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12"/>
  <workbookPr codeName="ThisWorkbook"/>
  <mc:AlternateContent xmlns:mc="http://schemas.openxmlformats.org/markup-compatibility/2006">
    <mc:Choice Requires="x15">
      <x15ac:absPath xmlns:x15ac="http://schemas.microsoft.com/office/spreadsheetml/2010/11/ac" url="https://ofwat.sharepoint.com/sites/rms/Performance and Outcomes/Company performance monitoring  engagement/PR19RCV/PR19RCV_2022Update/"/>
    </mc:Choice>
  </mc:AlternateContent>
  <xr:revisionPtr revIDLastSave="0" documentId="8_{8F6AB55D-33BF-4DE6-ABB1-6461B6FB8373}" xr6:coauthVersionLast="47" xr6:coauthVersionMax="47" xr10:uidLastSave="{00000000-0000-0000-0000-000000000000}"/>
  <bookViews>
    <workbookView xWindow="-120" yWindow="-120" windowWidth="29040" windowHeight="15840" tabRatio="852" firstSheet="10" activeTab="10" xr2:uid="{00000000-000D-0000-FFFF-FFFF00000000}"/>
  </bookViews>
  <sheets>
    <sheet name="v03 &gt;&gt;&gt;&gt;&gt;" sheetId="246" r:id="rId1"/>
    <sheet name="Cover" sheetId="225" r:id="rId2"/>
    <sheet name="Style guide" sheetId="236" r:id="rId3"/>
    <sheet name="ToC" sheetId="226" r:id="rId4"/>
    <sheet name="F_Inputs" sheetId="210" r:id="rId5"/>
    <sheet name="CLEAR_SHEET" sheetId="252" state="hidden" r:id="rId6"/>
    <sheet name="Inp" sheetId="213" r:id="rId7"/>
    <sheet name="Time" sheetId="216" r:id="rId8"/>
    <sheet name="Index" sheetId="217" r:id="rId9"/>
    <sheet name="PR19FDPublishedTables" sheetId="222" r:id="rId10"/>
    <sheet name="Update" sheetId="232" r:id="rId11"/>
    <sheet name="SummaryOutput" sheetId="223" r:id="rId12"/>
    <sheet name="SummaryTables" sheetId="245" r:id="rId13"/>
    <sheet name="SummaryDashboard" sheetId="250" r:id="rId14"/>
    <sheet name="Validation" sheetId="214" r:id="rId15"/>
    <sheet name="{Update-UsingOnlyCPIH}" sheetId="233" r:id="rId16"/>
  </sheets>
  <externalReferences>
    <externalReference r:id="rId17"/>
    <externalReference r:id="rId18"/>
    <externalReference r:id="rId19"/>
    <externalReference r:id="rId20"/>
    <externalReference r:id="rId21"/>
    <externalReference r:id="rId22"/>
  </externalReferences>
  <definedNames>
    <definedName name="____net1" localSheetId="0" hidden="1">{"NET",#N/A,FALSE,"401C11"}</definedName>
    <definedName name="____net1" hidden="1">{"NET",#N/A,FALSE,"401C11"}</definedName>
    <definedName name="__123Graph_A" hidden="1">'[1]2002PCTs'!#REF!</definedName>
    <definedName name="__123Graph_B" hidden="1">[2]Dnurse!#REF!</definedName>
    <definedName name="__123Graph_C" hidden="1">[2]Dnurse!#REF!</definedName>
    <definedName name="__123Graph_X" hidden="1">[3]Aln!#REF!</definedName>
    <definedName name="__net1" localSheetId="0" hidden="1">{"NET",#N/A,FALSE,"401C11"}</definedName>
    <definedName name="__net1" hidden="1">{"NET",#N/A,FALSE,"401C11"}</definedName>
    <definedName name="_1_0__123Grap" hidden="1">'[4]#REF'!#REF!</definedName>
    <definedName name="_1_123Grap" hidden="1">'[5]#REF'!#REF!</definedName>
    <definedName name="_123Graph_F" hidden="1">'[6]Chelmsford '!$G$18:$G$28</definedName>
    <definedName name="_2_0__123Grap" hidden="1">'[5]#REF'!#REF!</definedName>
    <definedName name="_2_123Grap" hidden="1">'[2]#REF'!#REF!</definedName>
    <definedName name="_3_0_S" hidden="1">'[4]#REF'!#REF!</definedName>
    <definedName name="_3_123Grap" hidden="1">'[5]#REF'!#REF!</definedName>
    <definedName name="_34_123Grap" hidden="1">'[5]#REF'!#REF!</definedName>
    <definedName name="_42S" hidden="1">'[5]#REF'!#REF!</definedName>
    <definedName name="_4S" hidden="1">'[5]#REF'!#REF!</definedName>
    <definedName name="_5_0__123Grap" hidden="1">'[5]#REF'!#REF!</definedName>
    <definedName name="_6_0_S" hidden="1">'[5]#REF'!#REF!</definedName>
    <definedName name="_6_123Grap" hidden="1">'[2]#REF'!#REF!</definedName>
    <definedName name="_8_123Grap" hidden="1">'[5]#REF'!#REF!</definedName>
    <definedName name="_8S" hidden="1">'[2]#REF'!#REF!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4</definedName>
    <definedName name="_AtRisk_SimSetting_MultipleCPUMode"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Dist_Values" hidden="1">#REF!</definedName>
    <definedName name="_Fill" hidden="1">#REF!</definedName>
    <definedName name="_Key1" hidden="1">#REF!</definedName>
    <definedName name="_Key2" hidden="1">#REF!</definedName>
    <definedName name="_net1" localSheetId="0" hidden="1">{"NET",#N/A,FALSE,"401C11"}</definedName>
    <definedName name="_net1" hidden="1">{"NET",#N/A,FALSE,"401C11"}</definedName>
    <definedName name="_Order1" hidden="1">255</definedName>
    <definedName name="_Order2" hidden="1">255</definedName>
    <definedName name="_Sort" hidden="1">#REF!</definedName>
    <definedName name="a" localSheetId="0" hidden="1">{"CHARGE",#N/A,FALSE,"401C11"}</definedName>
    <definedName name="a" hidden="1">{"CHARGE",#N/A,FALSE,"401C11"}</definedName>
    <definedName name="aa" localSheetId="0" hidden="1">{"CHARGE",#N/A,FALSE,"401C11"}</definedName>
    <definedName name="aa" hidden="1">{"CHARGE",#N/A,FALSE,"401C11"}</definedName>
    <definedName name="aaa" localSheetId="0" hidden="1">{"CHARGE",#N/A,FALSE,"401C11"}</definedName>
    <definedName name="aaa" hidden="1">{"CHARGE",#N/A,FALSE,"401C11"}</definedName>
    <definedName name="aaaa" localSheetId="0" hidden="1">{"CHARGE",#N/A,FALSE,"401C11"}</definedName>
    <definedName name="aaaa" hidden="1">{"CHARGE",#N/A,FALSE,"401C11"}</definedName>
    <definedName name="abc" localSheetId="0" hidden="1">{"NET",#N/A,FALSE,"401C11"}</definedName>
    <definedName name="abc" hidden="1">{"NET",#N/A,FALSE,"401C11"}</definedName>
    <definedName name="adbr" localSheetId="0" hidden="1">{"CHARGE",#N/A,FALSE,"401C11"}</definedName>
    <definedName name="adbr" hidden="1">{"CHARGE",#N/A,FALSE,"401C11"}</definedName>
    <definedName name="b" localSheetId="0" hidden="1">{"CHARGE",#N/A,FALSE,"401C11"}</definedName>
    <definedName name="b" hidden="1">{"CHARGE",#N/A,FALSE,"401C11"}</definedName>
    <definedName name="BMGHIndex" hidden="1">"O"</definedName>
    <definedName name="change1" localSheetId="0" hidden="1">{"CHARGE",#N/A,FALSE,"401C11"}</definedName>
    <definedName name="change1" hidden="1">{"CHARGE",#N/A,FALSE,"401C11"}</definedName>
    <definedName name="charge" localSheetId="0" hidden="1">{"CHARGE",#N/A,FALSE,"401C11"}</definedName>
    <definedName name="charge" hidden="1">{"CHARGE",#N/A,FALSE,"401C11"}</definedName>
    <definedName name="da" hidden="1">#REF!</definedName>
    <definedName name="dog" localSheetId="0" hidden="1">{"NET",#N/A,FALSE,"401C11"}</definedName>
    <definedName name="dog" hidden="1">{"NET",#N/A,FALSE,"401C11"}</definedName>
    <definedName name="EV__LASTREFTIME__" hidden="1">40339.4799074074</definedName>
    <definedName name="Expired" hidden="1">FALSE</definedName>
    <definedName name="F" localSheetId="0" hidden="1">{"bal",#N/A,FALSE,"working papers";"income",#N/A,FALSE,"working papers"}</definedName>
    <definedName name="F" hidden="1">{"bal",#N/A,FALSE,"working papers";"income",#N/A,FALSE,"working papers"}</definedName>
    <definedName name="fdraf" localSheetId="0" hidden="1">{"bal",#N/A,FALSE,"working papers";"income",#N/A,FALSE,"working papers"}</definedName>
    <definedName name="fdraf" hidden="1">{"bal",#N/A,FALSE,"working papers";"income",#N/A,FALSE,"working papers"}</definedName>
    <definedName name="Fdraft" localSheetId="0" hidden="1">{"bal",#N/A,FALSE,"working papers";"income",#N/A,FALSE,"working papers"}</definedName>
    <definedName name="Fdraft" hidden="1">{"bal",#N/A,FALSE,"working papers";"income",#N/A,FALSE,"working papers"}</definedName>
    <definedName name="Foutput" hidden="1">#REF!</definedName>
    <definedName name="fsdfffd" hidden="1">#REF!</definedName>
    <definedName name="fsdfsd" hidden="1">#REF!</definedName>
    <definedName name="fsfds" hidden="1">#REF!</definedName>
    <definedName name="fsfsd" hidden="1">#REF!</definedName>
    <definedName name="gfff" localSheetId="0" hidden="1">{"CHARGE",#N/A,FALSE,"401C11"}</definedName>
    <definedName name="gfff" hidden="1">{"CHARGE",#N/A,FALSE,"401C11"}</definedName>
    <definedName name="gross" localSheetId="0" hidden="1">{"GROSS",#N/A,FALSE,"401C11"}</definedName>
    <definedName name="gross" hidden="1">{"GROSS",#N/A,FALSE,"401C11"}</definedName>
    <definedName name="gross1" localSheetId="0" hidden="1">{"GROSS",#N/A,FALSE,"401C11"}</definedName>
    <definedName name="gross1" hidden="1">{"GROSS",#N/A,FALSE,"401C11"}</definedName>
    <definedName name="hasdfjklhklj" localSheetId="0" hidden="1">{"NET",#N/A,FALSE,"401C11"}</definedName>
    <definedName name="hasdfjklhklj" hidden="1">{"NET",#N/A,FALSE,"401C11"}</definedName>
    <definedName name="help" localSheetId="0" hidden="1">{"CHARGE",#N/A,FALSE,"401C11"}</definedName>
    <definedName name="help" hidden="1">{"CHARGE",#N/A,FALSE,"401C11"}</definedName>
    <definedName name="hghghhj" localSheetId="0" hidden="1">{"CHARGE",#N/A,FALSE,"401C11"}</definedName>
    <definedName name="hghghhj" hidden="1">{"CHARGE",#N/A,FALSE,"401C11"}</definedName>
    <definedName name="HTML_CodePage" hidden="1">1252</definedName>
    <definedName name="HTML_Control" localSheetId="0" hidden="1">{"'Trust by name'!$A$6:$E$350","'Trust by name'!$A$1:$D$348"}</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JFELL" hidden="1">#REF!</definedName>
    <definedName name="New" hidden="1">#REF!</definedName>
    <definedName name="OISIII" hidden="1">#REF!</definedName>
    <definedName name="Pal_Workbook_GUID" hidden="1">"J8MQM6LIR8ADV74TNLB4DDPJ"</definedName>
    <definedName name="PR19App10FORECAST" comment="App10,261,True" hidden="1">"$C$18:$C$27,$E$18:$E$27,$G$6:$K$27,$C$42:$C$51,$E$42:$E$51,$G$30:$K$51,$B$54"</definedName>
    <definedName name="PR19App10HISTORIC" comment="App10,0,True" hidden="1">"A1:B1"</definedName>
    <definedName name="PR19App11aFORECAST" comment="App11a,66,True" hidden="1">"$G$8:$K$12,$G$14:$K$17,$G$19:$K$19,$G$21:$K$22,$G$26:$K$26,$B$32"</definedName>
    <definedName name="PR19App11aHISTORIC" comment="App11a,0,True" hidden="1">"A1:B1"</definedName>
    <definedName name="PR19App11FORECAST" comment="App11,66,True" hidden="1">"$G$8:$K$12,$G$14:$K$17,$G$19:$K$19,$G$21:$K$22,$G$26:$K$26,$B$32"</definedName>
    <definedName name="PR19App11HISTORIC" comment="App11,0,True" hidden="1">"A1:B1"</definedName>
    <definedName name="PR19App12aFORECAST" comment="App12a,169,True" hidden="1">"$G$9:$L$11,$G$13:$L$13,$G$17:$L$18,$G$24:$L$24,$G$26:$L$26,$G$28:$L$29,$G$36:$L$37,$G$39:$L$43,$G$50:$L$50,$G$58:$L$58,$G$62:$L$64,$G$66:$L$68,$G$70:$L$72,$B$77"</definedName>
    <definedName name="PR19App12aHISTORIC" comment="App12a,0,True" hidden="1">"A1:B1"</definedName>
    <definedName name="PR19App12FORECAST" comment="App12,193,True" hidden="1">"$G$9:$L$13,$G$17:$L$19,$G$24:$L$24,$G$26:$L$29,$G$36:$L$43,$G$50:$L$50,$G$58:$L$58,$G$62:$L$64,$G$66:$L$68,$G$70:$L$72,$B$76"</definedName>
    <definedName name="PR19App12HISTORIC" comment="App12,0,True" hidden="1">"A1:B1"</definedName>
    <definedName name="PR19App13FORECAST" comment="App13,73,True" hidden="1">"$G$8:$L$16,$G$20:$L$22,$B$44"</definedName>
    <definedName name="PR19App13HISTORIC" comment="App13,0,True" hidden="1">"A1:B1"</definedName>
    <definedName name="PR19App14FORECAST" comment="App14,127,True" hidden="1">"$G$8:$L$9,$G$11:$L$18,$G$24:$L$29,$G$36:$L$37,$G$40:$L$42,$B$46"</definedName>
    <definedName name="PR19App14HISTORIC" comment="App14,0,True" hidden="1">"A1:B1"</definedName>
    <definedName name="PR19App15aFORECAST" comment="App15a,51,True" hidden="1">"$G$14:$K$16,$G$23:$K$24,$G$30:$K$31,$G$38:$K$40,$B$47"</definedName>
    <definedName name="PR19App15aHISTORIC" comment="App15a,0,True" hidden="1">"A1:B1"</definedName>
    <definedName name="PR19App15FORECAST" comment="App15,51,True" hidden="1">"$G$14:$K$16,$G$23:$K$24,$G$30:$K$31,$G$38:$K$40,$B$47"</definedName>
    <definedName name="PR19App15HISTORIC" comment="App15,0,True" hidden="1">"A1:B1"</definedName>
    <definedName name="PR19App16FORECAST" comment="App16,128,True" hidden="1">"$G$8:$G$14,$H$18:$L$24,$H$28:$L$34,$G$38:$L$44,$M$58:$M$65,$B$68"</definedName>
    <definedName name="PR19App16HISTORIC" comment="App16,0,True" hidden="1">"A1:B1"</definedName>
    <definedName name="PR19App17FORECAST" comment="App17,0,True" hidden="1">"A1:B1"</definedName>
    <definedName name="PR19App17HISTORIC" comment="App17,0,True" hidden="1">"A1:B1"</definedName>
    <definedName name="PR19App18FORECAST" comment="App18,92,True" hidden="1">"$G$8:$L$9,$G$11:$L$12,$G$16:$L$23,$G$26:$G$29,$H$27:$L$29,$B$32"</definedName>
    <definedName name="PR19App18HISTORIC" comment="App18,0,True" hidden="1">"A1:B1"</definedName>
    <definedName name="PR19App19FORECAST" comment="App19,142,True" hidden="1">"$G$8:$G$17,$H$11:$L$17,$G$20:$L$31,$G$34:$L$37,$B$40"</definedName>
    <definedName name="PR19App19HISTORIC" comment="App19,0,True" hidden="1">"A1:B1"</definedName>
    <definedName name="PR19App1FORECAST" comment="App1,15201,True" hidden="1">"$D$7:$P$106,$R$7:$EZ$106,$B$110"</definedName>
    <definedName name="PR19App1guideFORECAST" comment="App1 guide,0,True" hidden="1">"A1:B1"</definedName>
    <definedName name="PR19App1guideHISTORIC" comment="App1 guide,0,True" hidden="1">"A1:B1"</definedName>
    <definedName name="PR19App1HISTORIC" comment="App1,0,True" hidden="1">"A1:B1"</definedName>
    <definedName name="PR19App20FORECAST" comment="App20,46481,True" hidden="1">"$C$9:$AW$817,$D$823:$D$824"</definedName>
    <definedName name="PR19App20HISTORIC" comment="App20,0,True" hidden="1">"A1:B1"</definedName>
    <definedName name="PR19App21FORECAST" comment="App21,6656,True" hidden="1">"$G$8:$AL$106"</definedName>
    <definedName name="PR19App21HISTORIC" comment="App21,0,True" hidden="1">"A1:B1"</definedName>
    <definedName name="PR19App22FORECAST" comment="App22,333,True" hidden="1">"$G$8:$S$16,$G$19:$S$27,$M$30:$S$36,$M$40:$S$46,$B$50"</definedName>
    <definedName name="PR19App22HISTORIC" comment="App22,0,True" hidden="1">"A1:B1"</definedName>
    <definedName name="PR19App23FORECAST" comment="App23,321,True" hidden="1">"$N$7:$Y$18,$N$22:$Y$33,$N$36:$Y$36,$P$52:$Y$53,$B$56"</definedName>
    <definedName name="PR19App23HISTORIC" comment="App23,0,True" hidden="1">"A1:B1"</definedName>
    <definedName name="PR19App24aFORECAST" comment="App24a,241,True" hidden="1">"$H$9:$L$13,$H$16:$L$20,$H$23:$L$27,$H$30:$L$34,$H$37:$L$38,$H$41:$L$42,$H$45:$L$49,$H$52:$L$56,$H$59:$L$63,$H$66:$L$70,$H$73:$L$74,$H$77:$L$78,$B$81"</definedName>
    <definedName name="PR19App24aHISTORIC" comment="App24a,0,True" hidden="1">"A1:B1"</definedName>
    <definedName name="PR19App24FORECAST" comment="App24,147,True" hidden="1">"$G$8:$K$12,$G$16:$K$20,$G$24:$K$28,$G$32:$K$36,$C$41:$C$43,$G$40:$K$43,$C$48:$C$50,$G$47:$K$50,$B$54"</definedName>
    <definedName name="PR19App24HISTORIC" comment="App24,0,True" hidden="1">"A1:B1"</definedName>
    <definedName name="PR19App25BWFORECAST" comment="App25BW,7,True" hidden="1">"$M$12:$M$17,$B$52"</definedName>
    <definedName name="PR19App25BWHISTORIC" comment="App25BW,0,True" hidden="1">"A1:B1"</definedName>
    <definedName name="PR19App25FORECAST" comment="App25,7,True" hidden="1">"$M$12:$M$17,$B$52"</definedName>
    <definedName name="PR19App25HISTORIC" comment="App25,0,True" hidden="1">"A1:B1"</definedName>
    <definedName name="PR19App26FORECAST" comment="App26,10494,True" hidden="1">"$G$8:$K$124"</definedName>
    <definedName name="PR19App26HISTORIC" comment="App26,0,True" hidden="1">"A1:B1"</definedName>
    <definedName name="PR19App27BWFORECAST" comment="App27BW,179,True" hidden="1">"$G$6:$K$9,$M$6:$M$9,$G$13:$K$16,$M$13:$M$16,$G$20:$K$22,$M$20:$M$22,$G$26:$K$31,$M$26:$M$31,$G$35:$K$40,$M$35:$M$40,$G$44:$K$47,$M$44:$M$47,$M$51:$M$56,$M$60:$M$65,$M$69:$M$72,$B$76"</definedName>
    <definedName name="PR19App27BWHISTORIC" comment="App27BW,0,True" hidden="1">"A1:B1"</definedName>
    <definedName name="PR19App27FORECAST" comment="App27,179,True" hidden="1">"$G$6:$K$9,$M$6:$M$9,$G$13:$K$16,$M$13:$M$16,$G$20:$K$22,$M$20:$M$22,$G$26:$K$31,$M$26:$M$31,$G$35:$K$40,$M$35:$M$40,$G$44:$K$47,$M$44:$M$47,$M$51:$M$56,$M$60:$M$65,$M$69:$M$72,$B$76"</definedName>
    <definedName name="PR19App27HISTORIC" comment="App27,0,True" hidden="1">"A1:B1"</definedName>
    <definedName name="PR19App28FORECAST" comment="App28,10220,True" hidden="1">"$G$8:$P$145"</definedName>
    <definedName name="PR19App28HISTORIC" comment="App28,0,True" hidden="1">"A1:B1"</definedName>
    <definedName name="PR19App29FORECAST" comment="App29,366,True" hidden="1">"$G$8:$G$12,$G$16:$G$20,$H$24:$L$28,$H$30:$L$34,$H$36:$L$40,$H$42:$L$46,$H$48:$L$52,$H$56:$L$70,$H$73:$L$82,$H$85:$L$99,$H$102:$L$106,$H$109:$L$109,$B$112"</definedName>
    <definedName name="PR19App29HISTORIC" comment="App29,0,True" hidden="1">"A1:B1"</definedName>
    <definedName name="PR19App2FORECAST" comment="App2,821,True" hidden="1">"$G$8,$I$9:$AK$14,$G$15,$I$16:$AK$21,$G$22,$I$23:$AK$28,$G$29,$I$30:$AK$35,$H$39:$Q$40,$H$42:$Q$43,$H$45:$Q$46,$H$48:$Q$49,$C$52,$H$52:$Q$52,$CC$52,$C$55,$E$55:$F$55,$H$55:$Q$55,$CC$55,$C$58,$E$58:$F$58,$H$58:$Q$58,$CC$58,$B$61"</definedName>
    <definedName name="PR19App2HISTORIC" comment="App2,0,True" hidden="1">"A1:B1"</definedName>
    <definedName name="PR19App30FORECAST" comment="App30,4940,True" hidden="1">"$H$6:$U$127"</definedName>
    <definedName name="PR19App30HISTORIC" comment="App30,0,True" hidden="1">"A1:B1"</definedName>
    <definedName name="PR19App31BWFORECAST" comment="App31BW,70,True" hidden="1">"$G$8:$K$12,$G$15:$I$15,$G$18:$K$21,$G$22:$I$24,$G$27:$I$28,$G$31:$I$32,$B$35"</definedName>
    <definedName name="PR19App31BWHISTORIC" comment="App31BW,0,True" hidden="1">"A1:B1"</definedName>
    <definedName name="PR19App31FORECAST" comment="App31,70,True" hidden="1">"$G$8:$K$12,$G$15:$I$15,$G$18:$K$21,$G$22:$I$24,$G$27:$I$28,$G$31:$I$32,$B$35"</definedName>
    <definedName name="PR19App31HISTORIC" comment="App31,0,True" hidden="1">"A1:B1"</definedName>
    <definedName name="PR19App32FORECAST" comment="App32,49,True" hidden="1">"$G$6:$H$8,$G$10:$H$12,$G$16:$H$19,$G$22:$H$22,$G$24:$H$24,$G$28:$H$30,$G$32:$H$34,$G$38:$H$41,$G$44:$H$44,$G$46:$H$46,$B$50"</definedName>
    <definedName name="PR19App32HISTORIC" comment="App32,0,True" hidden="1">"A1:B1"</definedName>
    <definedName name="PR19App33FORECAST" comment="App33,7740,True" hidden="1">"$H$6:$U$127"</definedName>
    <definedName name="PR19App33HISTORIC" comment="App33,0,True" hidden="1">"A1:B1"</definedName>
    <definedName name="PR19App3FORECAST" comment="App3,3101,True" hidden="1">"$C$10:$BL$59,$C$62"</definedName>
    <definedName name="PR19App3HISTORIC" comment="App3,0,True" hidden="1">"A1:B1"</definedName>
    <definedName name="PR19App4BWFORECAST" comment="App4BW,481,True" hidden="1">"$G$7:$R$12,$T$7:$AE$12,$K$13:$K$14,$X$13:$X$14,$G$15:$R$17,$T$15:$AE$17,$AP$7:$AQ$17,$G$20:$R$28,$T$20:$AE$28,$K$29,$X$29,$AP$20:$AQ$29,$B$32"</definedName>
    <definedName name="PR19App4BWHISTORIC" comment="App4BW,0,True" hidden="1">"A1:B1"</definedName>
    <definedName name="PR19App4FORECAST" comment="App4,481,True" hidden="1">"$G$7:$R$12,$T$7:$AE$12,$K$13:$K$14,$X$13:$X$14,$G$15:$R$17,$T$15:$AE$17,$AP$7:$AQ$17,$G$20:$R$28,$T$20:$AE$28,$K$29,$X$29,$AP$20:$AQ$29,$B$32"</definedName>
    <definedName name="PR19App4HISTORIC" comment="App4,0,True" hidden="1">"A1:B1"</definedName>
    <definedName name="PR19App5BWFORECAST" comment="App5BW,10541,True" hidden="1">"$E$6:$L$532,$V$6:$AG$532,$B$535"</definedName>
    <definedName name="PR19App5BWHISTORIC" comment="App5BW,0,True" hidden="1">"A1:B1"</definedName>
    <definedName name="PR19App5FORECAST" comment="App5,10541,True" hidden="1">"$E$6:$L$532,$V$6:$AG$532,$B$535"</definedName>
    <definedName name="PR19App5HISTORIC" comment="App5,0,True" hidden="1">"A1:B1"</definedName>
    <definedName name="PR19App6BWFORECAST" comment="App6BW,822,True" hidden="1">"$L$6:$O$210,$B$214:$B$215"</definedName>
    <definedName name="PR19App6BWHISTORIC" comment="App6BW,0,True" hidden="1">"A1:B1"</definedName>
    <definedName name="PR19App6FORECAST" comment="App6,822,True" hidden="1">"$L$6:$O$210,$B$214:$B$215"</definedName>
    <definedName name="PR19App6HISTORIC" comment="App6,0,True" hidden="1">"A1:B1"</definedName>
    <definedName name="PR19App7FORECAST" comment="App7,29,True" hidden="1">"$J$36:$M$38,$N$39,$J$40:$M$40,$G$60:$H$62,$I$71:$M$71,$B$74"</definedName>
    <definedName name="PR19App7HISTORIC" comment="App7,0,True" hidden="1">"A1:B1"</definedName>
    <definedName name="PR19App8FORECAST" comment="App8,32,True" hidden="1">"$H$6,$I$7:$M$8,$H$13:$H$20,$H$55:$H$61,$H$66,$H$97:$H$100,$B$137"</definedName>
    <definedName name="PR19App8HISTORIC" comment="App8,0,True" hidden="1">"A1:B1"</definedName>
    <definedName name="PR19App9BWFORECAST" comment="App9BW,17,True" hidden="1">"$H$6:$H$7,$I$7:$M$7,$N$16,$H$19:$H$20,$I$20:$M$20,$N$29,$B$32"</definedName>
    <definedName name="PR19App9BWHISTORIC" comment="App9BW,0,True" hidden="1">"A1:B1"</definedName>
    <definedName name="PR19App9FORECAST" comment="App9,17,True" hidden="1">"$H$6:$H$7,$I$7:$M$7,$N$16,$H$19:$H$20,$I$20:$M$20,$N$29,$B$32"</definedName>
    <definedName name="PR19App9HISTORIC" comment="App9,0,True" hidden="1">"A1:B1"</definedName>
    <definedName name="PR19APPOINTEEFORECAST" comment="APPOINTEE,0,True" hidden="1">"A1:B1"</definedName>
    <definedName name="PR19APPOINTEEHISTORIC" comment="APPOINTEE,0,True" hidden="1">"A1:B1"</definedName>
    <definedName name="PR19AppPCviewFORECAST" comment="AppPCview,0,True" hidden="1">"A1:B1"</definedName>
    <definedName name="PR19AppPCviewHISTORIC" comment="AppPCview,0,True" hidden="1">"A1:B1"</definedName>
    <definedName name="PR19AppValidationFORECAST" comment="AppValidation,0,True" hidden="1">"A1:B1"</definedName>
    <definedName name="PR19AppValidationHISTORIC" comment="AppValidation,0,True" hidden="1">"A1:B1"</definedName>
    <definedName name="PR19Bio1FORECAST" comment="Bio1,136,True" hidden="1">"$G$5:$S$6,$G$8:$S$8,$G$10:$N$10,$G$12:$N$13,$G$16:$N$18,$G$21:$N$21,$G$23:$N$25,$G$28:$N$28,$G$30:$N$30,$B$33"</definedName>
    <definedName name="PR19Bio1HISTORIC" comment="Bio1,0,True" hidden="1">"A1:B1"</definedName>
    <definedName name="PR19Bio2FORECAST" comment="Bio2,195,True" hidden="1">"$C$13,$G$7:$V$13,$C$21,$G$17:$V$21,$B$25"</definedName>
    <definedName name="PR19Bio2HISTORIC" comment="Bio2,0,True" hidden="1">"A1:B1"</definedName>
    <definedName name="PR19Bio3FORECAST" comment="Bio3,12702,True" hidden="1">"$G$10:$BQ$26"</definedName>
    <definedName name="PR19Bio3HISTORIC" comment="Bio3,0,True" hidden="1">"A1:B1"</definedName>
    <definedName name="PR19Bio4FORECAST" comment="Bio4,108,True" hidden="1">"$H$9:$L$18,$G$19,$G$22:$L$22,$G$25:$L$25,$G$27:$L$28,$G$32:$L$32,$H$35:$L$38,$G$49:$L$49,$B$53"</definedName>
    <definedName name="PR19Bio4HISTORIC" comment="Bio4,0,True" hidden="1">"A1:B1"</definedName>
    <definedName name="PR19Bio5FORECAST" comment="Bio5,127,True" hidden="1">"$H$6:$L$8,$N$6:$R$8,$G$10,$M$10,$H$13:$L$15,$N$13:$R$15,$G$17,$M$17,$H$20:$L$22,$N$20:$R$22,$G$24,$M$24,$H$27:$L$29,$N$27:$R$29,$B$33"</definedName>
    <definedName name="PR19Bio5HISTORIC" comment="Bio5,0,True" hidden="1">"A1:B1"</definedName>
    <definedName name="PR19Bio6FORECAST" comment="Bio6,25,True" hidden="1">"$G$6:$H$8,$G$10:$H$11,$G$14:$H$14,$G$18:$H$20,$G$22:$H$23,$G$26:$H$26,$B$30"</definedName>
    <definedName name="PR19Bio6HISTORIC" comment="Bio6,0,True" hidden="1">"A1:B1"</definedName>
    <definedName name="PR19Bio7FORECAST" comment="Bio7,2304,True" hidden="1">"$G$8:$AB$53"</definedName>
    <definedName name="PR19Bio7HISTORIC" comment="Bio7,0,True" hidden="1">"A1:B1"</definedName>
    <definedName name="PR19BioresourcesFORECAST" comment="Bioresources&gt;&gt;,0,True" hidden="1">"A1:B1"</definedName>
    <definedName name="PR19BioresourcesHISTORIC" comment="Bioresources&gt;&gt;,0,True" hidden="1">"A1:B1"</definedName>
    <definedName name="PR19ChangecontrolFORECAST" comment="Change control,15,True" hidden="1">"$B$206:$D$210"</definedName>
    <definedName name="PR19ChangecontrolHISTORIC" comment="Change control,0,True" hidden="1">"A1:B1"</definedName>
    <definedName name="PR19CLEARSHEETFORECAST" comment="CLEAR_SHEET,0,True" hidden="1">"A1:B1"</definedName>
    <definedName name="PR19CLEARSHEETHISTORIC" comment="CLEAR_SHEET,0,True" hidden="1">"A1:B1"</definedName>
    <definedName name="PR19Dmmy10FORECAST" comment="Dmmy10,71,True" hidden="1">"$N$6:$N$8,$N$11,$I$12:$M$12,$N$13,$I$16:$M$18,$I$21:$M$27,$H$28,$I$31:$M$31,$M$36:$M$39,$B$42"</definedName>
    <definedName name="PR19Dmmy10HISTORIC" comment="Dmmy10,0,True" hidden="1">"A1:B1"</definedName>
    <definedName name="PR19Dmmy1FORECAST" comment="Dmmy1,151,True" hidden="1">"$G$8:$K$11,$G$13:$K$16,$G$19:$K$19,$G$23:$K$27,$G$29:$K$29,$G$31:$K$31,$G$35:$K$36,$C$40:$C$49,$G$40:$K$49,$B$56"</definedName>
    <definedName name="PR19Dmmy1HISTORIC" comment="Dmmy1,0,True" hidden="1">"A1:B1"</definedName>
    <definedName name="PR19Dmmy2FORECAST" comment="Dmmy2,2331,True" hidden="1">"$C$41:$C$55,$G$10:$K$55,$M$10:$Q$55,$S$10:$W$55,$Y$10:$AC$55,$AE$10:$AI$55,$C$90:$C$104,$G$59:$K$104,$M$59:$Q$104,$S$59:$W$104,$Y$59:$AC$104,$AE$59:$AI$104,$B$108"</definedName>
    <definedName name="PR19Dmmy2HISTORIC" comment="Dmmy2,0,True" hidden="1">"A1:B1"</definedName>
    <definedName name="PR19Dmmy3FORECAST" comment="Dmmy3,66,True" hidden="1">"$G$5:$K$6,$G$8:$K$18,$B$21"</definedName>
    <definedName name="PR19Dmmy3HISTORIC" comment="Dmmy3,0,True" hidden="1">"A1:B1"</definedName>
    <definedName name="PR19Dmmy4FORECAST" comment="Dmmy4,2048,True" hidden="1">"$A1"</definedName>
    <definedName name="PR19Dmmy4HISTORIC" comment="Dmmy4,0,True" hidden="1">"A1:B1"</definedName>
    <definedName name="PR19Dmmy5FORECAST" comment="Dmmy5,261,True" hidden="1">"$G$10:$K$10,$C$41:$C$55,$G$13:$K$59,$G$63:$K$63,$B$67"</definedName>
    <definedName name="PR19Dmmy5HISTORIC" comment="Dmmy5,0,True" hidden="1">"A1:B1"</definedName>
    <definedName name="PR19Dmmy6FORECAST" comment="Dmmy6,106,True" hidden="1">"$G$5:$K$24,$G$26:$K$26,$B$29"</definedName>
    <definedName name="PR19Dmmy6HISTORIC" comment="Dmmy6,0,True" hidden="1">"A1:B1"</definedName>
    <definedName name="PR19Dmmy7FORECAST" comment="Dmmy7,114,True" hidden="1">"$H$9:$L$18,$G$19,$G$22:$L$22,$G$25:$L$25,$G$27:$L$28,$G$32:$L$32,$H$35:$L$38,$G$42:$L$43,$B$49"</definedName>
    <definedName name="PR19Dmmy7HISTORIC" comment="Dmmy7,0,True" hidden="1">"A1:B1"</definedName>
    <definedName name="PR19Dmmy8FORECAST" comment="Dmmy8,127,True" hidden="1">"$H$6:$L$8,$N$6:$R$8,$G$10,$M$10,$H$13:$L$15,$N$13:$R$15,$G$17,$M$17,$H$20:$L$22,$N$20:$R$22,$G$24,$M$24,$H$27:$L$29,$N$27:$R$29,$B$33"</definedName>
    <definedName name="PR19Dmmy8HISTORIC" comment="Dmmy8,0,True" hidden="1">"A1:B1"</definedName>
    <definedName name="PR19Dmmy9FORECAST" comment="Dmmy9,25,True" hidden="1">"$G$6:$H$8,$G$10:$H$11,$G$14:$H$14,$G$18:$H$20,$G$22:$H$23,$G$26:$H$26,$B$30"</definedName>
    <definedName name="PR19Dmmy9HISTORIC" comment="Dmmy9,0,True" hidden="1">"A1:B1"</definedName>
    <definedName name="PR19DummyFORECAST" comment="Dummy&gt;&gt;,0,True" hidden="1">"A1:B1"</definedName>
    <definedName name="PR19DummyHISTORIC" comment="Dummy&gt;&gt;,0,True" hidden="1">"A1:B1"</definedName>
    <definedName name="PR19FInputsBWFORECAST" comment="F_InputsBW,0,True" hidden="1">"A1:B1"</definedName>
    <definedName name="PR19FInputsBWHISTORIC" comment="F_InputsBW,0,True" hidden="1">"A1:B1"</definedName>
    <definedName name="PR19FInputsFORECAST" comment="F_Inputs,0,True" hidden="1">"A1:B1"</definedName>
    <definedName name="PR19FInputsHISTORIC" comment="F_Inputs,0,True" hidden="1">"A1:B1"</definedName>
    <definedName name="PR19FOutputsGroupFORECAST" comment="F_Outputs (Group),0,True" hidden="1">"A1:B1"</definedName>
    <definedName name="PR19FOutputsGroupHISTORIC" comment="F_Outputs (Group),0,True" hidden="1">"A1:B1"</definedName>
    <definedName name="PR19FOutputsNongroupFORECAST" comment="F_Outputs (Non-group),0,True" hidden="1">"A1:B1"</definedName>
    <definedName name="PR19FOutputsNongroupHISTORIC" comment="F_Outputs (Non-group),0,True" hidden="1">"A1:B1"</definedName>
    <definedName name="PR19FOutputsSWTFORECAST" comment="F_Outputs SWT,0,True" hidden="1">"A1:B1"</definedName>
    <definedName name="PR19FOutputsSWTHISTORIC" comment="F_Outputs SWT,0,True" hidden="1">"A1:B1"</definedName>
    <definedName name="PR19LWTWFORECAST" comment="LWTW,0,True" hidden="1">"A1:B1"</definedName>
    <definedName name="PR19LWTWHISTORIC" comment="LWTW,0,True" hidden="1">"A1:B1"</definedName>
    <definedName name="PR19R10BWFORECAST" comment="R10BW,20,True" hidden="1">"$I$8:$K$12,$I$15:$K$15,$L$22,$B$25"</definedName>
    <definedName name="PR19R10BWHISTORIC" comment="R10BW,0,True" hidden="1">"A1:B1"</definedName>
    <definedName name="PR19R10FORECAST" comment="R10,20,True" hidden="1">"$I$8:$K$12,$I$15:$K$15,$L$22,$B$25"</definedName>
    <definedName name="PR19R10HISTORIC" comment="R10,0,True" hidden="1">"A1:B1"</definedName>
    <definedName name="PR19R1FORECAST" comment="R1,24985,True" hidden="1">"$G$10:$DS$44"</definedName>
    <definedName name="PR19R1HISTORIC" comment="R1,0,True" hidden="1">"A1:B1"</definedName>
    <definedName name="PR19R2FORECAST" comment="R2,1898,True" hidden="1">"$G$8:$V$53"</definedName>
    <definedName name="PR19R2HISTORIC" comment="R2,0,True" hidden="1">"A1:B1"</definedName>
    <definedName name="PR19R3FORECAST" comment="R3,188,True" hidden="1">"$G$9:$S$9,$O$10:$S$10,$G$11:$N$22,$N$25:$S$25,$C$31:$C$32,$C$36:$C$37,$L$28:$N$37,$O$33:$S$37,$L$39:$S$39,$B$42"</definedName>
    <definedName name="PR19R3HISTORIC" comment="R3,0,True" hidden="1">"A1:B1"</definedName>
    <definedName name="PR19R4FORECAST" comment="R4,29601,True" hidden="1">"$A$1"</definedName>
    <definedName name="PR19R4HISTORIC" comment="R4,0,True" hidden="1">"A1:B1"</definedName>
    <definedName name="PR19R5FORECAST" comment="R5,30576,True" hidden="1">"$G$8:$T$151"</definedName>
    <definedName name="PR19R5HISTORIC" comment="R5,0,True" hidden="1">"A1:B1"</definedName>
    <definedName name="PR19R6FORECAST" comment="R6,1752,True" hidden="1">"$G$8:$T$53"</definedName>
    <definedName name="PR19R6HISTORIC" comment="R6,0,True" hidden="1">"A1:B1"</definedName>
    <definedName name="PR19R7FORECAST" comment="R7,81,True" hidden="1">"$G$8:$K$11,$G$16:$K$19,$G$24:$K$29,$G$31:$K$32,$B$36"</definedName>
    <definedName name="PR19R7HISTORIC" comment="R7,0,True" hidden="1">"A1:B1"</definedName>
    <definedName name="PR19R8FORECAST" comment="R8,11,True" hidden="1">"$G$6:$K$7,$B$10"</definedName>
    <definedName name="PR19R8HISTORIC" comment="R8,0,True" hidden="1">"A1:B1"</definedName>
    <definedName name="PR19R9BWFORECAST" comment="R9BW,100,True" hidden="1">"$H$14:$L$19,$J$22:$L$27,$J$30:$L$35,$H$38:$L$43,$M$63,$L$66:$L$67,$B$70"</definedName>
    <definedName name="PR19R9BWHISTORIC" comment="R9BW,0,True" hidden="1">"A1:B1"</definedName>
    <definedName name="PR19R9FORECAST" comment="R9,100,True" hidden="1">"$H$14:$L$19,$J$22:$L$27,$J$30:$L$35,$H$38:$L$43,$M$63,$L$66:$L$67,$B$70"</definedName>
    <definedName name="PR19R9HISTORIC" comment="R9,0,True" hidden="1">"A1:B1"</definedName>
    <definedName name="PR19RETAILFORECAST" comment="RETAIL&gt;&gt;,0,True" hidden="1">"A1:B1"</definedName>
    <definedName name="PR19RETAILHISTORIC" comment="RETAIL&gt;&gt;,0,True" hidden="1">"A1:B1"</definedName>
    <definedName name="PR19SummaryAppFORECAST" comment="Summary (App),0,True" hidden="1">"A1:B1"</definedName>
    <definedName name="PR19SummaryAppHISTORIC" comment="Summary (App),0,True" hidden="1">"A1:B1"</definedName>
    <definedName name="PR19SummaryDmyFORECAST" comment="Summary (Dmy),0,True" hidden="1">"A1:B1"</definedName>
    <definedName name="PR19SummaryDmyHISTORIC" comment="Summary (Dmy),0,True" hidden="1">"A1:B1"</definedName>
    <definedName name="PR19SummaryRFORECAST" comment="Summary (R),0,True" hidden="1">"A1:B1"</definedName>
    <definedName name="PR19SummaryRHISTORIC" comment="Summary (R),0,True" hidden="1">"A1:B1"</definedName>
    <definedName name="PR19SummaryWFORECAST" comment="Summary (W),0,True" hidden="1">"A1:B1"</definedName>
    <definedName name="PR19SummaryWHISTORIC" comment="Summary (W),0,True" hidden="1">"A1:B1"</definedName>
    <definedName name="PR19SummaryWWFORECAST" comment="Summary (WW),0,True" hidden="1">"A1:B1"</definedName>
    <definedName name="PR19SummaryWWHISTORIC" comment="Summary (WW),0,True" hidden="1">"A1:B1"</definedName>
    <definedName name="PR19ValidationflagsFORECAST" comment="Validation flags,0,True" hidden="1">"A1:B1"</definedName>
    <definedName name="PR19ValidationflagsHISTORIC" comment="Validation flags,0,True" hidden="1">"A1:B1"</definedName>
    <definedName name="PR19WASTEWATERFORECAST" comment="WASTEWATER&gt;&gt;,0,True" hidden="1">"A1:B1"</definedName>
    <definedName name="PR19WASTEWATERHISTORIC" comment="WASTEWATER&gt;&gt;,0,True" hidden="1">"A1:B1"</definedName>
    <definedName name="PR19WATERFORECAST" comment="WATER&gt;&gt;,0,True" hidden="1">"A1:B1"</definedName>
    <definedName name="PR19WATERHISTORIC" comment="WATER&gt;&gt;,0,True" hidden="1">"A1:B1"</definedName>
    <definedName name="PR19Wn1FORECAST" comment="Wn1,481,True" hidden="1">"$G$5:$N$12,$G$14:$N$45,$G$48:$N$55,$G$58:$N$65,$G$67:$N$70,$B$73"</definedName>
    <definedName name="PR19Wn1HISTORIC" comment="Wn1,0,True" hidden="1">"A1:B1"</definedName>
    <definedName name="PR19Wn2FORECAST" comment="Wn2,369,True" hidden="1">"$G$5:$N$50,$B$53"</definedName>
    <definedName name="PR19Wn2HISTORIC" comment="Wn2,0,True" hidden="1">"A1:B1"</definedName>
    <definedName name="PR19Wn3FORECAST" comment="Wn3,119,True" hidden="1">"$H$9:$L$18,$G$19,$G$22:$L$22,$G$25:$L$25,$H$26:$L$26,$G$27:$L$28,$G$32:$L$32,$H$35:$L$38,$G$42:$L$43,$B$49"</definedName>
    <definedName name="PR19Wn3HISTORIC" comment="Wn3,0,True" hidden="1">"A1:B1"</definedName>
    <definedName name="PR19Wn4FORECAST" comment="Wn4,95,True" hidden="1">"$H$6:$L$8,$N$6:$R$8,$G$10,$M$10,$H$13:$L$15,$N$13:$R$15,$G$17,$M$17,$H$20:$L$22,$N$20:$R$22,$B$26"</definedName>
    <definedName name="PR19Wn4HISTORIC" comment="Wn4,0,True" hidden="1">"A1:B1"</definedName>
    <definedName name="PR19Wn5FORECAST" comment="Wn5,25,True" hidden="1">"$G$6:$H$8,$G$10:$H$11,$G$14:$H$14,$G$18:$H$20,$G$22:$H$23,$G$26:$H$26,$B$30"</definedName>
    <definedName name="PR19Wn5HISTORIC" comment="Wn5,0,True" hidden="1">"A1:B1"</definedName>
    <definedName name="PR19Wn6FORECAST" comment="Wn6,2336,True" hidden="1">"$G$8:$AB$53"</definedName>
    <definedName name="PR19Wn6HISTORIC" comment="Wn6,0,True" hidden="1">"A1:B1"</definedName>
    <definedName name="PR19WNetworkFORECAST" comment="WNetwork+&gt;&gt;,0,True" hidden="1">"A1:B1"</definedName>
    <definedName name="PR19WNetworkHISTORIC" comment="WNetwork+&gt;&gt;,0,True" hidden="1">"A1:B1"</definedName>
    <definedName name="PR19Wr1FORECAST" comment="Wr1,209,True" hidden="1">"$G$5:$N$19,$G$21:$N$31,$B$34"</definedName>
    <definedName name="PR19Wr1HISTORIC" comment="Wr1,0,True" hidden="1">"A1:B1"</definedName>
    <definedName name="PR19Wr2FORECAST" comment="Wr2,8150,True" hidden="1">"$G$10:$BR$22"</definedName>
    <definedName name="PR19Wr2HISTORIC" comment="Wr2,0,True" hidden="1">"A1:B1"</definedName>
    <definedName name="PR19Wr3FORECAST" comment="Wr3,119,True" hidden="1">"$H$9:$L$18,$G$19,$G$22:$L$22,$G$25:$L$25,$H$26:$L$26,$G$27:$L$28,$G$32:$L$32,$H$35:$L$38,$G$42:$L$43,$B$49"</definedName>
    <definedName name="PR19Wr3HISTORIC" comment="Wr3,0,True" hidden="1">"A1:B1"</definedName>
    <definedName name="PR19Wr4FORECAST" comment="Wr4,127,True" hidden="1">"$H$6:$L$8,$N$6:$R$8,$G$10,$M$10,$H$13:$L$15,$N$13:$R$15,$G$17,$M$17,$H$20:$L$22,$N$20:$R$22,$G$24,$M$24,$H$27:$L$29,$N$27:$R$29,$B$33"</definedName>
    <definedName name="PR19Wr4HISTORIC" comment="Wr4,0,True" hidden="1">"A1:B1"</definedName>
    <definedName name="PR19Wr5FORECAST" comment="Wr5,25,True" hidden="1">"$G$6:$H$8,$G$10:$H$11,$G$14:$H$14,$G$18:$H$20,$G$22:$H$23,$G$26:$H$26,$B$30"</definedName>
    <definedName name="PR19Wr5HISTORIC" comment="Wr5,0,True" hidden="1">"A1:B1"</definedName>
    <definedName name="PR19Wr6FORECAST" comment="Wr6,28908,True" hidden="1">"$G$6:$AG$263"</definedName>
    <definedName name="PR19Wr6HISTORIC" comment="Wr6,0,True" hidden="1">"A1:B1"</definedName>
    <definedName name="PR19Wr7FORECAST" comment="Wr7,92527,True" hidden="1">"$G$8:$AF$1350"</definedName>
    <definedName name="PR19Wr7HISTORIC" comment="Wr7,0,True" hidden="1">"A1:B1"</definedName>
    <definedName name="PR19Wr8FORECAST" comment="Wr8,2304,True" hidden="1">"$G$8:$AB$54"</definedName>
    <definedName name="PR19Wr8HISTORIC" comment="Wr8,0,True" hidden="1">"A1:B1"</definedName>
    <definedName name="PR19WResourcesFORECAST" comment="WResources&gt;&gt;,0,True" hidden="1">"A1:B1"</definedName>
    <definedName name="PR19WResourcesHISTORIC" comment="WResources&gt;&gt;,0,True" hidden="1">"A1:B1"</definedName>
    <definedName name="PR19WS10FORECAST" comment="WS10,188,True" hidden="1">"$C$32:$C$46,$G$9:$J$50,$G$54:$J$54,$B$58"</definedName>
    <definedName name="PR19WS10HISTORIC" comment="WS10,0,True" hidden="1">"A1:B1"</definedName>
    <definedName name="PR19WS11notusedFORECAST" comment="WS11 not used,51,True" hidden="1">"$G$8:$K$12,$G$16:$K$20,$B$24"</definedName>
    <definedName name="PR19WS11notusedHISTORIC" comment="WS11 not used,0,True" hidden="1">"A1:B1"</definedName>
    <definedName name="PR19WS12aFORECAST" comment="WS12a,32,True" hidden="1">"$H$6:$I$6,$H$12:$I$15,$C$17:$C$23,$H$17:$I$23,$B$26"</definedName>
    <definedName name="PR19WS12aHISTORIC" comment="WS12a,0,True" hidden="1">"A1:B1"</definedName>
    <definedName name="PR19WS12bnotusedFORECAST" comment="WS12b not used,51,True" hidden="1">"$G$8:$K$12,$G$16:$K$20,$B$24"</definedName>
    <definedName name="PR19WS12bnotusedHISTORIC" comment="WS12b not used,0,True" hidden="1">"A1:B1"</definedName>
    <definedName name="PR19WS12FORECAST" comment="WS12,29,True" hidden="1">"$H$7:$I$12,$H$16:$I$22,$H$27:$I$27,$B$31"</definedName>
    <definedName name="PR19WS12HISTORIC" comment="WS12,0,True" hidden="1">"A1:B1"</definedName>
    <definedName name="PR19WS13BWFORECAST" comment="WS13BW,34,True" hidden="1">"$N$8,$K$28:$M$33,$K$35:$M$35,$K$44:$M$46,$M$47:$M$48,$B$51"</definedName>
    <definedName name="PR19WS13BWHISTORIC" comment="WS13BW,0,True" hidden="1">"A1:B1"</definedName>
    <definedName name="PR19WS13FORECAST" comment="WS13,34,True" hidden="1">"$N$8,$K$28:$M$33,$K$35:$M$35,$K$44:$M$46,$M$47:$M$48,$B$51"</definedName>
    <definedName name="PR19WS13HISTORIC" comment="WS13,0,True" hidden="1">"A1:B1"</definedName>
    <definedName name="PR19WS14notusedFORECAST" comment="WS14 not used,51,True" hidden="1">"$G$8:$K$12,$G$16:$K$20,$B$24"</definedName>
    <definedName name="PR19WS14notusedHISTORIC" comment="WS14 not used,0,True" hidden="1">"A1:B1"</definedName>
    <definedName name="PR19WS15BWFORECAST" comment="WS15BW,37,True" hidden="1">"$K$18:$M$18,$K$21:$M$23,$I$24:$M$25,$N$32,$K$35:$M$35,$K$37:$M$38,$M$41:$M$44,$B$47"</definedName>
    <definedName name="PR19WS15BWHISTORIC" comment="WS15BW,0,True" hidden="1">"A1:B1"</definedName>
    <definedName name="PR19WS15FORECAST" comment="WS15,37,True" hidden="1">"$K$18:$M$18,$K$21:$M$23,$I$24:$M$25,$N$32,$K$35:$M$35,$K$37:$M$38,$M$41:$M$44,$B$47"</definedName>
    <definedName name="PR19WS15HISTORIC" comment="WS15,0,True" hidden="1">"A1:B1"</definedName>
    <definedName name="PR19WS16notusedFORECAST" comment="WS16 not used,51,True" hidden="1">"$G$8:$K$12,$G$16:$K$20,$B$24"</definedName>
    <definedName name="PR19WS16notusedHISTORIC" comment="WS16 not used,0,True" hidden="1">"A1:B1"</definedName>
    <definedName name="PR19WS17BWFORECAST" comment="WS17BW,207,True" hidden="1">"$AI$6,$AI$13:$AI$16,$I$17:$AH$18,$AI$24:$AI$27,$I$28:$AH$29,$AI$35:$AI$38,$I$39:$AH$40,$M$46:$M$48,$AI$55:$AI$56,$I$57:$M$57,$AI$58:$AI$59,$AI$62:$AI$63,$I$64:$M$64,$AI$65:$AI$66,$AI$69:$AI$70,$I$71:$M$71,$AI$72:$AI$73,$M$81:$M$82,$M$85:$M$89,$B$92"</definedName>
    <definedName name="PR19WS17BWHISTORIC" comment="WS17BW,0,True" hidden="1">"A1:B1"</definedName>
    <definedName name="PR19WS17FORECAST" comment="WS17,207,True" hidden="1">"$AI$6,$AI$13:$AI$16,$I$17:$AH$18,$AI$24:$AI$27,$I$28:$AH$29,$AI$35:$AI$38,$I$39:$AH$40,$M$46:$M$48,$AI$55:$AI$56,$I$57:$M$57,$AI$58:$AI$59,$AI$62:$AI$63,$I$64:$M$64,$AI$65:$AI$66,$AI$69:$AI$70,$I$71:$M$71,$AI$72:$AI$73,$M$81:$M$82,$M$85:$M$89,$B$92"</definedName>
    <definedName name="PR19WS17HISTORIC" comment="WS17,0,True" hidden="1">"A1:B1"</definedName>
    <definedName name="PR19WS18FORECAST" comment="WS18,75,True" hidden="1">"$G$6:$H$7,$I$7:$P$7,$G$10:$P$10,$G$13:$P$13,$L$16:$P$16,$G$17:$P$17,$G$20:$P$21,$Q$24,$G$27:$H$28,$I$32:$I$33,$B$36"</definedName>
    <definedName name="PR19WS18HISTORIC" comment="WS18,0,True" hidden="1">"A1:B1"</definedName>
    <definedName name="PR19WS1aFORECAST" comment="WS1a,10700,True" hidden="1">"$G$9:$AS$50,$C$41:$C$50"</definedName>
    <definedName name="PR19WS1aHISTORIC" comment="WS1a,0,True" hidden="1">"A1:B1"</definedName>
    <definedName name="PR19WS1FORECAST" comment="WS1,15200,True" hidden="1">"$G$9:$AS$50,$C$41:$C$50"</definedName>
    <definedName name="PR19WS1HISTORIC" comment="WS1,0,True" hidden="1">"A1:B1"</definedName>
    <definedName name="PR19WS2aFORECAST" comment="WS2a,1232,True" hidden="1">"$C$32:$C$46,$G$9:$J$46,$L$9:$O$46,$Q$9:$T$46,$V$9:$Y$46,$AA$9:$AD$46,$AF$9:$AI$46,$AK$9:$AN$46,$AP$9:$AS$46,$B$50"</definedName>
    <definedName name="PR19WS2aHISTORIC" comment="WS2a,0,True" hidden="1">"A1:B1"</definedName>
    <definedName name="PR19WS2FORECAST" comment="WS2,2463,True" hidden="1">"$C$32:$C$46,$G$9:$J$46,$L$9:$O$46,$Q$9:$T$46,$V$9:$Y$46,$AA$9:$AD$46,$AF$9:$AI$46,$AK$9:$AN$46,$AP$9:$AS$46,$C$73:$C$87,$G$50:$J$87,$L$50:$O$87,$Q$50:$T$87,$V$50:$Y$87,$AA$50:$AD$87,$AF$50:$AI$87,$AK$50:$AN$87,$AP$50:$AS$87,$B$91"</definedName>
    <definedName name="PR19WS2HISTORIC" comment="WS2,0,True" hidden="1">"A1:B1"</definedName>
    <definedName name="PR19WS3FORECAST" comment="WS3,177,True" hidden="1">"$G$5:$S$11,$O$19:$S$19,$G$13:$N$22,$B$25"</definedName>
    <definedName name="PR19WS3HISTORIC" comment="WS3,0,True" hidden="1">"A1:B1"</definedName>
    <definedName name="PR19WS4FORECAST" comment="WS4,82,True" hidden="1">"$G$5:$N$11,$G$13:$I$13,$H$14:$N$15,$G$16:$N$16,$B$19"</definedName>
    <definedName name="PR19WS4HISTORIC" comment="WS4,0,True" hidden="1">"A1:B1"</definedName>
    <definedName name="PR19WS5FORECAST" comment="WS5,289,True" hidden="1">"$G$9:$J$13,$L$9:$O$13,$Q$9:$T$13,$V$9:$Y$13,$AA$9:$AD$13,$AF$9:$AI$13,$AK$9:$AN$13,$AP$9:$AS$13,$G$16:$J$19,$L$16:$O$19,$Q$16:$T$19,$V$16:$Y$19,$AA$16:$AD$19,$AF$16:$AI$19,$AK$16:$AN$19,$AP$16:$AS$19,$B$22"</definedName>
    <definedName name="PR19WS5HISTORIC" comment="WS5,0,True" hidden="1">"A1:B1"</definedName>
    <definedName name="PR19WS6notusedFORECAST" comment="WS6 not used,51,True" hidden="1">"$G$8:$K$12,$G$16:$K$20,$B$24"</definedName>
    <definedName name="PR19WS6notusedHISTORIC" comment="WS6 not used,0,True" hidden="1">"A1:B1"</definedName>
    <definedName name="PR19WS7FORECAST" comment="WS7,95,True" hidden="1">"$G$8:$N$9,$C$12:$C$14,$G$11:$N$14,$C$21:$C$23,$G$19:$N$23,$B$28"</definedName>
    <definedName name="PR19WS7HISTORIC" comment="WS7,0,True" hidden="1">"A1:B1"</definedName>
    <definedName name="PR19WS8FORECAST" comment="WS8,11473,True" hidden="1">"$C$9:$AS$45"</definedName>
    <definedName name="PR19WS8HISTORIC" comment="WS8,0,True" hidden="1">"A1:B1"</definedName>
    <definedName name="PR19WS9notusedFORECAST" comment="WS9 not used,51,True" hidden="1">"$G$8:$K$12,$G$16:$K$20,$B$24"</definedName>
    <definedName name="PR19WS9notusedHISTORIC" comment="WS9 not used,0,True" hidden="1">"A1:B1"</definedName>
    <definedName name="PR19WWn1FORECAST" comment="WWn1,89,True" hidden="1">"$G$7:$N$17,$B$21"</definedName>
    <definedName name="PR19WWn1HISTORIC" comment="WWn1,0,True" hidden="1">"A1:B1"</definedName>
    <definedName name="PR19WWn2FORECAST" comment="WWn2,1041,True" hidden="1">"$G$8:$CH$15,$G$17:$CH$17,$G$20:$CH$21,$G$23:$CH$24,$B$27"</definedName>
    <definedName name="PR19WWn2HISTORIC" comment="WWn2,0,True" hidden="1">"A1:B1"</definedName>
    <definedName name="PR19WWn3FORECAST" comment="WWn3,169,True" hidden="1">"$G$5:$N$24,$G$26:$N$26,$B$29"</definedName>
    <definedName name="PR19WWn3HISTORIC" comment="WWn3,0,True" hidden="1">"A1:B1"</definedName>
    <definedName name="PR19WWn4FORECAST" comment="WWn4,28500,True" hidden="1">"$G$8:$AE$171"</definedName>
    <definedName name="PR19WWn4HISTORIC" comment="WWn4,0,True" hidden="1">"A1:B1"</definedName>
    <definedName name="PR19WWn5FORECAST" comment="WWn5,114,True" hidden="1">"$H$9:$L$18,$G$19,$G$22:$L$22,$G$25:$L$25,$G$27:$L$28,$G$32:$L$32,$H$35:$L$38,$G$42:$L$43,$B$49"</definedName>
    <definedName name="PR19WWn5HISTORIC" comment="WWn5,0,True" hidden="1">"A1:B1"</definedName>
    <definedName name="PR19WWn6FORECAST" comment="WWn6,95,True" hidden="1">"$H$6:$L$8,$N$6:$R$8,$G$10,$M$10,$H$13:$L$15,$N$13:$R$15,$G$17,$M$17,$H$20:$L$22,$N$20:$R$22,$B$26"</definedName>
    <definedName name="PR19WWn6HISTORIC" comment="WWn6,0,True" hidden="1">"A1:B1"</definedName>
    <definedName name="PR19WWn7FORECAST" comment="WWn7,25,True" hidden="1">"$G$6:$H$8,$G$10:$H$11,$G$14:$H$14,$G$18:$H$20,$G$22:$H$23,$G$26:$H$26,$B$30"</definedName>
    <definedName name="PR19WWn7HISTORIC" comment="WWn7,0,True" hidden="1">"A1:B1"</definedName>
    <definedName name="PR19WWn8FORECAST" comment="WWn8,2304,True" hidden="1">"$G$8:$AB$53"</definedName>
    <definedName name="PR19WWn8HISTORIC" comment="WWn8,0,True" hidden="1">"A1:B1"</definedName>
    <definedName name="PR19WWNetworkFORECAST" comment="WWNetwork+&gt;&gt;,0,True" hidden="1">"A1:B1"</definedName>
    <definedName name="PR19WWNetworkHISTORIC" comment="WWNetwork+&gt;&gt;,0,True" hidden="1">"A1:B1"</definedName>
    <definedName name="PR19WWS10FORECAST" comment="WWS10,261,True" hidden="1">"$G$10:$K$10,$C$41:$C$55,$G$13:$K$59,$G$63:$K$63,$B$67"</definedName>
    <definedName name="PR19WWS10HISTORIC" comment="WWS10,0,True" hidden="1">"A1:B1"</definedName>
    <definedName name="PR19WWS11notusedFORECAST" comment="WWS11 not used,51,True" hidden="1">"$G$8:$K$12,$G$16:$K$20,$B$24"</definedName>
    <definedName name="PR19WWS11notusedHISTORIC" comment="WWS11 not used,0,True" hidden="1">"A1:B1"</definedName>
    <definedName name="PR19WWS12anotusedFORECAST" comment="WWS12a not used,51,True" hidden="1">"$G$8:$K$12,$G$16:$K$20,$B$24"</definedName>
    <definedName name="PR19WWS12anotusedHISTORIC" comment="WWS12a not used,0,True" hidden="1">"A1:B1"</definedName>
    <definedName name="PR19WWS12FORECAST" comment="WWS12,50,True" hidden="1">"$I$11:$I$17,$C$19:$C$25,$H$19:$I$25,$H$29:$I$29,$I$33:$I$40,$I$44:$I$53,$I$55,$B$59"</definedName>
    <definedName name="PR19WWS12HISTORIC" comment="WWS12,0,True" hidden="1">"A1:B1"</definedName>
    <definedName name="PR19WWS13FORECAST" comment="WWS13,34,True" hidden="1">"$N$8,$K$28:$M$33,$K$35:$M$35,$K$44:$M$46,$M$47:$M$48,$B$51"</definedName>
    <definedName name="PR19WWS13HISTORIC" comment="WWS13,0,True" hidden="1">"A1:B1"</definedName>
    <definedName name="PR19WWS14notusedFORECAST" comment="WWS14 not used,51,True" hidden="1">"$G$8:$K$12,$G$16:$K$20,$B$24"</definedName>
    <definedName name="PR19WWS14notusedHISTORIC" comment="WWS14 not used,0,True" hidden="1">"A1:B1"</definedName>
    <definedName name="PR19WWS15FORECAST" comment="WWS15,37,True" hidden="1">"$K$18:$M$18,$K$21:$M$23,$I$24:$M$27,$M$36:$M$39,$B$42"</definedName>
    <definedName name="PR19WWS15HISTORIC" comment="WWS15,0,True" hidden="1">"A1:B1"</definedName>
    <definedName name="PR19WWS16notusedFORECAST" comment="WWS16 not used,51,True" hidden="1">"$G$8:$K$12,$G$16:$K$20,$B$24"</definedName>
    <definedName name="PR19WWS16notusedHISTORIC" comment="WWS16 not used,0,True" hidden="1">"A1:B1"</definedName>
    <definedName name="PR19WWS17notusedFORECAST" comment="WWS17 not used,51,True" hidden="1">"$G$8:$K$12,$G$16:$K$20,$B$24"</definedName>
    <definedName name="PR19WWS17notusedHISTORIC" comment="WWS17 not used,0,True" hidden="1">"A1:B1"</definedName>
    <definedName name="PR19WWS18FORECAST" comment="WWS18,83,True" hidden="1">"$G$6:$P$6,$L$7:$P$8,$G$11:$H$11,$G$14:$P$14,$L$17:$P$17,$G$20:$P$23,$Q$26,$G$29:$H$30,$B$34"</definedName>
    <definedName name="PR19WWS18HISTORIC" comment="WWS18,0,True" hidden="1">"A1:B1"</definedName>
    <definedName name="PR19WWS1aFORECAST" comment="WWS1a,12400,True" hidden="1">"$C$10:$BA$51"</definedName>
    <definedName name="PR19WWS1aHISTORIC" comment="WWS1a,0,True" hidden="1">"A1:B1"</definedName>
    <definedName name="PR19WWS1FORECAST" comment="WWS1,17473,True" hidden="1">"$C$10:$BA$51"</definedName>
    <definedName name="PR19WWS1HISTORIC" comment="WWS1,0,True" hidden="1">"A1:B1"</definedName>
    <definedName name="PR19WWS2aFORECAST" comment="WWS2a,1856,True" hidden="1">"$C$41:$C$55,$G$10:$K$55,$M$10:$Q$55,$S$10:$W$55,$Y$10:$AC$55,$AE$10:$AI$55,$AK$10:$AO$55,$AQ$10:$AU$55,$AW$10:$BA$55,$B$59"</definedName>
    <definedName name="PR19WWS2aHISTORIC" comment="WWS2a,0,True" hidden="1">"A1:B1"</definedName>
    <definedName name="PR19WWS2FORECAST" comment="WWS2,3711,True" hidden="1">"$C$41:$C$55,$G$10:$K$55,$M$10:$Q$55,$S$10:$W$55,$Y$10:$AC$55,$AE$10:$AI$55,$AK$10:$AO$55,$AQ$10:$AU$55,$AW$10:$BA$55,$C$90:$C$104,$G$59:$K$104,$M$59:$Q$104,$S$59:$W$104,$Y$59:$AC$104,$AE$59:$AI$104,$AK$59:$AO$104,$AQ$59:$AU$104,$AW$59:$BA$104,$B$108"</definedName>
    <definedName name="PR19WWS2HISTORIC" comment="WWS2,0,True" hidden="1">"A1:B1"</definedName>
    <definedName name="PR19WWS3FORECAST" comment="WWS3,118,True" hidden="1">"$G$5:$S$8,$G$10:$S$11,$G$13:$S$13,$G$16:$S$17,$B$20"</definedName>
    <definedName name="PR19WWS3HISTORIC" comment="WWS3,0,True" hidden="1">"A1:B1"</definedName>
    <definedName name="PR19WWS4FORECAST" comment="WWS4,105,True" hidden="1">"$G$5:$N$6,$G$8:$N$18,$B$21"</definedName>
    <definedName name="PR19WWS4HISTORIC" comment="WWS4,0,True" hidden="1">"A1:B1"</definedName>
    <definedName name="PR19WWS5FORECAST" comment="WWS5,217,True" hidden="1">"$G$9:$I$14,$K$9:$M$14,$O$9:$Q$14,$S$9:$U$14,$W$9:$Y$14,$AA$9:$AC$14,$AE$9:$AG$14,$AI$9:$AK$14,$G$17:$I$19,$K$17:$M$19,$O$17:$Q$19,$S$17:$U$19,$W$17:$Y$19,$AA$17:$AC$19,$AE$17:$AG$19,$AI$17:$AK$19,$B$22"</definedName>
    <definedName name="PR19WWS5HISTORIC" comment="WWS5,0,True" hidden="1">"A1:B1"</definedName>
    <definedName name="PR19WWS6notusedFORECAST" comment="WWS6 not used,51,True" hidden="1">"$G$8:$K$12,$G$16:$K$20,$B$24"</definedName>
    <definedName name="PR19WWS6notusedHISTORIC" comment="WWS6 not used,0,True" hidden="1">"A1:B1"</definedName>
    <definedName name="PR19WWS7FORECAST" comment="WWS7,98,True" hidden="1">"$G$8:$N$9,$C$13:$C$15,$G$11:$N$15,$C$22:$C$24,$H$20:$N$24,$B$29"</definedName>
    <definedName name="PR19WWS7HISTORIC" comment="WWS7,0,True" hidden="1">"A1:B1"</definedName>
    <definedName name="PR19WWS8FORECAST" comment="WWS8,12876,True" hidden="1">"$C$11:$BA$44"</definedName>
    <definedName name="PR19WWS8HISTORIC" comment="WWS8,0,True" hidden="1">"A1:B1"</definedName>
    <definedName name="PR19WWS9notusedFORECAST" comment="WWS9 not used,51,True" hidden="1">"$G$8:$K$12,$G$16:$K$20,$B$24"</definedName>
    <definedName name="PR19WWS9notusedHISTORIC" comment="WWS9 not used,0,True" hidden="1">"A1:B1"</definedName>
    <definedName name="_xlnm.Print_Area" localSheetId="13">SummaryDashboard!$A$1:$R$88</definedName>
    <definedName name="_xlnm.Print_Area" localSheetId="11">SummaryOutput!$A$1:$Q$349</definedName>
    <definedName name="_xlnm.Print_Area" localSheetId="12">SummaryTables!$A$1:$R$349</definedName>
    <definedName name="_xlnm.Print_Area" localSheetId="10">Update!$1:$1036</definedName>
    <definedName name="_xlnm.Print_Titles" localSheetId="8">Index!$1:$6</definedName>
    <definedName name="_xlnm.Print_Titles" localSheetId="6">Inp!$1:$6</definedName>
    <definedName name="_xlnm.Print_Titles" localSheetId="9">PR19FDPublishedTables!$1:$6</definedName>
    <definedName name="_xlnm.Print_Titles" localSheetId="13">SummaryDashboard!$1:$6</definedName>
    <definedName name="_xlnm.Print_Titles" localSheetId="11">SummaryOutput!$1:$6</definedName>
    <definedName name="_xlnm.Print_Titles" localSheetId="12">SummaryTables!$1:$6</definedName>
    <definedName name="_xlnm.Print_Titles" localSheetId="7">Time!$1:$6</definedName>
    <definedName name="_xlnm.Print_Titles" localSheetId="10">Update!$1:$6</definedName>
    <definedName name="qfx" localSheetId="0" hidden="1">{"NET",#N/A,FALSE,"401C11"}</definedName>
    <definedName name="qfx" hidden="1">{"NET",#N/A,FALSE,"401C11"}</definedName>
    <definedName name="real" hidden="1">#REF!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rytry" localSheetId="0" hidden="1">{"NET",#N/A,FALSE,"401C11"}</definedName>
    <definedName name="rytry" hidden="1">{"NET",#N/A,FALSE,"401C11"}</definedName>
    <definedName name="SAPBEXrevision" hidden="1">1</definedName>
    <definedName name="SAPBEXsysID" hidden="1">"BWB"</definedName>
    <definedName name="SAPBEXwbID" hidden="1">"49ZLUKBQR0WG29D9LLI3IBIIT"</definedName>
    <definedName name="sort" hidden="1">#REF!</definedName>
    <definedName name="Table3.4" localSheetId="0" hidden="1">{"CHARGE",#N/A,FALSE,"401C11"}</definedName>
    <definedName name="Table3.4" hidden="1">{"CHARGE",#N/A,FALSE,"401C11"}</definedName>
    <definedName name="Test23" localSheetId="0" hidden="1">{"NET",#N/A,FALSE,"401C11"}</definedName>
    <definedName name="Test23" hidden="1">{"NET",#N/A,FALSE,"401C11"}</definedName>
    <definedName name="wert" localSheetId="0" hidden="1">{"GROSS",#N/A,FALSE,"401C11"}</definedName>
    <definedName name="wert" hidden="1">{"GROSS",#N/A,FALSE,"401C11"}</definedName>
    <definedName name="wombat" hidden="1">#REF!</definedName>
    <definedName name="wotsthis" localSheetId="0" hidden="1">{"P&amp;L phased",#N/A,FALSE,"P and L";"Interest phased",#N/A,FALSE,"Interest";"Cshf phased",#N/A,FALSE,"Cashflow";"BSheet phased",#N/A,FALSE,"B Sheet";"Capex phased",#N/A,FALSE,"Capex"}</definedName>
    <definedName name="wotsthis" hidden="1">{"P&amp;L phased",#N/A,FALSE,"P and L";"Interest phased",#N/A,FALSE,"Interest";"Cshf phased",#N/A,FALSE,"Cashflow";"BSheet phased",#N/A,FALSE,"B Sheet";"Capex phased",#N/A,FALSE,"Capex"}</definedName>
    <definedName name="wrn.CHARGE." localSheetId="0" hidden="1">{"CHARGE",#N/A,FALSE,"401C11"}</definedName>
    <definedName name="wrn.CHARGE." hidden="1">{"CHARGE",#N/A,FALSE,"401C11"}</definedName>
    <definedName name="wrn.GROSS." localSheetId="0" hidden="1">{"GROSS",#N/A,FALSE,"401C11"}</definedName>
    <definedName name="wrn.GROSS." hidden="1">{"GROSS",#N/A,FALSE,"401C11"}</definedName>
    <definedName name="wrn.NET." localSheetId="0" hidden="1">{"NET",#N/A,FALSE,"401C11"}</definedName>
    <definedName name="wrn.NET." hidden="1">{"NET",#N/A,FALSE,"401C11"}</definedName>
    <definedName name="wrn.papersdraft" localSheetId="0" hidden="1">{"bal",#N/A,FALSE,"working papers";"income",#N/A,FALSE,"working papers"}</definedName>
    <definedName name="wrn.papersdraft" hidden="1">{"bal",#N/A,FALSE,"working papers";"income",#N/A,FALSE,"working papers"}</definedName>
    <definedName name="wrn.Print._.5._.and._.12." localSheetId="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Phased." localSheetId="0" hidden="1">{"P&amp;L phased",#N/A,FALSE,"P and L";"Interest phased",#N/A,FALSE,"Interest";"Cshf phased",#N/A,FALSE,"Cashflow";"BSheet phased",#N/A,FALSE,"B Sheet";"Capex phased",#N/A,FALSE,"Capex"}</definedName>
    <definedName name="wrn.Print._.Phased." hidden="1">{"P&amp;L phased",#N/A,FALSE,"P and L";"Interest phased",#N/A,FALSE,"Interest";"Cshf phased",#N/A,FALSE,"Cashflow";"BSheet phased",#N/A,FALSE,"B Sheet";"Capex phased",#N/A,FALSE,"Capex"}</definedName>
    <definedName name="wrn.wpapers." localSheetId="0" hidden="1">{"bal",#N/A,FALSE,"working papers";"income",#N/A,FALSE,"working papers"}</definedName>
    <definedName name="wrn.wpapers." hidden="1">{"bal",#N/A,FALSE,"working papers";"income",#N/A,FALSE,"working papers"}</definedName>
    <definedName name="xxx" localSheetId="0" hidden="1">{"CHARGE",#N/A,FALSE,"401C11"}</definedName>
    <definedName name="xxx" hidden="1">{"CHARGE",#N/A,FALSE,"401C11"}</definedName>
    <definedName name="yyy" localSheetId="0" hidden="1">{"GROSS",#N/A,FALSE,"401C11"}</definedName>
    <definedName name="yyy" hidden="1">{"GROSS",#N/A,FALSE,"401C11"}</definedName>
    <definedName name="zzz" localSheetId="0" hidden="1">{"NET",#N/A,FALSE,"401C11"}</definedName>
    <definedName name="zzz" hidden="1">{"NET",#N/A,FALSE,"401C11"}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M354" i="232" l="1"/>
  <c r="M352" i="232"/>
  <c r="M351" i="232"/>
  <c r="M355" i="232" s="1"/>
  <c r="A1" i="213"/>
  <c r="F12" i="213"/>
  <c r="M353" i="232" l="1"/>
  <c r="J113" i="213"/>
  <c r="K113" i="213"/>
  <c r="L113" i="213"/>
  <c r="M113" i="213"/>
  <c r="N113" i="213"/>
  <c r="O113" i="213"/>
  <c r="P113" i="213"/>
  <c r="Q113" i="213"/>
  <c r="J114" i="213"/>
  <c r="K114" i="213"/>
  <c r="L114" i="213"/>
  <c r="M114" i="213"/>
  <c r="N114" i="213"/>
  <c r="O114" i="213"/>
  <c r="P114" i="213"/>
  <c r="Q114" i="213"/>
  <c r="J115" i="213"/>
  <c r="K115" i="213"/>
  <c r="L115" i="213"/>
  <c r="M115" i="213"/>
  <c r="N115" i="213"/>
  <c r="O115" i="213"/>
  <c r="P115" i="213"/>
  <c r="Q115" i="213"/>
  <c r="J116" i="213"/>
  <c r="K116" i="213"/>
  <c r="L116" i="213"/>
  <c r="M116" i="213"/>
  <c r="N116" i="213"/>
  <c r="O116" i="213"/>
  <c r="P116" i="213"/>
  <c r="Q116" i="213"/>
  <c r="J117" i="213"/>
  <c r="K117" i="213"/>
  <c r="L117" i="213"/>
  <c r="M117" i="213"/>
  <c r="N117" i="213"/>
  <c r="O117" i="213"/>
  <c r="P117" i="213"/>
  <c r="Q117" i="213"/>
  <c r="J118" i="213"/>
  <c r="K118" i="213"/>
  <c r="L118" i="213"/>
  <c r="M118" i="213"/>
  <c r="N118" i="213"/>
  <c r="O118" i="213"/>
  <c r="P118" i="213"/>
  <c r="Q118" i="213"/>
  <c r="J119" i="213"/>
  <c r="K119" i="213"/>
  <c r="L119" i="213"/>
  <c r="M119" i="213"/>
  <c r="N119" i="213"/>
  <c r="O119" i="213"/>
  <c r="P119" i="213"/>
  <c r="Q119" i="213"/>
  <c r="J120" i="213"/>
  <c r="K120" i="213"/>
  <c r="L120" i="213"/>
  <c r="M120" i="213"/>
  <c r="N120" i="213"/>
  <c r="O120" i="213"/>
  <c r="P120" i="213"/>
  <c r="Q120" i="213"/>
  <c r="J121" i="213"/>
  <c r="K121" i="213"/>
  <c r="L121" i="213"/>
  <c r="M121" i="213"/>
  <c r="N121" i="213"/>
  <c r="O121" i="213"/>
  <c r="P121" i="213"/>
  <c r="Q121" i="213"/>
  <c r="J122" i="213"/>
  <c r="K122" i="213"/>
  <c r="L122" i="213"/>
  <c r="M122" i="213"/>
  <c r="N122" i="213"/>
  <c r="O122" i="213"/>
  <c r="P122" i="213"/>
  <c r="Q122" i="213"/>
  <c r="J123" i="213"/>
  <c r="K123" i="213"/>
  <c r="L123" i="213"/>
  <c r="M123" i="213"/>
  <c r="N123" i="213"/>
  <c r="O123" i="213"/>
  <c r="P123" i="213"/>
  <c r="Q123" i="213"/>
  <c r="J124" i="213"/>
  <c r="K124" i="213"/>
  <c r="L124" i="213"/>
  <c r="M124" i="213"/>
  <c r="N124" i="213"/>
  <c r="O124" i="213"/>
  <c r="P124" i="213"/>
  <c r="Q124" i="213"/>
  <c r="J125" i="213"/>
  <c r="K125" i="213"/>
  <c r="L125" i="213"/>
  <c r="M125" i="213"/>
  <c r="N125" i="213"/>
  <c r="O125" i="213"/>
  <c r="P125" i="213"/>
  <c r="Q125" i="213"/>
  <c r="J126" i="213"/>
  <c r="K126" i="213"/>
  <c r="L126" i="213"/>
  <c r="M126" i="213"/>
  <c r="N126" i="213"/>
  <c r="O126" i="213"/>
  <c r="P126" i="213"/>
  <c r="Q126" i="213"/>
  <c r="J127" i="213"/>
  <c r="K127" i="213"/>
  <c r="L127" i="213"/>
  <c r="M127" i="213"/>
  <c r="N127" i="213"/>
  <c r="O127" i="213"/>
  <c r="P127" i="213"/>
  <c r="Q127" i="213"/>
  <c r="J128" i="213"/>
  <c r="K128" i="213"/>
  <c r="L128" i="213"/>
  <c r="M128" i="213"/>
  <c r="N128" i="213"/>
  <c r="O128" i="213"/>
  <c r="P128" i="213"/>
  <c r="Q128" i="213"/>
  <c r="J129" i="213"/>
  <c r="K129" i="213"/>
  <c r="L129" i="213"/>
  <c r="M129" i="213"/>
  <c r="N129" i="213"/>
  <c r="O129" i="213"/>
  <c r="P129" i="213"/>
  <c r="Q129" i="213"/>
  <c r="J130" i="213"/>
  <c r="K130" i="213"/>
  <c r="L130" i="213"/>
  <c r="M130" i="213"/>
  <c r="N130" i="213"/>
  <c r="O130" i="213"/>
  <c r="P130" i="213"/>
  <c r="Q130" i="213"/>
  <c r="J131" i="213"/>
  <c r="K131" i="213"/>
  <c r="L131" i="213"/>
  <c r="M131" i="213"/>
  <c r="N131" i="213"/>
  <c r="O131" i="213"/>
  <c r="P131" i="213"/>
  <c r="Q131" i="213"/>
  <c r="J132" i="213"/>
  <c r="K132" i="213"/>
  <c r="L132" i="213"/>
  <c r="M132" i="213"/>
  <c r="N132" i="213"/>
  <c r="O132" i="213"/>
  <c r="P132" i="213"/>
  <c r="Q132" i="213"/>
  <c r="J133" i="213"/>
  <c r="K133" i="213"/>
  <c r="L133" i="213"/>
  <c r="M133" i="213"/>
  <c r="N133" i="213"/>
  <c r="O133" i="213"/>
  <c r="P133" i="213"/>
  <c r="Q133" i="213"/>
  <c r="M143" i="213" l="1"/>
  <c r="F11" i="226"/>
  <c r="I195" i="232" l="1"/>
  <c r="H195" i="232"/>
  <c r="G195" i="232"/>
  <c r="F195" i="232"/>
  <c r="E195" i="232"/>
  <c r="G1026" i="232"/>
  <c r="H1026" i="232"/>
  <c r="I1026" i="232"/>
  <c r="F1026" i="232"/>
  <c r="E1026" i="232"/>
  <c r="I915" i="232"/>
  <c r="H915" i="232"/>
  <c r="G915" i="232"/>
  <c r="F915" i="232"/>
  <c r="E915" i="232"/>
  <c r="I735" i="232"/>
  <c r="H735" i="232"/>
  <c r="G735" i="232"/>
  <c r="F735" i="232"/>
  <c r="E735" i="232"/>
  <c r="I555" i="232"/>
  <c r="H555" i="232"/>
  <c r="G555" i="232"/>
  <c r="F555" i="232"/>
  <c r="E555" i="232"/>
  <c r="E375" i="232"/>
  <c r="F375" i="232"/>
  <c r="G375" i="232"/>
  <c r="H375" i="232"/>
  <c r="I375" i="232"/>
  <c r="E322" i="223"/>
  <c r="F322" i="223"/>
  <c r="G322" i="223"/>
  <c r="H322" i="223"/>
  <c r="I322" i="223"/>
  <c r="E314" i="223"/>
  <c r="F314" i="223"/>
  <c r="G314" i="223"/>
  <c r="H314" i="223"/>
  <c r="I314" i="223"/>
  <c r="E265" i="223"/>
  <c r="F265" i="223"/>
  <c r="G265" i="223"/>
  <c r="H265" i="223"/>
  <c r="I265" i="223"/>
  <c r="E257" i="223"/>
  <c r="F257" i="223"/>
  <c r="G257" i="223"/>
  <c r="H257" i="223"/>
  <c r="I257" i="223"/>
  <c r="E208" i="223"/>
  <c r="F208" i="223"/>
  <c r="G208" i="223"/>
  <c r="H208" i="223"/>
  <c r="I208" i="223"/>
  <c r="E200" i="223"/>
  <c r="F200" i="223"/>
  <c r="G200" i="223"/>
  <c r="H200" i="223"/>
  <c r="I200" i="223"/>
  <c r="E151" i="223"/>
  <c r="F151" i="223"/>
  <c r="G151" i="223"/>
  <c r="H151" i="223"/>
  <c r="I151" i="223"/>
  <c r="E143" i="223"/>
  <c r="F143" i="223"/>
  <c r="G143" i="223"/>
  <c r="H143" i="223"/>
  <c r="I143" i="223"/>
  <c r="E94" i="223"/>
  <c r="F94" i="223"/>
  <c r="G94" i="223"/>
  <c r="H94" i="223"/>
  <c r="I94" i="223"/>
  <c r="E86" i="223"/>
  <c r="F86" i="223"/>
  <c r="G86" i="223"/>
  <c r="H86" i="223"/>
  <c r="I86" i="223"/>
  <c r="E37" i="223"/>
  <c r="F37" i="223"/>
  <c r="G37" i="223"/>
  <c r="H37" i="223"/>
  <c r="I37" i="223"/>
  <c r="E29" i="223"/>
  <c r="F29" i="223"/>
  <c r="G29" i="223"/>
  <c r="H29" i="223"/>
  <c r="I29" i="223"/>
  <c r="I823" i="232"/>
  <c r="H823" i="232"/>
  <c r="G823" i="232"/>
  <c r="F823" i="232"/>
  <c r="E823" i="232"/>
  <c r="I643" i="232"/>
  <c r="H643" i="232"/>
  <c r="G643" i="232"/>
  <c r="F643" i="232"/>
  <c r="E643" i="232"/>
  <c r="I463" i="232"/>
  <c r="H463" i="232"/>
  <c r="G463" i="232"/>
  <c r="F463" i="232"/>
  <c r="E463" i="232"/>
  <c r="I283" i="232"/>
  <c r="H283" i="232"/>
  <c r="G283" i="232"/>
  <c r="F283" i="232"/>
  <c r="E283" i="232"/>
  <c r="I103" i="232"/>
  <c r="H103" i="232"/>
  <c r="G103" i="232"/>
  <c r="F103" i="232"/>
  <c r="E103" i="232"/>
  <c r="I812" i="232"/>
  <c r="H812" i="232"/>
  <c r="G812" i="232"/>
  <c r="F812" i="232"/>
  <c r="E812" i="232"/>
  <c r="I632" i="232"/>
  <c r="H632" i="232"/>
  <c r="G632" i="232"/>
  <c r="F632" i="232"/>
  <c r="E632" i="232"/>
  <c r="I452" i="232"/>
  <c r="H452" i="232"/>
  <c r="G452" i="232"/>
  <c r="F452" i="232"/>
  <c r="E452" i="232"/>
  <c r="I272" i="232"/>
  <c r="H272" i="232"/>
  <c r="G272" i="232"/>
  <c r="F272" i="232"/>
  <c r="E272" i="232"/>
  <c r="G92" i="232"/>
  <c r="H92" i="232"/>
  <c r="I92" i="232"/>
  <c r="F92" i="232"/>
  <c r="E92" i="232"/>
  <c r="I17" i="232" l="1"/>
  <c r="H17" i="232"/>
  <c r="G17" i="232"/>
  <c r="F17" i="232"/>
  <c r="E17" i="232"/>
  <c r="E831" i="232" l="1"/>
  <c r="F831" i="232"/>
  <c r="G831" i="232"/>
  <c r="H831" i="232"/>
  <c r="I831" i="232"/>
  <c r="E651" i="232"/>
  <c r="F651" i="232"/>
  <c r="G651" i="232"/>
  <c r="H651" i="232"/>
  <c r="I651" i="232"/>
  <c r="E471" i="232"/>
  <c r="F471" i="232"/>
  <c r="G471" i="232"/>
  <c r="H471" i="232"/>
  <c r="I471" i="232"/>
  <c r="E291" i="232"/>
  <c r="F291" i="232"/>
  <c r="G291" i="232"/>
  <c r="H291" i="232"/>
  <c r="I291" i="232"/>
  <c r="E627" i="232"/>
  <c r="F627" i="232"/>
  <c r="G627" i="232"/>
  <c r="H627" i="232"/>
  <c r="I627" i="232"/>
  <c r="D633" i="232"/>
  <c r="D634" i="232"/>
  <c r="E635" i="232"/>
  <c r="F635" i="232"/>
  <c r="G635" i="232"/>
  <c r="H635" i="232"/>
  <c r="I635" i="232"/>
  <c r="E636" i="232"/>
  <c r="F636" i="232"/>
  <c r="G636" i="232"/>
  <c r="H636" i="232"/>
  <c r="I636" i="232"/>
  <c r="E638" i="232"/>
  <c r="F638" i="232"/>
  <c r="G638" i="232"/>
  <c r="H638" i="232"/>
  <c r="I638" i="232"/>
  <c r="D644" i="232"/>
  <c r="D645" i="232"/>
  <c r="E646" i="232"/>
  <c r="F646" i="232"/>
  <c r="G646" i="232"/>
  <c r="H646" i="232"/>
  <c r="I646" i="232"/>
  <c r="E647" i="232"/>
  <c r="F647" i="232"/>
  <c r="G647" i="232"/>
  <c r="H647" i="232"/>
  <c r="I647" i="232"/>
  <c r="E652" i="232"/>
  <c r="F652" i="232"/>
  <c r="G652" i="232"/>
  <c r="H652" i="232"/>
  <c r="I652" i="232"/>
  <c r="E653" i="232"/>
  <c r="F653" i="232"/>
  <c r="G653" i="232"/>
  <c r="H653" i="232"/>
  <c r="I653" i="232"/>
  <c r="E111" i="232"/>
  <c r="F111" i="232"/>
  <c r="G111" i="232"/>
  <c r="H111" i="232"/>
  <c r="I111" i="232"/>
  <c r="D801" i="232"/>
  <c r="D621" i="232"/>
  <c r="D441" i="232"/>
  <c r="D261" i="232"/>
  <c r="Q182" i="213" l="1"/>
  <c r="P182" i="213"/>
  <c r="O182" i="213"/>
  <c r="N182" i="213"/>
  <c r="M182" i="213"/>
  <c r="L182" i="213"/>
  <c r="K182" i="213"/>
  <c r="J182" i="213"/>
  <c r="G182" i="213"/>
  <c r="E182" i="213"/>
  <c r="Q159" i="213"/>
  <c r="Q579" i="232" s="1"/>
  <c r="P159" i="213"/>
  <c r="O159" i="213"/>
  <c r="N159" i="213"/>
  <c r="M159" i="213"/>
  <c r="L159" i="213"/>
  <c r="K159" i="213"/>
  <c r="J159" i="213"/>
  <c r="G159" i="213"/>
  <c r="E159" i="213"/>
  <c r="Q136" i="213"/>
  <c r="P136" i="213"/>
  <c r="O136" i="213"/>
  <c r="N136" i="213"/>
  <c r="M136" i="213"/>
  <c r="L136" i="213"/>
  <c r="K136" i="213"/>
  <c r="J136" i="213"/>
  <c r="G136" i="213"/>
  <c r="E136" i="213"/>
  <c r="G113" i="213"/>
  <c r="E113" i="213"/>
  <c r="I759" i="232"/>
  <c r="H759" i="232"/>
  <c r="F759" i="232"/>
  <c r="I579" i="232"/>
  <c r="H579" i="232"/>
  <c r="F579" i="232"/>
  <c r="I399" i="232"/>
  <c r="H399" i="232"/>
  <c r="F399" i="232"/>
  <c r="I219" i="232"/>
  <c r="H219" i="232"/>
  <c r="F219" i="232"/>
  <c r="I38" i="232"/>
  <c r="H38" i="232"/>
  <c r="F38" i="232"/>
  <c r="Q90" i="213"/>
  <c r="P90" i="213"/>
  <c r="O90" i="213"/>
  <c r="N90" i="213"/>
  <c r="M90" i="213"/>
  <c r="L90" i="213"/>
  <c r="K90" i="213"/>
  <c r="J90" i="213"/>
  <c r="G90" i="213"/>
  <c r="E90" i="213"/>
  <c r="E183" i="213"/>
  <c r="E219" i="232" l="1"/>
  <c r="J759" i="232"/>
  <c r="K38" i="232"/>
  <c r="G219" i="232"/>
  <c r="Q219" i="232"/>
  <c r="O399" i="232"/>
  <c r="M579" i="232"/>
  <c r="K759" i="232"/>
  <c r="P219" i="232"/>
  <c r="L38" i="232"/>
  <c r="J219" i="232"/>
  <c r="E399" i="232"/>
  <c r="P399" i="232"/>
  <c r="N579" i="232"/>
  <c r="L759" i="232"/>
  <c r="N399" i="232"/>
  <c r="M38" i="232"/>
  <c r="K219" i="232"/>
  <c r="G399" i="232"/>
  <c r="Q399" i="232"/>
  <c r="O579" i="232"/>
  <c r="M759" i="232"/>
  <c r="J38" i="232"/>
  <c r="L579" i="232"/>
  <c r="N38" i="232"/>
  <c r="L219" i="232"/>
  <c r="J399" i="232"/>
  <c r="E579" i="232"/>
  <c r="P579" i="232"/>
  <c r="N759" i="232"/>
  <c r="O38" i="232"/>
  <c r="M219" i="232"/>
  <c r="K399" i="232"/>
  <c r="G579" i="232"/>
  <c r="O759" i="232"/>
  <c r="E38" i="232"/>
  <c r="P38" i="232"/>
  <c r="N219" i="232"/>
  <c r="L399" i="232"/>
  <c r="J579" i="232"/>
  <c r="E759" i="232"/>
  <c r="P759" i="232"/>
  <c r="G38" i="232"/>
  <c r="Q38" i="232"/>
  <c r="O219" i="232"/>
  <c r="M399" i="232"/>
  <c r="K579" i="232"/>
  <c r="G759" i="232"/>
  <c r="Q759" i="232"/>
  <c r="I797" i="232"/>
  <c r="H797" i="232"/>
  <c r="G797" i="232"/>
  <c r="F797" i="232"/>
  <c r="E797" i="232"/>
  <c r="I617" i="232"/>
  <c r="H617" i="232"/>
  <c r="G617" i="232"/>
  <c r="F617" i="232"/>
  <c r="E617" i="232"/>
  <c r="I437" i="232"/>
  <c r="H437" i="232"/>
  <c r="G437" i="232"/>
  <c r="F437" i="232"/>
  <c r="E437" i="232"/>
  <c r="I257" i="232"/>
  <c r="H257" i="232"/>
  <c r="G257" i="232"/>
  <c r="F257" i="232"/>
  <c r="E257" i="232"/>
  <c r="E77" i="232"/>
  <c r="F77" i="232"/>
  <c r="G77" i="232"/>
  <c r="H77" i="232"/>
  <c r="I77" i="232"/>
  <c r="E53" i="232"/>
  <c r="F53" i="232"/>
  <c r="G53" i="232"/>
  <c r="I53" i="232"/>
  <c r="E29" i="232"/>
  <c r="F29" i="232"/>
  <c r="G29" i="232"/>
  <c r="H29" i="232"/>
  <c r="I29" i="232"/>
  <c r="J29" i="232"/>
  <c r="K29" i="232"/>
  <c r="L29" i="232"/>
  <c r="M29" i="232"/>
  <c r="N29" i="232"/>
  <c r="O29" i="232"/>
  <c r="P29" i="232"/>
  <c r="Q29" i="232"/>
  <c r="E210" i="232"/>
  <c r="F210" i="232"/>
  <c r="G210" i="232"/>
  <c r="H210" i="232"/>
  <c r="I210" i="232"/>
  <c r="J210" i="232"/>
  <c r="K210" i="232"/>
  <c r="L210" i="232"/>
  <c r="M210" i="232"/>
  <c r="N210" i="232"/>
  <c r="O210" i="232"/>
  <c r="P210" i="232"/>
  <c r="Q210" i="232"/>
  <c r="E390" i="232"/>
  <c r="F390" i="232"/>
  <c r="G390" i="232"/>
  <c r="H390" i="232"/>
  <c r="I390" i="232"/>
  <c r="J390" i="232"/>
  <c r="K390" i="232"/>
  <c r="L390" i="232"/>
  <c r="M390" i="232"/>
  <c r="N390" i="232"/>
  <c r="O390" i="232"/>
  <c r="P390" i="232"/>
  <c r="Q390" i="232"/>
  <c r="E570" i="232"/>
  <c r="F570" i="232"/>
  <c r="G570" i="232"/>
  <c r="H570" i="232"/>
  <c r="I570" i="232"/>
  <c r="J570" i="232"/>
  <c r="K570" i="232"/>
  <c r="L570" i="232"/>
  <c r="M570" i="232"/>
  <c r="N570" i="232"/>
  <c r="O570" i="232"/>
  <c r="P570" i="232"/>
  <c r="Q570" i="232"/>
  <c r="E750" i="232"/>
  <c r="F750" i="232"/>
  <c r="G750" i="232"/>
  <c r="H750" i="232"/>
  <c r="I750" i="232"/>
  <c r="J750" i="232"/>
  <c r="K750" i="232"/>
  <c r="L750" i="232"/>
  <c r="M750" i="232"/>
  <c r="N750" i="232"/>
  <c r="O750" i="232"/>
  <c r="P750" i="232"/>
  <c r="Q750" i="232"/>
  <c r="I754" i="232" l="1"/>
  <c r="H754" i="232"/>
  <c r="G754" i="232"/>
  <c r="F754" i="232"/>
  <c r="E754" i="232"/>
  <c r="I574" i="232"/>
  <c r="H574" i="232"/>
  <c r="G574" i="232"/>
  <c r="F574" i="232"/>
  <c r="E574" i="232"/>
  <c r="I394" i="232"/>
  <c r="H394" i="232"/>
  <c r="G394" i="232"/>
  <c r="F394" i="232"/>
  <c r="E394" i="232"/>
  <c r="I214" i="232"/>
  <c r="H214" i="232"/>
  <c r="G214" i="232"/>
  <c r="F214" i="232"/>
  <c r="E214" i="232"/>
  <c r="I33" i="232"/>
  <c r="H33" i="232"/>
  <c r="G33" i="232"/>
  <c r="F33" i="232"/>
  <c r="E33" i="232"/>
  <c r="I769" i="232"/>
  <c r="H769" i="232"/>
  <c r="G769" i="232"/>
  <c r="F769" i="232"/>
  <c r="E769" i="232"/>
  <c r="I768" i="232"/>
  <c r="H768" i="232"/>
  <c r="G768" i="232"/>
  <c r="F768" i="232"/>
  <c r="E768" i="232"/>
  <c r="I763" i="232"/>
  <c r="H763" i="232"/>
  <c r="G763" i="232"/>
  <c r="F763" i="232"/>
  <c r="E763" i="232"/>
  <c r="I762" i="232"/>
  <c r="H762" i="232"/>
  <c r="G762" i="232"/>
  <c r="F762" i="232"/>
  <c r="E762" i="232"/>
  <c r="I761" i="232"/>
  <c r="G761" i="232"/>
  <c r="F761" i="232"/>
  <c r="E761" i="232"/>
  <c r="I753" i="232"/>
  <c r="H753" i="232"/>
  <c r="G753" i="232"/>
  <c r="F753" i="232"/>
  <c r="E753" i="232"/>
  <c r="I752" i="232"/>
  <c r="G752" i="232"/>
  <c r="F752" i="232"/>
  <c r="E752" i="232"/>
  <c r="I589" i="232"/>
  <c r="H589" i="232"/>
  <c r="G589" i="232"/>
  <c r="F589" i="232"/>
  <c r="E589" i="232"/>
  <c r="I588" i="232"/>
  <c r="H588" i="232"/>
  <c r="G588" i="232"/>
  <c r="F588" i="232"/>
  <c r="E588" i="232"/>
  <c r="I583" i="232"/>
  <c r="H583" i="232"/>
  <c r="G583" i="232"/>
  <c r="F583" i="232"/>
  <c r="E583" i="232"/>
  <c r="I582" i="232"/>
  <c r="H582" i="232"/>
  <c r="G582" i="232"/>
  <c r="F582" i="232"/>
  <c r="E582" i="232"/>
  <c r="I581" i="232"/>
  <c r="G581" i="232"/>
  <c r="F581" i="232"/>
  <c r="E581" i="232"/>
  <c r="I573" i="232"/>
  <c r="H573" i="232"/>
  <c r="G573" i="232"/>
  <c r="F573" i="232"/>
  <c r="E573" i="232"/>
  <c r="I572" i="232"/>
  <c r="G572" i="232"/>
  <c r="F572" i="232"/>
  <c r="E572" i="232"/>
  <c r="I409" i="232"/>
  <c r="H409" i="232"/>
  <c r="G409" i="232"/>
  <c r="F409" i="232"/>
  <c r="E409" i="232"/>
  <c r="I408" i="232"/>
  <c r="H408" i="232"/>
  <c r="G408" i="232"/>
  <c r="F408" i="232"/>
  <c r="E408" i="232"/>
  <c r="I403" i="232"/>
  <c r="H403" i="232"/>
  <c r="G403" i="232"/>
  <c r="F403" i="232"/>
  <c r="E403" i="232"/>
  <c r="I402" i="232"/>
  <c r="H402" i="232"/>
  <c r="G402" i="232"/>
  <c r="F402" i="232"/>
  <c r="E402" i="232"/>
  <c r="I401" i="232"/>
  <c r="G401" i="232"/>
  <c r="F401" i="232"/>
  <c r="E401" i="232"/>
  <c r="I393" i="232"/>
  <c r="H393" i="232"/>
  <c r="G393" i="232"/>
  <c r="F393" i="232"/>
  <c r="E393" i="232"/>
  <c r="I392" i="232"/>
  <c r="G392" i="232"/>
  <c r="F392" i="232"/>
  <c r="E392" i="232"/>
  <c r="I229" i="232"/>
  <c r="H229" i="232"/>
  <c r="G229" i="232"/>
  <c r="F229" i="232"/>
  <c r="E229" i="232"/>
  <c r="I228" i="232"/>
  <c r="H228" i="232"/>
  <c r="G228" i="232"/>
  <c r="F228" i="232"/>
  <c r="E228" i="232"/>
  <c r="I223" i="232"/>
  <c r="H223" i="232"/>
  <c r="G223" i="232"/>
  <c r="F223" i="232"/>
  <c r="E223" i="232"/>
  <c r="I222" i="232"/>
  <c r="H222" i="232"/>
  <c r="G222" i="232"/>
  <c r="F222" i="232"/>
  <c r="E222" i="232"/>
  <c r="I221" i="232"/>
  <c r="G221" i="232"/>
  <c r="F221" i="232"/>
  <c r="E221" i="232"/>
  <c r="I213" i="232"/>
  <c r="H213" i="232"/>
  <c r="G213" i="232"/>
  <c r="F213" i="232"/>
  <c r="E213" i="232"/>
  <c r="I212" i="232"/>
  <c r="G212" i="232"/>
  <c r="F212" i="232"/>
  <c r="E212" i="232"/>
  <c r="E48" i="232"/>
  <c r="F48" i="232"/>
  <c r="G48" i="232"/>
  <c r="H48" i="232"/>
  <c r="I48" i="232"/>
  <c r="E47" i="232"/>
  <c r="F47" i="232"/>
  <c r="G47" i="232"/>
  <c r="H47" i="232"/>
  <c r="I47" i="232"/>
  <c r="E42" i="232"/>
  <c r="F42" i="232"/>
  <c r="G42" i="232"/>
  <c r="H42" i="232"/>
  <c r="I42" i="232"/>
  <c r="I770" i="232" l="1"/>
  <c r="H590" i="232"/>
  <c r="H770" i="232"/>
  <c r="I590" i="232"/>
  <c r="H230" i="232"/>
  <c r="H49" i="232"/>
  <c r="H410" i="232"/>
  <c r="I410" i="232"/>
  <c r="I49" i="232"/>
  <c r="I230" i="232"/>
  <c r="E41" i="232" l="1"/>
  <c r="F41" i="232"/>
  <c r="G41" i="232"/>
  <c r="H41" i="232"/>
  <c r="I41" i="232"/>
  <c r="I40" i="232"/>
  <c r="G40" i="232"/>
  <c r="F40" i="232"/>
  <c r="E40" i="232"/>
  <c r="E32" i="232"/>
  <c r="F32" i="232"/>
  <c r="G32" i="232"/>
  <c r="H32" i="232"/>
  <c r="I32" i="232"/>
  <c r="E31" i="232"/>
  <c r="F31" i="232"/>
  <c r="G31" i="232"/>
  <c r="I31" i="232"/>
  <c r="E60" i="250"/>
  <c r="E59" i="250"/>
  <c r="E58" i="250"/>
  <c r="E57" i="250"/>
  <c r="E56" i="250"/>
  <c r="E55" i="250"/>
  <c r="E51" i="250"/>
  <c r="E50" i="250"/>
  <c r="E49" i="250"/>
  <c r="E48" i="250"/>
  <c r="E47" i="250"/>
  <c r="E46" i="250"/>
  <c r="E42" i="250"/>
  <c r="E41" i="250"/>
  <c r="E40" i="250"/>
  <c r="E39" i="250"/>
  <c r="E38" i="250"/>
  <c r="E37" i="250"/>
  <c r="E33" i="250"/>
  <c r="E32" i="250"/>
  <c r="E31" i="250"/>
  <c r="E30" i="250"/>
  <c r="E29" i="250"/>
  <c r="E28" i="250"/>
  <c r="E24" i="250"/>
  <c r="E23" i="250"/>
  <c r="E22" i="250"/>
  <c r="E21" i="250"/>
  <c r="E20" i="250"/>
  <c r="E19" i="250"/>
  <c r="E85" i="250"/>
  <c r="Q73" i="250"/>
  <c r="P73" i="250"/>
  <c r="O73" i="250"/>
  <c r="N73" i="250"/>
  <c r="M73" i="250"/>
  <c r="E15" i="250"/>
  <c r="E14" i="250"/>
  <c r="E13" i="250"/>
  <c r="E12" i="250"/>
  <c r="E11" i="250"/>
  <c r="E10" i="250"/>
  <c r="A3" i="250"/>
  <c r="A2" i="250"/>
  <c r="I1024" i="232"/>
  <c r="H1024" i="232"/>
  <c r="G1024" i="232"/>
  <c r="F1024" i="232"/>
  <c r="E1024" i="232"/>
  <c r="I913" i="232"/>
  <c r="H913" i="232"/>
  <c r="G913" i="232"/>
  <c r="F913" i="232"/>
  <c r="E913" i="232"/>
  <c r="I733" i="232"/>
  <c r="H733" i="232"/>
  <c r="G733" i="232"/>
  <c r="F733" i="232"/>
  <c r="E733" i="232"/>
  <c r="I553" i="232"/>
  <c r="H553" i="232"/>
  <c r="G553" i="232"/>
  <c r="F553" i="232"/>
  <c r="E553" i="232"/>
  <c r="I373" i="232"/>
  <c r="H373" i="232"/>
  <c r="G373" i="232"/>
  <c r="F373" i="232"/>
  <c r="E373" i="232"/>
  <c r="E193" i="232"/>
  <c r="F193" i="232"/>
  <c r="G193" i="232"/>
  <c r="H193" i="232"/>
  <c r="I193" i="232"/>
  <c r="I1019" i="232" l="1"/>
  <c r="H1019" i="232"/>
  <c r="G1019" i="232"/>
  <c r="F1019" i="232"/>
  <c r="I1018" i="232"/>
  <c r="H1018" i="232"/>
  <c r="G1018" i="232"/>
  <c r="F1018" i="232"/>
  <c r="E1019" i="232"/>
  <c r="E1018" i="232"/>
  <c r="J972" i="232"/>
  <c r="J1018" i="232" s="1"/>
  <c r="J1020" i="232" s="1"/>
  <c r="J885" i="232"/>
  <c r="H971" i="232"/>
  <c r="G971" i="232"/>
  <c r="I971" i="232"/>
  <c r="F971" i="232"/>
  <c r="E971" i="232"/>
  <c r="G973" i="232"/>
  <c r="H973" i="232"/>
  <c r="I973" i="232"/>
  <c r="F973" i="232"/>
  <c r="I346" i="223"/>
  <c r="H346" i="223"/>
  <c r="G346" i="223"/>
  <c r="F346" i="223"/>
  <c r="E346" i="223"/>
  <c r="I289" i="223"/>
  <c r="H289" i="223"/>
  <c r="G289" i="223"/>
  <c r="F289" i="223"/>
  <c r="E289" i="223"/>
  <c r="I232" i="223"/>
  <c r="H232" i="223"/>
  <c r="G232" i="223"/>
  <c r="F232" i="223"/>
  <c r="E232" i="223"/>
  <c r="I175" i="223"/>
  <c r="H175" i="223"/>
  <c r="G175" i="223"/>
  <c r="F175" i="223"/>
  <c r="E175" i="223"/>
  <c r="E346" i="245"/>
  <c r="E289" i="245"/>
  <c r="E232" i="245"/>
  <c r="E175" i="245"/>
  <c r="E118" i="245"/>
  <c r="I118" i="223"/>
  <c r="H118" i="223"/>
  <c r="G118" i="223"/>
  <c r="F118" i="223"/>
  <c r="E118" i="223"/>
  <c r="I201" i="232"/>
  <c r="H201" i="232"/>
  <c r="G201" i="232"/>
  <c r="F201" i="232"/>
  <c r="E201" i="232"/>
  <c r="I200" i="232"/>
  <c r="H200" i="232"/>
  <c r="G200" i="232"/>
  <c r="F200" i="232"/>
  <c r="E200" i="232"/>
  <c r="I194" i="232"/>
  <c r="H194" i="232"/>
  <c r="G194" i="232"/>
  <c r="F194" i="232"/>
  <c r="E194" i="232"/>
  <c r="I192" i="232"/>
  <c r="H192" i="232"/>
  <c r="G192" i="232"/>
  <c r="F192" i="232"/>
  <c r="E192" i="232"/>
  <c r="I188" i="232"/>
  <c r="H188" i="232"/>
  <c r="G188" i="232"/>
  <c r="F188" i="232"/>
  <c r="E188" i="232"/>
  <c r="I187" i="232"/>
  <c r="H187" i="232"/>
  <c r="G187" i="232"/>
  <c r="F187" i="232"/>
  <c r="E187" i="232"/>
  <c r="I381" i="232"/>
  <c r="H381" i="232"/>
  <c r="G381" i="232"/>
  <c r="F381" i="232"/>
  <c r="E381" i="232"/>
  <c r="I380" i="232"/>
  <c r="H380" i="232"/>
  <c r="G380" i="232"/>
  <c r="F380" i="232"/>
  <c r="E380" i="232"/>
  <c r="I374" i="232"/>
  <c r="G374" i="232"/>
  <c r="F374" i="232"/>
  <c r="E374" i="232"/>
  <c r="I372" i="232"/>
  <c r="H372" i="232"/>
  <c r="G372" i="232"/>
  <c r="F372" i="232"/>
  <c r="E372" i="232"/>
  <c r="I368" i="232"/>
  <c r="H368" i="232"/>
  <c r="G368" i="232"/>
  <c r="F368" i="232"/>
  <c r="E368" i="232"/>
  <c r="I367" i="232"/>
  <c r="H367" i="232"/>
  <c r="G367" i="232"/>
  <c r="F367" i="232"/>
  <c r="E367" i="232"/>
  <c r="I561" i="232"/>
  <c r="H561" i="232"/>
  <c r="G561" i="232"/>
  <c r="F561" i="232"/>
  <c r="E561" i="232"/>
  <c r="I560" i="232"/>
  <c r="H560" i="232"/>
  <c r="G560" i="232"/>
  <c r="F560" i="232"/>
  <c r="E560" i="232"/>
  <c r="I554" i="232"/>
  <c r="H554" i="232"/>
  <c r="G554" i="232"/>
  <c r="F554" i="232"/>
  <c r="E554" i="232"/>
  <c r="I552" i="232"/>
  <c r="H552" i="232"/>
  <c r="G552" i="232"/>
  <c r="F552" i="232"/>
  <c r="E552" i="232"/>
  <c r="I548" i="232"/>
  <c r="H548" i="232"/>
  <c r="G548" i="232"/>
  <c r="F548" i="232"/>
  <c r="E548" i="232"/>
  <c r="I547" i="232"/>
  <c r="H547" i="232"/>
  <c r="G547" i="232"/>
  <c r="F547" i="232"/>
  <c r="E547" i="232"/>
  <c r="I741" i="232"/>
  <c r="H741" i="232"/>
  <c r="G741" i="232"/>
  <c r="F741" i="232"/>
  <c r="E741" i="232"/>
  <c r="I740" i="232"/>
  <c r="H740" i="232"/>
  <c r="G740" i="232"/>
  <c r="F740" i="232"/>
  <c r="E740" i="232"/>
  <c r="I734" i="232"/>
  <c r="H734" i="232"/>
  <c r="G734" i="232"/>
  <c r="F734" i="232"/>
  <c r="E734" i="232"/>
  <c r="I732" i="232"/>
  <c r="H732" i="232"/>
  <c r="G732" i="232"/>
  <c r="F732" i="232"/>
  <c r="E732" i="232"/>
  <c r="I728" i="232"/>
  <c r="H728" i="232"/>
  <c r="G728" i="232"/>
  <c r="F728" i="232"/>
  <c r="E728" i="232"/>
  <c r="I727" i="232"/>
  <c r="H727" i="232"/>
  <c r="G727" i="232"/>
  <c r="F727" i="232"/>
  <c r="E727" i="232"/>
  <c r="I914" i="232"/>
  <c r="H914" i="232"/>
  <c r="G914" i="232"/>
  <c r="F914" i="232"/>
  <c r="I912" i="232"/>
  <c r="H912" i="232"/>
  <c r="G912" i="232"/>
  <c r="F912" i="232"/>
  <c r="E914" i="232"/>
  <c r="E912" i="232"/>
  <c r="I908" i="232"/>
  <c r="H908" i="232"/>
  <c r="G908" i="232"/>
  <c r="F908" i="232"/>
  <c r="E908" i="232"/>
  <c r="I907" i="232"/>
  <c r="H907" i="232"/>
  <c r="G907" i="232"/>
  <c r="F907" i="232"/>
  <c r="E907" i="232"/>
  <c r="I921" i="232"/>
  <c r="H921" i="232"/>
  <c r="G921" i="232"/>
  <c r="F921" i="232"/>
  <c r="E921" i="232"/>
  <c r="I920" i="232"/>
  <c r="H920" i="232"/>
  <c r="G920" i="232"/>
  <c r="F920" i="232"/>
  <c r="E920" i="232"/>
  <c r="E1032" i="232"/>
  <c r="F1032" i="232"/>
  <c r="G1032" i="232"/>
  <c r="H1032" i="232"/>
  <c r="I1032" i="232"/>
  <c r="E1031" i="232"/>
  <c r="F1031" i="232"/>
  <c r="G1031" i="232"/>
  <c r="H1031" i="232"/>
  <c r="I1031" i="232"/>
  <c r="E1025" i="232"/>
  <c r="F1025" i="232"/>
  <c r="G1025" i="232"/>
  <c r="H1025" i="232"/>
  <c r="I1025" i="232"/>
  <c r="E1023" i="232"/>
  <c r="F1023" i="232"/>
  <c r="G1023" i="232"/>
  <c r="H1023" i="232"/>
  <c r="I1023" i="232"/>
  <c r="E301" i="245"/>
  <c r="E300" i="245"/>
  <c r="E299" i="245"/>
  <c r="E298" i="245"/>
  <c r="E297" i="245"/>
  <c r="E296" i="245"/>
  <c r="E244" i="245"/>
  <c r="E243" i="245"/>
  <c r="E242" i="245"/>
  <c r="E241" i="245"/>
  <c r="E240" i="245"/>
  <c r="E239" i="245"/>
  <c r="E187" i="245"/>
  <c r="E186" i="245"/>
  <c r="E185" i="245"/>
  <c r="E184" i="245"/>
  <c r="E183" i="245"/>
  <c r="E182" i="245"/>
  <c r="E130" i="245"/>
  <c r="E129" i="245"/>
  <c r="E128" i="245"/>
  <c r="E127" i="245"/>
  <c r="E126" i="245"/>
  <c r="E125" i="245"/>
  <c r="E73" i="245"/>
  <c r="E72" i="245"/>
  <c r="E71" i="245"/>
  <c r="E70" i="245"/>
  <c r="E69" i="245"/>
  <c r="E68" i="245"/>
  <c r="J1028" i="232" l="1"/>
  <c r="J1029" i="232"/>
  <c r="J1032" i="232" s="1"/>
  <c r="J1021" i="232"/>
  <c r="J1031" i="232" s="1"/>
  <c r="I73" i="223"/>
  <c r="H73" i="223"/>
  <c r="G73" i="223"/>
  <c r="F73" i="223"/>
  <c r="E73" i="223"/>
  <c r="I72" i="223"/>
  <c r="H72" i="223"/>
  <c r="G72" i="223"/>
  <c r="F72" i="223"/>
  <c r="E72" i="223"/>
  <c r="I71" i="223"/>
  <c r="H71" i="223"/>
  <c r="G71" i="223"/>
  <c r="F71" i="223"/>
  <c r="E71" i="223"/>
  <c r="I70" i="223"/>
  <c r="H70" i="223"/>
  <c r="G70" i="223"/>
  <c r="F70" i="223"/>
  <c r="E70" i="223"/>
  <c r="I69" i="223"/>
  <c r="H69" i="223"/>
  <c r="G69" i="223"/>
  <c r="F69" i="223"/>
  <c r="E69" i="223"/>
  <c r="I68" i="223"/>
  <c r="H68" i="223"/>
  <c r="G68" i="223"/>
  <c r="F68" i="223"/>
  <c r="E68" i="223"/>
  <c r="I130" i="223"/>
  <c r="H130" i="223"/>
  <c r="G130" i="223"/>
  <c r="F130" i="223"/>
  <c r="E130" i="223"/>
  <c r="I129" i="223"/>
  <c r="H129" i="223"/>
  <c r="G129" i="223"/>
  <c r="F129" i="223"/>
  <c r="E129" i="223"/>
  <c r="I128" i="223"/>
  <c r="H128" i="223"/>
  <c r="G128" i="223"/>
  <c r="F128" i="223"/>
  <c r="E128" i="223"/>
  <c r="I127" i="223"/>
  <c r="H127" i="223"/>
  <c r="G127" i="223"/>
  <c r="F127" i="223"/>
  <c r="E127" i="223"/>
  <c r="I126" i="223"/>
  <c r="H126" i="223"/>
  <c r="G126" i="223"/>
  <c r="F126" i="223"/>
  <c r="E126" i="223"/>
  <c r="I125" i="223"/>
  <c r="H125" i="223"/>
  <c r="G125" i="223"/>
  <c r="F125" i="223"/>
  <c r="E125" i="223"/>
  <c r="I187" i="223"/>
  <c r="H187" i="223"/>
  <c r="G187" i="223"/>
  <c r="F187" i="223"/>
  <c r="E187" i="223"/>
  <c r="I186" i="223"/>
  <c r="H186" i="223"/>
  <c r="G186" i="223"/>
  <c r="F186" i="223"/>
  <c r="E186" i="223"/>
  <c r="I185" i="223"/>
  <c r="H185" i="223"/>
  <c r="G185" i="223"/>
  <c r="F185" i="223"/>
  <c r="E185" i="223"/>
  <c r="I184" i="223"/>
  <c r="H184" i="223"/>
  <c r="G184" i="223"/>
  <c r="F184" i="223"/>
  <c r="E184" i="223"/>
  <c r="I183" i="223"/>
  <c r="H183" i="223"/>
  <c r="G183" i="223"/>
  <c r="F183" i="223"/>
  <c r="E183" i="223"/>
  <c r="I182" i="223"/>
  <c r="H182" i="223"/>
  <c r="G182" i="223"/>
  <c r="F182" i="223"/>
  <c r="E182" i="223"/>
  <c r="I244" i="223"/>
  <c r="H244" i="223"/>
  <c r="G244" i="223"/>
  <c r="F244" i="223"/>
  <c r="E244" i="223"/>
  <c r="I243" i="223"/>
  <c r="H243" i="223"/>
  <c r="G243" i="223"/>
  <c r="F243" i="223"/>
  <c r="E243" i="223"/>
  <c r="I242" i="223"/>
  <c r="H242" i="223"/>
  <c r="G242" i="223"/>
  <c r="F242" i="223"/>
  <c r="E242" i="223"/>
  <c r="I241" i="223"/>
  <c r="H241" i="223"/>
  <c r="G241" i="223"/>
  <c r="F241" i="223"/>
  <c r="E241" i="223"/>
  <c r="I240" i="223"/>
  <c r="H240" i="223"/>
  <c r="G240" i="223"/>
  <c r="F240" i="223"/>
  <c r="E240" i="223"/>
  <c r="I239" i="223"/>
  <c r="H239" i="223"/>
  <c r="G239" i="223"/>
  <c r="F239" i="223"/>
  <c r="E239" i="223"/>
  <c r="I301" i="223"/>
  <c r="H301" i="223"/>
  <c r="G301" i="223"/>
  <c r="F301" i="223"/>
  <c r="E301" i="223"/>
  <c r="I300" i="223"/>
  <c r="H300" i="223"/>
  <c r="G300" i="223"/>
  <c r="F300" i="223"/>
  <c r="E300" i="223"/>
  <c r="I299" i="223"/>
  <c r="H299" i="223"/>
  <c r="G299" i="223"/>
  <c r="F299" i="223"/>
  <c r="E299" i="223"/>
  <c r="I298" i="223"/>
  <c r="H298" i="223"/>
  <c r="G298" i="223"/>
  <c r="F298" i="223"/>
  <c r="E298" i="223"/>
  <c r="I297" i="223"/>
  <c r="H297" i="223"/>
  <c r="G297" i="223"/>
  <c r="F297" i="223"/>
  <c r="E297" i="223"/>
  <c r="I296" i="223"/>
  <c r="H296" i="223"/>
  <c r="G296" i="223"/>
  <c r="F296" i="223"/>
  <c r="E296" i="223"/>
  <c r="E61" i="245"/>
  <c r="E61" i="223"/>
  <c r="F61" i="223"/>
  <c r="G61" i="223"/>
  <c r="H61" i="223"/>
  <c r="I61" i="223"/>
  <c r="G16" i="223"/>
  <c r="H16" i="223"/>
  <c r="I16" i="223"/>
  <c r="G15" i="223"/>
  <c r="H15" i="223"/>
  <c r="I15" i="223"/>
  <c r="G14" i="223"/>
  <c r="H14" i="223"/>
  <c r="I14" i="223"/>
  <c r="G13" i="223"/>
  <c r="H13" i="223"/>
  <c r="I13" i="223"/>
  <c r="G12" i="223"/>
  <c r="H12" i="223"/>
  <c r="I12" i="223"/>
  <c r="G11" i="223"/>
  <c r="H11" i="223"/>
  <c r="I11" i="223"/>
  <c r="F15" i="223"/>
  <c r="F14" i="223"/>
  <c r="F13" i="223"/>
  <c r="F12" i="223"/>
  <c r="F11" i="223"/>
  <c r="E16" i="223"/>
  <c r="F16" i="223"/>
  <c r="E15" i="223"/>
  <c r="E14" i="223"/>
  <c r="E13" i="223"/>
  <c r="E12" i="223"/>
  <c r="E11" i="223"/>
  <c r="E16" i="245"/>
  <c r="E15" i="245"/>
  <c r="E14" i="245"/>
  <c r="E13" i="245"/>
  <c r="E12" i="245"/>
  <c r="E11" i="245"/>
  <c r="E22" i="223"/>
  <c r="F22" i="223"/>
  <c r="G22" i="223"/>
  <c r="H22" i="223"/>
  <c r="I22" i="223"/>
  <c r="E307" i="223"/>
  <c r="F307" i="223"/>
  <c r="G307" i="223"/>
  <c r="H307" i="223"/>
  <c r="I307" i="223"/>
  <c r="E250" i="223"/>
  <c r="F250" i="223"/>
  <c r="G250" i="223"/>
  <c r="H250" i="223"/>
  <c r="I250" i="223"/>
  <c r="E193" i="223"/>
  <c r="F193" i="223"/>
  <c r="G193" i="223"/>
  <c r="H193" i="223"/>
  <c r="I193" i="223"/>
  <c r="E136" i="223"/>
  <c r="F136" i="223"/>
  <c r="G136" i="223"/>
  <c r="H136" i="223"/>
  <c r="I136" i="223"/>
  <c r="E79" i="223"/>
  <c r="F79" i="223"/>
  <c r="G79" i="223"/>
  <c r="H79" i="223"/>
  <c r="I79" i="223"/>
  <c r="J1033" i="232" l="1"/>
  <c r="F56" i="222"/>
  <c r="H56" i="222"/>
  <c r="I56" i="222"/>
  <c r="F406" i="222"/>
  <c r="H406" i="222"/>
  <c r="I406" i="222"/>
  <c r="F581" i="222"/>
  <c r="H581" i="222"/>
  <c r="I581" i="222"/>
  <c r="I756" i="222"/>
  <c r="H756" i="222"/>
  <c r="F756" i="222"/>
  <c r="I755" i="222"/>
  <c r="G755" i="222"/>
  <c r="F755" i="222"/>
  <c r="E755" i="222"/>
  <c r="I580" i="222"/>
  <c r="G580" i="222"/>
  <c r="F580" i="222"/>
  <c r="E580" i="222"/>
  <c r="I405" i="222"/>
  <c r="G405" i="222"/>
  <c r="F405" i="222"/>
  <c r="E405" i="222"/>
  <c r="I55" i="222"/>
  <c r="G55" i="222"/>
  <c r="F55" i="222"/>
  <c r="E55" i="222"/>
  <c r="I230" i="222"/>
  <c r="G230" i="222"/>
  <c r="F230" i="222"/>
  <c r="E230" i="222"/>
  <c r="I231" i="222"/>
  <c r="H231" i="222"/>
  <c r="F231" i="222"/>
  <c r="A1" i="246" l="1"/>
  <c r="E863" i="222" l="1"/>
  <c r="F863" i="222"/>
  <c r="G863" i="222"/>
  <c r="H863" i="222"/>
  <c r="I863" i="222"/>
  <c r="E853" i="222"/>
  <c r="F853" i="222"/>
  <c r="G853" i="222"/>
  <c r="H853" i="222"/>
  <c r="I853" i="222"/>
  <c r="E688" i="222"/>
  <c r="F688" i="222"/>
  <c r="G688" i="222"/>
  <c r="H688" i="222"/>
  <c r="I688" i="222"/>
  <c r="E678" i="222"/>
  <c r="F678" i="222"/>
  <c r="G678" i="222"/>
  <c r="H678" i="222"/>
  <c r="I678" i="222"/>
  <c r="E513" i="222"/>
  <c r="F513" i="222"/>
  <c r="G513" i="222"/>
  <c r="H513" i="222"/>
  <c r="I513" i="222"/>
  <c r="E503" i="222"/>
  <c r="F503" i="222"/>
  <c r="G503" i="222"/>
  <c r="H503" i="222"/>
  <c r="I503" i="222"/>
  <c r="E163" i="222"/>
  <c r="F163" i="222"/>
  <c r="G163" i="222"/>
  <c r="H163" i="222"/>
  <c r="I163" i="222"/>
  <c r="E153" i="222"/>
  <c r="F153" i="222"/>
  <c r="G153" i="222"/>
  <c r="H153" i="222"/>
  <c r="I153" i="222"/>
  <c r="E338" i="222"/>
  <c r="F338" i="222"/>
  <c r="G338" i="222"/>
  <c r="H338" i="222"/>
  <c r="I338" i="222"/>
  <c r="E328" i="222"/>
  <c r="F328" i="222"/>
  <c r="G328" i="222"/>
  <c r="H328" i="222"/>
  <c r="I328" i="222"/>
  <c r="E904" i="222"/>
  <c r="E905" i="222"/>
  <c r="E906" i="222"/>
  <c r="E907" i="222"/>
  <c r="E908" i="222"/>
  <c r="E910" i="222"/>
  <c r="E911" i="222"/>
  <c r="E912" i="222"/>
  <c r="E913" i="222"/>
  <c r="E914" i="222"/>
  <c r="E916" i="222"/>
  <c r="E917" i="222"/>
  <c r="E918" i="222"/>
  <c r="E919" i="222"/>
  <c r="E920" i="222"/>
  <c r="E922" i="222"/>
  <c r="E923" i="222"/>
  <c r="E924" i="222"/>
  <c r="E925" i="222"/>
  <c r="E926" i="222"/>
  <c r="E928" i="222"/>
  <c r="E929" i="222"/>
  <c r="E930" i="222"/>
  <c r="E931" i="222"/>
  <c r="E932" i="222"/>
  <c r="E785" i="222"/>
  <c r="F785" i="222"/>
  <c r="G785" i="222"/>
  <c r="H785" i="222"/>
  <c r="I785" i="222"/>
  <c r="F784" i="222"/>
  <c r="H784" i="222"/>
  <c r="I784" i="222"/>
  <c r="E610" i="222"/>
  <c r="F610" i="222"/>
  <c r="G610" i="222"/>
  <c r="H610" i="222"/>
  <c r="I610" i="222"/>
  <c r="F609" i="222"/>
  <c r="H609" i="222"/>
  <c r="I609" i="222"/>
  <c r="E435" i="222"/>
  <c r="F435" i="222"/>
  <c r="G435" i="222"/>
  <c r="H435" i="222"/>
  <c r="I435" i="222"/>
  <c r="F434" i="222"/>
  <c r="H434" i="222"/>
  <c r="I434" i="222"/>
  <c r="E85" i="222"/>
  <c r="F85" i="222"/>
  <c r="G85" i="222"/>
  <c r="H85" i="222"/>
  <c r="I85" i="222"/>
  <c r="F84" i="222"/>
  <c r="H84" i="222"/>
  <c r="I84" i="222"/>
  <c r="E260" i="222"/>
  <c r="F260" i="222"/>
  <c r="G260" i="222"/>
  <c r="H260" i="222"/>
  <c r="I260" i="222"/>
  <c r="F259" i="222"/>
  <c r="H259" i="222"/>
  <c r="I259" i="222"/>
  <c r="A3" i="245" l="1"/>
  <c r="A2" i="245"/>
  <c r="E769" i="222" l="1"/>
  <c r="F769" i="222"/>
  <c r="G769" i="222"/>
  <c r="H769" i="222"/>
  <c r="I769" i="222"/>
  <c r="I768" i="222"/>
  <c r="H768" i="222"/>
  <c r="F768" i="222"/>
  <c r="I593" i="222" l="1"/>
  <c r="H593" i="222"/>
  <c r="F593" i="222"/>
  <c r="Q51" i="245" l="1"/>
  <c r="P51" i="245"/>
  <c r="O51" i="245"/>
  <c r="N51" i="245"/>
  <c r="M51" i="245"/>
  <c r="Q336" i="245"/>
  <c r="P336" i="245"/>
  <c r="O336" i="245"/>
  <c r="N336" i="245"/>
  <c r="M336" i="245"/>
  <c r="Q279" i="245"/>
  <c r="P279" i="245"/>
  <c r="O279" i="245"/>
  <c r="N279" i="245"/>
  <c r="M279" i="245"/>
  <c r="Q222" i="245"/>
  <c r="P222" i="245"/>
  <c r="O222" i="245"/>
  <c r="N222" i="245"/>
  <c r="M222" i="245"/>
  <c r="Q165" i="245"/>
  <c r="P165" i="245"/>
  <c r="O165" i="245"/>
  <c r="N165" i="245"/>
  <c r="M165" i="245"/>
  <c r="Q108" i="245"/>
  <c r="P108" i="245"/>
  <c r="O108" i="245"/>
  <c r="N108" i="245"/>
  <c r="M108" i="245"/>
  <c r="F8" i="226"/>
  <c r="I10" i="217" l="1"/>
  <c r="G10" i="217"/>
  <c r="F10" i="217"/>
  <c r="E10" i="217"/>
  <c r="I11" i="217"/>
  <c r="G11" i="217"/>
  <c r="F11" i="217"/>
  <c r="E11" i="217"/>
  <c r="G9" i="217"/>
  <c r="F9" i="217"/>
  <c r="E9" i="217"/>
  <c r="M144" i="217"/>
  <c r="M143" i="217"/>
  <c r="F9" i="213"/>
  <c r="F11" i="213" s="1"/>
  <c r="F13" i="213" s="1"/>
  <c r="F10" i="213" l="1"/>
  <c r="Q1" i="250" l="1"/>
  <c r="H1" i="232"/>
  <c r="H1" i="217"/>
  <c r="H1" i="222"/>
  <c r="Q1" i="245"/>
  <c r="H1" i="233"/>
  <c r="H1" i="216"/>
  <c r="H1" i="213"/>
  <c r="H1" i="223"/>
  <c r="E833" i="232"/>
  <c r="F833" i="232"/>
  <c r="G833" i="232"/>
  <c r="H833" i="232"/>
  <c r="I833" i="232"/>
  <c r="E832" i="232"/>
  <c r="F832" i="232"/>
  <c r="G832" i="232"/>
  <c r="H832" i="232"/>
  <c r="I832" i="232"/>
  <c r="E473" i="232"/>
  <c r="F473" i="232"/>
  <c r="G473" i="232"/>
  <c r="H473" i="232"/>
  <c r="I473" i="232"/>
  <c r="E472" i="232"/>
  <c r="F472" i="232"/>
  <c r="G472" i="232"/>
  <c r="H472" i="232"/>
  <c r="I472" i="232"/>
  <c r="E293" i="232"/>
  <c r="F293" i="232"/>
  <c r="G293" i="232"/>
  <c r="H293" i="232"/>
  <c r="I293" i="232"/>
  <c r="E292" i="232"/>
  <c r="F292" i="232"/>
  <c r="G292" i="232"/>
  <c r="H292" i="232"/>
  <c r="I292" i="232"/>
  <c r="E113" i="232"/>
  <c r="F113" i="232"/>
  <c r="G113" i="232"/>
  <c r="H113" i="232"/>
  <c r="I113" i="232"/>
  <c r="I112" i="232"/>
  <c r="H112" i="232"/>
  <c r="G112" i="232"/>
  <c r="F112" i="232"/>
  <c r="E112" i="232"/>
  <c r="G9" i="232" l="1"/>
  <c r="E9" i="232"/>
  <c r="G9" i="233"/>
  <c r="E9" i="233"/>
  <c r="F9" i="232"/>
  <c r="F9" i="233"/>
  <c r="I56" i="233" l="1"/>
  <c r="H56" i="233"/>
  <c r="G56" i="233"/>
  <c r="F56" i="233"/>
  <c r="E56" i="233"/>
  <c r="I55" i="233"/>
  <c r="H55" i="233"/>
  <c r="G55" i="233"/>
  <c r="F55" i="233"/>
  <c r="E55" i="233"/>
  <c r="E541" i="233"/>
  <c r="F541" i="233"/>
  <c r="G541" i="233"/>
  <c r="H541" i="233"/>
  <c r="I541" i="233"/>
  <c r="E540" i="233"/>
  <c r="F540" i="233"/>
  <c r="G540" i="233"/>
  <c r="H540" i="233"/>
  <c r="I540" i="233"/>
  <c r="E539" i="233"/>
  <c r="F539" i="233"/>
  <c r="G539" i="233"/>
  <c r="H539" i="233"/>
  <c r="I539" i="233"/>
  <c r="E538" i="233"/>
  <c r="F538" i="233"/>
  <c r="G538" i="233"/>
  <c r="H538" i="233"/>
  <c r="I538" i="233"/>
  <c r="E537" i="233"/>
  <c r="F537" i="233"/>
  <c r="G537" i="233"/>
  <c r="H537" i="233"/>
  <c r="I537" i="233"/>
  <c r="E532" i="233"/>
  <c r="F532" i="233"/>
  <c r="G532" i="233"/>
  <c r="H532" i="233"/>
  <c r="I532" i="233"/>
  <c r="E531" i="233"/>
  <c r="F531" i="233"/>
  <c r="G531" i="233"/>
  <c r="H531" i="233"/>
  <c r="I531" i="233"/>
  <c r="E530" i="233"/>
  <c r="F530" i="233"/>
  <c r="G530" i="233"/>
  <c r="H530" i="233"/>
  <c r="I530" i="233"/>
  <c r="E529" i="233"/>
  <c r="F529" i="233"/>
  <c r="G529" i="233"/>
  <c r="H529" i="233"/>
  <c r="I529" i="233"/>
  <c r="E520" i="233"/>
  <c r="F520" i="233"/>
  <c r="G520" i="233"/>
  <c r="H520" i="233"/>
  <c r="I520" i="233"/>
  <c r="E519" i="233"/>
  <c r="F519" i="233"/>
  <c r="G519" i="233"/>
  <c r="H519" i="233"/>
  <c r="I519" i="233"/>
  <c r="E518" i="233"/>
  <c r="F518" i="233"/>
  <c r="G518" i="233"/>
  <c r="H518" i="233"/>
  <c r="I518" i="233"/>
  <c r="E517" i="233"/>
  <c r="F517" i="233"/>
  <c r="G517" i="233"/>
  <c r="H517" i="233"/>
  <c r="I517" i="233"/>
  <c r="E516" i="233"/>
  <c r="F516" i="233"/>
  <c r="G516" i="233"/>
  <c r="H516" i="233"/>
  <c r="I516" i="233"/>
  <c r="E511" i="233"/>
  <c r="F511" i="233"/>
  <c r="G511" i="233"/>
  <c r="H511" i="233"/>
  <c r="I511" i="233"/>
  <c r="E510" i="233"/>
  <c r="F510" i="233"/>
  <c r="G510" i="233"/>
  <c r="H510" i="233"/>
  <c r="I510" i="233"/>
  <c r="E509" i="233"/>
  <c r="F509" i="233"/>
  <c r="G509" i="233"/>
  <c r="H509" i="233"/>
  <c r="I509" i="233"/>
  <c r="E508" i="233"/>
  <c r="F508" i="233"/>
  <c r="G508" i="233"/>
  <c r="H508" i="233"/>
  <c r="I508" i="233"/>
  <c r="E499" i="233"/>
  <c r="F499" i="233"/>
  <c r="G499" i="233"/>
  <c r="H499" i="233"/>
  <c r="I499" i="233"/>
  <c r="E498" i="233"/>
  <c r="F498" i="233"/>
  <c r="G498" i="233"/>
  <c r="H498" i="233"/>
  <c r="I498" i="233"/>
  <c r="E497" i="233"/>
  <c r="F497" i="233"/>
  <c r="G497" i="233"/>
  <c r="H497" i="233"/>
  <c r="I497" i="233"/>
  <c r="E496" i="233"/>
  <c r="F496" i="233"/>
  <c r="G496" i="233"/>
  <c r="H496" i="233"/>
  <c r="I496" i="233"/>
  <c r="L536" i="233"/>
  <c r="K536" i="233"/>
  <c r="J536" i="233"/>
  <c r="I536" i="233"/>
  <c r="H536" i="233"/>
  <c r="G536" i="233"/>
  <c r="F536" i="233"/>
  <c r="E536" i="233"/>
  <c r="Q515" i="233"/>
  <c r="P515" i="233"/>
  <c r="O515" i="233"/>
  <c r="N515" i="233"/>
  <c r="M515" i="233"/>
  <c r="L515" i="233"/>
  <c r="K515" i="233"/>
  <c r="J515" i="233"/>
  <c r="I515" i="233"/>
  <c r="H515" i="233"/>
  <c r="G515" i="233"/>
  <c r="F515" i="233"/>
  <c r="E515" i="233"/>
  <c r="Q210" i="213" l="1"/>
  <c r="P210" i="213"/>
  <c r="O210" i="213"/>
  <c r="N210" i="213"/>
  <c r="E402" i="233" l="1"/>
  <c r="F402" i="233"/>
  <c r="G402" i="233"/>
  <c r="H402" i="233"/>
  <c r="I402" i="233"/>
  <c r="E401" i="233"/>
  <c r="F401" i="233"/>
  <c r="G401" i="233"/>
  <c r="H401" i="233"/>
  <c r="I401" i="233"/>
  <c r="E397" i="233"/>
  <c r="F397" i="233"/>
  <c r="G397" i="233"/>
  <c r="H397" i="233"/>
  <c r="I397" i="233"/>
  <c r="E395" i="233"/>
  <c r="F395" i="233"/>
  <c r="G395" i="233"/>
  <c r="H395" i="233"/>
  <c r="I395" i="233"/>
  <c r="E394" i="233"/>
  <c r="F394" i="233"/>
  <c r="G394" i="233"/>
  <c r="H394" i="233"/>
  <c r="I394" i="233"/>
  <c r="E390" i="233"/>
  <c r="F390" i="233"/>
  <c r="G390" i="233"/>
  <c r="H390" i="233"/>
  <c r="I390" i="233"/>
  <c r="E388" i="233"/>
  <c r="F388" i="233"/>
  <c r="G388" i="233"/>
  <c r="H388" i="233"/>
  <c r="I388" i="233"/>
  <c r="E387" i="233"/>
  <c r="F387" i="233"/>
  <c r="G387" i="233"/>
  <c r="H387" i="233"/>
  <c r="I387" i="233"/>
  <c r="E384" i="233"/>
  <c r="F384" i="233"/>
  <c r="G384" i="233"/>
  <c r="H384" i="233"/>
  <c r="I384" i="233"/>
  <c r="E313" i="233"/>
  <c r="F313" i="233"/>
  <c r="G313" i="233"/>
  <c r="H313" i="233"/>
  <c r="I313" i="233"/>
  <c r="E312" i="233"/>
  <c r="F312" i="233"/>
  <c r="G312" i="233"/>
  <c r="H312" i="233"/>
  <c r="I312" i="233"/>
  <c r="E308" i="233"/>
  <c r="F308" i="233"/>
  <c r="G308" i="233"/>
  <c r="H308" i="233"/>
  <c r="I308" i="233"/>
  <c r="E306" i="233"/>
  <c r="F306" i="233"/>
  <c r="G306" i="233"/>
  <c r="H306" i="233"/>
  <c r="I306" i="233"/>
  <c r="E305" i="233"/>
  <c r="F305" i="233"/>
  <c r="G305" i="233"/>
  <c r="H305" i="233"/>
  <c r="I305" i="233"/>
  <c r="E301" i="233"/>
  <c r="F301" i="233"/>
  <c r="G301" i="233"/>
  <c r="H301" i="233"/>
  <c r="I301" i="233"/>
  <c r="E299" i="233"/>
  <c r="F299" i="233"/>
  <c r="G299" i="233"/>
  <c r="H299" i="233"/>
  <c r="I299" i="233"/>
  <c r="E298" i="233"/>
  <c r="F298" i="233"/>
  <c r="G298" i="233"/>
  <c r="H298" i="233"/>
  <c r="I298" i="233"/>
  <c r="E295" i="233"/>
  <c r="F295" i="233"/>
  <c r="G295" i="233"/>
  <c r="H295" i="233"/>
  <c r="I295" i="233"/>
  <c r="E224" i="233"/>
  <c r="F224" i="233"/>
  <c r="G224" i="233"/>
  <c r="H224" i="233"/>
  <c r="I224" i="233"/>
  <c r="E223" i="233"/>
  <c r="F223" i="233"/>
  <c r="G223" i="233"/>
  <c r="H223" i="233"/>
  <c r="I223" i="233"/>
  <c r="E219" i="233"/>
  <c r="F219" i="233"/>
  <c r="G219" i="233"/>
  <c r="H219" i="233"/>
  <c r="I219" i="233"/>
  <c r="E217" i="233"/>
  <c r="F217" i="233"/>
  <c r="G217" i="233"/>
  <c r="H217" i="233"/>
  <c r="I217" i="233"/>
  <c r="E216" i="233"/>
  <c r="F216" i="233"/>
  <c r="G216" i="233"/>
  <c r="H216" i="233"/>
  <c r="I216" i="233"/>
  <c r="E212" i="233"/>
  <c r="F212" i="233"/>
  <c r="G212" i="233"/>
  <c r="H212" i="233"/>
  <c r="I212" i="233"/>
  <c r="E210" i="233"/>
  <c r="F210" i="233"/>
  <c r="G210" i="233"/>
  <c r="H210" i="233"/>
  <c r="I210" i="233"/>
  <c r="E209" i="233"/>
  <c r="F209" i="233"/>
  <c r="G209" i="233"/>
  <c r="H209" i="233"/>
  <c r="I209" i="233"/>
  <c r="E206" i="233"/>
  <c r="F206" i="233"/>
  <c r="G206" i="233"/>
  <c r="H206" i="233"/>
  <c r="I206" i="233"/>
  <c r="E135" i="233"/>
  <c r="F135" i="233"/>
  <c r="G135" i="233"/>
  <c r="H135" i="233"/>
  <c r="I135" i="233"/>
  <c r="E134" i="233"/>
  <c r="F134" i="233"/>
  <c r="G134" i="233"/>
  <c r="H134" i="233"/>
  <c r="I134" i="233"/>
  <c r="E130" i="233"/>
  <c r="F130" i="233"/>
  <c r="G130" i="233"/>
  <c r="H130" i="233"/>
  <c r="I130" i="233"/>
  <c r="E128" i="233"/>
  <c r="F128" i="233"/>
  <c r="G128" i="233"/>
  <c r="H128" i="233"/>
  <c r="I128" i="233"/>
  <c r="E127" i="233"/>
  <c r="F127" i="233"/>
  <c r="G127" i="233"/>
  <c r="H127" i="233"/>
  <c r="I127" i="233"/>
  <c r="E123" i="233"/>
  <c r="F123" i="233"/>
  <c r="G123" i="233"/>
  <c r="H123" i="233"/>
  <c r="I123" i="233"/>
  <c r="E121" i="233"/>
  <c r="F121" i="233"/>
  <c r="G121" i="233"/>
  <c r="H121" i="233"/>
  <c r="I121" i="233"/>
  <c r="E120" i="233"/>
  <c r="F120" i="233"/>
  <c r="G120" i="233"/>
  <c r="H120" i="233"/>
  <c r="I120" i="233"/>
  <c r="I117" i="233"/>
  <c r="H117" i="233"/>
  <c r="G117" i="233"/>
  <c r="F117" i="233"/>
  <c r="E117" i="233"/>
  <c r="I463" i="233" l="1"/>
  <c r="H463" i="233"/>
  <c r="G463" i="233"/>
  <c r="F463" i="233"/>
  <c r="E463" i="233"/>
  <c r="L462" i="233"/>
  <c r="K462" i="233"/>
  <c r="J462" i="233"/>
  <c r="I462" i="233"/>
  <c r="H462" i="233"/>
  <c r="G462" i="233"/>
  <c r="F462" i="233"/>
  <c r="E462" i="233"/>
  <c r="I455" i="233"/>
  <c r="H455" i="233"/>
  <c r="G455" i="233"/>
  <c r="F455" i="233"/>
  <c r="E455" i="233"/>
  <c r="Q454" i="233"/>
  <c r="P454" i="233"/>
  <c r="O454" i="233"/>
  <c r="N454" i="233"/>
  <c r="M454" i="233"/>
  <c r="L454" i="233"/>
  <c r="K454" i="233"/>
  <c r="J454" i="233"/>
  <c r="I454" i="233"/>
  <c r="H454" i="233"/>
  <c r="G454" i="233"/>
  <c r="F454" i="233"/>
  <c r="E454" i="233"/>
  <c r="I449" i="233"/>
  <c r="H449" i="233"/>
  <c r="G449" i="233"/>
  <c r="F449" i="233"/>
  <c r="J448" i="233"/>
  <c r="I447" i="233"/>
  <c r="H447" i="233"/>
  <c r="G447" i="233"/>
  <c r="F447" i="233"/>
  <c r="E447" i="233"/>
  <c r="I439" i="233"/>
  <c r="H439" i="233"/>
  <c r="G439" i="233"/>
  <c r="F439" i="233"/>
  <c r="E439" i="233"/>
  <c r="I438" i="233"/>
  <c r="H438" i="233"/>
  <c r="G438" i="233"/>
  <c r="F438" i="233"/>
  <c r="E438" i="233"/>
  <c r="I437" i="233"/>
  <c r="H437" i="233"/>
  <c r="G437" i="233"/>
  <c r="F437" i="233"/>
  <c r="E437" i="233"/>
  <c r="I412" i="233"/>
  <c r="H412" i="233"/>
  <c r="G412" i="233"/>
  <c r="F412" i="233"/>
  <c r="E412" i="233"/>
  <c r="I411" i="233"/>
  <c r="H411" i="233"/>
  <c r="G411" i="233"/>
  <c r="F411" i="233"/>
  <c r="E411" i="233"/>
  <c r="I406" i="233"/>
  <c r="H406" i="233"/>
  <c r="G406" i="233"/>
  <c r="F406" i="233"/>
  <c r="E406" i="233"/>
  <c r="D400" i="233"/>
  <c r="D399" i="233"/>
  <c r="I405" i="233"/>
  <c r="H405" i="233"/>
  <c r="G405" i="233"/>
  <c r="F405" i="233"/>
  <c r="E405" i="233"/>
  <c r="D393" i="233"/>
  <c r="D392" i="233"/>
  <c r="I404" i="233"/>
  <c r="H404" i="233"/>
  <c r="G404" i="233"/>
  <c r="F404" i="233"/>
  <c r="E404" i="233"/>
  <c r="D386" i="233"/>
  <c r="I374" i="233"/>
  <c r="H374" i="233"/>
  <c r="G374" i="233"/>
  <c r="F374" i="233"/>
  <c r="E374" i="233"/>
  <c r="L373" i="233"/>
  <c r="K373" i="233"/>
  <c r="J373" i="233"/>
  <c r="I373" i="233"/>
  <c r="H373" i="233"/>
  <c r="G373" i="233"/>
  <c r="F373" i="233"/>
  <c r="E373" i="233"/>
  <c r="I366" i="233"/>
  <c r="H366" i="233"/>
  <c r="G366" i="233"/>
  <c r="F366" i="233"/>
  <c r="E366" i="233"/>
  <c r="Q365" i="233"/>
  <c r="P365" i="233"/>
  <c r="O365" i="233"/>
  <c r="N365" i="233"/>
  <c r="M365" i="233"/>
  <c r="L365" i="233"/>
  <c r="K365" i="233"/>
  <c r="J365" i="233"/>
  <c r="I365" i="233"/>
  <c r="H365" i="233"/>
  <c r="G365" i="233"/>
  <c r="F365" i="233"/>
  <c r="E365" i="233"/>
  <c r="I360" i="233"/>
  <c r="H360" i="233"/>
  <c r="G360" i="233"/>
  <c r="F360" i="233"/>
  <c r="J359" i="233"/>
  <c r="I358" i="233"/>
  <c r="H358" i="233"/>
  <c r="G358" i="233"/>
  <c r="F358" i="233"/>
  <c r="E358" i="233"/>
  <c r="I350" i="233"/>
  <c r="H350" i="233"/>
  <c r="G350" i="233"/>
  <c r="F350" i="233"/>
  <c r="E350" i="233"/>
  <c r="I349" i="233"/>
  <c r="H349" i="233"/>
  <c r="G349" i="233"/>
  <c r="F349" i="233"/>
  <c r="E349" i="233"/>
  <c r="I348" i="233"/>
  <c r="H348" i="233"/>
  <c r="G348" i="233"/>
  <c r="F348" i="233"/>
  <c r="E348" i="233"/>
  <c r="I323" i="233"/>
  <c r="H323" i="233"/>
  <c r="G323" i="233"/>
  <c r="F323" i="233"/>
  <c r="E323" i="233"/>
  <c r="I322" i="233"/>
  <c r="H322" i="233"/>
  <c r="G322" i="233"/>
  <c r="F322" i="233"/>
  <c r="E322" i="233"/>
  <c r="G317" i="233"/>
  <c r="G316" i="233"/>
  <c r="I317" i="233"/>
  <c r="H317" i="233"/>
  <c r="F317" i="233"/>
  <c r="E317" i="233"/>
  <c r="D311" i="233"/>
  <c r="D310" i="233"/>
  <c r="I316" i="233"/>
  <c r="H316" i="233"/>
  <c r="F316" i="233"/>
  <c r="E316" i="233"/>
  <c r="D304" i="233"/>
  <c r="D303" i="233"/>
  <c r="I315" i="233"/>
  <c r="H315" i="233"/>
  <c r="G315" i="233"/>
  <c r="F315" i="233"/>
  <c r="E315" i="233"/>
  <c r="D297" i="233"/>
  <c r="I285" i="233"/>
  <c r="H285" i="233"/>
  <c r="G285" i="233"/>
  <c r="F285" i="233"/>
  <c r="E285" i="233"/>
  <c r="L284" i="233"/>
  <c r="K284" i="233"/>
  <c r="J284" i="233"/>
  <c r="I284" i="233"/>
  <c r="H284" i="233"/>
  <c r="G284" i="233"/>
  <c r="F284" i="233"/>
  <c r="E284" i="233"/>
  <c r="I277" i="233"/>
  <c r="H277" i="233"/>
  <c r="G277" i="233"/>
  <c r="F277" i="233"/>
  <c r="E277" i="233"/>
  <c r="Q276" i="233"/>
  <c r="P276" i="233"/>
  <c r="O276" i="233"/>
  <c r="N276" i="233"/>
  <c r="M276" i="233"/>
  <c r="L276" i="233"/>
  <c r="K276" i="233"/>
  <c r="J276" i="233"/>
  <c r="I276" i="233"/>
  <c r="H276" i="233"/>
  <c r="G276" i="233"/>
  <c r="F276" i="233"/>
  <c r="E276" i="233"/>
  <c r="I271" i="233"/>
  <c r="H271" i="233"/>
  <c r="G271" i="233"/>
  <c r="F271" i="233"/>
  <c r="J270" i="233"/>
  <c r="I269" i="233"/>
  <c r="H269" i="233"/>
  <c r="G269" i="233"/>
  <c r="F269" i="233"/>
  <c r="E269" i="233"/>
  <c r="I261" i="233"/>
  <c r="H261" i="233"/>
  <c r="G261" i="233"/>
  <c r="F261" i="233"/>
  <c r="E261" i="233"/>
  <c r="I260" i="233"/>
  <c r="H260" i="233"/>
  <c r="G260" i="233"/>
  <c r="F260" i="233"/>
  <c r="E260" i="233"/>
  <c r="I259" i="233"/>
  <c r="H259" i="233"/>
  <c r="G259" i="233"/>
  <c r="F259" i="233"/>
  <c r="E259" i="233"/>
  <c r="I234" i="233"/>
  <c r="H234" i="233"/>
  <c r="G234" i="233"/>
  <c r="F234" i="233"/>
  <c r="E234" i="233"/>
  <c r="I233" i="233"/>
  <c r="H233" i="233"/>
  <c r="G233" i="233"/>
  <c r="F233" i="233"/>
  <c r="E233" i="233"/>
  <c r="I228" i="233"/>
  <c r="G228" i="233"/>
  <c r="F226" i="233"/>
  <c r="H228" i="233"/>
  <c r="F228" i="233"/>
  <c r="E228" i="233"/>
  <c r="D222" i="233"/>
  <c r="D221" i="233"/>
  <c r="I227" i="233"/>
  <c r="H227" i="233"/>
  <c r="G227" i="233"/>
  <c r="F227" i="233"/>
  <c r="E227" i="233"/>
  <c r="D215" i="233"/>
  <c r="D214" i="233"/>
  <c r="I226" i="233"/>
  <c r="H226" i="233"/>
  <c r="G226" i="233"/>
  <c r="E226" i="233"/>
  <c r="D208" i="233"/>
  <c r="I196" i="233"/>
  <c r="H196" i="233"/>
  <c r="G196" i="233"/>
  <c r="F196" i="233"/>
  <c r="E196" i="233"/>
  <c r="L195" i="233"/>
  <c r="K195" i="233"/>
  <c r="J195" i="233"/>
  <c r="I195" i="233"/>
  <c r="H195" i="233"/>
  <c r="G195" i="233"/>
  <c r="F195" i="233"/>
  <c r="E195" i="233"/>
  <c r="I188" i="233"/>
  <c r="H188" i="233"/>
  <c r="G188" i="233"/>
  <c r="F188" i="233"/>
  <c r="E188" i="233"/>
  <c r="Q187" i="233"/>
  <c r="P187" i="233"/>
  <c r="O187" i="233"/>
  <c r="N187" i="233"/>
  <c r="M187" i="233"/>
  <c r="L187" i="233"/>
  <c r="K187" i="233"/>
  <c r="J187" i="233"/>
  <c r="I187" i="233"/>
  <c r="H187" i="233"/>
  <c r="G187" i="233"/>
  <c r="F187" i="233"/>
  <c r="E187" i="233"/>
  <c r="I182" i="233"/>
  <c r="H182" i="233"/>
  <c r="G182" i="233"/>
  <c r="F182" i="233"/>
  <c r="J181" i="233"/>
  <c r="I180" i="233"/>
  <c r="H180" i="233"/>
  <c r="G180" i="233"/>
  <c r="F180" i="233"/>
  <c r="E180" i="233"/>
  <c r="I172" i="233"/>
  <c r="H172" i="233"/>
  <c r="G172" i="233"/>
  <c r="F172" i="233"/>
  <c r="E172" i="233"/>
  <c r="I171" i="233"/>
  <c r="H171" i="233"/>
  <c r="G171" i="233"/>
  <c r="F171" i="233"/>
  <c r="E171" i="233"/>
  <c r="I170" i="233"/>
  <c r="H170" i="233"/>
  <c r="G170" i="233"/>
  <c r="F170" i="233"/>
  <c r="E170" i="233"/>
  <c r="I145" i="233"/>
  <c r="H145" i="233"/>
  <c r="G145" i="233"/>
  <c r="F145" i="233"/>
  <c r="E145" i="233"/>
  <c r="I144" i="233"/>
  <c r="H144" i="233"/>
  <c r="G144" i="233"/>
  <c r="F144" i="233"/>
  <c r="E144" i="233"/>
  <c r="I139" i="233"/>
  <c r="F139" i="233"/>
  <c r="H139" i="233"/>
  <c r="G139" i="233"/>
  <c r="E139" i="233"/>
  <c r="D133" i="233"/>
  <c r="D132" i="233"/>
  <c r="I138" i="233"/>
  <c r="H138" i="233"/>
  <c r="G138" i="233"/>
  <c r="F138" i="233"/>
  <c r="E138" i="233"/>
  <c r="D126" i="233"/>
  <c r="D125" i="233"/>
  <c r="I137" i="233"/>
  <c r="H137" i="233"/>
  <c r="G137" i="233"/>
  <c r="F137" i="233"/>
  <c r="E137" i="233"/>
  <c r="D119" i="233"/>
  <c r="I52" i="223"/>
  <c r="H52" i="223"/>
  <c r="G52" i="223"/>
  <c r="F52" i="223"/>
  <c r="E52" i="223"/>
  <c r="I57" i="223"/>
  <c r="H57" i="223"/>
  <c r="G57" i="223"/>
  <c r="F57" i="223"/>
  <c r="E57" i="223"/>
  <c r="I342" i="223"/>
  <c r="H342" i="223"/>
  <c r="G342" i="223"/>
  <c r="F342" i="223"/>
  <c r="E342" i="223"/>
  <c r="I337" i="223"/>
  <c r="H337" i="223"/>
  <c r="G337" i="223"/>
  <c r="F337" i="223"/>
  <c r="E337" i="223"/>
  <c r="I285" i="223"/>
  <c r="H285" i="223"/>
  <c r="G285" i="223"/>
  <c r="F285" i="223"/>
  <c r="E285" i="223"/>
  <c r="I280" i="223"/>
  <c r="H280" i="223"/>
  <c r="G280" i="223"/>
  <c r="F280" i="223"/>
  <c r="E280" i="223"/>
  <c r="I228" i="223"/>
  <c r="H228" i="223"/>
  <c r="G228" i="223"/>
  <c r="F228" i="223"/>
  <c r="E228" i="223"/>
  <c r="I223" i="223"/>
  <c r="H223" i="223"/>
  <c r="G223" i="223"/>
  <c r="F223" i="223"/>
  <c r="E223" i="223"/>
  <c r="I171" i="223"/>
  <c r="H171" i="223"/>
  <c r="G171" i="223"/>
  <c r="F171" i="223"/>
  <c r="E171" i="223"/>
  <c r="I166" i="223"/>
  <c r="H166" i="223"/>
  <c r="G166" i="223"/>
  <c r="F166" i="223"/>
  <c r="E166" i="223"/>
  <c r="I114" i="223"/>
  <c r="H114" i="223"/>
  <c r="G114" i="223"/>
  <c r="F114" i="223"/>
  <c r="E114" i="223"/>
  <c r="E1013" i="232"/>
  <c r="F1013" i="232"/>
  <c r="G1013" i="232"/>
  <c r="H1013" i="232"/>
  <c r="I1013" i="232"/>
  <c r="E1012" i="232"/>
  <c r="F1012" i="232"/>
  <c r="G1012" i="232"/>
  <c r="H1012" i="232"/>
  <c r="I1012" i="232"/>
  <c r="E1011" i="232"/>
  <c r="F1011" i="232"/>
  <c r="G1011" i="232"/>
  <c r="H1011" i="232"/>
  <c r="I1011" i="232"/>
  <c r="E1010" i="232"/>
  <c r="F1010" i="232"/>
  <c r="G1010" i="232"/>
  <c r="H1010" i="232"/>
  <c r="I1010" i="232"/>
  <c r="E1009" i="232"/>
  <c r="F1009" i="232"/>
  <c r="G1009" i="232"/>
  <c r="H1009" i="232"/>
  <c r="I1009" i="232"/>
  <c r="E993" i="232"/>
  <c r="F993" i="232"/>
  <c r="G993" i="232"/>
  <c r="H993" i="232"/>
  <c r="I993" i="232"/>
  <c r="E992" i="232"/>
  <c r="F992" i="232"/>
  <c r="G992" i="232"/>
  <c r="H992" i="232"/>
  <c r="I992" i="232"/>
  <c r="E991" i="232"/>
  <c r="F991" i="232"/>
  <c r="G991" i="232"/>
  <c r="H991" i="232"/>
  <c r="I991" i="232"/>
  <c r="E990" i="232"/>
  <c r="F990" i="232"/>
  <c r="G990" i="232"/>
  <c r="H990" i="232"/>
  <c r="I990" i="232"/>
  <c r="E989" i="232"/>
  <c r="F989" i="232"/>
  <c r="G989" i="232"/>
  <c r="H989" i="232"/>
  <c r="I989" i="232"/>
  <c r="L1008" i="232"/>
  <c r="K1008" i="232"/>
  <c r="J1008" i="232"/>
  <c r="I1008" i="232"/>
  <c r="H1008" i="232"/>
  <c r="G1008" i="232"/>
  <c r="F1008" i="232"/>
  <c r="E1008" i="232"/>
  <c r="Q988" i="232"/>
  <c r="P988" i="232"/>
  <c r="O988" i="232"/>
  <c r="N988" i="232"/>
  <c r="M988" i="232"/>
  <c r="L988" i="232"/>
  <c r="K988" i="232"/>
  <c r="J988" i="232"/>
  <c r="I988" i="232"/>
  <c r="H988" i="232"/>
  <c r="G988" i="232"/>
  <c r="F988" i="232"/>
  <c r="E988" i="232"/>
  <c r="I46" i="223" l="1"/>
  <c r="H46" i="223"/>
  <c r="G46" i="223"/>
  <c r="F46" i="223"/>
  <c r="E46" i="223"/>
  <c r="I45" i="223"/>
  <c r="H45" i="223"/>
  <c r="G45" i="223"/>
  <c r="F45" i="223"/>
  <c r="E45" i="223"/>
  <c r="I44" i="223"/>
  <c r="H44" i="223"/>
  <c r="G44" i="223"/>
  <c r="F44" i="223"/>
  <c r="E44" i="223"/>
  <c r="I47" i="223"/>
  <c r="H47" i="223"/>
  <c r="G47" i="223"/>
  <c r="F47" i="223"/>
  <c r="E47" i="223"/>
  <c r="I40" i="223"/>
  <c r="H40" i="223"/>
  <c r="G40" i="223"/>
  <c r="F40" i="223"/>
  <c r="E40" i="223"/>
  <c r="I39" i="223"/>
  <c r="H39" i="223"/>
  <c r="G39" i="223"/>
  <c r="F39" i="223"/>
  <c r="E39" i="223"/>
  <c r="I38" i="223"/>
  <c r="H38" i="223"/>
  <c r="G38" i="223"/>
  <c r="F38" i="223"/>
  <c r="E38" i="223"/>
  <c r="I36" i="223"/>
  <c r="H36" i="223"/>
  <c r="G36" i="223"/>
  <c r="F36" i="223"/>
  <c r="E36" i="223"/>
  <c r="I32" i="223"/>
  <c r="H32" i="223"/>
  <c r="G32" i="223"/>
  <c r="F32" i="223"/>
  <c r="E32" i="223"/>
  <c r="I31" i="223"/>
  <c r="H31" i="223"/>
  <c r="G31" i="223"/>
  <c r="F31" i="223"/>
  <c r="E31" i="223"/>
  <c r="I30" i="223"/>
  <c r="H30" i="223"/>
  <c r="G30" i="223"/>
  <c r="F30" i="223"/>
  <c r="E30" i="223"/>
  <c r="I28" i="223"/>
  <c r="H28" i="223"/>
  <c r="G28" i="223"/>
  <c r="F28" i="223"/>
  <c r="E28" i="223"/>
  <c r="I24" i="223"/>
  <c r="H24" i="223"/>
  <c r="G24" i="223"/>
  <c r="F24" i="223"/>
  <c r="E24" i="223"/>
  <c r="I23" i="223"/>
  <c r="H23" i="223"/>
  <c r="G23" i="223"/>
  <c r="F23" i="223"/>
  <c r="E23" i="223"/>
  <c r="I21" i="223"/>
  <c r="H21" i="223"/>
  <c r="G21" i="223"/>
  <c r="F21" i="223"/>
  <c r="E21" i="223"/>
  <c r="I332" i="223"/>
  <c r="H332" i="223"/>
  <c r="G332" i="223"/>
  <c r="F332" i="223"/>
  <c r="E332" i="223"/>
  <c r="I331" i="223"/>
  <c r="H331" i="223"/>
  <c r="G331" i="223"/>
  <c r="F331" i="223"/>
  <c r="E331" i="223"/>
  <c r="I330" i="223"/>
  <c r="H330" i="223"/>
  <c r="G330" i="223"/>
  <c r="F330" i="223"/>
  <c r="E330" i="223"/>
  <c r="I329" i="223"/>
  <c r="H329" i="223"/>
  <c r="G329" i="223"/>
  <c r="F329" i="223"/>
  <c r="E329" i="223"/>
  <c r="I325" i="223"/>
  <c r="H325" i="223"/>
  <c r="G325" i="223"/>
  <c r="F325" i="223"/>
  <c r="E325" i="223"/>
  <c r="I324" i="223"/>
  <c r="H324" i="223"/>
  <c r="G324" i="223"/>
  <c r="F324" i="223"/>
  <c r="E324" i="223"/>
  <c r="I323" i="223"/>
  <c r="H323" i="223"/>
  <c r="G323" i="223"/>
  <c r="F323" i="223"/>
  <c r="E323" i="223"/>
  <c r="I321" i="223"/>
  <c r="H321" i="223"/>
  <c r="G321" i="223"/>
  <c r="F321" i="223"/>
  <c r="E321" i="223"/>
  <c r="I317" i="223"/>
  <c r="H317" i="223"/>
  <c r="G317" i="223"/>
  <c r="F317" i="223"/>
  <c r="E317" i="223"/>
  <c r="I316" i="223"/>
  <c r="H316" i="223"/>
  <c r="G316" i="223"/>
  <c r="F316" i="223"/>
  <c r="E316" i="223"/>
  <c r="I315" i="223"/>
  <c r="H315" i="223"/>
  <c r="G315" i="223"/>
  <c r="F315" i="223"/>
  <c r="E315" i="223"/>
  <c r="I313" i="223"/>
  <c r="H313" i="223"/>
  <c r="G313" i="223"/>
  <c r="F313" i="223"/>
  <c r="E313" i="223"/>
  <c r="I309" i="223"/>
  <c r="H309" i="223"/>
  <c r="G309" i="223"/>
  <c r="F309" i="223"/>
  <c r="E309" i="223"/>
  <c r="I308" i="223"/>
  <c r="H308" i="223"/>
  <c r="G308" i="223"/>
  <c r="F308" i="223"/>
  <c r="E308" i="223"/>
  <c r="I306" i="223"/>
  <c r="H306" i="223"/>
  <c r="G306" i="223"/>
  <c r="F306" i="223"/>
  <c r="E306" i="223"/>
  <c r="I275" i="223"/>
  <c r="H275" i="223"/>
  <c r="G275" i="223"/>
  <c r="F275" i="223"/>
  <c r="E275" i="223"/>
  <c r="I274" i="223"/>
  <c r="H274" i="223"/>
  <c r="G274" i="223"/>
  <c r="F274" i="223"/>
  <c r="E274" i="223"/>
  <c r="I273" i="223"/>
  <c r="H273" i="223"/>
  <c r="G273" i="223"/>
  <c r="F273" i="223"/>
  <c r="E273" i="223"/>
  <c r="I272" i="223"/>
  <c r="H272" i="223"/>
  <c r="G272" i="223"/>
  <c r="F272" i="223"/>
  <c r="E272" i="223"/>
  <c r="I268" i="223"/>
  <c r="H268" i="223"/>
  <c r="G268" i="223"/>
  <c r="F268" i="223"/>
  <c r="E268" i="223"/>
  <c r="I267" i="223"/>
  <c r="H267" i="223"/>
  <c r="G267" i="223"/>
  <c r="F267" i="223"/>
  <c r="E267" i="223"/>
  <c r="I266" i="223"/>
  <c r="H266" i="223"/>
  <c r="G266" i="223"/>
  <c r="F266" i="223"/>
  <c r="E266" i="223"/>
  <c r="I264" i="223"/>
  <c r="H264" i="223"/>
  <c r="G264" i="223"/>
  <c r="F264" i="223"/>
  <c r="E264" i="223"/>
  <c r="I260" i="223"/>
  <c r="H260" i="223"/>
  <c r="G260" i="223"/>
  <c r="F260" i="223"/>
  <c r="E260" i="223"/>
  <c r="I259" i="223"/>
  <c r="H259" i="223"/>
  <c r="G259" i="223"/>
  <c r="F259" i="223"/>
  <c r="E259" i="223"/>
  <c r="I258" i="223"/>
  <c r="H258" i="223"/>
  <c r="G258" i="223"/>
  <c r="F258" i="223"/>
  <c r="E258" i="223"/>
  <c r="I256" i="223"/>
  <c r="H256" i="223"/>
  <c r="G256" i="223"/>
  <c r="F256" i="223"/>
  <c r="E256" i="223"/>
  <c r="I252" i="223"/>
  <c r="H252" i="223"/>
  <c r="G252" i="223"/>
  <c r="F252" i="223"/>
  <c r="E252" i="223"/>
  <c r="I251" i="223"/>
  <c r="H251" i="223"/>
  <c r="G251" i="223"/>
  <c r="F251" i="223"/>
  <c r="E251" i="223"/>
  <c r="I249" i="223"/>
  <c r="H249" i="223"/>
  <c r="G249" i="223"/>
  <c r="F249" i="223"/>
  <c r="E249" i="223"/>
  <c r="I218" i="223"/>
  <c r="H218" i="223"/>
  <c r="G218" i="223"/>
  <c r="F218" i="223"/>
  <c r="E218" i="223"/>
  <c r="I217" i="223"/>
  <c r="H217" i="223"/>
  <c r="G217" i="223"/>
  <c r="F217" i="223"/>
  <c r="E217" i="223"/>
  <c r="I216" i="223"/>
  <c r="H216" i="223"/>
  <c r="G216" i="223"/>
  <c r="F216" i="223"/>
  <c r="E216" i="223"/>
  <c r="I215" i="223"/>
  <c r="H215" i="223"/>
  <c r="G215" i="223"/>
  <c r="F215" i="223"/>
  <c r="E215" i="223"/>
  <c r="I211" i="223"/>
  <c r="H211" i="223"/>
  <c r="G211" i="223"/>
  <c r="F211" i="223"/>
  <c r="E211" i="223"/>
  <c r="I210" i="223"/>
  <c r="H210" i="223"/>
  <c r="G210" i="223"/>
  <c r="F210" i="223"/>
  <c r="E210" i="223"/>
  <c r="I209" i="223"/>
  <c r="H209" i="223"/>
  <c r="G209" i="223"/>
  <c r="F209" i="223"/>
  <c r="E209" i="223"/>
  <c r="I207" i="223"/>
  <c r="H207" i="223"/>
  <c r="G207" i="223"/>
  <c r="F207" i="223"/>
  <c r="E207" i="223"/>
  <c r="I203" i="223"/>
  <c r="H203" i="223"/>
  <c r="G203" i="223"/>
  <c r="F203" i="223"/>
  <c r="E203" i="223"/>
  <c r="I202" i="223"/>
  <c r="H202" i="223"/>
  <c r="G202" i="223"/>
  <c r="F202" i="223"/>
  <c r="E202" i="223"/>
  <c r="I201" i="223"/>
  <c r="H201" i="223"/>
  <c r="G201" i="223"/>
  <c r="F201" i="223"/>
  <c r="E201" i="223"/>
  <c r="I199" i="223"/>
  <c r="H199" i="223"/>
  <c r="G199" i="223"/>
  <c r="F199" i="223"/>
  <c r="E199" i="223"/>
  <c r="I195" i="223"/>
  <c r="H195" i="223"/>
  <c r="G195" i="223"/>
  <c r="F195" i="223"/>
  <c r="E195" i="223"/>
  <c r="I194" i="223"/>
  <c r="H194" i="223"/>
  <c r="G194" i="223"/>
  <c r="F194" i="223"/>
  <c r="E194" i="223"/>
  <c r="I192" i="223"/>
  <c r="H192" i="223"/>
  <c r="G192" i="223"/>
  <c r="F192" i="223"/>
  <c r="E192" i="223"/>
  <c r="I161" i="223"/>
  <c r="H161" i="223"/>
  <c r="G161" i="223"/>
  <c r="F161" i="223"/>
  <c r="E161" i="223"/>
  <c r="I160" i="223"/>
  <c r="H160" i="223"/>
  <c r="G160" i="223"/>
  <c r="F160" i="223"/>
  <c r="E160" i="223"/>
  <c r="I159" i="223"/>
  <c r="H159" i="223"/>
  <c r="G159" i="223"/>
  <c r="F159" i="223"/>
  <c r="E159" i="223"/>
  <c r="I158" i="223"/>
  <c r="H158" i="223"/>
  <c r="G158" i="223"/>
  <c r="F158" i="223"/>
  <c r="E158" i="223"/>
  <c r="I154" i="223"/>
  <c r="H154" i="223"/>
  <c r="G154" i="223"/>
  <c r="F154" i="223"/>
  <c r="E154" i="223"/>
  <c r="I153" i="223"/>
  <c r="H153" i="223"/>
  <c r="G153" i="223"/>
  <c r="F153" i="223"/>
  <c r="E153" i="223"/>
  <c r="I152" i="223"/>
  <c r="H152" i="223"/>
  <c r="G152" i="223"/>
  <c r="F152" i="223"/>
  <c r="E152" i="223"/>
  <c r="I150" i="223"/>
  <c r="H150" i="223"/>
  <c r="G150" i="223"/>
  <c r="F150" i="223"/>
  <c r="E150" i="223"/>
  <c r="I146" i="223"/>
  <c r="G146" i="223"/>
  <c r="F146" i="223"/>
  <c r="E146" i="223"/>
  <c r="I145" i="223"/>
  <c r="H145" i="223"/>
  <c r="G145" i="223"/>
  <c r="F145" i="223"/>
  <c r="E145" i="223"/>
  <c r="I144" i="223"/>
  <c r="H144" i="223"/>
  <c r="G144" i="223"/>
  <c r="F144" i="223"/>
  <c r="E144" i="223"/>
  <c r="I142" i="223"/>
  <c r="G142" i="223"/>
  <c r="F142" i="223"/>
  <c r="E142" i="223"/>
  <c r="I138" i="223"/>
  <c r="H138" i="223"/>
  <c r="G138" i="223"/>
  <c r="F138" i="223"/>
  <c r="E138" i="223"/>
  <c r="I137" i="223"/>
  <c r="H137" i="223"/>
  <c r="G137" i="223"/>
  <c r="F137" i="223"/>
  <c r="E137" i="223"/>
  <c r="I135" i="223"/>
  <c r="H135" i="223"/>
  <c r="G135" i="223"/>
  <c r="F135" i="223"/>
  <c r="E135" i="223"/>
  <c r="L56" i="223"/>
  <c r="K56" i="223"/>
  <c r="J56" i="223"/>
  <c r="I56" i="223"/>
  <c r="H56" i="223"/>
  <c r="G56" i="223"/>
  <c r="F56" i="223"/>
  <c r="E56" i="223"/>
  <c r="Q51" i="223"/>
  <c r="P51" i="223"/>
  <c r="O51" i="223"/>
  <c r="N51" i="223"/>
  <c r="M51" i="223"/>
  <c r="L51" i="223"/>
  <c r="K51" i="223"/>
  <c r="J51" i="223"/>
  <c r="I51" i="223"/>
  <c r="H51" i="223"/>
  <c r="G51" i="223"/>
  <c r="F51" i="223"/>
  <c r="E51" i="223"/>
  <c r="L341" i="223"/>
  <c r="K341" i="223"/>
  <c r="J341" i="223"/>
  <c r="I341" i="223"/>
  <c r="H341" i="223"/>
  <c r="G341" i="223"/>
  <c r="F341" i="223"/>
  <c r="E341" i="223"/>
  <c r="Q336" i="223"/>
  <c r="P336" i="223"/>
  <c r="O336" i="223"/>
  <c r="N336" i="223"/>
  <c r="M336" i="223"/>
  <c r="L336" i="223"/>
  <c r="K336" i="223"/>
  <c r="J336" i="223"/>
  <c r="I336" i="223"/>
  <c r="H336" i="223"/>
  <c r="G336" i="223"/>
  <c r="F336" i="223"/>
  <c r="E336" i="223"/>
  <c r="L284" i="223"/>
  <c r="K284" i="223"/>
  <c r="J284" i="223"/>
  <c r="I284" i="223"/>
  <c r="H284" i="223"/>
  <c r="G284" i="223"/>
  <c r="F284" i="223"/>
  <c r="E284" i="223"/>
  <c r="Q279" i="223"/>
  <c r="P279" i="223"/>
  <c r="O279" i="223"/>
  <c r="N279" i="223"/>
  <c r="M279" i="223"/>
  <c r="L279" i="223"/>
  <c r="K279" i="223"/>
  <c r="J279" i="223"/>
  <c r="I279" i="223"/>
  <c r="H279" i="223"/>
  <c r="G279" i="223"/>
  <c r="F279" i="223"/>
  <c r="E279" i="223"/>
  <c r="L227" i="223"/>
  <c r="K227" i="223"/>
  <c r="J227" i="223"/>
  <c r="I227" i="223"/>
  <c r="H227" i="223"/>
  <c r="G227" i="223"/>
  <c r="F227" i="223"/>
  <c r="E227" i="223"/>
  <c r="Q222" i="223"/>
  <c r="P222" i="223"/>
  <c r="O222" i="223"/>
  <c r="N222" i="223"/>
  <c r="M222" i="223"/>
  <c r="L222" i="223"/>
  <c r="K222" i="223"/>
  <c r="J222" i="223"/>
  <c r="I222" i="223"/>
  <c r="H222" i="223"/>
  <c r="G222" i="223"/>
  <c r="F222" i="223"/>
  <c r="E222" i="223"/>
  <c r="L170" i="223"/>
  <c r="K170" i="223"/>
  <c r="J170" i="223"/>
  <c r="I170" i="223"/>
  <c r="H170" i="223"/>
  <c r="G170" i="223"/>
  <c r="F170" i="223"/>
  <c r="E170" i="223"/>
  <c r="Q165" i="223"/>
  <c r="P165" i="223"/>
  <c r="O165" i="223"/>
  <c r="N165" i="223"/>
  <c r="M165" i="223"/>
  <c r="L165" i="223"/>
  <c r="K165" i="223"/>
  <c r="J165" i="223"/>
  <c r="I165" i="223"/>
  <c r="H165" i="223"/>
  <c r="G165" i="223"/>
  <c r="F165" i="223"/>
  <c r="E165" i="223"/>
  <c r="L113" i="223"/>
  <c r="K113" i="223"/>
  <c r="J113" i="223"/>
  <c r="I113" i="223"/>
  <c r="H113" i="223"/>
  <c r="G113" i="223"/>
  <c r="F113" i="223"/>
  <c r="E113" i="223"/>
  <c r="Q108" i="223"/>
  <c r="P108" i="223"/>
  <c r="O108" i="223"/>
  <c r="N108" i="223"/>
  <c r="M108" i="223"/>
  <c r="L108" i="223"/>
  <c r="K108" i="223"/>
  <c r="J108" i="223"/>
  <c r="I108" i="223"/>
  <c r="H108" i="223"/>
  <c r="G108" i="223"/>
  <c r="F108" i="223"/>
  <c r="E108" i="223"/>
  <c r="O214" i="213"/>
  <c r="P214" i="213"/>
  <c r="Q214" i="213"/>
  <c r="M213" i="213"/>
  <c r="M214" i="213" s="1"/>
  <c r="M179" i="232" s="1"/>
  <c r="E98" i="232"/>
  <c r="E1004" i="232"/>
  <c r="F1004" i="232"/>
  <c r="G1004" i="232"/>
  <c r="H1004" i="232"/>
  <c r="I1004" i="232"/>
  <c r="E1003" i="232"/>
  <c r="F1003" i="232"/>
  <c r="G1003" i="232"/>
  <c r="H1003" i="232"/>
  <c r="I1003" i="232"/>
  <c r="E1002" i="232"/>
  <c r="F1002" i="232"/>
  <c r="G1002" i="232"/>
  <c r="H1002" i="232"/>
  <c r="I1002" i="232"/>
  <c r="E1001" i="232"/>
  <c r="F1001" i="232"/>
  <c r="G1001" i="232"/>
  <c r="H1001" i="232"/>
  <c r="I1001" i="232"/>
  <c r="E984" i="232"/>
  <c r="F984" i="232"/>
  <c r="G984" i="232"/>
  <c r="H984" i="232"/>
  <c r="I984" i="232"/>
  <c r="E983" i="232"/>
  <c r="F983" i="232"/>
  <c r="G983" i="232"/>
  <c r="H983" i="232"/>
  <c r="I983" i="232"/>
  <c r="E982" i="232"/>
  <c r="F982" i="232"/>
  <c r="G982" i="232"/>
  <c r="H982" i="232"/>
  <c r="I982" i="232"/>
  <c r="E981" i="232"/>
  <c r="F981" i="232"/>
  <c r="G981" i="232"/>
  <c r="H981" i="232"/>
  <c r="I981" i="232"/>
  <c r="I827" i="232"/>
  <c r="H827" i="232"/>
  <c r="G827" i="232"/>
  <c r="F827" i="232"/>
  <c r="E827" i="232"/>
  <c r="I826" i="232"/>
  <c r="H826" i="232"/>
  <c r="G826" i="232"/>
  <c r="F826" i="232"/>
  <c r="E826" i="232"/>
  <c r="D825" i="232"/>
  <c r="D824" i="232"/>
  <c r="I818" i="232"/>
  <c r="H818" i="232"/>
  <c r="G818" i="232"/>
  <c r="F818" i="232"/>
  <c r="E818" i="232"/>
  <c r="I816" i="232"/>
  <c r="H816" i="232"/>
  <c r="G816" i="232"/>
  <c r="F816" i="232"/>
  <c r="E816" i="232"/>
  <c r="I815" i="232"/>
  <c r="H815" i="232"/>
  <c r="G815" i="232"/>
  <c r="F815" i="232"/>
  <c r="E815" i="232"/>
  <c r="D814" i="232"/>
  <c r="D813" i="232"/>
  <c r="I807" i="232"/>
  <c r="H807" i="232"/>
  <c r="G807" i="232"/>
  <c r="F807" i="232"/>
  <c r="E807" i="232"/>
  <c r="I780" i="232"/>
  <c r="H780" i="232"/>
  <c r="F780" i="232"/>
  <c r="I600" i="232"/>
  <c r="H600" i="232"/>
  <c r="F600" i="232"/>
  <c r="I467" i="232"/>
  <c r="H467" i="232"/>
  <c r="G467" i="232"/>
  <c r="F467" i="232"/>
  <c r="E467" i="232"/>
  <c r="I466" i="232"/>
  <c r="H466" i="232"/>
  <c r="G466" i="232"/>
  <c r="F466" i="232"/>
  <c r="E466" i="232"/>
  <c r="D465" i="232"/>
  <c r="D464" i="232"/>
  <c r="I458" i="232"/>
  <c r="H458" i="232"/>
  <c r="G458" i="232"/>
  <c r="F458" i="232"/>
  <c r="E458" i="232"/>
  <c r="I98" i="232"/>
  <c r="H98" i="232"/>
  <c r="G98" i="232"/>
  <c r="F98" i="232"/>
  <c r="I456" i="232"/>
  <c r="H456" i="232"/>
  <c r="G456" i="232"/>
  <c r="F456" i="232"/>
  <c r="E456" i="232"/>
  <c r="I455" i="232"/>
  <c r="H455" i="232"/>
  <c r="G455" i="232"/>
  <c r="F455" i="232"/>
  <c r="E455" i="232"/>
  <c r="D454" i="232"/>
  <c r="D453" i="232"/>
  <c r="I447" i="232"/>
  <c r="H447" i="232"/>
  <c r="G447" i="232"/>
  <c r="F447" i="232"/>
  <c r="E447" i="232"/>
  <c r="I420" i="232"/>
  <c r="H420" i="232"/>
  <c r="F420" i="232"/>
  <c r="Q79" i="250" l="1"/>
  <c r="P79" i="250"/>
  <c r="O79" i="250"/>
  <c r="M79" i="250"/>
  <c r="M536" i="233"/>
  <c r="M341" i="245"/>
  <c r="M227" i="245"/>
  <c r="M284" i="245"/>
  <c r="M113" i="245"/>
  <c r="M170" i="245"/>
  <c r="M56" i="245"/>
  <c r="Q536" i="233"/>
  <c r="Q227" i="245"/>
  <c r="Q284" i="245"/>
  <c r="Q341" i="245"/>
  <c r="Q56" i="245"/>
  <c r="Q170" i="245"/>
  <c r="Q113" i="245"/>
  <c r="O536" i="233"/>
  <c r="O227" i="245"/>
  <c r="O284" i="245"/>
  <c r="O341" i="245"/>
  <c r="O56" i="245"/>
  <c r="O113" i="245"/>
  <c r="O170" i="245"/>
  <c r="P536" i="233"/>
  <c r="P227" i="245"/>
  <c r="P284" i="245"/>
  <c r="P341" i="245"/>
  <c r="P56" i="245"/>
  <c r="P170" i="245"/>
  <c r="P113" i="245"/>
  <c r="M462" i="233"/>
  <c r="M373" i="233"/>
  <c r="M284" i="233"/>
  <c r="M195" i="233"/>
  <c r="Q462" i="233"/>
  <c r="Q373" i="233"/>
  <c r="Q284" i="233"/>
  <c r="Q195" i="233"/>
  <c r="P373" i="233"/>
  <c r="P284" i="233"/>
  <c r="P462" i="233"/>
  <c r="P195" i="233"/>
  <c r="O462" i="233"/>
  <c r="O373" i="233"/>
  <c r="O284" i="233"/>
  <c r="O195" i="233"/>
  <c r="M56" i="223"/>
  <c r="M1008" i="232"/>
  <c r="Q1008" i="232"/>
  <c r="P341" i="223"/>
  <c r="P1008" i="232"/>
  <c r="O341" i="223"/>
  <c r="O1008" i="232"/>
  <c r="Q113" i="223"/>
  <c r="M284" i="223"/>
  <c r="M170" i="223"/>
  <c r="Q341" i="223"/>
  <c r="Q227" i="223"/>
  <c r="O56" i="223"/>
  <c r="O170" i="223"/>
  <c r="O284" i="223"/>
  <c r="P56" i="223"/>
  <c r="P170" i="223"/>
  <c r="P284" i="223"/>
  <c r="Q56" i="223"/>
  <c r="M113" i="223"/>
  <c r="Q170" i="223"/>
  <c r="M227" i="223"/>
  <c r="Q284" i="223"/>
  <c r="M341" i="223"/>
  <c r="O113" i="223"/>
  <c r="O227" i="223"/>
  <c r="P113" i="223"/>
  <c r="P227" i="223"/>
  <c r="I287" i="232"/>
  <c r="H287" i="232"/>
  <c r="G287" i="232"/>
  <c r="F287" i="232"/>
  <c r="E287" i="232"/>
  <c r="I286" i="232"/>
  <c r="H286" i="232"/>
  <c r="G286" i="232"/>
  <c r="F286" i="232"/>
  <c r="E286" i="232"/>
  <c r="D285" i="232"/>
  <c r="D284" i="232"/>
  <c r="I278" i="232"/>
  <c r="H278" i="232"/>
  <c r="G278" i="232"/>
  <c r="F278" i="232"/>
  <c r="E278" i="232"/>
  <c r="I276" i="232"/>
  <c r="H276" i="232"/>
  <c r="G276" i="232"/>
  <c r="F276" i="232"/>
  <c r="E276" i="232"/>
  <c r="I275" i="232"/>
  <c r="H275" i="232"/>
  <c r="G275" i="232"/>
  <c r="F275" i="232"/>
  <c r="E275" i="232"/>
  <c r="D274" i="232"/>
  <c r="D273" i="232"/>
  <c r="I267" i="232"/>
  <c r="H267" i="232"/>
  <c r="G267" i="232"/>
  <c r="F267" i="232"/>
  <c r="E267" i="232"/>
  <c r="F240" i="232"/>
  <c r="H240" i="232"/>
  <c r="I240" i="232"/>
  <c r="I360" i="232"/>
  <c r="H360" i="232"/>
  <c r="G360" i="232"/>
  <c r="F360" i="232"/>
  <c r="E360" i="232"/>
  <c r="L359" i="232"/>
  <c r="K359" i="232"/>
  <c r="J359" i="232"/>
  <c r="I359" i="232"/>
  <c r="H359" i="232"/>
  <c r="G359" i="232"/>
  <c r="F359" i="232"/>
  <c r="E359" i="232"/>
  <c r="I352" i="232"/>
  <c r="H352" i="232"/>
  <c r="G352" i="232"/>
  <c r="F352" i="232"/>
  <c r="E352" i="232"/>
  <c r="Q351" i="232"/>
  <c r="P351" i="232"/>
  <c r="O351" i="232"/>
  <c r="N351" i="232"/>
  <c r="K351" i="232"/>
  <c r="J351" i="232"/>
  <c r="I351" i="232"/>
  <c r="H351" i="232"/>
  <c r="G351" i="232"/>
  <c r="F351" i="232"/>
  <c r="E351" i="232"/>
  <c r="I346" i="232"/>
  <c r="H346" i="232"/>
  <c r="G346" i="232"/>
  <c r="F346" i="232"/>
  <c r="J345" i="232"/>
  <c r="J367" i="232" s="1"/>
  <c r="I344" i="232"/>
  <c r="H344" i="232"/>
  <c r="G344" i="232"/>
  <c r="F344" i="232"/>
  <c r="E344" i="232"/>
  <c r="I336" i="232"/>
  <c r="H336" i="232"/>
  <c r="G336" i="232"/>
  <c r="F336" i="232"/>
  <c r="E336" i="232"/>
  <c r="I335" i="232"/>
  <c r="G335" i="232"/>
  <c r="F335" i="232"/>
  <c r="E335" i="232"/>
  <c r="I334" i="232"/>
  <c r="H334" i="232"/>
  <c r="G334" i="232"/>
  <c r="F334" i="232"/>
  <c r="E334" i="232"/>
  <c r="I299" i="232"/>
  <c r="H299" i="232"/>
  <c r="G299" i="232"/>
  <c r="F299" i="232"/>
  <c r="E299" i="232"/>
  <c r="I298" i="232"/>
  <c r="H298" i="232"/>
  <c r="G298" i="232"/>
  <c r="F298" i="232"/>
  <c r="E298" i="232"/>
  <c r="I254" i="232"/>
  <c r="H254" i="232"/>
  <c r="G254" i="232"/>
  <c r="F254" i="232"/>
  <c r="E254" i="232"/>
  <c r="I251" i="232"/>
  <c r="H251" i="232"/>
  <c r="G251" i="232"/>
  <c r="F251" i="232"/>
  <c r="E251" i="232"/>
  <c r="I247" i="232"/>
  <c r="I253" i="232" s="1"/>
  <c r="H247" i="232"/>
  <c r="H253" i="232" s="1"/>
  <c r="G247" i="232"/>
  <c r="G253" i="232" s="1"/>
  <c r="F247" i="232"/>
  <c r="F253" i="232" s="1"/>
  <c r="E247" i="232"/>
  <c r="E253" i="232" s="1"/>
  <c r="I246" i="232"/>
  <c r="I252" i="232" s="1"/>
  <c r="H246" i="232"/>
  <c r="H252" i="232" s="1"/>
  <c r="G246" i="232"/>
  <c r="G252" i="232" s="1"/>
  <c r="F246" i="232"/>
  <c r="F252" i="232" s="1"/>
  <c r="E246" i="232"/>
  <c r="E252" i="232" s="1"/>
  <c r="J245" i="232"/>
  <c r="J251" i="232" s="1"/>
  <c r="I242" i="232"/>
  <c r="H242" i="232"/>
  <c r="G242" i="232"/>
  <c r="F242" i="232"/>
  <c r="E242" i="232"/>
  <c r="I241" i="232"/>
  <c r="H241" i="232"/>
  <c r="G241" i="232"/>
  <c r="F241" i="232"/>
  <c r="E241" i="232"/>
  <c r="I236" i="232"/>
  <c r="H236" i="232"/>
  <c r="G236" i="232"/>
  <c r="F236" i="232"/>
  <c r="E236" i="232"/>
  <c r="I233" i="232"/>
  <c r="G233" i="232"/>
  <c r="F233" i="232"/>
  <c r="E233" i="232"/>
  <c r="I540" i="232"/>
  <c r="H540" i="232"/>
  <c r="G540" i="232"/>
  <c r="F540" i="232"/>
  <c r="E540" i="232"/>
  <c r="L539" i="232"/>
  <c r="K539" i="232"/>
  <c r="J539" i="232"/>
  <c r="I539" i="232"/>
  <c r="H539" i="232"/>
  <c r="G539" i="232"/>
  <c r="F539" i="232"/>
  <c r="E539" i="232"/>
  <c r="I532" i="232"/>
  <c r="H532" i="232"/>
  <c r="G532" i="232"/>
  <c r="F532" i="232"/>
  <c r="E532" i="232"/>
  <c r="Q531" i="232"/>
  <c r="P531" i="232"/>
  <c r="O531" i="232"/>
  <c r="N531" i="232"/>
  <c r="M531" i="232"/>
  <c r="L531" i="232"/>
  <c r="K531" i="232"/>
  <c r="J531" i="232"/>
  <c r="I531" i="232"/>
  <c r="H531" i="232"/>
  <c r="G531" i="232"/>
  <c r="F531" i="232"/>
  <c r="E531" i="232"/>
  <c r="I526" i="232"/>
  <c r="H526" i="232"/>
  <c r="G526" i="232"/>
  <c r="F526" i="232"/>
  <c r="J525" i="232"/>
  <c r="J547" i="232" s="1"/>
  <c r="I524" i="232"/>
  <c r="H524" i="232"/>
  <c r="G524" i="232"/>
  <c r="F524" i="232"/>
  <c r="E524" i="232"/>
  <c r="I516" i="232"/>
  <c r="H516" i="232"/>
  <c r="G516" i="232"/>
  <c r="F516" i="232"/>
  <c r="E516" i="232"/>
  <c r="I515" i="232"/>
  <c r="H515" i="232"/>
  <c r="G515" i="232"/>
  <c r="F515" i="232"/>
  <c r="E515" i="232"/>
  <c r="I514" i="232"/>
  <c r="H514" i="232"/>
  <c r="G514" i="232"/>
  <c r="F514" i="232"/>
  <c r="E514" i="232"/>
  <c r="I479" i="232"/>
  <c r="H479" i="232"/>
  <c r="G479" i="232"/>
  <c r="F479" i="232"/>
  <c r="E479" i="232"/>
  <c r="I478" i="232"/>
  <c r="H478" i="232"/>
  <c r="G478" i="232"/>
  <c r="F478" i="232"/>
  <c r="E478" i="232"/>
  <c r="I434" i="232"/>
  <c r="H434" i="232"/>
  <c r="G434" i="232"/>
  <c r="F434" i="232"/>
  <c r="E434" i="232"/>
  <c r="I431" i="232"/>
  <c r="H431" i="232"/>
  <c r="G431" i="232"/>
  <c r="F431" i="232"/>
  <c r="E431" i="232"/>
  <c r="I427" i="232"/>
  <c r="H427" i="232"/>
  <c r="G427" i="232"/>
  <c r="F427" i="232"/>
  <c r="E427" i="232"/>
  <c r="I426" i="232"/>
  <c r="I432" i="232" s="1"/>
  <c r="H426" i="232"/>
  <c r="H432" i="232" s="1"/>
  <c r="G426" i="232"/>
  <c r="G432" i="232" s="1"/>
  <c r="F426" i="232"/>
  <c r="F432" i="232" s="1"/>
  <c r="E426" i="232"/>
  <c r="E432" i="232" s="1"/>
  <c r="J425" i="232"/>
  <c r="I422" i="232"/>
  <c r="H422" i="232"/>
  <c r="G422" i="232"/>
  <c r="F422" i="232"/>
  <c r="E422" i="232"/>
  <c r="I421" i="232"/>
  <c r="H421" i="232"/>
  <c r="G421" i="232"/>
  <c r="F421" i="232"/>
  <c r="E421" i="232"/>
  <c r="I416" i="232"/>
  <c r="H416" i="232"/>
  <c r="G416" i="232"/>
  <c r="F416" i="232"/>
  <c r="E416" i="232"/>
  <c r="I413" i="232"/>
  <c r="G413" i="232"/>
  <c r="F413" i="232"/>
  <c r="E413" i="232"/>
  <c r="I720" i="232"/>
  <c r="H720" i="232"/>
  <c r="G720" i="232"/>
  <c r="F720" i="232"/>
  <c r="E720" i="232"/>
  <c r="L719" i="232"/>
  <c r="K719" i="232"/>
  <c r="J719" i="232"/>
  <c r="I719" i="232"/>
  <c r="H719" i="232"/>
  <c r="G719" i="232"/>
  <c r="F719" i="232"/>
  <c r="E719" i="232"/>
  <c r="I712" i="232"/>
  <c r="H712" i="232"/>
  <c r="G712" i="232"/>
  <c r="F712" i="232"/>
  <c r="E712" i="232"/>
  <c r="Q711" i="232"/>
  <c r="P711" i="232"/>
  <c r="O711" i="232"/>
  <c r="N711" i="232"/>
  <c r="M711" i="232"/>
  <c r="L711" i="232"/>
  <c r="K711" i="232"/>
  <c r="J711" i="232"/>
  <c r="I711" i="232"/>
  <c r="H711" i="232"/>
  <c r="G711" i="232"/>
  <c r="F711" i="232"/>
  <c r="E711" i="232"/>
  <c r="I706" i="232"/>
  <c r="H706" i="232"/>
  <c r="G706" i="232"/>
  <c r="F706" i="232"/>
  <c r="J705" i="232"/>
  <c r="J727" i="232" s="1"/>
  <c r="I704" i="232"/>
  <c r="H704" i="232"/>
  <c r="G704" i="232"/>
  <c r="F704" i="232"/>
  <c r="E704" i="232"/>
  <c r="I696" i="232"/>
  <c r="H696" i="232"/>
  <c r="G696" i="232"/>
  <c r="F696" i="232"/>
  <c r="E696" i="232"/>
  <c r="I695" i="232"/>
  <c r="H695" i="232"/>
  <c r="G695" i="232"/>
  <c r="F695" i="232"/>
  <c r="E695" i="232"/>
  <c r="I694" i="232"/>
  <c r="H694" i="232"/>
  <c r="G694" i="232"/>
  <c r="F694" i="232"/>
  <c r="E694" i="232"/>
  <c r="I659" i="232"/>
  <c r="H659" i="232"/>
  <c r="G659" i="232"/>
  <c r="F659" i="232"/>
  <c r="E659" i="232"/>
  <c r="I658" i="232"/>
  <c r="H658" i="232"/>
  <c r="G658" i="232"/>
  <c r="F658" i="232"/>
  <c r="E658" i="232"/>
  <c r="I614" i="232"/>
  <c r="H614" i="232"/>
  <c r="G614" i="232"/>
  <c r="F614" i="232"/>
  <c r="E614" i="232"/>
  <c r="I611" i="232"/>
  <c r="H611" i="232"/>
  <c r="G611" i="232"/>
  <c r="F611" i="232"/>
  <c r="E611" i="232"/>
  <c r="I607" i="232"/>
  <c r="H607" i="232"/>
  <c r="G607" i="232"/>
  <c r="F607" i="232"/>
  <c r="E607" i="232"/>
  <c r="I606" i="232"/>
  <c r="I612" i="232" s="1"/>
  <c r="H606" i="232"/>
  <c r="H612" i="232" s="1"/>
  <c r="G606" i="232"/>
  <c r="G612" i="232" s="1"/>
  <c r="F606" i="232"/>
  <c r="F612" i="232" s="1"/>
  <c r="E606" i="232"/>
  <c r="E612" i="232" s="1"/>
  <c r="J605" i="232"/>
  <c r="I602" i="232"/>
  <c r="H602" i="232"/>
  <c r="G602" i="232"/>
  <c r="F602" i="232"/>
  <c r="E602" i="232"/>
  <c r="I601" i="232"/>
  <c r="H601" i="232"/>
  <c r="G601" i="232"/>
  <c r="F601" i="232"/>
  <c r="E601" i="232"/>
  <c r="I596" i="232"/>
  <c r="H596" i="232"/>
  <c r="G596" i="232"/>
  <c r="F596" i="232"/>
  <c r="E596" i="232"/>
  <c r="I593" i="232"/>
  <c r="G593" i="232"/>
  <c r="F593" i="232"/>
  <c r="E593" i="232"/>
  <c r="I900" i="232"/>
  <c r="H900" i="232"/>
  <c r="G900" i="232"/>
  <c r="F900" i="232"/>
  <c r="E900" i="232"/>
  <c r="L899" i="232"/>
  <c r="K899" i="232"/>
  <c r="J899" i="232"/>
  <c r="I899" i="232"/>
  <c r="H899" i="232"/>
  <c r="G899" i="232"/>
  <c r="F899" i="232"/>
  <c r="E899" i="232"/>
  <c r="I892" i="232"/>
  <c r="H892" i="232"/>
  <c r="G892" i="232"/>
  <c r="F892" i="232"/>
  <c r="E892" i="232"/>
  <c r="Q891" i="232"/>
  <c r="P891" i="232"/>
  <c r="O891" i="232"/>
  <c r="N891" i="232"/>
  <c r="M891" i="232"/>
  <c r="L891" i="232"/>
  <c r="K891" i="232"/>
  <c r="J891" i="232"/>
  <c r="I891" i="232"/>
  <c r="H891" i="232"/>
  <c r="G891" i="232"/>
  <c r="F891" i="232"/>
  <c r="E891" i="232"/>
  <c r="I886" i="232"/>
  <c r="H886" i="232"/>
  <c r="G886" i="232"/>
  <c r="F886" i="232"/>
  <c r="J907" i="232"/>
  <c r="I884" i="232"/>
  <c r="H884" i="232"/>
  <c r="G884" i="232"/>
  <c r="F884" i="232"/>
  <c r="E884" i="232"/>
  <c r="I876" i="232"/>
  <c r="H876" i="232"/>
  <c r="G876" i="232"/>
  <c r="F876" i="232"/>
  <c r="E876" i="232"/>
  <c r="I875" i="232"/>
  <c r="H875" i="232"/>
  <c r="G875" i="232"/>
  <c r="F875" i="232"/>
  <c r="E875" i="232"/>
  <c r="I874" i="232"/>
  <c r="H874" i="232"/>
  <c r="G874" i="232"/>
  <c r="F874" i="232"/>
  <c r="E874" i="232"/>
  <c r="I839" i="232"/>
  <c r="H839" i="232"/>
  <c r="G839" i="232"/>
  <c r="F839" i="232"/>
  <c r="E839" i="232"/>
  <c r="I838" i="232"/>
  <c r="H838" i="232"/>
  <c r="G838" i="232"/>
  <c r="F838" i="232"/>
  <c r="E838" i="232"/>
  <c r="I794" i="232"/>
  <c r="H794" i="232"/>
  <c r="G794" i="232"/>
  <c r="F794" i="232"/>
  <c r="E794" i="232"/>
  <c r="I791" i="232"/>
  <c r="H791" i="232"/>
  <c r="G791" i="232"/>
  <c r="F791" i="232"/>
  <c r="E791" i="232"/>
  <c r="I787" i="232"/>
  <c r="I793" i="232" s="1"/>
  <c r="H787" i="232"/>
  <c r="H793" i="232" s="1"/>
  <c r="G787" i="232"/>
  <c r="G793" i="232" s="1"/>
  <c r="F787" i="232"/>
  <c r="F793" i="232" s="1"/>
  <c r="E787" i="232"/>
  <c r="E793" i="232" s="1"/>
  <c r="I786" i="232"/>
  <c r="I792" i="232" s="1"/>
  <c r="H786" i="232"/>
  <c r="H792" i="232" s="1"/>
  <c r="G786" i="232"/>
  <c r="G792" i="232" s="1"/>
  <c r="F786" i="232"/>
  <c r="F792" i="232" s="1"/>
  <c r="E786" i="232"/>
  <c r="E792" i="232" s="1"/>
  <c r="J785" i="232"/>
  <c r="J776" i="232" s="1"/>
  <c r="I782" i="232"/>
  <c r="H782" i="232"/>
  <c r="G782" i="232"/>
  <c r="F782" i="232"/>
  <c r="E782" i="232"/>
  <c r="I781" i="232"/>
  <c r="H781" i="232"/>
  <c r="G781" i="232"/>
  <c r="F781" i="232"/>
  <c r="E781" i="232"/>
  <c r="I776" i="232"/>
  <c r="H776" i="232"/>
  <c r="G776" i="232"/>
  <c r="F776" i="232"/>
  <c r="E776" i="232"/>
  <c r="I773" i="232"/>
  <c r="G773" i="232"/>
  <c r="F773" i="232"/>
  <c r="E773" i="232"/>
  <c r="J378" i="232" l="1"/>
  <c r="J381" i="232" s="1"/>
  <c r="J377" i="232"/>
  <c r="J370" i="232"/>
  <c r="J380" i="232" s="1"/>
  <c r="J369" i="232"/>
  <c r="J558" i="232"/>
  <c r="J561" i="232" s="1"/>
  <c r="J557" i="232"/>
  <c r="J550" i="232"/>
  <c r="J560" i="232" s="1"/>
  <c r="J549" i="232"/>
  <c r="J738" i="232"/>
  <c r="J741" i="232" s="1"/>
  <c r="J737" i="232"/>
  <c r="J730" i="232"/>
  <c r="J740" i="232" s="1"/>
  <c r="J729" i="232"/>
  <c r="J909" i="232"/>
  <c r="J910" i="232"/>
  <c r="J920" i="232" s="1"/>
  <c r="J918" i="232"/>
  <c r="J921" i="232" s="1"/>
  <c r="J917" i="232"/>
  <c r="I613" i="232"/>
  <c r="J611" i="232"/>
  <c r="H613" i="232"/>
  <c r="H433" i="232"/>
  <c r="G613" i="232"/>
  <c r="I433" i="232"/>
  <c r="E433" i="232"/>
  <c r="E613" i="232"/>
  <c r="F433" i="232"/>
  <c r="F613" i="232"/>
  <c r="J431" i="232"/>
  <c r="G433" i="232"/>
  <c r="J596" i="232"/>
  <c r="J601" i="232"/>
  <c r="J236" i="232"/>
  <c r="J421" i="232"/>
  <c r="J241" i="232"/>
  <c r="J416" i="232"/>
  <c r="J781" i="232"/>
  <c r="J791" i="232"/>
  <c r="F495" i="233"/>
  <c r="G495" i="233"/>
  <c r="H495" i="233"/>
  <c r="I495" i="233"/>
  <c r="E495" i="233"/>
  <c r="I1000" i="232"/>
  <c r="H1000" i="232"/>
  <c r="G1000" i="232"/>
  <c r="F1000" i="232"/>
  <c r="E1000" i="232"/>
  <c r="L999" i="232"/>
  <c r="K999" i="232"/>
  <c r="J999" i="232"/>
  <c r="I999" i="232"/>
  <c r="H999" i="232"/>
  <c r="G999" i="232"/>
  <c r="F999" i="232"/>
  <c r="E999" i="232"/>
  <c r="I980" i="232"/>
  <c r="H980" i="232"/>
  <c r="G980" i="232"/>
  <c r="F980" i="232"/>
  <c r="E980" i="232"/>
  <c r="Q979" i="232"/>
  <c r="P979" i="232"/>
  <c r="O979" i="232"/>
  <c r="N979" i="232"/>
  <c r="M979" i="232"/>
  <c r="L979" i="232"/>
  <c r="K979" i="232"/>
  <c r="J979" i="232"/>
  <c r="I979" i="232"/>
  <c r="H979" i="232"/>
  <c r="G979" i="232"/>
  <c r="F979" i="232"/>
  <c r="E979" i="232"/>
  <c r="Q506" i="233"/>
  <c r="P506" i="233"/>
  <c r="O506" i="233"/>
  <c r="N506" i="233"/>
  <c r="M506" i="233"/>
  <c r="L506" i="233"/>
  <c r="K506" i="233"/>
  <c r="J506" i="233"/>
  <c r="I506" i="233"/>
  <c r="H506" i="233"/>
  <c r="G506" i="233"/>
  <c r="F506" i="233"/>
  <c r="E506" i="233"/>
  <c r="L527" i="233"/>
  <c r="K527" i="233"/>
  <c r="J527" i="233"/>
  <c r="I527" i="233"/>
  <c r="H527" i="233"/>
  <c r="G527" i="233"/>
  <c r="F527" i="233"/>
  <c r="E527" i="233"/>
  <c r="E528" i="233"/>
  <c r="F528" i="233"/>
  <c r="G528" i="233"/>
  <c r="H528" i="233"/>
  <c r="I528" i="233"/>
  <c r="E507" i="233"/>
  <c r="F507" i="233"/>
  <c r="G507" i="233"/>
  <c r="H507" i="233"/>
  <c r="I507" i="233"/>
  <c r="J382" i="232" l="1"/>
  <c r="J562" i="232"/>
  <c r="J742" i="232"/>
  <c r="J922" i="232"/>
  <c r="J289" i="223" l="1"/>
  <c r="J346" i="223"/>
  <c r="J175" i="223"/>
  <c r="J232" i="223"/>
  <c r="E104" i="223"/>
  <c r="F104" i="223"/>
  <c r="G104" i="223"/>
  <c r="H104" i="223"/>
  <c r="I104" i="223"/>
  <c r="E103" i="223"/>
  <c r="F103" i="223"/>
  <c r="G103" i="223"/>
  <c r="H103" i="223"/>
  <c r="I103" i="223"/>
  <c r="E102" i="223"/>
  <c r="F102" i="223"/>
  <c r="G102" i="223"/>
  <c r="H102" i="223"/>
  <c r="I102" i="223"/>
  <c r="E101" i="223"/>
  <c r="F101" i="223"/>
  <c r="G101" i="223"/>
  <c r="H101" i="223"/>
  <c r="I101" i="223"/>
  <c r="E97" i="223"/>
  <c r="F97" i="223"/>
  <c r="G97" i="223"/>
  <c r="H97" i="223"/>
  <c r="I97" i="223"/>
  <c r="E96" i="223"/>
  <c r="F96" i="223"/>
  <c r="G96" i="223"/>
  <c r="H96" i="223"/>
  <c r="I96" i="223"/>
  <c r="E95" i="223"/>
  <c r="F95" i="223"/>
  <c r="G95" i="223"/>
  <c r="H95" i="223"/>
  <c r="I95" i="223"/>
  <c r="E93" i="223"/>
  <c r="F93" i="223"/>
  <c r="G93" i="223"/>
  <c r="H93" i="223"/>
  <c r="I93" i="223"/>
  <c r="E89" i="223"/>
  <c r="F89" i="223"/>
  <c r="G89" i="223"/>
  <c r="H89" i="223"/>
  <c r="I89" i="223"/>
  <c r="E88" i="223"/>
  <c r="F88" i="223"/>
  <c r="G88" i="223"/>
  <c r="H88" i="223"/>
  <c r="I88" i="223"/>
  <c r="E87" i="223"/>
  <c r="F87" i="223"/>
  <c r="G87" i="223"/>
  <c r="H87" i="223"/>
  <c r="I87" i="223"/>
  <c r="E85" i="223"/>
  <c r="F85" i="223"/>
  <c r="G85" i="223"/>
  <c r="H85" i="223"/>
  <c r="I85" i="223"/>
  <c r="E81" i="223"/>
  <c r="F81" i="223"/>
  <c r="G81" i="223"/>
  <c r="H81" i="223"/>
  <c r="I81" i="223"/>
  <c r="E80" i="223"/>
  <c r="F80" i="223"/>
  <c r="G80" i="223"/>
  <c r="H80" i="223"/>
  <c r="I80" i="223"/>
  <c r="E78" i="223"/>
  <c r="F78" i="223"/>
  <c r="G78" i="223"/>
  <c r="H78" i="223"/>
  <c r="I78" i="223"/>
  <c r="B5" i="226" l="1"/>
  <c r="A1" i="226"/>
  <c r="B11" i="226" s="1"/>
  <c r="A1" i="236" l="1"/>
  <c r="B8" i="226" s="1"/>
  <c r="E156" i="232" l="1"/>
  <c r="F156" i="232"/>
  <c r="G156" i="232"/>
  <c r="H156" i="232"/>
  <c r="I156" i="232"/>
  <c r="E155" i="232"/>
  <c r="F155" i="232"/>
  <c r="G155" i="232"/>
  <c r="H155" i="232"/>
  <c r="I155" i="232"/>
  <c r="E154" i="232"/>
  <c r="F154" i="232"/>
  <c r="G154" i="232"/>
  <c r="H154" i="232"/>
  <c r="I154" i="232"/>
  <c r="I166" i="232"/>
  <c r="H166" i="232"/>
  <c r="G166" i="232"/>
  <c r="F166" i="232"/>
  <c r="J165" i="232"/>
  <c r="J187" i="232" s="1"/>
  <c r="I164" i="232"/>
  <c r="H164" i="232"/>
  <c r="G164" i="232"/>
  <c r="F164" i="232"/>
  <c r="E164" i="232"/>
  <c r="J198" i="232" l="1"/>
  <c r="J201" i="232" s="1"/>
  <c r="J197" i="232"/>
  <c r="J190" i="232"/>
  <c r="J200" i="232" s="1"/>
  <c r="J189" i="232"/>
  <c r="I87" i="232"/>
  <c r="H87" i="232"/>
  <c r="G87" i="232"/>
  <c r="F87" i="232"/>
  <c r="E87" i="232"/>
  <c r="E13" i="232"/>
  <c r="E973" i="232" s="1"/>
  <c r="F93" i="233"/>
  <c r="G93" i="233"/>
  <c r="H93" i="233"/>
  <c r="I93" i="233"/>
  <c r="J92" i="233"/>
  <c r="E91" i="233"/>
  <c r="F91" i="233"/>
  <c r="G91" i="233"/>
  <c r="H91" i="233"/>
  <c r="I91" i="233"/>
  <c r="E83" i="233"/>
  <c r="F83" i="233"/>
  <c r="G83" i="233"/>
  <c r="H83" i="233"/>
  <c r="I83" i="233"/>
  <c r="E82" i="233"/>
  <c r="F82" i="233"/>
  <c r="G82" i="233"/>
  <c r="H82" i="233"/>
  <c r="I82" i="233"/>
  <c r="E81" i="233"/>
  <c r="F81" i="233"/>
  <c r="G81" i="233"/>
  <c r="H81" i="233"/>
  <c r="I81" i="233"/>
  <c r="E830" i="222"/>
  <c r="F830" i="222"/>
  <c r="G830" i="222"/>
  <c r="H830" i="222"/>
  <c r="I830" i="222"/>
  <c r="E829" i="222"/>
  <c r="F829" i="222"/>
  <c r="G829" i="222"/>
  <c r="H829" i="222"/>
  <c r="I829" i="222"/>
  <c r="E828" i="222"/>
  <c r="F828" i="222"/>
  <c r="G828" i="222"/>
  <c r="H828" i="222"/>
  <c r="I828" i="222"/>
  <c r="I655" i="222"/>
  <c r="H655" i="222"/>
  <c r="G655" i="222"/>
  <c r="F655" i="222"/>
  <c r="E655" i="222"/>
  <c r="I654" i="222"/>
  <c r="H654" i="222"/>
  <c r="G654" i="222"/>
  <c r="F654" i="222"/>
  <c r="E654" i="222"/>
  <c r="I653" i="222"/>
  <c r="H653" i="222"/>
  <c r="G653" i="222"/>
  <c r="F653" i="222"/>
  <c r="E653" i="222"/>
  <c r="I480" i="222"/>
  <c r="H480" i="222"/>
  <c r="G480" i="222"/>
  <c r="F480" i="222"/>
  <c r="E480" i="222"/>
  <c r="I479" i="222"/>
  <c r="H479" i="222"/>
  <c r="G479" i="222"/>
  <c r="F479" i="222"/>
  <c r="E479" i="222"/>
  <c r="I478" i="222"/>
  <c r="H478" i="222"/>
  <c r="G478" i="222"/>
  <c r="F478" i="222"/>
  <c r="E478" i="222"/>
  <c r="I305" i="222"/>
  <c r="H305" i="222"/>
  <c r="G305" i="222"/>
  <c r="F305" i="222"/>
  <c r="E305" i="222"/>
  <c r="I304" i="222"/>
  <c r="H304" i="222"/>
  <c r="G304" i="222"/>
  <c r="F304" i="222"/>
  <c r="E304" i="222"/>
  <c r="I303" i="222"/>
  <c r="H303" i="222"/>
  <c r="G303" i="222"/>
  <c r="F303" i="222"/>
  <c r="E303" i="222"/>
  <c r="E130" i="222"/>
  <c r="F130" i="222"/>
  <c r="G130" i="222"/>
  <c r="H130" i="222"/>
  <c r="I130" i="222"/>
  <c r="E129" i="222"/>
  <c r="F129" i="222"/>
  <c r="G129" i="222"/>
  <c r="H129" i="222"/>
  <c r="I129" i="222"/>
  <c r="E128" i="222"/>
  <c r="F128" i="222"/>
  <c r="G128" i="222"/>
  <c r="H128" i="222"/>
  <c r="I128" i="222"/>
  <c r="J202" i="232" l="1"/>
  <c r="E166" i="232"/>
  <c r="E526" i="232"/>
  <c r="E346" i="232"/>
  <c r="E706" i="232"/>
  <c r="E886" i="232"/>
  <c r="I41" i="233"/>
  <c r="H41" i="233"/>
  <c r="G41" i="233"/>
  <c r="F41" i="233"/>
  <c r="E41" i="233"/>
  <c r="I34" i="233"/>
  <c r="H34" i="233"/>
  <c r="G34" i="233"/>
  <c r="F34" i="233"/>
  <c r="E34" i="233"/>
  <c r="I28" i="233"/>
  <c r="H28" i="233"/>
  <c r="G28" i="233"/>
  <c r="F28" i="233"/>
  <c r="E28" i="233"/>
  <c r="I750" i="222"/>
  <c r="G750" i="222"/>
  <c r="F750" i="222"/>
  <c r="E750" i="222"/>
  <c r="I575" i="222"/>
  <c r="G575" i="222"/>
  <c r="F575" i="222"/>
  <c r="E575" i="222"/>
  <c r="I400" i="222"/>
  <c r="G400" i="222"/>
  <c r="F400" i="222"/>
  <c r="E400" i="222"/>
  <c r="I225" i="222"/>
  <c r="G225" i="222"/>
  <c r="F225" i="222"/>
  <c r="E225" i="222"/>
  <c r="I270" i="222"/>
  <c r="G270" i="222"/>
  <c r="F270" i="222"/>
  <c r="E270" i="222"/>
  <c r="I445" i="222"/>
  <c r="G445" i="222"/>
  <c r="F445" i="222"/>
  <c r="E445" i="222"/>
  <c r="I620" i="222"/>
  <c r="G620" i="222"/>
  <c r="F620" i="222"/>
  <c r="E620" i="222"/>
  <c r="I795" i="222"/>
  <c r="G795" i="222"/>
  <c r="F795" i="222"/>
  <c r="E795" i="222"/>
  <c r="I95" i="222"/>
  <c r="G95" i="222"/>
  <c r="F95" i="222"/>
  <c r="E95" i="222"/>
  <c r="I50" i="222"/>
  <c r="G50" i="222"/>
  <c r="F50" i="222"/>
  <c r="E50" i="222"/>
  <c r="I714" i="222"/>
  <c r="G714" i="222"/>
  <c r="F714" i="222"/>
  <c r="E714" i="222"/>
  <c r="I539" i="222"/>
  <c r="G539" i="222"/>
  <c r="F539" i="222"/>
  <c r="E539" i="222"/>
  <c r="I364" i="222"/>
  <c r="G364" i="222"/>
  <c r="F364" i="222"/>
  <c r="E364" i="222"/>
  <c r="I189" i="222"/>
  <c r="G189" i="222"/>
  <c r="F189" i="222"/>
  <c r="E189" i="222"/>
  <c r="I14" i="222"/>
  <c r="G14" i="222"/>
  <c r="F14" i="222"/>
  <c r="E14" i="222"/>
  <c r="E13" i="233"/>
  <c r="E10" i="232"/>
  <c r="F10" i="232"/>
  <c r="G10" i="232"/>
  <c r="I10" i="232"/>
  <c r="E10" i="233"/>
  <c r="F10" i="233"/>
  <c r="G10" i="233"/>
  <c r="I10" i="233"/>
  <c r="J118" i="223" l="1"/>
  <c r="E93" i="233"/>
  <c r="E449" i="233"/>
  <c r="E360" i="233"/>
  <c r="E271" i="233"/>
  <c r="E182" i="233"/>
  <c r="E11" i="232"/>
  <c r="F11" i="232"/>
  <c r="G11" i="232"/>
  <c r="I11" i="232"/>
  <c r="E11" i="233"/>
  <c r="F11" i="233"/>
  <c r="G11" i="233"/>
  <c r="I11" i="233"/>
  <c r="I107" i="233"/>
  <c r="H107" i="233"/>
  <c r="G107" i="233"/>
  <c r="F107" i="233"/>
  <c r="E107" i="233"/>
  <c r="L106" i="233"/>
  <c r="K106" i="233"/>
  <c r="J106" i="233"/>
  <c r="I106" i="233"/>
  <c r="H106" i="233"/>
  <c r="G106" i="233"/>
  <c r="F106" i="233"/>
  <c r="E106" i="233"/>
  <c r="I99" i="233"/>
  <c r="H99" i="233"/>
  <c r="G99" i="233"/>
  <c r="F99" i="233"/>
  <c r="E99" i="233"/>
  <c r="Q98" i="233"/>
  <c r="P98" i="233"/>
  <c r="O98" i="233"/>
  <c r="N98" i="233"/>
  <c r="M98" i="233"/>
  <c r="L98" i="233"/>
  <c r="K98" i="233"/>
  <c r="J98" i="233"/>
  <c r="I98" i="233"/>
  <c r="H98" i="233"/>
  <c r="G98" i="233"/>
  <c r="F98" i="233"/>
  <c r="E98" i="233"/>
  <c r="I46" i="233"/>
  <c r="I50" i="233" s="1"/>
  <c r="H46" i="233"/>
  <c r="H50" i="233" s="1"/>
  <c r="G46" i="233"/>
  <c r="G50" i="233" s="1"/>
  <c r="F46" i="233"/>
  <c r="F50" i="233" s="1"/>
  <c r="E46" i="233"/>
  <c r="E50" i="233" s="1"/>
  <c r="I45" i="233"/>
  <c r="H45" i="233"/>
  <c r="G45" i="233"/>
  <c r="F45" i="233"/>
  <c r="E45" i="233"/>
  <c r="D44" i="233"/>
  <c r="D43" i="233"/>
  <c r="I39" i="233"/>
  <c r="I49" i="233" s="1"/>
  <c r="H39" i="233"/>
  <c r="H49" i="233" s="1"/>
  <c r="G39" i="233"/>
  <c r="G49" i="233" s="1"/>
  <c r="F39" i="233"/>
  <c r="F49" i="233" s="1"/>
  <c r="E39" i="233"/>
  <c r="E49" i="233" s="1"/>
  <c r="I38" i="233"/>
  <c r="H38" i="233"/>
  <c r="G38" i="233"/>
  <c r="F38" i="233"/>
  <c r="E38" i="233"/>
  <c r="D37" i="233"/>
  <c r="D36" i="233"/>
  <c r="I32" i="233"/>
  <c r="I48" i="233" s="1"/>
  <c r="H32" i="233"/>
  <c r="H48" i="233" s="1"/>
  <c r="G32" i="233"/>
  <c r="G48" i="233" s="1"/>
  <c r="F32" i="233"/>
  <c r="F48" i="233" s="1"/>
  <c r="E32" i="233"/>
  <c r="E48" i="233" s="1"/>
  <c r="I31" i="233"/>
  <c r="H31" i="233"/>
  <c r="G31" i="233"/>
  <c r="F31" i="233"/>
  <c r="E31" i="233"/>
  <c r="D30" i="233"/>
  <c r="I17" i="233"/>
  <c r="H17" i="233"/>
  <c r="G17" i="233"/>
  <c r="F17" i="233"/>
  <c r="E17" i="233"/>
  <c r="I16" i="233"/>
  <c r="H16" i="233"/>
  <c r="G16" i="233"/>
  <c r="F16" i="233"/>
  <c r="E16" i="233"/>
  <c r="I15" i="233"/>
  <c r="H15" i="233"/>
  <c r="G15" i="233"/>
  <c r="F15" i="233"/>
  <c r="E15" i="233"/>
  <c r="I12" i="233"/>
  <c r="G12" i="233"/>
  <c r="F12" i="233"/>
  <c r="E12" i="233"/>
  <c r="E5" i="233"/>
  <c r="E4" i="233"/>
  <c r="E3" i="233"/>
  <c r="E2" i="233"/>
  <c r="A1" i="233"/>
  <c r="J5" i="226" s="1"/>
  <c r="E12" i="232"/>
  <c r="F12" i="232"/>
  <c r="G12" i="232"/>
  <c r="I12" i="232"/>
  <c r="E877" i="222"/>
  <c r="F877" i="222"/>
  <c r="G877" i="222"/>
  <c r="H877" i="222"/>
  <c r="I877" i="222"/>
  <c r="E871" i="222"/>
  <c r="F871" i="222"/>
  <c r="G871" i="222"/>
  <c r="H871" i="222"/>
  <c r="I871" i="222"/>
  <c r="E861" i="222"/>
  <c r="F861" i="222"/>
  <c r="G861" i="222"/>
  <c r="H861" i="222"/>
  <c r="I861" i="222"/>
  <c r="E857" i="222"/>
  <c r="F857" i="222"/>
  <c r="G857" i="222"/>
  <c r="H857" i="222"/>
  <c r="I857" i="222"/>
  <c r="E856" i="222"/>
  <c r="F856" i="222"/>
  <c r="G856" i="222"/>
  <c r="H856" i="222"/>
  <c r="I856" i="222"/>
  <c r="E844" i="222"/>
  <c r="F844" i="222"/>
  <c r="G844" i="222"/>
  <c r="H844" i="222"/>
  <c r="I844" i="222"/>
  <c r="E843" i="222"/>
  <c r="F843" i="222"/>
  <c r="G843" i="222"/>
  <c r="H843" i="222"/>
  <c r="I843" i="222"/>
  <c r="E840" i="222"/>
  <c r="F840" i="222"/>
  <c r="G840" i="222"/>
  <c r="H840" i="222"/>
  <c r="I840" i="222"/>
  <c r="E839" i="222"/>
  <c r="F839" i="222"/>
  <c r="G839" i="222"/>
  <c r="H839" i="222"/>
  <c r="I839" i="222"/>
  <c r="E838" i="222"/>
  <c r="F838" i="222"/>
  <c r="G838" i="222"/>
  <c r="H838" i="222"/>
  <c r="I838" i="222"/>
  <c r="E835" i="222"/>
  <c r="F835" i="222"/>
  <c r="G835" i="222"/>
  <c r="H835" i="222"/>
  <c r="I835" i="222"/>
  <c r="E834" i="222"/>
  <c r="F834" i="222"/>
  <c r="G834" i="222"/>
  <c r="H834" i="222"/>
  <c r="I834" i="222"/>
  <c r="E833" i="222"/>
  <c r="F833" i="222"/>
  <c r="G833" i="222"/>
  <c r="H833" i="222"/>
  <c r="I833" i="222"/>
  <c r="E820" i="222"/>
  <c r="F820" i="222"/>
  <c r="G820" i="222"/>
  <c r="H820" i="222"/>
  <c r="I820" i="222"/>
  <c r="E816" i="222"/>
  <c r="F816" i="222"/>
  <c r="G816" i="222"/>
  <c r="H816" i="222"/>
  <c r="I816" i="222"/>
  <c r="E815" i="222"/>
  <c r="F815" i="222"/>
  <c r="G815" i="222"/>
  <c r="H815" i="222"/>
  <c r="I815" i="222"/>
  <c r="E812" i="222"/>
  <c r="F812" i="222"/>
  <c r="G812" i="222"/>
  <c r="H812" i="222"/>
  <c r="I812" i="222"/>
  <c r="E811" i="222"/>
  <c r="F811" i="222"/>
  <c r="G811" i="222"/>
  <c r="H811" i="222"/>
  <c r="I811" i="222"/>
  <c r="E810" i="222"/>
  <c r="F810" i="222"/>
  <c r="G810" i="222"/>
  <c r="H810" i="222"/>
  <c r="I810" i="222"/>
  <c r="E807" i="222"/>
  <c r="F807" i="222"/>
  <c r="G807" i="222"/>
  <c r="H807" i="222"/>
  <c r="I807" i="222"/>
  <c r="E806" i="222"/>
  <c r="F806" i="222"/>
  <c r="G806" i="222"/>
  <c r="H806" i="222"/>
  <c r="I806" i="222"/>
  <c r="E782" i="222"/>
  <c r="F782" i="222"/>
  <c r="G782" i="222"/>
  <c r="H782" i="222"/>
  <c r="I782" i="222"/>
  <c r="E778" i="222"/>
  <c r="F778" i="222"/>
  <c r="G778" i="222"/>
  <c r="H778" i="222"/>
  <c r="I778" i="222"/>
  <c r="E777" i="222"/>
  <c r="F777" i="222"/>
  <c r="G777" i="222"/>
  <c r="H777" i="222"/>
  <c r="I777" i="222"/>
  <c r="E774" i="222"/>
  <c r="F774" i="222"/>
  <c r="G774" i="222"/>
  <c r="H774" i="222"/>
  <c r="I774" i="222"/>
  <c r="E773" i="222"/>
  <c r="F773" i="222"/>
  <c r="G773" i="222"/>
  <c r="H773" i="222"/>
  <c r="I773" i="222"/>
  <c r="E772" i="222"/>
  <c r="F772" i="222"/>
  <c r="G772" i="222"/>
  <c r="H772" i="222"/>
  <c r="I772" i="222"/>
  <c r="E767" i="222"/>
  <c r="F767" i="222"/>
  <c r="G767" i="222"/>
  <c r="H767" i="222"/>
  <c r="I767" i="222"/>
  <c r="E766" i="222"/>
  <c r="F766" i="222"/>
  <c r="G766" i="222"/>
  <c r="H766" i="222"/>
  <c r="I766" i="222"/>
  <c r="E737" i="222"/>
  <c r="F737" i="222"/>
  <c r="G737" i="222"/>
  <c r="H737" i="222"/>
  <c r="I737" i="222"/>
  <c r="E733" i="222"/>
  <c r="F733" i="222"/>
  <c r="G733" i="222"/>
  <c r="H733" i="222"/>
  <c r="I733" i="222"/>
  <c r="E732" i="222"/>
  <c r="F732" i="222"/>
  <c r="G732" i="222"/>
  <c r="H732" i="222"/>
  <c r="I732" i="222"/>
  <c r="E729" i="222"/>
  <c r="E386" i="233" s="1"/>
  <c r="F729" i="222"/>
  <c r="F386" i="233" s="1"/>
  <c r="G729" i="222"/>
  <c r="G386" i="233" s="1"/>
  <c r="H729" i="222"/>
  <c r="H386" i="233" s="1"/>
  <c r="I729" i="222"/>
  <c r="I386" i="233" s="1"/>
  <c r="E728" i="222"/>
  <c r="E385" i="233" s="1"/>
  <c r="F728" i="222"/>
  <c r="F385" i="233" s="1"/>
  <c r="G728" i="222"/>
  <c r="G385" i="233" s="1"/>
  <c r="H728" i="222"/>
  <c r="H385" i="233" s="1"/>
  <c r="I728" i="222"/>
  <c r="I385" i="233" s="1"/>
  <c r="E725" i="222"/>
  <c r="F725" i="222"/>
  <c r="G725" i="222"/>
  <c r="H725" i="222"/>
  <c r="I725" i="222"/>
  <c r="E724" i="222"/>
  <c r="F724" i="222"/>
  <c r="G724" i="222"/>
  <c r="H724" i="222"/>
  <c r="I724" i="222"/>
  <c r="I702" i="222"/>
  <c r="H702" i="222"/>
  <c r="G702" i="222"/>
  <c r="F702" i="222"/>
  <c r="E702" i="222"/>
  <c r="E696" i="222"/>
  <c r="F696" i="222"/>
  <c r="G696" i="222"/>
  <c r="H696" i="222"/>
  <c r="I696" i="222"/>
  <c r="E686" i="222"/>
  <c r="F686" i="222"/>
  <c r="G686" i="222"/>
  <c r="H686" i="222"/>
  <c r="I686" i="222"/>
  <c r="E682" i="222"/>
  <c r="F682" i="222"/>
  <c r="G682" i="222"/>
  <c r="H682" i="222"/>
  <c r="I682" i="222"/>
  <c r="E681" i="222"/>
  <c r="F681" i="222"/>
  <c r="G681" i="222"/>
  <c r="H681" i="222"/>
  <c r="I681" i="222"/>
  <c r="E669" i="222"/>
  <c r="F669" i="222"/>
  <c r="G669" i="222"/>
  <c r="H669" i="222"/>
  <c r="I669" i="222"/>
  <c r="E668" i="222"/>
  <c r="F668" i="222"/>
  <c r="G668" i="222"/>
  <c r="H668" i="222"/>
  <c r="I668" i="222"/>
  <c r="E665" i="222"/>
  <c r="F665" i="222"/>
  <c r="G665" i="222"/>
  <c r="H665" i="222"/>
  <c r="I665" i="222"/>
  <c r="E664" i="222"/>
  <c r="F664" i="222"/>
  <c r="G664" i="222"/>
  <c r="H664" i="222"/>
  <c r="I664" i="222"/>
  <c r="E663" i="222"/>
  <c r="F663" i="222"/>
  <c r="G663" i="222"/>
  <c r="H663" i="222"/>
  <c r="I663" i="222"/>
  <c r="E660" i="222"/>
  <c r="F660" i="222"/>
  <c r="G660" i="222"/>
  <c r="H660" i="222"/>
  <c r="I660" i="222"/>
  <c r="E659" i="222"/>
  <c r="F659" i="222"/>
  <c r="G659" i="222"/>
  <c r="H659" i="222"/>
  <c r="I659" i="222"/>
  <c r="E658" i="222"/>
  <c r="F658" i="222"/>
  <c r="G658" i="222"/>
  <c r="H658" i="222"/>
  <c r="I658" i="222"/>
  <c r="E645" i="222"/>
  <c r="F645" i="222"/>
  <c r="G645" i="222"/>
  <c r="H645" i="222"/>
  <c r="I645" i="222"/>
  <c r="E641" i="222"/>
  <c r="F641" i="222"/>
  <c r="G641" i="222"/>
  <c r="H641" i="222"/>
  <c r="I641" i="222"/>
  <c r="E640" i="222"/>
  <c r="F640" i="222"/>
  <c r="G640" i="222"/>
  <c r="H640" i="222"/>
  <c r="I640" i="222"/>
  <c r="E637" i="222"/>
  <c r="F637" i="222"/>
  <c r="G637" i="222"/>
  <c r="H637" i="222"/>
  <c r="I637" i="222"/>
  <c r="E636" i="222"/>
  <c r="F636" i="222"/>
  <c r="G636" i="222"/>
  <c r="H636" i="222"/>
  <c r="I636" i="222"/>
  <c r="E635" i="222"/>
  <c r="F635" i="222"/>
  <c r="G635" i="222"/>
  <c r="H635" i="222"/>
  <c r="I635" i="222"/>
  <c r="E632" i="222"/>
  <c r="F632" i="222"/>
  <c r="G632" i="222"/>
  <c r="H632" i="222"/>
  <c r="I632" i="222"/>
  <c r="E631" i="222"/>
  <c r="F631" i="222"/>
  <c r="G631" i="222"/>
  <c r="H631" i="222"/>
  <c r="I631" i="222"/>
  <c r="E607" i="222"/>
  <c r="F607" i="222"/>
  <c r="G607" i="222"/>
  <c r="H607" i="222"/>
  <c r="I607" i="222"/>
  <c r="E603" i="222"/>
  <c r="F603" i="222"/>
  <c r="G603" i="222"/>
  <c r="H603" i="222"/>
  <c r="I603" i="222"/>
  <c r="E602" i="222"/>
  <c r="F602" i="222"/>
  <c r="G602" i="222"/>
  <c r="H602" i="222"/>
  <c r="I602" i="222"/>
  <c r="E599" i="222"/>
  <c r="F599" i="222"/>
  <c r="G599" i="222"/>
  <c r="H599" i="222"/>
  <c r="I599" i="222"/>
  <c r="E598" i="222"/>
  <c r="F598" i="222"/>
  <c r="G598" i="222"/>
  <c r="H598" i="222"/>
  <c r="I598" i="222"/>
  <c r="E597" i="222"/>
  <c r="F597" i="222"/>
  <c r="G597" i="222"/>
  <c r="H597" i="222"/>
  <c r="I597" i="222"/>
  <c r="E594" i="222"/>
  <c r="F594" i="222"/>
  <c r="G594" i="222"/>
  <c r="H594" i="222"/>
  <c r="I594" i="222"/>
  <c r="E592" i="222"/>
  <c r="F592" i="222"/>
  <c r="G592" i="222"/>
  <c r="H592" i="222"/>
  <c r="I592" i="222"/>
  <c r="E591" i="222"/>
  <c r="F591" i="222"/>
  <c r="G591" i="222"/>
  <c r="H591" i="222"/>
  <c r="I591" i="222"/>
  <c r="E562" i="222"/>
  <c r="F562" i="222"/>
  <c r="G562" i="222"/>
  <c r="H562" i="222"/>
  <c r="I562" i="222"/>
  <c r="E558" i="222"/>
  <c r="F558" i="222"/>
  <c r="G558" i="222"/>
  <c r="H558" i="222"/>
  <c r="I558" i="222"/>
  <c r="E557" i="222"/>
  <c r="F557" i="222"/>
  <c r="G557" i="222"/>
  <c r="H557" i="222"/>
  <c r="I557" i="222"/>
  <c r="E554" i="222"/>
  <c r="E297" i="233" s="1"/>
  <c r="F554" i="222"/>
  <c r="F297" i="233" s="1"/>
  <c r="G554" i="222"/>
  <c r="G297" i="233" s="1"/>
  <c r="H554" i="222"/>
  <c r="H297" i="233" s="1"/>
  <c r="I554" i="222"/>
  <c r="I297" i="233" s="1"/>
  <c r="E553" i="222"/>
  <c r="E296" i="233" s="1"/>
  <c r="F553" i="222"/>
  <c r="F296" i="233" s="1"/>
  <c r="G553" i="222"/>
  <c r="G296" i="233" s="1"/>
  <c r="H553" i="222"/>
  <c r="H296" i="233" s="1"/>
  <c r="I553" i="222"/>
  <c r="I296" i="233" s="1"/>
  <c r="E550" i="222"/>
  <c r="F550" i="222"/>
  <c r="G550" i="222"/>
  <c r="H550" i="222"/>
  <c r="I550" i="222"/>
  <c r="E549" i="222"/>
  <c r="F549" i="222"/>
  <c r="G549" i="222"/>
  <c r="H549" i="222"/>
  <c r="I549" i="222"/>
  <c r="E527" i="222"/>
  <c r="F527" i="222"/>
  <c r="G527" i="222"/>
  <c r="H527" i="222"/>
  <c r="I527" i="222"/>
  <c r="E521" i="222"/>
  <c r="F521" i="222"/>
  <c r="G521" i="222"/>
  <c r="H521" i="222"/>
  <c r="I521" i="222"/>
  <c r="E511" i="222"/>
  <c r="F511" i="222"/>
  <c r="G511" i="222"/>
  <c r="H511" i="222"/>
  <c r="I511" i="222"/>
  <c r="E507" i="222"/>
  <c r="F507" i="222"/>
  <c r="G507" i="222"/>
  <c r="H507" i="222"/>
  <c r="I507" i="222"/>
  <c r="E506" i="222"/>
  <c r="F506" i="222"/>
  <c r="G506" i="222"/>
  <c r="H506" i="222"/>
  <c r="I506" i="222"/>
  <c r="E494" i="222"/>
  <c r="F494" i="222"/>
  <c r="G494" i="222"/>
  <c r="H494" i="222"/>
  <c r="I494" i="222"/>
  <c r="E493" i="222"/>
  <c r="F493" i="222"/>
  <c r="G493" i="222"/>
  <c r="H493" i="222"/>
  <c r="I493" i="222"/>
  <c r="E490" i="222"/>
  <c r="F490" i="222"/>
  <c r="G490" i="222"/>
  <c r="H490" i="222"/>
  <c r="I490" i="222"/>
  <c r="E489" i="222"/>
  <c r="F489" i="222"/>
  <c r="G489" i="222"/>
  <c r="H489" i="222"/>
  <c r="I489" i="222"/>
  <c r="E488" i="222"/>
  <c r="F488" i="222"/>
  <c r="G488" i="222"/>
  <c r="H488" i="222"/>
  <c r="I488" i="222"/>
  <c r="E485" i="222"/>
  <c r="F485" i="222"/>
  <c r="G485" i="222"/>
  <c r="H485" i="222"/>
  <c r="I485" i="222"/>
  <c r="E484" i="222"/>
  <c r="F484" i="222"/>
  <c r="G484" i="222"/>
  <c r="H484" i="222"/>
  <c r="I484" i="222"/>
  <c r="E483" i="222"/>
  <c r="F483" i="222"/>
  <c r="G483" i="222"/>
  <c r="H483" i="222"/>
  <c r="I483" i="222"/>
  <c r="E470" i="222"/>
  <c r="F470" i="222"/>
  <c r="G470" i="222"/>
  <c r="H470" i="222"/>
  <c r="I470" i="222"/>
  <c r="E466" i="222"/>
  <c r="F466" i="222"/>
  <c r="G466" i="222"/>
  <c r="H466" i="222"/>
  <c r="I466" i="222"/>
  <c r="E465" i="222"/>
  <c r="F465" i="222"/>
  <c r="G465" i="222"/>
  <c r="H465" i="222"/>
  <c r="I465" i="222"/>
  <c r="E462" i="222"/>
  <c r="F462" i="222"/>
  <c r="G462" i="222"/>
  <c r="H462" i="222"/>
  <c r="I462" i="222"/>
  <c r="E461" i="222"/>
  <c r="F461" i="222"/>
  <c r="G461" i="222"/>
  <c r="H461" i="222"/>
  <c r="I461" i="222"/>
  <c r="E460" i="222"/>
  <c r="F460" i="222"/>
  <c r="G460" i="222"/>
  <c r="H460" i="222"/>
  <c r="I460" i="222"/>
  <c r="E457" i="222"/>
  <c r="F457" i="222"/>
  <c r="G457" i="222"/>
  <c r="H457" i="222"/>
  <c r="I457" i="222"/>
  <c r="E456" i="222"/>
  <c r="F456" i="222"/>
  <c r="G456" i="222"/>
  <c r="H456" i="222"/>
  <c r="I456" i="222"/>
  <c r="E432" i="222"/>
  <c r="F432" i="222"/>
  <c r="G432" i="222"/>
  <c r="H432" i="222"/>
  <c r="I432" i="222"/>
  <c r="E428" i="222"/>
  <c r="F428" i="222"/>
  <c r="G428" i="222"/>
  <c r="H428" i="222"/>
  <c r="I428" i="222"/>
  <c r="E427" i="222"/>
  <c r="F427" i="222"/>
  <c r="G427" i="222"/>
  <c r="H427" i="222"/>
  <c r="I427" i="222"/>
  <c r="E424" i="222"/>
  <c r="F424" i="222"/>
  <c r="G424" i="222"/>
  <c r="H424" i="222"/>
  <c r="I424" i="222"/>
  <c r="E423" i="222"/>
  <c r="F423" i="222"/>
  <c r="G423" i="222"/>
  <c r="H423" i="222"/>
  <c r="I423" i="222"/>
  <c r="E422" i="222"/>
  <c r="F422" i="222"/>
  <c r="G422" i="222"/>
  <c r="H422" i="222"/>
  <c r="I422" i="222"/>
  <c r="E419" i="222"/>
  <c r="F419" i="222"/>
  <c r="G419" i="222"/>
  <c r="H419" i="222"/>
  <c r="I419" i="222"/>
  <c r="E417" i="222"/>
  <c r="F417" i="222"/>
  <c r="G417" i="222"/>
  <c r="H417" i="222"/>
  <c r="I417" i="222"/>
  <c r="E416" i="222"/>
  <c r="F416" i="222"/>
  <c r="G416" i="222"/>
  <c r="H416" i="222"/>
  <c r="I416" i="222"/>
  <c r="E387" i="222"/>
  <c r="F387" i="222"/>
  <c r="G387" i="222"/>
  <c r="H387" i="222"/>
  <c r="I387" i="222"/>
  <c r="E383" i="222"/>
  <c r="F383" i="222"/>
  <c r="G383" i="222"/>
  <c r="H383" i="222"/>
  <c r="I383" i="222"/>
  <c r="E382" i="222"/>
  <c r="F382" i="222"/>
  <c r="G382" i="222"/>
  <c r="H382" i="222"/>
  <c r="I382" i="222"/>
  <c r="E379" i="222"/>
  <c r="E208" i="233" s="1"/>
  <c r="F379" i="222"/>
  <c r="F208" i="233" s="1"/>
  <c r="G379" i="222"/>
  <c r="G208" i="233" s="1"/>
  <c r="H379" i="222"/>
  <c r="H208" i="233" s="1"/>
  <c r="I379" i="222"/>
  <c r="I208" i="233" s="1"/>
  <c r="E378" i="222"/>
  <c r="E207" i="233" s="1"/>
  <c r="F378" i="222"/>
  <c r="F207" i="233" s="1"/>
  <c r="G378" i="222"/>
  <c r="G207" i="233" s="1"/>
  <c r="H378" i="222"/>
  <c r="H207" i="233" s="1"/>
  <c r="I378" i="222"/>
  <c r="I207" i="233" s="1"/>
  <c r="E375" i="222"/>
  <c r="F375" i="222"/>
  <c r="G375" i="222"/>
  <c r="H375" i="222"/>
  <c r="I375" i="222"/>
  <c r="E374" i="222"/>
  <c r="F374" i="222"/>
  <c r="G374" i="222"/>
  <c r="H374" i="222"/>
  <c r="I374" i="222"/>
  <c r="E352" i="222"/>
  <c r="F352" i="222"/>
  <c r="G352" i="222"/>
  <c r="H352" i="222"/>
  <c r="I352" i="222"/>
  <c r="E346" i="222"/>
  <c r="F346" i="222"/>
  <c r="G346" i="222"/>
  <c r="H346" i="222"/>
  <c r="I346" i="222"/>
  <c r="E336" i="222"/>
  <c r="F336" i="222"/>
  <c r="G336" i="222"/>
  <c r="H336" i="222"/>
  <c r="I336" i="222"/>
  <c r="E332" i="222"/>
  <c r="F332" i="222"/>
  <c r="G332" i="222"/>
  <c r="H332" i="222"/>
  <c r="I332" i="222"/>
  <c r="E331" i="222"/>
  <c r="F331" i="222"/>
  <c r="G331" i="222"/>
  <c r="H331" i="222"/>
  <c r="I331" i="222"/>
  <c r="E319" i="222"/>
  <c r="F319" i="222"/>
  <c r="G319" i="222"/>
  <c r="H319" i="222"/>
  <c r="I319" i="222"/>
  <c r="E318" i="222"/>
  <c r="F318" i="222"/>
  <c r="G318" i="222"/>
  <c r="H318" i="222"/>
  <c r="I318" i="222"/>
  <c r="E315" i="222"/>
  <c r="F315" i="222"/>
  <c r="G315" i="222"/>
  <c r="H315" i="222"/>
  <c r="I315" i="222"/>
  <c r="E314" i="222"/>
  <c r="F314" i="222"/>
  <c r="G314" i="222"/>
  <c r="H314" i="222"/>
  <c r="I314" i="222"/>
  <c r="E313" i="222"/>
  <c r="F313" i="222"/>
  <c r="G313" i="222"/>
  <c r="H313" i="222"/>
  <c r="I313" i="222"/>
  <c r="E310" i="222"/>
  <c r="F310" i="222"/>
  <c r="G310" i="222"/>
  <c r="H310" i="222"/>
  <c r="I310" i="222"/>
  <c r="E309" i="222"/>
  <c r="F309" i="222"/>
  <c r="G309" i="222"/>
  <c r="H309" i="222"/>
  <c r="I309" i="222"/>
  <c r="E308" i="222"/>
  <c r="F308" i="222"/>
  <c r="G308" i="222"/>
  <c r="H308" i="222"/>
  <c r="I308" i="222"/>
  <c r="E295" i="222"/>
  <c r="F295" i="222"/>
  <c r="G295" i="222"/>
  <c r="H295" i="222"/>
  <c r="I295" i="222"/>
  <c r="E291" i="222"/>
  <c r="F291" i="222"/>
  <c r="G291" i="222"/>
  <c r="H291" i="222"/>
  <c r="I291" i="222"/>
  <c r="E290" i="222"/>
  <c r="F290" i="222"/>
  <c r="G290" i="222"/>
  <c r="H290" i="222"/>
  <c r="I290" i="222"/>
  <c r="E287" i="222"/>
  <c r="F287" i="222"/>
  <c r="G287" i="222"/>
  <c r="H287" i="222"/>
  <c r="I287" i="222"/>
  <c r="E286" i="222"/>
  <c r="F286" i="222"/>
  <c r="G286" i="222"/>
  <c r="H286" i="222"/>
  <c r="I286" i="222"/>
  <c r="E285" i="222"/>
  <c r="F285" i="222"/>
  <c r="G285" i="222"/>
  <c r="H285" i="222"/>
  <c r="I285" i="222"/>
  <c r="E282" i="222"/>
  <c r="F282" i="222"/>
  <c r="G282" i="222"/>
  <c r="H282" i="222"/>
  <c r="I282" i="222"/>
  <c r="E281" i="222"/>
  <c r="F281" i="222"/>
  <c r="G281" i="222"/>
  <c r="H281" i="222"/>
  <c r="I281" i="222"/>
  <c r="E257" i="222"/>
  <c r="F257" i="222"/>
  <c r="G257" i="222"/>
  <c r="H257" i="222"/>
  <c r="I257" i="222"/>
  <c r="E253" i="222"/>
  <c r="F253" i="222"/>
  <c r="G253" i="222"/>
  <c r="H253" i="222"/>
  <c r="I253" i="222"/>
  <c r="E252" i="222"/>
  <c r="F252" i="222"/>
  <c r="G252" i="222"/>
  <c r="H252" i="222"/>
  <c r="I252" i="222"/>
  <c r="E249" i="222"/>
  <c r="F249" i="222"/>
  <c r="G249" i="222"/>
  <c r="H249" i="222"/>
  <c r="I249" i="222"/>
  <c r="E248" i="222"/>
  <c r="F248" i="222"/>
  <c r="G248" i="222"/>
  <c r="H248" i="222"/>
  <c r="I248" i="222"/>
  <c r="E247" i="222"/>
  <c r="F247" i="222"/>
  <c r="G247" i="222"/>
  <c r="H247" i="222"/>
  <c r="I247" i="222"/>
  <c r="E244" i="222"/>
  <c r="F244" i="222"/>
  <c r="G244" i="222"/>
  <c r="H244" i="222"/>
  <c r="I244" i="222"/>
  <c r="E242" i="222"/>
  <c r="F242" i="222"/>
  <c r="G242" i="222"/>
  <c r="H242" i="222"/>
  <c r="I242" i="222"/>
  <c r="E241" i="222"/>
  <c r="F241" i="222"/>
  <c r="G241" i="222"/>
  <c r="H241" i="222"/>
  <c r="I241" i="222"/>
  <c r="E212" i="222"/>
  <c r="F212" i="222"/>
  <c r="G212" i="222"/>
  <c r="H212" i="222"/>
  <c r="I212" i="222"/>
  <c r="E208" i="222"/>
  <c r="F208" i="222"/>
  <c r="G208" i="222"/>
  <c r="H208" i="222"/>
  <c r="I208" i="222"/>
  <c r="E207" i="222"/>
  <c r="F207" i="222"/>
  <c r="G207" i="222"/>
  <c r="H207" i="222"/>
  <c r="I207" i="222"/>
  <c r="E204" i="222"/>
  <c r="E119" i="233" s="1"/>
  <c r="F204" i="222"/>
  <c r="F119" i="233" s="1"/>
  <c r="G204" i="222"/>
  <c r="G119" i="233" s="1"/>
  <c r="H204" i="222"/>
  <c r="H119" i="233" s="1"/>
  <c r="I204" i="222"/>
  <c r="I119" i="233" s="1"/>
  <c r="E203" i="222"/>
  <c r="E118" i="233" s="1"/>
  <c r="F203" i="222"/>
  <c r="F118" i="233" s="1"/>
  <c r="G203" i="222"/>
  <c r="G118" i="233" s="1"/>
  <c r="H203" i="222"/>
  <c r="H118" i="233" s="1"/>
  <c r="I203" i="222"/>
  <c r="I118" i="233" s="1"/>
  <c r="E200" i="222"/>
  <c r="F200" i="222"/>
  <c r="G200" i="222"/>
  <c r="H200" i="222"/>
  <c r="I200" i="222"/>
  <c r="E199" i="222"/>
  <c r="F199" i="222"/>
  <c r="G199" i="222"/>
  <c r="H199" i="222"/>
  <c r="I199" i="222"/>
  <c r="E177" i="222"/>
  <c r="F177" i="222"/>
  <c r="G177" i="222"/>
  <c r="H177" i="222"/>
  <c r="I177" i="222"/>
  <c r="E171" i="222"/>
  <c r="F171" i="222"/>
  <c r="G171" i="222"/>
  <c r="H171" i="222"/>
  <c r="I171" i="222"/>
  <c r="E161" i="222"/>
  <c r="F161" i="222"/>
  <c r="G161" i="222"/>
  <c r="H161" i="222"/>
  <c r="I161" i="222"/>
  <c r="E157" i="222"/>
  <c r="F157" i="222"/>
  <c r="G157" i="222"/>
  <c r="H157" i="222"/>
  <c r="I157" i="222"/>
  <c r="E156" i="222"/>
  <c r="F156" i="222"/>
  <c r="G156" i="222"/>
  <c r="H156" i="222"/>
  <c r="I156" i="222"/>
  <c r="E144" i="222"/>
  <c r="F144" i="222"/>
  <c r="G144" i="222"/>
  <c r="H144" i="222"/>
  <c r="I144" i="222"/>
  <c r="E143" i="222"/>
  <c r="F143" i="222"/>
  <c r="G143" i="222"/>
  <c r="H143" i="222"/>
  <c r="I143" i="222"/>
  <c r="E140" i="222"/>
  <c r="F140" i="222"/>
  <c r="G140" i="222"/>
  <c r="H140" i="222"/>
  <c r="I140" i="222"/>
  <c r="E139" i="222"/>
  <c r="F139" i="222"/>
  <c r="G139" i="222"/>
  <c r="H139" i="222"/>
  <c r="I139" i="222"/>
  <c r="E138" i="222"/>
  <c r="F138" i="222"/>
  <c r="G138" i="222"/>
  <c r="H138" i="222"/>
  <c r="I138" i="222"/>
  <c r="E135" i="222"/>
  <c r="F135" i="222"/>
  <c r="G135" i="222"/>
  <c r="H135" i="222"/>
  <c r="I135" i="222"/>
  <c r="E134" i="222"/>
  <c r="F134" i="222"/>
  <c r="G134" i="222"/>
  <c r="H134" i="222"/>
  <c r="I134" i="222"/>
  <c r="E133" i="222"/>
  <c r="F133" i="222"/>
  <c r="G133" i="222"/>
  <c r="H133" i="222"/>
  <c r="I133" i="222"/>
  <c r="E120" i="222"/>
  <c r="F120" i="222"/>
  <c r="G120" i="222"/>
  <c r="H120" i="222"/>
  <c r="I120" i="222"/>
  <c r="E116" i="222"/>
  <c r="F116" i="222"/>
  <c r="G116" i="222"/>
  <c r="H116" i="222"/>
  <c r="I116" i="222"/>
  <c r="E115" i="222"/>
  <c r="F115" i="222"/>
  <c r="G115" i="222"/>
  <c r="H115" i="222"/>
  <c r="I115" i="222"/>
  <c r="E112" i="222"/>
  <c r="F112" i="222"/>
  <c r="G112" i="222"/>
  <c r="H112" i="222"/>
  <c r="I112" i="222"/>
  <c r="E111" i="222"/>
  <c r="F111" i="222"/>
  <c r="G111" i="222"/>
  <c r="H111" i="222"/>
  <c r="I111" i="222"/>
  <c r="E110" i="222"/>
  <c r="F110" i="222"/>
  <c r="G110" i="222"/>
  <c r="H110" i="222"/>
  <c r="I110" i="222"/>
  <c r="E107" i="222"/>
  <c r="F107" i="222"/>
  <c r="G107" i="222"/>
  <c r="H107" i="222"/>
  <c r="I107" i="222"/>
  <c r="E106" i="222"/>
  <c r="F106" i="222"/>
  <c r="G106" i="222"/>
  <c r="H106" i="222"/>
  <c r="I106" i="222"/>
  <c r="E82" i="222"/>
  <c r="F82" i="222"/>
  <c r="G82" i="222"/>
  <c r="H82" i="222"/>
  <c r="I82" i="222"/>
  <c r="E78" i="222"/>
  <c r="F78" i="222"/>
  <c r="G78" i="222"/>
  <c r="H78" i="222"/>
  <c r="I78" i="222"/>
  <c r="E77" i="222"/>
  <c r="F77" i="222"/>
  <c r="G77" i="222"/>
  <c r="H77" i="222"/>
  <c r="I77" i="222"/>
  <c r="E74" i="222"/>
  <c r="F74" i="222"/>
  <c r="G74" i="222"/>
  <c r="H74" i="222"/>
  <c r="I74" i="222"/>
  <c r="E73" i="222"/>
  <c r="F73" i="222"/>
  <c r="G73" i="222"/>
  <c r="H73" i="222"/>
  <c r="I73" i="222"/>
  <c r="E72" i="222"/>
  <c r="F72" i="222"/>
  <c r="G72" i="222"/>
  <c r="H72" i="222"/>
  <c r="I72" i="222"/>
  <c r="E69" i="222"/>
  <c r="F69" i="222"/>
  <c r="G69" i="222"/>
  <c r="H69" i="222"/>
  <c r="I69" i="222"/>
  <c r="E67" i="222"/>
  <c r="F67" i="222"/>
  <c r="G67" i="222"/>
  <c r="H67" i="222"/>
  <c r="I67" i="222"/>
  <c r="E66" i="222"/>
  <c r="F66" i="222"/>
  <c r="G66" i="222"/>
  <c r="H66" i="222"/>
  <c r="I66" i="222"/>
  <c r="E37" i="222"/>
  <c r="F37" i="222"/>
  <c r="G37" i="222"/>
  <c r="H37" i="222"/>
  <c r="I37" i="222"/>
  <c r="E33" i="222"/>
  <c r="F33" i="222"/>
  <c r="G33" i="222"/>
  <c r="H33" i="222"/>
  <c r="I33" i="222"/>
  <c r="E32" i="222"/>
  <c r="F32" i="222"/>
  <c r="G32" i="222"/>
  <c r="H32" i="222"/>
  <c r="I32" i="222"/>
  <c r="E29" i="222"/>
  <c r="F29" i="222"/>
  <c r="G29" i="222"/>
  <c r="H29" i="222"/>
  <c r="I29" i="222"/>
  <c r="E28" i="222"/>
  <c r="F28" i="222"/>
  <c r="G28" i="222"/>
  <c r="H28" i="222"/>
  <c r="I28" i="222"/>
  <c r="E25" i="222"/>
  <c r="F25" i="222"/>
  <c r="G25" i="222"/>
  <c r="H25" i="222"/>
  <c r="I25" i="222"/>
  <c r="E24" i="222"/>
  <c r="F24" i="222"/>
  <c r="G24" i="222"/>
  <c r="H24" i="222"/>
  <c r="I24" i="222"/>
  <c r="E180" i="232"/>
  <c r="F180" i="232"/>
  <c r="G180" i="232"/>
  <c r="H180" i="232"/>
  <c r="I180" i="232"/>
  <c r="E172" i="232"/>
  <c r="F172" i="232"/>
  <c r="G172" i="232"/>
  <c r="H172" i="232"/>
  <c r="I172" i="232"/>
  <c r="L179" i="232"/>
  <c r="K179" i="232"/>
  <c r="J179" i="232"/>
  <c r="I179" i="232"/>
  <c r="H179" i="232"/>
  <c r="G179" i="232"/>
  <c r="F179" i="232"/>
  <c r="E179" i="232"/>
  <c r="Q171" i="232"/>
  <c r="P171" i="232"/>
  <c r="O171" i="232"/>
  <c r="N171" i="232"/>
  <c r="M171" i="232"/>
  <c r="L171" i="232"/>
  <c r="K171" i="232"/>
  <c r="J171" i="232"/>
  <c r="I171" i="232"/>
  <c r="H171" i="232"/>
  <c r="G171" i="232"/>
  <c r="F171" i="232"/>
  <c r="E171" i="232"/>
  <c r="H628" i="232" l="1"/>
  <c r="E633" i="232"/>
  <c r="H639" i="232"/>
  <c r="E644" i="232"/>
  <c r="G628" i="232"/>
  <c r="I634" i="232"/>
  <c r="G639" i="232"/>
  <c r="I645" i="232"/>
  <c r="F628" i="232"/>
  <c r="H634" i="232"/>
  <c r="F639" i="232"/>
  <c r="H645" i="232"/>
  <c r="I628" i="232"/>
  <c r="F644" i="232"/>
  <c r="E628" i="232"/>
  <c r="G634" i="232"/>
  <c r="E639" i="232"/>
  <c r="G645" i="232"/>
  <c r="F633" i="232"/>
  <c r="I633" i="232"/>
  <c r="F634" i="232"/>
  <c r="I644" i="232"/>
  <c r="F645" i="232"/>
  <c r="I639" i="232"/>
  <c r="H633" i="232"/>
  <c r="E634" i="232"/>
  <c r="H644" i="232"/>
  <c r="E645" i="232"/>
  <c r="G633" i="232"/>
  <c r="G644" i="232"/>
  <c r="L109" i="223"/>
  <c r="E109" i="223"/>
  <c r="F109" i="223"/>
  <c r="G109" i="223"/>
  <c r="K109" i="223"/>
  <c r="H109" i="223"/>
  <c r="I109" i="223"/>
  <c r="J109" i="223"/>
  <c r="E214" i="233"/>
  <c r="E221" i="233"/>
  <c r="E213" i="233"/>
  <c r="E220" i="233"/>
  <c r="E215" i="233"/>
  <c r="E222" i="233"/>
  <c r="G813" i="232"/>
  <c r="G392" i="233"/>
  <c r="G824" i="232"/>
  <c r="G399" i="233"/>
  <c r="I808" i="232"/>
  <c r="I391" i="233"/>
  <c r="F813" i="232"/>
  <c r="F392" i="233"/>
  <c r="I819" i="232"/>
  <c r="I398" i="233"/>
  <c r="F824" i="232"/>
  <c r="F399" i="233"/>
  <c r="H808" i="232"/>
  <c r="H391" i="233"/>
  <c r="E813" i="232"/>
  <c r="E392" i="233"/>
  <c r="H819" i="232"/>
  <c r="H398" i="233"/>
  <c r="E824" i="232"/>
  <c r="E399" i="233"/>
  <c r="G808" i="232"/>
  <c r="G391" i="233"/>
  <c r="I814" i="232"/>
  <c r="I393" i="233"/>
  <c r="G819" i="232"/>
  <c r="G398" i="233"/>
  <c r="I825" i="232"/>
  <c r="I400" i="233"/>
  <c r="F808" i="232"/>
  <c r="F391" i="233"/>
  <c r="H814" i="232"/>
  <c r="H393" i="233"/>
  <c r="F819" i="232"/>
  <c r="F398" i="233"/>
  <c r="H825" i="232"/>
  <c r="H400" i="233"/>
  <c r="E808" i="232"/>
  <c r="E391" i="233"/>
  <c r="G814" i="232"/>
  <c r="G393" i="233"/>
  <c r="E819" i="232"/>
  <c r="E398" i="233"/>
  <c r="G825" i="232"/>
  <c r="G400" i="233"/>
  <c r="I813" i="232"/>
  <c r="I392" i="233"/>
  <c r="F814" i="232"/>
  <c r="F393" i="233"/>
  <c r="I824" i="232"/>
  <c r="I399" i="233"/>
  <c r="F825" i="232"/>
  <c r="F400" i="233"/>
  <c r="H813" i="232"/>
  <c r="H392" i="233"/>
  <c r="E814" i="232"/>
  <c r="E393" i="233"/>
  <c r="H824" i="232"/>
  <c r="H399" i="233"/>
  <c r="E825" i="232"/>
  <c r="E400" i="233"/>
  <c r="I448" i="232"/>
  <c r="I213" i="233"/>
  <c r="F453" i="232"/>
  <c r="F214" i="233"/>
  <c r="I459" i="232"/>
  <c r="I220" i="233"/>
  <c r="F464" i="232"/>
  <c r="F221" i="233"/>
  <c r="G302" i="233"/>
  <c r="I304" i="233"/>
  <c r="G309" i="233"/>
  <c r="I311" i="233"/>
  <c r="H448" i="232"/>
  <c r="H213" i="233"/>
  <c r="H459" i="232"/>
  <c r="H220" i="233"/>
  <c r="F302" i="233"/>
  <c r="H304" i="233"/>
  <c r="F309" i="233"/>
  <c r="H311" i="233"/>
  <c r="G311" i="233"/>
  <c r="F448" i="232"/>
  <c r="F213" i="233"/>
  <c r="H454" i="232"/>
  <c r="H215" i="233"/>
  <c r="F459" i="232"/>
  <c r="F220" i="233"/>
  <c r="H465" i="232"/>
  <c r="H222" i="233"/>
  <c r="I303" i="233"/>
  <c r="F304" i="233"/>
  <c r="I310" i="233"/>
  <c r="F311" i="233"/>
  <c r="E303" i="233"/>
  <c r="G448" i="232"/>
  <c r="G213" i="233"/>
  <c r="I454" i="232"/>
  <c r="I215" i="233"/>
  <c r="G459" i="232"/>
  <c r="G220" i="233"/>
  <c r="I465" i="232"/>
  <c r="I222" i="233"/>
  <c r="E302" i="233"/>
  <c r="E309" i="233"/>
  <c r="G454" i="232"/>
  <c r="G215" i="233"/>
  <c r="G465" i="232"/>
  <c r="G222" i="233"/>
  <c r="H303" i="233"/>
  <c r="E304" i="233"/>
  <c r="H310" i="233"/>
  <c r="E311" i="233"/>
  <c r="G453" i="232"/>
  <c r="G214" i="233"/>
  <c r="I453" i="232"/>
  <c r="I214" i="233"/>
  <c r="F454" i="232"/>
  <c r="F215" i="233"/>
  <c r="I464" i="232"/>
  <c r="I221" i="233"/>
  <c r="F465" i="232"/>
  <c r="F222" i="233"/>
  <c r="G303" i="233"/>
  <c r="G310" i="233"/>
  <c r="G304" i="233"/>
  <c r="H453" i="232"/>
  <c r="H214" i="233"/>
  <c r="H464" i="232"/>
  <c r="H221" i="233"/>
  <c r="I302" i="233"/>
  <c r="F303" i="233"/>
  <c r="I309" i="233"/>
  <c r="F310" i="233"/>
  <c r="H309" i="233"/>
  <c r="E310" i="233"/>
  <c r="G464" i="232"/>
  <c r="G221" i="233"/>
  <c r="H302" i="233"/>
  <c r="F273" i="232"/>
  <c r="F125" i="233"/>
  <c r="G273" i="232"/>
  <c r="G125" i="233"/>
  <c r="G284" i="232"/>
  <c r="G132" i="233"/>
  <c r="E453" i="232"/>
  <c r="E464" i="232"/>
  <c r="H268" i="232"/>
  <c r="H124" i="233"/>
  <c r="E273" i="232"/>
  <c r="E125" i="233"/>
  <c r="H279" i="232"/>
  <c r="H131" i="233"/>
  <c r="E284" i="232"/>
  <c r="E132" i="233"/>
  <c r="G268" i="232"/>
  <c r="G124" i="233"/>
  <c r="I274" i="232"/>
  <c r="I126" i="233"/>
  <c r="G279" i="232"/>
  <c r="G131" i="233"/>
  <c r="I285" i="232"/>
  <c r="I133" i="233"/>
  <c r="E448" i="232"/>
  <c r="E459" i="232"/>
  <c r="F268" i="232"/>
  <c r="F124" i="233"/>
  <c r="H274" i="232"/>
  <c r="H126" i="233"/>
  <c r="F279" i="232"/>
  <c r="F131" i="233"/>
  <c r="H285" i="232"/>
  <c r="H133" i="233"/>
  <c r="I268" i="232"/>
  <c r="I124" i="233"/>
  <c r="E268" i="232"/>
  <c r="E124" i="233"/>
  <c r="G274" i="232"/>
  <c r="G126" i="233"/>
  <c r="E279" i="232"/>
  <c r="E131" i="233"/>
  <c r="G285" i="232"/>
  <c r="G133" i="233"/>
  <c r="E454" i="232"/>
  <c r="E465" i="232"/>
  <c r="I279" i="232"/>
  <c r="I131" i="233"/>
  <c r="I273" i="232"/>
  <c r="I125" i="233"/>
  <c r="F274" i="232"/>
  <c r="F126" i="233"/>
  <c r="I284" i="232"/>
  <c r="I132" i="233"/>
  <c r="F285" i="232"/>
  <c r="F133" i="233"/>
  <c r="F284" i="232"/>
  <c r="F132" i="233"/>
  <c r="H273" i="232"/>
  <c r="H125" i="233"/>
  <c r="E274" i="232"/>
  <c r="E126" i="233"/>
  <c r="H284" i="232"/>
  <c r="H132" i="233"/>
  <c r="E285" i="232"/>
  <c r="E133" i="233"/>
  <c r="F43" i="233"/>
  <c r="H30" i="233"/>
  <c r="E43" i="233"/>
  <c r="F36" i="233"/>
  <c r="E36" i="233"/>
  <c r="G30" i="233"/>
  <c r="G35" i="233"/>
  <c r="I37" i="233"/>
  <c r="I44" i="233"/>
  <c r="I29" i="233"/>
  <c r="F35" i="233"/>
  <c r="H44" i="233"/>
  <c r="I30" i="233"/>
  <c r="H37" i="233"/>
  <c r="H29" i="233"/>
  <c r="E30" i="233"/>
  <c r="E35" i="233"/>
  <c r="G37" i="233"/>
  <c r="G44" i="233"/>
  <c r="G29" i="233"/>
  <c r="I36" i="233"/>
  <c r="F37" i="233"/>
  <c r="I43" i="233"/>
  <c r="F44" i="233"/>
  <c r="F30" i="233"/>
  <c r="H36" i="233"/>
  <c r="H43" i="233"/>
  <c r="E44" i="233"/>
  <c r="G36" i="233"/>
  <c r="G43" i="233"/>
  <c r="E37" i="233"/>
  <c r="F29" i="233"/>
  <c r="F42" i="233"/>
  <c r="I35" i="233"/>
  <c r="E29" i="233"/>
  <c r="H35" i="233"/>
  <c r="E42" i="233"/>
  <c r="G42" i="233"/>
  <c r="H42" i="233"/>
  <c r="I42" i="233"/>
  <c r="E898" i="222"/>
  <c r="F898" i="222"/>
  <c r="G898" i="222"/>
  <c r="H898" i="222"/>
  <c r="I898" i="222"/>
  <c r="E897" i="222"/>
  <c r="F897" i="222"/>
  <c r="G897" i="222"/>
  <c r="H897" i="222"/>
  <c r="I897" i="222"/>
  <c r="E896" i="222"/>
  <c r="F896" i="222"/>
  <c r="G896" i="222"/>
  <c r="H896" i="222"/>
  <c r="I896" i="222"/>
  <c r="E895" i="222"/>
  <c r="F895" i="222"/>
  <c r="G895" i="222"/>
  <c r="H895" i="222"/>
  <c r="I895" i="222"/>
  <c r="E894" i="222"/>
  <c r="F894" i="222"/>
  <c r="G894" i="222"/>
  <c r="H894" i="222"/>
  <c r="I894" i="222"/>
  <c r="I888" i="222"/>
  <c r="H888" i="222"/>
  <c r="G888" i="222"/>
  <c r="F888" i="222"/>
  <c r="E888" i="222"/>
  <c r="I887" i="222"/>
  <c r="H887" i="222"/>
  <c r="G887" i="222"/>
  <c r="F887" i="222"/>
  <c r="E887" i="222"/>
  <c r="I886" i="222"/>
  <c r="H886" i="222"/>
  <c r="G886" i="222"/>
  <c r="F886" i="222"/>
  <c r="E886" i="222"/>
  <c r="I885" i="222"/>
  <c r="H885" i="222"/>
  <c r="G885" i="222"/>
  <c r="F885" i="222"/>
  <c r="E885" i="222"/>
  <c r="I884" i="222"/>
  <c r="H884" i="222"/>
  <c r="G884" i="222"/>
  <c r="F884" i="222"/>
  <c r="E884" i="222"/>
  <c r="L876" i="222"/>
  <c r="K876" i="222"/>
  <c r="J876" i="222"/>
  <c r="I876" i="222"/>
  <c r="H876" i="222"/>
  <c r="G876" i="222"/>
  <c r="F876" i="222"/>
  <c r="E876" i="222"/>
  <c r="L701" i="222"/>
  <c r="K701" i="222"/>
  <c r="J701" i="222"/>
  <c r="I701" i="222"/>
  <c r="H701" i="222"/>
  <c r="G701" i="222"/>
  <c r="F701" i="222"/>
  <c r="E701" i="222"/>
  <c r="L526" i="222"/>
  <c r="K526" i="222"/>
  <c r="J526" i="222"/>
  <c r="I526" i="222"/>
  <c r="H526" i="222"/>
  <c r="G526" i="222"/>
  <c r="F526" i="222"/>
  <c r="E526" i="222"/>
  <c r="L351" i="222"/>
  <c r="K351" i="222"/>
  <c r="J351" i="222"/>
  <c r="I351" i="222"/>
  <c r="H351" i="222"/>
  <c r="G351" i="222"/>
  <c r="F351" i="222"/>
  <c r="E351" i="222"/>
  <c r="N213" i="213"/>
  <c r="N214" i="213" s="1"/>
  <c r="O213" i="213"/>
  <c r="P213" i="213"/>
  <c r="Q213" i="213"/>
  <c r="E176" i="222"/>
  <c r="F176" i="222"/>
  <c r="G176" i="222"/>
  <c r="H176" i="222"/>
  <c r="I176" i="222"/>
  <c r="J176" i="222"/>
  <c r="K176" i="222"/>
  <c r="L176" i="222"/>
  <c r="N79" i="250" l="1"/>
  <c r="N536" i="233"/>
  <c r="N56" i="245"/>
  <c r="N227" i="245"/>
  <c r="N284" i="245"/>
  <c r="N341" i="245"/>
  <c r="N113" i="245"/>
  <c r="N170" i="245"/>
  <c r="N1008" i="232"/>
  <c r="N462" i="233"/>
  <c r="N373" i="233"/>
  <c r="N284" i="233"/>
  <c r="N195" i="233"/>
  <c r="N341" i="223"/>
  <c r="N227" i="223"/>
  <c r="N113" i="223"/>
  <c r="N284" i="223"/>
  <c r="N170" i="223"/>
  <c r="N56" i="223"/>
  <c r="E74" i="232" l="1"/>
  <c r="F74" i="232"/>
  <c r="G74" i="232"/>
  <c r="H74" i="232"/>
  <c r="I74" i="232"/>
  <c r="E71" i="232"/>
  <c r="F71" i="232"/>
  <c r="G71" i="232"/>
  <c r="H71" i="232"/>
  <c r="I71" i="232"/>
  <c r="E67" i="232"/>
  <c r="E73" i="232" s="1"/>
  <c r="F67" i="232"/>
  <c r="F73" i="232" s="1"/>
  <c r="G67" i="232"/>
  <c r="G73" i="232" s="1"/>
  <c r="H67" i="232"/>
  <c r="H73" i="232" s="1"/>
  <c r="I67" i="232"/>
  <c r="I73" i="232" s="1"/>
  <c r="E66" i="232"/>
  <c r="E72" i="232" s="1"/>
  <c r="F66" i="232"/>
  <c r="F72" i="232" s="1"/>
  <c r="G66" i="232"/>
  <c r="G72" i="232" s="1"/>
  <c r="H66" i="232"/>
  <c r="H72" i="232" s="1"/>
  <c r="I66" i="232"/>
  <c r="I72" i="232" s="1"/>
  <c r="J65" i="232"/>
  <c r="J61" i="232" s="1"/>
  <c r="E62" i="232"/>
  <c r="F62" i="232"/>
  <c r="G62" i="232"/>
  <c r="H62" i="232"/>
  <c r="I62" i="232"/>
  <c r="E61" i="232"/>
  <c r="F61" i="232"/>
  <c r="G61" i="232"/>
  <c r="H61" i="232"/>
  <c r="I61" i="232"/>
  <c r="E56" i="232"/>
  <c r="F56" i="232"/>
  <c r="G56" i="232"/>
  <c r="H56" i="232"/>
  <c r="I56" i="232"/>
  <c r="F119" i="232"/>
  <c r="G119" i="232"/>
  <c r="I119" i="232"/>
  <c r="F118" i="232"/>
  <c r="G118" i="232"/>
  <c r="I118" i="232"/>
  <c r="I60" i="232"/>
  <c r="H60" i="232"/>
  <c r="F60" i="232"/>
  <c r="J179" i="213" l="1"/>
  <c r="P202" i="213"/>
  <c r="Q110" i="213"/>
  <c r="M156" i="213"/>
  <c r="K179" i="213"/>
  <c r="Q202" i="213"/>
  <c r="G202" i="213"/>
  <c r="J110" i="213"/>
  <c r="G133" i="213"/>
  <c r="N156" i="213"/>
  <c r="L179" i="213"/>
  <c r="J202" i="213"/>
  <c r="P110" i="213"/>
  <c r="E110" i="213"/>
  <c r="O156" i="213"/>
  <c r="M179" i="213"/>
  <c r="K202" i="213"/>
  <c r="L156" i="213"/>
  <c r="K110" i="213"/>
  <c r="E133" i="213"/>
  <c r="L110" i="213"/>
  <c r="G156" i="213"/>
  <c r="P156" i="213"/>
  <c r="N179" i="213"/>
  <c r="L202" i="213"/>
  <c r="E156" i="213"/>
  <c r="O179" i="213"/>
  <c r="M202" i="213"/>
  <c r="G110" i="213"/>
  <c r="E179" i="213"/>
  <c r="N110" i="213"/>
  <c r="J156" i="213"/>
  <c r="G179" i="213"/>
  <c r="P179" i="213"/>
  <c r="N202" i="213"/>
  <c r="M110" i="213"/>
  <c r="Q156" i="213"/>
  <c r="E202" i="213"/>
  <c r="O110" i="213"/>
  <c r="K156" i="213"/>
  <c r="Q179" i="213"/>
  <c r="O202" i="213"/>
  <c r="J56" i="232"/>
  <c r="J71" i="232"/>
  <c r="Q600" i="232" l="1"/>
  <c r="K420" i="232"/>
  <c r="G600" i="232"/>
  <c r="O600" i="232"/>
  <c r="E240" i="232"/>
  <c r="P60" i="232"/>
  <c r="N240" i="232"/>
  <c r="Q420" i="232"/>
  <c r="M240" i="232"/>
  <c r="J420" i="232"/>
  <c r="E420" i="232"/>
  <c r="J780" i="232"/>
  <c r="Q780" i="232"/>
  <c r="O780" i="232"/>
  <c r="O60" i="232"/>
  <c r="L240" i="232"/>
  <c r="L780" i="232"/>
  <c r="L420" i="232"/>
  <c r="L600" i="232"/>
  <c r="K600" i="232"/>
  <c r="E780" i="232"/>
  <c r="N60" i="232"/>
  <c r="N600" i="232"/>
  <c r="K780" i="232"/>
  <c r="N420" i="232"/>
  <c r="M420" i="232"/>
  <c r="E600" i="232"/>
  <c r="P420" i="232"/>
  <c r="M600" i="232"/>
  <c r="P240" i="232"/>
  <c r="O240" i="232"/>
  <c r="K240" i="232"/>
  <c r="G420" i="232"/>
  <c r="O420" i="232"/>
  <c r="G240" i="232"/>
  <c r="Q60" i="232"/>
  <c r="N780" i="232"/>
  <c r="G60" i="232"/>
  <c r="J240" i="232"/>
  <c r="Q240" i="232"/>
  <c r="P780" i="232"/>
  <c r="M60" i="232"/>
  <c r="P600" i="232"/>
  <c r="M780" i="232"/>
  <c r="L60" i="232"/>
  <c r="E60" i="232"/>
  <c r="G780" i="232"/>
  <c r="J600" i="232"/>
  <c r="J60" i="232"/>
  <c r="K60" i="232"/>
  <c r="I240" i="217" l="1"/>
  <c r="H240" i="217"/>
  <c r="G240" i="217"/>
  <c r="F240" i="217"/>
  <c r="E240" i="217"/>
  <c r="I239" i="217"/>
  <c r="H239" i="217"/>
  <c r="G239" i="217"/>
  <c r="F239" i="217"/>
  <c r="E239" i="217"/>
  <c r="I236" i="217"/>
  <c r="H236" i="217"/>
  <c r="G236" i="217"/>
  <c r="F236" i="217"/>
  <c r="I235" i="217"/>
  <c r="H235" i="217"/>
  <c r="G235" i="217"/>
  <c r="F235" i="217"/>
  <c r="E236" i="217"/>
  <c r="E235" i="217"/>
  <c r="I231" i="217"/>
  <c r="H231" i="217"/>
  <c r="G231" i="217"/>
  <c r="F231" i="217"/>
  <c r="E231" i="217"/>
  <c r="I230" i="217"/>
  <c r="H230" i="217"/>
  <c r="G230" i="217"/>
  <c r="F230" i="217"/>
  <c r="E230" i="217"/>
  <c r="I227" i="217"/>
  <c r="H227" i="217"/>
  <c r="G227" i="217"/>
  <c r="F227" i="217"/>
  <c r="I226" i="217"/>
  <c r="H226" i="217"/>
  <c r="G226" i="217"/>
  <c r="F226" i="217"/>
  <c r="E227" i="217"/>
  <c r="E226" i="217"/>
  <c r="I222" i="217"/>
  <c r="H222" i="217"/>
  <c r="G222" i="217"/>
  <c r="F222" i="217"/>
  <c r="E222" i="217"/>
  <c r="M221" i="217"/>
  <c r="I221" i="217"/>
  <c r="H221" i="217"/>
  <c r="G221" i="217"/>
  <c r="F221" i="217"/>
  <c r="E221" i="217"/>
  <c r="I217" i="217"/>
  <c r="H217" i="217"/>
  <c r="G217" i="217"/>
  <c r="F217" i="217"/>
  <c r="E217" i="217"/>
  <c r="M216" i="217"/>
  <c r="I216" i="217"/>
  <c r="H216" i="217"/>
  <c r="G216" i="217"/>
  <c r="F216" i="217"/>
  <c r="E216" i="217"/>
  <c r="I232" i="217"/>
  <c r="G232" i="217"/>
  <c r="F232" i="217"/>
  <c r="E232" i="217"/>
  <c r="I223" i="217"/>
  <c r="G223" i="217"/>
  <c r="F223" i="217"/>
  <c r="E223" i="217"/>
  <c r="I218" i="217"/>
  <c r="G218" i="217"/>
  <c r="F218" i="217"/>
  <c r="E218" i="217"/>
  <c r="E125" i="217"/>
  <c r="F125" i="217"/>
  <c r="G125" i="217"/>
  <c r="H125" i="217"/>
  <c r="I125" i="217"/>
  <c r="H126" i="217"/>
  <c r="I126" i="217"/>
  <c r="E122" i="217"/>
  <c r="F122" i="217"/>
  <c r="G122" i="217"/>
  <c r="H122" i="217"/>
  <c r="I122" i="217"/>
  <c r="E121" i="217"/>
  <c r="F121" i="217"/>
  <c r="G121" i="217"/>
  <c r="H121" i="217"/>
  <c r="I121" i="217"/>
  <c r="E117" i="217"/>
  <c r="F117" i="217"/>
  <c r="G117" i="217"/>
  <c r="H117" i="217"/>
  <c r="I117" i="217"/>
  <c r="E118" i="217"/>
  <c r="F118" i="217"/>
  <c r="G118" i="217"/>
  <c r="I118" i="217"/>
  <c r="E116" i="217"/>
  <c r="F116" i="217"/>
  <c r="G116" i="217"/>
  <c r="H116" i="217"/>
  <c r="I116" i="217"/>
  <c r="I113" i="217"/>
  <c r="H113" i="217"/>
  <c r="G113" i="217"/>
  <c r="F113" i="217"/>
  <c r="E113" i="217"/>
  <c r="I112" i="217"/>
  <c r="H112" i="217"/>
  <c r="G112" i="217"/>
  <c r="F112" i="217"/>
  <c r="E112" i="217"/>
  <c r="I103" i="217"/>
  <c r="H103" i="217"/>
  <c r="G103" i="217"/>
  <c r="F103" i="217"/>
  <c r="E103" i="217"/>
  <c r="E109" i="217"/>
  <c r="F109" i="217"/>
  <c r="G109" i="217"/>
  <c r="I109" i="217"/>
  <c r="E108" i="217"/>
  <c r="F108" i="217"/>
  <c r="G108" i="217"/>
  <c r="H108" i="217"/>
  <c r="I108" i="217"/>
  <c r="E107" i="217"/>
  <c r="F107" i="217"/>
  <c r="G107" i="217"/>
  <c r="H107" i="217"/>
  <c r="I107" i="217"/>
  <c r="G104" i="217"/>
  <c r="I104" i="217"/>
  <c r="F104" i="217"/>
  <c r="E104" i="217"/>
  <c r="E102" i="217"/>
  <c r="F102" i="217"/>
  <c r="G102" i="217"/>
  <c r="H102" i="217"/>
  <c r="I102" i="217"/>
  <c r="E126" i="217"/>
  <c r="F126" i="217"/>
  <c r="G126" i="217"/>
  <c r="H237" i="232" l="1"/>
  <c r="I237" i="232"/>
  <c r="G237" i="232"/>
  <c r="E237" i="232"/>
  <c r="F237" i="232"/>
  <c r="G57" i="232"/>
  <c r="G777" i="232"/>
  <c r="G597" i="232"/>
  <c r="G417" i="232"/>
  <c r="H57" i="232"/>
  <c r="H777" i="232"/>
  <c r="H597" i="232"/>
  <c r="H417" i="232"/>
  <c r="I57" i="232"/>
  <c r="I597" i="232"/>
  <c r="I417" i="232"/>
  <c r="I777" i="232"/>
  <c r="E57" i="232"/>
  <c r="E417" i="232"/>
  <c r="E777" i="232"/>
  <c r="E597" i="232"/>
  <c r="F57" i="232"/>
  <c r="F417" i="232"/>
  <c r="F777" i="232"/>
  <c r="F597" i="232"/>
  <c r="I18" i="232"/>
  <c r="H18" i="232"/>
  <c r="G18" i="232"/>
  <c r="F18" i="232"/>
  <c r="E18" i="232"/>
  <c r="I16" i="232"/>
  <c r="H16" i="232"/>
  <c r="G16" i="232"/>
  <c r="F16" i="232"/>
  <c r="E16" i="232"/>
  <c r="I15" i="232"/>
  <c r="H15" i="232"/>
  <c r="G15" i="232"/>
  <c r="F15" i="232"/>
  <c r="E15" i="232"/>
  <c r="I107" i="232"/>
  <c r="H107" i="232"/>
  <c r="G107" i="232"/>
  <c r="F107" i="232"/>
  <c r="E107" i="232"/>
  <c r="I106" i="232"/>
  <c r="H106" i="232"/>
  <c r="G106" i="232"/>
  <c r="F106" i="232"/>
  <c r="E106" i="232"/>
  <c r="D105" i="232"/>
  <c r="D104" i="232"/>
  <c r="I96" i="232"/>
  <c r="H96" i="232"/>
  <c r="G96" i="232"/>
  <c r="F96" i="232"/>
  <c r="E96" i="232"/>
  <c r="I95" i="232"/>
  <c r="H95" i="232"/>
  <c r="G95" i="232"/>
  <c r="F95" i="232"/>
  <c r="E95" i="232"/>
  <c r="D94" i="232"/>
  <c r="D93" i="232"/>
  <c r="D81" i="232"/>
  <c r="E5" i="232"/>
  <c r="E4" i="232"/>
  <c r="E3" i="232"/>
  <c r="E2" i="232"/>
  <c r="A1" i="232"/>
  <c r="D14" i="226" s="1"/>
  <c r="E211" i="217" l="1"/>
  <c r="F211" i="217"/>
  <c r="G211" i="217"/>
  <c r="H211" i="217"/>
  <c r="I211" i="217"/>
  <c r="E210" i="217"/>
  <c r="F210" i="217"/>
  <c r="G210" i="217"/>
  <c r="H210" i="217"/>
  <c r="I210" i="217"/>
  <c r="E189" i="217"/>
  <c r="F189" i="217"/>
  <c r="G189" i="217"/>
  <c r="H189" i="217"/>
  <c r="I189" i="217"/>
  <c r="E188" i="217"/>
  <c r="F188" i="217"/>
  <c r="G188" i="217"/>
  <c r="H188" i="217"/>
  <c r="I188" i="217"/>
  <c r="E75" i="217"/>
  <c r="F75" i="217"/>
  <c r="G75" i="217"/>
  <c r="H75" i="217"/>
  <c r="I75" i="217"/>
  <c r="E74" i="217"/>
  <c r="F74" i="217"/>
  <c r="G74" i="217"/>
  <c r="H74" i="217"/>
  <c r="I74" i="217"/>
  <c r="I97" i="217"/>
  <c r="H97" i="217"/>
  <c r="G97" i="217"/>
  <c r="F97" i="217"/>
  <c r="E97" i="217"/>
  <c r="I92" i="217"/>
  <c r="H92" i="217"/>
  <c r="G92" i="217"/>
  <c r="F92" i="217"/>
  <c r="E92" i="217"/>
  <c r="E88" i="217"/>
  <c r="F88" i="217"/>
  <c r="G88" i="217"/>
  <c r="H88" i="217"/>
  <c r="I88" i="217"/>
  <c r="E96" i="217"/>
  <c r="F96" i="217"/>
  <c r="G96" i="217"/>
  <c r="H96" i="217"/>
  <c r="I96" i="217"/>
  <c r="Q870" i="222"/>
  <c r="P870" i="222"/>
  <c r="O870" i="222"/>
  <c r="N870" i="222"/>
  <c r="M870" i="222"/>
  <c r="L870" i="222"/>
  <c r="K870" i="222"/>
  <c r="J870" i="222"/>
  <c r="I870" i="222"/>
  <c r="H870" i="222"/>
  <c r="G870" i="222"/>
  <c r="F870" i="222"/>
  <c r="E870" i="222"/>
  <c r="Q695" i="222"/>
  <c r="P695" i="222"/>
  <c r="O695" i="222"/>
  <c r="N695" i="222"/>
  <c r="M695" i="222"/>
  <c r="L695" i="222"/>
  <c r="K695" i="222"/>
  <c r="J695" i="222"/>
  <c r="I695" i="222"/>
  <c r="H695" i="222"/>
  <c r="G695" i="222"/>
  <c r="F695" i="222"/>
  <c r="E695" i="222"/>
  <c r="Q520" i="222"/>
  <c r="P520" i="222"/>
  <c r="O520" i="222"/>
  <c r="N520" i="222"/>
  <c r="M520" i="222"/>
  <c r="L520" i="222"/>
  <c r="K520" i="222"/>
  <c r="J520" i="222"/>
  <c r="I520" i="222"/>
  <c r="H520" i="222"/>
  <c r="G520" i="222"/>
  <c r="F520" i="222"/>
  <c r="E520" i="222"/>
  <c r="Q345" i="222"/>
  <c r="P345" i="222"/>
  <c r="O345" i="222"/>
  <c r="N345" i="222"/>
  <c r="M345" i="222"/>
  <c r="L345" i="222"/>
  <c r="K345" i="222"/>
  <c r="J345" i="222"/>
  <c r="I345" i="222"/>
  <c r="H345" i="222"/>
  <c r="G345" i="222"/>
  <c r="F345" i="222"/>
  <c r="E345" i="222"/>
  <c r="E170" i="222"/>
  <c r="F170" i="222"/>
  <c r="G170" i="222"/>
  <c r="H170" i="222"/>
  <c r="I170" i="222"/>
  <c r="J170" i="222"/>
  <c r="K170" i="222"/>
  <c r="L170" i="222"/>
  <c r="M170" i="222"/>
  <c r="N170" i="222"/>
  <c r="O170" i="222"/>
  <c r="P170" i="222"/>
  <c r="Q170" i="222"/>
  <c r="M188" i="213" l="1"/>
  <c r="M211" i="217"/>
  <c r="M189" i="217"/>
  <c r="K211" i="217" l="1"/>
  <c r="K221" i="217"/>
  <c r="L211" i="217"/>
  <c r="L221" i="217"/>
  <c r="O189" i="217"/>
  <c r="O216" i="217"/>
  <c r="K189" i="217"/>
  <c r="K216" i="217"/>
  <c r="L189" i="217"/>
  <c r="L216" i="217"/>
  <c r="N189" i="217"/>
  <c r="N216" i="217"/>
  <c r="Q211" i="217"/>
  <c r="Q221" i="217"/>
  <c r="P211" i="217"/>
  <c r="P221" i="217"/>
  <c r="J211" i="217"/>
  <c r="J221" i="217"/>
  <c r="O211" i="217"/>
  <c r="O221" i="217"/>
  <c r="Q189" i="217"/>
  <c r="Q216" i="217"/>
  <c r="J189" i="217"/>
  <c r="J216" i="217"/>
  <c r="P189" i="217"/>
  <c r="P216" i="217"/>
  <c r="N211" i="217"/>
  <c r="N221" i="217"/>
  <c r="F862" i="222"/>
  <c r="H862" i="222"/>
  <c r="I862" i="222"/>
  <c r="F849" i="222"/>
  <c r="H849" i="222"/>
  <c r="I849" i="222"/>
  <c r="F848" i="222"/>
  <c r="H848" i="222"/>
  <c r="I848" i="222"/>
  <c r="F821" i="222"/>
  <c r="H821" i="222"/>
  <c r="I821" i="222"/>
  <c r="F794" i="222"/>
  <c r="H794" i="222"/>
  <c r="I794" i="222"/>
  <c r="F793" i="222"/>
  <c r="H793" i="222"/>
  <c r="I793" i="222"/>
  <c r="F792" i="222"/>
  <c r="H792" i="222"/>
  <c r="I792" i="222"/>
  <c r="F791" i="222"/>
  <c r="H791" i="222"/>
  <c r="I791" i="222"/>
  <c r="F783" i="222"/>
  <c r="H783" i="222"/>
  <c r="I783" i="222"/>
  <c r="F749" i="222"/>
  <c r="H749" i="222"/>
  <c r="I749" i="222"/>
  <c r="F748" i="222"/>
  <c r="H748" i="222"/>
  <c r="I748" i="222"/>
  <c r="F747" i="222"/>
  <c r="H747" i="222"/>
  <c r="I747" i="222"/>
  <c r="F746" i="222"/>
  <c r="H746" i="222"/>
  <c r="I746" i="222"/>
  <c r="F745" i="222"/>
  <c r="H745" i="222"/>
  <c r="I745" i="222"/>
  <c r="F738" i="222"/>
  <c r="H738" i="222"/>
  <c r="I738" i="222"/>
  <c r="F713" i="222"/>
  <c r="H713" i="222"/>
  <c r="I713" i="222"/>
  <c r="F712" i="222"/>
  <c r="H712" i="222"/>
  <c r="I712" i="222"/>
  <c r="F711" i="222"/>
  <c r="H711" i="222"/>
  <c r="I711" i="222"/>
  <c r="I850" i="222"/>
  <c r="H850" i="222"/>
  <c r="G850" i="222"/>
  <c r="F850" i="222"/>
  <c r="E850" i="222"/>
  <c r="I798" i="222"/>
  <c r="H798" i="222"/>
  <c r="G798" i="222"/>
  <c r="F798" i="222"/>
  <c r="E798" i="222"/>
  <c r="I753" i="222"/>
  <c r="H753" i="222"/>
  <c r="G753" i="222"/>
  <c r="F753" i="222"/>
  <c r="E753" i="222"/>
  <c r="I717" i="222"/>
  <c r="H717" i="222"/>
  <c r="G717" i="222"/>
  <c r="F717" i="222"/>
  <c r="E717" i="222"/>
  <c r="F687" i="222"/>
  <c r="H687" i="222"/>
  <c r="I687" i="222"/>
  <c r="F674" i="222"/>
  <c r="H674" i="222"/>
  <c r="I674" i="222"/>
  <c r="F673" i="222"/>
  <c r="H673" i="222"/>
  <c r="I673" i="222"/>
  <c r="F646" i="222"/>
  <c r="H646" i="222"/>
  <c r="I646" i="222"/>
  <c r="F619" i="222"/>
  <c r="H619" i="222"/>
  <c r="I619" i="222"/>
  <c r="F618" i="222"/>
  <c r="H618" i="222"/>
  <c r="I618" i="222"/>
  <c r="F617" i="222"/>
  <c r="H617" i="222"/>
  <c r="I617" i="222"/>
  <c r="F616" i="222"/>
  <c r="H616" i="222"/>
  <c r="I616" i="222"/>
  <c r="F608" i="222"/>
  <c r="H608" i="222"/>
  <c r="I608" i="222"/>
  <c r="F574" i="222"/>
  <c r="H574" i="222"/>
  <c r="I574" i="222"/>
  <c r="F573" i="222"/>
  <c r="H573" i="222"/>
  <c r="I573" i="222"/>
  <c r="F572" i="222"/>
  <c r="H572" i="222"/>
  <c r="I572" i="222"/>
  <c r="F571" i="222"/>
  <c r="H571" i="222"/>
  <c r="I571" i="222"/>
  <c r="F570" i="222"/>
  <c r="H570" i="222"/>
  <c r="I570" i="222"/>
  <c r="F563" i="222"/>
  <c r="H563" i="222"/>
  <c r="I563" i="222"/>
  <c r="F538" i="222"/>
  <c r="H538" i="222"/>
  <c r="I538" i="222"/>
  <c r="F537" i="222"/>
  <c r="H537" i="222"/>
  <c r="I537" i="222"/>
  <c r="F536" i="222"/>
  <c r="H536" i="222"/>
  <c r="I536" i="222"/>
  <c r="I675" i="222"/>
  <c r="H675" i="222"/>
  <c r="G675" i="222"/>
  <c r="F675" i="222"/>
  <c r="E675" i="222"/>
  <c r="I623" i="222"/>
  <c r="H623" i="222"/>
  <c r="G623" i="222"/>
  <c r="F623" i="222"/>
  <c r="E623" i="222"/>
  <c r="I578" i="222"/>
  <c r="H578" i="222"/>
  <c r="G578" i="222"/>
  <c r="F578" i="222"/>
  <c r="E578" i="222"/>
  <c r="I542" i="222"/>
  <c r="H542" i="222"/>
  <c r="G542" i="222"/>
  <c r="F542" i="222"/>
  <c r="E542" i="222"/>
  <c r="F512" i="222"/>
  <c r="H512" i="222"/>
  <c r="I512" i="222"/>
  <c r="F499" i="222"/>
  <c r="H499" i="222"/>
  <c r="I499" i="222"/>
  <c r="F498" i="222"/>
  <c r="H498" i="222"/>
  <c r="I498" i="222"/>
  <c r="F471" i="222"/>
  <c r="H471" i="222"/>
  <c r="I471" i="222"/>
  <c r="F444" i="222"/>
  <c r="H444" i="222"/>
  <c r="I444" i="222"/>
  <c r="F443" i="222"/>
  <c r="H443" i="222"/>
  <c r="I443" i="222"/>
  <c r="F442" i="222"/>
  <c r="H442" i="222"/>
  <c r="I442" i="222"/>
  <c r="F441" i="222"/>
  <c r="H441" i="222"/>
  <c r="I441" i="222"/>
  <c r="F433" i="222"/>
  <c r="H433" i="222"/>
  <c r="I433" i="222"/>
  <c r="F399" i="222"/>
  <c r="H399" i="222"/>
  <c r="I399" i="222"/>
  <c r="F398" i="222"/>
  <c r="H398" i="222"/>
  <c r="I398" i="222"/>
  <c r="F397" i="222"/>
  <c r="H397" i="222"/>
  <c r="I397" i="222"/>
  <c r="F418" i="222"/>
  <c r="H418" i="222"/>
  <c r="I418" i="222"/>
  <c r="F396" i="222"/>
  <c r="H396" i="222"/>
  <c r="I396" i="222"/>
  <c r="F395" i="222"/>
  <c r="H395" i="222"/>
  <c r="I395" i="222"/>
  <c r="F388" i="222"/>
  <c r="H388" i="222"/>
  <c r="I388" i="222"/>
  <c r="F363" i="222"/>
  <c r="H363" i="222"/>
  <c r="I363" i="222"/>
  <c r="F362" i="222"/>
  <c r="H362" i="222"/>
  <c r="I362" i="222"/>
  <c r="F361" i="222"/>
  <c r="H361" i="222"/>
  <c r="I361" i="222"/>
  <c r="I500" i="222"/>
  <c r="H500" i="222"/>
  <c r="G500" i="222"/>
  <c r="F500" i="222"/>
  <c r="E500" i="222"/>
  <c r="I448" i="222"/>
  <c r="H448" i="222"/>
  <c r="G448" i="222"/>
  <c r="F448" i="222"/>
  <c r="E448" i="222"/>
  <c r="I403" i="222"/>
  <c r="H403" i="222"/>
  <c r="G403" i="222"/>
  <c r="F403" i="222"/>
  <c r="E403" i="222"/>
  <c r="I367" i="222"/>
  <c r="H367" i="222"/>
  <c r="G367" i="222"/>
  <c r="F367" i="222"/>
  <c r="E367" i="222"/>
  <c r="F337" i="222"/>
  <c r="H337" i="222"/>
  <c r="I337" i="222"/>
  <c r="F324" i="222"/>
  <c r="H324" i="222"/>
  <c r="I324" i="222"/>
  <c r="F323" i="222"/>
  <c r="H323" i="222"/>
  <c r="I323" i="222"/>
  <c r="F296" i="222"/>
  <c r="H296" i="222"/>
  <c r="I296" i="222"/>
  <c r="F269" i="222"/>
  <c r="H269" i="222"/>
  <c r="I269" i="222"/>
  <c r="F268" i="222"/>
  <c r="H268" i="222"/>
  <c r="I268" i="222"/>
  <c r="F267" i="222"/>
  <c r="H267" i="222"/>
  <c r="I267" i="222"/>
  <c r="F266" i="222"/>
  <c r="H266" i="222"/>
  <c r="I266" i="222"/>
  <c r="F258" i="222"/>
  <c r="H258" i="222"/>
  <c r="I258" i="222"/>
  <c r="F224" i="222"/>
  <c r="H224" i="222"/>
  <c r="I224" i="222"/>
  <c r="F223" i="222"/>
  <c r="H223" i="222"/>
  <c r="I223" i="222"/>
  <c r="F222" i="222"/>
  <c r="H222" i="222"/>
  <c r="I222" i="222"/>
  <c r="F243" i="222"/>
  <c r="H243" i="222"/>
  <c r="I243" i="222"/>
  <c r="F221" i="222"/>
  <c r="H221" i="222"/>
  <c r="I221" i="222"/>
  <c r="F220" i="222"/>
  <c r="H220" i="222"/>
  <c r="I220" i="222"/>
  <c r="F213" i="222"/>
  <c r="H213" i="222"/>
  <c r="I213" i="222"/>
  <c r="F188" i="222"/>
  <c r="H188" i="222"/>
  <c r="I188" i="222"/>
  <c r="F187" i="222"/>
  <c r="H187" i="222"/>
  <c r="I187" i="222"/>
  <c r="F186" i="222"/>
  <c r="H186" i="222"/>
  <c r="I186" i="222"/>
  <c r="I325" i="222"/>
  <c r="H325" i="222"/>
  <c r="G325" i="222"/>
  <c r="F325" i="222"/>
  <c r="E325" i="222"/>
  <c r="I273" i="222"/>
  <c r="H273" i="222"/>
  <c r="G273" i="222"/>
  <c r="F273" i="222"/>
  <c r="E273" i="222"/>
  <c r="I228" i="222"/>
  <c r="H228" i="222"/>
  <c r="G228" i="222"/>
  <c r="F228" i="222"/>
  <c r="E228" i="222"/>
  <c r="I192" i="222"/>
  <c r="H192" i="222"/>
  <c r="G192" i="222"/>
  <c r="F192" i="222"/>
  <c r="E192" i="222"/>
  <c r="F162" i="222" l="1"/>
  <c r="H162" i="222"/>
  <c r="I162" i="222"/>
  <c r="I149" i="222"/>
  <c r="H149" i="222"/>
  <c r="F149" i="222"/>
  <c r="I148" i="222"/>
  <c r="H148" i="222"/>
  <c r="F148" i="222"/>
  <c r="I150" i="222"/>
  <c r="H150" i="222"/>
  <c r="G150" i="222"/>
  <c r="F150" i="222"/>
  <c r="E150" i="222"/>
  <c r="F121" i="222"/>
  <c r="H121" i="222"/>
  <c r="I121" i="222"/>
  <c r="F94" i="222"/>
  <c r="H94" i="222"/>
  <c r="I94" i="222"/>
  <c r="F93" i="222"/>
  <c r="H93" i="222"/>
  <c r="I93" i="222"/>
  <c r="F92" i="222"/>
  <c r="H92" i="222"/>
  <c r="I92" i="222"/>
  <c r="F91" i="222"/>
  <c r="H91" i="222"/>
  <c r="I91" i="222"/>
  <c r="I98" i="222"/>
  <c r="H98" i="222"/>
  <c r="G98" i="222"/>
  <c r="F98" i="222"/>
  <c r="E98" i="222"/>
  <c r="F83" i="222"/>
  <c r="H83" i="222"/>
  <c r="I83" i="222"/>
  <c r="F49" i="222"/>
  <c r="H49" i="222"/>
  <c r="I49" i="222"/>
  <c r="F48" i="222"/>
  <c r="H48" i="222"/>
  <c r="I48" i="222"/>
  <c r="F47" i="222"/>
  <c r="H47" i="222"/>
  <c r="I47" i="222"/>
  <c r="F68" i="222"/>
  <c r="H68" i="222"/>
  <c r="I68" i="222"/>
  <c r="F46" i="222"/>
  <c r="H46" i="222"/>
  <c r="I46" i="222"/>
  <c r="F45" i="222"/>
  <c r="H45" i="222"/>
  <c r="I45" i="222"/>
  <c r="I53" i="222"/>
  <c r="H53" i="222"/>
  <c r="G53" i="222"/>
  <c r="F53" i="222"/>
  <c r="E53" i="222"/>
  <c r="F38" i="222"/>
  <c r="H38" i="222"/>
  <c r="I38" i="222"/>
  <c r="H88" i="232" l="1"/>
  <c r="E93" i="232"/>
  <c r="G104" i="232"/>
  <c r="G88" i="232"/>
  <c r="I94" i="232"/>
  <c r="I99" i="232"/>
  <c r="F104" i="232"/>
  <c r="F88" i="232"/>
  <c r="H94" i="232"/>
  <c r="H99" i="232"/>
  <c r="E104" i="232"/>
  <c r="E88" i="232"/>
  <c r="G94" i="232"/>
  <c r="G99" i="232"/>
  <c r="I105" i="232"/>
  <c r="I93" i="232"/>
  <c r="F94" i="232"/>
  <c r="F99" i="232"/>
  <c r="H105" i="232"/>
  <c r="H93" i="232"/>
  <c r="E94" i="232"/>
  <c r="E99" i="232"/>
  <c r="G105" i="232"/>
  <c r="G93" i="232"/>
  <c r="I104" i="232"/>
  <c r="F105" i="232"/>
  <c r="I88" i="232"/>
  <c r="F93" i="232"/>
  <c r="H104" i="232"/>
  <c r="E105" i="232"/>
  <c r="G17" i="222"/>
  <c r="H17" i="222"/>
  <c r="I17" i="222"/>
  <c r="F17" i="222"/>
  <c r="E17" i="222"/>
  <c r="F13" i="222"/>
  <c r="H13" i="222"/>
  <c r="I13" i="222"/>
  <c r="F12" i="222"/>
  <c r="H12" i="222"/>
  <c r="I12" i="222"/>
  <c r="F11" i="222"/>
  <c r="H11" i="222"/>
  <c r="I11" i="222"/>
  <c r="Q38" i="213"/>
  <c r="P38" i="213"/>
  <c r="O38" i="213"/>
  <c r="N38" i="213"/>
  <c r="M38" i="213"/>
  <c r="L38" i="213"/>
  <c r="K38" i="213"/>
  <c r="J38" i="213"/>
  <c r="Q37" i="213"/>
  <c r="P37" i="213"/>
  <c r="O37" i="213"/>
  <c r="N37" i="213"/>
  <c r="M37" i="213"/>
  <c r="L37" i="213"/>
  <c r="K37" i="213"/>
  <c r="J37" i="213"/>
  <c r="Q36" i="213"/>
  <c r="P36" i="213"/>
  <c r="O36" i="213"/>
  <c r="N36" i="213"/>
  <c r="M36" i="213"/>
  <c r="L36" i="213"/>
  <c r="K36" i="213"/>
  <c r="J36" i="213"/>
  <c r="Q35" i="213"/>
  <c r="P35" i="213"/>
  <c r="O35" i="213"/>
  <c r="N35" i="213"/>
  <c r="M35" i="213"/>
  <c r="L35" i="213"/>
  <c r="K35" i="213"/>
  <c r="J35" i="213"/>
  <c r="Q34" i="213"/>
  <c r="P34" i="213"/>
  <c r="O34" i="213"/>
  <c r="N34" i="213"/>
  <c r="M34" i="213"/>
  <c r="L34" i="213"/>
  <c r="K34" i="213"/>
  <c r="J34" i="213"/>
  <c r="Q33" i="213"/>
  <c r="P33" i="213"/>
  <c r="O33" i="213"/>
  <c r="N33" i="213"/>
  <c r="M33" i="213"/>
  <c r="L33" i="213"/>
  <c r="K33" i="213"/>
  <c r="J33" i="213"/>
  <c r="Q32" i="213"/>
  <c r="P32" i="213"/>
  <c r="O32" i="213"/>
  <c r="N32" i="213"/>
  <c r="M32" i="213"/>
  <c r="L32" i="213"/>
  <c r="K32" i="213"/>
  <c r="J32" i="213"/>
  <c r="Q31" i="213"/>
  <c r="P31" i="213"/>
  <c r="O31" i="213"/>
  <c r="N31" i="213"/>
  <c r="M31" i="213"/>
  <c r="L31" i="213"/>
  <c r="K31" i="213"/>
  <c r="J31" i="213"/>
  <c r="Q30" i="213"/>
  <c r="P30" i="213"/>
  <c r="O30" i="213"/>
  <c r="N30" i="213"/>
  <c r="M30" i="213"/>
  <c r="L30" i="213"/>
  <c r="K30" i="213"/>
  <c r="J30" i="213"/>
  <c r="Q29" i="213"/>
  <c r="P29" i="213"/>
  <c r="O29" i="213"/>
  <c r="N29" i="213"/>
  <c r="M29" i="213"/>
  <c r="L29" i="213"/>
  <c r="K29" i="213"/>
  <c r="J29" i="213"/>
  <c r="Q28" i="213"/>
  <c r="P28" i="213"/>
  <c r="O28" i="213"/>
  <c r="N28" i="213"/>
  <c r="M28" i="213"/>
  <c r="L28" i="213"/>
  <c r="K28" i="213"/>
  <c r="J28" i="213"/>
  <c r="Q27" i="213"/>
  <c r="P27" i="213"/>
  <c r="O27" i="213"/>
  <c r="N27" i="213"/>
  <c r="M27" i="213"/>
  <c r="L27" i="213"/>
  <c r="K27" i="213"/>
  <c r="J27" i="213"/>
  <c r="K75" i="217" l="1"/>
  <c r="K102" i="217"/>
  <c r="L75" i="217"/>
  <c r="L102" i="217"/>
  <c r="M75" i="217"/>
  <c r="M102" i="217"/>
  <c r="N75" i="217"/>
  <c r="N102" i="217"/>
  <c r="O75" i="217"/>
  <c r="O102" i="217"/>
  <c r="P75" i="217"/>
  <c r="P102" i="217"/>
  <c r="Q75" i="217"/>
  <c r="Q102" i="217"/>
  <c r="J75" i="217"/>
  <c r="J102" i="217"/>
  <c r="E91" i="213" l="1"/>
  <c r="K44" i="213"/>
  <c r="J47" i="213"/>
  <c r="P92" i="213"/>
  <c r="O95" i="213"/>
  <c r="O45" i="222" s="1"/>
  <c r="K99" i="213"/>
  <c r="K48" i="222" s="1"/>
  <c r="E103" i="213"/>
  <c r="E123" i="213"/>
  <c r="E224" i="222" s="1"/>
  <c r="O224" i="222"/>
  <c r="Q266" i="222"/>
  <c r="N267" i="222"/>
  <c r="K268" i="222"/>
  <c r="G128" i="213"/>
  <c r="G269" i="222" s="1"/>
  <c r="P269" i="222"/>
  <c r="M296" i="222"/>
  <c r="J323" i="222"/>
  <c r="E131" i="213"/>
  <c r="E324" i="222" s="1"/>
  <c r="O324" i="222"/>
  <c r="L337" i="222"/>
  <c r="Q137" i="213"/>
  <c r="N138" i="213"/>
  <c r="N362" i="222" s="1"/>
  <c r="K139" i="213"/>
  <c r="K363" i="222" s="1"/>
  <c r="G140" i="213"/>
  <c r="G388" i="222" s="1"/>
  <c r="P140" i="213"/>
  <c r="P388" i="222" s="1"/>
  <c r="M141" i="213"/>
  <c r="M395" i="222" s="1"/>
  <c r="J142" i="213"/>
  <c r="J396" i="222" s="1"/>
  <c r="E143" i="213"/>
  <c r="O143" i="213"/>
  <c r="L144" i="213"/>
  <c r="L397" i="222" s="1"/>
  <c r="Q145" i="213"/>
  <c r="Q398" i="222" s="1"/>
  <c r="N146" i="213"/>
  <c r="N399" i="222" s="1"/>
  <c r="K147" i="213"/>
  <c r="G148" i="213"/>
  <c r="G441" i="222" s="1"/>
  <c r="P148" i="213"/>
  <c r="P441" i="222" s="1"/>
  <c r="M149" i="213"/>
  <c r="M442" i="222" s="1"/>
  <c r="J150" i="213"/>
  <c r="J443" i="222" s="1"/>
  <c r="E151" i="213"/>
  <c r="E444" i="222" s="1"/>
  <c r="O151" i="213"/>
  <c r="O444" i="222" s="1"/>
  <c r="L152" i="213"/>
  <c r="L471" i="222" s="1"/>
  <c r="Q153" i="213"/>
  <c r="Q498" i="222" s="1"/>
  <c r="N154" i="213"/>
  <c r="N499" i="222" s="1"/>
  <c r="K155" i="213"/>
  <c r="K512" i="222" s="1"/>
  <c r="G160" i="213"/>
  <c r="P160" i="213"/>
  <c r="M161" i="213"/>
  <c r="M537" i="222" s="1"/>
  <c r="J162" i="213"/>
  <c r="J538" i="222" s="1"/>
  <c r="E163" i="213"/>
  <c r="E563" i="222" s="1"/>
  <c r="O163" i="213"/>
  <c r="O563" i="222" s="1"/>
  <c r="L164" i="213"/>
  <c r="L570" i="222" s="1"/>
  <c r="Q165" i="213"/>
  <c r="Q571" i="222" s="1"/>
  <c r="N166" i="213"/>
  <c r="K167" i="213"/>
  <c r="K572" i="222" s="1"/>
  <c r="G168" i="213"/>
  <c r="G573" i="222" s="1"/>
  <c r="P168" i="213"/>
  <c r="P573" i="222" s="1"/>
  <c r="M169" i="213"/>
  <c r="M574" i="222" s="1"/>
  <c r="J170" i="213"/>
  <c r="E171" i="213"/>
  <c r="E616" i="222" s="1"/>
  <c r="O171" i="213"/>
  <c r="O616" i="222" s="1"/>
  <c r="L172" i="213"/>
  <c r="L617" i="222" s="1"/>
  <c r="Q173" i="213"/>
  <c r="Q618" i="222" s="1"/>
  <c r="N174" i="213"/>
  <c r="N619" i="222" s="1"/>
  <c r="K175" i="213"/>
  <c r="K646" i="222" s="1"/>
  <c r="G176" i="213"/>
  <c r="G673" i="222" s="1"/>
  <c r="P176" i="213"/>
  <c r="P673" i="222" s="1"/>
  <c r="M177" i="213"/>
  <c r="M674" i="222" s="1"/>
  <c r="J178" i="213"/>
  <c r="J687" i="222" s="1"/>
  <c r="O183" i="213"/>
  <c r="L184" i="213"/>
  <c r="L712" i="222" s="1"/>
  <c r="Q185" i="213"/>
  <c r="Q713" i="222" s="1"/>
  <c r="N186" i="213"/>
  <c r="N738" i="222" s="1"/>
  <c r="K187" i="213"/>
  <c r="K745" i="222" s="1"/>
  <c r="N189" i="213"/>
  <c r="K190" i="213"/>
  <c r="K747" i="222" s="1"/>
  <c r="G191" i="213"/>
  <c r="G748" i="222" s="1"/>
  <c r="P191" i="213"/>
  <c r="P748" i="222" s="1"/>
  <c r="M192" i="213"/>
  <c r="M749" i="222" s="1"/>
  <c r="J193" i="213"/>
  <c r="E194" i="213"/>
  <c r="E791" i="222" s="1"/>
  <c r="O194" i="213"/>
  <c r="O791" i="222" s="1"/>
  <c r="L195" i="213"/>
  <c r="L792" i="222" s="1"/>
  <c r="Q196" i="213"/>
  <c r="Q793" i="222" s="1"/>
  <c r="N197" i="213"/>
  <c r="N794" i="222" s="1"/>
  <c r="K198" i="213"/>
  <c r="K821" i="222" s="1"/>
  <c r="G199" i="213"/>
  <c r="G848" i="222" s="1"/>
  <c r="P199" i="213"/>
  <c r="P848" i="222" s="1"/>
  <c r="J201" i="213"/>
  <c r="J862" i="222" s="1"/>
  <c r="N50" i="213"/>
  <c r="Q42" i="213"/>
  <c r="G92" i="213"/>
  <c r="G12" i="222" s="1"/>
  <c r="J94" i="213"/>
  <c r="J38" i="222" s="1"/>
  <c r="N98" i="213"/>
  <c r="N47" i="222" s="1"/>
  <c r="M101" i="213"/>
  <c r="L104" i="213"/>
  <c r="L93" i="222" s="1"/>
  <c r="K107" i="213"/>
  <c r="K148" i="222" s="1"/>
  <c r="O187" i="222"/>
  <c r="K221" i="222"/>
  <c r="G91" i="213"/>
  <c r="J42" i="213"/>
  <c r="O43" i="213"/>
  <c r="L44" i="213"/>
  <c r="Q45" i="213"/>
  <c r="N46" i="213"/>
  <c r="K47" i="213"/>
  <c r="P48" i="213"/>
  <c r="M49" i="213"/>
  <c r="J50" i="213"/>
  <c r="O51" i="213"/>
  <c r="L52" i="213"/>
  <c r="Q92" i="213"/>
  <c r="Q12" i="222" s="1"/>
  <c r="N93" i="213"/>
  <c r="N13" i="222" s="1"/>
  <c r="K94" i="213"/>
  <c r="K38" i="222" s="1"/>
  <c r="G95" i="213"/>
  <c r="P95" i="213"/>
  <c r="M96" i="213"/>
  <c r="J97" i="213"/>
  <c r="E98" i="213"/>
  <c r="O98" i="213"/>
  <c r="L99" i="213"/>
  <c r="Q100" i="213"/>
  <c r="N101" i="213"/>
  <c r="K102" i="213"/>
  <c r="K91" i="222" s="1"/>
  <c r="G103" i="213"/>
  <c r="P103" i="213"/>
  <c r="M104" i="213"/>
  <c r="J105" i="213"/>
  <c r="E106" i="213"/>
  <c r="O106" i="213"/>
  <c r="L107" i="213"/>
  <c r="Q108" i="213"/>
  <c r="N109" i="213"/>
  <c r="N162" i="222" s="1"/>
  <c r="G115" i="213"/>
  <c r="G187" i="222" s="1"/>
  <c r="P187" i="222"/>
  <c r="M188" i="222"/>
  <c r="J213" i="222"/>
  <c r="E118" i="213"/>
  <c r="E220" i="222" s="1"/>
  <c r="O220" i="222"/>
  <c r="L221" i="222"/>
  <c r="N222" i="222"/>
  <c r="K223" i="222"/>
  <c r="G123" i="213"/>
  <c r="G224" i="222" s="1"/>
  <c r="P224" i="222"/>
  <c r="J266" i="222"/>
  <c r="E126" i="213"/>
  <c r="E267" i="222" s="1"/>
  <c r="O267" i="222"/>
  <c r="L268" i="222"/>
  <c r="Q269" i="222"/>
  <c r="N296" i="222"/>
  <c r="K323" i="222"/>
  <c r="G131" i="213"/>
  <c r="G324" i="222" s="1"/>
  <c r="P324" i="222"/>
  <c r="M337" i="222"/>
  <c r="J137" i="213"/>
  <c r="E138" i="213"/>
  <c r="E362" i="222" s="1"/>
  <c r="O138" i="213"/>
  <c r="O362" i="222" s="1"/>
  <c r="L139" i="213"/>
  <c r="L363" i="222" s="1"/>
  <c r="Q140" i="213"/>
  <c r="Q388" i="222" s="1"/>
  <c r="N141" i="213"/>
  <c r="N395" i="222" s="1"/>
  <c r="K142" i="213"/>
  <c r="K396" i="222" s="1"/>
  <c r="G143" i="213"/>
  <c r="P143" i="213"/>
  <c r="M144" i="213"/>
  <c r="M397" i="222" s="1"/>
  <c r="J145" i="213"/>
  <c r="J398" i="222" s="1"/>
  <c r="E146" i="213"/>
  <c r="E399" i="222" s="1"/>
  <c r="O146" i="213"/>
  <c r="O399" i="222" s="1"/>
  <c r="L147" i="213"/>
  <c r="Q148" i="213"/>
  <c r="Q441" i="222" s="1"/>
  <c r="N149" i="213"/>
  <c r="N442" i="222" s="1"/>
  <c r="K150" i="213"/>
  <c r="K443" i="222" s="1"/>
  <c r="G151" i="213"/>
  <c r="G444" i="222" s="1"/>
  <c r="P151" i="213"/>
  <c r="P444" i="222" s="1"/>
  <c r="M152" i="213"/>
  <c r="M471" i="222" s="1"/>
  <c r="J153" i="213"/>
  <c r="J498" i="222" s="1"/>
  <c r="E154" i="213"/>
  <c r="E499" i="222" s="1"/>
  <c r="O154" i="213"/>
  <c r="O499" i="222" s="1"/>
  <c r="L155" i="213"/>
  <c r="L512" i="222" s="1"/>
  <c r="Q160" i="213"/>
  <c r="N161" i="213"/>
  <c r="N537" i="222" s="1"/>
  <c r="K162" i="213"/>
  <c r="K538" i="222" s="1"/>
  <c r="G163" i="213"/>
  <c r="G563" i="222" s="1"/>
  <c r="P163" i="213"/>
  <c r="P563" i="222" s="1"/>
  <c r="M164" i="213"/>
  <c r="M570" i="222" s="1"/>
  <c r="J165" i="213"/>
  <c r="J571" i="222" s="1"/>
  <c r="E166" i="213"/>
  <c r="O166" i="213"/>
  <c r="L167" i="213"/>
  <c r="L572" i="222" s="1"/>
  <c r="Q168" i="213"/>
  <c r="Q573" i="222" s="1"/>
  <c r="N169" i="213"/>
  <c r="N574" i="222" s="1"/>
  <c r="K170" i="213"/>
  <c r="G171" i="213"/>
  <c r="G616" i="222" s="1"/>
  <c r="P171" i="213"/>
  <c r="P616" i="222" s="1"/>
  <c r="M172" i="213"/>
  <c r="M617" i="222" s="1"/>
  <c r="J173" i="213"/>
  <c r="J618" i="222" s="1"/>
  <c r="E174" i="213"/>
  <c r="E619" i="222" s="1"/>
  <c r="O174" i="213"/>
  <c r="O619" i="222" s="1"/>
  <c r="L175" i="213"/>
  <c r="L646" i="222" s="1"/>
  <c r="Q176" i="213"/>
  <c r="Q673" i="222" s="1"/>
  <c r="N177" i="213"/>
  <c r="N674" i="222" s="1"/>
  <c r="K178" i="213"/>
  <c r="K687" i="222" s="1"/>
  <c r="G183" i="213"/>
  <c r="P183" i="213"/>
  <c r="M184" i="213"/>
  <c r="M712" i="222" s="1"/>
  <c r="J185" i="213"/>
  <c r="J713" i="222" s="1"/>
  <c r="E186" i="213"/>
  <c r="E738" i="222" s="1"/>
  <c r="O186" i="213"/>
  <c r="O738" i="222" s="1"/>
  <c r="L187" i="213"/>
  <c r="L745" i="222" s="1"/>
  <c r="E189" i="213"/>
  <c r="O189" i="213"/>
  <c r="L190" i="213"/>
  <c r="L747" i="222" s="1"/>
  <c r="Q191" i="213"/>
  <c r="Q748" i="222" s="1"/>
  <c r="N192" i="213"/>
  <c r="N749" i="222" s="1"/>
  <c r="K193" i="213"/>
  <c r="G194" i="213"/>
  <c r="G791" i="222" s="1"/>
  <c r="P194" i="213"/>
  <c r="P791" i="222" s="1"/>
  <c r="M195" i="213"/>
  <c r="M792" i="222" s="1"/>
  <c r="J196" i="213"/>
  <c r="J793" i="222" s="1"/>
  <c r="E197" i="213"/>
  <c r="E794" i="222" s="1"/>
  <c r="O197" i="213"/>
  <c r="O794" i="222" s="1"/>
  <c r="L198" i="213"/>
  <c r="L821" i="222" s="1"/>
  <c r="Q199" i="213"/>
  <c r="Q848" i="222" s="1"/>
  <c r="K201" i="213"/>
  <c r="K862" i="222" s="1"/>
  <c r="O91" i="213"/>
  <c r="N43" i="213"/>
  <c r="M46" i="213"/>
  <c r="L49" i="213"/>
  <c r="N51" i="213"/>
  <c r="E95" i="213"/>
  <c r="Q97" i="213"/>
  <c r="J102" i="213"/>
  <c r="Q105" i="213"/>
  <c r="Q94" i="222" s="1"/>
  <c r="P108" i="213"/>
  <c r="P149" i="222" s="1"/>
  <c r="N220" i="222"/>
  <c r="P91" i="213"/>
  <c r="Q91" i="213"/>
  <c r="N41" i="213"/>
  <c r="K42" i="213"/>
  <c r="P43" i="213"/>
  <c r="M44" i="213"/>
  <c r="J45" i="213"/>
  <c r="O46" i="213"/>
  <c r="L47" i="213"/>
  <c r="Q48" i="213"/>
  <c r="N49" i="213"/>
  <c r="K50" i="213"/>
  <c r="P51" i="213"/>
  <c r="M52" i="213"/>
  <c r="J92" i="213"/>
  <c r="E93" i="213"/>
  <c r="O93" i="213"/>
  <c r="L94" i="213"/>
  <c r="Q95" i="213"/>
  <c r="N96" i="213"/>
  <c r="K97" i="213"/>
  <c r="G98" i="213"/>
  <c r="P98" i="213"/>
  <c r="P47" i="222" s="1"/>
  <c r="M99" i="213"/>
  <c r="J100" i="213"/>
  <c r="E101" i="213"/>
  <c r="O101" i="213"/>
  <c r="L102" i="213"/>
  <c r="Q103" i="213"/>
  <c r="Q92" i="222" s="1"/>
  <c r="N104" i="213"/>
  <c r="K105" i="213"/>
  <c r="G106" i="213"/>
  <c r="P106" i="213"/>
  <c r="M107" i="213"/>
  <c r="M148" i="222" s="1"/>
  <c r="J108" i="213"/>
  <c r="E109" i="213"/>
  <c r="O109" i="213"/>
  <c r="Q187" i="222"/>
  <c r="N188" i="222"/>
  <c r="K213" i="222"/>
  <c r="G118" i="213"/>
  <c r="G220" i="222" s="1"/>
  <c r="P220" i="222"/>
  <c r="M221" i="222"/>
  <c r="E121" i="213"/>
  <c r="E222" i="222" s="1"/>
  <c r="O222" i="222"/>
  <c r="L223" i="222"/>
  <c r="Q224" i="222"/>
  <c r="K266" i="222"/>
  <c r="G126" i="213"/>
  <c r="G267" i="222" s="1"/>
  <c r="P267" i="222"/>
  <c r="M268" i="222"/>
  <c r="J269" i="222"/>
  <c r="E129" i="213"/>
  <c r="E296" i="222" s="1"/>
  <c r="O296" i="222"/>
  <c r="L323" i="222"/>
  <c r="Q324" i="222"/>
  <c r="N337" i="222"/>
  <c r="K137" i="213"/>
  <c r="G138" i="213"/>
  <c r="G362" i="222" s="1"/>
  <c r="P138" i="213"/>
  <c r="P362" i="222" s="1"/>
  <c r="M139" i="213"/>
  <c r="M363" i="222" s="1"/>
  <c r="J140" i="213"/>
  <c r="J388" i="222" s="1"/>
  <c r="E141" i="213"/>
  <c r="E395" i="222" s="1"/>
  <c r="O141" i="213"/>
  <c r="O395" i="222" s="1"/>
  <c r="L142" i="213"/>
  <c r="L396" i="222" s="1"/>
  <c r="Q143" i="213"/>
  <c r="N144" i="213"/>
  <c r="N397" i="222" s="1"/>
  <c r="K145" i="213"/>
  <c r="K398" i="222" s="1"/>
  <c r="G146" i="213"/>
  <c r="G399" i="222" s="1"/>
  <c r="P146" i="213"/>
  <c r="P399" i="222" s="1"/>
  <c r="M147" i="213"/>
  <c r="J148" i="213"/>
  <c r="J441" i="222" s="1"/>
  <c r="E149" i="213"/>
  <c r="E442" i="222" s="1"/>
  <c r="O149" i="213"/>
  <c r="O442" i="222" s="1"/>
  <c r="L150" i="213"/>
  <c r="L443" i="222" s="1"/>
  <c r="Q151" i="213"/>
  <c r="Q444" i="222" s="1"/>
  <c r="N152" i="213"/>
  <c r="N471" i="222" s="1"/>
  <c r="K153" i="213"/>
  <c r="K498" i="222" s="1"/>
  <c r="G154" i="213"/>
  <c r="G499" i="222" s="1"/>
  <c r="P154" i="213"/>
  <c r="P499" i="222" s="1"/>
  <c r="M155" i="213"/>
  <c r="M512" i="222" s="1"/>
  <c r="J160" i="213"/>
  <c r="E161" i="213"/>
  <c r="E537" i="222" s="1"/>
  <c r="O161" i="213"/>
  <c r="O537" i="222" s="1"/>
  <c r="L162" i="213"/>
  <c r="L538" i="222" s="1"/>
  <c r="Q163" i="213"/>
  <c r="Q563" i="222" s="1"/>
  <c r="N164" i="213"/>
  <c r="N570" i="222" s="1"/>
  <c r="K165" i="213"/>
  <c r="K571" i="222" s="1"/>
  <c r="G166" i="213"/>
  <c r="P166" i="213"/>
  <c r="M167" i="213"/>
  <c r="M572" i="222" s="1"/>
  <c r="J168" i="213"/>
  <c r="J573" i="222" s="1"/>
  <c r="E169" i="213"/>
  <c r="E574" i="222" s="1"/>
  <c r="O169" i="213"/>
  <c r="O574" i="222" s="1"/>
  <c r="L170" i="213"/>
  <c r="Q171" i="213"/>
  <c r="Q616" i="222" s="1"/>
  <c r="N172" i="213"/>
  <c r="N617" i="222" s="1"/>
  <c r="K173" i="213"/>
  <c r="K618" i="222" s="1"/>
  <c r="G174" i="213"/>
  <c r="G619" i="222" s="1"/>
  <c r="P174" i="213"/>
  <c r="P619" i="222" s="1"/>
  <c r="M175" i="213"/>
  <c r="M646" i="222" s="1"/>
  <c r="J176" i="213"/>
  <c r="J673" i="222" s="1"/>
  <c r="E177" i="213"/>
  <c r="E674" i="222" s="1"/>
  <c r="O177" i="213"/>
  <c r="O674" i="222" s="1"/>
  <c r="L178" i="213"/>
  <c r="L687" i="222" s="1"/>
  <c r="Q183" i="213"/>
  <c r="N184" i="213"/>
  <c r="N712" i="222" s="1"/>
  <c r="K185" i="213"/>
  <c r="K713" i="222" s="1"/>
  <c r="G186" i="213"/>
  <c r="G738" i="222" s="1"/>
  <c r="P186" i="213"/>
  <c r="P738" i="222" s="1"/>
  <c r="G189" i="213"/>
  <c r="P189" i="213"/>
  <c r="M190" i="213"/>
  <c r="M747" i="222" s="1"/>
  <c r="J191" i="213"/>
  <c r="J748" i="222" s="1"/>
  <c r="E192" i="213"/>
  <c r="E749" i="222" s="1"/>
  <c r="O192" i="213"/>
  <c r="O749" i="222" s="1"/>
  <c r="L193" i="213"/>
  <c r="Q194" i="213"/>
  <c r="Q791" i="222" s="1"/>
  <c r="N195" i="213"/>
  <c r="N792" i="222" s="1"/>
  <c r="K196" i="213"/>
  <c r="K793" i="222" s="1"/>
  <c r="G197" i="213"/>
  <c r="G794" i="222" s="1"/>
  <c r="P197" i="213"/>
  <c r="P794" i="222" s="1"/>
  <c r="M198" i="213"/>
  <c r="M821" i="222" s="1"/>
  <c r="J199" i="213"/>
  <c r="J848" i="222" s="1"/>
  <c r="L201" i="213"/>
  <c r="L862" i="222" s="1"/>
  <c r="K43" i="213"/>
  <c r="O47" i="213"/>
  <c r="P45" i="213"/>
  <c r="K52" i="213"/>
  <c r="L96" i="213"/>
  <c r="G100" i="213"/>
  <c r="O103" i="213"/>
  <c r="O92" i="222" s="1"/>
  <c r="G108" i="213"/>
  <c r="G149" i="222" s="1"/>
  <c r="E115" i="213"/>
  <c r="E187" i="222" s="1"/>
  <c r="G120" i="213"/>
  <c r="J223" i="222"/>
  <c r="M41" i="213"/>
  <c r="J91" i="213"/>
  <c r="O41" i="213"/>
  <c r="L42" i="213"/>
  <c r="Q43" i="213"/>
  <c r="N44" i="213"/>
  <c r="K45" i="213"/>
  <c r="P46" i="213"/>
  <c r="M47" i="213"/>
  <c r="J48" i="213"/>
  <c r="O49" i="213"/>
  <c r="L50" i="213"/>
  <c r="Q51" i="213"/>
  <c r="N52" i="213"/>
  <c r="K92" i="213"/>
  <c r="G93" i="213"/>
  <c r="P93" i="213"/>
  <c r="M94" i="213"/>
  <c r="J95" i="213"/>
  <c r="E96" i="213"/>
  <c r="O96" i="213"/>
  <c r="L97" i="213"/>
  <c r="Q98" i="213"/>
  <c r="N99" i="213"/>
  <c r="K100" i="213"/>
  <c r="G101" i="213"/>
  <c r="P101" i="213"/>
  <c r="M102" i="213"/>
  <c r="J103" i="213"/>
  <c r="E104" i="213"/>
  <c r="O104" i="213"/>
  <c r="L105" i="213"/>
  <c r="Q106" i="213"/>
  <c r="N107" i="213"/>
  <c r="K108" i="213"/>
  <c r="G109" i="213"/>
  <c r="P109" i="213"/>
  <c r="J187" i="222"/>
  <c r="E116" i="213"/>
  <c r="E188" i="222" s="1"/>
  <c r="O188" i="222"/>
  <c r="L213" i="222"/>
  <c r="Q220" i="222"/>
  <c r="N221" i="222"/>
  <c r="G121" i="213"/>
  <c r="G222" i="222" s="1"/>
  <c r="P222" i="222"/>
  <c r="M223" i="222"/>
  <c r="J224" i="222"/>
  <c r="E124" i="213"/>
  <c r="L266" i="222"/>
  <c r="Q267" i="222"/>
  <c r="N268" i="222"/>
  <c r="K269" i="222"/>
  <c r="G129" i="213"/>
  <c r="G296" i="222" s="1"/>
  <c r="P296" i="222"/>
  <c r="M323" i="222"/>
  <c r="J324" i="222"/>
  <c r="E132" i="213"/>
  <c r="E337" i="222" s="1"/>
  <c r="O337" i="222"/>
  <c r="L137" i="213"/>
  <c r="Q138" i="213"/>
  <c r="Q362" i="222" s="1"/>
  <c r="N139" i="213"/>
  <c r="N363" i="222" s="1"/>
  <c r="K140" i="213"/>
  <c r="K388" i="222" s="1"/>
  <c r="G141" i="213"/>
  <c r="G395" i="222" s="1"/>
  <c r="P141" i="213"/>
  <c r="P395" i="222" s="1"/>
  <c r="M142" i="213"/>
  <c r="M396" i="222" s="1"/>
  <c r="J143" i="213"/>
  <c r="E144" i="213"/>
  <c r="E397" i="222" s="1"/>
  <c r="O144" i="213"/>
  <c r="O397" i="222" s="1"/>
  <c r="L145" i="213"/>
  <c r="L398" i="222" s="1"/>
  <c r="Q146" i="213"/>
  <c r="Q399" i="222" s="1"/>
  <c r="N147" i="213"/>
  <c r="K148" i="213"/>
  <c r="K441" i="222" s="1"/>
  <c r="G149" i="213"/>
  <c r="G442" i="222" s="1"/>
  <c r="P149" i="213"/>
  <c r="P442" i="222" s="1"/>
  <c r="M150" i="213"/>
  <c r="M443" i="222" s="1"/>
  <c r="J151" i="213"/>
  <c r="J444" i="222" s="1"/>
  <c r="E152" i="213"/>
  <c r="E471" i="222" s="1"/>
  <c r="O152" i="213"/>
  <c r="O471" i="222" s="1"/>
  <c r="L153" i="213"/>
  <c r="L498" i="222" s="1"/>
  <c r="Q154" i="213"/>
  <c r="Q499" i="222" s="1"/>
  <c r="N155" i="213"/>
  <c r="N512" i="222" s="1"/>
  <c r="K160" i="213"/>
  <c r="G161" i="213"/>
  <c r="G537" i="222" s="1"/>
  <c r="P161" i="213"/>
  <c r="P537" i="222" s="1"/>
  <c r="M162" i="213"/>
  <c r="M538" i="222" s="1"/>
  <c r="J163" i="213"/>
  <c r="J563" i="222" s="1"/>
  <c r="E164" i="213"/>
  <c r="E570" i="222" s="1"/>
  <c r="O164" i="213"/>
  <c r="O570" i="222" s="1"/>
  <c r="L165" i="213"/>
  <c r="L571" i="222" s="1"/>
  <c r="Q166" i="213"/>
  <c r="N167" i="213"/>
  <c r="N572" i="222" s="1"/>
  <c r="K168" i="213"/>
  <c r="K573" i="222" s="1"/>
  <c r="G169" i="213"/>
  <c r="G574" i="222" s="1"/>
  <c r="P169" i="213"/>
  <c r="P574" i="222" s="1"/>
  <c r="M170" i="213"/>
  <c r="J171" i="213"/>
  <c r="J616" i="222" s="1"/>
  <c r="E172" i="213"/>
  <c r="E617" i="222" s="1"/>
  <c r="O172" i="213"/>
  <c r="O617" i="222" s="1"/>
  <c r="L173" i="213"/>
  <c r="L618" i="222" s="1"/>
  <c r="Q174" i="213"/>
  <c r="Q619" i="222" s="1"/>
  <c r="N175" i="213"/>
  <c r="N646" i="222" s="1"/>
  <c r="K176" i="213"/>
  <c r="K673" i="222" s="1"/>
  <c r="G177" i="213"/>
  <c r="G674" i="222" s="1"/>
  <c r="P177" i="213"/>
  <c r="P674" i="222" s="1"/>
  <c r="M178" i="213"/>
  <c r="M687" i="222" s="1"/>
  <c r="J183" i="213"/>
  <c r="E184" i="213"/>
  <c r="E712" i="222" s="1"/>
  <c r="O184" i="213"/>
  <c r="O712" i="222" s="1"/>
  <c r="L185" i="213"/>
  <c r="L713" i="222" s="1"/>
  <c r="Q186" i="213"/>
  <c r="Q738" i="222" s="1"/>
  <c r="N187" i="213"/>
  <c r="N745" i="222" s="1"/>
  <c r="Q189" i="213"/>
  <c r="N190" i="213"/>
  <c r="N747" i="222" s="1"/>
  <c r="K191" i="213"/>
  <c r="K748" i="222" s="1"/>
  <c r="G192" i="213"/>
  <c r="G749" i="222" s="1"/>
  <c r="P192" i="213"/>
  <c r="P749" i="222" s="1"/>
  <c r="M193" i="213"/>
  <c r="J194" i="213"/>
  <c r="J791" i="222" s="1"/>
  <c r="E195" i="213"/>
  <c r="E792" i="222" s="1"/>
  <c r="O195" i="213"/>
  <c r="O792" i="222" s="1"/>
  <c r="L196" i="213"/>
  <c r="L793" i="222" s="1"/>
  <c r="Q197" i="213"/>
  <c r="Q794" i="222" s="1"/>
  <c r="N198" i="213"/>
  <c r="N821" i="222" s="1"/>
  <c r="K199" i="213"/>
  <c r="K848" i="222" s="1"/>
  <c r="M201" i="213"/>
  <c r="M862" i="222" s="1"/>
  <c r="J46" i="213"/>
  <c r="Q49" i="213"/>
  <c r="L41" i="213"/>
  <c r="O48" i="213"/>
  <c r="Q50" i="213"/>
  <c r="M93" i="213"/>
  <c r="P100" i="213"/>
  <c r="N106" i="213"/>
  <c r="N121" i="222" s="1"/>
  <c r="M109" i="213"/>
  <c r="M162" i="222" s="1"/>
  <c r="L188" i="222"/>
  <c r="Q213" i="222"/>
  <c r="M222" i="222"/>
  <c r="K91" i="213"/>
  <c r="P41" i="213"/>
  <c r="M42" i="213"/>
  <c r="J43" i="213"/>
  <c r="O44" i="213"/>
  <c r="L45" i="213"/>
  <c r="Q46" i="213"/>
  <c r="N47" i="213"/>
  <c r="K48" i="213"/>
  <c r="P49" i="213"/>
  <c r="M50" i="213"/>
  <c r="J51" i="213"/>
  <c r="O52" i="213"/>
  <c r="L92" i="213"/>
  <c r="Q93" i="213"/>
  <c r="N94" i="213"/>
  <c r="N38" i="222" s="1"/>
  <c r="K95" i="213"/>
  <c r="K45" i="222" s="1"/>
  <c r="G96" i="213"/>
  <c r="G46" i="222" s="1"/>
  <c r="P96" i="213"/>
  <c r="P46" i="222" s="1"/>
  <c r="M97" i="213"/>
  <c r="J98" i="213"/>
  <c r="J47" i="222" s="1"/>
  <c r="E99" i="213"/>
  <c r="O99" i="213"/>
  <c r="O48" i="222" s="1"/>
  <c r="L100" i="213"/>
  <c r="L49" i="222" s="1"/>
  <c r="Q101" i="213"/>
  <c r="N102" i="213"/>
  <c r="N91" i="222" s="1"/>
  <c r="K103" i="213"/>
  <c r="K92" i="222" s="1"/>
  <c r="G104" i="213"/>
  <c r="G93" i="222" s="1"/>
  <c r="P104" i="213"/>
  <c r="P93" i="222" s="1"/>
  <c r="M105" i="213"/>
  <c r="M94" i="222" s="1"/>
  <c r="J106" i="213"/>
  <c r="J121" i="222" s="1"/>
  <c r="E107" i="213"/>
  <c r="O107" i="213"/>
  <c r="O148" i="222" s="1"/>
  <c r="L108" i="213"/>
  <c r="L149" i="222" s="1"/>
  <c r="Q109" i="213"/>
  <c r="Q162" i="222" s="1"/>
  <c r="K187" i="222"/>
  <c r="G116" i="213"/>
  <c r="G188" i="222" s="1"/>
  <c r="P188" i="222"/>
  <c r="M213" i="222"/>
  <c r="J220" i="222"/>
  <c r="E119" i="213"/>
  <c r="E221" i="222" s="1"/>
  <c r="O221" i="222"/>
  <c r="Q222" i="222"/>
  <c r="N223" i="222"/>
  <c r="K224" i="222"/>
  <c r="G124" i="213"/>
  <c r="M266" i="222"/>
  <c r="J267" i="222"/>
  <c r="E127" i="213"/>
  <c r="E268" i="222" s="1"/>
  <c r="O268" i="222"/>
  <c r="L269" i="222"/>
  <c r="Q296" i="222"/>
  <c r="N323" i="222"/>
  <c r="K324" i="222"/>
  <c r="G132" i="213"/>
  <c r="G337" i="222" s="1"/>
  <c r="P337" i="222"/>
  <c r="M137" i="213"/>
  <c r="J138" i="213"/>
  <c r="J362" i="222" s="1"/>
  <c r="E139" i="213"/>
  <c r="E363" i="222" s="1"/>
  <c r="O139" i="213"/>
  <c r="O363" i="222" s="1"/>
  <c r="L140" i="213"/>
  <c r="L388" i="222" s="1"/>
  <c r="Q141" i="213"/>
  <c r="Q395" i="222" s="1"/>
  <c r="N142" i="213"/>
  <c r="N396" i="222" s="1"/>
  <c r="K143" i="213"/>
  <c r="G144" i="213"/>
  <c r="G397" i="222" s="1"/>
  <c r="P144" i="213"/>
  <c r="P397" i="222" s="1"/>
  <c r="M145" i="213"/>
  <c r="M398" i="222" s="1"/>
  <c r="J146" i="213"/>
  <c r="J399" i="222" s="1"/>
  <c r="E147" i="213"/>
  <c r="O147" i="213"/>
  <c r="L148" i="213"/>
  <c r="L441" i="222" s="1"/>
  <c r="Q149" i="213"/>
  <c r="Q442" i="222" s="1"/>
  <c r="N150" i="213"/>
  <c r="N443" i="222" s="1"/>
  <c r="K151" i="213"/>
  <c r="K444" i="222" s="1"/>
  <c r="G152" i="213"/>
  <c r="G471" i="222" s="1"/>
  <c r="P152" i="213"/>
  <c r="P471" i="222" s="1"/>
  <c r="M153" i="213"/>
  <c r="M498" i="222" s="1"/>
  <c r="J154" i="213"/>
  <c r="J499" i="222" s="1"/>
  <c r="E155" i="213"/>
  <c r="E512" i="222" s="1"/>
  <c r="O155" i="213"/>
  <c r="O512" i="222" s="1"/>
  <c r="L160" i="213"/>
  <c r="Q161" i="213"/>
  <c r="Q537" i="222" s="1"/>
  <c r="N162" i="213"/>
  <c r="N538" i="222" s="1"/>
  <c r="K163" i="213"/>
  <c r="K563" i="222" s="1"/>
  <c r="G164" i="213"/>
  <c r="G570" i="222" s="1"/>
  <c r="P164" i="213"/>
  <c r="P570" i="222" s="1"/>
  <c r="M165" i="213"/>
  <c r="M571" i="222" s="1"/>
  <c r="J166" i="213"/>
  <c r="E167" i="213"/>
  <c r="E572" i="222" s="1"/>
  <c r="O167" i="213"/>
  <c r="O572" i="222" s="1"/>
  <c r="L168" i="213"/>
  <c r="L573" i="222" s="1"/>
  <c r="Q169" i="213"/>
  <c r="Q574" i="222" s="1"/>
  <c r="N170" i="213"/>
  <c r="K171" i="213"/>
  <c r="K616" i="222" s="1"/>
  <c r="G172" i="213"/>
  <c r="G617" i="222" s="1"/>
  <c r="P172" i="213"/>
  <c r="P617" i="222" s="1"/>
  <c r="M173" i="213"/>
  <c r="M618" i="222" s="1"/>
  <c r="J174" i="213"/>
  <c r="J619" i="222" s="1"/>
  <c r="E175" i="213"/>
  <c r="E646" i="222" s="1"/>
  <c r="O175" i="213"/>
  <c r="O646" i="222" s="1"/>
  <c r="L176" i="213"/>
  <c r="L673" i="222" s="1"/>
  <c r="Q177" i="213"/>
  <c r="Q674" i="222" s="1"/>
  <c r="N178" i="213"/>
  <c r="N687" i="222" s="1"/>
  <c r="K183" i="213"/>
  <c r="G184" i="213"/>
  <c r="G712" i="222" s="1"/>
  <c r="P184" i="213"/>
  <c r="P712" i="222" s="1"/>
  <c r="M185" i="213"/>
  <c r="M713" i="222" s="1"/>
  <c r="J186" i="213"/>
  <c r="J738" i="222" s="1"/>
  <c r="E187" i="213"/>
  <c r="E745" i="222" s="1"/>
  <c r="O187" i="213"/>
  <c r="O745" i="222" s="1"/>
  <c r="J189" i="213"/>
  <c r="E190" i="213"/>
  <c r="E747" i="222" s="1"/>
  <c r="O190" i="213"/>
  <c r="O747" i="222" s="1"/>
  <c r="L191" i="213"/>
  <c r="L748" i="222" s="1"/>
  <c r="Q192" i="213"/>
  <c r="Q749" i="222" s="1"/>
  <c r="N193" i="213"/>
  <c r="K194" i="213"/>
  <c r="K791" i="222" s="1"/>
  <c r="G195" i="213"/>
  <c r="G792" i="222" s="1"/>
  <c r="P195" i="213"/>
  <c r="P792" i="222" s="1"/>
  <c r="M196" i="213"/>
  <c r="M793" i="222" s="1"/>
  <c r="J197" i="213"/>
  <c r="J794" i="222" s="1"/>
  <c r="E198" i="213"/>
  <c r="E821" i="222" s="1"/>
  <c r="O198" i="213"/>
  <c r="O821" i="222" s="1"/>
  <c r="L199" i="213"/>
  <c r="L848" i="222" s="1"/>
  <c r="N201" i="213"/>
  <c r="N862" i="222" s="1"/>
  <c r="Q41" i="213"/>
  <c r="L48" i="213"/>
  <c r="K51" i="213"/>
  <c r="J93" i="213"/>
  <c r="O94" i="213"/>
  <c r="O38" i="222" s="1"/>
  <c r="K98" i="213"/>
  <c r="K47" i="222" s="1"/>
  <c r="M100" i="213"/>
  <c r="L103" i="213"/>
  <c r="L92" i="222" s="1"/>
  <c r="P107" i="213"/>
  <c r="M108" i="213"/>
  <c r="J109" i="213"/>
  <c r="E114" i="213"/>
  <c r="L187" i="222"/>
  <c r="Q188" i="222"/>
  <c r="N213" i="222"/>
  <c r="K220" i="222"/>
  <c r="G119" i="213"/>
  <c r="G221" i="222" s="1"/>
  <c r="P221" i="222"/>
  <c r="J222" i="222"/>
  <c r="E122" i="213"/>
  <c r="E223" i="222" s="1"/>
  <c r="O223" i="222"/>
  <c r="L224" i="222"/>
  <c r="N266" i="222"/>
  <c r="K267" i="222"/>
  <c r="G127" i="213"/>
  <c r="G268" i="222" s="1"/>
  <c r="P268" i="222"/>
  <c r="M269" i="222"/>
  <c r="J296" i="222"/>
  <c r="E130" i="213"/>
  <c r="E323" i="222" s="1"/>
  <c r="O323" i="222"/>
  <c r="L324" i="222"/>
  <c r="Q337" i="222"/>
  <c r="N137" i="213"/>
  <c r="K138" i="213"/>
  <c r="K362" i="222" s="1"/>
  <c r="G139" i="213"/>
  <c r="G363" i="222" s="1"/>
  <c r="P139" i="213"/>
  <c r="P363" i="222" s="1"/>
  <c r="M140" i="213"/>
  <c r="M388" i="222" s="1"/>
  <c r="J141" i="213"/>
  <c r="J395" i="222" s="1"/>
  <c r="E142" i="213"/>
  <c r="E396" i="222" s="1"/>
  <c r="O142" i="213"/>
  <c r="O396" i="222" s="1"/>
  <c r="L143" i="213"/>
  <c r="Q144" i="213"/>
  <c r="Q397" i="222" s="1"/>
  <c r="N145" i="213"/>
  <c r="N398" i="222" s="1"/>
  <c r="K146" i="213"/>
  <c r="K399" i="222" s="1"/>
  <c r="G147" i="213"/>
  <c r="P147" i="213"/>
  <c r="M148" i="213"/>
  <c r="M441" i="222" s="1"/>
  <c r="J149" i="213"/>
  <c r="J442" i="222" s="1"/>
  <c r="E150" i="213"/>
  <c r="E443" i="222" s="1"/>
  <c r="O150" i="213"/>
  <c r="O443" i="222" s="1"/>
  <c r="L151" i="213"/>
  <c r="L444" i="222" s="1"/>
  <c r="Q152" i="213"/>
  <c r="Q471" i="222" s="1"/>
  <c r="N153" i="213"/>
  <c r="N498" i="222" s="1"/>
  <c r="K154" i="213"/>
  <c r="K499" i="222" s="1"/>
  <c r="G155" i="213"/>
  <c r="G512" i="222" s="1"/>
  <c r="P155" i="213"/>
  <c r="P512" i="222" s="1"/>
  <c r="M160" i="213"/>
  <c r="J161" i="213"/>
  <c r="J537" i="222" s="1"/>
  <c r="E162" i="213"/>
  <c r="E538" i="222" s="1"/>
  <c r="O162" i="213"/>
  <c r="O538" i="222" s="1"/>
  <c r="L163" i="213"/>
  <c r="L563" i="222" s="1"/>
  <c r="Q164" i="213"/>
  <c r="Q570" i="222" s="1"/>
  <c r="N165" i="213"/>
  <c r="N571" i="222" s="1"/>
  <c r="K166" i="213"/>
  <c r="G167" i="213"/>
  <c r="G572" i="222" s="1"/>
  <c r="P167" i="213"/>
  <c r="P572" i="222" s="1"/>
  <c r="M168" i="213"/>
  <c r="M573" i="222" s="1"/>
  <c r="J169" i="213"/>
  <c r="J574" i="222" s="1"/>
  <c r="E170" i="213"/>
  <c r="O170" i="213"/>
  <c r="L171" i="213"/>
  <c r="L616" i="222" s="1"/>
  <c r="Q172" i="213"/>
  <c r="Q617" i="222" s="1"/>
  <c r="N173" i="213"/>
  <c r="N618" i="222" s="1"/>
  <c r="K174" i="213"/>
  <c r="K619" i="222" s="1"/>
  <c r="G175" i="213"/>
  <c r="G646" i="222" s="1"/>
  <c r="P175" i="213"/>
  <c r="P646" i="222" s="1"/>
  <c r="M176" i="213"/>
  <c r="M673" i="222" s="1"/>
  <c r="J177" i="213"/>
  <c r="J674" i="222" s="1"/>
  <c r="E178" i="213"/>
  <c r="E687" i="222" s="1"/>
  <c r="O178" i="213"/>
  <c r="O687" i="222" s="1"/>
  <c r="L183" i="213"/>
  <c r="Q184" i="213"/>
  <c r="Q712" i="222" s="1"/>
  <c r="N185" i="213"/>
  <c r="N713" i="222" s="1"/>
  <c r="K186" i="213"/>
  <c r="K738" i="222" s="1"/>
  <c r="G187" i="213"/>
  <c r="G745" i="222" s="1"/>
  <c r="P187" i="213"/>
  <c r="P745" i="222" s="1"/>
  <c r="K189" i="213"/>
  <c r="G190" i="213"/>
  <c r="G747" i="222" s="1"/>
  <c r="P190" i="213"/>
  <c r="P747" i="222" s="1"/>
  <c r="M191" i="213"/>
  <c r="M748" i="222" s="1"/>
  <c r="J192" i="213"/>
  <c r="J749" i="222" s="1"/>
  <c r="E193" i="213"/>
  <c r="O193" i="213"/>
  <c r="L194" i="213"/>
  <c r="L791" i="222" s="1"/>
  <c r="Q195" i="213"/>
  <c r="Q792" i="222" s="1"/>
  <c r="N196" i="213"/>
  <c r="N793" i="222" s="1"/>
  <c r="K197" i="213"/>
  <c r="K794" i="222" s="1"/>
  <c r="G198" i="213"/>
  <c r="G821" i="222" s="1"/>
  <c r="P198" i="213"/>
  <c r="P821" i="222" s="1"/>
  <c r="M199" i="213"/>
  <c r="M848" i="222" s="1"/>
  <c r="E201" i="213"/>
  <c r="E862" i="222" s="1"/>
  <c r="O201" i="213"/>
  <c r="O862" i="222" s="1"/>
  <c r="N42" i="213"/>
  <c r="M45" i="213"/>
  <c r="P52" i="213"/>
  <c r="E94" i="213"/>
  <c r="N97" i="213"/>
  <c r="P99" i="213"/>
  <c r="P48" i="222" s="1"/>
  <c r="E102" i="213"/>
  <c r="N105" i="213"/>
  <c r="G107" i="213"/>
  <c r="G148" i="222" s="1"/>
  <c r="J41" i="213"/>
  <c r="O42" i="213"/>
  <c r="N45" i="213"/>
  <c r="P47" i="213"/>
  <c r="J49" i="213"/>
  <c r="O50" i="213"/>
  <c r="L51" i="213"/>
  <c r="Q52" i="213"/>
  <c r="N92" i="213"/>
  <c r="N12" i="222" s="1"/>
  <c r="K93" i="213"/>
  <c r="K13" i="222" s="1"/>
  <c r="G94" i="213"/>
  <c r="G38" i="222" s="1"/>
  <c r="P94" i="213"/>
  <c r="M95" i="213"/>
  <c r="M45" i="222" s="1"/>
  <c r="J96" i="213"/>
  <c r="J46" i="222" s="1"/>
  <c r="E97" i="213"/>
  <c r="O97" i="213"/>
  <c r="L98" i="213"/>
  <c r="L47" i="222" s="1"/>
  <c r="Q99" i="213"/>
  <c r="Q48" i="222" s="1"/>
  <c r="N100" i="213"/>
  <c r="N49" i="222" s="1"/>
  <c r="K101" i="213"/>
  <c r="G102" i="213"/>
  <c r="P102" i="213"/>
  <c r="M103" i="213"/>
  <c r="M92" i="222" s="1"/>
  <c r="J104" i="213"/>
  <c r="J93" i="222" s="1"/>
  <c r="E105" i="213"/>
  <c r="O105" i="213"/>
  <c r="O94" i="222" s="1"/>
  <c r="L106" i="213"/>
  <c r="L121" i="222" s="1"/>
  <c r="Q107" i="213"/>
  <c r="N108" i="213"/>
  <c r="K109" i="213"/>
  <c r="G114" i="213"/>
  <c r="M187" i="222"/>
  <c r="J188" i="222"/>
  <c r="E117" i="213"/>
  <c r="E213" i="222" s="1"/>
  <c r="O213" i="222"/>
  <c r="L220" i="222"/>
  <c r="Q221" i="222"/>
  <c r="K222" i="222"/>
  <c r="G122" i="213"/>
  <c r="G223" i="222" s="1"/>
  <c r="P223" i="222"/>
  <c r="M224" i="222"/>
  <c r="E125" i="213"/>
  <c r="E266" i="222" s="1"/>
  <c r="O266" i="222"/>
  <c r="L267" i="222"/>
  <c r="Q268" i="222"/>
  <c r="N269" i="222"/>
  <c r="K296" i="222"/>
  <c r="G130" i="213"/>
  <c r="G323" i="222" s="1"/>
  <c r="P323" i="222"/>
  <c r="M324" i="222"/>
  <c r="J337" i="222"/>
  <c r="E137" i="213"/>
  <c r="O137" i="213"/>
  <c r="L138" i="213"/>
  <c r="L362" i="222" s="1"/>
  <c r="Q139" i="213"/>
  <c r="Q363" i="222" s="1"/>
  <c r="N140" i="213"/>
  <c r="N388" i="222" s="1"/>
  <c r="K141" i="213"/>
  <c r="K395" i="222" s="1"/>
  <c r="G142" i="213"/>
  <c r="G396" i="222" s="1"/>
  <c r="P142" i="213"/>
  <c r="P396" i="222" s="1"/>
  <c r="J144" i="213"/>
  <c r="J397" i="222" s="1"/>
  <c r="E145" i="213"/>
  <c r="E398" i="222" s="1"/>
  <c r="O145" i="213"/>
  <c r="O398" i="222" s="1"/>
  <c r="L146" i="213"/>
  <c r="L399" i="222" s="1"/>
  <c r="Q147" i="213"/>
  <c r="N148" i="213"/>
  <c r="N441" i="222" s="1"/>
  <c r="K149" i="213"/>
  <c r="K442" i="222" s="1"/>
  <c r="G150" i="213"/>
  <c r="G443" i="222" s="1"/>
  <c r="P150" i="213"/>
  <c r="P443" i="222" s="1"/>
  <c r="M151" i="213"/>
  <c r="M444" i="222" s="1"/>
  <c r="J152" i="213"/>
  <c r="J471" i="222" s="1"/>
  <c r="E153" i="213"/>
  <c r="E498" i="222" s="1"/>
  <c r="O153" i="213"/>
  <c r="O498" i="222" s="1"/>
  <c r="L154" i="213"/>
  <c r="L499" i="222" s="1"/>
  <c r="Q155" i="213"/>
  <c r="Q512" i="222" s="1"/>
  <c r="N160" i="213"/>
  <c r="K161" i="213"/>
  <c r="K537" i="222" s="1"/>
  <c r="G162" i="213"/>
  <c r="G538" i="222" s="1"/>
  <c r="P162" i="213"/>
  <c r="P538" i="222" s="1"/>
  <c r="M163" i="213"/>
  <c r="M563" i="222" s="1"/>
  <c r="J164" i="213"/>
  <c r="J570" i="222" s="1"/>
  <c r="E165" i="213"/>
  <c r="E571" i="222" s="1"/>
  <c r="O165" i="213"/>
  <c r="O571" i="222" s="1"/>
  <c r="L166" i="213"/>
  <c r="Q167" i="213"/>
  <c r="Q572" i="222" s="1"/>
  <c r="N168" i="213"/>
  <c r="N573" i="222" s="1"/>
  <c r="K169" i="213"/>
  <c r="K574" i="222" s="1"/>
  <c r="G170" i="213"/>
  <c r="P170" i="213"/>
  <c r="M171" i="213"/>
  <c r="M616" i="222" s="1"/>
  <c r="J172" i="213"/>
  <c r="J617" i="222" s="1"/>
  <c r="E173" i="213"/>
  <c r="E618" i="222" s="1"/>
  <c r="O173" i="213"/>
  <c r="O618" i="222" s="1"/>
  <c r="L174" i="213"/>
  <c r="L619" i="222" s="1"/>
  <c r="Q175" i="213"/>
  <c r="Q646" i="222" s="1"/>
  <c r="N176" i="213"/>
  <c r="N673" i="222" s="1"/>
  <c r="K177" i="213"/>
  <c r="K674" i="222" s="1"/>
  <c r="G178" i="213"/>
  <c r="G687" i="222" s="1"/>
  <c r="P178" i="213"/>
  <c r="P687" i="222" s="1"/>
  <c r="M183" i="213"/>
  <c r="J184" i="213"/>
  <c r="J712" i="222" s="1"/>
  <c r="E185" i="213"/>
  <c r="E713" i="222" s="1"/>
  <c r="O185" i="213"/>
  <c r="O713" i="222" s="1"/>
  <c r="L186" i="213"/>
  <c r="L738" i="222" s="1"/>
  <c r="Q187" i="213"/>
  <c r="Q745" i="222" s="1"/>
  <c r="L189" i="213"/>
  <c r="Q190" i="213"/>
  <c r="Q747" i="222" s="1"/>
  <c r="N191" i="213"/>
  <c r="N748" i="222" s="1"/>
  <c r="K192" i="213"/>
  <c r="K749" i="222" s="1"/>
  <c r="G193" i="213"/>
  <c r="P193" i="213"/>
  <c r="M194" i="213"/>
  <c r="M791" i="222" s="1"/>
  <c r="J195" i="213"/>
  <c r="J792" i="222" s="1"/>
  <c r="E196" i="213"/>
  <c r="E793" i="222" s="1"/>
  <c r="O196" i="213"/>
  <c r="O793" i="222" s="1"/>
  <c r="L197" i="213"/>
  <c r="L794" i="222" s="1"/>
  <c r="Q198" i="213"/>
  <c r="Q821" i="222" s="1"/>
  <c r="N199" i="213"/>
  <c r="N848" i="222" s="1"/>
  <c r="G201" i="213"/>
  <c r="G862" i="222" s="1"/>
  <c r="P201" i="213"/>
  <c r="P862" i="222" s="1"/>
  <c r="L91" i="213"/>
  <c r="P44" i="213"/>
  <c r="M92" i="213"/>
  <c r="M12" i="222" s="1"/>
  <c r="L95" i="213"/>
  <c r="L45" i="222" s="1"/>
  <c r="Q96" i="213"/>
  <c r="Q46" i="222" s="1"/>
  <c r="G99" i="213"/>
  <c r="G48" i="222" s="1"/>
  <c r="J101" i="213"/>
  <c r="O102" i="213"/>
  <c r="O91" i="222" s="1"/>
  <c r="Q104" i="213"/>
  <c r="Q93" i="222" s="1"/>
  <c r="K106" i="213"/>
  <c r="K121" i="222" s="1"/>
  <c r="M91" i="213"/>
  <c r="L43" i="213"/>
  <c r="Q44" i="213"/>
  <c r="K46" i="213"/>
  <c r="M48" i="213"/>
  <c r="N91" i="213"/>
  <c r="K41" i="213"/>
  <c r="P42" i="213"/>
  <c r="M43" i="213"/>
  <c r="J44" i="213"/>
  <c r="O45" i="213"/>
  <c r="L46" i="213"/>
  <c r="Q47" i="213"/>
  <c r="N48" i="213"/>
  <c r="K49" i="213"/>
  <c r="P50" i="213"/>
  <c r="M51" i="213"/>
  <c r="J52" i="213"/>
  <c r="E92" i="213"/>
  <c r="O92" i="213"/>
  <c r="O12" i="222" s="1"/>
  <c r="L93" i="213"/>
  <c r="L13" i="222" s="1"/>
  <c r="Q94" i="213"/>
  <c r="Q38" i="222" s="1"/>
  <c r="N95" i="213"/>
  <c r="K96" i="213"/>
  <c r="K46" i="222" s="1"/>
  <c r="G97" i="213"/>
  <c r="P97" i="213"/>
  <c r="M98" i="213"/>
  <c r="M47" i="222" s="1"/>
  <c r="J99" i="213"/>
  <c r="J48" i="222" s="1"/>
  <c r="E100" i="213"/>
  <c r="O100" i="213"/>
  <c r="O49" i="222" s="1"/>
  <c r="L101" i="213"/>
  <c r="Q102" i="213"/>
  <c r="N103" i="213"/>
  <c r="N92" i="222" s="1"/>
  <c r="K104" i="213"/>
  <c r="K93" i="222" s="1"/>
  <c r="G105" i="213"/>
  <c r="G94" i="222" s="1"/>
  <c r="P105" i="213"/>
  <c r="P94" i="222" s="1"/>
  <c r="M106" i="213"/>
  <c r="M121" i="222" s="1"/>
  <c r="J107" i="213"/>
  <c r="J148" i="222" s="1"/>
  <c r="E108" i="213"/>
  <c r="O108" i="213"/>
  <c r="O149" i="222" s="1"/>
  <c r="L109" i="213"/>
  <c r="N187" i="222"/>
  <c r="K188" i="222"/>
  <c r="G117" i="213"/>
  <c r="G213" i="222" s="1"/>
  <c r="P213" i="222"/>
  <c r="M220" i="222"/>
  <c r="J221" i="222"/>
  <c r="E120" i="213"/>
  <c r="L222" i="222"/>
  <c r="Q223" i="222"/>
  <c r="N224" i="222"/>
  <c r="G125" i="213"/>
  <c r="G266" i="222" s="1"/>
  <c r="P266" i="222"/>
  <c r="M267" i="222"/>
  <c r="J268" i="222"/>
  <c r="E128" i="213"/>
  <c r="E269" i="222" s="1"/>
  <c r="O269" i="222"/>
  <c r="L296" i="222"/>
  <c r="Q323" i="222"/>
  <c r="N324" i="222"/>
  <c r="K337" i="222"/>
  <c r="G137" i="213"/>
  <c r="P137" i="213"/>
  <c r="M138" i="213"/>
  <c r="M362" i="222" s="1"/>
  <c r="J139" i="213"/>
  <c r="J363" i="222" s="1"/>
  <c r="E140" i="213"/>
  <c r="E388" i="222" s="1"/>
  <c r="O140" i="213"/>
  <c r="O388" i="222" s="1"/>
  <c r="L141" i="213"/>
  <c r="L395" i="222" s="1"/>
  <c r="Q142" i="213"/>
  <c r="Q396" i="222" s="1"/>
  <c r="N143" i="213"/>
  <c r="K144" i="213"/>
  <c r="K397" i="222" s="1"/>
  <c r="G145" i="213"/>
  <c r="G398" i="222" s="1"/>
  <c r="P145" i="213"/>
  <c r="P398" i="222" s="1"/>
  <c r="M146" i="213"/>
  <c r="M399" i="222" s="1"/>
  <c r="J147" i="213"/>
  <c r="E148" i="213"/>
  <c r="E441" i="222" s="1"/>
  <c r="O148" i="213"/>
  <c r="O441" i="222" s="1"/>
  <c r="L149" i="213"/>
  <c r="L442" i="222" s="1"/>
  <c r="Q150" i="213"/>
  <c r="Q443" i="222" s="1"/>
  <c r="N151" i="213"/>
  <c r="N444" i="222" s="1"/>
  <c r="K152" i="213"/>
  <c r="K471" i="222" s="1"/>
  <c r="G153" i="213"/>
  <c r="G498" i="222" s="1"/>
  <c r="P153" i="213"/>
  <c r="P498" i="222" s="1"/>
  <c r="M154" i="213"/>
  <c r="M499" i="222" s="1"/>
  <c r="J155" i="213"/>
  <c r="J512" i="222" s="1"/>
  <c r="E160" i="213"/>
  <c r="O160" i="213"/>
  <c r="L161" i="213"/>
  <c r="L537" i="222" s="1"/>
  <c r="Q162" i="213"/>
  <c r="Q538" i="222" s="1"/>
  <c r="N163" i="213"/>
  <c r="N563" i="222" s="1"/>
  <c r="K164" i="213"/>
  <c r="K570" i="222" s="1"/>
  <c r="G165" i="213"/>
  <c r="G571" i="222" s="1"/>
  <c r="P165" i="213"/>
  <c r="P571" i="222" s="1"/>
  <c r="M166" i="213"/>
  <c r="J167" i="213"/>
  <c r="J572" i="222" s="1"/>
  <c r="E168" i="213"/>
  <c r="E573" i="222" s="1"/>
  <c r="O168" i="213"/>
  <c r="O573" i="222" s="1"/>
  <c r="L169" i="213"/>
  <c r="L574" i="222" s="1"/>
  <c r="Q170" i="213"/>
  <c r="N171" i="213"/>
  <c r="N616" i="222" s="1"/>
  <c r="K172" i="213"/>
  <c r="K617" i="222" s="1"/>
  <c r="G173" i="213"/>
  <c r="G618" i="222" s="1"/>
  <c r="P173" i="213"/>
  <c r="P618" i="222" s="1"/>
  <c r="M174" i="213"/>
  <c r="M619" i="222" s="1"/>
  <c r="J175" i="213"/>
  <c r="J646" i="222" s="1"/>
  <c r="E176" i="213"/>
  <c r="E673" i="222" s="1"/>
  <c r="O176" i="213"/>
  <c r="O673" i="222" s="1"/>
  <c r="L177" i="213"/>
  <c r="L674" i="222" s="1"/>
  <c r="Q178" i="213"/>
  <c r="Q687" i="222" s="1"/>
  <c r="N183" i="213"/>
  <c r="K184" i="213"/>
  <c r="K712" i="222" s="1"/>
  <c r="G185" i="213"/>
  <c r="G713" i="222" s="1"/>
  <c r="P185" i="213"/>
  <c r="P713" i="222" s="1"/>
  <c r="M186" i="213"/>
  <c r="M738" i="222" s="1"/>
  <c r="J187" i="213"/>
  <c r="J745" i="222" s="1"/>
  <c r="M189" i="213"/>
  <c r="J190" i="213"/>
  <c r="J747" i="222" s="1"/>
  <c r="E191" i="213"/>
  <c r="E748" i="222" s="1"/>
  <c r="O191" i="213"/>
  <c r="O748" i="222" s="1"/>
  <c r="L192" i="213"/>
  <c r="L749" i="222" s="1"/>
  <c r="Q193" i="213"/>
  <c r="N194" i="213"/>
  <c r="N791" i="222" s="1"/>
  <c r="K195" i="213"/>
  <c r="K792" i="222" s="1"/>
  <c r="G196" i="213"/>
  <c r="G793" i="222" s="1"/>
  <c r="P196" i="213"/>
  <c r="P793" i="222" s="1"/>
  <c r="M197" i="213"/>
  <c r="M794" i="222" s="1"/>
  <c r="J198" i="213"/>
  <c r="J821" i="222" s="1"/>
  <c r="E199" i="213"/>
  <c r="E848" i="222" s="1"/>
  <c r="O199" i="213"/>
  <c r="O848" i="222" s="1"/>
  <c r="Q201" i="213"/>
  <c r="Q862" i="222" s="1"/>
  <c r="M187" i="213"/>
  <c r="M745" i="222" s="1"/>
  <c r="E11" i="222"/>
  <c r="M200" i="213"/>
  <c r="M849" i="222" s="1"/>
  <c r="M746" i="222"/>
  <c r="E200" i="213"/>
  <c r="E849" i="222" s="1"/>
  <c r="E188" i="213"/>
  <c r="E746" i="222" s="1"/>
  <c r="O188" i="213"/>
  <c r="O746" i="222" s="1"/>
  <c r="O200" i="213"/>
  <c r="O849" i="222" s="1"/>
  <c r="G200" i="213"/>
  <c r="G849" i="222" s="1"/>
  <c r="G188" i="213"/>
  <c r="G746" i="222" s="1"/>
  <c r="P200" i="213"/>
  <c r="P849" i="222" s="1"/>
  <c r="P188" i="213"/>
  <c r="P746" i="222" s="1"/>
  <c r="N200" i="213"/>
  <c r="N849" i="222" s="1"/>
  <c r="N188" i="213"/>
  <c r="N746" i="222" s="1"/>
  <c r="Q200" i="213"/>
  <c r="Q849" i="222" s="1"/>
  <c r="Q188" i="213"/>
  <c r="Q746" i="222" s="1"/>
  <c r="J200" i="213"/>
  <c r="J849" i="222" s="1"/>
  <c r="J188" i="213"/>
  <c r="J746" i="222" s="1"/>
  <c r="K200" i="213"/>
  <c r="K849" i="222" s="1"/>
  <c r="K188" i="213"/>
  <c r="K746" i="222" s="1"/>
  <c r="L200" i="213"/>
  <c r="L849" i="222" s="1"/>
  <c r="L188" i="213"/>
  <c r="L746" i="222" s="1"/>
  <c r="E162" i="217"/>
  <c r="F162" i="217"/>
  <c r="G162" i="217"/>
  <c r="H162" i="217"/>
  <c r="I162" i="217"/>
  <c r="J162" i="217"/>
  <c r="K162" i="217"/>
  <c r="L162" i="217"/>
  <c r="M162" i="217"/>
  <c r="N162" i="217"/>
  <c r="O162" i="217"/>
  <c r="P162" i="217"/>
  <c r="Q162" i="217"/>
  <c r="E161" i="217"/>
  <c r="F161" i="217"/>
  <c r="G161" i="217"/>
  <c r="H161" i="217"/>
  <c r="I161" i="217"/>
  <c r="J161" i="217"/>
  <c r="K161" i="217"/>
  <c r="L161" i="217"/>
  <c r="M161" i="217"/>
  <c r="N161" i="217"/>
  <c r="O161" i="217"/>
  <c r="P161" i="217"/>
  <c r="Q161" i="217"/>
  <c r="E160" i="217"/>
  <c r="F160" i="217"/>
  <c r="G160" i="217"/>
  <c r="H160" i="217"/>
  <c r="I160" i="217"/>
  <c r="J160" i="217"/>
  <c r="K160" i="217"/>
  <c r="L160" i="217"/>
  <c r="M160" i="217"/>
  <c r="N160" i="217"/>
  <c r="O160" i="217"/>
  <c r="P160" i="217"/>
  <c r="Q160" i="217"/>
  <c r="E159" i="217"/>
  <c r="F159" i="217"/>
  <c r="G159" i="217"/>
  <c r="H159" i="217"/>
  <c r="I159" i="217"/>
  <c r="J159" i="217"/>
  <c r="K159" i="217"/>
  <c r="L159" i="217"/>
  <c r="M159" i="217"/>
  <c r="N159" i="217"/>
  <c r="O159" i="217"/>
  <c r="P159" i="217"/>
  <c r="Q159" i="217"/>
  <c r="E158" i="217"/>
  <c r="F158" i="217"/>
  <c r="G158" i="217"/>
  <c r="H158" i="217"/>
  <c r="I158" i="217"/>
  <c r="J158" i="217"/>
  <c r="K158" i="217"/>
  <c r="L158" i="217"/>
  <c r="M158" i="217"/>
  <c r="N158" i="217"/>
  <c r="O158" i="217"/>
  <c r="P158" i="217"/>
  <c r="Q158" i="217"/>
  <c r="E157" i="217"/>
  <c r="F157" i="217"/>
  <c r="G157" i="217"/>
  <c r="H157" i="217"/>
  <c r="I157" i="217"/>
  <c r="J157" i="217"/>
  <c r="K157" i="217"/>
  <c r="L157" i="217"/>
  <c r="M157" i="217"/>
  <c r="N157" i="217"/>
  <c r="O157" i="217"/>
  <c r="P157" i="217"/>
  <c r="Q157" i="217"/>
  <c r="E156" i="217"/>
  <c r="F156" i="217"/>
  <c r="G156" i="217"/>
  <c r="H156" i="217"/>
  <c r="I156" i="217"/>
  <c r="J156" i="217"/>
  <c r="K156" i="217"/>
  <c r="L156" i="217"/>
  <c r="M156" i="217"/>
  <c r="N156" i="217"/>
  <c r="O156" i="217"/>
  <c r="P156" i="217"/>
  <c r="Q156" i="217"/>
  <c r="E155" i="217"/>
  <c r="F155" i="217"/>
  <c r="G155" i="217"/>
  <c r="H155" i="217"/>
  <c r="I155" i="217"/>
  <c r="J155" i="217"/>
  <c r="K155" i="217"/>
  <c r="L155" i="217"/>
  <c r="M155" i="217"/>
  <c r="N155" i="217"/>
  <c r="O155" i="217"/>
  <c r="P155" i="217"/>
  <c r="Q155" i="217"/>
  <c r="E154" i="217"/>
  <c r="F154" i="217"/>
  <c r="G154" i="217"/>
  <c r="H154" i="217"/>
  <c r="I154" i="217"/>
  <c r="J154" i="217"/>
  <c r="K154" i="217"/>
  <c r="L154" i="217"/>
  <c r="M154" i="217"/>
  <c r="N154" i="217"/>
  <c r="O154" i="217"/>
  <c r="P154" i="217"/>
  <c r="Q154" i="217"/>
  <c r="E153" i="217"/>
  <c r="F153" i="217"/>
  <c r="G153" i="217"/>
  <c r="H153" i="217"/>
  <c r="I153" i="217"/>
  <c r="J153" i="217"/>
  <c r="K153" i="217"/>
  <c r="L153" i="217"/>
  <c r="M153" i="217"/>
  <c r="N153" i="217"/>
  <c r="O153" i="217"/>
  <c r="P153" i="217"/>
  <c r="Q153" i="217"/>
  <c r="E152" i="217"/>
  <c r="F152" i="217"/>
  <c r="G152" i="217"/>
  <c r="H152" i="217"/>
  <c r="I152" i="217"/>
  <c r="J152" i="217"/>
  <c r="K152" i="217"/>
  <c r="L152" i="217"/>
  <c r="M152" i="217"/>
  <c r="N152" i="217"/>
  <c r="O152" i="217"/>
  <c r="P152" i="217"/>
  <c r="Q152" i="217"/>
  <c r="E151" i="217"/>
  <c r="F151" i="217"/>
  <c r="G151" i="217"/>
  <c r="H151" i="217"/>
  <c r="I151" i="217"/>
  <c r="J151" i="217"/>
  <c r="K151" i="217"/>
  <c r="L151" i="217"/>
  <c r="M151" i="217"/>
  <c r="N151" i="217"/>
  <c r="O151" i="217"/>
  <c r="P151" i="217"/>
  <c r="Q151" i="217"/>
  <c r="E144" i="217"/>
  <c r="F144" i="217"/>
  <c r="G144" i="217"/>
  <c r="H144" i="217"/>
  <c r="I144" i="217"/>
  <c r="J144" i="217"/>
  <c r="K144" i="217"/>
  <c r="L144" i="217"/>
  <c r="N144" i="217"/>
  <c r="O144" i="217"/>
  <c r="P144" i="217"/>
  <c r="Q144" i="217"/>
  <c r="E143" i="217"/>
  <c r="F143" i="217"/>
  <c r="G143" i="217"/>
  <c r="H143" i="217"/>
  <c r="I143" i="217"/>
  <c r="J143" i="217"/>
  <c r="K143" i="217"/>
  <c r="L143" i="217"/>
  <c r="N143" i="217"/>
  <c r="O143" i="217"/>
  <c r="P143" i="217"/>
  <c r="Q143" i="217"/>
  <c r="E142" i="217"/>
  <c r="F142" i="217"/>
  <c r="G142" i="217"/>
  <c r="H142" i="217"/>
  <c r="I142" i="217"/>
  <c r="J142" i="217"/>
  <c r="K142" i="217"/>
  <c r="L142" i="217"/>
  <c r="M142" i="217"/>
  <c r="N142" i="217"/>
  <c r="O142" i="217"/>
  <c r="P142" i="217"/>
  <c r="Q142" i="217"/>
  <c r="E141" i="217"/>
  <c r="F141" i="217"/>
  <c r="G141" i="217"/>
  <c r="H141" i="217"/>
  <c r="I141" i="217"/>
  <c r="J141" i="217"/>
  <c r="K141" i="217"/>
  <c r="L141" i="217"/>
  <c r="M141" i="217"/>
  <c r="N141" i="217"/>
  <c r="O141" i="217"/>
  <c r="P141" i="217"/>
  <c r="Q141" i="217"/>
  <c r="E140" i="217"/>
  <c r="F140" i="217"/>
  <c r="G140" i="217"/>
  <c r="H140" i="217"/>
  <c r="I140" i="217"/>
  <c r="J140" i="217"/>
  <c r="K140" i="217"/>
  <c r="L140" i="217"/>
  <c r="M140" i="217"/>
  <c r="N140" i="217"/>
  <c r="O140" i="217"/>
  <c r="P140" i="217"/>
  <c r="Q140" i="217"/>
  <c r="E139" i="217"/>
  <c r="F139" i="217"/>
  <c r="G139" i="217"/>
  <c r="H139" i="217"/>
  <c r="I139" i="217"/>
  <c r="J139" i="217"/>
  <c r="K139" i="217"/>
  <c r="L139" i="217"/>
  <c r="M139" i="217"/>
  <c r="N139" i="217"/>
  <c r="O139" i="217"/>
  <c r="P139" i="217"/>
  <c r="Q139" i="217"/>
  <c r="E138" i="217"/>
  <c r="F138" i="217"/>
  <c r="G138" i="217"/>
  <c r="H138" i="217"/>
  <c r="I138" i="217"/>
  <c r="J138" i="217"/>
  <c r="K138" i="217"/>
  <c r="L138" i="217"/>
  <c r="M138" i="217"/>
  <c r="N138" i="217"/>
  <c r="O138" i="217"/>
  <c r="P138" i="217"/>
  <c r="Q138" i="217"/>
  <c r="E137" i="217"/>
  <c r="F137" i="217"/>
  <c r="G137" i="217"/>
  <c r="H137" i="217"/>
  <c r="I137" i="217"/>
  <c r="J137" i="217"/>
  <c r="K137" i="217"/>
  <c r="L137" i="217"/>
  <c r="M137" i="217"/>
  <c r="N137" i="217"/>
  <c r="O137" i="217"/>
  <c r="P137" i="217"/>
  <c r="Q137" i="217"/>
  <c r="E136" i="217"/>
  <c r="F136" i="217"/>
  <c r="G136" i="217"/>
  <c r="H136" i="217"/>
  <c r="I136" i="217"/>
  <c r="J136" i="217"/>
  <c r="K136" i="217"/>
  <c r="L136" i="217"/>
  <c r="M136" i="217"/>
  <c r="N136" i="217"/>
  <c r="O136" i="217"/>
  <c r="P136" i="217"/>
  <c r="Q136" i="217"/>
  <c r="E135" i="217"/>
  <c r="F135" i="217"/>
  <c r="G135" i="217"/>
  <c r="H135" i="217"/>
  <c r="I135" i="217"/>
  <c r="J135" i="217"/>
  <c r="K135" i="217"/>
  <c r="L135" i="217"/>
  <c r="M135" i="217"/>
  <c r="N135" i="217"/>
  <c r="O135" i="217"/>
  <c r="P135" i="217"/>
  <c r="Q135" i="217"/>
  <c r="E134" i="217"/>
  <c r="F134" i="217"/>
  <c r="G134" i="217"/>
  <c r="H134" i="217"/>
  <c r="I134" i="217"/>
  <c r="J134" i="217"/>
  <c r="K134" i="217"/>
  <c r="L134" i="217"/>
  <c r="M134" i="217"/>
  <c r="N134" i="217"/>
  <c r="O134" i="217"/>
  <c r="P134" i="217"/>
  <c r="Q134" i="217"/>
  <c r="E133" i="217"/>
  <c r="F133" i="217"/>
  <c r="G133" i="217"/>
  <c r="H133" i="217"/>
  <c r="I133" i="217"/>
  <c r="J133" i="217"/>
  <c r="K133" i="217"/>
  <c r="L133" i="217"/>
  <c r="M133" i="217"/>
  <c r="N133" i="217"/>
  <c r="O133" i="217"/>
  <c r="P133" i="217"/>
  <c r="Q133" i="217"/>
  <c r="Q206" i="217"/>
  <c r="P206" i="217"/>
  <c r="O206" i="217"/>
  <c r="N206" i="217"/>
  <c r="M206" i="217"/>
  <c r="L206" i="217"/>
  <c r="K206" i="217"/>
  <c r="J206" i="217"/>
  <c r="I206" i="217"/>
  <c r="H206" i="217"/>
  <c r="G206" i="217"/>
  <c r="F206" i="217"/>
  <c r="E206" i="217"/>
  <c r="Q202" i="217"/>
  <c r="P202" i="217"/>
  <c r="O202" i="217"/>
  <c r="N202" i="217"/>
  <c r="M202" i="217"/>
  <c r="L202" i="217"/>
  <c r="K202" i="217"/>
  <c r="J202" i="217"/>
  <c r="I202" i="217"/>
  <c r="H202" i="217"/>
  <c r="G202" i="217"/>
  <c r="F202" i="217"/>
  <c r="E202" i="217"/>
  <c r="I197" i="217"/>
  <c r="H197" i="217"/>
  <c r="G197" i="217"/>
  <c r="F197" i="217"/>
  <c r="E197" i="217"/>
  <c r="I194" i="217"/>
  <c r="H194" i="217"/>
  <c r="G194" i="217"/>
  <c r="F194" i="217"/>
  <c r="E194" i="217"/>
  <c r="I193" i="217"/>
  <c r="H193" i="217"/>
  <c r="G193" i="217"/>
  <c r="F193" i="217"/>
  <c r="E193" i="217"/>
  <c r="P186" i="222" l="1"/>
  <c r="L361" i="222"/>
  <c r="O536" i="222"/>
  <c r="P361" i="222"/>
  <c r="Q186" i="222"/>
  <c r="K11" i="222"/>
  <c r="K536" i="222"/>
  <c r="N711" i="222"/>
  <c r="E536" i="222"/>
  <c r="Q536" i="222"/>
  <c r="J361" i="222"/>
  <c r="O711" i="222"/>
  <c r="P536" i="222"/>
  <c r="Q361" i="222"/>
  <c r="J186" i="222"/>
  <c r="J536" i="222"/>
  <c r="K361" i="222"/>
  <c r="L536" i="222"/>
  <c r="M536" i="222"/>
  <c r="Q84" i="222"/>
  <c r="Q56" i="222"/>
  <c r="O84" i="222"/>
  <c r="O56" i="222"/>
  <c r="L84" i="222"/>
  <c r="L56" i="222"/>
  <c r="P84" i="222"/>
  <c r="P56" i="222"/>
  <c r="E84" i="222"/>
  <c r="E56" i="222"/>
  <c r="G84" i="222"/>
  <c r="G56" i="222"/>
  <c r="J84" i="222"/>
  <c r="J56" i="222"/>
  <c r="N84" i="222"/>
  <c r="N56" i="222"/>
  <c r="K84" i="222"/>
  <c r="K56" i="222"/>
  <c r="M84" i="222"/>
  <c r="M56" i="222"/>
  <c r="K434" i="222"/>
  <c r="K406" i="222"/>
  <c r="M434" i="222"/>
  <c r="M406" i="222"/>
  <c r="J434" i="222"/>
  <c r="J406" i="222"/>
  <c r="N434" i="222"/>
  <c r="N406" i="222"/>
  <c r="P434" i="222"/>
  <c r="P406" i="222"/>
  <c r="O434" i="222"/>
  <c r="O406" i="222"/>
  <c r="G434" i="222"/>
  <c r="G406" i="222"/>
  <c r="E434" i="222"/>
  <c r="E406" i="222"/>
  <c r="Q434" i="222"/>
  <c r="Q406" i="222"/>
  <c r="L434" i="222"/>
  <c r="L406" i="222"/>
  <c r="K609" i="222"/>
  <c r="K581" i="222"/>
  <c r="J609" i="222"/>
  <c r="J581" i="222"/>
  <c r="L609" i="222"/>
  <c r="L581" i="222"/>
  <c r="Q609" i="222"/>
  <c r="Q581" i="222"/>
  <c r="M609" i="222"/>
  <c r="M581" i="222"/>
  <c r="O609" i="222"/>
  <c r="O581" i="222"/>
  <c r="E609" i="222"/>
  <c r="E581" i="222"/>
  <c r="N609" i="222"/>
  <c r="N581" i="222"/>
  <c r="P609" i="222"/>
  <c r="P581" i="222"/>
  <c r="G609" i="222"/>
  <c r="G581" i="222"/>
  <c r="G784" i="222"/>
  <c r="G756" i="222"/>
  <c r="K784" i="222"/>
  <c r="K756" i="222"/>
  <c r="J784" i="222"/>
  <c r="J756" i="222"/>
  <c r="L784" i="222"/>
  <c r="L756" i="222"/>
  <c r="Q784" i="222"/>
  <c r="Q756" i="222"/>
  <c r="O784" i="222"/>
  <c r="O756" i="222"/>
  <c r="M784" i="222"/>
  <c r="M756" i="222"/>
  <c r="E784" i="222"/>
  <c r="E756" i="222"/>
  <c r="N784" i="222"/>
  <c r="N756" i="222"/>
  <c r="P784" i="222"/>
  <c r="P756" i="222"/>
  <c r="G259" i="222"/>
  <c r="G231" i="222"/>
  <c r="O259" i="222"/>
  <c r="O231" i="222"/>
  <c r="N259" i="222"/>
  <c r="N231" i="222"/>
  <c r="K259" i="222"/>
  <c r="K231" i="222"/>
  <c r="P259" i="222"/>
  <c r="P231" i="222"/>
  <c r="E259" i="222"/>
  <c r="E231" i="222"/>
  <c r="Q259" i="222"/>
  <c r="Q231" i="222"/>
  <c r="J259" i="222"/>
  <c r="J231" i="222"/>
  <c r="M259" i="222"/>
  <c r="M231" i="222"/>
  <c r="L259" i="222"/>
  <c r="L231" i="222"/>
  <c r="Q783" i="222"/>
  <c r="G783" i="222"/>
  <c r="G768" i="222"/>
  <c r="K783" i="222"/>
  <c r="L783" i="222"/>
  <c r="O783" i="222"/>
  <c r="L768" i="222"/>
  <c r="N783" i="222"/>
  <c r="Q768" i="222"/>
  <c r="O768" i="222"/>
  <c r="J768" i="222"/>
  <c r="M768" i="222"/>
  <c r="N768" i="222"/>
  <c r="K768" i="222"/>
  <c r="J783" i="222"/>
  <c r="P783" i="222"/>
  <c r="M783" i="222"/>
  <c r="P768" i="222"/>
  <c r="E783" i="222"/>
  <c r="E768" i="222"/>
  <c r="L608" i="222"/>
  <c r="O608" i="222"/>
  <c r="E608" i="222"/>
  <c r="N608" i="222"/>
  <c r="P608" i="222"/>
  <c r="M608" i="222"/>
  <c r="Q608" i="222"/>
  <c r="G608" i="222"/>
  <c r="K608" i="222"/>
  <c r="J608" i="222"/>
  <c r="P68" i="222"/>
  <c r="Q83" i="222"/>
  <c r="G68" i="222"/>
  <c r="J68" i="222"/>
  <c r="L83" i="222"/>
  <c r="N68" i="222"/>
  <c r="K68" i="222"/>
  <c r="O68" i="222"/>
  <c r="N83" i="222"/>
  <c r="M68" i="222"/>
  <c r="O83" i="222"/>
  <c r="K418" i="222"/>
  <c r="M433" i="222"/>
  <c r="M418" i="222"/>
  <c r="P433" i="222"/>
  <c r="O433" i="222"/>
  <c r="J418" i="222"/>
  <c r="N418" i="222"/>
  <c r="G433" i="222"/>
  <c r="E433" i="222"/>
  <c r="P418" i="222"/>
  <c r="O418" i="222"/>
  <c r="G418" i="222"/>
  <c r="E418" i="222"/>
  <c r="Q433" i="222"/>
  <c r="N433" i="222"/>
  <c r="Q418" i="222"/>
  <c r="J433" i="222"/>
  <c r="L433" i="222"/>
  <c r="L418" i="222"/>
  <c r="K433" i="222"/>
  <c r="N258" i="222"/>
  <c r="Q258" i="222"/>
  <c r="P258" i="222"/>
  <c r="G258" i="222"/>
  <c r="O258" i="222"/>
  <c r="J258" i="222"/>
  <c r="E258" i="222"/>
  <c r="K258" i="222"/>
  <c r="M258" i="222"/>
  <c r="L258" i="222"/>
  <c r="J593" i="222"/>
  <c r="L593" i="222"/>
  <c r="Q593" i="222"/>
  <c r="M593" i="222"/>
  <c r="O593" i="222"/>
  <c r="E593" i="222"/>
  <c r="N593" i="222"/>
  <c r="P593" i="222"/>
  <c r="G593" i="222"/>
  <c r="K593" i="222"/>
  <c r="G243" i="222"/>
  <c r="O243" i="222"/>
  <c r="N243" i="222"/>
  <c r="K243" i="222"/>
  <c r="P243" i="222"/>
  <c r="E243" i="222"/>
  <c r="Q243" i="222"/>
  <c r="J243" i="222"/>
  <c r="M243" i="222"/>
  <c r="L243" i="222"/>
  <c r="J107" i="217"/>
  <c r="G536" i="222"/>
  <c r="E711" i="222"/>
  <c r="O107" i="217"/>
  <c r="K107" i="217"/>
  <c r="M107" i="217"/>
  <c r="P107" i="217"/>
  <c r="Q107" i="217"/>
  <c r="N107" i="217"/>
  <c r="L107" i="217"/>
  <c r="E92" i="222"/>
  <c r="M83" i="222"/>
  <c r="P12" i="222"/>
  <c r="L94" i="222"/>
  <c r="P13" i="222"/>
  <c r="O13" i="222"/>
  <c r="L68" i="222"/>
  <c r="P148" i="222"/>
  <c r="N186" i="222"/>
  <c r="E47" i="222"/>
  <c r="N45" i="222"/>
  <c r="J94" i="222"/>
  <c r="P45" i="222"/>
  <c r="K97" i="217"/>
  <c r="L91" i="222"/>
  <c r="G92" i="222"/>
  <c r="L186" i="222"/>
  <c r="L711" i="222"/>
  <c r="Q68" i="222"/>
  <c r="K49" i="222"/>
  <c r="N149" i="222"/>
  <c r="P38" i="222"/>
  <c r="M88" i="217"/>
  <c r="J91" i="222"/>
  <c r="L48" i="222"/>
  <c r="M48" i="222"/>
  <c r="O361" i="222"/>
  <c r="Q711" i="222"/>
  <c r="O88" i="217"/>
  <c r="G162" i="222"/>
  <c r="N46" i="222"/>
  <c r="L162" i="222"/>
  <c r="E148" i="222"/>
  <c r="O11" i="222"/>
  <c r="Q91" i="222"/>
  <c r="J92" i="222"/>
  <c r="G186" i="222"/>
  <c r="E121" i="222"/>
  <c r="K88" i="217"/>
  <c r="G49" i="222"/>
  <c r="L148" i="222"/>
  <c r="N94" i="222"/>
  <c r="Q149" i="222"/>
  <c r="P83" i="222"/>
  <c r="O121" i="222"/>
  <c r="O186" i="222"/>
  <c r="J711" i="222"/>
  <c r="E45" i="222"/>
  <c r="Q11" i="222"/>
  <c r="K12" i="222"/>
  <c r="G45" i="222"/>
  <c r="G47" i="222"/>
  <c r="M49" i="222"/>
  <c r="L12" i="222"/>
  <c r="Q47" i="222"/>
  <c r="O162" i="222"/>
  <c r="M186" i="222"/>
  <c r="P711" i="222"/>
  <c r="N97" i="217"/>
  <c r="G11" i="222"/>
  <c r="K94" i="222"/>
  <c r="L38" i="222"/>
  <c r="Q49" i="222"/>
  <c r="N148" i="222"/>
  <c r="O46" i="222"/>
  <c r="M93" i="222"/>
  <c r="M361" i="222"/>
  <c r="E162" i="222"/>
  <c r="L92" i="217"/>
  <c r="L46" i="222"/>
  <c r="O47" i="222"/>
  <c r="G91" i="222"/>
  <c r="M13" i="222"/>
  <c r="J162" i="222"/>
  <c r="O93" i="222"/>
  <c r="E49" i="222"/>
  <c r="E46" i="222"/>
  <c r="Q88" i="217"/>
  <c r="P11" i="222"/>
  <c r="P49" i="222"/>
  <c r="J49" i="222"/>
  <c r="J12" i="222"/>
  <c r="K162" i="222"/>
  <c r="K83" i="222"/>
  <c r="M149" i="222"/>
  <c r="P162" i="222"/>
  <c r="M91" i="222"/>
  <c r="J45" i="222"/>
  <c r="M46" i="222"/>
  <c r="N361" i="222"/>
  <c r="G711" i="222"/>
  <c r="J83" i="222"/>
  <c r="J88" i="217"/>
  <c r="P91" i="222"/>
  <c r="P92" i="217"/>
  <c r="E38" i="222"/>
  <c r="M92" i="217"/>
  <c r="P97" i="217"/>
  <c r="M38" i="222"/>
  <c r="P92" i="222"/>
  <c r="G121" i="222"/>
  <c r="Q148" i="222"/>
  <c r="P121" i="222"/>
  <c r="N93" i="222"/>
  <c r="K149" i="222"/>
  <c r="G83" i="222"/>
  <c r="J149" i="222"/>
  <c r="K186" i="222"/>
  <c r="M711" i="222"/>
  <c r="J11" i="222"/>
  <c r="G13" i="222"/>
  <c r="Q13" i="222"/>
  <c r="Q45" i="222"/>
  <c r="J13" i="222"/>
  <c r="Q121" i="222"/>
  <c r="N48" i="222"/>
  <c r="E186" i="222"/>
  <c r="K711" i="222"/>
  <c r="E48" i="222"/>
  <c r="N92" i="217"/>
  <c r="K92" i="217"/>
  <c r="P88" i="217"/>
  <c r="L11" i="222"/>
  <c r="N536" i="222"/>
  <c r="E93" i="222"/>
  <c r="E149" i="222"/>
  <c r="M97" i="217"/>
  <c r="J97" i="217"/>
  <c r="O92" i="217"/>
  <c r="N11" i="222"/>
  <c r="E361" i="222"/>
  <c r="E91" i="222"/>
  <c r="E83" i="222"/>
  <c r="E13" i="222"/>
  <c r="L97" i="217"/>
  <c r="J92" i="217"/>
  <c r="O97" i="217"/>
  <c r="G361" i="222"/>
  <c r="M11" i="222"/>
  <c r="E94" i="222"/>
  <c r="N88" i="217"/>
  <c r="L88" i="217"/>
  <c r="Q92" i="217"/>
  <c r="E12" i="222"/>
  <c r="Q97" i="217"/>
  <c r="E68" i="222"/>
  <c r="Q184" i="217"/>
  <c r="P184" i="217"/>
  <c r="O184" i="217"/>
  <c r="N184" i="217"/>
  <c r="M184" i="217"/>
  <c r="L184" i="217"/>
  <c r="K184" i="217"/>
  <c r="J184" i="217"/>
  <c r="I184" i="217"/>
  <c r="H184" i="217"/>
  <c r="G184" i="217"/>
  <c r="F184" i="217"/>
  <c r="E184" i="217"/>
  <c r="Q180" i="217"/>
  <c r="P180" i="217"/>
  <c r="O180" i="217"/>
  <c r="N180" i="217"/>
  <c r="M180" i="217"/>
  <c r="L180" i="217"/>
  <c r="K180" i="217"/>
  <c r="J180" i="217"/>
  <c r="I180" i="217"/>
  <c r="H180" i="217"/>
  <c r="G180" i="217"/>
  <c r="F180" i="217"/>
  <c r="E180" i="217"/>
  <c r="I175" i="217"/>
  <c r="H175" i="217"/>
  <c r="G175" i="217"/>
  <c r="F175" i="217"/>
  <c r="E175" i="217"/>
  <c r="I172" i="217"/>
  <c r="H172" i="217"/>
  <c r="G172" i="217"/>
  <c r="F172" i="217"/>
  <c r="E172" i="217"/>
  <c r="I171" i="217"/>
  <c r="H171" i="217"/>
  <c r="G171" i="217"/>
  <c r="F171" i="217"/>
  <c r="E171" i="217"/>
  <c r="Q166" i="217"/>
  <c r="P166" i="217"/>
  <c r="O166" i="217"/>
  <c r="N166" i="217"/>
  <c r="M166" i="217"/>
  <c r="L166" i="217"/>
  <c r="K166" i="217"/>
  <c r="J166" i="217"/>
  <c r="I166" i="217"/>
  <c r="H166" i="217"/>
  <c r="G166" i="217"/>
  <c r="F166" i="217"/>
  <c r="E166" i="217"/>
  <c r="E148" i="217"/>
  <c r="F148" i="217"/>
  <c r="G148" i="217"/>
  <c r="H148" i="217"/>
  <c r="I148" i="217"/>
  <c r="J148" i="217"/>
  <c r="K148" i="217"/>
  <c r="L148" i="217"/>
  <c r="M148" i="217"/>
  <c r="N148" i="217"/>
  <c r="O148" i="217"/>
  <c r="P148" i="217"/>
  <c r="Q148" i="217"/>
  <c r="Q163" i="217"/>
  <c r="P163" i="217"/>
  <c r="O163" i="217"/>
  <c r="N163" i="217"/>
  <c r="M163" i="217"/>
  <c r="L163" i="217"/>
  <c r="K163" i="217"/>
  <c r="J163" i="217"/>
  <c r="Q145" i="217"/>
  <c r="Q217" i="217" s="1"/>
  <c r="P145" i="217"/>
  <c r="P217" i="217" s="1"/>
  <c r="O145" i="217"/>
  <c r="O217" i="217" s="1"/>
  <c r="N145" i="217"/>
  <c r="N217" i="217" s="1"/>
  <c r="M145" i="217"/>
  <c r="L145" i="217"/>
  <c r="K145" i="217"/>
  <c r="J145" i="217"/>
  <c r="I207" i="217"/>
  <c r="H207" i="217"/>
  <c r="G207" i="217"/>
  <c r="F207" i="217"/>
  <c r="E207" i="217"/>
  <c r="I203" i="217"/>
  <c r="H203" i="217"/>
  <c r="G203" i="217"/>
  <c r="F203" i="217"/>
  <c r="E203" i="217"/>
  <c r="I198" i="217"/>
  <c r="H198" i="217"/>
  <c r="G198" i="217"/>
  <c r="F198" i="217"/>
  <c r="E198" i="217"/>
  <c r="I185" i="217"/>
  <c r="H185" i="217"/>
  <c r="G185" i="217"/>
  <c r="F185" i="217"/>
  <c r="E185" i="217"/>
  <c r="I181" i="217"/>
  <c r="H181" i="217"/>
  <c r="G181" i="217"/>
  <c r="F181" i="217"/>
  <c r="E181" i="217"/>
  <c r="I176" i="217"/>
  <c r="H176" i="217"/>
  <c r="G176" i="217"/>
  <c r="F176" i="217"/>
  <c r="E176" i="217"/>
  <c r="I93" i="217"/>
  <c r="H93" i="217"/>
  <c r="G93" i="217"/>
  <c r="F93" i="217"/>
  <c r="E93" i="217"/>
  <c r="E89" i="217"/>
  <c r="F89" i="217"/>
  <c r="G89" i="217"/>
  <c r="H89" i="217"/>
  <c r="I89" i="217"/>
  <c r="E84" i="217"/>
  <c r="F84" i="217"/>
  <c r="G84" i="217"/>
  <c r="H84" i="217"/>
  <c r="I84" i="217"/>
  <c r="E80" i="217"/>
  <c r="F80" i="217"/>
  <c r="G80" i="217"/>
  <c r="H80" i="217"/>
  <c r="I80" i="217"/>
  <c r="I83" i="217"/>
  <c r="H83" i="217"/>
  <c r="G83" i="217"/>
  <c r="F83" i="217"/>
  <c r="E83" i="217"/>
  <c r="I71" i="217"/>
  <c r="H71" i="217"/>
  <c r="G71" i="217"/>
  <c r="F71" i="217"/>
  <c r="E71" i="217"/>
  <c r="I70" i="217"/>
  <c r="H70" i="217"/>
  <c r="G70" i="217"/>
  <c r="F70" i="217"/>
  <c r="E70" i="217"/>
  <c r="I67" i="217"/>
  <c r="H67" i="217"/>
  <c r="G67" i="217"/>
  <c r="F67" i="217"/>
  <c r="E67" i="217"/>
  <c r="E62" i="217"/>
  <c r="F62" i="217"/>
  <c r="G62" i="217"/>
  <c r="H62" i="217"/>
  <c r="I62" i="217"/>
  <c r="E58" i="217"/>
  <c r="F58" i="217"/>
  <c r="G58" i="217"/>
  <c r="H58" i="217"/>
  <c r="I58" i="217"/>
  <c r="E61" i="217"/>
  <c r="F61" i="217"/>
  <c r="G61" i="217"/>
  <c r="H61" i="217"/>
  <c r="I61" i="217"/>
  <c r="E79" i="217"/>
  <c r="F79" i="217"/>
  <c r="G79" i="217"/>
  <c r="H79" i="217"/>
  <c r="I79" i="217"/>
  <c r="E66" i="217"/>
  <c r="F66" i="217"/>
  <c r="G66" i="217"/>
  <c r="H66" i="217"/>
  <c r="I66" i="217"/>
  <c r="E57" i="217"/>
  <c r="F57" i="217"/>
  <c r="G57" i="217"/>
  <c r="H57" i="217"/>
  <c r="I57" i="217"/>
  <c r="E52" i="217"/>
  <c r="F52" i="217"/>
  <c r="G52" i="217"/>
  <c r="H52" i="217"/>
  <c r="I52" i="217"/>
  <c r="E48" i="217"/>
  <c r="F48" i="217"/>
  <c r="G48" i="217"/>
  <c r="H48" i="217"/>
  <c r="I48" i="217"/>
  <c r="E47" i="217"/>
  <c r="F47" i="217"/>
  <c r="G47" i="217"/>
  <c r="H47" i="217"/>
  <c r="I47" i="217"/>
  <c r="E46" i="217"/>
  <c r="F46" i="217"/>
  <c r="G46" i="217"/>
  <c r="H46" i="217"/>
  <c r="I46" i="217"/>
  <c r="E45" i="217"/>
  <c r="F45" i="217"/>
  <c r="G45" i="217"/>
  <c r="H45" i="217"/>
  <c r="I45" i="217"/>
  <c r="E44" i="217"/>
  <c r="F44" i="217"/>
  <c r="G44" i="217"/>
  <c r="H44" i="217"/>
  <c r="I44" i="217"/>
  <c r="E43" i="217"/>
  <c r="F43" i="217"/>
  <c r="G43" i="217"/>
  <c r="H43" i="217"/>
  <c r="I43" i="217"/>
  <c r="E42" i="217"/>
  <c r="F42" i="217"/>
  <c r="G42" i="217"/>
  <c r="H42" i="217"/>
  <c r="I42" i="217"/>
  <c r="E41" i="217"/>
  <c r="F41" i="217"/>
  <c r="G41" i="217"/>
  <c r="H41" i="217"/>
  <c r="I41" i="217"/>
  <c r="E40" i="217"/>
  <c r="F40" i="217"/>
  <c r="G40" i="217"/>
  <c r="H40" i="217"/>
  <c r="I40" i="217"/>
  <c r="E39" i="217"/>
  <c r="F39" i="217"/>
  <c r="G39" i="217"/>
  <c r="H39" i="217"/>
  <c r="I39" i="217"/>
  <c r="E38" i="217"/>
  <c r="F38" i="217"/>
  <c r="G38" i="217"/>
  <c r="H38" i="217"/>
  <c r="I38" i="217"/>
  <c r="E37" i="217"/>
  <c r="F37" i="217"/>
  <c r="G37" i="217"/>
  <c r="H37" i="217"/>
  <c r="I37" i="217"/>
  <c r="I34" i="217"/>
  <c r="H34" i="217"/>
  <c r="G34" i="217"/>
  <c r="F34" i="217"/>
  <c r="E34" i="217"/>
  <c r="I30" i="217"/>
  <c r="H30" i="217"/>
  <c r="G30" i="217"/>
  <c r="F30" i="217"/>
  <c r="E30" i="217"/>
  <c r="I29" i="217"/>
  <c r="H29" i="217"/>
  <c r="G29" i="217"/>
  <c r="F29" i="217"/>
  <c r="E29" i="217"/>
  <c r="I28" i="217"/>
  <c r="H28" i="217"/>
  <c r="G28" i="217"/>
  <c r="F28" i="217"/>
  <c r="E28" i="217"/>
  <c r="I27" i="217"/>
  <c r="H27" i="217"/>
  <c r="G27" i="217"/>
  <c r="F27" i="217"/>
  <c r="E27" i="217"/>
  <c r="I26" i="217"/>
  <c r="H26" i="217"/>
  <c r="G26" i="217"/>
  <c r="F26" i="217"/>
  <c r="E26" i="217"/>
  <c r="I25" i="217"/>
  <c r="H25" i="217"/>
  <c r="G25" i="217"/>
  <c r="F25" i="217"/>
  <c r="E25" i="217"/>
  <c r="I24" i="217"/>
  <c r="H24" i="217"/>
  <c r="G24" i="217"/>
  <c r="F24" i="217"/>
  <c r="E24" i="217"/>
  <c r="I23" i="217"/>
  <c r="H23" i="217"/>
  <c r="G23" i="217"/>
  <c r="F23" i="217"/>
  <c r="E23" i="217"/>
  <c r="I22" i="217"/>
  <c r="H22" i="217"/>
  <c r="G22" i="217"/>
  <c r="F22" i="217"/>
  <c r="E22" i="217"/>
  <c r="I21" i="217"/>
  <c r="H21" i="217"/>
  <c r="G21" i="217"/>
  <c r="F21" i="217"/>
  <c r="E21" i="217"/>
  <c r="I20" i="217"/>
  <c r="H20" i="217"/>
  <c r="G20" i="217"/>
  <c r="F20" i="217"/>
  <c r="E20" i="217"/>
  <c r="O19" i="217"/>
  <c r="I19" i="217"/>
  <c r="H19" i="217"/>
  <c r="G19" i="217"/>
  <c r="F19" i="217"/>
  <c r="E19" i="217"/>
  <c r="Q20" i="217"/>
  <c r="P20" i="217"/>
  <c r="O20" i="217"/>
  <c r="N20" i="217"/>
  <c r="M20" i="217"/>
  <c r="L20" i="217"/>
  <c r="K20" i="217"/>
  <c r="J20" i="217"/>
  <c r="Q48" i="217"/>
  <c r="P48" i="217"/>
  <c r="O48" i="217"/>
  <c r="N52" i="217"/>
  <c r="M52" i="217"/>
  <c r="L52" i="217"/>
  <c r="K48" i="217"/>
  <c r="Q47" i="217"/>
  <c r="P47" i="217"/>
  <c r="O47" i="217"/>
  <c r="N47" i="217"/>
  <c r="M47" i="217"/>
  <c r="L47" i="217"/>
  <c r="K47" i="217"/>
  <c r="Q46" i="217"/>
  <c r="P46" i="217"/>
  <c r="O46" i="217"/>
  <c r="N46" i="217"/>
  <c r="M46" i="217"/>
  <c r="L46" i="217"/>
  <c r="K46" i="217"/>
  <c r="Q45" i="217"/>
  <c r="P45" i="217"/>
  <c r="O45" i="217"/>
  <c r="N45" i="217"/>
  <c r="M45" i="217"/>
  <c r="L45" i="217"/>
  <c r="K45" i="217"/>
  <c r="M44" i="217"/>
  <c r="L44" i="217"/>
  <c r="K44" i="217"/>
  <c r="Q43" i="217"/>
  <c r="P43" i="217"/>
  <c r="O43" i="217"/>
  <c r="N43" i="217"/>
  <c r="M43" i="217"/>
  <c r="L43" i="217"/>
  <c r="K43" i="217"/>
  <c r="Q42" i="217"/>
  <c r="P42" i="217"/>
  <c r="O42" i="217"/>
  <c r="N42" i="217"/>
  <c r="M42" i="217"/>
  <c r="L42" i="217"/>
  <c r="K42" i="217"/>
  <c r="Q41" i="217"/>
  <c r="P41" i="217"/>
  <c r="O41" i="217"/>
  <c r="N41" i="217"/>
  <c r="M41" i="217"/>
  <c r="L41" i="217"/>
  <c r="K41" i="217"/>
  <c r="Q40" i="217"/>
  <c r="P40" i="217"/>
  <c r="O40" i="217"/>
  <c r="N40" i="217"/>
  <c r="M40" i="217"/>
  <c r="L40" i="217"/>
  <c r="K40" i="217"/>
  <c r="Q39" i="217"/>
  <c r="P39" i="217"/>
  <c r="O39" i="217"/>
  <c r="N39" i="217"/>
  <c r="M39" i="217"/>
  <c r="L39" i="217"/>
  <c r="K39" i="217"/>
  <c r="Q38" i="217"/>
  <c r="P38" i="217"/>
  <c r="O38" i="217"/>
  <c r="N38" i="217"/>
  <c r="M38" i="217"/>
  <c r="L38" i="217"/>
  <c r="K38" i="217"/>
  <c r="Q37" i="217"/>
  <c r="P37" i="217"/>
  <c r="O37" i="217"/>
  <c r="N37" i="217"/>
  <c r="M37" i="217"/>
  <c r="L37" i="217"/>
  <c r="K37" i="217"/>
  <c r="Q66" i="217"/>
  <c r="P30" i="217"/>
  <c r="O30" i="217"/>
  <c r="N30" i="217"/>
  <c r="M66" i="217"/>
  <c r="L30" i="217"/>
  <c r="K30" i="217"/>
  <c r="Q29" i="217"/>
  <c r="P29" i="217"/>
  <c r="O29" i="217"/>
  <c r="N29" i="217"/>
  <c r="M29" i="217"/>
  <c r="L29" i="217"/>
  <c r="K29" i="217"/>
  <c r="Q28" i="217"/>
  <c r="P28" i="217"/>
  <c r="O28" i="217"/>
  <c r="N28" i="217"/>
  <c r="M28" i="217"/>
  <c r="L28" i="217"/>
  <c r="K28" i="217"/>
  <c r="Q27" i="217"/>
  <c r="P27" i="217"/>
  <c r="O27" i="217"/>
  <c r="N27" i="217"/>
  <c r="M27" i="217"/>
  <c r="L27" i="217"/>
  <c r="K27" i="217"/>
  <c r="Q26" i="217"/>
  <c r="P26" i="217"/>
  <c r="O26" i="217"/>
  <c r="N26" i="217"/>
  <c r="M26" i="217"/>
  <c r="L26" i="217"/>
  <c r="K26" i="217"/>
  <c r="Q25" i="217"/>
  <c r="P25" i="217"/>
  <c r="O25" i="217"/>
  <c r="N25" i="217"/>
  <c r="M25" i="217"/>
  <c r="L25" i="217"/>
  <c r="K25" i="217"/>
  <c r="Q24" i="217"/>
  <c r="P24" i="217"/>
  <c r="O24" i="217"/>
  <c r="N24" i="217"/>
  <c r="M24" i="217"/>
  <c r="L24" i="217"/>
  <c r="K24" i="217"/>
  <c r="Q23" i="217"/>
  <c r="P23" i="217"/>
  <c r="O23" i="217"/>
  <c r="N23" i="217"/>
  <c r="M23" i="217"/>
  <c r="L23" i="217"/>
  <c r="K23" i="217"/>
  <c r="Q22" i="217"/>
  <c r="P22" i="217"/>
  <c r="O22" i="217"/>
  <c r="N22" i="217"/>
  <c r="M22" i="217"/>
  <c r="L22" i="217"/>
  <c r="K22" i="217"/>
  <c r="Q21" i="217"/>
  <c r="P21" i="217"/>
  <c r="O21" i="217"/>
  <c r="N21" i="217"/>
  <c r="M21" i="217"/>
  <c r="L21" i="217"/>
  <c r="K21" i="217"/>
  <c r="Q19" i="217"/>
  <c r="P19" i="217"/>
  <c r="N19" i="217"/>
  <c r="M19" i="217"/>
  <c r="L19" i="217"/>
  <c r="K19" i="217"/>
  <c r="J48" i="217"/>
  <c r="J47" i="217"/>
  <c r="J46" i="217"/>
  <c r="J45" i="217"/>
  <c r="J43" i="217"/>
  <c r="J42" i="217"/>
  <c r="J41" i="217"/>
  <c r="J40" i="217"/>
  <c r="J39" i="217"/>
  <c r="J38" i="217"/>
  <c r="J37" i="217"/>
  <c r="J30" i="217"/>
  <c r="J29" i="217"/>
  <c r="J28" i="217"/>
  <c r="J27" i="217"/>
  <c r="J26" i="217"/>
  <c r="J25" i="217"/>
  <c r="J24" i="217"/>
  <c r="J23" i="217"/>
  <c r="J22" i="217"/>
  <c r="J21" i="217"/>
  <c r="J19" i="217"/>
  <c r="E5" i="223"/>
  <c r="E4" i="223"/>
  <c r="E3" i="223"/>
  <c r="E2" i="223"/>
  <c r="A1" i="223"/>
  <c r="F5" i="226" s="1"/>
  <c r="K217" i="217" l="1"/>
  <c r="L217" i="217"/>
  <c r="M217" i="217"/>
  <c r="J217" i="217"/>
  <c r="M222" i="217"/>
  <c r="N210" i="217"/>
  <c r="N222" i="217"/>
  <c r="O210" i="217"/>
  <c r="O212" i="217" s="1"/>
  <c r="O222" i="217"/>
  <c r="J210" i="217"/>
  <c r="J212" i="217" s="1"/>
  <c r="J222" i="217"/>
  <c r="P210" i="217"/>
  <c r="P212" i="217" s="1"/>
  <c r="P222" i="217"/>
  <c r="K210" i="217"/>
  <c r="K222" i="217"/>
  <c r="Q210" i="217"/>
  <c r="Q212" i="217" s="1"/>
  <c r="Q222" i="217"/>
  <c r="L210" i="217"/>
  <c r="L212" i="217" s="1"/>
  <c r="L222" i="217"/>
  <c r="M193" i="217"/>
  <c r="M210" i="217"/>
  <c r="M171" i="217"/>
  <c r="M188" i="217"/>
  <c r="N175" i="217"/>
  <c r="N188" i="217"/>
  <c r="O175" i="217"/>
  <c r="O188" i="217"/>
  <c r="O190" i="217" s="1"/>
  <c r="P171" i="217"/>
  <c r="P188" i="217"/>
  <c r="P190" i="217" s="1"/>
  <c r="Q175" i="217"/>
  <c r="Q188" i="217"/>
  <c r="Q190" i="217" s="1"/>
  <c r="J175" i="217"/>
  <c r="J188" i="217"/>
  <c r="J190" i="217" s="1"/>
  <c r="K175" i="217"/>
  <c r="K188" i="217"/>
  <c r="L171" i="217"/>
  <c r="L188" i="217"/>
  <c r="J52" i="217"/>
  <c r="L34" i="217"/>
  <c r="L66" i="217"/>
  <c r="K70" i="217"/>
  <c r="Q171" i="217"/>
  <c r="N48" i="217"/>
  <c r="J34" i="217"/>
  <c r="K66" i="217"/>
  <c r="K34" i="217"/>
  <c r="M34" i="217"/>
  <c r="P66" i="217"/>
  <c r="N34" i="217"/>
  <c r="O66" i="217"/>
  <c r="L70" i="217"/>
  <c r="K171" i="217"/>
  <c r="M175" i="217"/>
  <c r="O34" i="217"/>
  <c r="N66" i="217"/>
  <c r="M70" i="217"/>
  <c r="M30" i="217"/>
  <c r="M31" i="217" s="1"/>
  <c r="P34" i="217"/>
  <c r="J44" i="217"/>
  <c r="J49" i="217" s="1"/>
  <c r="K52" i="217"/>
  <c r="N70" i="217"/>
  <c r="O171" i="217"/>
  <c r="Q34" i="217"/>
  <c r="O70" i="217"/>
  <c r="P70" i="217"/>
  <c r="Q70" i="217"/>
  <c r="Q30" i="217"/>
  <c r="Q31" i="217" s="1"/>
  <c r="J70" i="217"/>
  <c r="J66" i="217"/>
  <c r="Q44" i="217"/>
  <c r="Q49" i="217" s="1"/>
  <c r="P44" i="217"/>
  <c r="P49" i="217" s="1"/>
  <c r="L48" i="217"/>
  <c r="L49" i="217" s="1"/>
  <c r="Q52" i="217"/>
  <c r="O44" i="217"/>
  <c r="O49" i="217" s="1"/>
  <c r="P52" i="217"/>
  <c r="M48" i="217"/>
  <c r="M49" i="217" s="1"/>
  <c r="N44" i="217"/>
  <c r="O52" i="217"/>
  <c r="M197" i="217"/>
  <c r="N171" i="217"/>
  <c r="P175" i="217"/>
  <c r="L193" i="217"/>
  <c r="L197" i="217"/>
  <c r="N193" i="217"/>
  <c r="N197" i="217"/>
  <c r="O197" i="217"/>
  <c r="O193" i="217"/>
  <c r="J197" i="217"/>
  <c r="J193" i="217"/>
  <c r="P197" i="217"/>
  <c r="P193" i="217"/>
  <c r="Q197" i="217"/>
  <c r="Q193" i="217"/>
  <c r="J171" i="217"/>
  <c r="L175" i="217"/>
  <c r="K197" i="217"/>
  <c r="K193" i="217"/>
  <c r="P31" i="217"/>
  <c r="O31" i="217"/>
  <c r="K31" i="217"/>
  <c r="J31" i="217"/>
  <c r="K49" i="217"/>
  <c r="L31" i="217"/>
  <c r="N31" i="217"/>
  <c r="N190" i="217" l="1"/>
  <c r="P16" i="233"/>
  <c r="L16" i="233"/>
  <c r="J16" i="233"/>
  <c r="Q16" i="233"/>
  <c r="O16" i="233"/>
  <c r="N212" i="217"/>
  <c r="M212" i="217"/>
  <c r="Q16" i="232"/>
  <c r="K212" i="217"/>
  <c r="J16" i="232"/>
  <c r="O16" i="232"/>
  <c r="P16" i="232"/>
  <c r="J96" i="217"/>
  <c r="J98" i="217" s="1"/>
  <c r="J108" i="217"/>
  <c r="O74" i="217"/>
  <c r="O103" i="217"/>
  <c r="Q74" i="217"/>
  <c r="Q103" i="217"/>
  <c r="P74" i="217"/>
  <c r="P103" i="217"/>
  <c r="O96" i="217"/>
  <c r="O108" i="217"/>
  <c r="M74" i="217"/>
  <c r="M103" i="217"/>
  <c r="N74" i="217"/>
  <c r="N103" i="217"/>
  <c r="L74" i="217"/>
  <c r="L103" i="217"/>
  <c r="P96" i="217"/>
  <c r="P108" i="217"/>
  <c r="Q96" i="217"/>
  <c r="Q108" i="217"/>
  <c r="L96" i="217"/>
  <c r="L108" i="217"/>
  <c r="K96" i="217"/>
  <c r="K108" i="217"/>
  <c r="J74" i="217"/>
  <c r="J76" i="217" s="1"/>
  <c r="J103" i="217"/>
  <c r="K74" i="217"/>
  <c r="K103" i="217"/>
  <c r="M96" i="217"/>
  <c r="M108" i="217"/>
  <c r="L16" i="232"/>
  <c r="M190" i="217"/>
  <c r="L190" i="217"/>
  <c r="K190" i="217"/>
  <c r="N49" i="217"/>
  <c r="P79" i="217"/>
  <c r="P83" i="217"/>
  <c r="J79" i="217"/>
  <c r="J83" i="217"/>
  <c r="M79" i="217"/>
  <c r="M83" i="217"/>
  <c r="K79" i="217"/>
  <c r="K83" i="217"/>
  <c r="L79" i="217"/>
  <c r="L83" i="217"/>
  <c r="Q79" i="217"/>
  <c r="Q83" i="217"/>
  <c r="O79" i="217"/>
  <c r="O83" i="217"/>
  <c r="M57" i="217"/>
  <c r="M61" i="217"/>
  <c r="Q57" i="217"/>
  <c r="Q61" i="217"/>
  <c r="N57" i="217"/>
  <c r="N61" i="217"/>
  <c r="K57" i="217"/>
  <c r="K61" i="217"/>
  <c r="P57" i="217"/>
  <c r="P61" i="217"/>
  <c r="L57" i="217"/>
  <c r="L61" i="217"/>
  <c r="J57" i="217"/>
  <c r="J61" i="217"/>
  <c r="O57" i="217"/>
  <c r="O61" i="217"/>
  <c r="N16" i="232" l="1"/>
  <c r="M76" i="217"/>
  <c r="P98" i="217"/>
  <c r="O98" i="217"/>
  <c r="N16" i="233"/>
  <c r="K16" i="233"/>
  <c r="M16" i="233"/>
  <c r="M16" i="232"/>
  <c r="K16" i="232"/>
  <c r="Q98" i="217"/>
  <c r="K98" i="217"/>
  <c r="L98" i="217"/>
  <c r="N76" i="217"/>
  <c r="Q76" i="217"/>
  <c r="M98" i="217"/>
  <c r="K76" i="217"/>
  <c r="N108" i="217"/>
  <c r="O76" i="217"/>
  <c r="L76" i="217"/>
  <c r="P76" i="217"/>
  <c r="N83" i="217"/>
  <c r="N96" i="217"/>
  <c r="N98" i="217" s="1"/>
  <c r="N79" i="217"/>
  <c r="E5" i="222"/>
  <c r="E4" i="222"/>
  <c r="E3" i="222"/>
  <c r="E2" i="222"/>
  <c r="A1" i="222"/>
  <c r="D11" i="226" s="1"/>
  <c r="E5" i="213" l="1"/>
  <c r="E4" i="213"/>
  <c r="E3" i="213"/>
  <c r="E2" i="213"/>
  <c r="G82" i="216"/>
  <c r="F82" i="216"/>
  <c r="G83" i="216"/>
  <c r="F83" i="216"/>
  <c r="E83" i="216"/>
  <c r="E82" i="216"/>
  <c r="G47" i="216"/>
  <c r="E47" i="216"/>
  <c r="G37" i="216"/>
  <c r="F37" i="216"/>
  <c r="E37" i="216"/>
  <c r="G31" i="216"/>
  <c r="F31" i="216"/>
  <c r="E31" i="216"/>
  <c r="G16" i="216"/>
  <c r="F16" i="216"/>
  <c r="E16" i="216"/>
  <c r="E5" i="217" l="1"/>
  <c r="E4" i="217"/>
  <c r="E3" i="217"/>
  <c r="E2" i="217"/>
  <c r="A1" i="217"/>
  <c r="D8" i="226" s="1"/>
  <c r="I85" i="216"/>
  <c r="G85" i="216"/>
  <c r="F85" i="216"/>
  <c r="E85" i="216"/>
  <c r="I84" i="216"/>
  <c r="H84" i="216"/>
  <c r="G84" i="216"/>
  <c r="F84" i="216"/>
  <c r="E84" i="216"/>
  <c r="G76" i="216"/>
  <c r="E76" i="216"/>
  <c r="G75" i="216"/>
  <c r="E75" i="216"/>
  <c r="G74" i="216"/>
  <c r="E74" i="216"/>
  <c r="G73" i="216"/>
  <c r="E73" i="216"/>
  <c r="I66" i="216"/>
  <c r="G66" i="216"/>
  <c r="F66" i="216"/>
  <c r="E66" i="216"/>
  <c r="I63" i="216"/>
  <c r="J64" i="216" s="1"/>
  <c r="G63" i="216"/>
  <c r="F63" i="216"/>
  <c r="E63" i="216"/>
  <c r="I57" i="216"/>
  <c r="G57" i="216"/>
  <c r="F57" i="216"/>
  <c r="E57" i="216"/>
  <c r="I56" i="216"/>
  <c r="G56" i="216"/>
  <c r="F56" i="216"/>
  <c r="E56" i="216"/>
  <c r="I52" i="216"/>
  <c r="G52" i="216"/>
  <c r="F52" i="216"/>
  <c r="E52" i="216"/>
  <c r="I51" i="216"/>
  <c r="G51" i="216"/>
  <c r="F51" i="216"/>
  <c r="E51" i="216"/>
  <c r="I48" i="216"/>
  <c r="H48" i="216"/>
  <c r="G48" i="216"/>
  <c r="F48" i="216"/>
  <c r="E48" i="216"/>
  <c r="I44" i="216"/>
  <c r="J45" i="216" s="1"/>
  <c r="G44" i="216"/>
  <c r="F44" i="216"/>
  <c r="E44" i="216"/>
  <c r="I38" i="216"/>
  <c r="H38" i="216"/>
  <c r="G38" i="216"/>
  <c r="F38" i="216"/>
  <c r="E38" i="216"/>
  <c r="I32" i="216"/>
  <c r="H32" i="216"/>
  <c r="G32" i="216"/>
  <c r="F32" i="216"/>
  <c r="E32" i="216"/>
  <c r="I25" i="216"/>
  <c r="H25" i="216"/>
  <c r="G25" i="216"/>
  <c r="F25" i="216"/>
  <c r="E25" i="216"/>
  <c r="I24" i="216"/>
  <c r="H24" i="216"/>
  <c r="G24" i="216"/>
  <c r="F24" i="216"/>
  <c r="E24" i="216"/>
  <c r="I20" i="216"/>
  <c r="G20" i="216"/>
  <c r="F20" i="216"/>
  <c r="E20" i="216"/>
  <c r="G19" i="216"/>
  <c r="E19" i="216"/>
  <c r="F17" i="216"/>
  <c r="F19" i="216" s="1"/>
  <c r="I13" i="216"/>
  <c r="H13" i="216"/>
  <c r="G13" i="216"/>
  <c r="F13" i="216"/>
  <c r="E13" i="216"/>
  <c r="J10" i="216"/>
  <c r="E5" i="216"/>
  <c r="E4" i="216"/>
  <c r="E3" i="216"/>
  <c r="E2" i="216"/>
  <c r="A1" i="216"/>
  <c r="D5" i="226" s="1"/>
  <c r="A1" i="214"/>
  <c r="H5" i="226" s="1"/>
  <c r="F224" i="213"/>
  <c r="B17" i="226"/>
  <c r="J5" i="233" l="1"/>
  <c r="J11" i="233"/>
  <c r="J11" i="232"/>
  <c r="J223" i="217"/>
  <c r="J224" i="217" s="1"/>
  <c r="J227" i="217" s="1"/>
  <c r="J232" i="217"/>
  <c r="J218" i="217"/>
  <c r="J219" i="217" s="1"/>
  <c r="J226" i="217" s="1"/>
  <c r="J51" i="216"/>
  <c r="J53" i="216" s="1"/>
  <c r="J118" i="217"/>
  <c r="J104" i="217"/>
  <c r="J105" i="217" s="1"/>
  <c r="J109" i="217"/>
  <c r="J110" i="217" s="1"/>
  <c r="J5" i="232"/>
  <c r="J5" i="217"/>
  <c r="J5" i="223"/>
  <c r="J5" i="222"/>
  <c r="F47" i="216"/>
  <c r="J13" i="216"/>
  <c r="J14" i="216" s="1"/>
  <c r="J5" i="213"/>
  <c r="J5" i="216"/>
  <c r="J66" i="216"/>
  <c r="J67" i="216" s="1"/>
  <c r="K10" i="216"/>
  <c r="J11" i="217" l="1"/>
  <c r="J12" i="233"/>
  <c r="K5" i="233"/>
  <c r="J12" i="232"/>
  <c r="J57" i="216"/>
  <c r="J12" i="217"/>
  <c r="J89" i="217" s="1"/>
  <c r="J90" i="217" s="1"/>
  <c r="J113" i="217"/>
  <c r="J112" i="217"/>
  <c r="K5" i="232"/>
  <c r="J13" i="217"/>
  <c r="J72" i="217" s="1"/>
  <c r="J85" i="216"/>
  <c r="J86" i="216" s="1"/>
  <c r="K5" i="223"/>
  <c r="K5" i="222"/>
  <c r="K5" i="213"/>
  <c r="J20" i="216"/>
  <c r="J21" i="216" s="1"/>
  <c r="J22" i="216" s="1"/>
  <c r="K13" i="216"/>
  <c r="K14" i="216" s="1"/>
  <c r="L10" i="216"/>
  <c r="K5" i="217"/>
  <c r="K5" i="216"/>
  <c r="J822" i="232" l="1"/>
  <c r="J820" i="232"/>
  <c r="J823" i="232" s="1"/>
  <c r="J642" i="232"/>
  <c r="J640" i="232"/>
  <c r="J643" i="232" s="1"/>
  <c r="J462" i="232"/>
  <c r="J460" i="232"/>
  <c r="J463" i="232" s="1"/>
  <c r="J282" i="232"/>
  <c r="J280" i="232"/>
  <c r="J283" i="232" s="1"/>
  <c r="J102" i="232"/>
  <c r="J100" i="232"/>
  <c r="J103" i="232" s="1"/>
  <c r="J631" i="232"/>
  <c r="J629" i="232"/>
  <c r="J632" i="232" s="1"/>
  <c r="J271" i="232"/>
  <c r="J269" i="232"/>
  <c r="J272" i="232" s="1"/>
  <c r="J811" i="232"/>
  <c r="J809" i="232"/>
  <c r="J812" i="232" s="1"/>
  <c r="J451" i="232"/>
  <c r="J449" i="232"/>
  <c r="J452" i="232" s="1"/>
  <c r="J89" i="232"/>
  <c r="J91" i="232"/>
  <c r="L5" i="233"/>
  <c r="J2" i="233"/>
  <c r="J4" i="232"/>
  <c r="J4" i="233"/>
  <c r="J80" i="217"/>
  <c r="J81" i="217" s="1"/>
  <c r="J172" i="217"/>
  <c r="J173" i="217" s="1"/>
  <c r="J236" i="217" s="1"/>
  <c r="J67" i="217"/>
  <c r="J68" i="217" s="1"/>
  <c r="J58" i="217"/>
  <c r="J59" i="217" s="1"/>
  <c r="J122" i="217" s="1"/>
  <c r="J181" i="217"/>
  <c r="J182" i="217" s="1"/>
  <c r="J194" i="217"/>
  <c r="J195" i="217" s="1"/>
  <c r="J17" i="232" s="1"/>
  <c r="J203" i="217"/>
  <c r="J204" i="217" s="1"/>
  <c r="J114" i="217"/>
  <c r="J117" i="217" s="1"/>
  <c r="J119" i="217" s="1"/>
  <c r="J228" i="217"/>
  <c r="J231" i="217" s="1"/>
  <c r="J233" i="217" s="1"/>
  <c r="J235" i="217" s="1"/>
  <c r="J2" i="232"/>
  <c r="L5" i="232"/>
  <c r="J185" i="217"/>
  <c r="J4" i="213"/>
  <c r="J4" i="223"/>
  <c r="J4" i="222"/>
  <c r="J207" i="217"/>
  <c r="J63" i="217"/>
  <c r="J198" i="217"/>
  <c r="L5" i="223"/>
  <c r="L5" i="222"/>
  <c r="J199" i="217"/>
  <c r="J94" i="217"/>
  <c r="J177" i="217"/>
  <c r="J62" i="217"/>
  <c r="J208" i="217"/>
  <c r="J93" i="217"/>
  <c r="J85" i="217"/>
  <c r="J176" i="217"/>
  <c r="J186" i="217"/>
  <c r="J71" i="217"/>
  <c r="J84" i="217"/>
  <c r="K12" i="217"/>
  <c r="K13" i="217"/>
  <c r="J2" i="213"/>
  <c r="J2" i="223"/>
  <c r="J2" i="222"/>
  <c r="L5" i="213"/>
  <c r="J25" i="216"/>
  <c r="J24" i="216"/>
  <c r="J2" i="217"/>
  <c r="J32" i="216"/>
  <c r="J2" i="216"/>
  <c r="J84" i="216"/>
  <c r="J48" i="216"/>
  <c r="J49" i="216" s="1"/>
  <c r="J38" i="216"/>
  <c r="J39" i="216" s="1"/>
  <c r="K85" i="216"/>
  <c r="K20" i="216"/>
  <c r="K21" i="216" s="1"/>
  <c r="L5" i="217"/>
  <c r="L5" i="216"/>
  <c r="L13" i="216"/>
  <c r="L14" i="216" s="1"/>
  <c r="M10" i="216"/>
  <c r="J240" i="217" l="1"/>
  <c r="J53" i="232"/>
  <c r="J797" i="232"/>
  <c r="J753" i="232"/>
  <c r="J437" i="232"/>
  <c r="J617" i="232"/>
  <c r="J77" i="232"/>
  <c r="J257" i="232"/>
  <c r="J762" i="232"/>
  <c r="J393" i="232"/>
  <c r="J573" i="232"/>
  <c r="J402" i="232"/>
  <c r="J582" i="232"/>
  <c r="J32" i="232"/>
  <c r="J213" i="232"/>
  <c r="J41" i="232"/>
  <c r="J222" i="232"/>
  <c r="J230" i="222"/>
  <c r="J232" i="222" s="1"/>
  <c r="J55" i="222"/>
  <c r="J57" i="222" s="1"/>
  <c r="J580" i="222"/>
  <c r="J582" i="222" s="1"/>
  <c r="J755" i="222"/>
  <c r="J757" i="222" s="1"/>
  <c r="J405" i="222"/>
  <c r="J407" i="222" s="1"/>
  <c r="J233" i="232"/>
  <c r="J413" i="232"/>
  <c r="J593" i="232"/>
  <c r="J773" i="232"/>
  <c r="J400" i="222"/>
  <c r="J401" i="222" s="1"/>
  <c r="J714" i="222"/>
  <c r="J715" i="222" s="1"/>
  <c r="J539" i="222"/>
  <c r="J540" i="222" s="1"/>
  <c r="J750" i="222"/>
  <c r="J751" i="222" s="1"/>
  <c r="J95" i="222"/>
  <c r="J96" i="222" s="1"/>
  <c r="J795" i="222"/>
  <c r="J796" i="222" s="1"/>
  <c r="J270" i="222"/>
  <c r="J271" i="222" s="1"/>
  <c r="J364" i="222"/>
  <c r="J365" i="222" s="1"/>
  <c r="J225" i="222"/>
  <c r="J226" i="222" s="1"/>
  <c r="J575" i="222"/>
  <c r="J576" i="222" s="1"/>
  <c r="J50" i="222"/>
  <c r="J51" i="222" s="1"/>
  <c r="J620" i="222"/>
  <c r="J621" i="222" s="1"/>
  <c r="J14" i="222"/>
  <c r="J15" i="222" s="1"/>
  <c r="J445" i="222"/>
  <c r="J446" i="222" s="1"/>
  <c r="J189" i="222"/>
  <c r="J190" i="222" s="1"/>
  <c r="J15" i="233"/>
  <c r="M5" i="233"/>
  <c r="J17" i="233"/>
  <c r="J126" i="217"/>
  <c r="J116" i="217"/>
  <c r="J230" i="217"/>
  <c r="J18" i="232"/>
  <c r="J121" i="217"/>
  <c r="J123" i="217" s="1"/>
  <c r="J237" i="217"/>
  <c r="J239" i="217" s="1"/>
  <c r="M5" i="232"/>
  <c r="J15" i="232"/>
  <c r="J753" i="222"/>
  <c r="J764" i="222" s="1"/>
  <c r="J774" i="222" s="1"/>
  <c r="J850" i="222"/>
  <c r="J852" i="222" s="1"/>
  <c r="J798" i="222"/>
  <c r="J717" i="222"/>
  <c r="J675" i="222"/>
  <c r="J500" i="222"/>
  <c r="J578" i="222"/>
  <c r="J542" i="222"/>
  <c r="J403" i="222"/>
  <c r="J623" i="222"/>
  <c r="J448" i="222"/>
  <c r="J367" i="222"/>
  <c r="J228" i="222"/>
  <c r="J273" i="222"/>
  <c r="J325" i="222"/>
  <c r="J192" i="222"/>
  <c r="J17" i="222"/>
  <c r="J98" i="222"/>
  <c r="J150" i="222"/>
  <c r="J53" i="222"/>
  <c r="M5" i="223"/>
  <c r="M5" i="222"/>
  <c r="K198" i="217"/>
  <c r="K207" i="217"/>
  <c r="K185" i="217"/>
  <c r="K176" i="217"/>
  <c r="K208" i="217"/>
  <c r="K177" i="217"/>
  <c r="K186" i="217"/>
  <c r="K199" i="217"/>
  <c r="K63" i="217"/>
  <c r="K194" i="217"/>
  <c r="K195" i="217" s="1"/>
  <c r="K17" i="232" s="1"/>
  <c r="K203" i="217"/>
  <c r="K204" i="217" s="1"/>
  <c r="K172" i="217"/>
  <c r="K173" i="217" s="1"/>
  <c r="K236" i="217" s="1"/>
  <c r="K181" i="217"/>
  <c r="K182" i="217" s="1"/>
  <c r="K93" i="217"/>
  <c r="K94" i="217"/>
  <c r="K80" i="217"/>
  <c r="K81" i="217" s="1"/>
  <c r="K89" i="217"/>
  <c r="K90" i="217" s="1"/>
  <c r="K72" i="217"/>
  <c r="K84" i="217"/>
  <c r="K85" i="217"/>
  <c r="K62" i="217"/>
  <c r="K71" i="217"/>
  <c r="K58" i="217"/>
  <c r="K59" i="217" s="1"/>
  <c r="K67" i="217"/>
  <c r="K68" i="217" s="1"/>
  <c r="L12" i="217"/>
  <c r="L13" i="217"/>
  <c r="J26" i="216"/>
  <c r="M5" i="213"/>
  <c r="J33" i="216"/>
  <c r="J34" i="216"/>
  <c r="L85" i="216"/>
  <c r="L20" i="216"/>
  <c r="K25" i="216"/>
  <c r="K22" i="216"/>
  <c r="M5" i="217"/>
  <c r="M5" i="216"/>
  <c r="N10" i="216"/>
  <c r="M13" i="216"/>
  <c r="M14" i="216" s="1"/>
  <c r="J237" i="232" l="1"/>
  <c r="K797" i="232"/>
  <c r="K753" i="232"/>
  <c r="K437" i="232"/>
  <c r="K617" i="232"/>
  <c r="K77" i="232"/>
  <c r="K257" i="232"/>
  <c r="J57" i="232"/>
  <c r="J597" i="232"/>
  <c r="J417" i="232"/>
  <c r="J777" i="232"/>
  <c r="K762" i="232"/>
  <c r="J752" i="232"/>
  <c r="J755" i="232" s="1"/>
  <c r="J756" i="232" s="1"/>
  <c r="J768" i="232" s="1"/>
  <c r="J761" i="232"/>
  <c r="J764" i="232" s="1"/>
  <c r="K402" i="232"/>
  <c r="K582" i="232"/>
  <c r="J572" i="232"/>
  <c r="J575" i="232" s="1"/>
  <c r="J576" i="232" s="1"/>
  <c r="J588" i="232" s="1"/>
  <c r="J581" i="232"/>
  <c r="J584" i="232" s="1"/>
  <c r="K393" i="232"/>
  <c r="K573" i="232"/>
  <c r="J392" i="232"/>
  <c r="J395" i="232" s="1"/>
  <c r="J396" i="232" s="1"/>
  <c r="J408" i="232" s="1"/>
  <c r="J401" i="232"/>
  <c r="J404" i="232" s="1"/>
  <c r="K41" i="232"/>
  <c r="K222" i="232"/>
  <c r="K32" i="232"/>
  <c r="K213" i="232"/>
  <c r="J212" i="232"/>
  <c r="J215" i="232" s="1"/>
  <c r="J216" i="232" s="1"/>
  <c r="J228" i="232" s="1"/>
  <c r="J221" i="232"/>
  <c r="J224" i="232" s="1"/>
  <c r="J31" i="232"/>
  <c r="J34" i="232" s="1"/>
  <c r="J35" i="232" s="1"/>
  <c r="J47" i="232" s="1"/>
  <c r="J40" i="232"/>
  <c r="J43" i="232" s="1"/>
  <c r="J44" i="232" s="1"/>
  <c r="J58" i="222"/>
  <c r="J408" i="222"/>
  <c r="J583" i="222"/>
  <c r="J758" i="222"/>
  <c r="J233" i="222"/>
  <c r="J10" i="217"/>
  <c r="J194" i="222"/>
  <c r="J450" i="222"/>
  <c r="J544" i="222"/>
  <c r="J100" i="222"/>
  <c r="J625" i="222"/>
  <c r="J369" i="222"/>
  <c r="J719" i="222"/>
  <c r="J800" i="222"/>
  <c r="J275" i="222"/>
  <c r="J20" i="222"/>
  <c r="J24" i="222" s="1"/>
  <c r="J19" i="222"/>
  <c r="J10" i="233"/>
  <c r="J10" i="232"/>
  <c r="K15" i="233"/>
  <c r="N5" i="233"/>
  <c r="K17" i="233"/>
  <c r="K2" i="233"/>
  <c r="J372" i="222"/>
  <c r="J379" i="222" s="1"/>
  <c r="J208" i="233" s="1"/>
  <c r="J370" i="222"/>
  <c r="J374" i="222" s="1"/>
  <c r="J371" i="222"/>
  <c r="J375" i="222" s="1"/>
  <c r="J722" i="222"/>
  <c r="J729" i="222" s="1"/>
  <c r="J386" i="233" s="1"/>
  <c r="J720" i="222"/>
  <c r="J724" i="222" s="1"/>
  <c r="J721" i="222"/>
  <c r="J725" i="222" s="1"/>
  <c r="J276" i="222"/>
  <c r="J281" i="222" s="1"/>
  <c r="J277" i="222"/>
  <c r="J282" i="222" s="1"/>
  <c r="J279" i="222"/>
  <c r="J287" i="222" s="1"/>
  <c r="J278" i="222"/>
  <c r="J286" i="222" s="1"/>
  <c r="J454" i="222"/>
  <c r="J462" i="222" s="1"/>
  <c r="J452" i="222"/>
  <c r="J457" i="222" s="1"/>
  <c r="J453" i="222"/>
  <c r="J461" i="222" s="1"/>
  <c r="J451" i="222"/>
  <c r="J456" i="222" s="1"/>
  <c r="J803" i="222"/>
  <c r="J811" i="222" s="1"/>
  <c r="J804" i="222"/>
  <c r="J812" i="222" s="1"/>
  <c r="J802" i="222"/>
  <c r="J807" i="222" s="1"/>
  <c r="J801" i="222"/>
  <c r="J806" i="222" s="1"/>
  <c r="J501" i="222"/>
  <c r="J502" i="222"/>
  <c r="J629" i="222"/>
  <c r="J637" i="222" s="1"/>
  <c r="J626" i="222"/>
  <c r="J631" i="222" s="1"/>
  <c r="J627" i="222"/>
  <c r="J632" i="222" s="1"/>
  <c r="J628" i="222"/>
  <c r="J636" i="222" s="1"/>
  <c r="J851" i="222"/>
  <c r="J326" i="222"/>
  <c r="J327" i="222"/>
  <c r="J410" i="222"/>
  <c r="J416" i="222" s="1"/>
  <c r="J411" i="222"/>
  <c r="J417" i="222" s="1"/>
  <c r="J414" i="222"/>
  <c r="J424" i="222" s="1"/>
  <c r="J413" i="222"/>
  <c r="J423" i="222" s="1"/>
  <c r="J412" i="222"/>
  <c r="J513" i="222" s="1"/>
  <c r="J763" i="222"/>
  <c r="J773" i="222" s="1"/>
  <c r="J762" i="222"/>
  <c r="J863" i="222" s="1"/>
  <c r="J760" i="222"/>
  <c r="J766" i="222" s="1"/>
  <c r="J761" i="222"/>
  <c r="J767" i="222" s="1"/>
  <c r="J676" i="222"/>
  <c r="J677" i="222"/>
  <c r="J546" i="222"/>
  <c r="J550" i="222" s="1"/>
  <c r="J547" i="222"/>
  <c r="J554" i="222" s="1"/>
  <c r="J297" i="233" s="1"/>
  <c r="J545" i="222"/>
  <c r="J549" i="222" s="1"/>
  <c r="J238" i="222"/>
  <c r="J248" i="222" s="1"/>
  <c r="J239" i="222"/>
  <c r="J249" i="222" s="1"/>
  <c r="J235" i="222"/>
  <c r="J241" i="222" s="1"/>
  <c r="J237" i="222"/>
  <c r="J338" i="222" s="1"/>
  <c r="J236" i="222"/>
  <c r="J242" i="222" s="1"/>
  <c r="J586" i="222"/>
  <c r="J592" i="222" s="1"/>
  <c r="J587" i="222"/>
  <c r="J688" i="222" s="1"/>
  <c r="J588" i="222"/>
  <c r="J598" i="222" s="1"/>
  <c r="J589" i="222"/>
  <c r="J599" i="222" s="1"/>
  <c r="J585" i="222"/>
  <c r="J591" i="222" s="1"/>
  <c r="J197" i="222"/>
  <c r="J204" i="222" s="1"/>
  <c r="J119" i="233" s="1"/>
  <c r="J196" i="222"/>
  <c r="J200" i="222" s="1"/>
  <c r="J195" i="222"/>
  <c r="J199" i="222" s="1"/>
  <c r="J152" i="222"/>
  <c r="J151" i="222"/>
  <c r="J103" i="222"/>
  <c r="J111" i="222" s="1"/>
  <c r="J104" i="222"/>
  <c r="J112" i="222" s="1"/>
  <c r="J102" i="222"/>
  <c r="J107" i="222" s="1"/>
  <c r="J101" i="222"/>
  <c r="J106" i="222" s="1"/>
  <c r="J62" i="222"/>
  <c r="J61" i="222"/>
  <c r="J67" i="222" s="1"/>
  <c r="J60" i="222"/>
  <c r="J66" i="222" s="1"/>
  <c r="J63" i="222"/>
  <c r="J73" i="222" s="1"/>
  <c r="J64" i="222"/>
  <c r="J74" i="222" s="1"/>
  <c r="J22" i="222"/>
  <c r="J29" i="222" s="1"/>
  <c r="J21" i="222"/>
  <c r="J25" i="222" s="1"/>
  <c r="K240" i="217"/>
  <c r="K230" i="217"/>
  <c r="J125" i="217"/>
  <c r="J241" i="217"/>
  <c r="K122" i="217"/>
  <c r="K126" i="217"/>
  <c r="K2" i="232"/>
  <c r="N5" i="232"/>
  <c r="K116" i="217"/>
  <c r="K18" i="232"/>
  <c r="K15" i="232"/>
  <c r="K753" i="222"/>
  <c r="K798" i="222"/>
  <c r="K850" i="222"/>
  <c r="K852" i="222" s="1"/>
  <c r="K717" i="222"/>
  <c r="K578" i="222"/>
  <c r="K542" i="222"/>
  <c r="K403" i="222"/>
  <c r="K623" i="222"/>
  <c r="K448" i="222"/>
  <c r="K500" i="222"/>
  <c r="K675" i="222"/>
  <c r="K367" i="222"/>
  <c r="K273" i="222"/>
  <c r="K325" i="222"/>
  <c r="K192" i="222"/>
  <c r="K228" i="222"/>
  <c r="K17" i="222"/>
  <c r="K150" i="222"/>
  <c r="K98" i="222"/>
  <c r="K53" i="222"/>
  <c r="N5" i="223"/>
  <c r="N5" i="222"/>
  <c r="L207" i="217"/>
  <c r="L198" i="217"/>
  <c r="L185" i="217"/>
  <c r="L208" i="217"/>
  <c r="L176" i="217"/>
  <c r="L186" i="217"/>
  <c r="L199" i="217"/>
  <c r="L177" i="217"/>
  <c r="L63" i="217"/>
  <c r="L194" i="217"/>
  <c r="L195" i="217" s="1"/>
  <c r="L17" i="232" s="1"/>
  <c r="L203" i="217"/>
  <c r="L204" i="217" s="1"/>
  <c r="L172" i="217"/>
  <c r="L173" i="217" s="1"/>
  <c r="L236" i="217" s="1"/>
  <c r="L181" i="217"/>
  <c r="L182" i="217" s="1"/>
  <c r="L93" i="217"/>
  <c r="L94" i="217"/>
  <c r="L80" i="217"/>
  <c r="L81" i="217" s="1"/>
  <c r="L89" i="217"/>
  <c r="L90" i="217" s="1"/>
  <c r="L84" i="217"/>
  <c r="L72" i="217"/>
  <c r="L85" i="217"/>
  <c r="L58" i="217"/>
  <c r="L59" i="217" s="1"/>
  <c r="L67" i="217"/>
  <c r="L68" i="217" s="1"/>
  <c r="L62" i="217"/>
  <c r="L71" i="217"/>
  <c r="M13" i="217"/>
  <c r="M72" i="217" s="1"/>
  <c r="M12" i="217"/>
  <c r="K2" i="213"/>
  <c r="K2" i="223"/>
  <c r="K2" i="222"/>
  <c r="N5" i="213"/>
  <c r="K2" i="217"/>
  <c r="K32" i="216"/>
  <c r="K2" i="216"/>
  <c r="K84" i="216"/>
  <c r="K48" i="216"/>
  <c r="K38" i="216"/>
  <c r="K39" i="216" s="1"/>
  <c r="K24" i="216"/>
  <c r="K26" i="216" s="1"/>
  <c r="J52" i="216"/>
  <c r="J63" i="216"/>
  <c r="K64" i="216" s="1"/>
  <c r="J44" i="216"/>
  <c r="K45" i="216" s="1"/>
  <c r="M20" i="216"/>
  <c r="M85" i="216"/>
  <c r="L21" i="216"/>
  <c r="N5" i="217"/>
  <c r="N5" i="216"/>
  <c r="O10" i="216"/>
  <c r="N13" i="216"/>
  <c r="N14" i="216" s="1"/>
  <c r="J56" i="216"/>
  <c r="J634" i="232" l="1"/>
  <c r="J645" i="232"/>
  <c r="J638" i="232"/>
  <c r="J627" i="232"/>
  <c r="J633" i="232"/>
  <c r="J644" i="232"/>
  <c r="J763" i="232"/>
  <c r="L797" i="232"/>
  <c r="K53" i="232"/>
  <c r="L753" i="232"/>
  <c r="L437" i="232"/>
  <c r="L617" i="232"/>
  <c r="L77" i="232"/>
  <c r="L257" i="232"/>
  <c r="J405" i="232"/>
  <c r="J765" i="232"/>
  <c r="J225" i="232"/>
  <c r="J585" i="232"/>
  <c r="J48" i="232"/>
  <c r="J49" i="232" s="1"/>
  <c r="J54" i="232"/>
  <c r="L762" i="232"/>
  <c r="L393" i="232"/>
  <c r="L573" i="232"/>
  <c r="J403" i="232"/>
  <c r="J583" i="232"/>
  <c r="L402" i="232"/>
  <c r="L582" i="232"/>
  <c r="L41" i="232"/>
  <c r="L222" i="232"/>
  <c r="L32" i="232"/>
  <c r="L213" i="232"/>
  <c r="J42" i="232"/>
  <c r="J223" i="232"/>
  <c r="J308" i="233"/>
  <c r="J390" i="233"/>
  <c r="J123" i="233"/>
  <c r="J295" i="233"/>
  <c r="J301" i="233"/>
  <c r="J219" i="233"/>
  <c r="J212" i="233"/>
  <c r="J130" i="233"/>
  <c r="J117" i="233"/>
  <c r="J384" i="233"/>
  <c r="J206" i="233"/>
  <c r="J127" i="217"/>
  <c r="K230" i="222"/>
  <c r="K232" i="222" s="1"/>
  <c r="K755" i="222"/>
  <c r="K757" i="222" s="1"/>
  <c r="K580" i="222"/>
  <c r="K582" i="222" s="1"/>
  <c r="K405" i="222"/>
  <c r="K407" i="222" s="1"/>
  <c r="K55" i="222"/>
  <c r="K57" i="222" s="1"/>
  <c r="J785" i="222"/>
  <c r="J853" i="222"/>
  <c r="J854" i="222" s="1"/>
  <c r="J857" i="222" s="1"/>
  <c r="J610" i="222"/>
  <c r="J678" i="222"/>
  <c r="J679" i="222" s="1"/>
  <c r="J682" i="222" s="1"/>
  <c r="J85" i="222"/>
  <c r="J163" i="222"/>
  <c r="J153" i="222"/>
  <c r="J154" i="222" s="1"/>
  <c r="J157" i="222" s="1"/>
  <c r="J435" i="222"/>
  <c r="J503" i="222"/>
  <c r="J504" i="222" s="1"/>
  <c r="J507" i="222" s="1"/>
  <c r="J260" i="222"/>
  <c r="J328" i="222"/>
  <c r="J329" i="222" s="1"/>
  <c r="J769" i="222"/>
  <c r="J770" i="222" s="1"/>
  <c r="J834" i="222" s="1"/>
  <c r="J594" i="222"/>
  <c r="J595" i="222" s="1"/>
  <c r="J659" i="222" s="1"/>
  <c r="J69" i="222"/>
  <c r="J70" i="222" s="1"/>
  <c r="J419" i="222"/>
  <c r="J420" i="222" s="1"/>
  <c r="J244" i="222"/>
  <c r="J245" i="222" s="1"/>
  <c r="J654" i="222"/>
  <c r="J814" i="232"/>
  <c r="J393" i="233"/>
  <c r="J825" i="232"/>
  <c r="J400" i="233"/>
  <c r="J813" i="232"/>
  <c r="J392" i="233"/>
  <c r="J824" i="232"/>
  <c r="J399" i="233"/>
  <c r="J818" i="232"/>
  <c r="J397" i="233"/>
  <c r="J465" i="232"/>
  <c r="J222" i="233"/>
  <c r="J304" i="233"/>
  <c r="J311" i="233"/>
  <c r="J303" i="233"/>
  <c r="J453" i="232"/>
  <c r="J214" i="233"/>
  <c r="J464" i="232"/>
  <c r="J221" i="233"/>
  <c r="J454" i="232"/>
  <c r="J215" i="233"/>
  <c r="J310" i="233"/>
  <c r="J274" i="232"/>
  <c r="J126" i="233"/>
  <c r="J284" i="232"/>
  <c r="J132" i="233"/>
  <c r="J273" i="232"/>
  <c r="J125" i="233"/>
  <c r="J285" i="232"/>
  <c r="J133" i="233"/>
  <c r="J829" i="222"/>
  <c r="J807" i="232"/>
  <c r="J828" i="222"/>
  <c r="J653" i="222"/>
  <c r="J655" i="222"/>
  <c r="J478" i="222"/>
  <c r="J480" i="222"/>
  <c r="J458" i="232"/>
  <c r="J98" i="232"/>
  <c r="J479" i="222"/>
  <c r="J447" i="232"/>
  <c r="J305" i="222"/>
  <c r="J278" i="232"/>
  <c r="J303" i="222"/>
  <c r="J304" i="222"/>
  <c r="J267" i="232"/>
  <c r="K233" i="232"/>
  <c r="K413" i="232"/>
  <c r="K593" i="232"/>
  <c r="K773" i="232"/>
  <c r="J13" i="232"/>
  <c r="J83" i="232" s="1"/>
  <c r="J87" i="232"/>
  <c r="J130" i="222"/>
  <c r="J129" i="222"/>
  <c r="J128" i="222"/>
  <c r="J13" i="233"/>
  <c r="J830" i="222"/>
  <c r="J41" i="233"/>
  <c r="J28" i="233"/>
  <c r="J34" i="233"/>
  <c r="K795" i="222"/>
  <c r="K796" i="222" s="1"/>
  <c r="K800" i="222" s="1"/>
  <c r="K270" i="222"/>
  <c r="K271" i="222" s="1"/>
  <c r="K275" i="222" s="1"/>
  <c r="K575" i="222"/>
  <c r="K576" i="222" s="1"/>
  <c r="K50" i="222"/>
  <c r="K51" i="222" s="1"/>
  <c r="K95" i="222"/>
  <c r="K96" i="222" s="1"/>
  <c r="K100" i="222" s="1"/>
  <c r="K620" i="222"/>
  <c r="K621" i="222" s="1"/>
  <c r="K625" i="222" s="1"/>
  <c r="K14" i="222"/>
  <c r="K15" i="222" s="1"/>
  <c r="K19" i="222" s="1"/>
  <c r="K445" i="222"/>
  <c r="K446" i="222" s="1"/>
  <c r="K450" i="222" s="1"/>
  <c r="K189" i="222"/>
  <c r="K190" i="222" s="1"/>
  <c r="K194" i="222" s="1"/>
  <c r="K225" i="222"/>
  <c r="K226" i="222" s="1"/>
  <c r="K539" i="222"/>
  <c r="K540" i="222" s="1"/>
  <c r="K544" i="222" s="1"/>
  <c r="K750" i="222"/>
  <c r="K751" i="222" s="1"/>
  <c r="K400" i="222"/>
  <c r="K401" i="222" s="1"/>
  <c r="K714" i="222"/>
  <c r="K715" i="222" s="1"/>
  <c r="K719" i="222" s="1"/>
  <c r="K364" i="222"/>
  <c r="K365" i="222" s="1"/>
  <c r="K369" i="222" s="1"/>
  <c r="K20" i="222"/>
  <c r="K24" i="222" s="1"/>
  <c r="J37" i="233"/>
  <c r="J44" i="233"/>
  <c r="O5" i="233"/>
  <c r="L15" i="233"/>
  <c r="J36" i="233"/>
  <c r="J43" i="233"/>
  <c r="L17" i="233"/>
  <c r="K11" i="233"/>
  <c r="K11" i="232"/>
  <c r="J30" i="233"/>
  <c r="K763" i="222"/>
  <c r="K773" i="222" s="1"/>
  <c r="K764" i="222"/>
  <c r="K774" i="222" s="1"/>
  <c r="K762" i="222"/>
  <c r="K863" i="222" s="1"/>
  <c r="K760" i="222"/>
  <c r="K766" i="222" s="1"/>
  <c r="K761" i="222"/>
  <c r="K767" i="222" s="1"/>
  <c r="K628" i="222"/>
  <c r="K636" i="222" s="1"/>
  <c r="K629" i="222"/>
  <c r="K637" i="222" s="1"/>
  <c r="K626" i="222"/>
  <c r="K631" i="222" s="1"/>
  <c r="K627" i="222"/>
  <c r="K632" i="222" s="1"/>
  <c r="K414" i="222"/>
  <c r="K424" i="222" s="1"/>
  <c r="K410" i="222"/>
  <c r="K416" i="222" s="1"/>
  <c r="K411" i="222"/>
  <c r="K417" i="222" s="1"/>
  <c r="K413" i="222"/>
  <c r="K423" i="222" s="1"/>
  <c r="K412" i="222"/>
  <c r="K513" i="222" s="1"/>
  <c r="K278" i="222"/>
  <c r="K286" i="222" s="1"/>
  <c r="K277" i="222"/>
  <c r="K282" i="222" s="1"/>
  <c r="K279" i="222"/>
  <c r="K287" i="222" s="1"/>
  <c r="K276" i="222"/>
  <c r="K281" i="222" s="1"/>
  <c r="K545" i="222"/>
  <c r="K549" i="222" s="1"/>
  <c r="K546" i="222"/>
  <c r="K550" i="222" s="1"/>
  <c r="K547" i="222"/>
  <c r="K554" i="222" s="1"/>
  <c r="K297" i="233" s="1"/>
  <c r="K452" i="222"/>
  <c r="K457" i="222" s="1"/>
  <c r="K453" i="222"/>
  <c r="K461" i="222" s="1"/>
  <c r="K454" i="222"/>
  <c r="K462" i="222" s="1"/>
  <c r="K451" i="222"/>
  <c r="K456" i="222" s="1"/>
  <c r="K587" i="222"/>
  <c r="K688" i="222" s="1"/>
  <c r="K586" i="222"/>
  <c r="K592" i="222" s="1"/>
  <c r="K585" i="222"/>
  <c r="K591" i="222" s="1"/>
  <c r="K588" i="222"/>
  <c r="K598" i="222" s="1"/>
  <c r="K589" i="222"/>
  <c r="K599" i="222" s="1"/>
  <c r="K372" i="222"/>
  <c r="K379" i="222" s="1"/>
  <c r="K208" i="233" s="1"/>
  <c r="K370" i="222"/>
  <c r="K374" i="222" s="1"/>
  <c r="K371" i="222"/>
  <c r="K375" i="222" s="1"/>
  <c r="K722" i="222"/>
  <c r="K729" i="222" s="1"/>
  <c r="K386" i="233" s="1"/>
  <c r="K721" i="222"/>
  <c r="K725" i="222" s="1"/>
  <c r="K720" i="222"/>
  <c r="K724" i="222" s="1"/>
  <c r="K326" i="222"/>
  <c r="K327" i="222"/>
  <c r="K236" i="222"/>
  <c r="K242" i="222" s="1"/>
  <c r="K238" i="222"/>
  <c r="K248" i="222" s="1"/>
  <c r="K237" i="222"/>
  <c r="K338" i="222" s="1"/>
  <c r="K239" i="222"/>
  <c r="K249" i="222" s="1"/>
  <c r="K235" i="222"/>
  <c r="K241" i="222" s="1"/>
  <c r="K676" i="222"/>
  <c r="K677" i="222"/>
  <c r="K851" i="222"/>
  <c r="K501" i="222"/>
  <c r="K502" i="222"/>
  <c r="K804" i="222"/>
  <c r="K812" i="222" s="1"/>
  <c r="K802" i="222"/>
  <c r="K807" i="222" s="1"/>
  <c r="K801" i="222"/>
  <c r="K806" i="222" s="1"/>
  <c r="K803" i="222"/>
  <c r="K811" i="222" s="1"/>
  <c r="K101" i="222"/>
  <c r="K106" i="222" s="1"/>
  <c r="K103" i="222"/>
  <c r="K111" i="222" s="1"/>
  <c r="K104" i="222"/>
  <c r="K112" i="222" s="1"/>
  <c r="K102" i="222"/>
  <c r="K107" i="222" s="1"/>
  <c r="K197" i="222"/>
  <c r="K204" i="222" s="1"/>
  <c r="K119" i="233" s="1"/>
  <c r="K196" i="222"/>
  <c r="K200" i="222" s="1"/>
  <c r="K195" i="222"/>
  <c r="K199" i="222" s="1"/>
  <c r="K151" i="222"/>
  <c r="K152" i="222"/>
  <c r="K21" i="222"/>
  <c r="K25" i="222" s="1"/>
  <c r="K22" i="222"/>
  <c r="K29" i="222" s="1"/>
  <c r="K64" i="222"/>
  <c r="K74" i="222" s="1"/>
  <c r="K62" i="222"/>
  <c r="K61" i="222"/>
  <c r="K67" i="222" s="1"/>
  <c r="K60" i="222"/>
  <c r="K66" i="222" s="1"/>
  <c r="K63" i="222"/>
  <c r="K73" i="222" s="1"/>
  <c r="K232" i="217"/>
  <c r="K218" i="217"/>
  <c r="K219" i="217" s="1"/>
  <c r="K226" i="217" s="1"/>
  <c r="K223" i="217"/>
  <c r="K224" i="217" s="1"/>
  <c r="K227" i="217" s="1"/>
  <c r="L230" i="217"/>
  <c r="L240" i="217"/>
  <c r="L126" i="217"/>
  <c r="L122" i="217"/>
  <c r="K104" i="217"/>
  <c r="K105" i="217" s="1"/>
  <c r="K118" i="217"/>
  <c r="K109" i="217"/>
  <c r="K110" i="217" s="1"/>
  <c r="O5" i="232"/>
  <c r="L116" i="217"/>
  <c r="L15" i="232"/>
  <c r="J104" i="232"/>
  <c r="J105" i="232"/>
  <c r="J94" i="232"/>
  <c r="L18" i="232"/>
  <c r="J93" i="232"/>
  <c r="M199" i="217"/>
  <c r="J808" i="222"/>
  <c r="J835" i="222" s="1"/>
  <c r="J458" i="222"/>
  <c r="J726" i="222"/>
  <c r="J833" i="222" s="1"/>
  <c r="L753" i="222"/>
  <c r="L798" i="222"/>
  <c r="L850" i="222"/>
  <c r="L852" i="222" s="1"/>
  <c r="L717" i="222"/>
  <c r="J26" i="222"/>
  <c r="J133" i="222" s="1"/>
  <c r="J633" i="222"/>
  <c r="J660" i="222" s="1"/>
  <c r="L403" i="222"/>
  <c r="L623" i="222"/>
  <c r="L448" i="222"/>
  <c r="L367" i="222"/>
  <c r="L542" i="222"/>
  <c r="L500" i="222"/>
  <c r="L578" i="222"/>
  <c r="L675" i="222"/>
  <c r="J376" i="222"/>
  <c r="J551" i="222"/>
  <c r="J658" i="222" s="1"/>
  <c r="J201" i="222"/>
  <c r="J283" i="222"/>
  <c r="L273" i="222"/>
  <c r="L325" i="222"/>
  <c r="L192" i="222"/>
  <c r="L228" i="222"/>
  <c r="L238" i="222" s="1"/>
  <c r="L17" i="222"/>
  <c r="L150" i="222"/>
  <c r="L98" i="222"/>
  <c r="L53" i="222"/>
  <c r="J108" i="222"/>
  <c r="O5" i="223"/>
  <c r="O5" i="222"/>
  <c r="M203" i="217"/>
  <c r="M204" i="217" s="1"/>
  <c r="M194" i="217"/>
  <c r="M195" i="217" s="1"/>
  <c r="M17" i="232" s="1"/>
  <c r="M172" i="217"/>
  <c r="M173" i="217" s="1"/>
  <c r="M236" i="217" s="1"/>
  <c r="M181" i="217"/>
  <c r="M182" i="217" s="1"/>
  <c r="M207" i="217"/>
  <c r="M198" i="217"/>
  <c r="M185" i="217"/>
  <c r="M176" i="217"/>
  <c r="M208" i="217"/>
  <c r="M186" i="217"/>
  <c r="M177" i="217"/>
  <c r="M63" i="217"/>
  <c r="M93" i="217"/>
  <c r="M94" i="217"/>
  <c r="M80" i="217"/>
  <c r="M81" i="217" s="1"/>
  <c r="M89" i="217"/>
  <c r="M90" i="217" s="1"/>
  <c r="M84" i="217"/>
  <c r="M85" i="217"/>
  <c r="M58" i="217"/>
  <c r="M59" i="217" s="1"/>
  <c r="M67" i="217"/>
  <c r="M68" i="217" s="1"/>
  <c r="M62" i="217"/>
  <c r="M71" i="217"/>
  <c r="N12" i="217"/>
  <c r="N13" i="217"/>
  <c r="J58" i="216"/>
  <c r="O5" i="213"/>
  <c r="K49" i="216"/>
  <c r="K66" i="216"/>
  <c r="K67" i="216" s="1"/>
  <c r="K33" i="216"/>
  <c r="K34" i="216"/>
  <c r="K51" i="216"/>
  <c r="K53" i="216" s="1"/>
  <c r="O5" i="217"/>
  <c r="O5" i="216"/>
  <c r="P10" i="216"/>
  <c r="O13" i="216"/>
  <c r="O14" i="216" s="1"/>
  <c r="L25" i="216"/>
  <c r="L22" i="216"/>
  <c r="N20" i="216"/>
  <c r="N85" i="216"/>
  <c r="K645" i="232" l="1"/>
  <c r="K634" i="232"/>
  <c r="K644" i="232"/>
  <c r="K633" i="232"/>
  <c r="K638" i="232"/>
  <c r="J803" i="232"/>
  <c r="J831" i="232" s="1"/>
  <c r="J623" i="232"/>
  <c r="J651" i="232" s="1"/>
  <c r="J443" i="232"/>
  <c r="J471" i="232" s="1"/>
  <c r="J263" i="232"/>
  <c r="J291" i="232" s="1"/>
  <c r="J800" i="232"/>
  <c r="J799" i="232"/>
  <c r="J801" i="232"/>
  <c r="J802" i="232"/>
  <c r="J620" i="232"/>
  <c r="J619" i="232"/>
  <c r="J621" i="232"/>
  <c r="J622" i="232"/>
  <c r="J440" i="232"/>
  <c r="J439" i="232"/>
  <c r="J442" i="232"/>
  <c r="J441" i="232"/>
  <c r="J260" i="232"/>
  <c r="J259" i="232"/>
  <c r="J79" i="232"/>
  <c r="J261" i="232"/>
  <c r="J262" i="232"/>
  <c r="J82" i="232"/>
  <c r="J81" i="232"/>
  <c r="J80" i="232"/>
  <c r="M753" i="232"/>
  <c r="M797" i="232"/>
  <c r="K58" i="222"/>
  <c r="M437" i="232"/>
  <c r="M617" i="232"/>
  <c r="M77" i="232"/>
  <c r="M257" i="232"/>
  <c r="J589" i="232"/>
  <c r="J590" i="232" s="1"/>
  <c r="J594" i="232"/>
  <c r="J769" i="232"/>
  <c r="J770" i="232" s="1"/>
  <c r="J774" i="232"/>
  <c r="J409" i="232"/>
  <c r="J410" i="232" s="1"/>
  <c r="J414" i="232"/>
  <c r="J229" i="232"/>
  <c r="J230" i="232" s="1"/>
  <c r="J234" i="232"/>
  <c r="M762" i="232"/>
  <c r="J33" i="232"/>
  <c r="J394" i="232"/>
  <c r="J574" i="232"/>
  <c r="J214" i="232"/>
  <c r="J754" i="232"/>
  <c r="K752" i="232"/>
  <c r="K755" i="232" s="1"/>
  <c r="K756" i="232" s="1"/>
  <c r="K768" i="232" s="1"/>
  <c r="K761" i="232"/>
  <c r="K764" i="232" s="1"/>
  <c r="M402" i="232"/>
  <c r="M582" i="232"/>
  <c r="K572" i="232"/>
  <c r="K575" i="232" s="1"/>
  <c r="K576" i="232" s="1"/>
  <c r="K588" i="232" s="1"/>
  <c r="K581" i="232"/>
  <c r="K584" i="232" s="1"/>
  <c r="M393" i="232"/>
  <c r="M573" i="232"/>
  <c r="K392" i="232"/>
  <c r="K395" i="232" s="1"/>
  <c r="K396" i="232" s="1"/>
  <c r="K408" i="232" s="1"/>
  <c r="K401" i="232"/>
  <c r="K404" i="232" s="1"/>
  <c r="M41" i="232"/>
  <c r="M222" i="232"/>
  <c r="K212" i="232"/>
  <c r="K215" i="232" s="1"/>
  <c r="K216" i="232" s="1"/>
  <c r="K228" i="232" s="1"/>
  <c r="K221" i="232"/>
  <c r="K224" i="232" s="1"/>
  <c r="M32" i="232"/>
  <c r="M213" i="232"/>
  <c r="K31" i="232"/>
  <c r="K34" i="232" s="1"/>
  <c r="K35" i="232" s="1"/>
  <c r="K47" i="232" s="1"/>
  <c r="K40" i="232"/>
  <c r="K43" i="232" s="1"/>
  <c r="K44" i="232" s="1"/>
  <c r="J61" i="223"/>
  <c r="J973" i="232"/>
  <c r="K295" i="233"/>
  <c r="K130" i="233"/>
  <c r="K117" i="233"/>
  <c r="K219" i="233"/>
  <c r="K206" i="233"/>
  <c r="K384" i="233"/>
  <c r="K308" i="233"/>
  <c r="K408" i="222"/>
  <c r="K583" i="222"/>
  <c r="K758" i="222"/>
  <c r="K233" i="222"/>
  <c r="K785" i="222"/>
  <c r="K853" i="222"/>
  <c r="K854" i="222" s="1"/>
  <c r="K857" i="222" s="1"/>
  <c r="K610" i="222"/>
  <c r="K678" i="222"/>
  <c r="K679" i="222" s="1"/>
  <c r="K682" i="222" s="1"/>
  <c r="K85" i="222"/>
  <c r="K163" i="222"/>
  <c r="K153" i="222"/>
  <c r="K154" i="222" s="1"/>
  <c r="K157" i="222" s="1"/>
  <c r="K435" i="222"/>
  <c r="K503" i="222"/>
  <c r="K504" i="222" s="1"/>
  <c r="K507" i="222" s="1"/>
  <c r="J332" i="222"/>
  <c r="K260" i="222"/>
  <c r="K328" i="222"/>
  <c r="K329" i="222" s="1"/>
  <c r="K332" i="222" s="1"/>
  <c r="K769" i="222"/>
  <c r="K770" i="222" s="1"/>
  <c r="K834" i="222" s="1"/>
  <c r="K594" i="222"/>
  <c r="K595" i="222" s="1"/>
  <c r="K659" i="222" s="1"/>
  <c r="K69" i="222"/>
  <c r="K70" i="222" s="1"/>
  <c r="K419" i="222"/>
  <c r="K420" i="222" s="1"/>
  <c r="K244" i="222"/>
  <c r="K245" i="222" s="1"/>
  <c r="K11" i="217"/>
  <c r="K10" i="217"/>
  <c r="K814" i="232"/>
  <c r="K393" i="233"/>
  <c r="K818" i="232"/>
  <c r="K397" i="233"/>
  <c r="K813" i="232"/>
  <c r="K392" i="233"/>
  <c r="K825" i="232"/>
  <c r="K400" i="233"/>
  <c r="K824" i="232"/>
  <c r="K399" i="233"/>
  <c r="K303" i="233"/>
  <c r="K453" i="232"/>
  <c r="K214" i="233"/>
  <c r="K465" i="232"/>
  <c r="K222" i="233"/>
  <c r="K454" i="232"/>
  <c r="K215" i="233"/>
  <c r="K464" i="232"/>
  <c r="K221" i="233"/>
  <c r="K304" i="233"/>
  <c r="K311" i="233"/>
  <c r="K310" i="233"/>
  <c r="K274" i="232"/>
  <c r="K126" i="233"/>
  <c r="K273" i="232"/>
  <c r="K125" i="233"/>
  <c r="K285" i="232"/>
  <c r="K133" i="233"/>
  <c r="K284" i="232"/>
  <c r="K132" i="233"/>
  <c r="J449" i="233"/>
  <c r="J360" i="233"/>
  <c r="J271" i="233"/>
  <c r="J182" i="233"/>
  <c r="J93" i="233"/>
  <c r="J656" i="222"/>
  <c r="J831" i="222"/>
  <c r="J306" i="222"/>
  <c r="K828" i="222"/>
  <c r="K653" i="222"/>
  <c r="J481" i="222"/>
  <c r="K655" i="222"/>
  <c r="K480" i="222"/>
  <c r="K458" i="232"/>
  <c r="K98" i="232"/>
  <c r="K478" i="222"/>
  <c r="K303" i="222"/>
  <c r="K305" i="222"/>
  <c r="K278" i="232"/>
  <c r="J166" i="232"/>
  <c r="J346" i="232"/>
  <c r="J526" i="232"/>
  <c r="J706" i="232"/>
  <c r="J886" i="232"/>
  <c r="J131" i="222"/>
  <c r="K130" i="222"/>
  <c r="K128" i="222"/>
  <c r="J19" i="233"/>
  <c r="J55" i="233" s="1"/>
  <c r="J20" i="233"/>
  <c r="J56" i="233" s="1"/>
  <c r="J61" i="233" s="1"/>
  <c r="J21" i="233"/>
  <c r="K830" i="222"/>
  <c r="K28" i="233"/>
  <c r="K41" i="233"/>
  <c r="L20" i="222"/>
  <c r="L24" i="222" s="1"/>
  <c r="K10" i="233"/>
  <c r="K10" i="232"/>
  <c r="L2" i="233"/>
  <c r="K37" i="233"/>
  <c r="K12" i="233"/>
  <c r="P5" i="233"/>
  <c r="M15" i="233"/>
  <c r="K44" i="233"/>
  <c r="J3" i="233"/>
  <c r="K36" i="233"/>
  <c r="K43" i="233"/>
  <c r="M17" i="233"/>
  <c r="K30" i="233"/>
  <c r="K12" i="232"/>
  <c r="L628" i="222"/>
  <c r="L636" i="222" s="1"/>
  <c r="L629" i="222"/>
  <c r="L637" i="222" s="1"/>
  <c r="L627" i="222"/>
  <c r="L632" i="222" s="1"/>
  <c r="L626" i="222"/>
  <c r="L631" i="222" s="1"/>
  <c r="L276" i="222"/>
  <c r="L281" i="222" s="1"/>
  <c r="L278" i="222"/>
  <c r="L286" i="222" s="1"/>
  <c r="L279" i="222"/>
  <c r="L287" i="222" s="1"/>
  <c r="L277" i="222"/>
  <c r="L282" i="222" s="1"/>
  <c r="J382" i="222"/>
  <c r="J483" i="222"/>
  <c r="J378" i="222"/>
  <c r="L454" i="222"/>
  <c r="L462" i="222" s="1"/>
  <c r="L451" i="222"/>
  <c r="L456" i="222" s="1"/>
  <c r="L453" i="222"/>
  <c r="L461" i="222" s="1"/>
  <c r="L452" i="222"/>
  <c r="L457" i="222" s="1"/>
  <c r="L762" i="222"/>
  <c r="L863" i="222" s="1"/>
  <c r="L764" i="222"/>
  <c r="L774" i="222" s="1"/>
  <c r="L763" i="222"/>
  <c r="L773" i="222" s="1"/>
  <c r="L760" i="222"/>
  <c r="L766" i="222" s="1"/>
  <c r="L761" i="222"/>
  <c r="L767" i="222" s="1"/>
  <c r="J427" i="222"/>
  <c r="J484" i="222"/>
  <c r="J422" i="222"/>
  <c r="L410" i="222"/>
  <c r="L416" i="222" s="1"/>
  <c r="L413" i="222"/>
  <c r="L423" i="222" s="1"/>
  <c r="L412" i="222"/>
  <c r="L513" i="222" s="1"/>
  <c r="L414" i="222"/>
  <c r="L424" i="222" s="1"/>
  <c r="L411" i="222"/>
  <c r="L417" i="222" s="1"/>
  <c r="L235" i="222"/>
  <c r="L241" i="222" s="1"/>
  <c r="L236" i="222"/>
  <c r="L242" i="222" s="1"/>
  <c r="L237" i="222"/>
  <c r="L338" i="222" s="1"/>
  <c r="L248" i="222"/>
  <c r="L239" i="222"/>
  <c r="L249" i="222" s="1"/>
  <c r="J247" i="222"/>
  <c r="J252" i="222"/>
  <c r="J309" i="222"/>
  <c r="L677" i="222"/>
  <c r="L676" i="222"/>
  <c r="J485" i="222"/>
  <c r="J460" i="222"/>
  <c r="J465" i="222"/>
  <c r="J310" i="222"/>
  <c r="J285" i="222"/>
  <c r="J290" i="222"/>
  <c r="L585" i="222"/>
  <c r="L591" i="222" s="1"/>
  <c r="L586" i="222"/>
  <c r="L592" i="222" s="1"/>
  <c r="L587" i="222"/>
  <c r="L688" i="222" s="1"/>
  <c r="L589" i="222"/>
  <c r="L599" i="222" s="1"/>
  <c r="L588" i="222"/>
  <c r="L598" i="222" s="1"/>
  <c r="J308" i="222"/>
  <c r="J203" i="222"/>
  <c r="J207" i="222"/>
  <c r="L502" i="222"/>
  <c r="L501" i="222"/>
  <c r="L721" i="222"/>
  <c r="L725" i="222" s="1"/>
  <c r="L720" i="222"/>
  <c r="L724" i="222" s="1"/>
  <c r="L722" i="222"/>
  <c r="L729" i="222" s="1"/>
  <c r="L386" i="233" s="1"/>
  <c r="L327" i="222"/>
  <c r="L326" i="222"/>
  <c r="L545" i="222"/>
  <c r="L549" i="222" s="1"/>
  <c r="L546" i="222"/>
  <c r="L550" i="222" s="1"/>
  <c r="L547" i="222"/>
  <c r="L554" i="222" s="1"/>
  <c r="L297" i="233" s="1"/>
  <c r="L851" i="222"/>
  <c r="L372" i="222"/>
  <c r="L379" i="222" s="1"/>
  <c r="L208" i="233" s="1"/>
  <c r="L371" i="222"/>
  <c r="L375" i="222" s="1"/>
  <c r="L370" i="222"/>
  <c r="L374" i="222" s="1"/>
  <c r="L802" i="222"/>
  <c r="L807" i="222" s="1"/>
  <c r="L801" i="222"/>
  <c r="L806" i="222" s="1"/>
  <c r="L803" i="222"/>
  <c r="L811" i="222" s="1"/>
  <c r="L804" i="222"/>
  <c r="L812" i="222" s="1"/>
  <c r="J772" i="222"/>
  <c r="J777" i="222"/>
  <c r="J810" i="222"/>
  <c r="J815" i="222"/>
  <c r="J732" i="222"/>
  <c r="J728" i="222"/>
  <c r="J635" i="222"/>
  <c r="J640" i="222"/>
  <c r="J597" i="222"/>
  <c r="J602" i="222"/>
  <c r="J557" i="222"/>
  <c r="J553" i="222"/>
  <c r="L195" i="222"/>
  <c r="L199" i="222" s="1"/>
  <c r="L196" i="222"/>
  <c r="L200" i="222" s="1"/>
  <c r="L197" i="222"/>
  <c r="L204" i="222" s="1"/>
  <c r="L119" i="233" s="1"/>
  <c r="L152" i="222"/>
  <c r="L151" i="222"/>
  <c r="L103" i="222"/>
  <c r="L111" i="222" s="1"/>
  <c r="L101" i="222"/>
  <c r="L106" i="222" s="1"/>
  <c r="L104" i="222"/>
  <c r="L112" i="222" s="1"/>
  <c r="L102" i="222"/>
  <c r="L107" i="222" s="1"/>
  <c r="J77" i="222"/>
  <c r="J134" i="222"/>
  <c r="J72" i="222"/>
  <c r="J115" i="222"/>
  <c r="J135" i="222"/>
  <c r="J110" i="222"/>
  <c r="K26" i="222"/>
  <c r="K133" i="222" s="1"/>
  <c r="L21" i="222"/>
  <c r="L25" i="222" s="1"/>
  <c r="L22" i="222"/>
  <c r="L29" i="222" s="1"/>
  <c r="J32" i="222"/>
  <c r="J28" i="222"/>
  <c r="L63" i="222"/>
  <c r="L73" i="222" s="1"/>
  <c r="L64" i="222"/>
  <c r="L74" i="222" s="1"/>
  <c r="L62" i="222"/>
  <c r="L61" i="222"/>
  <c r="L67" i="222" s="1"/>
  <c r="L60" i="222"/>
  <c r="L66" i="222" s="1"/>
  <c r="M240" i="217"/>
  <c r="M230" i="217"/>
  <c r="K113" i="217"/>
  <c r="K112" i="217"/>
  <c r="M126" i="217"/>
  <c r="M122" i="217"/>
  <c r="L2" i="232"/>
  <c r="J3" i="232"/>
  <c r="P5" i="232"/>
  <c r="M116" i="217"/>
  <c r="K105" i="232"/>
  <c r="K104" i="232"/>
  <c r="M15" i="232"/>
  <c r="K94" i="232"/>
  <c r="M18" i="232"/>
  <c r="K93" i="232"/>
  <c r="K808" i="222"/>
  <c r="K835" i="222" s="1"/>
  <c r="K726" i="222"/>
  <c r="K833" i="222" s="1"/>
  <c r="M753" i="222"/>
  <c r="M798" i="222"/>
  <c r="M850" i="222"/>
  <c r="M852" i="222" s="1"/>
  <c r="M717" i="222"/>
  <c r="K633" i="222"/>
  <c r="K660" i="222" s="1"/>
  <c r="K283" i="222"/>
  <c r="J661" i="222"/>
  <c r="M623" i="222"/>
  <c r="M448" i="222"/>
  <c r="M367" i="222"/>
  <c r="M675" i="222"/>
  <c r="M500" i="222"/>
  <c r="M578" i="222"/>
  <c r="M542" i="222"/>
  <c r="M403" i="222"/>
  <c r="K551" i="222"/>
  <c r="K658" i="222" s="1"/>
  <c r="K458" i="222"/>
  <c r="K376" i="222"/>
  <c r="K201" i="222"/>
  <c r="M325" i="222"/>
  <c r="M273" i="222"/>
  <c r="M228" i="222"/>
  <c r="M237" i="222" s="1"/>
  <c r="M192" i="222"/>
  <c r="M17" i="222"/>
  <c r="M150" i="222"/>
  <c r="M53" i="222"/>
  <c r="M98" i="222"/>
  <c r="K108" i="222"/>
  <c r="P5" i="223"/>
  <c r="P5" i="222"/>
  <c r="N207" i="217"/>
  <c r="N198" i="217"/>
  <c r="N208" i="217"/>
  <c r="N185" i="217"/>
  <c r="N176" i="217"/>
  <c r="N177" i="217"/>
  <c r="N186" i="217"/>
  <c r="N199" i="217"/>
  <c r="N63" i="217"/>
  <c r="N194" i="217"/>
  <c r="N195" i="217" s="1"/>
  <c r="N17" i="232" s="1"/>
  <c r="N203" i="217"/>
  <c r="N204" i="217" s="1"/>
  <c r="N172" i="217"/>
  <c r="N173" i="217" s="1"/>
  <c r="N236" i="217" s="1"/>
  <c r="N181" i="217"/>
  <c r="N182" i="217" s="1"/>
  <c r="N93" i="217"/>
  <c r="N94" i="217"/>
  <c r="N80" i="217"/>
  <c r="N81" i="217" s="1"/>
  <c r="N89" i="217"/>
  <c r="N90" i="217" s="1"/>
  <c r="N84" i="217"/>
  <c r="N72" i="217"/>
  <c r="N85" i="217"/>
  <c r="N58" i="217"/>
  <c r="N59" i="217" s="1"/>
  <c r="N67" i="217"/>
  <c r="N68" i="217" s="1"/>
  <c r="N62" i="217"/>
  <c r="N71" i="217"/>
  <c r="O12" i="217"/>
  <c r="O13" i="217"/>
  <c r="L2" i="223"/>
  <c r="L2" i="222"/>
  <c r="J3" i="213"/>
  <c r="J3" i="223"/>
  <c r="J3" i="222"/>
  <c r="P5" i="213"/>
  <c r="J3" i="216"/>
  <c r="J3" i="217"/>
  <c r="M21" i="216"/>
  <c r="M25" i="216" s="1"/>
  <c r="L2" i="213"/>
  <c r="K56" i="216"/>
  <c r="P13" i="216"/>
  <c r="P14" i="216" s="1"/>
  <c r="Q10" i="216"/>
  <c r="P5" i="217"/>
  <c r="P5" i="216"/>
  <c r="O20" i="216"/>
  <c r="O85" i="216"/>
  <c r="K44" i="216"/>
  <c r="L45" i="216" s="1"/>
  <c r="K52" i="216"/>
  <c r="K63" i="216"/>
  <c r="L64" i="216" s="1"/>
  <c r="L84" i="216"/>
  <c r="L48" i="216"/>
  <c r="L38" i="216"/>
  <c r="L39" i="216" s="1"/>
  <c r="L2" i="217"/>
  <c r="L32" i="216"/>
  <c r="L24" i="216"/>
  <c r="L26" i="216" s="1"/>
  <c r="L2" i="216"/>
  <c r="K57" i="216"/>
  <c r="M235" i="222" l="1"/>
  <c r="M241" i="222" s="1"/>
  <c r="M236" i="222"/>
  <c r="M242" i="222" s="1"/>
  <c r="K822" i="232"/>
  <c r="K820" i="232"/>
  <c r="K823" i="232" s="1"/>
  <c r="K642" i="232"/>
  <c r="K640" i="232"/>
  <c r="K643" i="232" s="1"/>
  <c r="K462" i="232"/>
  <c r="K460" i="232"/>
  <c r="K463" i="232" s="1"/>
  <c r="K282" i="232"/>
  <c r="K280" i="232"/>
  <c r="K283" i="232" s="1"/>
  <c r="K102" i="232"/>
  <c r="K100" i="232"/>
  <c r="K103" i="232" s="1"/>
  <c r="K631" i="232"/>
  <c r="K629" i="232"/>
  <c r="K632" i="232" s="1"/>
  <c r="K271" i="232"/>
  <c r="K269" i="232"/>
  <c r="K272" i="232" s="1"/>
  <c r="K811" i="232"/>
  <c r="K809" i="232"/>
  <c r="K812" i="232" s="1"/>
  <c r="K451" i="232"/>
  <c r="K449" i="232"/>
  <c r="K452" i="232" s="1"/>
  <c r="K89" i="232"/>
  <c r="K91" i="232"/>
  <c r="J639" i="232"/>
  <c r="K627" i="232"/>
  <c r="L645" i="232"/>
  <c r="L633" i="232"/>
  <c r="L644" i="232"/>
  <c r="L634" i="232"/>
  <c r="J628" i="232"/>
  <c r="L53" i="232"/>
  <c r="K87" i="232"/>
  <c r="N797" i="232"/>
  <c r="N753" i="232"/>
  <c r="K34" i="233"/>
  <c r="K129" i="222"/>
  <c r="K131" i="222" s="1"/>
  <c r="N437" i="232"/>
  <c r="N617" i="232"/>
  <c r="N77" i="232"/>
  <c r="N257" i="232"/>
  <c r="K225" i="232"/>
  <c r="K585" i="232"/>
  <c r="K405" i="232"/>
  <c r="K765" i="232"/>
  <c r="K48" i="232"/>
  <c r="K49" i="232" s="1"/>
  <c r="K54" i="232"/>
  <c r="N762" i="232"/>
  <c r="N402" i="232"/>
  <c r="N582" i="232"/>
  <c r="N393" i="232"/>
  <c r="N573" i="232"/>
  <c r="N41" i="232"/>
  <c r="N222" i="232"/>
  <c r="N32" i="232"/>
  <c r="N213" i="232"/>
  <c r="J309" i="233"/>
  <c r="K301" i="233"/>
  <c r="J131" i="233"/>
  <c r="K212" i="233"/>
  <c r="K390" i="233"/>
  <c r="J124" i="233"/>
  <c r="J398" i="233"/>
  <c r="J220" i="233"/>
  <c r="J302" i="233"/>
  <c r="J391" i="233"/>
  <c r="J213" i="233"/>
  <c r="K123" i="233"/>
  <c r="K654" i="222"/>
  <c r="K656" i="222" s="1"/>
  <c r="K267" i="232"/>
  <c r="K807" i="232"/>
  <c r="K304" i="222"/>
  <c r="K306" i="222" s="1"/>
  <c r="K829" i="222"/>
  <c r="K831" i="222" s="1"/>
  <c r="K447" i="232"/>
  <c r="K479" i="222"/>
  <c r="K481" i="222" s="1"/>
  <c r="L230" i="222"/>
  <c r="L232" i="222" s="1"/>
  <c r="L755" i="222"/>
  <c r="L757" i="222" s="1"/>
  <c r="L580" i="222"/>
  <c r="L582" i="222" s="1"/>
  <c r="L405" i="222"/>
  <c r="L407" i="222" s="1"/>
  <c r="L55" i="222"/>
  <c r="L57" i="222" s="1"/>
  <c r="L785" i="222"/>
  <c r="L853" i="222"/>
  <c r="L854" i="222" s="1"/>
  <c r="L857" i="222" s="1"/>
  <c r="L610" i="222"/>
  <c r="L678" i="222"/>
  <c r="L679" i="222" s="1"/>
  <c r="L682" i="222" s="1"/>
  <c r="L85" i="222"/>
  <c r="L163" i="222"/>
  <c r="L153" i="222"/>
  <c r="L154" i="222" s="1"/>
  <c r="L157" i="222" s="1"/>
  <c r="L435" i="222"/>
  <c r="L503" i="222"/>
  <c r="L504" i="222" s="1"/>
  <c r="L507" i="222" s="1"/>
  <c r="L260" i="222"/>
  <c r="L328" i="222"/>
  <c r="L329" i="222" s="1"/>
  <c r="L332" i="222" s="1"/>
  <c r="L769" i="222"/>
  <c r="L770" i="222" s="1"/>
  <c r="L834" i="222" s="1"/>
  <c r="L594" i="222"/>
  <c r="L595" i="222" s="1"/>
  <c r="L659" i="222" s="1"/>
  <c r="L69" i="222"/>
  <c r="L70" i="222" s="1"/>
  <c r="L419" i="222"/>
  <c r="L420" i="222" s="1"/>
  <c r="L244" i="222"/>
  <c r="L245" i="222" s="1"/>
  <c r="J65" i="233"/>
  <c r="J70" i="233"/>
  <c r="J66" i="233"/>
  <c r="J71" i="233"/>
  <c r="L813" i="232"/>
  <c r="L392" i="233"/>
  <c r="L825" i="232"/>
  <c r="L400" i="233"/>
  <c r="L814" i="232"/>
  <c r="L393" i="233"/>
  <c r="L824" i="232"/>
  <c r="L399" i="233"/>
  <c r="J730" i="222"/>
  <c r="J387" i="233" s="1"/>
  <c r="J385" i="233"/>
  <c r="J555" i="222"/>
  <c r="J298" i="233" s="1"/>
  <c r="J296" i="233"/>
  <c r="L465" i="232"/>
  <c r="L222" i="233"/>
  <c r="L464" i="232"/>
  <c r="L221" i="233"/>
  <c r="L454" i="232"/>
  <c r="L215" i="233"/>
  <c r="J380" i="222"/>
  <c r="J209" i="233" s="1"/>
  <c r="J207" i="233"/>
  <c r="L453" i="232"/>
  <c r="L214" i="233"/>
  <c r="L311" i="233"/>
  <c r="L310" i="233"/>
  <c r="L303" i="233"/>
  <c r="L304" i="233"/>
  <c r="L273" i="232"/>
  <c r="L125" i="233"/>
  <c r="L284" i="232"/>
  <c r="L132" i="233"/>
  <c r="L274" i="232"/>
  <c r="L126" i="233"/>
  <c r="L285" i="232"/>
  <c r="L133" i="233"/>
  <c r="J205" i="222"/>
  <c r="J120" i="233" s="1"/>
  <c r="J118" i="233"/>
  <c r="J354" i="233"/>
  <c r="J353" i="233"/>
  <c r="J265" i="233"/>
  <c r="J266" i="233"/>
  <c r="J264" i="233"/>
  <c r="J444" i="233"/>
  <c r="J443" i="233"/>
  <c r="J175" i="233"/>
  <c r="J442" i="233"/>
  <c r="J176" i="233"/>
  <c r="J177" i="233"/>
  <c r="J355" i="233"/>
  <c r="J412" i="233"/>
  <c r="J323" i="233"/>
  <c r="J234" i="233"/>
  <c r="J145" i="233"/>
  <c r="J411" i="233"/>
  <c r="J322" i="233"/>
  <c r="J233" i="233"/>
  <c r="J144" i="233"/>
  <c r="J813" i="222"/>
  <c r="J819" i="232"/>
  <c r="J775" i="222"/>
  <c r="J808" i="232"/>
  <c r="J638" i="222"/>
  <c r="J600" i="222"/>
  <c r="J463" i="222"/>
  <c r="J459" i="232"/>
  <c r="J425" i="222"/>
  <c r="J448" i="232"/>
  <c r="J288" i="222"/>
  <c r="J279" i="232"/>
  <c r="J250" i="222"/>
  <c r="J268" i="232"/>
  <c r="L233" i="232"/>
  <c r="L413" i="232"/>
  <c r="L593" i="232"/>
  <c r="L773" i="232"/>
  <c r="J87" i="233"/>
  <c r="J86" i="233"/>
  <c r="J88" i="233"/>
  <c r="L270" i="222"/>
  <c r="L271" i="222" s="1"/>
  <c r="L275" i="222" s="1"/>
  <c r="L364" i="222"/>
  <c r="L365" i="222" s="1"/>
  <c r="L369" i="222" s="1"/>
  <c r="L50" i="222"/>
  <c r="L51" i="222" s="1"/>
  <c r="L575" i="222"/>
  <c r="L576" i="222" s="1"/>
  <c r="L620" i="222"/>
  <c r="L621" i="222" s="1"/>
  <c r="L625" i="222" s="1"/>
  <c r="L14" i="222"/>
  <c r="L15" i="222" s="1"/>
  <c r="L19" i="222" s="1"/>
  <c r="L445" i="222"/>
  <c r="L446" i="222" s="1"/>
  <c r="L450" i="222" s="1"/>
  <c r="L400" i="222"/>
  <c r="L401" i="222" s="1"/>
  <c r="L225" i="222"/>
  <c r="L226" i="222" s="1"/>
  <c r="L539" i="222"/>
  <c r="L540" i="222" s="1"/>
  <c r="L544" i="222" s="1"/>
  <c r="L750" i="222"/>
  <c r="L751" i="222" s="1"/>
  <c r="L95" i="222"/>
  <c r="L96" i="222" s="1"/>
  <c r="L100" i="222" s="1"/>
  <c r="L189" i="222"/>
  <c r="L190" i="222" s="1"/>
  <c r="L194" i="222" s="1"/>
  <c r="L795" i="222"/>
  <c r="L796" i="222" s="1"/>
  <c r="L800" i="222" s="1"/>
  <c r="L714" i="222"/>
  <c r="L715" i="222" s="1"/>
  <c r="L719" i="222" s="1"/>
  <c r="M20" i="222"/>
  <c r="M24" i="222" s="1"/>
  <c r="L44" i="233"/>
  <c r="N17" i="233"/>
  <c r="L37" i="233"/>
  <c r="L36" i="233"/>
  <c r="Q5" i="233"/>
  <c r="N15" i="233"/>
  <c r="L43" i="233"/>
  <c r="L11" i="233"/>
  <c r="L11" i="232"/>
  <c r="J42" i="233"/>
  <c r="J69" i="233" s="1"/>
  <c r="J29" i="233"/>
  <c r="J60" i="233" s="1"/>
  <c r="L30" i="233"/>
  <c r="J35" i="233"/>
  <c r="J64" i="233" s="1"/>
  <c r="K28" i="222"/>
  <c r="M801" i="222"/>
  <c r="M806" i="222" s="1"/>
  <c r="M802" i="222"/>
  <c r="M807" i="222" s="1"/>
  <c r="M803" i="222"/>
  <c r="M811" i="222" s="1"/>
  <c r="M804" i="222"/>
  <c r="M812" i="222" s="1"/>
  <c r="M764" i="222"/>
  <c r="M774" i="222" s="1"/>
  <c r="M762" i="222"/>
  <c r="M863" i="222" s="1"/>
  <c r="M763" i="222"/>
  <c r="M773" i="222" s="1"/>
  <c r="M761" i="222"/>
  <c r="M767" i="222" s="1"/>
  <c r="M760" i="222"/>
  <c r="M766" i="222" s="1"/>
  <c r="M279" i="222"/>
  <c r="M287" i="222" s="1"/>
  <c r="M278" i="222"/>
  <c r="M286" i="222" s="1"/>
  <c r="M277" i="222"/>
  <c r="M282" i="222" s="1"/>
  <c r="M276" i="222"/>
  <c r="M281" i="222" s="1"/>
  <c r="K382" i="222"/>
  <c r="K378" i="222"/>
  <c r="K483" i="222"/>
  <c r="M501" i="222"/>
  <c r="M502" i="222"/>
  <c r="J668" i="222"/>
  <c r="J681" i="222"/>
  <c r="J683" i="222" s="1"/>
  <c r="M327" i="222"/>
  <c r="M326" i="222"/>
  <c r="K485" i="222"/>
  <c r="K460" i="222"/>
  <c r="K465" i="222"/>
  <c r="M370" i="222"/>
  <c r="M374" i="222" s="1"/>
  <c r="M371" i="222"/>
  <c r="M375" i="222" s="1"/>
  <c r="M372" i="222"/>
  <c r="M379" i="222" s="1"/>
  <c r="M208" i="233" s="1"/>
  <c r="K310" i="222"/>
  <c r="K285" i="222"/>
  <c r="K290" i="222"/>
  <c r="K422" i="222"/>
  <c r="K427" i="222"/>
  <c r="K484" i="222"/>
  <c r="K247" i="222"/>
  <c r="K252" i="222"/>
  <c r="K309" i="222"/>
  <c r="M451" i="222"/>
  <c r="M456" i="222" s="1"/>
  <c r="M452" i="222"/>
  <c r="M457" i="222" s="1"/>
  <c r="M454" i="222"/>
  <c r="M462" i="222" s="1"/>
  <c r="M453" i="222"/>
  <c r="M461" i="222" s="1"/>
  <c r="L26" i="222"/>
  <c r="L133" i="222" s="1"/>
  <c r="M547" i="222"/>
  <c r="M554" i="222" s="1"/>
  <c r="M297" i="233" s="1"/>
  <c r="M545" i="222"/>
  <c r="M549" i="222" s="1"/>
  <c r="M546" i="222"/>
  <c r="M550" i="222" s="1"/>
  <c r="M676" i="222"/>
  <c r="M677" i="222"/>
  <c r="K203" i="222"/>
  <c r="K308" i="222"/>
  <c r="K207" i="222"/>
  <c r="M626" i="222"/>
  <c r="M631" i="222" s="1"/>
  <c r="M627" i="222"/>
  <c r="M632" i="222" s="1"/>
  <c r="M629" i="222"/>
  <c r="M637" i="222" s="1"/>
  <c r="M628" i="222"/>
  <c r="M636" i="222" s="1"/>
  <c r="M720" i="222"/>
  <c r="M724" i="222" s="1"/>
  <c r="M721" i="222"/>
  <c r="M725" i="222" s="1"/>
  <c r="M722" i="222"/>
  <c r="M729" i="222" s="1"/>
  <c r="M386" i="233" s="1"/>
  <c r="M239" i="222"/>
  <c r="M249" i="222" s="1"/>
  <c r="M338" i="222"/>
  <c r="M238" i="222"/>
  <c r="M248" i="222" s="1"/>
  <c r="M410" i="222"/>
  <c r="M416" i="222" s="1"/>
  <c r="M411" i="222"/>
  <c r="M417" i="222" s="1"/>
  <c r="M412" i="222"/>
  <c r="M513" i="222" s="1"/>
  <c r="M414" i="222"/>
  <c r="M424" i="222" s="1"/>
  <c r="M413" i="222"/>
  <c r="M423" i="222" s="1"/>
  <c r="M851" i="222"/>
  <c r="M586" i="222"/>
  <c r="M592" i="222" s="1"/>
  <c r="M587" i="222"/>
  <c r="M688" i="222" s="1"/>
  <c r="M589" i="222"/>
  <c r="M599" i="222" s="1"/>
  <c r="M588" i="222"/>
  <c r="M598" i="222" s="1"/>
  <c r="M585" i="222"/>
  <c r="M591" i="222" s="1"/>
  <c r="K777" i="222"/>
  <c r="K772" i="222"/>
  <c r="K815" i="222"/>
  <c r="K810" i="222"/>
  <c r="K732" i="222"/>
  <c r="K728" i="222"/>
  <c r="K635" i="222"/>
  <c r="K640" i="222"/>
  <c r="K597" i="222"/>
  <c r="K602" i="222"/>
  <c r="K557" i="222"/>
  <c r="K553" i="222"/>
  <c r="M104" i="222"/>
  <c r="M112" i="222" s="1"/>
  <c r="M102" i="222"/>
  <c r="M107" i="222" s="1"/>
  <c r="M103" i="222"/>
  <c r="M111" i="222" s="1"/>
  <c r="M101" i="222"/>
  <c r="M106" i="222" s="1"/>
  <c r="M197" i="222"/>
  <c r="M204" i="222" s="1"/>
  <c r="M119" i="233" s="1"/>
  <c r="M195" i="222"/>
  <c r="M199" i="222" s="1"/>
  <c r="M196" i="222"/>
  <c r="M200" i="222" s="1"/>
  <c r="K72" i="222"/>
  <c r="K77" i="222"/>
  <c r="K134" i="222"/>
  <c r="K135" i="222"/>
  <c r="K110" i="222"/>
  <c r="K115" i="222"/>
  <c r="M151" i="222"/>
  <c r="M152" i="222"/>
  <c r="K32" i="222"/>
  <c r="M61" i="222"/>
  <c r="M67" i="222" s="1"/>
  <c r="M60" i="222"/>
  <c r="M66" i="222" s="1"/>
  <c r="M64" i="222"/>
  <c r="M74" i="222" s="1"/>
  <c r="M62" i="222"/>
  <c r="M63" i="222"/>
  <c r="M73" i="222" s="1"/>
  <c r="M21" i="222"/>
  <c r="M25" i="222" s="1"/>
  <c r="M22" i="222"/>
  <c r="M29" i="222" s="1"/>
  <c r="K114" i="217"/>
  <c r="K117" i="217" s="1"/>
  <c r="K119" i="217" s="1"/>
  <c r="N240" i="217"/>
  <c r="N230" i="217"/>
  <c r="L232" i="217"/>
  <c r="L218" i="217"/>
  <c r="L219" i="217" s="1"/>
  <c r="L226" i="217" s="1"/>
  <c r="L223" i="217"/>
  <c r="L224" i="217" s="1"/>
  <c r="L227" i="217" s="1"/>
  <c r="K228" i="217"/>
  <c r="K231" i="217" s="1"/>
  <c r="K233" i="217" s="1"/>
  <c r="K235" i="217" s="1"/>
  <c r="K237" i="217" s="1"/>
  <c r="K239" i="217" s="1"/>
  <c r="N122" i="217"/>
  <c r="N126" i="217"/>
  <c r="L109" i="217"/>
  <c r="L110" i="217" s="1"/>
  <c r="L104" i="217"/>
  <c r="L105" i="217" s="1"/>
  <c r="L118" i="217"/>
  <c r="Q5" i="232"/>
  <c r="N116" i="217"/>
  <c r="L93" i="232"/>
  <c r="N18" i="232"/>
  <c r="J99" i="232"/>
  <c r="J88" i="232"/>
  <c r="N15" i="232"/>
  <c r="L104" i="232"/>
  <c r="L94" i="232"/>
  <c r="L105" i="232"/>
  <c r="J75" i="222"/>
  <c r="J113" i="222"/>
  <c r="J30" i="222"/>
  <c r="J136" i="222"/>
  <c r="L726" i="222"/>
  <c r="L833" i="222" s="1"/>
  <c r="J836" i="222"/>
  <c r="L808" i="222"/>
  <c r="L835" i="222" s="1"/>
  <c r="K836" i="222"/>
  <c r="J486" i="222"/>
  <c r="J506" i="222" s="1"/>
  <c r="L551" i="222"/>
  <c r="L658" i="222" s="1"/>
  <c r="K661" i="222"/>
  <c r="N798" i="222"/>
  <c r="N850" i="222"/>
  <c r="N852" i="222" s="1"/>
  <c r="N717" i="222"/>
  <c r="N753" i="222"/>
  <c r="L633" i="222"/>
  <c r="L660" i="222" s="1"/>
  <c r="L458" i="222"/>
  <c r="L376" i="222"/>
  <c r="N623" i="222"/>
  <c r="N448" i="222"/>
  <c r="N367" i="222"/>
  <c r="N675" i="222"/>
  <c r="N500" i="222"/>
  <c r="N578" i="222"/>
  <c r="N542" i="222"/>
  <c r="N403" i="222"/>
  <c r="L283" i="222"/>
  <c r="L201" i="222"/>
  <c r="N325" i="222"/>
  <c r="N192" i="222"/>
  <c r="N228" i="222"/>
  <c r="N273" i="222"/>
  <c r="J311" i="222"/>
  <c r="N17" i="222"/>
  <c r="N150" i="222"/>
  <c r="N53" i="222"/>
  <c r="N98" i="222"/>
  <c r="L108" i="222"/>
  <c r="Q5" i="223"/>
  <c r="Q5" i="222"/>
  <c r="F11" i="216"/>
  <c r="O203" i="217"/>
  <c r="O204" i="217" s="1"/>
  <c r="O194" i="217"/>
  <c r="O195" i="217" s="1"/>
  <c r="O17" i="232" s="1"/>
  <c r="O181" i="217"/>
  <c r="O182" i="217" s="1"/>
  <c r="O172" i="217"/>
  <c r="O173" i="217" s="1"/>
  <c r="O236" i="217" s="1"/>
  <c r="O207" i="217"/>
  <c r="O198" i="217"/>
  <c r="O208" i="217"/>
  <c r="O185" i="217"/>
  <c r="O176" i="217"/>
  <c r="O177" i="217"/>
  <c r="O186" i="217"/>
  <c r="O199" i="217"/>
  <c r="O63" i="217"/>
  <c r="O93" i="217"/>
  <c r="O94" i="217"/>
  <c r="O80" i="217"/>
  <c r="O81" i="217" s="1"/>
  <c r="O89" i="217"/>
  <c r="O90" i="217" s="1"/>
  <c r="O84" i="217"/>
  <c r="O72" i="217"/>
  <c r="O85" i="217"/>
  <c r="O71" i="217"/>
  <c r="O62" i="217"/>
  <c r="O58" i="217"/>
  <c r="O59" i="217" s="1"/>
  <c r="O67" i="217"/>
  <c r="O68" i="217" s="1"/>
  <c r="P12" i="217"/>
  <c r="P13" i="217"/>
  <c r="Q5" i="213"/>
  <c r="M22" i="216"/>
  <c r="K58" i="216"/>
  <c r="L66" i="216"/>
  <c r="L67" i="216" s="1"/>
  <c r="Q13" i="216"/>
  <c r="Q14" i="216" s="1"/>
  <c r="H14" i="216" s="1"/>
  <c r="Q5" i="217"/>
  <c r="Q5" i="216"/>
  <c r="L51" i="216"/>
  <c r="L53" i="216" s="1"/>
  <c r="L33" i="216"/>
  <c r="L34" i="216"/>
  <c r="P20" i="216"/>
  <c r="P85" i="216"/>
  <c r="L49" i="216"/>
  <c r="L233" i="222" l="1"/>
  <c r="L267" i="232" s="1"/>
  <c r="J92" i="232"/>
  <c r="M645" i="232"/>
  <c r="J635" i="232"/>
  <c r="K628" i="232"/>
  <c r="J646" i="232"/>
  <c r="K639" i="232"/>
  <c r="M634" i="232"/>
  <c r="L638" i="232"/>
  <c r="M633" i="232"/>
  <c r="M644" i="232"/>
  <c r="O753" i="232"/>
  <c r="O797" i="232"/>
  <c r="K237" i="232"/>
  <c r="O437" i="232"/>
  <c r="O617" i="232"/>
  <c r="O77" i="232"/>
  <c r="O257" i="232"/>
  <c r="K769" i="232"/>
  <c r="K770" i="232" s="1"/>
  <c r="K774" i="232"/>
  <c r="K409" i="232"/>
  <c r="K410" i="232" s="1"/>
  <c r="K414" i="232"/>
  <c r="K589" i="232"/>
  <c r="K590" i="232" s="1"/>
  <c r="K594" i="232"/>
  <c r="K229" i="232"/>
  <c r="K230" i="232" s="1"/>
  <c r="K234" i="232"/>
  <c r="K57" i="232"/>
  <c r="K597" i="232"/>
  <c r="K417" i="232"/>
  <c r="K777" i="232"/>
  <c r="O762" i="232"/>
  <c r="L752" i="232"/>
  <c r="L755" i="232" s="1"/>
  <c r="L756" i="232" s="1"/>
  <c r="L768" i="232" s="1"/>
  <c r="L761" i="232"/>
  <c r="L764" i="232" s="1"/>
  <c r="L572" i="232"/>
  <c r="L575" i="232" s="1"/>
  <c r="L576" i="232" s="1"/>
  <c r="L588" i="232" s="1"/>
  <c r="L581" i="232"/>
  <c r="L584" i="232" s="1"/>
  <c r="O393" i="232"/>
  <c r="O573" i="232"/>
  <c r="O402" i="232"/>
  <c r="O582" i="232"/>
  <c r="L392" i="232"/>
  <c r="L395" i="232" s="1"/>
  <c r="L396" i="232" s="1"/>
  <c r="L408" i="232" s="1"/>
  <c r="L401" i="232"/>
  <c r="L404" i="232" s="1"/>
  <c r="L212" i="232"/>
  <c r="L215" i="232" s="1"/>
  <c r="L216" i="232" s="1"/>
  <c r="L228" i="232" s="1"/>
  <c r="L221" i="232"/>
  <c r="L224" i="232" s="1"/>
  <c r="O32" i="232"/>
  <c r="O213" i="232"/>
  <c r="O41" i="232"/>
  <c r="O222" i="232"/>
  <c r="L31" i="232"/>
  <c r="L34" i="232" s="1"/>
  <c r="L40" i="232"/>
  <c r="L43" i="232" s="1"/>
  <c r="L44" i="232" s="1"/>
  <c r="K391" i="233"/>
  <c r="K302" i="233"/>
  <c r="J158" i="233"/>
  <c r="L384" i="233"/>
  <c r="L219" i="233"/>
  <c r="K309" i="233"/>
  <c r="K213" i="233"/>
  <c r="K220" i="233"/>
  <c r="K124" i="233"/>
  <c r="L130" i="233"/>
  <c r="L117" i="233"/>
  <c r="L308" i="233"/>
  <c r="K131" i="233"/>
  <c r="K398" i="233"/>
  <c r="L295" i="233"/>
  <c r="L206" i="233"/>
  <c r="L58" i="222"/>
  <c r="L408" i="222"/>
  <c r="L583" i="222"/>
  <c r="L627" i="232" s="1"/>
  <c r="L758" i="222"/>
  <c r="M785" i="222"/>
  <c r="M853" i="222"/>
  <c r="M854" i="222" s="1"/>
  <c r="M857" i="222" s="1"/>
  <c r="M610" i="222"/>
  <c r="M678" i="222"/>
  <c r="M679" i="222" s="1"/>
  <c r="M682" i="222" s="1"/>
  <c r="M85" i="222"/>
  <c r="M163" i="222"/>
  <c r="M153" i="222"/>
  <c r="M154" i="222" s="1"/>
  <c r="M157" i="222" s="1"/>
  <c r="M435" i="222"/>
  <c r="M503" i="222"/>
  <c r="M504" i="222" s="1"/>
  <c r="M507" i="222" s="1"/>
  <c r="M260" i="222"/>
  <c r="M328" i="222"/>
  <c r="M329" i="222" s="1"/>
  <c r="M332" i="222" s="1"/>
  <c r="M769" i="222"/>
  <c r="M770" i="222" s="1"/>
  <c r="M834" i="222" s="1"/>
  <c r="M594" i="222"/>
  <c r="M595" i="222" s="1"/>
  <c r="M659" i="222" s="1"/>
  <c r="M69" i="222"/>
  <c r="M70" i="222" s="1"/>
  <c r="M419" i="222"/>
  <c r="M244" i="222"/>
  <c r="M245" i="222" s="1"/>
  <c r="L10" i="217"/>
  <c r="L11" i="217"/>
  <c r="J737" i="222"/>
  <c r="J739" i="222" s="1"/>
  <c r="J383" i="222"/>
  <c r="J384" i="222" s="1"/>
  <c r="J210" i="233" s="1"/>
  <c r="J838" i="222"/>
  <c r="J416" i="233"/>
  <c r="J733" i="222"/>
  <c r="J734" i="222" s="1"/>
  <c r="J388" i="233" s="1"/>
  <c r="J663" i="222"/>
  <c r="J387" i="222"/>
  <c r="J389" i="222" s="1"/>
  <c r="J558" i="222"/>
  <c r="J559" i="222" s="1"/>
  <c r="J299" i="233" s="1"/>
  <c r="J562" i="222"/>
  <c r="J564" i="222" s="1"/>
  <c r="J488" i="222"/>
  <c r="J208" i="222"/>
  <c r="J209" i="222" s="1"/>
  <c r="J121" i="233" s="1"/>
  <c r="J313" i="222"/>
  <c r="J212" i="222"/>
  <c r="J214" i="222" s="1"/>
  <c r="M813" i="232"/>
  <c r="M392" i="233"/>
  <c r="J782" i="222"/>
  <c r="J786" i="222" s="1"/>
  <c r="J394" i="233"/>
  <c r="J423" i="233" s="1"/>
  <c r="J438" i="233" s="1"/>
  <c r="M814" i="232"/>
  <c r="M393" i="233"/>
  <c r="J820" i="222"/>
  <c r="J822" i="222" s="1"/>
  <c r="J401" i="233"/>
  <c r="J428" i="233" s="1"/>
  <c r="J439" i="233" s="1"/>
  <c r="K730" i="222"/>
  <c r="K387" i="233" s="1"/>
  <c r="K385" i="233"/>
  <c r="L818" i="232"/>
  <c r="L397" i="233"/>
  <c r="M825" i="232"/>
  <c r="M400" i="233"/>
  <c r="M824" i="232"/>
  <c r="M399" i="233"/>
  <c r="M310" i="233"/>
  <c r="M311" i="233"/>
  <c r="K380" i="222"/>
  <c r="K209" i="233" s="1"/>
  <c r="K207" i="233"/>
  <c r="J466" i="232"/>
  <c r="J223" i="233"/>
  <c r="J250" i="233" s="1"/>
  <c r="J261" i="233" s="1"/>
  <c r="K555" i="222"/>
  <c r="K298" i="233" s="1"/>
  <c r="K296" i="233"/>
  <c r="M453" i="232"/>
  <c r="M214" i="233"/>
  <c r="M454" i="232"/>
  <c r="M215" i="233"/>
  <c r="J305" i="233"/>
  <c r="J334" i="233" s="1"/>
  <c r="J349" i="233" s="1"/>
  <c r="M303" i="233"/>
  <c r="M304" i="233"/>
  <c r="M464" i="232"/>
  <c r="M221" i="233"/>
  <c r="M465" i="232"/>
  <c r="M222" i="233"/>
  <c r="J455" i="232"/>
  <c r="J216" i="233"/>
  <c r="J245" i="233" s="1"/>
  <c r="J260" i="233" s="1"/>
  <c r="J312" i="233"/>
  <c r="J339" i="233" s="1"/>
  <c r="J350" i="233" s="1"/>
  <c r="J275" i="232"/>
  <c r="J127" i="233"/>
  <c r="J156" i="233" s="1"/>
  <c r="J171" i="233" s="1"/>
  <c r="M284" i="232"/>
  <c r="M132" i="233"/>
  <c r="J331" i="233"/>
  <c r="M274" i="232"/>
  <c r="M126" i="233"/>
  <c r="M285" i="232"/>
  <c r="M133" i="233"/>
  <c r="J286" i="232"/>
  <c r="J134" i="233"/>
  <c r="J161" i="233" s="1"/>
  <c r="J172" i="233" s="1"/>
  <c r="J420" i="233"/>
  <c r="M273" i="232"/>
  <c r="M125" i="233"/>
  <c r="K205" i="222"/>
  <c r="K120" i="233" s="1"/>
  <c r="K118" i="233"/>
  <c r="J425" i="233"/>
  <c r="J356" i="233"/>
  <c r="J358" i="233" s="1"/>
  <c r="J361" i="233" s="1"/>
  <c r="J498" i="233" s="1"/>
  <c r="J327" i="233"/>
  <c r="J178" i="233"/>
  <c r="J180" i="233" s="1"/>
  <c r="J183" i="233" s="1"/>
  <c r="J496" i="233" s="1"/>
  <c r="J242" i="233"/>
  <c r="J247" i="233"/>
  <c r="J336" i="233"/>
  <c r="J267" i="233"/>
  <c r="J269" i="233" s="1"/>
  <c r="J272" i="233" s="1"/>
  <c r="J497" i="233" s="1"/>
  <c r="J149" i="233"/>
  <c r="J418" i="233"/>
  <c r="J437" i="233" s="1"/>
  <c r="J329" i="233"/>
  <c r="J348" i="233" s="1"/>
  <c r="J240" i="233"/>
  <c r="J259" i="233" s="1"/>
  <c r="J151" i="233"/>
  <c r="J170" i="233" s="1"/>
  <c r="J150" i="233"/>
  <c r="J159" i="233"/>
  <c r="J154" i="233"/>
  <c r="J155" i="233"/>
  <c r="J160" i="233"/>
  <c r="J238" i="233"/>
  <c r="J249" i="233"/>
  <c r="J239" i="233"/>
  <c r="J243" i="233"/>
  <c r="J244" i="233"/>
  <c r="J248" i="233"/>
  <c r="J337" i="233"/>
  <c r="J328" i="233"/>
  <c r="J333" i="233"/>
  <c r="J332" i="233"/>
  <c r="J338" i="233"/>
  <c r="J421" i="233"/>
  <c r="J426" i="233"/>
  <c r="J427" i="233"/>
  <c r="J422" i="233"/>
  <c r="J417" i="233"/>
  <c r="J445" i="233"/>
  <c r="J447" i="233" s="1"/>
  <c r="J450" i="233" s="1"/>
  <c r="J499" i="233" s="1"/>
  <c r="J153" i="233"/>
  <c r="J778" i="222"/>
  <c r="J779" i="222" s="1"/>
  <c r="J490" i="222"/>
  <c r="J607" i="222"/>
  <c r="J611" i="222" s="1"/>
  <c r="J603" i="222"/>
  <c r="J604" i="222" s="1"/>
  <c r="J816" i="222"/>
  <c r="J817" i="222" s="1"/>
  <c r="J314" i="222"/>
  <c r="J665" i="222"/>
  <c r="J664" i="222"/>
  <c r="J428" i="222"/>
  <c r="J429" i="222" s="1"/>
  <c r="K775" i="222"/>
  <c r="K808" i="232"/>
  <c r="J432" i="222"/>
  <c r="J436" i="222" s="1"/>
  <c r="J489" i="222"/>
  <c r="J645" i="222"/>
  <c r="J647" i="222" s="1"/>
  <c r="L828" i="222"/>
  <c r="J641" i="222"/>
  <c r="J642" i="222" s="1"/>
  <c r="K813" i="222"/>
  <c r="K819" i="232"/>
  <c r="J839" i="222"/>
  <c r="J815" i="232"/>
  <c r="K638" i="222"/>
  <c r="J840" i="222"/>
  <c r="J826" i="232"/>
  <c r="K600" i="222"/>
  <c r="L655" i="222"/>
  <c r="L653" i="222"/>
  <c r="J470" i="222"/>
  <c r="J472" i="222" s="1"/>
  <c r="J466" i="222"/>
  <c r="J467" i="222" s="1"/>
  <c r="J315" i="222"/>
  <c r="J295" i="222"/>
  <c r="J297" i="222" s="1"/>
  <c r="J253" i="222"/>
  <c r="J254" i="222" s="1"/>
  <c r="L478" i="222"/>
  <c r="J257" i="222"/>
  <c r="J261" i="222" s="1"/>
  <c r="L480" i="222"/>
  <c r="L98" i="232"/>
  <c r="L458" i="232"/>
  <c r="K463" i="222"/>
  <c r="K459" i="232"/>
  <c r="K425" i="222"/>
  <c r="K448" i="232"/>
  <c r="L305" i="222"/>
  <c r="L278" i="232"/>
  <c r="K250" i="222"/>
  <c r="K268" i="232"/>
  <c r="J291" i="222"/>
  <c r="J292" i="222" s="1"/>
  <c r="L303" i="222"/>
  <c r="K288" i="222"/>
  <c r="K279" i="232"/>
  <c r="L128" i="222"/>
  <c r="L130" i="222"/>
  <c r="J89" i="233"/>
  <c r="L830" i="222"/>
  <c r="L28" i="233"/>
  <c r="L41" i="233"/>
  <c r="N20" i="222"/>
  <c r="N24" i="222" s="1"/>
  <c r="L10" i="233"/>
  <c r="L10" i="232"/>
  <c r="J45" i="233"/>
  <c r="J72" i="233" s="1"/>
  <c r="M44" i="233"/>
  <c r="K3" i="233"/>
  <c r="L12" i="233"/>
  <c r="J38" i="233"/>
  <c r="J67" i="233" s="1"/>
  <c r="M30" i="233"/>
  <c r="O15" i="233"/>
  <c r="O17" i="233"/>
  <c r="M36" i="233"/>
  <c r="M43" i="233"/>
  <c r="M2" i="233"/>
  <c r="M37" i="233"/>
  <c r="J138" i="222"/>
  <c r="J31" i="233"/>
  <c r="J62" i="233" s="1"/>
  <c r="K42" i="233"/>
  <c r="K29" i="233"/>
  <c r="K35" i="233"/>
  <c r="L12" i="232"/>
  <c r="K311" i="222"/>
  <c r="K331" i="222" s="1"/>
  <c r="K333" i="222" s="1"/>
  <c r="M26" i="222"/>
  <c r="M133" i="222" s="1"/>
  <c r="K30" i="222"/>
  <c r="N371" i="222"/>
  <c r="N375" i="222" s="1"/>
  <c r="N372" i="222"/>
  <c r="N379" i="222" s="1"/>
  <c r="N208" i="233" s="1"/>
  <c r="N370" i="222"/>
  <c r="N374" i="222" s="1"/>
  <c r="N851" i="222"/>
  <c r="N279" i="222"/>
  <c r="N287" i="222" s="1"/>
  <c r="N277" i="222"/>
  <c r="N282" i="222" s="1"/>
  <c r="N278" i="222"/>
  <c r="N286" i="222" s="1"/>
  <c r="N276" i="222"/>
  <c r="N281" i="222" s="1"/>
  <c r="N627" i="222"/>
  <c r="N632" i="222" s="1"/>
  <c r="N628" i="222"/>
  <c r="N636" i="222" s="1"/>
  <c r="N629" i="222"/>
  <c r="N637" i="222" s="1"/>
  <c r="N626" i="222"/>
  <c r="N631" i="222" s="1"/>
  <c r="K668" i="222"/>
  <c r="K681" i="222"/>
  <c r="K683" i="222" s="1"/>
  <c r="L28" i="222"/>
  <c r="N410" i="222"/>
  <c r="N416" i="222" s="1"/>
  <c r="N412" i="222"/>
  <c r="N513" i="222" s="1"/>
  <c r="N411" i="222"/>
  <c r="N417" i="222" s="1"/>
  <c r="N413" i="222"/>
  <c r="N423" i="222" s="1"/>
  <c r="N414" i="222"/>
  <c r="N424" i="222" s="1"/>
  <c r="L32" i="222"/>
  <c r="N453" i="222"/>
  <c r="N461" i="222" s="1"/>
  <c r="N454" i="222"/>
  <c r="N462" i="222" s="1"/>
  <c r="N451" i="222"/>
  <c r="N456" i="222" s="1"/>
  <c r="N452" i="222"/>
  <c r="N457" i="222" s="1"/>
  <c r="L203" i="222"/>
  <c r="L207" i="222"/>
  <c r="L308" i="222"/>
  <c r="J843" i="222"/>
  <c r="J856" i="222"/>
  <c r="J858" i="222" s="1"/>
  <c r="N545" i="222"/>
  <c r="N549" i="222" s="1"/>
  <c r="N546" i="222"/>
  <c r="N550" i="222" s="1"/>
  <c r="N547" i="222"/>
  <c r="N554" i="222" s="1"/>
  <c r="N297" i="233" s="1"/>
  <c r="N235" i="222"/>
  <c r="N241" i="222" s="1"/>
  <c r="N239" i="222"/>
  <c r="N249" i="222" s="1"/>
  <c r="N237" i="222"/>
  <c r="N338" i="222" s="1"/>
  <c r="N238" i="222"/>
  <c r="N248" i="222" s="1"/>
  <c r="N236" i="222"/>
  <c r="N242" i="222" s="1"/>
  <c r="N585" i="222"/>
  <c r="N591" i="222" s="1"/>
  <c r="N586" i="222"/>
  <c r="N592" i="222" s="1"/>
  <c r="N587" i="222"/>
  <c r="N688" i="222" s="1"/>
  <c r="N588" i="222"/>
  <c r="N598" i="222" s="1"/>
  <c r="N589" i="222"/>
  <c r="N599" i="222" s="1"/>
  <c r="L422" i="222"/>
  <c r="L427" i="222"/>
  <c r="L484" i="222"/>
  <c r="L483" i="222"/>
  <c r="L378" i="222"/>
  <c r="L382" i="222"/>
  <c r="J331" i="222"/>
  <c r="J333" i="222" s="1"/>
  <c r="J318" i="222"/>
  <c r="L310" i="222"/>
  <c r="L285" i="222"/>
  <c r="L290" i="222"/>
  <c r="N501" i="222"/>
  <c r="N502" i="222"/>
  <c r="N762" i="222"/>
  <c r="N863" i="222" s="1"/>
  <c r="N763" i="222"/>
  <c r="N773" i="222" s="1"/>
  <c r="N764" i="222"/>
  <c r="N774" i="222" s="1"/>
  <c r="N760" i="222"/>
  <c r="N766" i="222" s="1"/>
  <c r="N761" i="222"/>
  <c r="N767" i="222" s="1"/>
  <c r="K843" i="222"/>
  <c r="K856" i="222"/>
  <c r="K858" i="222" s="1"/>
  <c r="N801" i="222"/>
  <c r="N806" i="222" s="1"/>
  <c r="N804" i="222"/>
  <c r="N812" i="222" s="1"/>
  <c r="N802" i="222"/>
  <c r="N807" i="222" s="1"/>
  <c r="N803" i="222"/>
  <c r="N811" i="222" s="1"/>
  <c r="L309" i="222"/>
  <c r="L247" i="222"/>
  <c r="L252" i="222"/>
  <c r="N326" i="222"/>
  <c r="N327" i="222"/>
  <c r="N676" i="222"/>
  <c r="N677" i="222"/>
  <c r="L465" i="222"/>
  <c r="L460" i="222"/>
  <c r="L485" i="222"/>
  <c r="N720" i="222"/>
  <c r="N724" i="222" s="1"/>
  <c r="N721" i="222"/>
  <c r="N725" i="222" s="1"/>
  <c r="N722" i="222"/>
  <c r="N729" i="222" s="1"/>
  <c r="N386" i="233" s="1"/>
  <c r="L772" i="222"/>
  <c r="L777" i="222"/>
  <c r="L810" i="222"/>
  <c r="L815" i="222"/>
  <c r="L732" i="222"/>
  <c r="L728" i="222"/>
  <c r="L640" i="222"/>
  <c r="L635" i="222"/>
  <c r="L597" i="222"/>
  <c r="L602" i="222"/>
  <c r="L557" i="222"/>
  <c r="L553" i="222"/>
  <c r="J508" i="222"/>
  <c r="J493" i="222"/>
  <c r="N104" i="222"/>
  <c r="N112" i="222" s="1"/>
  <c r="N103" i="222"/>
  <c r="N111" i="222" s="1"/>
  <c r="N102" i="222"/>
  <c r="N107" i="222" s="1"/>
  <c r="N101" i="222"/>
  <c r="N106" i="222" s="1"/>
  <c r="N152" i="222"/>
  <c r="N151" i="222"/>
  <c r="J156" i="222"/>
  <c r="J158" i="222" s="1"/>
  <c r="J143" i="222"/>
  <c r="L72" i="222"/>
  <c r="L134" i="222"/>
  <c r="L77" i="222"/>
  <c r="L135" i="222"/>
  <c r="L110" i="222"/>
  <c r="L115" i="222"/>
  <c r="N196" i="222"/>
  <c r="N200" i="222" s="1"/>
  <c r="N195" i="222"/>
  <c r="N199" i="222" s="1"/>
  <c r="N197" i="222"/>
  <c r="N204" i="222" s="1"/>
  <c r="N119" i="233" s="1"/>
  <c r="J82" i="222"/>
  <c r="J86" i="222" s="1"/>
  <c r="J78" i="222"/>
  <c r="J79" i="222" s="1"/>
  <c r="J139" i="222"/>
  <c r="J140" i="222"/>
  <c r="J120" i="222"/>
  <c r="J122" i="222" s="1"/>
  <c r="J116" i="222"/>
  <c r="J117" i="222" s="1"/>
  <c r="J33" i="222"/>
  <c r="J34" i="222" s="1"/>
  <c r="J37" i="222"/>
  <c r="J39" i="222" s="1"/>
  <c r="N60" i="222"/>
  <c r="N66" i="222" s="1"/>
  <c r="N61" i="222"/>
  <c r="N67" i="222" s="1"/>
  <c r="N64" i="222"/>
  <c r="N74" i="222" s="1"/>
  <c r="N62" i="222"/>
  <c r="N63" i="222"/>
  <c r="N73" i="222" s="1"/>
  <c r="N21" i="222"/>
  <c r="N25" i="222" s="1"/>
  <c r="N22" i="222"/>
  <c r="N29" i="222" s="1"/>
  <c r="O240" i="217"/>
  <c r="O230" i="217"/>
  <c r="O126" i="217"/>
  <c r="O122" i="217"/>
  <c r="L112" i="217"/>
  <c r="L113" i="217"/>
  <c r="K121" i="217"/>
  <c r="K123" i="217" s="1"/>
  <c r="K3" i="232"/>
  <c r="M2" i="232"/>
  <c r="O116" i="217"/>
  <c r="J95" i="232"/>
  <c r="M104" i="232"/>
  <c r="K88" i="232"/>
  <c r="M93" i="232"/>
  <c r="J106" i="232"/>
  <c r="K99" i="232"/>
  <c r="O18" i="232"/>
  <c r="O15" i="232"/>
  <c r="M105" i="232"/>
  <c r="M94" i="232"/>
  <c r="K75" i="222"/>
  <c r="K113" i="222"/>
  <c r="M808" i="222"/>
  <c r="M835" i="222" s="1"/>
  <c r="M726" i="222"/>
  <c r="M833" i="222" s="1"/>
  <c r="M283" i="222"/>
  <c r="M376" i="222"/>
  <c r="O798" i="222"/>
  <c r="O850" i="222"/>
  <c r="O852" i="222" s="1"/>
  <c r="O717" i="222"/>
  <c r="O753" i="222"/>
  <c r="M633" i="222"/>
  <c r="M660" i="222" s="1"/>
  <c r="M458" i="222"/>
  <c r="M551" i="222"/>
  <c r="M658" i="222" s="1"/>
  <c r="K136" i="222"/>
  <c r="L661" i="222"/>
  <c r="K486" i="222"/>
  <c r="O623" i="222"/>
  <c r="O448" i="222"/>
  <c r="O367" i="222"/>
  <c r="O675" i="222"/>
  <c r="O500" i="222"/>
  <c r="O578" i="222"/>
  <c r="O542" i="222"/>
  <c r="O403" i="222"/>
  <c r="M201" i="222"/>
  <c r="O325" i="222"/>
  <c r="O192" i="222"/>
  <c r="O228" i="222"/>
  <c r="O273" i="222"/>
  <c r="O17" i="222"/>
  <c r="O150" i="222"/>
  <c r="O98" i="222"/>
  <c r="O53" i="222"/>
  <c r="M108" i="222"/>
  <c r="P203" i="217"/>
  <c r="P204" i="217" s="1"/>
  <c r="P194" i="217"/>
  <c r="P195" i="217" s="1"/>
  <c r="P17" i="232" s="1"/>
  <c r="P181" i="217"/>
  <c r="P182" i="217" s="1"/>
  <c r="P172" i="217"/>
  <c r="P173" i="217" s="1"/>
  <c r="P236" i="217" s="1"/>
  <c r="P198" i="217"/>
  <c r="P207" i="217"/>
  <c r="P176" i="217"/>
  <c r="P208" i="217"/>
  <c r="P185" i="217"/>
  <c r="P186" i="217"/>
  <c r="P177" i="217"/>
  <c r="P199" i="217"/>
  <c r="P63" i="217"/>
  <c r="P93" i="217"/>
  <c r="P94" i="217"/>
  <c r="P80" i="217"/>
  <c r="P81" i="217" s="1"/>
  <c r="P89" i="217"/>
  <c r="P90" i="217" s="1"/>
  <c r="P72" i="217"/>
  <c r="P84" i="217"/>
  <c r="P85" i="217"/>
  <c r="P58" i="217"/>
  <c r="P59" i="217" s="1"/>
  <c r="P67" i="217"/>
  <c r="P68" i="217" s="1"/>
  <c r="P71" i="217"/>
  <c r="P62" i="217"/>
  <c r="Q12" i="217"/>
  <c r="Q13" i="217"/>
  <c r="M2" i="213"/>
  <c r="M2" i="223"/>
  <c r="M2" i="222"/>
  <c r="K3" i="223"/>
  <c r="K3" i="222"/>
  <c r="N21" i="216"/>
  <c r="M48" i="216"/>
  <c r="M49" i="216" s="1"/>
  <c r="M52" i="216" s="1"/>
  <c r="M84" i="216"/>
  <c r="M24" i="216"/>
  <c r="M26" i="216" s="1"/>
  <c r="M2" i="216"/>
  <c r="M32" i="216"/>
  <c r="M33" i="216" s="1"/>
  <c r="M2" i="217"/>
  <c r="M38" i="216"/>
  <c r="M39" i="216" s="1"/>
  <c r="K3" i="216"/>
  <c r="K3" i="213"/>
  <c r="K3" i="217"/>
  <c r="L63" i="216"/>
  <c r="M64" i="216" s="1"/>
  <c r="L52" i="216"/>
  <c r="L56" i="216"/>
  <c r="L44" i="216"/>
  <c r="M45" i="216" s="1"/>
  <c r="Q85" i="216"/>
  <c r="Q20" i="216"/>
  <c r="L57" i="216"/>
  <c r="L803" i="232" l="1"/>
  <c r="L831" i="232" s="1"/>
  <c r="L822" i="232"/>
  <c r="L820" i="232"/>
  <c r="L823" i="232" s="1"/>
  <c r="L642" i="232"/>
  <c r="L640" i="232"/>
  <c r="L643" i="232" s="1"/>
  <c r="L462" i="232"/>
  <c r="L460" i="232"/>
  <c r="L463" i="232" s="1"/>
  <c r="L282" i="232"/>
  <c r="L280" i="232"/>
  <c r="L283" i="232" s="1"/>
  <c r="L102" i="232"/>
  <c r="L100" i="232"/>
  <c r="L103" i="232" s="1"/>
  <c r="L271" i="232"/>
  <c r="L269" i="232"/>
  <c r="L272" i="232" s="1"/>
  <c r="L811" i="232"/>
  <c r="L809" i="232"/>
  <c r="L812" i="232" s="1"/>
  <c r="L451" i="232"/>
  <c r="L449" i="232"/>
  <c r="L452" i="232" s="1"/>
  <c r="L631" i="232"/>
  <c r="L629" i="232"/>
  <c r="L632" i="232" s="1"/>
  <c r="L89" i="232"/>
  <c r="L91" i="232"/>
  <c r="K646" i="232"/>
  <c r="J636" i="232"/>
  <c r="J652" i="232"/>
  <c r="N634" i="232"/>
  <c r="N645" i="232"/>
  <c r="N633" i="232"/>
  <c r="N644" i="232"/>
  <c r="K635" i="232"/>
  <c r="J647" i="232"/>
  <c r="J653" i="232"/>
  <c r="L628" i="232"/>
  <c r="L639" i="232"/>
  <c r="L443" i="232"/>
  <c r="L471" i="232" s="1"/>
  <c r="L623" i="232"/>
  <c r="L651" i="232" s="1"/>
  <c r="L83" i="232"/>
  <c r="L263" i="232"/>
  <c r="L291" i="232" s="1"/>
  <c r="L829" i="222"/>
  <c r="L831" i="222" s="1"/>
  <c r="P753" i="232"/>
  <c r="P797" i="232"/>
  <c r="L654" i="222"/>
  <c r="L656" i="222" s="1"/>
  <c r="M53" i="232"/>
  <c r="L35" i="232"/>
  <c r="L47" i="232" s="1"/>
  <c r="P437" i="232"/>
  <c r="P617" i="232"/>
  <c r="P77" i="232"/>
  <c r="P257" i="232"/>
  <c r="L225" i="232"/>
  <c r="L585" i="232"/>
  <c r="L405" i="232"/>
  <c r="L765" i="232"/>
  <c r="L48" i="232"/>
  <c r="L54" i="232"/>
  <c r="P762" i="232"/>
  <c r="P393" i="232"/>
  <c r="P573" i="232"/>
  <c r="P402" i="232"/>
  <c r="P582" i="232"/>
  <c r="P32" i="232"/>
  <c r="P213" i="232"/>
  <c r="P41" i="232"/>
  <c r="P222" i="232"/>
  <c r="L301" i="233"/>
  <c r="L302" i="233"/>
  <c r="L391" i="233"/>
  <c r="J292" i="232"/>
  <c r="L212" i="233"/>
  <c r="L309" i="233"/>
  <c r="J293" i="232"/>
  <c r="J833" i="232"/>
  <c r="L87" i="232"/>
  <c r="J473" i="232"/>
  <c r="L124" i="233"/>
  <c r="L131" i="233"/>
  <c r="L220" i="233"/>
  <c r="L213" i="233"/>
  <c r="J472" i="232"/>
  <c r="J832" i="232"/>
  <c r="L123" i="233"/>
  <c r="L398" i="233"/>
  <c r="L390" i="233"/>
  <c r="L447" i="232"/>
  <c r="L129" i="222"/>
  <c r="L131" i="222" s="1"/>
  <c r="L34" i="233"/>
  <c r="L304" i="222"/>
  <c r="L306" i="222" s="1"/>
  <c r="L479" i="222"/>
  <c r="L481" i="222" s="1"/>
  <c r="L807" i="232"/>
  <c r="M230" i="222"/>
  <c r="M232" i="222" s="1"/>
  <c r="M755" i="222"/>
  <c r="M757" i="222" s="1"/>
  <c r="M580" i="222"/>
  <c r="M582" i="222" s="1"/>
  <c r="M405" i="222"/>
  <c r="M407" i="222" s="1"/>
  <c r="M55" i="222"/>
  <c r="M57" i="222" s="1"/>
  <c r="N785" i="222"/>
  <c r="N853" i="222"/>
  <c r="N854" i="222" s="1"/>
  <c r="N857" i="222" s="1"/>
  <c r="N610" i="222"/>
  <c r="N678" i="222"/>
  <c r="N679" i="222" s="1"/>
  <c r="N682" i="222" s="1"/>
  <c r="N435" i="222"/>
  <c r="N503" i="222"/>
  <c r="N504" i="222" s="1"/>
  <c r="N507" i="222" s="1"/>
  <c r="N85" i="222"/>
  <c r="N153" i="222"/>
  <c r="N154" i="222" s="1"/>
  <c r="N157" i="222" s="1"/>
  <c r="N163" i="222"/>
  <c r="N260" i="222"/>
  <c r="N328" i="222"/>
  <c r="N329" i="222" s="1"/>
  <c r="N332" i="222" s="1"/>
  <c r="M420" i="222"/>
  <c r="M422" i="222" s="1"/>
  <c r="N769" i="222"/>
  <c r="N770" i="222" s="1"/>
  <c r="N834" i="222" s="1"/>
  <c r="N594" i="222"/>
  <c r="N595" i="222" s="1"/>
  <c r="N659" i="222" s="1"/>
  <c r="N69" i="222"/>
  <c r="N419" i="222"/>
  <c r="M309" i="222"/>
  <c r="N244" i="222"/>
  <c r="M10" i="217"/>
  <c r="J482" i="233"/>
  <c r="J479" i="233"/>
  <c r="J475" i="233"/>
  <c r="J478" i="233"/>
  <c r="J473" i="233"/>
  <c r="J484" i="233"/>
  <c r="J477" i="233"/>
  <c r="J483" i="233"/>
  <c r="J474" i="233"/>
  <c r="J485" i="233"/>
  <c r="J480" i="233"/>
  <c r="J112" i="232"/>
  <c r="J113" i="232"/>
  <c r="K733" i="222"/>
  <c r="K734" i="222" s="1"/>
  <c r="K388" i="233" s="1"/>
  <c r="K212" i="222"/>
  <c r="K214" i="222" s="1"/>
  <c r="K383" i="222"/>
  <c r="K384" i="222" s="1"/>
  <c r="K210" i="233" s="1"/>
  <c r="J491" i="222"/>
  <c r="J511" i="222" s="1"/>
  <c r="J514" i="222" s="1"/>
  <c r="K838" i="222"/>
  <c r="K562" i="222"/>
  <c r="K564" i="222" s="1"/>
  <c r="K313" i="222"/>
  <c r="K208" i="222"/>
  <c r="K209" i="222" s="1"/>
  <c r="K121" i="233" s="1"/>
  <c r="K558" i="222"/>
  <c r="K559" i="222" s="1"/>
  <c r="K299" i="233" s="1"/>
  <c r="L730" i="222"/>
  <c r="L387" i="233" s="1"/>
  <c r="L385" i="233"/>
  <c r="K816" i="222"/>
  <c r="K817" i="222" s="1"/>
  <c r="K401" i="233"/>
  <c r="K778" i="222"/>
  <c r="K779" i="222" s="1"/>
  <c r="K394" i="233"/>
  <c r="K737" i="222"/>
  <c r="K739" i="222" s="1"/>
  <c r="N824" i="232"/>
  <c r="N399" i="233"/>
  <c r="N825" i="232"/>
  <c r="N400" i="233"/>
  <c r="K387" i="222"/>
  <c r="K389" i="222" s="1"/>
  <c r="N814" i="232"/>
  <c r="N393" i="233"/>
  <c r="K663" i="222"/>
  <c r="K488" i="222"/>
  <c r="J827" i="232"/>
  <c r="J402" i="233"/>
  <c r="N813" i="232"/>
  <c r="N392" i="233"/>
  <c r="J816" i="232"/>
  <c r="J395" i="233"/>
  <c r="L555" i="222"/>
  <c r="L298" i="233" s="1"/>
  <c r="L296" i="233"/>
  <c r="N310" i="233"/>
  <c r="K466" i="222"/>
  <c r="K467" i="222" s="1"/>
  <c r="K223" i="233"/>
  <c r="J313" i="233"/>
  <c r="J456" i="232"/>
  <c r="J217" i="233"/>
  <c r="N304" i="233"/>
  <c r="N454" i="232"/>
  <c r="N215" i="233"/>
  <c r="N303" i="233"/>
  <c r="N453" i="232"/>
  <c r="N214" i="233"/>
  <c r="L380" i="222"/>
  <c r="L209" i="233" s="1"/>
  <c r="L207" i="233"/>
  <c r="K312" i="233"/>
  <c r="J467" i="232"/>
  <c r="J224" i="233"/>
  <c r="K305" i="233"/>
  <c r="J306" i="233"/>
  <c r="N465" i="232"/>
  <c r="N222" i="233"/>
  <c r="K455" i="232"/>
  <c r="K216" i="233"/>
  <c r="N464" i="232"/>
  <c r="N221" i="233"/>
  <c r="N311" i="233"/>
  <c r="L205" i="222"/>
  <c r="L120" i="233" s="1"/>
  <c r="L118" i="233"/>
  <c r="N274" i="232"/>
  <c r="N126" i="233"/>
  <c r="K275" i="232"/>
  <c r="K127" i="233"/>
  <c r="N285" i="232"/>
  <c r="N133" i="233"/>
  <c r="K286" i="232"/>
  <c r="K134" i="233"/>
  <c r="N273" i="232"/>
  <c r="N125" i="233"/>
  <c r="J287" i="232"/>
  <c r="J135" i="233"/>
  <c r="J276" i="232"/>
  <c r="J128" i="233"/>
  <c r="N284" i="232"/>
  <c r="N132" i="233"/>
  <c r="J173" i="233"/>
  <c r="K181" i="233" s="1"/>
  <c r="J262" i="233"/>
  <c r="K270" i="233" s="1"/>
  <c r="J351" i="233"/>
  <c r="K359" i="233" s="1"/>
  <c r="J440" i="233"/>
  <c r="K448" i="233" s="1"/>
  <c r="K257" i="222"/>
  <c r="K261" i="222" s="1"/>
  <c r="K295" i="222"/>
  <c r="K297" i="222" s="1"/>
  <c r="J316" i="222"/>
  <c r="J319" i="222" s="1"/>
  <c r="J320" i="222" s="1"/>
  <c r="K641" i="222"/>
  <c r="K642" i="222" s="1"/>
  <c r="K645" i="222"/>
  <c r="K647" i="222" s="1"/>
  <c r="K253" i="222"/>
  <c r="K254" i="222" s="1"/>
  <c r="J666" i="222"/>
  <c r="J669" i="222" s="1"/>
  <c r="J670" i="222" s="1"/>
  <c r="K314" i="222"/>
  <c r="K664" i="222"/>
  <c r="J841" i="222"/>
  <c r="J844" i="222" s="1"/>
  <c r="J845" i="222" s="1"/>
  <c r="K820" i="222"/>
  <c r="K822" i="222" s="1"/>
  <c r="K291" i="222"/>
  <c r="K292" i="222" s="1"/>
  <c r="L638" i="222"/>
  <c r="K782" i="222"/>
  <c r="K786" i="222" s="1"/>
  <c r="L775" i="222"/>
  <c r="L808" i="232"/>
  <c r="K665" i="222"/>
  <c r="K603" i="222"/>
  <c r="K604" i="222" s="1"/>
  <c r="L813" i="222"/>
  <c r="L819" i="232"/>
  <c r="K315" i="222"/>
  <c r="K607" i="222"/>
  <c r="K611" i="222" s="1"/>
  <c r="K840" i="222"/>
  <c r="K826" i="232"/>
  <c r="K839" i="222"/>
  <c r="K815" i="232"/>
  <c r="K432" i="222"/>
  <c r="K436" i="222" s="1"/>
  <c r="K489" i="222"/>
  <c r="K428" i="222"/>
  <c r="K429" i="222" s="1"/>
  <c r="L600" i="222"/>
  <c r="K470" i="222"/>
  <c r="K472" i="222" s="1"/>
  <c r="K490" i="222"/>
  <c r="K466" i="232"/>
  <c r="L425" i="222"/>
  <c r="L448" i="232"/>
  <c r="L463" i="222"/>
  <c r="L459" i="232"/>
  <c r="L288" i="222"/>
  <c r="L279" i="232"/>
  <c r="L250" i="222"/>
  <c r="L268" i="232"/>
  <c r="M233" i="232"/>
  <c r="M413" i="232"/>
  <c r="M773" i="232"/>
  <c r="M593" i="232"/>
  <c r="J91" i="233"/>
  <c r="J94" i="233" s="1"/>
  <c r="J495" i="233" s="1"/>
  <c r="M575" i="222"/>
  <c r="M576" i="222" s="1"/>
  <c r="M50" i="222"/>
  <c r="M51" i="222" s="1"/>
  <c r="M620" i="222"/>
  <c r="M621" i="222" s="1"/>
  <c r="M625" i="222" s="1"/>
  <c r="M225" i="222"/>
  <c r="M226" i="222" s="1"/>
  <c r="M539" i="222"/>
  <c r="M540" i="222" s="1"/>
  <c r="M544" i="222" s="1"/>
  <c r="M750" i="222"/>
  <c r="M751" i="222" s="1"/>
  <c r="M95" i="222"/>
  <c r="M96" i="222" s="1"/>
  <c r="M100" i="222" s="1"/>
  <c r="M714" i="222"/>
  <c r="M715" i="222" s="1"/>
  <c r="M719" i="222" s="1"/>
  <c r="M445" i="222"/>
  <c r="M446" i="222" s="1"/>
  <c r="M450" i="222" s="1"/>
  <c r="M189" i="222"/>
  <c r="M190" i="222" s="1"/>
  <c r="M194" i="222" s="1"/>
  <c r="M400" i="222"/>
  <c r="M401" i="222" s="1"/>
  <c r="M270" i="222"/>
  <c r="M271" i="222" s="1"/>
  <c r="M275" i="222" s="1"/>
  <c r="M364" i="222"/>
  <c r="M365" i="222" s="1"/>
  <c r="M369" i="222" s="1"/>
  <c r="M14" i="222"/>
  <c r="M15" i="222" s="1"/>
  <c r="M19" i="222" s="1"/>
  <c r="M795" i="222"/>
  <c r="M796" i="222" s="1"/>
  <c r="M800" i="222" s="1"/>
  <c r="O20" i="222"/>
  <c r="O24" i="222" s="1"/>
  <c r="K33" i="222"/>
  <c r="K34" i="222" s="1"/>
  <c r="K37" i="222"/>
  <c r="K39" i="222" s="1"/>
  <c r="M32" i="222"/>
  <c r="M28" i="222"/>
  <c r="K318" i="222"/>
  <c r="M10" i="233"/>
  <c r="M10" i="232"/>
  <c r="P15" i="233"/>
  <c r="N37" i="233"/>
  <c r="J39" i="233"/>
  <c r="J75" i="233" s="1"/>
  <c r="N43" i="233"/>
  <c r="K45" i="233"/>
  <c r="N44" i="233"/>
  <c r="N36" i="233"/>
  <c r="P17" i="233"/>
  <c r="M11" i="233"/>
  <c r="M11" i="232"/>
  <c r="K38" i="233"/>
  <c r="N30" i="233"/>
  <c r="J32" i="233"/>
  <c r="L42" i="233"/>
  <c r="K138" i="222"/>
  <c r="K31" i="233"/>
  <c r="L29" i="233"/>
  <c r="J46" i="233"/>
  <c r="J76" i="233" s="1"/>
  <c r="L35" i="233"/>
  <c r="M44" i="216"/>
  <c r="N45" i="216" s="1"/>
  <c r="L30" i="222"/>
  <c r="L668" i="222"/>
  <c r="L681" i="222"/>
  <c r="L683" i="222" s="1"/>
  <c r="O239" i="222"/>
  <c r="O249" i="222" s="1"/>
  <c r="O235" i="222"/>
  <c r="O241" i="222" s="1"/>
  <c r="O236" i="222"/>
  <c r="O242" i="222" s="1"/>
  <c r="O238" i="222"/>
  <c r="O248" i="222" s="1"/>
  <c r="O237" i="222"/>
  <c r="O338" i="222" s="1"/>
  <c r="O585" i="222"/>
  <c r="O591" i="222" s="1"/>
  <c r="O586" i="222"/>
  <c r="O592" i="222" s="1"/>
  <c r="O588" i="222"/>
  <c r="O598" i="222" s="1"/>
  <c r="O587" i="222"/>
  <c r="O688" i="222" s="1"/>
  <c r="O589" i="222"/>
  <c r="O599" i="222" s="1"/>
  <c r="O501" i="222"/>
  <c r="O502" i="222"/>
  <c r="M483" i="222"/>
  <c r="M382" i="222"/>
  <c r="M378" i="222"/>
  <c r="O326" i="222"/>
  <c r="O327" i="222"/>
  <c r="O677" i="222"/>
  <c r="O676" i="222"/>
  <c r="K493" i="222"/>
  <c r="K506" i="222"/>
  <c r="K508" i="222" s="1"/>
  <c r="O762" i="222"/>
  <c r="O863" i="222" s="1"/>
  <c r="O764" i="222"/>
  <c r="O774" i="222" s="1"/>
  <c r="O760" i="222"/>
  <c r="O766" i="222" s="1"/>
  <c r="O763" i="222"/>
  <c r="O773" i="222" s="1"/>
  <c r="O761" i="222"/>
  <c r="O767" i="222" s="1"/>
  <c r="O370" i="222"/>
  <c r="O374" i="222" s="1"/>
  <c r="O371" i="222"/>
  <c r="O375" i="222" s="1"/>
  <c r="O372" i="222"/>
  <c r="O379" i="222" s="1"/>
  <c r="O208" i="233" s="1"/>
  <c r="O721" i="222"/>
  <c r="O725" i="222" s="1"/>
  <c r="O722" i="222"/>
  <c r="O729" i="222" s="1"/>
  <c r="O386" i="233" s="1"/>
  <c r="O720" i="222"/>
  <c r="O724" i="222" s="1"/>
  <c r="M203" i="222"/>
  <c r="M308" i="222"/>
  <c r="M207" i="222"/>
  <c r="O851" i="222"/>
  <c r="O453" i="222"/>
  <c r="O461" i="222" s="1"/>
  <c r="O454" i="222"/>
  <c r="O462" i="222" s="1"/>
  <c r="O452" i="222"/>
  <c r="O457" i="222" s="1"/>
  <c r="O451" i="222"/>
  <c r="O456" i="222" s="1"/>
  <c r="O277" i="222"/>
  <c r="O282" i="222" s="1"/>
  <c r="O278" i="222"/>
  <c r="O286" i="222" s="1"/>
  <c r="O276" i="222"/>
  <c r="O281" i="222" s="1"/>
  <c r="O279" i="222"/>
  <c r="O287" i="222" s="1"/>
  <c r="O629" i="222"/>
  <c r="O637" i="222" s="1"/>
  <c r="O627" i="222"/>
  <c r="O632" i="222" s="1"/>
  <c r="O626" i="222"/>
  <c r="O631" i="222" s="1"/>
  <c r="O628" i="222"/>
  <c r="O636" i="222" s="1"/>
  <c r="O801" i="222"/>
  <c r="O806" i="222" s="1"/>
  <c r="O802" i="222"/>
  <c r="O807" i="222" s="1"/>
  <c r="O803" i="222"/>
  <c r="O811" i="222" s="1"/>
  <c r="O804" i="222"/>
  <c r="O812" i="222" s="1"/>
  <c r="O411" i="222"/>
  <c r="O417" i="222" s="1"/>
  <c r="O413" i="222"/>
  <c r="O423" i="222" s="1"/>
  <c r="O414" i="222"/>
  <c r="O424" i="222" s="1"/>
  <c r="O410" i="222"/>
  <c r="O416" i="222" s="1"/>
  <c r="O412" i="222"/>
  <c r="O513" i="222" s="1"/>
  <c r="M290" i="222"/>
  <c r="M310" i="222"/>
  <c r="M285" i="222"/>
  <c r="O547" i="222"/>
  <c r="O554" i="222" s="1"/>
  <c r="O297" i="233" s="1"/>
  <c r="O546" i="222"/>
  <c r="O550" i="222" s="1"/>
  <c r="O545" i="222"/>
  <c r="O549" i="222" s="1"/>
  <c r="M465" i="222"/>
  <c r="M485" i="222"/>
  <c r="M460" i="222"/>
  <c r="M772" i="222"/>
  <c r="M777" i="222"/>
  <c r="M810" i="222"/>
  <c r="M815" i="222"/>
  <c r="M732" i="222"/>
  <c r="M728" i="222"/>
  <c r="M635" i="222"/>
  <c r="M640" i="222"/>
  <c r="M597" i="222"/>
  <c r="M602" i="222"/>
  <c r="M557" i="222"/>
  <c r="M553" i="222"/>
  <c r="K156" i="222"/>
  <c r="K158" i="222" s="1"/>
  <c r="K143" i="222"/>
  <c r="O102" i="222"/>
  <c r="O107" i="222" s="1"/>
  <c r="O101" i="222"/>
  <c r="O106" i="222" s="1"/>
  <c r="O104" i="222"/>
  <c r="O112" i="222" s="1"/>
  <c r="O103" i="222"/>
  <c r="O111" i="222" s="1"/>
  <c r="K139" i="222"/>
  <c r="K78" i="222"/>
  <c r="K79" i="222" s="1"/>
  <c r="K82" i="222"/>
  <c r="K86" i="222" s="1"/>
  <c r="O152" i="222"/>
  <c r="O151" i="222"/>
  <c r="N26" i="222"/>
  <c r="N133" i="222" s="1"/>
  <c r="O197" i="222"/>
  <c r="O204" i="222" s="1"/>
  <c r="O119" i="233" s="1"/>
  <c r="O195" i="222"/>
  <c r="O199" i="222" s="1"/>
  <c r="O196" i="222"/>
  <c r="O200" i="222" s="1"/>
  <c r="K140" i="222"/>
  <c r="K116" i="222"/>
  <c r="K117" i="222" s="1"/>
  <c r="K120" i="222"/>
  <c r="K122" i="222" s="1"/>
  <c r="M72" i="222"/>
  <c r="M77" i="222"/>
  <c r="M134" i="222"/>
  <c r="M135" i="222"/>
  <c r="M110" i="222"/>
  <c r="M115" i="222"/>
  <c r="O62" i="222"/>
  <c r="O63" i="222"/>
  <c r="O73" i="222" s="1"/>
  <c r="O60" i="222"/>
  <c r="O66" i="222" s="1"/>
  <c r="O61" i="222"/>
  <c r="O67" i="222" s="1"/>
  <c r="O64" i="222"/>
  <c r="O74" i="222" s="1"/>
  <c r="O22" i="222"/>
  <c r="O29" i="222" s="1"/>
  <c r="O21" i="222"/>
  <c r="O25" i="222" s="1"/>
  <c r="J107" i="232"/>
  <c r="J141" i="222"/>
  <c r="P240" i="217"/>
  <c r="P230" i="217"/>
  <c r="L114" i="217"/>
  <c r="L117" i="217" s="1"/>
  <c r="L119" i="217" s="1"/>
  <c r="M223" i="217"/>
  <c r="M224" i="217" s="1"/>
  <c r="M227" i="217" s="1"/>
  <c r="M218" i="217"/>
  <c r="M219" i="217" s="1"/>
  <c r="M226" i="217" s="1"/>
  <c r="M232" i="217"/>
  <c r="P122" i="217"/>
  <c r="K125" i="217"/>
  <c r="K241" i="217"/>
  <c r="P126" i="217"/>
  <c r="L228" i="217"/>
  <c r="L231" i="217" s="1"/>
  <c r="L233" i="217" s="1"/>
  <c r="L235" i="217" s="1"/>
  <c r="M109" i="217"/>
  <c r="M110" i="217" s="1"/>
  <c r="M104" i="217"/>
  <c r="M105" i="217" s="1"/>
  <c r="M118" i="217"/>
  <c r="P116" i="217"/>
  <c r="N104" i="232"/>
  <c r="K106" i="232"/>
  <c r="P15" i="232"/>
  <c r="J96" i="232"/>
  <c r="P18" i="232"/>
  <c r="N105" i="232"/>
  <c r="L99" i="232"/>
  <c r="N94" i="232"/>
  <c r="N93" i="232"/>
  <c r="K95" i="232"/>
  <c r="L88" i="232"/>
  <c r="L75" i="222"/>
  <c r="L113" i="222"/>
  <c r="L836" i="222"/>
  <c r="L486" i="222"/>
  <c r="L506" i="222" s="1"/>
  <c r="N808" i="222"/>
  <c r="N835" i="222" s="1"/>
  <c r="N726" i="222"/>
  <c r="N833" i="222" s="1"/>
  <c r="P850" i="222"/>
  <c r="P852" i="222" s="1"/>
  <c r="P717" i="222"/>
  <c r="P753" i="222"/>
  <c r="P798" i="222"/>
  <c r="M661" i="222"/>
  <c r="N633" i="222"/>
  <c r="N660" i="222" s="1"/>
  <c r="P367" i="222"/>
  <c r="P675" i="222"/>
  <c r="P500" i="222"/>
  <c r="P578" i="222"/>
  <c r="P542" i="222"/>
  <c r="P403" i="222"/>
  <c r="P448" i="222"/>
  <c r="P623" i="222"/>
  <c r="N458" i="222"/>
  <c r="N551" i="222"/>
  <c r="N658" i="222" s="1"/>
  <c r="N376" i="222"/>
  <c r="N201" i="222"/>
  <c r="N283" i="222"/>
  <c r="P228" i="222"/>
  <c r="P273" i="222"/>
  <c r="P325" i="222"/>
  <c r="P192" i="222"/>
  <c r="L311" i="222"/>
  <c r="L136" i="222"/>
  <c r="N108" i="222"/>
  <c r="P17" i="222"/>
  <c r="P98" i="222"/>
  <c r="P53" i="222"/>
  <c r="P150" i="222"/>
  <c r="Q207" i="217"/>
  <c r="Q198" i="217"/>
  <c r="Q176" i="217"/>
  <c r="Q208" i="217"/>
  <c r="Q185" i="217"/>
  <c r="Q177" i="217"/>
  <c r="Q186" i="217"/>
  <c r="Q199" i="217"/>
  <c r="Q63" i="217"/>
  <c r="Q203" i="217"/>
  <c r="Q204" i="217" s="1"/>
  <c r="Q194" i="217"/>
  <c r="Q195" i="217" s="1"/>
  <c r="Q17" i="232" s="1"/>
  <c r="Q181" i="217"/>
  <c r="Q182" i="217" s="1"/>
  <c r="Q172" i="217"/>
  <c r="Q173" i="217" s="1"/>
  <c r="Q236" i="217" s="1"/>
  <c r="Q93" i="217"/>
  <c r="Q94" i="217"/>
  <c r="Q80" i="217"/>
  <c r="Q81" i="217" s="1"/>
  <c r="Q89" i="217"/>
  <c r="Q90" i="217" s="1"/>
  <c r="Q84" i="217"/>
  <c r="Q72" i="217"/>
  <c r="Q85" i="217"/>
  <c r="Q58" i="217"/>
  <c r="Q59" i="217" s="1"/>
  <c r="Q67" i="217"/>
  <c r="Q68" i="217" s="1"/>
  <c r="Q71" i="217"/>
  <c r="Q62" i="217"/>
  <c r="M34" i="216"/>
  <c r="M63" i="216"/>
  <c r="N64" i="216" s="1"/>
  <c r="N66" i="216" s="1"/>
  <c r="N25" i="216"/>
  <c r="N22" i="216"/>
  <c r="L58" i="216"/>
  <c r="M51" i="216"/>
  <c r="M53" i="216" s="1"/>
  <c r="M66" i="216"/>
  <c r="M67" i="216" s="1"/>
  <c r="M639" i="232" l="1"/>
  <c r="O644" i="232"/>
  <c r="O633" i="232"/>
  <c r="K636" i="232"/>
  <c r="K652" i="232"/>
  <c r="O645" i="232"/>
  <c r="M638" i="232"/>
  <c r="M628" i="232"/>
  <c r="J654" i="232"/>
  <c r="O634" i="232"/>
  <c r="L635" i="232"/>
  <c r="L646" i="232"/>
  <c r="K653" i="232"/>
  <c r="K647" i="232"/>
  <c r="Q753" i="232"/>
  <c r="Q797" i="232"/>
  <c r="L49" i="232"/>
  <c r="Q437" i="232"/>
  <c r="Q617" i="232"/>
  <c r="Q77" i="232"/>
  <c r="Q257" i="232"/>
  <c r="L769" i="232"/>
  <c r="L770" i="232" s="1"/>
  <c r="L774" i="232"/>
  <c r="L788" i="232" s="1"/>
  <c r="L409" i="232"/>
  <c r="L410" i="232" s="1"/>
  <c r="L414" i="232"/>
  <c r="L428" i="232" s="1"/>
  <c r="L589" i="232"/>
  <c r="L590" i="232" s="1"/>
  <c r="L594" i="232"/>
  <c r="L608" i="232" s="1"/>
  <c r="M605" i="232" s="1"/>
  <c r="M596" i="232" s="1"/>
  <c r="L229" i="232"/>
  <c r="L230" i="232" s="1"/>
  <c r="L234" i="232"/>
  <c r="L248" i="232" s="1"/>
  <c r="Q762" i="232"/>
  <c r="K763" i="232"/>
  <c r="M752" i="232"/>
  <c r="M761" i="232"/>
  <c r="Q393" i="232"/>
  <c r="Q573" i="232"/>
  <c r="K403" i="232"/>
  <c r="K583" i="232"/>
  <c r="M572" i="232"/>
  <c r="M581" i="232"/>
  <c r="Q402" i="232"/>
  <c r="Q582" i="232"/>
  <c r="M392" i="232"/>
  <c r="M401" i="232"/>
  <c r="Q32" i="232"/>
  <c r="Q213" i="232"/>
  <c r="K42" i="232"/>
  <c r="K223" i="232"/>
  <c r="M212" i="232"/>
  <c r="M221" i="232"/>
  <c r="Q41" i="232"/>
  <c r="Q222" i="232"/>
  <c r="M31" i="232"/>
  <c r="M40" i="232"/>
  <c r="M309" i="233"/>
  <c r="K292" i="232"/>
  <c r="K293" i="232"/>
  <c r="K832" i="232"/>
  <c r="M220" i="233"/>
  <c r="M206" i="233"/>
  <c r="M295" i="233"/>
  <c r="M384" i="233"/>
  <c r="M130" i="233"/>
  <c r="K473" i="232"/>
  <c r="K833" i="232"/>
  <c r="M213" i="233"/>
  <c r="M398" i="233"/>
  <c r="M308" i="233"/>
  <c r="M131" i="233"/>
  <c r="M117" i="233"/>
  <c r="K472" i="232"/>
  <c r="M302" i="233"/>
  <c r="M391" i="233"/>
  <c r="M219" i="233"/>
  <c r="K127" i="217"/>
  <c r="M58" i="222"/>
  <c r="M408" i="222"/>
  <c r="M583" i="222"/>
  <c r="M758" i="222"/>
  <c r="M233" i="222"/>
  <c r="O785" i="222"/>
  <c r="O853" i="222"/>
  <c r="O854" i="222" s="1"/>
  <c r="O857" i="222" s="1"/>
  <c r="O610" i="222"/>
  <c r="O678" i="222"/>
  <c r="O679" i="222" s="1"/>
  <c r="O682" i="222" s="1"/>
  <c r="O85" i="222"/>
  <c r="O153" i="222"/>
  <c r="O154" i="222" s="1"/>
  <c r="O157" i="222" s="1"/>
  <c r="O163" i="222"/>
  <c r="O435" i="222"/>
  <c r="O503" i="222"/>
  <c r="O504" i="222" s="1"/>
  <c r="O507" i="222" s="1"/>
  <c r="O260" i="222"/>
  <c r="O328" i="222"/>
  <c r="O329" i="222" s="1"/>
  <c r="O332" i="222" s="1"/>
  <c r="M484" i="222"/>
  <c r="M486" i="222" s="1"/>
  <c r="M506" i="222" s="1"/>
  <c r="M427" i="222"/>
  <c r="O769" i="222"/>
  <c r="O594" i="222"/>
  <c r="N420" i="222"/>
  <c r="N484" i="222" s="1"/>
  <c r="N245" i="222"/>
  <c r="N252" i="222" s="1"/>
  <c r="M252" i="222"/>
  <c r="M247" i="222"/>
  <c r="N70" i="222"/>
  <c r="N134" i="222" s="1"/>
  <c r="O69" i="222"/>
  <c r="O70" i="222" s="1"/>
  <c r="O419" i="222"/>
  <c r="O244" i="222"/>
  <c r="O245" i="222" s="1"/>
  <c r="M11" i="217"/>
  <c r="L838" i="222"/>
  <c r="K112" i="232"/>
  <c r="K113" i="232"/>
  <c r="L663" i="222"/>
  <c r="L562" i="222"/>
  <c r="L564" i="222" s="1"/>
  <c r="L558" i="222"/>
  <c r="L559" i="222" s="1"/>
  <c r="L299" i="233" s="1"/>
  <c r="J48" i="233"/>
  <c r="J74" i="233"/>
  <c r="J494" i="222"/>
  <c r="J495" i="222" s="1"/>
  <c r="J521" i="222" s="1"/>
  <c r="J522" i="222" s="1"/>
  <c r="J886" i="222" s="1"/>
  <c r="J500" i="233"/>
  <c r="L212" i="222"/>
  <c r="L214" i="222" s="1"/>
  <c r="L313" i="222"/>
  <c r="L208" i="222"/>
  <c r="L209" i="222" s="1"/>
  <c r="L121" i="233" s="1"/>
  <c r="L733" i="222"/>
  <c r="L734" i="222" s="1"/>
  <c r="L388" i="233" s="1"/>
  <c r="J336" i="222"/>
  <c r="J339" i="222" s="1"/>
  <c r="L383" i="222"/>
  <c r="L384" i="222" s="1"/>
  <c r="L210" i="233" s="1"/>
  <c r="L387" i="222"/>
  <c r="L389" i="222" s="1"/>
  <c r="L488" i="222"/>
  <c r="L737" i="222"/>
  <c r="L739" i="222" s="1"/>
  <c r="O813" i="232"/>
  <c r="O392" i="233"/>
  <c r="M818" i="232"/>
  <c r="M397" i="233"/>
  <c r="L816" i="222"/>
  <c r="L817" i="222" s="1"/>
  <c r="L401" i="233"/>
  <c r="O825" i="232"/>
  <c r="O400" i="233"/>
  <c r="O824" i="232"/>
  <c r="O399" i="233"/>
  <c r="K816" i="232"/>
  <c r="K395" i="233"/>
  <c r="O814" i="232"/>
  <c r="O393" i="233"/>
  <c r="L778" i="222"/>
  <c r="L779" i="222" s="1"/>
  <c r="L394" i="233"/>
  <c r="K827" i="232"/>
  <c r="K402" i="233"/>
  <c r="M730" i="222"/>
  <c r="M387" i="233" s="1"/>
  <c r="M385" i="233"/>
  <c r="O303" i="233"/>
  <c r="K306" i="233"/>
  <c r="O465" i="232"/>
  <c r="O222" i="233"/>
  <c r="O464" i="232"/>
  <c r="O221" i="233"/>
  <c r="L305" i="233"/>
  <c r="L470" i="222"/>
  <c r="L472" i="222" s="1"/>
  <c r="L223" i="233"/>
  <c r="K456" i="232"/>
  <c r="K217" i="233"/>
  <c r="K467" i="232"/>
  <c r="K224" i="233"/>
  <c r="O310" i="233"/>
  <c r="K313" i="233"/>
  <c r="M380" i="222"/>
  <c r="M209" i="233" s="1"/>
  <c r="M207" i="233"/>
  <c r="L455" i="232"/>
  <c r="L216" i="233"/>
  <c r="O454" i="232"/>
  <c r="O215" i="233"/>
  <c r="O304" i="233"/>
  <c r="L312" i="233"/>
  <c r="M555" i="222"/>
  <c r="M298" i="233" s="1"/>
  <c r="M296" i="233"/>
  <c r="O453" i="232"/>
  <c r="O214" i="233"/>
  <c r="O311" i="233"/>
  <c r="O274" i="232"/>
  <c r="O126" i="233"/>
  <c r="L286" i="232"/>
  <c r="L134" i="233"/>
  <c r="K287" i="232"/>
  <c r="K135" i="233"/>
  <c r="K276" i="232"/>
  <c r="K128" i="233"/>
  <c r="O285" i="232"/>
  <c r="O133" i="233"/>
  <c r="M205" i="222"/>
  <c r="M120" i="233" s="1"/>
  <c r="M118" i="233"/>
  <c r="O284" i="232"/>
  <c r="O132" i="233"/>
  <c r="O273" i="232"/>
  <c r="O125" i="233"/>
  <c r="L275" i="232"/>
  <c r="L127" i="233"/>
  <c r="J227" i="233"/>
  <c r="J253" i="233"/>
  <c r="J226" i="233"/>
  <c r="J252" i="233"/>
  <c r="J316" i="233"/>
  <c r="J342" i="233"/>
  <c r="J341" i="233"/>
  <c r="J315" i="233"/>
  <c r="J163" i="233"/>
  <c r="J137" i="233"/>
  <c r="J165" i="233"/>
  <c r="J139" i="233"/>
  <c r="J138" i="233"/>
  <c r="J164" i="233"/>
  <c r="J405" i="233"/>
  <c r="J431" i="233"/>
  <c r="J404" i="233"/>
  <c r="J430" i="233"/>
  <c r="J228" i="233"/>
  <c r="J254" i="233"/>
  <c r="J343" i="233"/>
  <c r="J317" i="233"/>
  <c r="J432" i="233"/>
  <c r="J406" i="233"/>
  <c r="J50" i="233"/>
  <c r="J49" i="233"/>
  <c r="K666" i="222"/>
  <c r="K669" i="222" s="1"/>
  <c r="K670" i="222" s="1"/>
  <c r="K702" i="222" s="1"/>
  <c r="K703" i="222" s="1"/>
  <c r="K897" i="222" s="1"/>
  <c r="J686" i="222"/>
  <c r="J689" i="222" s="1"/>
  <c r="K316" i="222"/>
  <c r="K336" i="222" s="1"/>
  <c r="K339" i="222" s="1"/>
  <c r="L257" i="222"/>
  <c r="L261" i="222" s="1"/>
  <c r="J861" i="222"/>
  <c r="J864" i="222" s="1"/>
  <c r="L432" i="222"/>
  <c r="L436" i="222" s="1"/>
  <c r="L428" i="222"/>
  <c r="L429" i="222" s="1"/>
  <c r="K491" i="222"/>
  <c r="K511" i="222" s="1"/>
  <c r="K514" i="222" s="1"/>
  <c r="L607" i="222"/>
  <c r="L611" i="222" s="1"/>
  <c r="L645" i="222"/>
  <c r="L647" i="222" s="1"/>
  <c r="L664" i="222"/>
  <c r="L603" i="222"/>
  <c r="L604" i="222" s="1"/>
  <c r="K841" i="222"/>
  <c r="K861" i="222" s="1"/>
  <c r="K864" i="222" s="1"/>
  <c r="L466" i="222"/>
  <c r="L467" i="222" s="1"/>
  <c r="L665" i="222"/>
  <c r="L641" i="222"/>
  <c r="L642" i="222" s="1"/>
  <c r="L820" i="222"/>
  <c r="L822" i="222" s="1"/>
  <c r="M775" i="222"/>
  <c r="M808" i="232"/>
  <c r="M638" i="222"/>
  <c r="L782" i="222"/>
  <c r="L786" i="222" s="1"/>
  <c r="M828" i="222"/>
  <c r="L839" i="222"/>
  <c r="L815" i="232"/>
  <c r="M813" i="222"/>
  <c r="M819" i="232"/>
  <c r="L840" i="222"/>
  <c r="L826" i="232"/>
  <c r="L314" i="222"/>
  <c r="M655" i="222"/>
  <c r="M600" i="222"/>
  <c r="M653" i="222"/>
  <c r="L315" i="222"/>
  <c r="M425" i="222"/>
  <c r="M448" i="232"/>
  <c r="L291" i="222"/>
  <c r="L292" i="222" s="1"/>
  <c r="L490" i="222"/>
  <c r="L466" i="232"/>
  <c r="M480" i="222"/>
  <c r="M98" i="232"/>
  <c r="M458" i="232"/>
  <c r="M463" i="222"/>
  <c r="M459" i="232"/>
  <c r="L489" i="222"/>
  <c r="L253" i="222"/>
  <c r="L254" i="222" s="1"/>
  <c r="L295" i="222"/>
  <c r="L297" i="222" s="1"/>
  <c r="M478" i="222"/>
  <c r="M288" i="222"/>
  <c r="M279" i="232"/>
  <c r="M305" i="222"/>
  <c r="M278" i="232"/>
  <c r="M303" i="222"/>
  <c r="M128" i="222"/>
  <c r="M130" i="222"/>
  <c r="M830" i="222"/>
  <c r="M28" i="233"/>
  <c r="M41" i="233"/>
  <c r="P20" i="222"/>
  <c r="P24" i="222" s="1"/>
  <c r="K32" i="233"/>
  <c r="M30" i="222"/>
  <c r="M29" i="233"/>
  <c r="K39" i="233"/>
  <c r="M12" i="233"/>
  <c r="L38" i="233"/>
  <c r="L3" i="233"/>
  <c r="O37" i="233"/>
  <c r="O43" i="233"/>
  <c r="N2" i="233"/>
  <c r="O44" i="233"/>
  <c r="Q15" i="233"/>
  <c r="L45" i="233"/>
  <c r="Q17" i="233"/>
  <c r="O36" i="233"/>
  <c r="N223" i="217"/>
  <c r="N224" i="217" s="1"/>
  <c r="N227" i="217" s="1"/>
  <c r="N11" i="232"/>
  <c r="N11" i="233"/>
  <c r="K46" i="233"/>
  <c r="N51" i="216"/>
  <c r="N53" i="216" s="1"/>
  <c r="N218" i="217"/>
  <c r="N219" i="217" s="1"/>
  <c r="N226" i="217" s="1"/>
  <c r="M35" i="233"/>
  <c r="K141" i="222"/>
  <c r="K144" i="222" s="1"/>
  <c r="K145" i="222" s="1"/>
  <c r="O30" i="233"/>
  <c r="M42" i="233"/>
  <c r="N118" i="217"/>
  <c r="L138" i="222"/>
  <c r="L31" i="233"/>
  <c r="N104" i="217"/>
  <c r="N105" i="217" s="1"/>
  <c r="N112" i="217" s="1"/>
  <c r="N232" i="217"/>
  <c r="N109" i="217"/>
  <c r="N110" i="217" s="1"/>
  <c r="N113" i="217" s="1"/>
  <c r="M12" i="232"/>
  <c r="L37" i="222"/>
  <c r="L39" i="222" s="1"/>
  <c r="L33" i="222"/>
  <c r="L34" i="222" s="1"/>
  <c r="N28" i="222"/>
  <c r="P238" i="222"/>
  <c r="P248" i="222" s="1"/>
  <c r="P236" i="222"/>
  <c r="P242" i="222" s="1"/>
  <c r="P235" i="222"/>
  <c r="P241" i="222" s="1"/>
  <c r="P237" i="222"/>
  <c r="P338" i="222" s="1"/>
  <c r="P239" i="222"/>
  <c r="P249" i="222" s="1"/>
  <c r="N483" i="222"/>
  <c r="N378" i="222"/>
  <c r="N382" i="222"/>
  <c r="P546" i="222"/>
  <c r="P550" i="222" s="1"/>
  <c r="P547" i="222"/>
  <c r="P554" i="222" s="1"/>
  <c r="P297" i="233" s="1"/>
  <c r="P545" i="222"/>
  <c r="P549" i="222" s="1"/>
  <c r="M668" i="222"/>
  <c r="M681" i="222"/>
  <c r="M683" i="222" s="1"/>
  <c r="N32" i="222"/>
  <c r="P588" i="222"/>
  <c r="P598" i="222" s="1"/>
  <c r="P589" i="222"/>
  <c r="P599" i="222" s="1"/>
  <c r="P586" i="222"/>
  <c r="P592" i="222" s="1"/>
  <c r="P585" i="222"/>
  <c r="P591" i="222" s="1"/>
  <c r="P587" i="222"/>
  <c r="P688" i="222" s="1"/>
  <c r="P804" i="222"/>
  <c r="P812" i="222" s="1"/>
  <c r="P801" i="222"/>
  <c r="P806" i="222" s="1"/>
  <c r="P803" i="222"/>
  <c r="P811" i="222" s="1"/>
  <c r="P802" i="222"/>
  <c r="P807" i="222" s="1"/>
  <c r="P502" i="222"/>
  <c r="P501" i="222"/>
  <c r="P763" i="222"/>
  <c r="P773" i="222" s="1"/>
  <c r="P760" i="222"/>
  <c r="P766" i="222" s="1"/>
  <c r="P762" i="222"/>
  <c r="P863" i="222" s="1"/>
  <c r="P764" i="222"/>
  <c r="P774" i="222" s="1"/>
  <c r="P761" i="222"/>
  <c r="P767" i="222" s="1"/>
  <c r="P676" i="222"/>
  <c r="P677" i="222"/>
  <c r="P720" i="222"/>
  <c r="P724" i="222" s="1"/>
  <c r="P722" i="222"/>
  <c r="P729" i="222" s="1"/>
  <c r="P386" i="233" s="1"/>
  <c r="P721" i="222"/>
  <c r="P725" i="222" s="1"/>
  <c r="J871" i="222"/>
  <c r="J872" i="222" s="1"/>
  <c r="J888" i="222" s="1"/>
  <c r="J877" i="222"/>
  <c r="J878" i="222" s="1"/>
  <c r="J898" i="222" s="1"/>
  <c r="J702" i="222"/>
  <c r="J703" i="222" s="1"/>
  <c r="J897" i="222" s="1"/>
  <c r="J696" i="222"/>
  <c r="J697" i="222" s="1"/>
  <c r="J887" i="222" s="1"/>
  <c r="P326" i="222"/>
  <c r="P327" i="222"/>
  <c r="N290" i="222"/>
  <c r="N310" i="222"/>
  <c r="N285" i="222"/>
  <c r="P372" i="222"/>
  <c r="P379" i="222" s="1"/>
  <c r="P208" i="233" s="1"/>
  <c r="P371" i="222"/>
  <c r="P375" i="222" s="1"/>
  <c r="P370" i="222"/>
  <c r="P374" i="222" s="1"/>
  <c r="P851" i="222"/>
  <c r="P277" i="222"/>
  <c r="P282" i="222" s="1"/>
  <c r="P276" i="222"/>
  <c r="P281" i="222" s="1"/>
  <c r="P279" i="222"/>
  <c r="P287" i="222" s="1"/>
  <c r="P278" i="222"/>
  <c r="P286" i="222" s="1"/>
  <c r="P629" i="222"/>
  <c r="P637" i="222" s="1"/>
  <c r="P626" i="222"/>
  <c r="P631" i="222" s="1"/>
  <c r="P628" i="222"/>
  <c r="P636" i="222" s="1"/>
  <c r="P627" i="222"/>
  <c r="P632" i="222" s="1"/>
  <c r="L331" i="222"/>
  <c r="L333" i="222" s="1"/>
  <c r="L318" i="222"/>
  <c r="N207" i="222"/>
  <c r="N203" i="222"/>
  <c r="N308" i="222"/>
  <c r="P451" i="222"/>
  <c r="P456" i="222" s="1"/>
  <c r="P453" i="222"/>
  <c r="P461" i="222" s="1"/>
  <c r="P454" i="222"/>
  <c r="P462" i="222" s="1"/>
  <c r="P452" i="222"/>
  <c r="P457" i="222" s="1"/>
  <c r="L843" i="222"/>
  <c r="L856" i="222"/>
  <c r="L858" i="222" s="1"/>
  <c r="J352" i="222"/>
  <c r="J353" i="222" s="1"/>
  <c r="J895" i="222" s="1"/>
  <c r="J346" i="222"/>
  <c r="J347" i="222" s="1"/>
  <c r="J885" i="222" s="1"/>
  <c r="N485" i="222"/>
  <c r="N460" i="222"/>
  <c r="N465" i="222"/>
  <c r="P411" i="222"/>
  <c r="P417" i="222" s="1"/>
  <c r="P414" i="222"/>
  <c r="P424" i="222" s="1"/>
  <c r="P412" i="222"/>
  <c r="P513" i="222" s="1"/>
  <c r="P413" i="222"/>
  <c r="P423" i="222" s="1"/>
  <c r="P410" i="222"/>
  <c r="P416" i="222" s="1"/>
  <c r="N810" i="222"/>
  <c r="N815" i="222"/>
  <c r="N772" i="222"/>
  <c r="N777" i="222"/>
  <c r="N728" i="222"/>
  <c r="N732" i="222"/>
  <c r="N635" i="222"/>
  <c r="N640" i="222"/>
  <c r="N597" i="222"/>
  <c r="N602" i="222"/>
  <c r="N553" i="222"/>
  <c r="N557" i="222"/>
  <c r="L508" i="222"/>
  <c r="L493" i="222"/>
  <c r="K107" i="232"/>
  <c r="P101" i="222"/>
  <c r="P106" i="222" s="1"/>
  <c r="P102" i="222"/>
  <c r="P107" i="222" s="1"/>
  <c r="P104" i="222"/>
  <c r="P112" i="222" s="1"/>
  <c r="P103" i="222"/>
  <c r="P111" i="222" s="1"/>
  <c r="N135" i="222"/>
  <c r="N110" i="222"/>
  <c r="N115" i="222"/>
  <c r="L120" i="222"/>
  <c r="L122" i="222" s="1"/>
  <c r="L140" i="222"/>
  <c r="L116" i="222"/>
  <c r="L117" i="222" s="1"/>
  <c r="J144" i="222"/>
  <c r="J145" i="222" s="1"/>
  <c r="J161" i="222"/>
  <c r="J164" i="222" s="1"/>
  <c r="P151" i="222"/>
  <c r="P152" i="222"/>
  <c r="L156" i="222"/>
  <c r="L158" i="222" s="1"/>
  <c r="L143" i="222"/>
  <c r="L82" i="222"/>
  <c r="L86" i="222" s="1"/>
  <c r="L78" i="222"/>
  <c r="L79" i="222" s="1"/>
  <c r="L139" i="222"/>
  <c r="P195" i="222"/>
  <c r="P199" i="222" s="1"/>
  <c r="P197" i="222"/>
  <c r="P204" i="222" s="1"/>
  <c r="P119" i="233" s="1"/>
  <c r="P196" i="222"/>
  <c r="P200" i="222" s="1"/>
  <c r="P63" i="222"/>
  <c r="P73" i="222" s="1"/>
  <c r="P62" i="222"/>
  <c r="P61" i="222"/>
  <c r="P67" i="222" s="1"/>
  <c r="P60" i="222"/>
  <c r="P66" i="222" s="1"/>
  <c r="P64" i="222"/>
  <c r="P74" i="222" s="1"/>
  <c r="P22" i="222"/>
  <c r="P29" i="222" s="1"/>
  <c r="P21" i="222"/>
  <c r="P25" i="222" s="1"/>
  <c r="Q240" i="217"/>
  <c r="Q230" i="217"/>
  <c r="M112" i="217"/>
  <c r="M113" i="217"/>
  <c r="M228" i="217"/>
  <c r="M231" i="217" s="1"/>
  <c r="Q126" i="217"/>
  <c r="Q122" i="217"/>
  <c r="L121" i="217"/>
  <c r="L123" i="217" s="1"/>
  <c r="L237" i="217"/>
  <c r="L239" i="217" s="1"/>
  <c r="L3" i="232"/>
  <c r="N2" i="232"/>
  <c r="Q116" i="217"/>
  <c r="L106" i="232"/>
  <c r="O94" i="232"/>
  <c r="O105" i="232"/>
  <c r="O93" i="232"/>
  <c r="K96" i="232"/>
  <c r="L95" i="232"/>
  <c r="Q18" i="232"/>
  <c r="M99" i="232"/>
  <c r="O104" i="232"/>
  <c r="Q15" i="232"/>
  <c r="M88" i="232"/>
  <c r="M75" i="222"/>
  <c r="M113" i="222"/>
  <c r="O808" i="222"/>
  <c r="O835" i="222" s="1"/>
  <c r="O726" i="222"/>
  <c r="O833" i="222" s="1"/>
  <c r="M836" i="222"/>
  <c r="M856" i="222" s="1"/>
  <c r="M311" i="222"/>
  <c r="O26" i="222"/>
  <c r="O133" i="222" s="1"/>
  <c r="Q850" i="222"/>
  <c r="Q852" i="222" s="1"/>
  <c r="Q717" i="222"/>
  <c r="Q753" i="222"/>
  <c r="Q798" i="222"/>
  <c r="O633" i="222"/>
  <c r="O660" i="222" s="1"/>
  <c r="N661" i="222"/>
  <c r="O458" i="222"/>
  <c r="O551" i="222"/>
  <c r="O658" i="222" s="1"/>
  <c r="O376" i="222"/>
  <c r="Q367" i="222"/>
  <c r="Q675" i="222"/>
  <c r="Q500" i="222"/>
  <c r="Q578" i="222"/>
  <c r="Q542" i="222"/>
  <c r="Q403" i="222"/>
  <c r="Q623" i="222"/>
  <c r="Q448" i="222"/>
  <c r="O201" i="222"/>
  <c r="Q228" i="222"/>
  <c r="Q273" i="222"/>
  <c r="Q325" i="222"/>
  <c r="Q192" i="222"/>
  <c r="M136" i="222"/>
  <c r="O283" i="222"/>
  <c r="O108" i="222"/>
  <c r="Q17" i="222"/>
  <c r="Q98" i="222"/>
  <c r="Q53" i="222"/>
  <c r="Q150" i="222"/>
  <c r="M56" i="216"/>
  <c r="N2" i="223"/>
  <c r="N2" i="222"/>
  <c r="L3" i="223"/>
  <c r="L3" i="222"/>
  <c r="O21" i="216"/>
  <c r="N2" i="217"/>
  <c r="N84" i="216"/>
  <c r="N24" i="216"/>
  <c r="N26" i="216" s="1"/>
  <c r="N2" i="213"/>
  <c r="N32" i="216"/>
  <c r="N38" i="216"/>
  <c r="N39" i="216" s="1"/>
  <c r="N2" i="216"/>
  <c r="N48" i="216"/>
  <c r="N49" i="216" s="1"/>
  <c r="N63" i="216" s="1"/>
  <c r="O64" i="216" s="1"/>
  <c r="L3" i="217"/>
  <c r="L3" i="213"/>
  <c r="L3" i="216"/>
  <c r="F73" i="216"/>
  <c r="M57" i="216"/>
  <c r="N67" i="216"/>
  <c r="L653" i="232" l="1"/>
  <c r="L647" i="232"/>
  <c r="M635" i="232"/>
  <c r="M627" i="232"/>
  <c r="P644" i="232"/>
  <c r="P633" i="232"/>
  <c r="M646" i="232"/>
  <c r="L636" i="232"/>
  <c r="L652" i="232"/>
  <c r="N628" i="232"/>
  <c r="P634" i="232"/>
  <c r="P645" i="232"/>
  <c r="N639" i="232"/>
  <c r="L237" i="232"/>
  <c r="N53" i="232"/>
  <c r="M611" i="232"/>
  <c r="M601" i="232"/>
  <c r="L614" i="232"/>
  <c r="L434" i="232"/>
  <c r="M425" i="232"/>
  <c r="L794" i="232"/>
  <c r="M785" i="232"/>
  <c r="M245" i="232"/>
  <c r="L254" i="232"/>
  <c r="L57" i="232"/>
  <c r="L417" i="232"/>
  <c r="L597" i="232"/>
  <c r="L777" i="232"/>
  <c r="K33" i="232"/>
  <c r="K394" i="232"/>
  <c r="K574" i="232"/>
  <c r="K214" i="232"/>
  <c r="K754" i="232"/>
  <c r="M301" i="233"/>
  <c r="N309" i="233"/>
  <c r="N131" i="233"/>
  <c r="L292" i="232"/>
  <c r="M212" i="233"/>
  <c r="L293" i="232"/>
  <c r="M87" i="232"/>
  <c r="M124" i="233"/>
  <c r="L832" i="232"/>
  <c r="N391" i="233"/>
  <c r="L472" i="232"/>
  <c r="N220" i="233"/>
  <c r="L473" i="232"/>
  <c r="L833" i="232"/>
  <c r="M123" i="233"/>
  <c r="N302" i="233"/>
  <c r="N398" i="233"/>
  <c r="M390" i="233"/>
  <c r="M129" i="222"/>
  <c r="M131" i="222" s="1"/>
  <c r="M34" i="233"/>
  <c r="M479" i="222"/>
  <c r="M481" i="222" s="1"/>
  <c r="M447" i="232"/>
  <c r="M267" i="232"/>
  <c r="M829" i="222"/>
  <c r="M831" i="222" s="1"/>
  <c r="M304" i="222"/>
  <c r="M306" i="222" s="1"/>
  <c r="M807" i="232"/>
  <c r="M654" i="222"/>
  <c r="M656" i="222" s="1"/>
  <c r="N230" i="222"/>
  <c r="N232" i="222" s="1"/>
  <c r="N580" i="222"/>
  <c r="N582" i="222" s="1"/>
  <c r="N55" i="222"/>
  <c r="N57" i="222" s="1"/>
  <c r="N405" i="222"/>
  <c r="N407" i="222" s="1"/>
  <c r="N755" i="222"/>
  <c r="N757" i="222" s="1"/>
  <c r="P785" i="222"/>
  <c r="P853" i="222"/>
  <c r="P854" i="222" s="1"/>
  <c r="P857" i="222" s="1"/>
  <c r="P610" i="222"/>
  <c r="P678" i="222"/>
  <c r="P679" i="222" s="1"/>
  <c r="P682" i="222" s="1"/>
  <c r="P85" i="222"/>
  <c r="P163" i="222"/>
  <c r="P153" i="222"/>
  <c r="P154" i="222" s="1"/>
  <c r="P157" i="222" s="1"/>
  <c r="P435" i="222"/>
  <c r="P503" i="222"/>
  <c r="P504" i="222" s="1"/>
  <c r="P507" i="222" s="1"/>
  <c r="P260" i="222"/>
  <c r="P328" i="222"/>
  <c r="P329" i="222" s="1"/>
  <c r="P332" i="222" s="1"/>
  <c r="N309" i="222"/>
  <c r="N311" i="222" s="1"/>
  <c r="N422" i="222"/>
  <c r="M268" i="232"/>
  <c r="N72" i="222"/>
  <c r="O595" i="222"/>
  <c r="O659" i="222" s="1"/>
  <c r="O661" i="222" s="1"/>
  <c r="O420" i="222"/>
  <c r="O422" i="222" s="1"/>
  <c r="N247" i="222"/>
  <c r="O770" i="222"/>
  <c r="O834" i="222" s="1"/>
  <c r="P769" i="222"/>
  <c r="M250" i="222"/>
  <c r="P594" i="222"/>
  <c r="N77" i="222"/>
  <c r="N427" i="222"/>
  <c r="P69" i="222"/>
  <c r="P70" i="222" s="1"/>
  <c r="P419" i="222"/>
  <c r="P244" i="222"/>
  <c r="N11" i="217"/>
  <c r="J489" i="233"/>
  <c r="J488" i="233"/>
  <c r="J487" i="233"/>
  <c r="L112" i="232"/>
  <c r="L113" i="232"/>
  <c r="J527" i="222"/>
  <c r="J528" i="222" s="1"/>
  <c r="J896" i="222" s="1"/>
  <c r="K48" i="233"/>
  <c r="K50" i="233"/>
  <c r="K49" i="233"/>
  <c r="M562" i="222"/>
  <c r="M564" i="222" s="1"/>
  <c r="M387" i="222"/>
  <c r="M389" i="222" s="1"/>
  <c r="M733" i="222"/>
  <c r="M734" i="222" s="1"/>
  <c r="M388" i="233" s="1"/>
  <c r="M558" i="222"/>
  <c r="M559" i="222" s="1"/>
  <c r="M299" i="233" s="1"/>
  <c r="M663" i="222"/>
  <c r="M737" i="222"/>
  <c r="M739" i="222" s="1"/>
  <c r="M838" i="222"/>
  <c r="M212" i="222"/>
  <c r="M214" i="222" s="1"/>
  <c r="M820" i="222"/>
  <c r="M822" i="222" s="1"/>
  <c r="M401" i="233"/>
  <c r="P813" i="232"/>
  <c r="P392" i="233"/>
  <c r="L816" i="232"/>
  <c r="L395" i="233"/>
  <c r="L827" i="232"/>
  <c r="L402" i="233"/>
  <c r="M782" i="222"/>
  <c r="M786" i="222" s="1"/>
  <c r="M394" i="233"/>
  <c r="P814" i="232"/>
  <c r="P393" i="233"/>
  <c r="P824" i="232"/>
  <c r="P399" i="233"/>
  <c r="N730" i="222"/>
  <c r="N387" i="233" s="1"/>
  <c r="N385" i="233"/>
  <c r="P825" i="232"/>
  <c r="P400" i="233"/>
  <c r="P453" i="232"/>
  <c r="P214" i="233"/>
  <c r="P311" i="233"/>
  <c r="N380" i="222"/>
  <c r="N209" i="233" s="1"/>
  <c r="N207" i="233"/>
  <c r="M488" i="222"/>
  <c r="N555" i="222"/>
  <c r="N298" i="233" s="1"/>
  <c r="N296" i="233"/>
  <c r="P454" i="232"/>
  <c r="P215" i="233"/>
  <c r="P303" i="233"/>
  <c r="M383" i="222"/>
  <c r="M384" i="222" s="1"/>
  <c r="M210" i="233" s="1"/>
  <c r="P465" i="232"/>
  <c r="P222" i="233"/>
  <c r="L313" i="233"/>
  <c r="P464" i="232"/>
  <c r="P221" i="233"/>
  <c r="M305" i="233"/>
  <c r="L456" i="232"/>
  <c r="L217" i="233"/>
  <c r="L467" i="232"/>
  <c r="L224" i="233"/>
  <c r="P310" i="233"/>
  <c r="M466" i="222"/>
  <c r="M467" i="222" s="1"/>
  <c r="M223" i="233"/>
  <c r="M312" i="233"/>
  <c r="M455" i="232"/>
  <c r="M216" i="233"/>
  <c r="L306" i="233"/>
  <c r="P304" i="233"/>
  <c r="P273" i="232"/>
  <c r="P125" i="233"/>
  <c r="P285" i="232"/>
  <c r="P133" i="233"/>
  <c r="P284" i="232"/>
  <c r="P132" i="233"/>
  <c r="P274" i="232"/>
  <c r="P126" i="233"/>
  <c r="L276" i="232"/>
  <c r="L128" i="233"/>
  <c r="M286" i="232"/>
  <c r="M134" i="233"/>
  <c r="N205" i="222"/>
  <c r="N120" i="233" s="1"/>
  <c r="N118" i="233"/>
  <c r="M313" i="222"/>
  <c r="L287" i="232"/>
  <c r="L135" i="233"/>
  <c r="M208" i="222"/>
  <c r="M209" i="222" s="1"/>
  <c r="M121" i="233" s="1"/>
  <c r="J255" i="233"/>
  <c r="J277" i="233" s="1"/>
  <c r="J278" i="233" s="1"/>
  <c r="J509" i="233" s="1"/>
  <c r="J140" i="233"/>
  <c r="J229" i="233"/>
  <c r="J166" i="233"/>
  <c r="K228" i="233"/>
  <c r="K137" i="233"/>
  <c r="K226" i="233"/>
  <c r="K227" i="233"/>
  <c r="J318" i="233"/>
  <c r="K317" i="233"/>
  <c r="J433" i="233"/>
  <c r="K315" i="233"/>
  <c r="K138" i="233"/>
  <c r="J344" i="233"/>
  <c r="K406" i="233"/>
  <c r="K139" i="233"/>
  <c r="J407" i="233"/>
  <c r="K404" i="233"/>
  <c r="K316" i="233"/>
  <c r="K405" i="233"/>
  <c r="J51" i="233"/>
  <c r="K319" i="222"/>
  <c r="K320" i="222" s="1"/>
  <c r="K352" i="222" s="1"/>
  <c r="K353" i="222" s="1"/>
  <c r="K895" i="222" s="1"/>
  <c r="K686" i="222"/>
  <c r="K689" i="222" s="1"/>
  <c r="K696" i="222"/>
  <c r="K697" i="222" s="1"/>
  <c r="K887" i="222" s="1"/>
  <c r="K494" i="222"/>
  <c r="K495" i="222" s="1"/>
  <c r="K521" i="222" s="1"/>
  <c r="K522" i="222" s="1"/>
  <c r="K886" i="222" s="1"/>
  <c r="M607" i="222"/>
  <c r="M611" i="222" s="1"/>
  <c r="M664" i="222"/>
  <c r="M603" i="222"/>
  <c r="M604" i="222" s="1"/>
  <c r="L666" i="222"/>
  <c r="L669" i="222" s="1"/>
  <c r="L670" i="222" s="1"/>
  <c r="L702" i="222" s="1"/>
  <c r="L703" i="222" s="1"/>
  <c r="L897" i="222" s="1"/>
  <c r="M470" i="222"/>
  <c r="M472" i="222" s="1"/>
  <c r="K844" i="222"/>
  <c r="K845" i="222" s="1"/>
  <c r="K871" i="222" s="1"/>
  <c r="K872" i="222" s="1"/>
  <c r="K888" i="222" s="1"/>
  <c r="M816" i="222"/>
  <c r="M817" i="222" s="1"/>
  <c r="M315" i="222"/>
  <c r="M778" i="222"/>
  <c r="M779" i="222" s="1"/>
  <c r="L316" i="222"/>
  <c r="L336" i="222" s="1"/>
  <c r="L339" i="222" s="1"/>
  <c r="L841" i="222"/>
  <c r="L844" i="222" s="1"/>
  <c r="L845" i="222" s="1"/>
  <c r="L877" i="222" s="1"/>
  <c r="L878" i="222" s="1"/>
  <c r="L898" i="222" s="1"/>
  <c r="M641" i="222"/>
  <c r="M642" i="222" s="1"/>
  <c r="M665" i="222"/>
  <c r="M645" i="222"/>
  <c r="M647" i="222" s="1"/>
  <c r="M432" i="222"/>
  <c r="M436" i="222" s="1"/>
  <c r="M840" i="222"/>
  <c r="M826" i="232"/>
  <c r="N775" i="222"/>
  <c r="N808" i="232"/>
  <c r="M839" i="222"/>
  <c r="M815" i="232"/>
  <c r="N638" i="222"/>
  <c r="N813" i="222"/>
  <c r="N819" i="232"/>
  <c r="N600" i="222"/>
  <c r="L491" i="222"/>
  <c r="L494" i="222" s="1"/>
  <c r="L495" i="222" s="1"/>
  <c r="M489" i="222"/>
  <c r="M295" i="222"/>
  <c r="M297" i="222" s="1"/>
  <c r="M291" i="222"/>
  <c r="M292" i="222" s="1"/>
  <c r="M428" i="222"/>
  <c r="M429" i="222" s="1"/>
  <c r="M490" i="222"/>
  <c r="M466" i="232"/>
  <c r="N463" i="222"/>
  <c r="N459" i="232"/>
  <c r="N288" i="222"/>
  <c r="N279" i="232"/>
  <c r="N233" i="232"/>
  <c r="N413" i="232"/>
  <c r="N773" i="232"/>
  <c r="N593" i="232"/>
  <c r="N620" i="222"/>
  <c r="N621" i="222" s="1"/>
  <c r="N625" i="222" s="1"/>
  <c r="N14" i="222"/>
  <c r="N15" i="222" s="1"/>
  <c r="N19" i="222" s="1"/>
  <c r="N270" i="222"/>
  <c r="N271" i="222" s="1"/>
  <c r="N275" i="222" s="1"/>
  <c r="N225" i="222"/>
  <c r="N226" i="222" s="1"/>
  <c r="N750" i="222"/>
  <c r="N751" i="222" s="1"/>
  <c r="N95" i="222"/>
  <c r="N96" i="222" s="1"/>
  <c r="N100" i="222" s="1"/>
  <c r="N364" i="222"/>
  <c r="N365" i="222" s="1"/>
  <c r="N369" i="222" s="1"/>
  <c r="N445" i="222"/>
  <c r="N446" i="222" s="1"/>
  <c r="N450" i="222" s="1"/>
  <c r="N189" i="222"/>
  <c r="N190" i="222" s="1"/>
  <c r="N194" i="222" s="1"/>
  <c r="N400" i="222"/>
  <c r="N401" i="222" s="1"/>
  <c r="N714" i="222"/>
  <c r="N715" i="222" s="1"/>
  <c r="N719" i="222" s="1"/>
  <c r="N795" i="222"/>
  <c r="N796" i="222" s="1"/>
  <c r="N800" i="222" s="1"/>
  <c r="N575" i="222"/>
  <c r="N576" i="222" s="1"/>
  <c r="N50" i="222"/>
  <c r="N51" i="222" s="1"/>
  <c r="N539" i="222"/>
  <c r="N540" i="222" s="1"/>
  <c r="N544" i="222" s="1"/>
  <c r="Q20" i="222"/>
  <c r="Q24" i="222" s="1"/>
  <c r="M138" i="222"/>
  <c r="K161" i="222"/>
  <c r="K164" i="222" s="1"/>
  <c r="M37" i="222"/>
  <c r="M39" i="222" s="1"/>
  <c r="M31" i="233"/>
  <c r="M33" i="222"/>
  <c r="M34" i="222" s="1"/>
  <c r="N30" i="222"/>
  <c r="N12" i="233"/>
  <c r="P37" i="233"/>
  <c r="L46" i="233"/>
  <c r="M38" i="233"/>
  <c r="P43" i="233"/>
  <c r="M45" i="233"/>
  <c r="P44" i="233"/>
  <c r="L39" i="233"/>
  <c r="P36" i="233"/>
  <c r="N42" i="233"/>
  <c r="L32" i="233"/>
  <c r="P30" i="233"/>
  <c r="N29" i="233"/>
  <c r="N12" i="232"/>
  <c r="P26" i="222"/>
  <c r="P133" i="222" s="1"/>
  <c r="O309" i="222"/>
  <c r="O247" i="222"/>
  <c r="O252" i="222"/>
  <c r="O308" i="222"/>
  <c r="O207" i="222"/>
  <c r="O203" i="222"/>
  <c r="Q676" i="222"/>
  <c r="Q677" i="222"/>
  <c r="Q762" i="222"/>
  <c r="Q863" i="222" s="1"/>
  <c r="Q763" i="222"/>
  <c r="Q773" i="222" s="1"/>
  <c r="Q764" i="222"/>
  <c r="Q774" i="222" s="1"/>
  <c r="Q760" i="222"/>
  <c r="Q766" i="222" s="1"/>
  <c r="Q761" i="222"/>
  <c r="Q767" i="222" s="1"/>
  <c r="Q720" i="222"/>
  <c r="Q724" i="222" s="1"/>
  <c r="Q721" i="222"/>
  <c r="Q725" i="222" s="1"/>
  <c r="Q722" i="222"/>
  <c r="Q729" i="222" s="1"/>
  <c r="Q386" i="233" s="1"/>
  <c r="Q452" i="222"/>
  <c r="Q457" i="222" s="1"/>
  <c r="Q453" i="222"/>
  <c r="Q461" i="222" s="1"/>
  <c r="Q451" i="222"/>
  <c r="Q456" i="222" s="1"/>
  <c r="Q454" i="222"/>
  <c r="Q462" i="222" s="1"/>
  <c r="O378" i="222"/>
  <c r="O483" i="222"/>
  <c r="O382" i="222"/>
  <c r="N668" i="222"/>
  <c r="N681" i="222"/>
  <c r="N683" i="222" s="1"/>
  <c r="Q851" i="222"/>
  <c r="M331" i="222"/>
  <c r="M318" i="222"/>
  <c r="Q370" i="222"/>
  <c r="Q374" i="222" s="1"/>
  <c r="Q371" i="222"/>
  <c r="Q375" i="222" s="1"/>
  <c r="Q372" i="222"/>
  <c r="Q379" i="222" s="1"/>
  <c r="Q208" i="233" s="1"/>
  <c r="O310" i="222"/>
  <c r="O285" i="222"/>
  <c r="O290" i="222"/>
  <c r="Q626" i="222"/>
  <c r="Q631" i="222" s="1"/>
  <c r="Q627" i="222"/>
  <c r="Q632" i="222" s="1"/>
  <c r="Q629" i="222"/>
  <c r="Q637" i="222" s="1"/>
  <c r="Q628" i="222"/>
  <c r="Q636" i="222" s="1"/>
  <c r="Q236" i="222"/>
  <c r="Q242" i="222" s="1"/>
  <c r="Q238" i="222"/>
  <c r="Q248" i="222" s="1"/>
  <c r="Q235" i="222"/>
  <c r="Q241" i="222" s="1"/>
  <c r="Q239" i="222"/>
  <c r="Q249" i="222" s="1"/>
  <c r="Q237" i="222"/>
  <c r="Q338" i="222" s="1"/>
  <c r="Q411" i="222"/>
  <c r="Q417" i="222" s="1"/>
  <c r="Q414" i="222"/>
  <c r="Q424" i="222" s="1"/>
  <c r="Q410" i="222"/>
  <c r="Q416" i="222" s="1"/>
  <c r="Q412" i="222"/>
  <c r="Q513" i="222" s="1"/>
  <c r="Q413" i="222"/>
  <c r="Q423" i="222" s="1"/>
  <c r="Q276" i="222"/>
  <c r="Q281" i="222" s="1"/>
  <c r="Q277" i="222"/>
  <c r="Q282" i="222" s="1"/>
  <c r="Q279" i="222"/>
  <c r="Q287" i="222" s="1"/>
  <c r="Q278" i="222"/>
  <c r="Q286" i="222" s="1"/>
  <c r="Q585" i="222"/>
  <c r="Q591" i="222" s="1"/>
  <c r="Q587" i="222"/>
  <c r="Q688" i="222" s="1"/>
  <c r="Q588" i="222"/>
  <c r="Q598" i="222" s="1"/>
  <c r="Q586" i="222"/>
  <c r="Q592" i="222" s="1"/>
  <c r="Q589" i="222"/>
  <c r="Q599" i="222" s="1"/>
  <c r="Q546" i="222"/>
  <c r="Q550" i="222" s="1"/>
  <c r="Q547" i="222"/>
  <c r="Q554" i="222" s="1"/>
  <c r="Q297" i="233" s="1"/>
  <c r="Q545" i="222"/>
  <c r="Q549" i="222" s="1"/>
  <c r="Q326" i="222"/>
  <c r="Q327" i="222"/>
  <c r="Q502" i="222"/>
  <c r="Q501" i="222"/>
  <c r="O485" i="222"/>
  <c r="O460" i="222"/>
  <c r="O465" i="222"/>
  <c r="Q803" i="222"/>
  <c r="Q811" i="222" s="1"/>
  <c r="Q801" i="222"/>
  <c r="Q806" i="222" s="1"/>
  <c r="Q802" i="222"/>
  <c r="Q807" i="222" s="1"/>
  <c r="Q804" i="222"/>
  <c r="Q812" i="222" s="1"/>
  <c r="M858" i="222"/>
  <c r="M843" i="222"/>
  <c r="O810" i="222"/>
  <c r="O815" i="222"/>
  <c r="O728" i="222"/>
  <c r="O732" i="222"/>
  <c r="O640" i="222"/>
  <c r="O635" i="222"/>
  <c r="O553" i="222"/>
  <c r="O557" i="222"/>
  <c r="M508" i="222"/>
  <c r="M493" i="222"/>
  <c r="Q195" i="222"/>
  <c r="Q199" i="222" s="1"/>
  <c r="Q196" i="222"/>
  <c r="Q200" i="222" s="1"/>
  <c r="Q197" i="222"/>
  <c r="Q204" i="222" s="1"/>
  <c r="Q119" i="233" s="1"/>
  <c r="M116" i="222"/>
  <c r="M117" i="222" s="1"/>
  <c r="M120" i="222"/>
  <c r="M122" i="222" s="1"/>
  <c r="M140" i="222"/>
  <c r="M143" i="222"/>
  <c r="M156" i="222"/>
  <c r="M158" i="222" s="1"/>
  <c r="Q151" i="222"/>
  <c r="Q152" i="222"/>
  <c r="O134" i="222"/>
  <c r="O72" i="222"/>
  <c r="O77" i="222"/>
  <c r="Q103" i="222"/>
  <c r="Q111" i="222" s="1"/>
  <c r="Q102" i="222"/>
  <c r="Q107" i="222" s="1"/>
  <c r="Q104" i="222"/>
  <c r="Q112" i="222" s="1"/>
  <c r="Q101" i="222"/>
  <c r="Q106" i="222" s="1"/>
  <c r="O135" i="222"/>
  <c r="O110" i="222"/>
  <c r="O115" i="222"/>
  <c r="M139" i="222"/>
  <c r="M82" i="222"/>
  <c r="M86" i="222" s="1"/>
  <c r="M78" i="222"/>
  <c r="M79" i="222" s="1"/>
  <c r="K177" i="222"/>
  <c r="K178" i="222" s="1"/>
  <c r="K894" i="222" s="1"/>
  <c r="K171" i="222"/>
  <c r="K172" i="222" s="1"/>
  <c r="K884" i="222" s="1"/>
  <c r="J171" i="222"/>
  <c r="J172" i="222" s="1"/>
  <c r="J177" i="222"/>
  <c r="J178" i="222" s="1"/>
  <c r="J894" i="222" s="1"/>
  <c r="O32" i="222"/>
  <c r="O28" i="222"/>
  <c r="Q60" i="222"/>
  <c r="Q66" i="222" s="1"/>
  <c r="Q64" i="222"/>
  <c r="Q74" i="222" s="1"/>
  <c r="Q63" i="222"/>
  <c r="Q73" i="222" s="1"/>
  <c r="Q62" i="222"/>
  <c r="Q61" i="222"/>
  <c r="Q67" i="222" s="1"/>
  <c r="Q21" i="222"/>
  <c r="Q25" i="222" s="1"/>
  <c r="Q22" i="222"/>
  <c r="Q29" i="222" s="1"/>
  <c r="N57" i="216"/>
  <c r="N114" i="217"/>
  <c r="N117" i="217" s="1"/>
  <c r="N119" i="217" s="1"/>
  <c r="M114" i="217"/>
  <c r="M117" i="217" s="1"/>
  <c r="M119" i="217" s="1"/>
  <c r="M233" i="217"/>
  <c r="M235" i="217" s="1"/>
  <c r="L125" i="217"/>
  <c r="L241" i="217"/>
  <c r="N228" i="217"/>
  <c r="N231" i="217" s="1"/>
  <c r="N233" i="217" s="1"/>
  <c r="N235" i="217" s="1"/>
  <c r="M106" i="232"/>
  <c r="P104" i="232"/>
  <c r="P94" i="232"/>
  <c r="L96" i="232"/>
  <c r="L107" i="232"/>
  <c r="P93" i="232"/>
  <c r="N99" i="232"/>
  <c r="P105" i="232"/>
  <c r="M95" i="232"/>
  <c r="L141" i="222"/>
  <c r="N113" i="222"/>
  <c r="N836" i="222"/>
  <c r="P726" i="222"/>
  <c r="P833" i="222" s="1"/>
  <c r="P808" i="222"/>
  <c r="P835" i="222" s="1"/>
  <c r="N136" i="222"/>
  <c r="P633" i="222"/>
  <c r="P660" i="222" s="1"/>
  <c r="P201" i="222"/>
  <c r="P376" i="222"/>
  <c r="P458" i="222"/>
  <c r="N486" i="222"/>
  <c r="P551" i="222"/>
  <c r="P658" i="222" s="1"/>
  <c r="P108" i="222"/>
  <c r="P283" i="222"/>
  <c r="M58" i="216"/>
  <c r="N52" i="216"/>
  <c r="N33" i="216"/>
  <c r="N34" i="216"/>
  <c r="O25" i="216"/>
  <c r="O22" i="216"/>
  <c r="O66" i="216"/>
  <c r="O67" i="216" s="1"/>
  <c r="O639" i="232" l="1"/>
  <c r="Q633" i="232"/>
  <c r="M653" i="232"/>
  <c r="M647" i="232"/>
  <c r="Q644" i="232"/>
  <c r="M636" i="232"/>
  <c r="M652" i="232"/>
  <c r="Q645" i="232"/>
  <c r="L654" i="232"/>
  <c r="N638" i="232"/>
  <c r="N635" i="232"/>
  <c r="Q634" i="232"/>
  <c r="N646" i="232"/>
  <c r="L763" i="232"/>
  <c r="M791" i="232"/>
  <c r="M776" i="232"/>
  <c r="M781" i="232"/>
  <c r="M421" i="232"/>
  <c r="M431" i="232"/>
  <c r="M416" i="232"/>
  <c r="M251" i="232"/>
  <c r="M236" i="232"/>
  <c r="M241" i="232"/>
  <c r="N752" i="232"/>
  <c r="N761" i="232"/>
  <c r="L403" i="232"/>
  <c r="L583" i="232"/>
  <c r="N572" i="232"/>
  <c r="N581" i="232"/>
  <c r="N392" i="232"/>
  <c r="N401" i="232"/>
  <c r="L42" i="232"/>
  <c r="L223" i="232"/>
  <c r="N212" i="232"/>
  <c r="N221" i="232"/>
  <c r="N31" i="232"/>
  <c r="N40" i="232"/>
  <c r="O398" i="233"/>
  <c r="O220" i="233"/>
  <c r="O124" i="233"/>
  <c r="N295" i="233"/>
  <c r="N206" i="233"/>
  <c r="M275" i="232"/>
  <c r="N213" i="233"/>
  <c r="O131" i="233"/>
  <c r="M472" i="232"/>
  <c r="M832" i="232"/>
  <c r="M473" i="232"/>
  <c r="M293" i="232"/>
  <c r="O309" i="233"/>
  <c r="M833" i="232"/>
  <c r="N124" i="233"/>
  <c r="N384" i="233"/>
  <c r="N130" i="233"/>
  <c r="O213" i="233"/>
  <c r="N117" i="233"/>
  <c r="N308" i="233"/>
  <c r="N35" i="233"/>
  <c r="N219" i="233"/>
  <c r="L127" i="217"/>
  <c r="N58" i="222"/>
  <c r="N408" i="222"/>
  <c r="N583" i="222"/>
  <c r="N758" i="222"/>
  <c r="N233" i="222"/>
  <c r="Q785" i="222"/>
  <c r="Q853" i="222"/>
  <c r="Q854" i="222" s="1"/>
  <c r="Q857" i="222" s="1"/>
  <c r="Q610" i="222"/>
  <c r="Q678" i="222"/>
  <c r="Q679" i="222" s="1"/>
  <c r="Q682" i="222" s="1"/>
  <c r="Q435" i="222"/>
  <c r="Q503" i="222"/>
  <c r="Q504" i="222" s="1"/>
  <c r="Q507" i="222" s="1"/>
  <c r="Q85" i="222"/>
  <c r="Q163" i="222"/>
  <c r="Q153" i="222"/>
  <c r="Q154" i="222" s="1"/>
  <c r="Q157" i="222" s="1"/>
  <c r="Q260" i="222"/>
  <c r="Q328" i="222"/>
  <c r="Q329" i="222" s="1"/>
  <c r="Q332" i="222" s="1"/>
  <c r="N448" i="232"/>
  <c r="O427" i="222"/>
  <c r="O597" i="222"/>
  <c r="N425" i="222"/>
  <c r="O484" i="222"/>
  <c r="O486" i="222" s="1"/>
  <c r="O493" i="222" s="1"/>
  <c r="N75" i="222"/>
  <c r="P245" i="222"/>
  <c r="P309" i="222" s="1"/>
  <c r="O777" i="222"/>
  <c r="N250" i="222"/>
  <c r="O602" i="222"/>
  <c r="N88" i="232"/>
  <c r="N268" i="232"/>
  <c r="P595" i="222"/>
  <c r="P659" i="222" s="1"/>
  <c r="P661" i="222" s="1"/>
  <c r="M314" i="222"/>
  <c r="M316" i="222" s="1"/>
  <c r="M336" i="222" s="1"/>
  <c r="M339" i="222" s="1"/>
  <c r="M257" i="222"/>
  <c r="M261" i="222" s="1"/>
  <c r="M253" i="222"/>
  <c r="M254" i="222" s="1"/>
  <c r="M127" i="233"/>
  <c r="O772" i="222"/>
  <c r="P770" i="222"/>
  <c r="P834" i="222" s="1"/>
  <c r="Q769" i="222"/>
  <c r="Q770" i="222" s="1"/>
  <c r="Q834" i="222" s="1"/>
  <c r="Q594" i="222"/>
  <c r="P420" i="222"/>
  <c r="P427" i="222" s="1"/>
  <c r="Q69" i="222"/>
  <c r="Q419" i="222"/>
  <c r="Q244" i="222"/>
  <c r="M333" i="222"/>
  <c r="N10" i="217"/>
  <c r="J490" i="233"/>
  <c r="M112" i="232"/>
  <c r="M113" i="232"/>
  <c r="K51" i="233"/>
  <c r="L49" i="233"/>
  <c r="L50" i="233"/>
  <c r="L48" i="233"/>
  <c r="N733" i="222"/>
  <c r="N734" i="222" s="1"/>
  <c r="N388" i="233" s="1"/>
  <c r="N838" i="222"/>
  <c r="N737" i="222"/>
  <c r="N739" i="222" s="1"/>
  <c r="N387" i="222"/>
  <c r="N389" i="222" s="1"/>
  <c r="N212" i="222"/>
  <c r="N214" i="222" s="1"/>
  <c r="N663" i="222"/>
  <c r="N558" i="222"/>
  <c r="N559" i="222" s="1"/>
  <c r="N299" i="233" s="1"/>
  <c r="N562" i="222"/>
  <c r="N564" i="222" s="1"/>
  <c r="Q813" i="232"/>
  <c r="Q392" i="233"/>
  <c r="O730" i="222"/>
  <c r="O387" i="233" s="1"/>
  <c r="O385" i="233"/>
  <c r="Q824" i="232"/>
  <c r="Q399" i="233"/>
  <c r="N782" i="222"/>
  <c r="N786" i="222" s="1"/>
  <c r="N394" i="233"/>
  <c r="N820" i="222"/>
  <c r="N822" i="222" s="1"/>
  <c r="N401" i="233"/>
  <c r="M816" i="232"/>
  <c r="M395" i="233"/>
  <c r="N818" i="232"/>
  <c r="N397" i="233"/>
  <c r="Q825" i="232"/>
  <c r="Q400" i="233"/>
  <c r="M827" i="232"/>
  <c r="M402" i="233"/>
  <c r="Q814" i="232"/>
  <c r="Q393" i="233"/>
  <c r="Q453" i="232"/>
  <c r="Q214" i="233"/>
  <c r="Q310" i="233"/>
  <c r="N312" i="233"/>
  <c r="Q304" i="233"/>
  <c r="N313" i="222"/>
  <c r="Q311" i="233"/>
  <c r="N488" i="222"/>
  <c r="M456" i="232"/>
  <c r="M217" i="233"/>
  <c r="O555" i="222"/>
  <c r="O298" i="233" s="1"/>
  <c r="O296" i="233"/>
  <c r="Q454" i="232"/>
  <c r="Q215" i="233"/>
  <c r="N383" i="222"/>
  <c r="N384" i="222" s="1"/>
  <c r="N210" i="233" s="1"/>
  <c r="J77" i="233"/>
  <c r="J99" i="233" s="1"/>
  <c r="J100" i="233" s="1"/>
  <c r="J507" i="233" s="1"/>
  <c r="Q303" i="233"/>
  <c r="M313" i="233"/>
  <c r="O380" i="222"/>
  <c r="O209" i="233" s="1"/>
  <c r="O207" i="233"/>
  <c r="N470" i="222"/>
  <c r="N472" i="222" s="1"/>
  <c r="N223" i="233"/>
  <c r="N305" i="233"/>
  <c r="M467" i="232"/>
  <c r="M224" i="233"/>
  <c r="Q465" i="232"/>
  <c r="Q222" i="233"/>
  <c r="M306" i="233"/>
  <c r="Q464" i="232"/>
  <c r="Q221" i="233"/>
  <c r="Q274" i="232"/>
  <c r="Q126" i="233"/>
  <c r="N208" i="222"/>
  <c r="N209" i="222" s="1"/>
  <c r="N121" i="233" s="1"/>
  <c r="N286" i="232"/>
  <c r="N134" i="233"/>
  <c r="J285" i="233"/>
  <c r="J286" i="233" s="1"/>
  <c r="J530" i="233" s="1"/>
  <c r="M287" i="232"/>
  <c r="M135" i="233"/>
  <c r="K407" i="233"/>
  <c r="Q284" i="232"/>
  <c r="Q132" i="233"/>
  <c r="Q285" i="232"/>
  <c r="Q133" i="233"/>
  <c r="Q273" i="232"/>
  <c r="Q125" i="233"/>
  <c r="O205" i="222"/>
  <c r="O120" i="233" s="1"/>
  <c r="O118" i="233"/>
  <c r="K229" i="233"/>
  <c r="K318" i="233"/>
  <c r="K346" i="222"/>
  <c r="K347" i="222" s="1"/>
  <c r="K885" i="222" s="1"/>
  <c r="K889" i="222" s="1"/>
  <c r="K140" i="233"/>
  <c r="L406" i="233"/>
  <c r="L317" i="233"/>
  <c r="L137" i="233"/>
  <c r="L138" i="233"/>
  <c r="J455" i="233"/>
  <c r="J456" i="233" s="1"/>
  <c r="J511" i="233" s="1"/>
  <c r="J463" i="233"/>
  <c r="J464" i="233" s="1"/>
  <c r="J532" i="233" s="1"/>
  <c r="J368" i="233"/>
  <c r="J369" i="233" s="1"/>
  <c r="J519" i="233" s="1"/>
  <c r="J376" i="233"/>
  <c r="J377" i="233" s="1"/>
  <c r="J540" i="233" s="1"/>
  <c r="L226" i="233"/>
  <c r="J457" i="233"/>
  <c r="J458" i="233" s="1"/>
  <c r="J520" i="233" s="1"/>
  <c r="J465" i="233"/>
  <c r="J466" i="233" s="1"/>
  <c r="J541" i="233" s="1"/>
  <c r="L227" i="233"/>
  <c r="J366" i="233"/>
  <c r="J367" i="233" s="1"/>
  <c r="J510" i="233" s="1"/>
  <c r="J374" i="233"/>
  <c r="J375" i="233" s="1"/>
  <c r="J531" i="233" s="1"/>
  <c r="L315" i="233"/>
  <c r="J287" i="233"/>
  <c r="J288" i="233" s="1"/>
  <c r="J539" i="233" s="1"/>
  <c r="J279" i="233"/>
  <c r="J280" i="233" s="1"/>
  <c r="J518" i="233" s="1"/>
  <c r="L316" i="233"/>
  <c r="L404" i="233"/>
  <c r="J198" i="233"/>
  <c r="J199" i="233" s="1"/>
  <c r="J538" i="233" s="1"/>
  <c r="J190" i="233"/>
  <c r="J191" i="233" s="1"/>
  <c r="J517" i="233" s="1"/>
  <c r="L405" i="233"/>
  <c r="J196" i="233"/>
  <c r="J197" i="233" s="1"/>
  <c r="J529" i="233" s="1"/>
  <c r="J188" i="233"/>
  <c r="J189" i="233" s="1"/>
  <c r="J508" i="233" s="1"/>
  <c r="L139" i="233"/>
  <c r="L228" i="233"/>
  <c r="J109" i="233"/>
  <c r="J110" i="233" s="1"/>
  <c r="J537" i="233" s="1"/>
  <c r="J101" i="233"/>
  <c r="J102" i="233" s="1"/>
  <c r="J516" i="233" s="1"/>
  <c r="J82" i="233"/>
  <c r="J83" i="233"/>
  <c r="J81" i="233"/>
  <c r="K527" i="222"/>
  <c r="K528" i="222" s="1"/>
  <c r="K896" i="222" s="1"/>
  <c r="N607" i="222"/>
  <c r="N611" i="222" s="1"/>
  <c r="L696" i="222"/>
  <c r="L697" i="222" s="1"/>
  <c r="L887" i="222" s="1"/>
  <c r="L686" i="222"/>
  <c r="L689" i="222" s="1"/>
  <c r="N778" i="222"/>
  <c r="N779" i="222" s="1"/>
  <c r="L511" i="222"/>
  <c r="L514" i="222" s="1"/>
  <c r="M666" i="222"/>
  <c r="M686" i="222" s="1"/>
  <c r="M689" i="222" s="1"/>
  <c r="L319" i="222"/>
  <c r="L320" i="222" s="1"/>
  <c r="L352" i="222" s="1"/>
  <c r="L353" i="222" s="1"/>
  <c r="L895" i="222" s="1"/>
  <c r="L861" i="222"/>
  <c r="L864" i="222" s="1"/>
  <c r="K877" i="222"/>
  <c r="K878" i="222" s="1"/>
  <c r="K898" i="222" s="1"/>
  <c r="N664" i="222"/>
  <c r="N603" i="222"/>
  <c r="N604" i="222" s="1"/>
  <c r="N816" i="222"/>
  <c r="N817" i="222" s="1"/>
  <c r="N665" i="222"/>
  <c r="N315" i="222"/>
  <c r="N295" i="222"/>
  <c r="N297" i="222" s="1"/>
  <c r="N645" i="222"/>
  <c r="N647" i="222" s="1"/>
  <c r="M491" i="222"/>
  <c r="M511" i="222" s="1"/>
  <c r="M514" i="222" s="1"/>
  <c r="N641" i="222"/>
  <c r="N642" i="222" s="1"/>
  <c r="M841" i="222"/>
  <c r="M844" i="222" s="1"/>
  <c r="M845" i="222" s="1"/>
  <c r="N839" i="222"/>
  <c r="N815" i="232"/>
  <c r="N828" i="222"/>
  <c r="N840" i="222"/>
  <c r="N826" i="232"/>
  <c r="O813" i="222"/>
  <c r="O819" i="232"/>
  <c r="O638" i="222"/>
  <c r="N653" i="222"/>
  <c r="N655" i="222"/>
  <c r="N291" i="222"/>
  <c r="N292" i="222" s="1"/>
  <c r="N490" i="222"/>
  <c r="N466" i="232"/>
  <c r="N480" i="222"/>
  <c r="N98" i="232"/>
  <c r="N458" i="232"/>
  <c r="N466" i="222"/>
  <c r="N467" i="222" s="1"/>
  <c r="O463" i="222"/>
  <c r="O459" i="232"/>
  <c r="O425" i="222"/>
  <c r="O448" i="232"/>
  <c r="N478" i="222"/>
  <c r="N305" i="222"/>
  <c r="N278" i="232"/>
  <c r="N303" i="222"/>
  <c r="O288" i="222"/>
  <c r="O279" i="232"/>
  <c r="O250" i="222"/>
  <c r="O268" i="232"/>
  <c r="N128" i="222"/>
  <c r="N130" i="222"/>
  <c r="N830" i="222"/>
  <c r="N41" i="233"/>
  <c r="N28" i="233"/>
  <c r="M32" i="233"/>
  <c r="N37" i="222"/>
  <c r="N39" i="222" s="1"/>
  <c r="N31" i="233"/>
  <c r="N138" i="222"/>
  <c r="N33" i="222"/>
  <c r="N34" i="222" s="1"/>
  <c r="L871" i="222"/>
  <c r="L872" i="222" s="1"/>
  <c r="L888" i="222" s="1"/>
  <c r="N10" i="233"/>
  <c r="N10" i="232"/>
  <c r="M46" i="233"/>
  <c r="M39" i="233"/>
  <c r="Q44" i="233"/>
  <c r="N45" i="233"/>
  <c r="Q43" i="233"/>
  <c r="Q37" i="233"/>
  <c r="O2" i="233"/>
  <c r="Q36" i="233"/>
  <c r="P32" i="222"/>
  <c r="O42" i="233"/>
  <c r="Q30" i="233"/>
  <c r="O29" i="233"/>
  <c r="M3" i="232"/>
  <c r="M3" i="233"/>
  <c r="O35" i="233"/>
  <c r="N44" i="216"/>
  <c r="O45" i="216" s="1"/>
  <c r="P28" i="222"/>
  <c r="P485" i="222"/>
  <c r="P460" i="222"/>
  <c r="P465" i="222"/>
  <c r="P290" i="222"/>
  <c r="P310" i="222"/>
  <c r="P285" i="222"/>
  <c r="P308" i="222"/>
  <c r="P207" i="222"/>
  <c r="P203" i="222"/>
  <c r="N331" i="222"/>
  <c r="N318" i="222"/>
  <c r="N843" i="222"/>
  <c r="N856" i="222"/>
  <c r="L521" i="222"/>
  <c r="L522" i="222" s="1"/>
  <c r="L886" i="222" s="1"/>
  <c r="L527" i="222"/>
  <c r="L528" i="222" s="1"/>
  <c r="L896" i="222" s="1"/>
  <c r="N493" i="222"/>
  <c r="N506" i="222"/>
  <c r="N508" i="222" s="1"/>
  <c r="O668" i="222"/>
  <c r="O681" i="222"/>
  <c r="O683" i="222" s="1"/>
  <c r="P378" i="222"/>
  <c r="P483" i="222"/>
  <c r="P382" i="222"/>
  <c r="P810" i="222"/>
  <c r="P815" i="222"/>
  <c r="P732" i="222"/>
  <c r="P728" i="222"/>
  <c r="P640" i="222"/>
  <c r="P635" i="222"/>
  <c r="P557" i="222"/>
  <c r="P553" i="222"/>
  <c r="P77" i="222"/>
  <c r="P134" i="222"/>
  <c r="P72" i="222"/>
  <c r="N156" i="222"/>
  <c r="N158" i="222" s="1"/>
  <c r="N143" i="222"/>
  <c r="L144" i="222"/>
  <c r="L145" i="222" s="1"/>
  <c r="L161" i="222"/>
  <c r="L164" i="222" s="1"/>
  <c r="P135" i="222"/>
  <c r="P110" i="222"/>
  <c r="P115" i="222"/>
  <c r="N120" i="222"/>
  <c r="N122" i="222" s="1"/>
  <c r="N140" i="222"/>
  <c r="N116" i="222"/>
  <c r="N117" i="222" s="1"/>
  <c r="J899" i="222"/>
  <c r="J884" i="222"/>
  <c r="J889" i="222" s="1"/>
  <c r="N121" i="217"/>
  <c r="N123" i="217" s="1"/>
  <c r="N237" i="217"/>
  <c r="N239" i="217" s="1"/>
  <c r="M121" i="217"/>
  <c r="M123" i="217" s="1"/>
  <c r="M237" i="217"/>
  <c r="M239" i="217" s="1"/>
  <c r="O2" i="232"/>
  <c r="O99" i="232"/>
  <c r="N106" i="232"/>
  <c r="Q105" i="232"/>
  <c r="O88" i="232"/>
  <c r="M96" i="232"/>
  <c r="Q94" i="232"/>
  <c r="Q104" i="232"/>
  <c r="Q93" i="232"/>
  <c r="M107" i="232"/>
  <c r="M141" i="222"/>
  <c r="O75" i="222"/>
  <c r="O113" i="222"/>
  <c r="O30" i="222"/>
  <c r="M3" i="213"/>
  <c r="O136" i="222"/>
  <c r="O836" i="222"/>
  <c r="O856" i="222" s="1"/>
  <c r="M3" i="223"/>
  <c r="M3" i="216"/>
  <c r="M3" i="217"/>
  <c r="Q808" i="222"/>
  <c r="Q835" i="222" s="1"/>
  <c r="Q726" i="222"/>
  <c r="Q833" i="222" s="1"/>
  <c r="M3" i="222"/>
  <c r="Q458" i="222"/>
  <c r="Q633" i="222"/>
  <c r="Q660" i="222" s="1"/>
  <c r="Q376" i="222"/>
  <c r="Q551" i="222"/>
  <c r="Q658" i="222" s="1"/>
  <c r="Q26" i="222"/>
  <c r="Q133" i="222" s="1"/>
  <c r="O311" i="222"/>
  <c r="Q201" i="222"/>
  <c r="Q283" i="222"/>
  <c r="Q108" i="222"/>
  <c r="N56" i="216"/>
  <c r="N58" i="216" s="1"/>
  <c r="O2" i="223"/>
  <c r="O2" i="222"/>
  <c r="O2" i="213"/>
  <c r="O48" i="216"/>
  <c r="O49" i="216" s="1"/>
  <c r="P21" i="216"/>
  <c r="O84" i="216"/>
  <c r="O38" i="216"/>
  <c r="O39" i="216" s="1"/>
  <c r="O32" i="216"/>
  <c r="O2" i="217"/>
  <c r="O24" i="216"/>
  <c r="O26" i="216" s="1"/>
  <c r="O2" i="216"/>
  <c r="H20" i="216"/>
  <c r="H85" i="216"/>
  <c r="O646" i="232" l="1"/>
  <c r="N636" i="232"/>
  <c r="N652" i="232"/>
  <c r="P639" i="232"/>
  <c r="N653" i="232"/>
  <c r="N647" i="232"/>
  <c r="O628" i="232"/>
  <c r="N627" i="232"/>
  <c r="O53" i="232"/>
  <c r="N237" i="232"/>
  <c r="M237" i="232"/>
  <c r="M57" i="232"/>
  <c r="M417" i="232"/>
  <c r="M777" i="232"/>
  <c r="M597" i="232"/>
  <c r="N57" i="232"/>
  <c r="N417" i="232"/>
  <c r="N777" i="232"/>
  <c r="N597" i="232"/>
  <c r="L33" i="232"/>
  <c r="L574" i="232"/>
  <c r="L214" i="232"/>
  <c r="L754" i="232"/>
  <c r="L394" i="232"/>
  <c r="P309" i="233"/>
  <c r="N833" i="232"/>
  <c r="N139" i="222"/>
  <c r="N141" i="222" s="1"/>
  <c r="P220" i="233"/>
  <c r="N832" i="232"/>
  <c r="N123" i="233"/>
  <c r="N293" i="232"/>
  <c r="N216" i="233"/>
  <c r="N390" i="233"/>
  <c r="O302" i="233"/>
  <c r="N301" i="233"/>
  <c r="P398" i="233"/>
  <c r="N473" i="232"/>
  <c r="O391" i="233"/>
  <c r="N212" i="233"/>
  <c r="P131" i="233"/>
  <c r="N253" i="222"/>
  <c r="N254" i="222" s="1"/>
  <c r="N129" i="222"/>
  <c r="N131" i="222" s="1"/>
  <c r="M292" i="232"/>
  <c r="M241" i="217"/>
  <c r="N34" i="233"/>
  <c r="N87" i="232"/>
  <c r="N829" i="222"/>
  <c r="N831" i="222" s="1"/>
  <c r="N654" i="222"/>
  <c r="N656" i="222" s="1"/>
  <c r="N267" i="232"/>
  <c r="N304" i="222"/>
  <c r="N306" i="222" s="1"/>
  <c r="N807" i="232"/>
  <c r="N447" i="232"/>
  <c r="N479" i="222"/>
  <c r="N481" i="222" s="1"/>
  <c r="O230" i="222"/>
  <c r="O232" i="222" s="1"/>
  <c r="O405" i="222"/>
  <c r="O407" i="222" s="1"/>
  <c r="O55" i="222"/>
  <c r="O57" i="222" s="1"/>
  <c r="O755" i="222"/>
  <c r="O757" i="222" s="1"/>
  <c r="O580" i="222"/>
  <c r="O582" i="222" s="1"/>
  <c r="N82" i="222"/>
  <c r="N86" i="222" s="1"/>
  <c r="N95" i="232"/>
  <c r="N38" i="233"/>
  <c r="N78" i="222"/>
  <c r="N79" i="222" s="1"/>
  <c r="N858" i="222"/>
  <c r="P247" i="222"/>
  <c r="N428" i="222"/>
  <c r="N429" i="222" s="1"/>
  <c r="O600" i="222"/>
  <c r="N314" i="222"/>
  <c r="N316" i="222" s="1"/>
  <c r="N319" i="222" s="1"/>
  <c r="N320" i="222" s="1"/>
  <c r="N432" i="222"/>
  <c r="N436" i="222" s="1"/>
  <c r="N489" i="222"/>
  <c r="N491" i="222" s="1"/>
  <c r="N511" i="222" s="1"/>
  <c r="N514" i="222" s="1"/>
  <c r="N455" i="232"/>
  <c r="N127" i="233"/>
  <c r="P252" i="222"/>
  <c r="N257" i="222"/>
  <c r="N261" i="222" s="1"/>
  <c r="N275" i="232"/>
  <c r="P597" i="222"/>
  <c r="P602" i="222"/>
  <c r="Q70" i="222"/>
  <c r="Q134" i="222" s="1"/>
  <c r="O808" i="232"/>
  <c r="O775" i="222"/>
  <c r="P777" i="222"/>
  <c r="P772" i="222"/>
  <c r="M128" i="233"/>
  <c r="M138" i="233" s="1"/>
  <c r="M276" i="232"/>
  <c r="Q595" i="222"/>
  <c r="Q659" i="222" s="1"/>
  <c r="P484" i="222"/>
  <c r="P486" i="222" s="1"/>
  <c r="P422" i="222"/>
  <c r="Q420" i="222"/>
  <c r="Q427" i="222" s="1"/>
  <c r="Q245" i="222"/>
  <c r="Q309" i="222" s="1"/>
  <c r="N333" i="222"/>
  <c r="O51" i="216"/>
  <c r="O53" i="216" s="1"/>
  <c r="L346" i="222"/>
  <c r="L347" i="222" s="1"/>
  <c r="L885" i="222" s="1"/>
  <c r="J107" i="233"/>
  <c r="J108" i="233" s="1"/>
  <c r="J528" i="233" s="1"/>
  <c r="J533" i="233" s="1"/>
  <c r="N113" i="232"/>
  <c r="O737" i="222"/>
  <c r="O739" i="222" s="1"/>
  <c r="M669" i="222"/>
  <c r="M670" i="222" s="1"/>
  <c r="M702" i="222" s="1"/>
  <c r="L51" i="233"/>
  <c r="M50" i="233"/>
  <c r="J542" i="233"/>
  <c r="M48" i="233"/>
  <c r="M49" i="233"/>
  <c r="O562" i="222"/>
  <c r="O564" i="222" s="1"/>
  <c r="O663" i="222"/>
  <c r="J521" i="233"/>
  <c r="O733" i="222"/>
  <c r="O734" i="222" s="1"/>
  <c r="O388" i="233" s="1"/>
  <c r="J512" i="233"/>
  <c r="O387" i="222"/>
  <c r="O389" i="222" s="1"/>
  <c r="O383" i="222"/>
  <c r="O384" i="222" s="1"/>
  <c r="O210" i="233" s="1"/>
  <c r="O558" i="222"/>
  <c r="O559" i="222" s="1"/>
  <c r="O299" i="233" s="1"/>
  <c r="O488" i="222"/>
  <c r="O838" i="222"/>
  <c r="N827" i="232"/>
  <c r="N402" i="233"/>
  <c r="O208" i="222"/>
  <c r="O209" i="222" s="1"/>
  <c r="O121" i="233" s="1"/>
  <c r="P730" i="222"/>
  <c r="P387" i="233" s="1"/>
  <c r="P385" i="233"/>
  <c r="O313" i="222"/>
  <c r="O820" i="222"/>
  <c r="O822" i="222" s="1"/>
  <c r="O401" i="233"/>
  <c r="N816" i="232"/>
  <c r="N395" i="233"/>
  <c r="N467" i="232"/>
  <c r="N224" i="233"/>
  <c r="P555" i="222"/>
  <c r="P298" i="233" s="1"/>
  <c r="P296" i="233"/>
  <c r="P380" i="222"/>
  <c r="P209" i="233" s="1"/>
  <c r="P207" i="233"/>
  <c r="O455" i="232"/>
  <c r="O216" i="233"/>
  <c r="N313" i="233"/>
  <c r="O466" i="232"/>
  <c r="O223" i="233"/>
  <c r="O312" i="233"/>
  <c r="N306" i="233"/>
  <c r="P205" i="222"/>
  <c r="P120" i="233" s="1"/>
  <c r="P118" i="233"/>
  <c r="O286" i="232"/>
  <c r="O134" i="233"/>
  <c r="O212" i="222"/>
  <c r="O214" i="222" s="1"/>
  <c r="N287" i="232"/>
  <c r="N135" i="233"/>
  <c r="O275" i="232"/>
  <c r="O127" i="233"/>
  <c r="L407" i="233"/>
  <c r="M137" i="233"/>
  <c r="M405" i="233"/>
  <c r="L229" i="233"/>
  <c r="M227" i="233"/>
  <c r="M315" i="233"/>
  <c r="L140" i="233"/>
  <c r="M226" i="233"/>
  <c r="M139" i="233"/>
  <c r="M404" i="233"/>
  <c r="M317" i="233"/>
  <c r="M228" i="233"/>
  <c r="L318" i="233"/>
  <c r="M406" i="233"/>
  <c r="M316" i="233"/>
  <c r="J84" i="233"/>
  <c r="K92" i="233" s="1"/>
  <c r="K899" i="222"/>
  <c r="M319" i="222"/>
  <c r="M320" i="222" s="1"/>
  <c r="M346" i="222" s="1"/>
  <c r="M347" i="222" s="1"/>
  <c r="M885" i="222" s="1"/>
  <c r="N841" i="222"/>
  <c r="N861" i="222" s="1"/>
  <c r="N864" i="222" s="1"/>
  <c r="O291" i="222"/>
  <c r="O292" i="222" s="1"/>
  <c r="N666" i="222"/>
  <c r="N686" i="222" s="1"/>
  <c r="N689" i="222" s="1"/>
  <c r="O315" i="222"/>
  <c r="O665" i="222"/>
  <c r="M494" i="222"/>
  <c r="M495" i="222" s="1"/>
  <c r="M521" i="222" s="1"/>
  <c r="M522" i="222" s="1"/>
  <c r="M886" i="222" s="1"/>
  <c r="O428" i="222"/>
  <c r="O429" i="222" s="1"/>
  <c r="M861" i="222"/>
  <c r="M864" i="222" s="1"/>
  <c r="O257" i="222"/>
  <c r="O261" i="222" s="1"/>
  <c r="O432" i="222"/>
  <c r="O436" i="222" s="1"/>
  <c r="O314" i="222"/>
  <c r="O816" i="222"/>
  <c r="O817" i="222" s="1"/>
  <c r="O645" i="222"/>
  <c r="O647" i="222" s="1"/>
  <c r="O641" i="222"/>
  <c r="O642" i="222" s="1"/>
  <c r="O470" i="222"/>
  <c r="O472" i="222" s="1"/>
  <c r="P813" i="222"/>
  <c r="P819" i="232"/>
  <c r="O466" i="222"/>
  <c r="O467" i="222" s="1"/>
  <c r="O840" i="222"/>
  <c r="O826" i="232"/>
  <c r="P638" i="222"/>
  <c r="O490" i="222"/>
  <c r="O295" i="222"/>
  <c r="O297" i="222" s="1"/>
  <c r="O489" i="222"/>
  <c r="O253" i="222"/>
  <c r="O254" i="222" s="1"/>
  <c r="P463" i="222"/>
  <c r="P459" i="232"/>
  <c r="P288" i="222"/>
  <c r="P279" i="232"/>
  <c r="O233" i="232"/>
  <c r="O413" i="232"/>
  <c r="O593" i="232"/>
  <c r="O773" i="232"/>
  <c r="P30" i="222"/>
  <c r="O225" i="222"/>
  <c r="O226" i="222" s="1"/>
  <c r="O539" i="222"/>
  <c r="O540" i="222" s="1"/>
  <c r="O544" i="222" s="1"/>
  <c r="O750" i="222"/>
  <c r="O751" i="222" s="1"/>
  <c r="O445" i="222"/>
  <c r="O446" i="222" s="1"/>
  <c r="O450" i="222" s="1"/>
  <c r="O189" i="222"/>
  <c r="O190" i="222" s="1"/>
  <c r="O194" i="222" s="1"/>
  <c r="O50" i="222"/>
  <c r="O51" i="222" s="1"/>
  <c r="O400" i="222"/>
  <c r="O401" i="222" s="1"/>
  <c r="O714" i="222"/>
  <c r="O715" i="222" s="1"/>
  <c r="O719" i="222" s="1"/>
  <c r="O795" i="222"/>
  <c r="O796" i="222" s="1"/>
  <c r="O800" i="222" s="1"/>
  <c r="O270" i="222"/>
  <c r="O271" i="222" s="1"/>
  <c r="O275" i="222" s="1"/>
  <c r="O364" i="222"/>
  <c r="O365" i="222" s="1"/>
  <c r="O369" i="222" s="1"/>
  <c r="O620" i="222"/>
  <c r="O621" i="222" s="1"/>
  <c r="O625" i="222" s="1"/>
  <c r="O14" i="222"/>
  <c r="O15" i="222" s="1"/>
  <c r="O19" i="222" s="1"/>
  <c r="O95" i="222"/>
  <c r="O96" i="222" s="1"/>
  <c r="O100" i="222" s="1"/>
  <c r="O575" i="222"/>
  <c r="O576" i="222" s="1"/>
  <c r="N32" i="233"/>
  <c r="O104" i="217"/>
  <c r="O105" i="217" s="1"/>
  <c r="O112" i="217" s="1"/>
  <c r="O232" i="217"/>
  <c r="O109" i="217"/>
  <c r="O110" i="217" s="1"/>
  <c r="O113" i="217" s="1"/>
  <c r="O223" i="217"/>
  <c r="O224" i="217" s="1"/>
  <c r="O227" i="217" s="1"/>
  <c r="O118" i="217"/>
  <c r="O218" i="217"/>
  <c r="O219" i="217" s="1"/>
  <c r="O226" i="217" s="1"/>
  <c r="O38" i="233"/>
  <c r="O11" i="233"/>
  <c r="O11" i="232"/>
  <c r="O45" i="233"/>
  <c r="N3" i="232"/>
  <c r="N3" i="233"/>
  <c r="P35" i="233"/>
  <c r="N46" i="233"/>
  <c r="P42" i="233"/>
  <c r="P29" i="233"/>
  <c r="O138" i="222"/>
  <c r="O31" i="233"/>
  <c r="O506" i="222"/>
  <c r="O508" i="222" s="1"/>
  <c r="Q485" i="222"/>
  <c r="Q460" i="222"/>
  <c r="Q465" i="222"/>
  <c r="M877" i="222"/>
  <c r="M871" i="222"/>
  <c r="M872" i="222" s="1"/>
  <c r="M888" i="222" s="1"/>
  <c r="Q308" i="222"/>
  <c r="Q207" i="222"/>
  <c r="Q203" i="222"/>
  <c r="O318" i="222"/>
  <c r="O331" i="222"/>
  <c r="P668" i="222"/>
  <c r="P681" i="222"/>
  <c r="P683" i="222" s="1"/>
  <c r="Q382" i="222"/>
  <c r="Q378" i="222"/>
  <c r="Q483" i="222"/>
  <c r="Q310" i="222"/>
  <c r="Q285" i="222"/>
  <c r="Q290" i="222"/>
  <c r="O858" i="222"/>
  <c r="O843" i="222"/>
  <c r="Q815" i="222"/>
  <c r="Q810" i="222"/>
  <c r="Q772" i="222"/>
  <c r="Q777" i="222"/>
  <c r="Q732" i="222"/>
  <c r="Q728" i="222"/>
  <c r="P836" i="222"/>
  <c r="P856" i="222" s="1"/>
  <c r="Q635" i="222"/>
  <c r="Q640" i="222"/>
  <c r="Q557" i="222"/>
  <c r="Q553" i="222"/>
  <c r="O78" i="222"/>
  <c r="O79" i="222" s="1"/>
  <c r="O139" i="222"/>
  <c r="O82" i="222"/>
  <c r="O86" i="222" s="1"/>
  <c r="L171" i="222"/>
  <c r="L172" i="222" s="1"/>
  <c r="L177" i="222"/>
  <c r="L178" i="222" s="1"/>
  <c r="L894" i="222" s="1"/>
  <c r="O143" i="222"/>
  <c r="O156" i="222"/>
  <c r="O158" i="222" s="1"/>
  <c r="Q135" i="222"/>
  <c r="Q110" i="222"/>
  <c r="Q115" i="222"/>
  <c r="M144" i="222"/>
  <c r="M145" i="222" s="1"/>
  <c r="M161" i="222"/>
  <c r="M164" i="222" s="1"/>
  <c r="O116" i="222"/>
  <c r="O117" i="222" s="1"/>
  <c r="O120" i="222"/>
  <c r="O122" i="222" s="1"/>
  <c r="O140" i="222"/>
  <c r="Q32" i="222"/>
  <c r="Q28" i="222"/>
  <c r="O33" i="222"/>
  <c r="O34" i="222" s="1"/>
  <c r="O37" i="222"/>
  <c r="O39" i="222" s="1"/>
  <c r="M125" i="217"/>
  <c r="N125" i="217"/>
  <c r="N241" i="217"/>
  <c r="N107" i="232"/>
  <c r="P99" i="232"/>
  <c r="O95" i="232"/>
  <c r="O106" i="232"/>
  <c r="P88" i="232"/>
  <c r="P75" i="222"/>
  <c r="P113" i="222"/>
  <c r="N3" i="223"/>
  <c r="P311" i="222"/>
  <c r="P136" i="222"/>
  <c r="N3" i="217"/>
  <c r="N3" i="213"/>
  <c r="N3" i="216"/>
  <c r="N3" i="222"/>
  <c r="P25" i="216"/>
  <c r="P22" i="216"/>
  <c r="O63" i="216"/>
  <c r="P64" i="216" s="1"/>
  <c r="P66" i="216" s="1"/>
  <c r="P67" i="216" s="1"/>
  <c r="O52" i="216"/>
  <c r="O33" i="216"/>
  <c r="O34" i="216"/>
  <c r="P646" i="232" l="1"/>
  <c r="P628" i="232"/>
  <c r="O635" i="232"/>
  <c r="Q639" i="232"/>
  <c r="O638" i="232"/>
  <c r="O653" i="232"/>
  <c r="O647" i="232"/>
  <c r="N763" i="232"/>
  <c r="M763" i="232"/>
  <c r="M764" i="232" s="1"/>
  <c r="M765" i="232" s="1"/>
  <c r="N276" i="232"/>
  <c r="O761" i="232"/>
  <c r="O752" i="232"/>
  <c r="M403" i="232"/>
  <c r="M404" i="232" s="1"/>
  <c r="M583" i="232"/>
  <c r="M584" i="232" s="1"/>
  <c r="O581" i="232"/>
  <c r="O572" i="232"/>
  <c r="N403" i="232"/>
  <c r="N583" i="232"/>
  <c r="O401" i="232"/>
  <c r="O392" i="232"/>
  <c r="M42" i="232"/>
  <c r="M223" i="232"/>
  <c r="M224" i="232" s="1"/>
  <c r="O40" i="232"/>
  <c r="O221" i="232"/>
  <c r="O212" i="232"/>
  <c r="N42" i="232"/>
  <c r="N223" i="232"/>
  <c r="O56" i="216"/>
  <c r="O31" i="232"/>
  <c r="N128" i="233"/>
  <c r="N138" i="233" s="1"/>
  <c r="O292" i="232"/>
  <c r="O473" i="232"/>
  <c r="O293" i="232"/>
  <c r="O394" i="233"/>
  <c r="P124" i="233"/>
  <c r="Q220" i="233"/>
  <c r="O117" i="233"/>
  <c r="P213" i="233"/>
  <c r="Q131" i="233"/>
  <c r="O308" i="233"/>
  <c r="O219" i="233"/>
  <c r="N112" i="232"/>
  <c r="O206" i="233"/>
  <c r="O472" i="232"/>
  <c r="Q391" i="233"/>
  <c r="O130" i="233"/>
  <c r="O295" i="233"/>
  <c r="P302" i="233"/>
  <c r="Q398" i="233"/>
  <c r="O607" i="222"/>
  <c r="O611" i="222" s="1"/>
  <c r="O384" i="233"/>
  <c r="O833" i="232"/>
  <c r="P391" i="233"/>
  <c r="N292" i="232"/>
  <c r="Q309" i="233"/>
  <c r="N472" i="232"/>
  <c r="N127" i="217"/>
  <c r="M127" i="217"/>
  <c r="O58" i="222"/>
  <c r="O408" i="222"/>
  <c r="O583" i="222"/>
  <c r="O758" i="222"/>
  <c r="O233" i="222"/>
  <c r="N96" i="232"/>
  <c r="N39" i="233"/>
  <c r="N49" i="233" s="1"/>
  <c r="P250" i="222"/>
  <c r="P268" i="232"/>
  <c r="N456" i="232"/>
  <c r="O664" i="222"/>
  <c r="O666" i="222" s="1"/>
  <c r="O669" i="222" s="1"/>
  <c r="O670" i="222" s="1"/>
  <c r="O702" i="222" s="1"/>
  <c r="N217" i="233"/>
  <c r="N227" i="233" s="1"/>
  <c r="O305" i="233"/>
  <c r="O603" i="222"/>
  <c r="O604" i="222" s="1"/>
  <c r="Q77" i="222"/>
  <c r="Q72" i="222"/>
  <c r="O782" i="222"/>
  <c r="O786" i="222" s="1"/>
  <c r="Q602" i="222"/>
  <c r="P600" i="222"/>
  <c r="Q597" i="222"/>
  <c r="O839" i="222"/>
  <c r="O841" i="222" s="1"/>
  <c r="O844" i="222" s="1"/>
  <c r="O845" i="222" s="1"/>
  <c r="O815" i="232"/>
  <c r="O778" i="222"/>
  <c r="O779" i="222" s="1"/>
  <c r="P808" i="232"/>
  <c r="P775" i="222"/>
  <c r="Q422" i="222"/>
  <c r="Q484" i="222"/>
  <c r="Q486" i="222" s="1"/>
  <c r="Q506" i="222" s="1"/>
  <c r="P425" i="222"/>
  <c r="P448" i="232"/>
  <c r="Q252" i="222"/>
  <c r="Q247" i="222"/>
  <c r="O333" i="222"/>
  <c r="O57" i="216"/>
  <c r="O12" i="232"/>
  <c r="O12" i="233"/>
  <c r="O11" i="217"/>
  <c r="O10" i="217"/>
  <c r="O112" i="232"/>
  <c r="O113" i="232"/>
  <c r="P488" i="222"/>
  <c r="M696" i="222"/>
  <c r="M697" i="222" s="1"/>
  <c r="M887" i="222" s="1"/>
  <c r="M51" i="233"/>
  <c r="P838" i="222"/>
  <c r="N48" i="233"/>
  <c r="N50" i="233"/>
  <c r="P562" i="222"/>
  <c r="P564" i="222" s="1"/>
  <c r="P663" i="222"/>
  <c r="P558" i="222"/>
  <c r="P559" i="222" s="1"/>
  <c r="P299" i="233" s="1"/>
  <c r="O818" i="232"/>
  <c r="O397" i="233"/>
  <c r="P820" i="222"/>
  <c r="P822" i="222" s="1"/>
  <c r="P401" i="233"/>
  <c r="P733" i="222"/>
  <c r="P734" i="222" s="1"/>
  <c r="P388" i="233" s="1"/>
  <c r="P737" i="222"/>
  <c r="P739" i="222" s="1"/>
  <c r="Q730" i="222"/>
  <c r="Q387" i="233" s="1"/>
  <c r="Q385" i="233"/>
  <c r="O827" i="232"/>
  <c r="O402" i="233"/>
  <c r="P387" i="222"/>
  <c r="P389" i="222" s="1"/>
  <c r="P212" i="222"/>
  <c r="P214" i="222" s="1"/>
  <c r="O456" i="232"/>
  <c r="O217" i="233"/>
  <c r="Q555" i="222"/>
  <c r="Q298" i="233" s="1"/>
  <c r="Q296" i="233"/>
  <c r="P383" i="222"/>
  <c r="P384" i="222" s="1"/>
  <c r="P210" i="233" s="1"/>
  <c r="Q380" i="222"/>
  <c r="Q209" i="233" s="1"/>
  <c r="Q207" i="233"/>
  <c r="O467" i="232"/>
  <c r="O224" i="233"/>
  <c r="O313" i="233"/>
  <c r="P466" i="222"/>
  <c r="P467" i="222" s="1"/>
  <c r="P223" i="233"/>
  <c r="P312" i="233"/>
  <c r="P208" i="222"/>
  <c r="P209" i="222" s="1"/>
  <c r="P121" i="233" s="1"/>
  <c r="O287" i="232"/>
  <c r="O135" i="233"/>
  <c r="P313" i="222"/>
  <c r="O276" i="232"/>
  <c r="O128" i="233"/>
  <c r="Q205" i="222"/>
  <c r="Q120" i="233" s="1"/>
  <c r="Q118" i="233"/>
  <c r="P286" i="232"/>
  <c r="P134" i="233"/>
  <c r="M407" i="233"/>
  <c r="M229" i="233"/>
  <c r="N139" i="233"/>
  <c r="N228" i="233"/>
  <c r="M318" i="233"/>
  <c r="N226" i="233"/>
  <c r="N317" i="233"/>
  <c r="N137" i="233"/>
  <c r="N406" i="233"/>
  <c r="N315" i="233"/>
  <c r="N316" i="233"/>
  <c r="N404" i="233"/>
  <c r="M140" i="233"/>
  <c r="N405" i="233"/>
  <c r="N844" i="222"/>
  <c r="N845" i="222" s="1"/>
  <c r="N871" i="222" s="1"/>
  <c r="N872" i="222" s="1"/>
  <c r="N888" i="222" s="1"/>
  <c r="N494" i="222"/>
  <c r="N495" i="222" s="1"/>
  <c r="N521" i="222" s="1"/>
  <c r="N522" i="222" s="1"/>
  <c r="N886" i="222" s="1"/>
  <c r="M352" i="222"/>
  <c r="N336" i="222"/>
  <c r="N339" i="222" s="1"/>
  <c r="M527" i="222"/>
  <c r="P641" i="222"/>
  <c r="P642" i="222" s="1"/>
  <c r="N669" i="222"/>
  <c r="N670" i="222" s="1"/>
  <c r="N696" i="222" s="1"/>
  <c r="N697" i="222" s="1"/>
  <c r="N887" i="222" s="1"/>
  <c r="O316" i="222"/>
  <c r="O319" i="222" s="1"/>
  <c r="O320" i="222" s="1"/>
  <c r="P816" i="222"/>
  <c r="P817" i="222" s="1"/>
  <c r="P470" i="222"/>
  <c r="P472" i="222" s="1"/>
  <c r="O491" i="222"/>
  <c r="O511" i="222" s="1"/>
  <c r="O514" i="222" s="1"/>
  <c r="P315" i="222"/>
  <c r="P645" i="222"/>
  <c r="P647" i="222" s="1"/>
  <c r="Q638" i="222"/>
  <c r="Q775" i="222"/>
  <c r="Q808" i="232"/>
  <c r="O828" i="222"/>
  <c r="Q813" i="222"/>
  <c r="Q819" i="232"/>
  <c r="P840" i="222"/>
  <c r="P826" i="232"/>
  <c r="P665" i="222"/>
  <c r="O655" i="222"/>
  <c r="O653" i="222"/>
  <c r="Q463" i="222"/>
  <c r="Q459" i="232"/>
  <c r="P490" i="222"/>
  <c r="P466" i="232"/>
  <c r="P295" i="222"/>
  <c r="P297" i="222" s="1"/>
  <c r="P291" i="222"/>
  <c r="P292" i="222" s="1"/>
  <c r="O478" i="222"/>
  <c r="O480" i="222"/>
  <c r="O98" i="232"/>
  <c r="O458" i="232"/>
  <c r="O303" i="222"/>
  <c r="O305" i="222"/>
  <c r="O278" i="232"/>
  <c r="Q288" i="222"/>
  <c r="Q279" i="232"/>
  <c r="P31" i="233"/>
  <c r="P138" i="222"/>
  <c r="P37" i="222"/>
  <c r="P39" i="222" s="1"/>
  <c r="P33" i="222"/>
  <c r="P34" i="222" s="1"/>
  <c r="O228" i="217"/>
  <c r="O231" i="217" s="1"/>
  <c r="O233" i="217" s="1"/>
  <c r="O235" i="217" s="1"/>
  <c r="O130" i="222"/>
  <c r="O128" i="222"/>
  <c r="O830" i="222"/>
  <c r="O28" i="233"/>
  <c r="O41" i="233"/>
  <c r="O10" i="232"/>
  <c r="O10" i="233"/>
  <c r="P2" i="233"/>
  <c r="P45" i="233"/>
  <c r="O46" i="233"/>
  <c r="P38" i="233"/>
  <c r="O39" i="233"/>
  <c r="Q42" i="233"/>
  <c r="O32" i="233"/>
  <c r="Q29" i="233"/>
  <c r="O44" i="216"/>
  <c r="P45" i="216" s="1"/>
  <c r="P493" i="222"/>
  <c r="P506" i="222"/>
  <c r="P508" i="222" s="1"/>
  <c r="P331" i="222"/>
  <c r="P318" i="222"/>
  <c r="N352" i="222"/>
  <c r="N346" i="222"/>
  <c r="N347" i="222" s="1"/>
  <c r="N885" i="222" s="1"/>
  <c r="P858" i="222"/>
  <c r="P843" i="222"/>
  <c r="Q661" i="222"/>
  <c r="Q681" i="222" s="1"/>
  <c r="P78" i="222"/>
  <c r="P79" i="222" s="1"/>
  <c r="P139" i="222"/>
  <c r="P82" i="222"/>
  <c r="P86" i="222" s="1"/>
  <c r="N144" i="222"/>
  <c r="N145" i="222" s="1"/>
  <c r="N161" i="222"/>
  <c r="N164" i="222" s="1"/>
  <c r="P143" i="222"/>
  <c r="P156" i="222"/>
  <c r="P158" i="222" s="1"/>
  <c r="P116" i="222"/>
  <c r="P117" i="222" s="1"/>
  <c r="P120" i="222"/>
  <c r="P122" i="222" s="1"/>
  <c r="P140" i="222"/>
  <c r="M177" i="222"/>
  <c r="M171" i="222"/>
  <c r="M172" i="222" s="1"/>
  <c r="L899" i="222"/>
  <c r="L884" i="222"/>
  <c r="L889" i="222" s="1"/>
  <c r="O114" i="217"/>
  <c r="O117" i="217" s="1"/>
  <c r="O119" i="217" s="1"/>
  <c r="O141" i="222"/>
  <c r="P2" i="232"/>
  <c r="O96" i="232"/>
  <c r="O107" i="232"/>
  <c r="P106" i="232"/>
  <c r="Q99" i="232"/>
  <c r="P95" i="232"/>
  <c r="Q30" i="222"/>
  <c r="Q113" i="222"/>
  <c r="Q836" i="222"/>
  <c r="Q856" i="222" s="1"/>
  <c r="Q136" i="222"/>
  <c r="Q311" i="222"/>
  <c r="P2" i="223"/>
  <c r="P2" i="222"/>
  <c r="P2" i="213"/>
  <c r="Q21" i="216"/>
  <c r="P32" i="216"/>
  <c r="P2" i="216"/>
  <c r="P84" i="216"/>
  <c r="P24" i="216"/>
  <c r="P26" i="216" s="1"/>
  <c r="P38" i="216"/>
  <c r="P39" i="216" s="1"/>
  <c r="P2" i="217"/>
  <c r="P48" i="216"/>
  <c r="P49" i="216" s="1"/>
  <c r="Q646" i="232" l="1"/>
  <c r="O652" i="232"/>
  <c r="O636" i="232"/>
  <c r="P653" i="232"/>
  <c r="P647" i="232"/>
  <c r="Q628" i="232"/>
  <c r="P635" i="232"/>
  <c r="O627" i="232"/>
  <c r="N764" i="232"/>
  <c r="N765" i="232" s="1"/>
  <c r="P53" i="232"/>
  <c r="M769" i="232"/>
  <c r="M774" i="232"/>
  <c r="M405" i="232"/>
  <c r="O58" i="216"/>
  <c r="M33" i="232"/>
  <c r="M574" i="232"/>
  <c r="M214" i="232"/>
  <c r="M215" i="232" s="1"/>
  <c r="M754" i="232"/>
  <c r="M755" i="232" s="1"/>
  <c r="M394" i="232"/>
  <c r="M395" i="232" s="1"/>
  <c r="N33" i="232"/>
  <c r="N574" i="232"/>
  <c r="N214" i="232"/>
  <c r="N754" i="232"/>
  <c r="N394" i="232"/>
  <c r="N404" i="232"/>
  <c r="M585" i="232"/>
  <c r="N584" i="232"/>
  <c r="M225" i="232"/>
  <c r="N224" i="232"/>
  <c r="P293" i="232"/>
  <c r="Q213" i="233"/>
  <c r="O390" i="233"/>
  <c r="P833" i="232"/>
  <c r="P839" i="222"/>
  <c r="P841" i="222" s="1"/>
  <c r="P844" i="222" s="1"/>
  <c r="P845" i="222" s="1"/>
  <c r="P877" i="222" s="1"/>
  <c r="O301" i="233"/>
  <c r="O212" i="233"/>
  <c r="Q124" i="233"/>
  <c r="O832" i="232"/>
  <c r="Q75" i="222"/>
  <c r="P253" i="222"/>
  <c r="P254" i="222" s="1"/>
  <c r="O34" i="233"/>
  <c r="P473" i="232"/>
  <c r="P432" i="222"/>
  <c r="P436" i="222" s="1"/>
  <c r="Q302" i="233"/>
  <c r="P603" i="222"/>
  <c r="P604" i="222" s="1"/>
  <c r="O123" i="233"/>
  <c r="O129" i="222"/>
  <c r="O131" i="222" s="1"/>
  <c r="O87" i="232"/>
  <c r="O479" i="222"/>
  <c r="O481" i="222" s="1"/>
  <c r="O447" i="232"/>
  <c r="O267" i="232"/>
  <c r="O304" i="222"/>
  <c r="O306" i="222" s="1"/>
  <c r="O807" i="232"/>
  <c r="O829" i="222"/>
  <c r="O831" i="222" s="1"/>
  <c r="O654" i="222"/>
  <c r="O656" i="222" s="1"/>
  <c r="P230" i="222"/>
  <c r="P232" i="222" s="1"/>
  <c r="P405" i="222"/>
  <c r="P407" i="222" s="1"/>
  <c r="P55" i="222"/>
  <c r="P57" i="222" s="1"/>
  <c r="P755" i="222"/>
  <c r="P757" i="222" s="1"/>
  <c r="P580" i="222"/>
  <c r="P582" i="222" s="1"/>
  <c r="P275" i="232"/>
  <c r="P257" i="222"/>
  <c r="P261" i="222" s="1"/>
  <c r="P314" i="222"/>
  <c r="P316" i="222" s="1"/>
  <c r="P336" i="222" s="1"/>
  <c r="P339" i="222" s="1"/>
  <c r="P127" i="233"/>
  <c r="O306" i="233"/>
  <c r="O316" i="233" s="1"/>
  <c r="P778" i="222"/>
  <c r="P779" i="222" s="1"/>
  <c r="P664" i="222"/>
  <c r="P666" i="222" s="1"/>
  <c r="P669" i="222" s="1"/>
  <c r="P670" i="222" s="1"/>
  <c r="P696" i="222" s="1"/>
  <c r="P697" i="222" s="1"/>
  <c r="P887" i="222" s="1"/>
  <c r="Q425" i="222"/>
  <c r="Q88" i="232"/>
  <c r="Q35" i="233"/>
  <c r="P305" i="233"/>
  <c r="P607" i="222"/>
  <c r="P611" i="222" s="1"/>
  <c r="Q600" i="222"/>
  <c r="P815" i="232"/>
  <c r="P489" i="222"/>
  <c r="P491" i="222" s="1"/>
  <c r="P494" i="222" s="1"/>
  <c r="P495" i="222" s="1"/>
  <c r="P782" i="222"/>
  <c r="P786" i="222" s="1"/>
  <c r="O395" i="233"/>
  <c r="O405" i="233" s="1"/>
  <c r="O816" i="232"/>
  <c r="P394" i="233"/>
  <c r="P216" i="233"/>
  <c r="P428" i="222"/>
  <c r="P429" i="222" s="1"/>
  <c r="P455" i="232"/>
  <c r="Q448" i="232"/>
  <c r="Q268" i="232"/>
  <c r="Q250" i="222"/>
  <c r="P333" i="222"/>
  <c r="P104" i="217"/>
  <c r="P105" i="217" s="1"/>
  <c r="P112" i="217" s="1"/>
  <c r="P112" i="232"/>
  <c r="P113" i="232"/>
  <c r="Q383" i="222"/>
  <c r="Q384" i="222" s="1"/>
  <c r="Q210" i="233" s="1"/>
  <c r="Q313" i="222"/>
  <c r="Q208" i="222"/>
  <c r="Q209" i="222" s="1"/>
  <c r="Q121" i="233" s="1"/>
  <c r="N51" i="233"/>
  <c r="O48" i="233"/>
  <c r="O49" i="233"/>
  <c r="O50" i="233"/>
  <c r="Q737" i="222"/>
  <c r="Q739" i="222" s="1"/>
  <c r="H739" i="222" s="1"/>
  <c r="H928" i="222" s="1"/>
  <c r="Q838" i="222"/>
  <c r="Q212" i="222"/>
  <c r="Q214" i="222" s="1"/>
  <c r="H214" i="222" s="1"/>
  <c r="H910" i="222" s="1"/>
  <c r="Q558" i="222"/>
  <c r="Q559" i="222" s="1"/>
  <c r="Q299" i="233" s="1"/>
  <c r="Q663" i="222"/>
  <c r="P827" i="232"/>
  <c r="P402" i="233"/>
  <c r="Q733" i="222"/>
  <c r="Q734" i="222" s="1"/>
  <c r="Q388" i="233" s="1"/>
  <c r="Q816" i="222"/>
  <c r="Q817" i="222" s="1"/>
  <c r="Q401" i="233"/>
  <c r="Q778" i="222"/>
  <c r="Q779" i="222" s="1"/>
  <c r="Q394" i="233"/>
  <c r="Q488" i="222"/>
  <c r="Q562" i="222"/>
  <c r="Q564" i="222" s="1"/>
  <c r="H564" i="222" s="1"/>
  <c r="H922" i="222" s="1"/>
  <c r="P467" i="232"/>
  <c r="P224" i="233"/>
  <c r="Q387" i="222"/>
  <c r="Q389" i="222" s="1"/>
  <c r="H389" i="222" s="1"/>
  <c r="H916" i="222" s="1"/>
  <c r="Q466" i="222"/>
  <c r="Q467" i="222" s="1"/>
  <c r="Q223" i="233"/>
  <c r="Q312" i="233"/>
  <c r="P313" i="233"/>
  <c r="P287" i="232"/>
  <c r="P135" i="233"/>
  <c r="N140" i="233"/>
  <c r="N318" i="233"/>
  <c r="Q286" i="232"/>
  <c r="Q134" i="233"/>
  <c r="O139" i="233"/>
  <c r="O228" i="233"/>
  <c r="O317" i="233"/>
  <c r="O226" i="233"/>
  <c r="O138" i="233"/>
  <c r="O315" i="233"/>
  <c r="O227" i="233"/>
  <c r="O406" i="233"/>
  <c r="O404" i="233"/>
  <c r="N407" i="233"/>
  <c r="N229" i="233"/>
  <c r="O137" i="233"/>
  <c r="N877" i="222"/>
  <c r="N527" i="222"/>
  <c r="O696" i="222"/>
  <c r="O697" i="222" s="1"/>
  <c r="O887" i="222" s="1"/>
  <c r="O494" i="222"/>
  <c r="O495" i="222" s="1"/>
  <c r="O521" i="222" s="1"/>
  <c r="O522" i="222" s="1"/>
  <c r="O886" i="222" s="1"/>
  <c r="N702" i="222"/>
  <c r="O686" i="222"/>
  <c r="O689" i="222" s="1"/>
  <c r="O336" i="222"/>
  <c r="O339" i="222" s="1"/>
  <c r="Q641" i="222"/>
  <c r="Q642" i="222" s="1"/>
  <c r="Q820" i="222"/>
  <c r="Q822" i="222" s="1"/>
  <c r="H822" i="222" s="1"/>
  <c r="H930" i="222" s="1"/>
  <c r="O861" i="222"/>
  <c r="O864" i="222" s="1"/>
  <c r="Q645" i="222"/>
  <c r="Q647" i="222" s="1"/>
  <c r="H647" i="222" s="1"/>
  <c r="H924" i="222" s="1"/>
  <c r="Q665" i="222"/>
  <c r="Q840" i="222"/>
  <c r="Q826" i="232"/>
  <c r="Q839" i="222"/>
  <c r="Q815" i="232"/>
  <c r="Q782" i="222"/>
  <c r="Q786" i="222" s="1"/>
  <c r="Q295" i="222"/>
  <c r="Q297" i="222" s="1"/>
  <c r="H297" i="222" s="1"/>
  <c r="H912" i="222" s="1"/>
  <c r="Q291" i="222"/>
  <c r="Q292" i="222" s="1"/>
  <c r="Q315" i="222"/>
  <c r="Q490" i="222"/>
  <c r="Q466" i="232"/>
  <c r="Q470" i="222"/>
  <c r="Q472" i="222" s="1"/>
  <c r="H472" i="222" s="1"/>
  <c r="H918" i="222" s="1"/>
  <c r="P233" i="232"/>
  <c r="P413" i="232"/>
  <c r="P593" i="232"/>
  <c r="P773" i="232"/>
  <c r="P223" i="217"/>
  <c r="P224" i="217" s="1"/>
  <c r="P227" i="217" s="1"/>
  <c r="P32" i="233"/>
  <c r="P218" i="217"/>
  <c r="P219" i="217" s="1"/>
  <c r="P226" i="217" s="1"/>
  <c r="P232" i="217"/>
  <c r="P118" i="217"/>
  <c r="P109" i="217"/>
  <c r="P110" i="217" s="1"/>
  <c r="P113" i="217" s="1"/>
  <c r="P750" i="222"/>
  <c r="P751" i="222" s="1"/>
  <c r="P95" i="222"/>
  <c r="P96" i="222" s="1"/>
  <c r="P100" i="222" s="1"/>
  <c r="P189" i="222"/>
  <c r="P190" i="222" s="1"/>
  <c r="P194" i="222" s="1"/>
  <c r="P14" i="222"/>
  <c r="P15" i="222" s="1"/>
  <c r="P19" i="222" s="1"/>
  <c r="P445" i="222"/>
  <c r="P446" i="222" s="1"/>
  <c r="P450" i="222" s="1"/>
  <c r="P400" i="222"/>
  <c r="P401" i="222" s="1"/>
  <c r="P714" i="222"/>
  <c r="P715" i="222" s="1"/>
  <c r="P719" i="222" s="1"/>
  <c r="P575" i="222"/>
  <c r="P576" i="222" s="1"/>
  <c r="P620" i="222"/>
  <c r="P621" i="222" s="1"/>
  <c r="P625" i="222" s="1"/>
  <c r="P795" i="222"/>
  <c r="P796" i="222" s="1"/>
  <c r="P800" i="222" s="1"/>
  <c r="P270" i="222"/>
  <c r="P271" i="222" s="1"/>
  <c r="P275" i="222" s="1"/>
  <c r="P364" i="222"/>
  <c r="P365" i="222" s="1"/>
  <c r="P369" i="222" s="1"/>
  <c r="P50" i="222"/>
  <c r="P51" i="222" s="1"/>
  <c r="P225" i="222"/>
  <c r="P226" i="222" s="1"/>
  <c r="P539" i="222"/>
  <c r="P540" i="222" s="1"/>
  <c r="P544" i="222" s="1"/>
  <c r="Q45" i="233"/>
  <c r="P51" i="216"/>
  <c r="P53" i="216" s="1"/>
  <c r="P11" i="232"/>
  <c r="P11" i="233"/>
  <c r="P46" i="233"/>
  <c r="P39" i="233"/>
  <c r="Q138" i="222"/>
  <c r="Q31" i="233"/>
  <c r="O346" i="222"/>
  <c r="O347" i="222" s="1"/>
  <c r="O885" i="222" s="1"/>
  <c r="O352" i="222"/>
  <c r="Q331" i="222"/>
  <c r="Q318" i="222"/>
  <c r="O877" i="222"/>
  <c r="O871" i="222"/>
  <c r="O872" i="222" s="1"/>
  <c r="O888" i="222" s="1"/>
  <c r="Q858" i="222"/>
  <c r="H858" i="222" s="1"/>
  <c r="H931" i="222" s="1"/>
  <c r="Q843" i="222"/>
  <c r="Q683" i="222"/>
  <c r="H683" i="222" s="1"/>
  <c r="H925" i="222" s="1"/>
  <c r="Q668" i="222"/>
  <c r="Q508" i="222"/>
  <c r="H508" i="222" s="1"/>
  <c r="H919" i="222" s="1"/>
  <c r="Q493" i="222"/>
  <c r="N177" i="222"/>
  <c r="N171" i="222"/>
  <c r="N172" i="222" s="1"/>
  <c r="N884" i="222" s="1"/>
  <c r="N889" i="222" s="1"/>
  <c r="Q156" i="222"/>
  <c r="Q158" i="222" s="1"/>
  <c r="H158" i="222" s="1"/>
  <c r="H907" i="222" s="1"/>
  <c r="Q143" i="222"/>
  <c r="Q116" i="222"/>
  <c r="Q117" i="222" s="1"/>
  <c r="Q120" i="222"/>
  <c r="Q122" i="222" s="1"/>
  <c r="H122" i="222" s="1"/>
  <c r="H906" i="222" s="1"/>
  <c r="Q140" i="222"/>
  <c r="O144" i="222"/>
  <c r="O145" i="222" s="1"/>
  <c r="O161" i="222"/>
  <c r="O164" i="222" s="1"/>
  <c r="Q37" i="222"/>
  <c r="Q39" i="222" s="1"/>
  <c r="H39" i="222" s="1"/>
  <c r="H904" i="222" s="1"/>
  <c r="Q33" i="222"/>
  <c r="Q34" i="222" s="1"/>
  <c r="M884" i="222"/>
  <c r="M889" i="222" s="1"/>
  <c r="O121" i="217"/>
  <c r="O123" i="217" s="1"/>
  <c r="O237" i="217"/>
  <c r="O239" i="217" s="1"/>
  <c r="P141" i="222"/>
  <c r="P96" i="232"/>
  <c r="Q106" i="232"/>
  <c r="P107" i="232"/>
  <c r="P33" i="216"/>
  <c r="P34" i="216"/>
  <c r="Q22" i="216"/>
  <c r="Q25" i="216"/>
  <c r="P52" i="216"/>
  <c r="P63" i="216"/>
  <c r="Q64" i="216" s="1"/>
  <c r="P638" i="232" l="1"/>
  <c r="Q635" i="232"/>
  <c r="Q653" i="232"/>
  <c r="Q647" i="232"/>
  <c r="P652" i="232"/>
  <c r="P636" i="232"/>
  <c r="P128" i="233"/>
  <c r="P138" i="233" s="1"/>
  <c r="O237" i="232"/>
  <c r="O3" i="216"/>
  <c r="O3" i="232"/>
  <c r="O3" i="217"/>
  <c r="M575" i="232"/>
  <c r="M576" i="232" s="1"/>
  <c r="M588" i="232" s="1"/>
  <c r="O3" i="213"/>
  <c r="O3" i="223"/>
  <c r="O3" i="233"/>
  <c r="O3" i="222"/>
  <c r="N769" i="232"/>
  <c r="N774" i="232"/>
  <c r="M409" i="232"/>
  <c r="M414" i="232"/>
  <c r="M589" i="232"/>
  <c r="M594" i="232"/>
  <c r="M229" i="232"/>
  <c r="M234" i="232"/>
  <c r="N405" i="232"/>
  <c r="N225" i="232"/>
  <c r="N585" i="232"/>
  <c r="O57" i="232"/>
  <c r="O777" i="232"/>
  <c r="O417" i="232"/>
  <c r="O597" i="232"/>
  <c r="M756" i="232"/>
  <c r="M768" i="232" s="1"/>
  <c r="M770" i="232" s="1"/>
  <c r="N755" i="232"/>
  <c r="M216" i="232"/>
  <c r="M228" i="232" s="1"/>
  <c r="N215" i="232"/>
  <c r="M396" i="232"/>
  <c r="M408" i="232" s="1"/>
  <c r="N395" i="232"/>
  <c r="P752" i="232"/>
  <c r="P761" i="232"/>
  <c r="P572" i="232"/>
  <c r="P581" i="232"/>
  <c r="P392" i="232"/>
  <c r="P401" i="232"/>
  <c r="P40" i="232"/>
  <c r="P212" i="232"/>
  <c r="P221" i="232"/>
  <c r="P56" i="216"/>
  <c r="P31" i="232"/>
  <c r="Q95" i="232"/>
  <c r="Q139" i="222"/>
  <c r="Q141" i="222" s="1"/>
  <c r="Q78" i="222"/>
  <c r="Q79" i="222" s="1"/>
  <c r="Q38" i="233"/>
  <c r="Q82" i="222"/>
  <c r="Q86" i="222" s="1"/>
  <c r="H86" i="222" s="1"/>
  <c r="H905" i="222" s="1"/>
  <c r="P276" i="232"/>
  <c r="P306" i="233"/>
  <c r="P316" i="233" s="1"/>
  <c r="Q293" i="232"/>
  <c r="Q833" i="232"/>
  <c r="P472" i="232"/>
  <c r="P308" i="233"/>
  <c r="Q305" i="233"/>
  <c r="P832" i="232"/>
  <c r="P295" i="233"/>
  <c r="P384" i="233"/>
  <c r="Q253" i="222"/>
  <c r="Q254" i="222" s="1"/>
  <c r="P219" i="233"/>
  <c r="P206" i="233"/>
  <c r="Q832" i="232"/>
  <c r="Q216" i="233"/>
  <c r="P130" i="233"/>
  <c r="P117" i="233"/>
  <c r="Q473" i="232"/>
  <c r="P292" i="232"/>
  <c r="P58" i="222"/>
  <c r="P408" i="222"/>
  <c r="P583" i="222"/>
  <c r="P758" i="222"/>
  <c r="P233" i="222"/>
  <c r="H786" i="222"/>
  <c r="H929" i="222" s="1"/>
  <c r="P395" i="233"/>
  <c r="P405" i="233" s="1"/>
  <c r="Q455" i="232"/>
  <c r="Q432" i="222"/>
  <c r="Q436" i="222" s="1"/>
  <c r="H436" i="222" s="1"/>
  <c r="H917" i="222" s="1"/>
  <c r="P816" i="232"/>
  <c r="Q664" i="222"/>
  <c r="Q666" i="222" s="1"/>
  <c r="Q669" i="222" s="1"/>
  <c r="Q670" i="222" s="1"/>
  <c r="Q607" i="222"/>
  <c r="Q611" i="222" s="1"/>
  <c r="H611" i="222" s="1"/>
  <c r="H923" i="222" s="1"/>
  <c r="Q428" i="222"/>
  <c r="Q429" i="222" s="1"/>
  <c r="Q489" i="222"/>
  <c r="Q491" i="222" s="1"/>
  <c r="Q494" i="222" s="1"/>
  <c r="Q495" i="222" s="1"/>
  <c r="Q603" i="222"/>
  <c r="Q604" i="222" s="1"/>
  <c r="P217" i="233"/>
  <c r="P227" i="233" s="1"/>
  <c r="P456" i="232"/>
  <c r="Q257" i="222"/>
  <c r="Q261" i="222" s="1"/>
  <c r="Q314" i="222"/>
  <c r="Q316" i="222" s="1"/>
  <c r="Q319" i="222" s="1"/>
  <c r="Q320" i="222" s="1"/>
  <c r="Q127" i="233"/>
  <c r="Q275" i="232"/>
  <c r="Q333" i="222"/>
  <c r="H333" i="222" s="1"/>
  <c r="H913" i="222" s="1"/>
  <c r="P10" i="217"/>
  <c r="P11" i="217"/>
  <c r="Q113" i="232"/>
  <c r="O51" i="233"/>
  <c r="P48" i="233"/>
  <c r="P49" i="233"/>
  <c r="P50" i="233"/>
  <c r="P818" i="232"/>
  <c r="P397" i="233"/>
  <c r="Q827" i="232"/>
  <c r="Q402" i="233"/>
  <c r="Q816" i="232"/>
  <c r="Q395" i="233"/>
  <c r="Q313" i="233"/>
  <c r="Q467" i="232"/>
  <c r="Q224" i="233"/>
  <c r="Q287" i="232"/>
  <c r="Q135" i="233"/>
  <c r="P228" i="233"/>
  <c r="P404" i="233"/>
  <c r="P139" i="233"/>
  <c r="P317" i="233"/>
  <c r="O140" i="233"/>
  <c r="P406" i="233"/>
  <c r="O407" i="233"/>
  <c r="P226" i="233"/>
  <c r="O318" i="233"/>
  <c r="O229" i="233"/>
  <c r="P315" i="233"/>
  <c r="P137" i="233"/>
  <c r="O527" i="222"/>
  <c r="P319" i="222"/>
  <c r="P320" i="222" s="1"/>
  <c r="P346" i="222" s="1"/>
  <c r="P347" i="222" s="1"/>
  <c r="P885" i="222" s="1"/>
  <c r="P861" i="222"/>
  <c r="P864" i="222" s="1"/>
  <c r="P702" i="222"/>
  <c r="Q841" i="222"/>
  <c r="Q861" i="222" s="1"/>
  <c r="Q864" i="222" s="1"/>
  <c r="P686" i="222"/>
  <c r="P689" i="222" s="1"/>
  <c r="P511" i="222"/>
  <c r="P514" i="222" s="1"/>
  <c r="P828" i="222"/>
  <c r="P653" i="222"/>
  <c r="P655" i="222"/>
  <c r="P478" i="222"/>
  <c r="P480" i="222"/>
  <c r="P98" i="232"/>
  <c r="P458" i="232"/>
  <c r="P305" i="222"/>
  <c r="P278" i="232"/>
  <c r="P303" i="222"/>
  <c r="P128" i="222"/>
  <c r="P130" i="222"/>
  <c r="P830" i="222"/>
  <c r="P28" i="233"/>
  <c r="P41" i="233"/>
  <c r="P57" i="216"/>
  <c r="P12" i="232"/>
  <c r="P10" i="233"/>
  <c r="P10" i="232"/>
  <c r="Q2" i="233"/>
  <c r="Q46" i="233"/>
  <c r="P12" i="233"/>
  <c r="Q32" i="233"/>
  <c r="P44" i="216"/>
  <c r="Q45" i="216" s="1"/>
  <c r="P871" i="222"/>
  <c r="P872" i="222" s="1"/>
  <c r="P888" i="222" s="1"/>
  <c r="P527" i="222"/>
  <c r="P521" i="222"/>
  <c r="P522" i="222" s="1"/>
  <c r="P886" i="222" s="1"/>
  <c r="O177" i="222"/>
  <c r="O171" i="222"/>
  <c r="O172" i="222" s="1"/>
  <c r="P144" i="222"/>
  <c r="P145" i="222" s="1"/>
  <c r="P161" i="222"/>
  <c r="P164" i="222" s="1"/>
  <c r="O125" i="217"/>
  <c r="O241" i="217"/>
  <c r="P228" i="217"/>
  <c r="P231" i="217" s="1"/>
  <c r="P114" i="217"/>
  <c r="Q2" i="232"/>
  <c r="Q107" i="232"/>
  <c r="Q66" i="216"/>
  <c r="Q67" i="216" s="1"/>
  <c r="H64" i="216"/>
  <c r="Q2" i="223"/>
  <c r="Q2" i="222"/>
  <c r="Q2" i="213"/>
  <c r="Q2" i="217"/>
  <c r="Q32" i="216"/>
  <c r="Q2" i="216"/>
  <c r="Q84" i="216"/>
  <c r="Q48" i="216"/>
  <c r="Q49" i="216" s="1"/>
  <c r="H49" i="216" s="1"/>
  <c r="Q38" i="216"/>
  <c r="Q39" i="216" s="1"/>
  <c r="Q24" i="216"/>
  <c r="Q26" i="216" s="1"/>
  <c r="H26" i="216" s="1"/>
  <c r="P627" i="232" l="1"/>
  <c r="Q652" i="232"/>
  <c r="Q636" i="232"/>
  <c r="Q53" i="232"/>
  <c r="O763" i="232"/>
  <c r="O764" i="232" s="1"/>
  <c r="O765" i="232" s="1"/>
  <c r="Q128" i="233"/>
  <c r="Q138" i="233" s="1"/>
  <c r="N575" i="232"/>
  <c r="N576" i="232" s="1"/>
  <c r="N588" i="232" s="1"/>
  <c r="M410" i="232"/>
  <c r="M590" i="232"/>
  <c r="M230" i="232"/>
  <c r="N589" i="232"/>
  <c r="N594" i="232"/>
  <c r="N409" i="232"/>
  <c r="N414" i="232"/>
  <c r="N229" i="232"/>
  <c r="N234" i="232"/>
  <c r="P58" i="216"/>
  <c r="N396" i="232"/>
  <c r="N408" i="232" s="1"/>
  <c r="N216" i="232"/>
  <c r="N228" i="232" s="1"/>
  <c r="N756" i="232"/>
  <c r="N768" i="232" s="1"/>
  <c r="N770" i="232" s="1"/>
  <c r="O403" i="232"/>
  <c r="O404" i="232" s="1"/>
  <c r="O583" i="232"/>
  <c r="O584" i="232" s="1"/>
  <c r="O42" i="232"/>
  <c r="O223" i="232"/>
  <c r="O224" i="232" s="1"/>
  <c r="Q39" i="233"/>
  <c r="Q49" i="233" s="1"/>
  <c r="Q112" i="232"/>
  <c r="Q96" i="232"/>
  <c r="Q276" i="232"/>
  <c r="Q472" i="232"/>
  <c r="P123" i="233"/>
  <c r="P390" i="233"/>
  <c r="P301" i="233"/>
  <c r="P212" i="233"/>
  <c r="P87" i="232"/>
  <c r="Q292" i="232"/>
  <c r="O127" i="217"/>
  <c r="P34" i="233"/>
  <c r="P129" i="222"/>
  <c r="P131" i="222" s="1"/>
  <c r="P267" i="232"/>
  <c r="P304" i="222"/>
  <c r="P306" i="222" s="1"/>
  <c r="P807" i="232"/>
  <c r="P479" i="222"/>
  <c r="P481" i="222" s="1"/>
  <c r="P447" i="232"/>
  <c r="P829" i="222"/>
  <c r="P831" i="222" s="1"/>
  <c r="P654" i="222"/>
  <c r="P656" i="222" s="1"/>
  <c r="Q230" i="222"/>
  <c r="Q232" i="222" s="1"/>
  <c r="Q55" i="222"/>
  <c r="Q57" i="222" s="1"/>
  <c r="Q755" i="222"/>
  <c r="Q757" i="222" s="1"/>
  <c r="Q580" i="222"/>
  <c r="Q582" i="222" s="1"/>
  <c r="Q405" i="222"/>
  <c r="Q407" i="222" s="1"/>
  <c r="Q456" i="232"/>
  <c r="Q306" i="233"/>
  <c r="Q316" i="233" s="1"/>
  <c r="Q217" i="233"/>
  <c r="Q227" i="233" s="1"/>
  <c r="H261" i="222"/>
  <c r="H911" i="222" s="1"/>
  <c r="P51" i="233"/>
  <c r="Q50" i="233"/>
  <c r="Q48" i="233"/>
  <c r="P229" i="233"/>
  <c r="P318" i="233"/>
  <c r="P407" i="233"/>
  <c r="Q406" i="233"/>
  <c r="Q228" i="233"/>
  <c r="Q315" i="233"/>
  <c r="Q226" i="233"/>
  <c r="Q317" i="233"/>
  <c r="Q404" i="233"/>
  <c r="P140" i="233"/>
  <c r="Q139" i="233"/>
  <c r="Q137" i="233"/>
  <c r="Q405" i="233"/>
  <c r="Q336" i="222"/>
  <c r="Q339" i="222" s="1"/>
  <c r="P352" i="222"/>
  <c r="H864" i="222"/>
  <c r="H932" i="222" s="1"/>
  <c r="Q844" i="222"/>
  <c r="Q845" i="222" s="1"/>
  <c r="Q877" i="222" s="1"/>
  <c r="Q686" i="222"/>
  <c r="Q511" i="222"/>
  <c r="Q233" i="232"/>
  <c r="Q413" i="232"/>
  <c r="Q593" i="232"/>
  <c r="Q773" i="232"/>
  <c r="Q445" i="222"/>
  <c r="Q446" i="222" s="1"/>
  <c r="Q450" i="222" s="1"/>
  <c r="Q189" i="222"/>
  <c r="Q190" i="222" s="1"/>
  <c r="Q194" i="222" s="1"/>
  <c r="Q14" i="222"/>
  <c r="Q15" i="222" s="1"/>
  <c r="Q19" i="222" s="1"/>
  <c r="Q400" i="222"/>
  <c r="Q401" i="222" s="1"/>
  <c r="Q795" i="222"/>
  <c r="Q796" i="222" s="1"/>
  <c r="Q800" i="222" s="1"/>
  <c r="Q270" i="222"/>
  <c r="Q271" i="222" s="1"/>
  <c r="Q275" i="222" s="1"/>
  <c r="Q364" i="222"/>
  <c r="Q365" i="222" s="1"/>
  <c r="Q369" i="222" s="1"/>
  <c r="Q225" i="222"/>
  <c r="Q226" i="222" s="1"/>
  <c r="Q539" i="222"/>
  <c r="Q540" i="222" s="1"/>
  <c r="Q544" i="222" s="1"/>
  <c r="Q575" i="222"/>
  <c r="Q576" i="222" s="1"/>
  <c r="Q50" i="222"/>
  <c r="Q51" i="222" s="1"/>
  <c r="Q620" i="222"/>
  <c r="Q621" i="222" s="1"/>
  <c r="Q625" i="222" s="1"/>
  <c r="Q750" i="222"/>
  <c r="Q751" i="222" s="1"/>
  <c r="Q95" i="222"/>
  <c r="Q96" i="222" s="1"/>
  <c r="Q100" i="222" s="1"/>
  <c r="Q714" i="222"/>
  <c r="Q715" i="222" s="1"/>
  <c r="Q719" i="222" s="1"/>
  <c r="Q223" i="217"/>
  <c r="Q224" i="217" s="1"/>
  <c r="Q227" i="217" s="1"/>
  <c r="Q11" i="232"/>
  <c r="Q11" i="233"/>
  <c r="H45" i="216"/>
  <c r="Q51" i="216"/>
  <c r="Q53" i="216" s="1"/>
  <c r="Q109" i="217"/>
  <c r="Q110" i="217" s="1"/>
  <c r="Q113" i="217" s="1"/>
  <c r="Q218" i="217"/>
  <c r="Q219" i="217" s="1"/>
  <c r="Q226" i="217" s="1"/>
  <c r="Q118" i="217"/>
  <c r="Q232" i="217"/>
  <c r="Q104" i="217"/>
  <c r="Q105" i="217" s="1"/>
  <c r="Q112" i="217" s="1"/>
  <c r="Q702" i="222"/>
  <c r="Q696" i="222"/>
  <c r="Q697" i="222" s="1"/>
  <c r="Q887" i="222" s="1"/>
  <c r="Q527" i="222"/>
  <c r="Q521" i="222"/>
  <c r="Q522" i="222" s="1"/>
  <c r="Q886" i="222" s="1"/>
  <c r="Q352" i="222"/>
  <c r="Q346" i="222"/>
  <c r="Q347" i="222" s="1"/>
  <c r="Q885" i="222" s="1"/>
  <c r="Q161" i="222"/>
  <c r="Q144" i="222"/>
  <c r="Q145" i="222" s="1"/>
  <c r="P171" i="222"/>
  <c r="P172" i="222" s="1"/>
  <c r="P177" i="222"/>
  <c r="O884" i="222"/>
  <c r="O889" i="222" s="1"/>
  <c r="H39" i="216"/>
  <c r="P117" i="217"/>
  <c r="P119" i="217" s="1"/>
  <c r="P233" i="217"/>
  <c r="P235" i="217" s="1"/>
  <c r="F68" i="216"/>
  <c r="H67" i="216"/>
  <c r="Q63" i="216"/>
  <c r="Q52" i="216"/>
  <c r="Q34" i="216"/>
  <c r="Q33" i="216"/>
  <c r="J4" i="217"/>
  <c r="J14" i="217" s="1"/>
  <c r="J4" i="216"/>
  <c r="K86" i="216"/>
  <c r="Q638" i="232" l="1"/>
  <c r="H53" i="232"/>
  <c r="P3" i="233"/>
  <c r="N410" i="232"/>
  <c r="N590" i="232"/>
  <c r="N230" i="232"/>
  <c r="O769" i="232"/>
  <c r="O774" i="232"/>
  <c r="O225" i="232"/>
  <c r="O585" i="232"/>
  <c r="O405" i="232"/>
  <c r="P3" i="216"/>
  <c r="P3" i="213"/>
  <c r="P3" i="223"/>
  <c r="P3" i="217"/>
  <c r="P3" i="232"/>
  <c r="P3" i="222"/>
  <c r="O33" i="232"/>
  <c r="O214" i="232"/>
  <c r="O215" i="232" s="1"/>
  <c r="O754" i="232"/>
  <c r="O755" i="232" s="1"/>
  <c r="O394" i="232"/>
  <c r="O395" i="232" s="1"/>
  <c r="O574" i="232"/>
  <c r="O575" i="232" s="1"/>
  <c r="Q752" i="232"/>
  <c r="Q761" i="232"/>
  <c r="Q572" i="232"/>
  <c r="Q581" i="232"/>
  <c r="Q401" i="232"/>
  <c r="Q392" i="232"/>
  <c r="Q212" i="232"/>
  <c r="Q221" i="232"/>
  <c r="Q31" i="232"/>
  <c r="Q40" i="232"/>
  <c r="Q130" i="233"/>
  <c r="Q384" i="233"/>
  <c r="Q206" i="233"/>
  <c r="Q219" i="233"/>
  <c r="Q308" i="233"/>
  <c r="Q295" i="233"/>
  <c r="Q117" i="233"/>
  <c r="Q58" i="222"/>
  <c r="Q408" i="222"/>
  <c r="Q583" i="222"/>
  <c r="Q758" i="222"/>
  <c r="H230" i="222"/>
  <c r="H405" i="222"/>
  <c r="H55" i="222"/>
  <c r="H755" i="222"/>
  <c r="H580" i="222"/>
  <c r="Q233" i="222"/>
  <c r="Q689" i="222"/>
  <c r="H689" i="222" s="1"/>
  <c r="H926" i="222" s="1"/>
  <c r="Q514" i="222"/>
  <c r="H514" i="222" s="1"/>
  <c r="H920" i="222" s="1"/>
  <c r="Q164" i="222"/>
  <c r="H164" i="222" s="1"/>
  <c r="H908" i="222" s="1"/>
  <c r="H339" i="222"/>
  <c r="H914" i="222" s="1"/>
  <c r="Q10" i="217"/>
  <c r="Q11" i="217"/>
  <c r="H109" i="217"/>
  <c r="J418" i="232"/>
  <c r="J598" i="232"/>
  <c r="J778" i="232"/>
  <c r="J58" i="232"/>
  <c r="J238" i="232"/>
  <c r="Q51" i="233"/>
  <c r="Q229" i="233"/>
  <c r="Q818" i="232"/>
  <c r="Q397" i="233"/>
  <c r="Q318" i="233"/>
  <c r="Q140" i="233"/>
  <c r="Q407" i="233"/>
  <c r="Q871" i="222"/>
  <c r="Q872" i="222" s="1"/>
  <c r="Q888" i="222" s="1"/>
  <c r="Q828" i="222"/>
  <c r="Q655" i="222"/>
  <c r="Q653" i="222"/>
  <c r="Q480" i="222"/>
  <c r="Q98" i="232"/>
  <c r="Q458" i="232"/>
  <c r="Q478" i="222"/>
  <c r="Q305" i="222"/>
  <c r="Q278" i="232"/>
  <c r="Q303" i="222"/>
  <c r="H233" i="232"/>
  <c r="H413" i="232"/>
  <c r="H593" i="232"/>
  <c r="H773" i="232"/>
  <c r="Q130" i="222"/>
  <c r="Q128" i="222"/>
  <c r="Q830" i="222"/>
  <c r="H104" i="217"/>
  <c r="Q28" i="233"/>
  <c r="Q41" i="233"/>
  <c r="H750" i="222"/>
  <c r="H95" i="222"/>
  <c r="H620" i="222"/>
  <c r="H445" i="222"/>
  <c r="H400" i="222"/>
  <c r="H714" i="222"/>
  <c r="H795" i="222"/>
  <c r="H575" i="222"/>
  <c r="H270" i="222"/>
  <c r="H364" i="222"/>
  <c r="H50" i="222"/>
  <c r="H225" i="222"/>
  <c r="H539" i="222"/>
  <c r="H189" i="222"/>
  <c r="H14" i="222"/>
  <c r="H218" i="217"/>
  <c r="H232" i="217"/>
  <c r="H223" i="217"/>
  <c r="H118" i="217"/>
  <c r="H53" i="216"/>
  <c r="F54" i="216"/>
  <c r="Q57" i="216"/>
  <c r="Q228" i="217"/>
  <c r="Q231" i="217" s="1"/>
  <c r="Q10" i="233"/>
  <c r="Q10" i="232"/>
  <c r="Q12" i="232"/>
  <c r="Q12" i="233"/>
  <c r="K4" i="233"/>
  <c r="H11" i="232"/>
  <c r="H11" i="233"/>
  <c r="Q171" i="222"/>
  <c r="Q172" i="222" s="1"/>
  <c r="Q177" i="222"/>
  <c r="P884" i="222"/>
  <c r="P889" i="222" s="1"/>
  <c r="Q114" i="217"/>
  <c r="P121" i="217"/>
  <c r="P123" i="217" s="1"/>
  <c r="P237" i="217"/>
  <c r="P239" i="217" s="1"/>
  <c r="K4" i="232"/>
  <c r="K13" i="232" s="1"/>
  <c r="Q56" i="216"/>
  <c r="F35" i="216"/>
  <c r="H34" i="216"/>
  <c r="Q44" i="216"/>
  <c r="H33" i="216"/>
  <c r="K4" i="213"/>
  <c r="K4" i="223"/>
  <c r="K4" i="222"/>
  <c r="K4" i="217"/>
  <c r="K14" i="217" s="1"/>
  <c r="K4" i="216"/>
  <c r="L86" i="216"/>
  <c r="K803" i="232" l="1"/>
  <c r="K831" i="232" s="1"/>
  <c r="Q627" i="232"/>
  <c r="K443" i="232"/>
  <c r="K471" i="232" s="1"/>
  <c r="K623" i="232"/>
  <c r="K651" i="232" s="1"/>
  <c r="K654" i="232" s="1"/>
  <c r="K83" i="232"/>
  <c r="K263" i="232"/>
  <c r="K291" i="232" s="1"/>
  <c r="K799" i="232"/>
  <c r="K800" i="232"/>
  <c r="K802" i="232"/>
  <c r="K801" i="232"/>
  <c r="K620" i="232"/>
  <c r="K622" i="232"/>
  <c r="K621" i="232"/>
  <c r="K619" i="232"/>
  <c r="K439" i="232"/>
  <c r="K440" i="232"/>
  <c r="K442" i="232"/>
  <c r="K441" i="232"/>
  <c r="K260" i="232"/>
  <c r="K262" i="232"/>
  <c r="K261" i="232"/>
  <c r="K259" i="232"/>
  <c r="K82" i="232"/>
  <c r="K81" i="232"/>
  <c r="K80" i="232"/>
  <c r="K79" i="232"/>
  <c r="Q479" i="222"/>
  <c r="Q481" i="222" s="1"/>
  <c r="P237" i="232"/>
  <c r="O409" i="232"/>
  <c r="O414" i="232"/>
  <c r="O589" i="232"/>
  <c r="O594" i="232"/>
  <c r="O229" i="232"/>
  <c r="O234" i="232"/>
  <c r="P57" i="232"/>
  <c r="P777" i="232"/>
  <c r="P597" i="232"/>
  <c r="P417" i="232"/>
  <c r="O576" i="232"/>
  <c r="O588" i="232" s="1"/>
  <c r="O396" i="232"/>
  <c r="O408" i="232" s="1"/>
  <c r="O756" i="232"/>
  <c r="O768" i="232" s="1"/>
  <c r="O770" i="232" s="1"/>
  <c r="O216" i="232"/>
  <c r="O228" i="232" s="1"/>
  <c r="H752" i="232"/>
  <c r="H761" i="232"/>
  <c r="H572" i="232"/>
  <c r="H581" i="232"/>
  <c r="H392" i="232"/>
  <c r="H401" i="232"/>
  <c r="H212" i="232"/>
  <c r="H221" i="232"/>
  <c r="H31" i="232"/>
  <c r="H40" i="232"/>
  <c r="K973" i="232"/>
  <c r="Q87" i="232"/>
  <c r="Q390" i="233"/>
  <c r="Q301" i="233"/>
  <c r="Q123" i="233"/>
  <c r="Q212" i="233"/>
  <c r="Q34" i="233"/>
  <c r="Q129" i="222"/>
  <c r="Q131" i="222" s="1"/>
  <c r="Q807" i="232"/>
  <c r="Q829" i="222"/>
  <c r="Q831" i="222" s="1"/>
  <c r="Q654" i="222"/>
  <c r="Q656" i="222" s="1"/>
  <c r="Q447" i="232"/>
  <c r="Q304" i="222"/>
  <c r="Q306" i="222" s="1"/>
  <c r="Q267" i="232"/>
  <c r="H934" i="222"/>
  <c r="H10" i="217"/>
  <c r="H11" i="217"/>
  <c r="J242" i="232"/>
  <c r="J243" i="232" s="1"/>
  <c r="J247" i="232" s="1"/>
  <c r="J253" i="232" s="1"/>
  <c r="J246" i="232"/>
  <c r="J66" i="232"/>
  <c r="J62" i="232"/>
  <c r="J63" i="232" s="1"/>
  <c r="J67" i="232" s="1"/>
  <c r="J73" i="232" s="1"/>
  <c r="J782" i="232"/>
  <c r="J783" i="232" s="1"/>
  <c r="J787" i="232" s="1"/>
  <c r="J793" i="232" s="1"/>
  <c r="J786" i="232"/>
  <c r="J602" i="232"/>
  <c r="J603" i="232" s="1"/>
  <c r="J607" i="232" s="1"/>
  <c r="J613" i="232" s="1"/>
  <c r="J606" i="232"/>
  <c r="J426" i="232"/>
  <c r="J432" i="232" s="1"/>
  <c r="J422" i="232"/>
  <c r="J423" i="232" s="1"/>
  <c r="J427" i="232" s="1"/>
  <c r="K166" i="232"/>
  <c r="K346" i="232"/>
  <c r="K526" i="232"/>
  <c r="K886" i="232"/>
  <c r="K706" i="232"/>
  <c r="Q58" i="216"/>
  <c r="H12" i="232"/>
  <c r="H12" i="233"/>
  <c r="K13" i="233"/>
  <c r="H10" i="233"/>
  <c r="H10" i="232"/>
  <c r="L4" i="233"/>
  <c r="Q884" i="222"/>
  <c r="Q889" i="222" s="1"/>
  <c r="P125" i="217"/>
  <c r="P241" i="217"/>
  <c r="Q117" i="217"/>
  <c r="Q119" i="217" s="1"/>
  <c r="Q233" i="217"/>
  <c r="Q235" i="217" s="1"/>
  <c r="L4" i="232"/>
  <c r="L4" i="213"/>
  <c r="L4" i="223"/>
  <c r="L4" i="222"/>
  <c r="L4" i="217"/>
  <c r="L14" i="217" s="1"/>
  <c r="L4" i="216"/>
  <c r="M86" i="216"/>
  <c r="K92" i="232" l="1"/>
  <c r="P763" i="232"/>
  <c r="P764" i="232" s="1"/>
  <c r="P765" i="232" s="1"/>
  <c r="O230" i="232"/>
  <c r="O410" i="232"/>
  <c r="O590" i="232"/>
  <c r="P403" i="232"/>
  <c r="P404" i="232" s="1"/>
  <c r="P583" i="232"/>
  <c r="P584" i="232" s="1"/>
  <c r="P42" i="232"/>
  <c r="P223" i="232"/>
  <c r="P224" i="232" s="1"/>
  <c r="L13" i="232"/>
  <c r="P127" i="217"/>
  <c r="J612" i="232"/>
  <c r="J608" i="232"/>
  <c r="J792" i="232"/>
  <c r="J788" i="232"/>
  <c r="J72" i="232"/>
  <c r="J68" i="232"/>
  <c r="J248" i="232"/>
  <c r="J252" i="232"/>
  <c r="J428" i="232"/>
  <c r="J433" i="232"/>
  <c r="K449" i="233"/>
  <c r="K360" i="233"/>
  <c r="K182" i="233"/>
  <c r="K271" i="233"/>
  <c r="K457" i="233"/>
  <c r="K458" i="233" s="1"/>
  <c r="K520" i="233" s="1"/>
  <c r="K198" i="233"/>
  <c r="K199" i="233" s="1"/>
  <c r="K538" i="233" s="1"/>
  <c r="K465" i="233"/>
  <c r="K466" i="233" s="1"/>
  <c r="K541" i="233" s="1"/>
  <c r="K190" i="233"/>
  <c r="K191" i="233" s="1"/>
  <c r="K517" i="233" s="1"/>
  <c r="K279" i="233"/>
  <c r="K280" i="233" s="1"/>
  <c r="K518" i="233" s="1"/>
  <c r="K368" i="233"/>
  <c r="K369" i="233" s="1"/>
  <c r="K519" i="233" s="1"/>
  <c r="K287" i="233"/>
  <c r="K288" i="233" s="1"/>
  <c r="K539" i="233" s="1"/>
  <c r="K376" i="233"/>
  <c r="K377" i="233" s="1"/>
  <c r="K540" i="233" s="1"/>
  <c r="K93" i="233"/>
  <c r="K109" i="233"/>
  <c r="K110" i="233" s="1"/>
  <c r="K537" i="233" s="1"/>
  <c r="K101" i="233"/>
  <c r="K102" i="233" s="1"/>
  <c r="K516" i="233" s="1"/>
  <c r="K21" i="233"/>
  <c r="Q3" i="233"/>
  <c r="Q3" i="213"/>
  <c r="Q3" i="222"/>
  <c r="Q3" i="223"/>
  <c r="Q3" i="217"/>
  <c r="Q3" i="216"/>
  <c r="Q3" i="232"/>
  <c r="K20" i="233"/>
  <c r="K56" i="233" s="1"/>
  <c r="K19" i="233"/>
  <c r="K55" i="233" s="1"/>
  <c r="L13" i="233"/>
  <c r="M4" i="233"/>
  <c r="Q121" i="217"/>
  <c r="Q123" i="217" s="1"/>
  <c r="Q237" i="217"/>
  <c r="Q239" i="217" s="1"/>
  <c r="M4" i="232"/>
  <c r="M4" i="213"/>
  <c r="M4" i="223"/>
  <c r="M4" i="222"/>
  <c r="M4" i="216"/>
  <c r="M4" i="217"/>
  <c r="M14" i="217" s="1"/>
  <c r="N86" i="216"/>
  <c r="L802" i="232" l="1"/>
  <c r="L622" i="232"/>
  <c r="L442" i="232"/>
  <c r="L262" i="232"/>
  <c r="Q237" i="232"/>
  <c r="P769" i="232"/>
  <c r="P774" i="232"/>
  <c r="P405" i="232"/>
  <c r="Q57" i="232"/>
  <c r="Q597" i="232"/>
  <c r="Q777" i="232"/>
  <c r="Q417" i="232"/>
  <c r="L973" i="232"/>
  <c r="P33" i="232"/>
  <c r="P214" i="232"/>
  <c r="P215" i="232" s="1"/>
  <c r="P754" i="232"/>
  <c r="P755" i="232" s="1"/>
  <c r="P394" i="232"/>
  <c r="P395" i="232" s="1"/>
  <c r="P574" i="232"/>
  <c r="P575" i="232" s="1"/>
  <c r="P585" i="232"/>
  <c r="P225" i="232"/>
  <c r="J254" i="232"/>
  <c r="K245" i="232"/>
  <c r="K605" i="232"/>
  <c r="J614" i="232"/>
  <c r="M418" i="232"/>
  <c r="M598" i="232"/>
  <c r="M778" i="232"/>
  <c r="M238" i="232"/>
  <c r="J74" i="232"/>
  <c r="K65" i="232"/>
  <c r="K785" i="232"/>
  <c r="J794" i="232"/>
  <c r="K425" i="232"/>
  <c r="J434" i="232"/>
  <c r="K521" i="233"/>
  <c r="K75" i="233"/>
  <c r="K74" i="233"/>
  <c r="K76" i="233"/>
  <c r="K71" i="233"/>
  <c r="K61" i="233"/>
  <c r="K66" i="233"/>
  <c r="K70" i="233"/>
  <c r="K65" i="233"/>
  <c r="K60" i="233"/>
  <c r="K64" i="233"/>
  <c r="K69" i="233"/>
  <c r="K62" i="233"/>
  <c r="K67" i="233"/>
  <c r="K72" i="233"/>
  <c r="K542" i="233"/>
  <c r="K411" i="233"/>
  <c r="K322" i="233"/>
  <c r="K233" i="233"/>
  <c r="K144" i="233"/>
  <c r="K86" i="233"/>
  <c r="K265" i="233"/>
  <c r="K175" i="233"/>
  <c r="K177" i="233"/>
  <c r="K444" i="233"/>
  <c r="K354" i="233"/>
  <c r="K176" i="233"/>
  <c r="K442" i="233"/>
  <c r="K355" i="233"/>
  <c r="K264" i="233"/>
  <c r="K266" i="233"/>
  <c r="K443" i="233"/>
  <c r="K353" i="233"/>
  <c r="K412" i="233"/>
  <c r="K323" i="233"/>
  <c r="K234" i="233"/>
  <c r="K145" i="233"/>
  <c r="L449" i="233"/>
  <c r="L360" i="233"/>
  <c r="L271" i="233"/>
  <c r="L182" i="233"/>
  <c r="L368" i="233"/>
  <c r="L369" i="233" s="1"/>
  <c r="L519" i="233" s="1"/>
  <c r="L465" i="233"/>
  <c r="L466" i="233" s="1"/>
  <c r="L541" i="233" s="1"/>
  <c r="L279" i="233"/>
  <c r="L280" i="233" s="1"/>
  <c r="L518" i="233" s="1"/>
  <c r="L376" i="233"/>
  <c r="L377" i="233" s="1"/>
  <c r="L540" i="233" s="1"/>
  <c r="L457" i="233"/>
  <c r="L458" i="233" s="1"/>
  <c r="L520" i="233" s="1"/>
  <c r="L287" i="233"/>
  <c r="L288" i="233" s="1"/>
  <c r="L539" i="233" s="1"/>
  <c r="L190" i="233"/>
  <c r="L191" i="233" s="1"/>
  <c r="L517" i="233" s="1"/>
  <c r="L198" i="233"/>
  <c r="L199" i="233" s="1"/>
  <c r="L538" i="233" s="1"/>
  <c r="L93" i="233"/>
  <c r="L109" i="233"/>
  <c r="L110" i="233" s="1"/>
  <c r="L537" i="233" s="1"/>
  <c r="L101" i="233"/>
  <c r="L102" i="233" s="1"/>
  <c r="L516" i="233" s="1"/>
  <c r="L166" i="232"/>
  <c r="L346" i="232"/>
  <c r="L526" i="232"/>
  <c r="L706" i="232"/>
  <c r="L886" i="232"/>
  <c r="M359" i="232"/>
  <c r="M539" i="232"/>
  <c r="M719" i="232"/>
  <c r="M899" i="232"/>
  <c r="M999" i="232"/>
  <c r="M527" i="233"/>
  <c r="M13" i="232"/>
  <c r="M269" i="232" s="1"/>
  <c r="M271" i="232" s="1"/>
  <c r="K88" i="233"/>
  <c r="K87" i="233"/>
  <c r="L19" i="233"/>
  <c r="L55" i="233" s="1"/>
  <c r="L20" i="233"/>
  <c r="L56" i="233" s="1"/>
  <c r="L21" i="233"/>
  <c r="M13" i="233"/>
  <c r="N4" i="233"/>
  <c r="M106" i="233"/>
  <c r="M176" i="222"/>
  <c r="M178" i="222" s="1"/>
  <c r="M894" i="222" s="1"/>
  <c r="M351" i="222"/>
  <c r="M353" i="222" s="1"/>
  <c r="M895" i="222" s="1"/>
  <c r="M876" i="222"/>
  <c r="M878" i="222" s="1"/>
  <c r="M898" i="222" s="1"/>
  <c r="M526" i="222"/>
  <c r="M528" i="222" s="1"/>
  <c r="M896" i="222" s="1"/>
  <c r="M701" i="222"/>
  <c r="M703" i="222" s="1"/>
  <c r="M897" i="222" s="1"/>
  <c r="Q125" i="217"/>
  <c r="Q241" i="217"/>
  <c r="N4" i="232"/>
  <c r="N4" i="213"/>
  <c r="N4" i="223"/>
  <c r="N4" i="222"/>
  <c r="N4" i="216"/>
  <c r="N4" i="217"/>
  <c r="N14" i="217" s="1"/>
  <c r="O86" i="216"/>
  <c r="M820" i="232" l="1"/>
  <c r="M823" i="232" s="1"/>
  <c r="M460" i="232"/>
  <c r="M463" i="232" s="1"/>
  <c r="M640" i="232"/>
  <c r="M100" i="232"/>
  <c r="M280" i="232"/>
  <c r="M89" i="232"/>
  <c r="M91" i="232" s="1"/>
  <c r="M809" i="232"/>
  <c r="M449" i="232"/>
  <c r="M629" i="232"/>
  <c r="L92" i="232"/>
  <c r="M799" i="232"/>
  <c r="M619" i="232"/>
  <c r="M259" i="232"/>
  <c r="M439" i="232"/>
  <c r="Q763" i="232"/>
  <c r="Q764" i="232" s="1"/>
  <c r="Q765" i="232" s="1"/>
  <c r="M109" i="223"/>
  <c r="P409" i="232"/>
  <c r="P414" i="232"/>
  <c r="P589" i="232"/>
  <c r="P594" i="232"/>
  <c r="P229" i="232"/>
  <c r="P234" i="232"/>
  <c r="M973" i="232"/>
  <c r="P576" i="232"/>
  <c r="P588" i="232" s="1"/>
  <c r="P396" i="232"/>
  <c r="P408" i="232" s="1"/>
  <c r="P756" i="232"/>
  <c r="P768" i="232" s="1"/>
  <c r="P770" i="232" s="1"/>
  <c r="P216" i="232"/>
  <c r="P228" i="232" s="1"/>
  <c r="Q403" i="232"/>
  <c r="Q404" i="232" s="1"/>
  <c r="Q583" i="232"/>
  <c r="Q584" i="232" s="1"/>
  <c r="Q42" i="232"/>
  <c r="Q223" i="232"/>
  <c r="Q224" i="232" s="1"/>
  <c r="M22" i="232"/>
  <c r="Q127" i="217"/>
  <c r="J255" i="232"/>
  <c r="J615" i="232"/>
  <c r="K781" i="232"/>
  <c r="K791" i="232"/>
  <c r="K776" i="232"/>
  <c r="K778" i="232" s="1"/>
  <c r="J75" i="232"/>
  <c r="J111" i="232" s="1"/>
  <c r="K71" i="232"/>
  <c r="K61" i="232"/>
  <c r="K56" i="232"/>
  <c r="K58" i="232" s="1"/>
  <c r="J795" i="232"/>
  <c r="M426" i="232"/>
  <c r="M432" i="232" s="1"/>
  <c r="M440" i="232" s="1"/>
  <c r="M422" i="232"/>
  <c r="M423" i="232" s="1"/>
  <c r="M427" i="232" s="1"/>
  <c r="K596" i="232"/>
  <c r="K598" i="232" s="1"/>
  <c r="K601" i="232"/>
  <c r="K611" i="232"/>
  <c r="M246" i="232"/>
  <c r="M242" i="232"/>
  <c r="M243" i="232" s="1"/>
  <c r="M247" i="232" s="1"/>
  <c r="M253" i="232" s="1"/>
  <c r="M261" i="232" s="1"/>
  <c r="J435" i="232"/>
  <c r="M782" i="232"/>
  <c r="M783" i="232" s="1"/>
  <c r="M787" i="232" s="1"/>
  <c r="M793" i="232" s="1"/>
  <c r="M801" i="232" s="1"/>
  <c r="M786" i="232"/>
  <c r="K251" i="232"/>
  <c r="K236" i="232"/>
  <c r="K238" i="232" s="1"/>
  <c r="K241" i="232"/>
  <c r="K421" i="232"/>
  <c r="K416" i="232"/>
  <c r="K418" i="232" s="1"/>
  <c r="K431" i="232"/>
  <c r="M602" i="232"/>
  <c r="M603" i="232" s="1"/>
  <c r="M607" i="232" s="1"/>
  <c r="M613" i="232" s="1"/>
  <c r="M621" i="232" s="1"/>
  <c r="M606" i="232"/>
  <c r="K82" i="233"/>
  <c r="L87" i="233" s="1"/>
  <c r="K83" i="233"/>
  <c r="L88" i="233" s="1"/>
  <c r="K81" i="233"/>
  <c r="L86" i="233" s="1"/>
  <c r="L76" i="233"/>
  <c r="L74" i="233"/>
  <c r="L75" i="233"/>
  <c r="L542" i="233"/>
  <c r="L70" i="233"/>
  <c r="L61" i="233"/>
  <c r="L65" i="233"/>
  <c r="L66" i="233"/>
  <c r="L71" i="233"/>
  <c r="L72" i="233"/>
  <c r="L67" i="233"/>
  <c r="L62" i="233"/>
  <c r="L64" i="233"/>
  <c r="L60" i="233"/>
  <c r="L69" i="233"/>
  <c r="L521" i="233"/>
  <c r="N13" i="233"/>
  <c r="N368" i="233" s="1"/>
  <c r="N369" i="233" s="1"/>
  <c r="N519" i="233" s="1"/>
  <c r="K267" i="233"/>
  <c r="K269" i="233" s="1"/>
  <c r="K272" i="233" s="1"/>
  <c r="K497" i="233" s="1"/>
  <c r="K356" i="233"/>
  <c r="K358" i="233" s="1"/>
  <c r="K361" i="233" s="1"/>
  <c r="K498" i="233" s="1"/>
  <c r="L412" i="233"/>
  <c r="L234" i="233"/>
  <c r="L323" i="233"/>
  <c r="L145" i="233"/>
  <c r="K178" i="233"/>
  <c r="K180" i="233" s="1"/>
  <c r="K183" i="233" s="1"/>
  <c r="K496" i="233" s="1"/>
  <c r="K160" i="233"/>
  <c r="K159" i="233"/>
  <c r="K155" i="233"/>
  <c r="K154" i="233"/>
  <c r="K150" i="233"/>
  <c r="K153" i="233"/>
  <c r="K158" i="233"/>
  <c r="K149" i="233"/>
  <c r="K156" i="233"/>
  <c r="K171" i="233" s="1"/>
  <c r="L176" i="233" s="1"/>
  <c r="K151" i="233"/>
  <c r="K170" i="233" s="1"/>
  <c r="K161" i="233"/>
  <c r="K172" i="233" s="1"/>
  <c r="L177" i="233" s="1"/>
  <c r="K239" i="233"/>
  <c r="K249" i="233"/>
  <c r="K244" i="233"/>
  <c r="K248" i="233"/>
  <c r="K243" i="233"/>
  <c r="K247" i="233"/>
  <c r="K242" i="233"/>
  <c r="K238" i="233"/>
  <c r="K240" i="233"/>
  <c r="K259" i="233" s="1"/>
  <c r="K250" i="233"/>
  <c r="K261" i="233" s="1"/>
  <c r="L266" i="233" s="1"/>
  <c r="K245" i="233"/>
  <c r="K260" i="233" s="1"/>
  <c r="L265" i="233" s="1"/>
  <c r="K445" i="233"/>
  <c r="K447" i="233" s="1"/>
  <c r="K450" i="233" s="1"/>
  <c r="K499" i="233" s="1"/>
  <c r="K164" i="233"/>
  <c r="K165" i="233"/>
  <c r="K163" i="233"/>
  <c r="K333" i="233"/>
  <c r="K332" i="233"/>
  <c r="K328" i="233"/>
  <c r="K338" i="233"/>
  <c r="K337" i="233"/>
  <c r="K336" i="233"/>
  <c r="K331" i="233"/>
  <c r="K327" i="233"/>
  <c r="K339" i="233"/>
  <c r="K350" i="233" s="1"/>
  <c r="L355" i="233" s="1"/>
  <c r="K329" i="233"/>
  <c r="K348" i="233" s="1"/>
  <c r="K334" i="233"/>
  <c r="K349" i="233" s="1"/>
  <c r="L354" i="233" s="1"/>
  <c r="K253" i="233"/>
  <c r="K254" i="233"/>
  <c r="K252" i="233"/>
  <c r="K421" i="233"/>
  <c r="K417" i="233"/>
  <c r="K426" i="233"/>
  <c r="K427" i="233"/>
  <c r="K422" i="233"/>
  <c r="K416" i="233"/>
  <c r="K425" i="233"/>
  <c r="K420" i="233"/>
  <c r="K418" i="233"/>
  <c r="K437" i="233" s="1"/>
  <c r="K423" i="233"/>
  <c r="K438" i="233" s="1"/>
  <c r="L443" i="233" s="1"/>
  <c r="K428" i="233"/>
  <c r="K439" i="233" s="1"/>
  <c r="L444" i="233" s="1"/>
  <c r="K343" i="233"/>
  <c r="K341" i="233"/>
  <c r="K342" i="233"/>
  <c r="L411" i="233"/>
  <c r="L322" i="233"/>
  <c r="L233" i="233"/>
  <c r="L144" i="233"/>
  <c r="K431" i="233"/>
  <c r="K432" i="233"/>
  <c r="K430" i="233"/>
  <c r="M449" i="233"/>
  <c r="M360" i="233"/>
  <c r="M271" i="233"/>
  <c r="M182" i="233"/>
  <c r="M457" i="233"/>
  <c r="M458" i="233" s="1"/>
  <c r="M520" i="233" s="1"/>
  <c r="M287" i="233"/>
  <c r="M288" i="233" s="1"/>
  <c r="M539" i="233" s="1"/>
  <c r="M279" i="233"/>
  <c r="M280" i="233" s="1"/>
  <c r="M518" i="233" s="1"/>
  <c r="M465" i="233"/>
  <c r="M466" i="233" s="1"/>
  <c r="M541" i="233" s="1"/>
  <c r="M376" i="233"/>
  <c r="M377" i="233" s="1"/>
  <c r="M540" i="233" s="1"/>
  <c r="M368" i="233"/>
  <c r="M369" i="233" s="1"/>
  <c r="M519" i="233" s="1"/>
  <c r="M198" i="233"/>
  <c r="M199" i="233" s="1"/>
  <c r="M538" i="233" s="1"/>
  <c r="M190" i="233"/>
  <c r="M191" i="233" s="1"/>
  <c r="M517" i="233" s="1"/>
  <c r="M93" i="233"/>
  <c r="M101" i="233"/>
  <c r="M102" i="233" s="1"/>
  <c r="M516" i="233" s="1"/>
  <c r="M109" i="233"/>
  <c r="M110" i="233" s="1"/>
  <c r="M537" i="233" s="1"/>
  <c r="N359" i="232"/>
  <c r="N539" i="232"/>
  <c r="N719" i="232"/>
  <c r="N899" i="232"/>
  <c r="M166" i="232"/>
  <c r="M346" i="232"/>
  <c r="M526" i="232"/>
  <c r="M706" i="232"/>
  <c r="M886" i="232"/>
  <c r="N527" i="233"/>
  <c r="N999" i="232"/>
  <c r="N13" i="232"/>
  <c r="N820" i="232" s="1"/>
  <c r="K89" i="233"/>
  <c r="M21" i="233"/>
  <c r="K77" i="233"/>
  <c r="K99" i="233" s="1"/>
  <c r="K100" i="233" s="1"/>
  <c r="K507" i="233" s="1"/>
  <c r="M19" i="233"/>
  <c r="M55" i="233" s="1"/>
  <c r="M20" i="233"/>
  <c r="M56" i="233" s="1"/>
  <c r="O4" i="233"/>
  <c r="N106" i="233"/>
  <c r="N179" i="232"/>
  <c r="M899" i="222"/>
  <c r="N176" i="222"/>
  <c r="N178" i="222" s="1"/>
  <c r="N894" i="222" s="1"/>
  <c r="N351" i="222"/>
  <c r="N353" i="222" s="1"/>
  <c r="N895" i="222" s="1"/>
  <c r="N876" i="222"/>
  <c r="N878" i="222" s="1"/>
  <c r="N898" i="222" s="1"/>
  <c r="N526" i="222"/>
  <c r="N528" i="222" s="1"/>
  <c r="N896" i="222" s="1"/>
  <c r="N701" i="222"/>
  <c r="N703" i="222" s="1"/>
  <c r="N897" i="222" s="1"/>
  <c r="M20" i="232"/>
  <c r="M21" i="232"/>
  <c r="O4" i="232"/>
  <c r="O4" i="213"/>
  <c r="O4" i="223"/>
  <c r="O4" i="222"/>
  <c r="H51" i="216"/>
  <c r="H66" i="216"/>
  <c r="O4" i="217"/>
  <c r="O14" i="217" s="1"/>
  <c r="O4" i="216"/>
  <c r="P86" i="216"/>
  <c r="M822" i="232" l="1"/>
  <c r="M462" i="232"/>
  <c r="N823" i="232"/>
  <c r="N822" i="232"/>
  <c r="N460" i="232"/>
  <c r="N462" i="232" s="1"/>
  <c r="N640" i="232"/>
  <c r="M643" i="232"/>
  <c r="M642" i="232"/>
  <c r="N100" i="232"/>
  <c r="N103" i="232" s="1"/>
  <c r="N280" i="232"/>
  <c r="M283" i="232"/>
  <c r="M282" i="232"/>
  <c r="M103" i="232"/>
  <c r="M102" i="232"/>
  <c r="M272" i="232"/>
  <c r="M632" i="232"/>
  <c r="M631" i="232"/>
  <c r="M452" i="232"/>
  <c r="M451" i="232"/>
  <c r="M812" i="232"/>
  <c r="M811" i="232"/>
  <c r="N89" i="232"/>
  <c r="N91" i="232" s="1"/>
  <c r="N809" i="232"/>
  <c r="N629" i="232"/>
  <c r="N269" i="232"/>
  <c r="N449" i="232"/>
  <c r="M92" i="232"/>
  <c r="N109" i="223"/>
  <c r="P410" i="232"/>
  <c r="P590" i="232"/>
  <c r="Q769" i="232"/>
  <c r="Q774" i="232"/>
  <c r="P230" i="232"/>
  <c r="Q225" i="232"/>
  <c r="Q585" i="232"/>
  <c r="Q405" i="232"/>
  <c r="N973" i="232"/>
  <c r="Q33" i="232"/>
  <c r="Q754" i="232"/>
  <c r="Q755" i="232" s="1"/>
  <c r="Q756" i="232" s="1"/>
  <c r="Q768" i="232" s="1"/>
  <c r="Q394" i="232"/>
  <c r="Q395" i="232" s="1"/>
  <c r="Q396" i="232" s="1"/>
  <c r="Q408" i="232" s="1"/>
  <c r="Q574" i="232"/>
  <c r="Q575" i="232" s="1"/>
  <c r="Q576" i="232" s="1"/>
  <c r="Q588" i="232" s="1"/>
  <c r="Q214" i="232"/>
  <c r="Q215" i="232" s="1"/>
  <c r="Q216" i="232" s="1"/>
  <c r="Q228" i="232" s="1"/>
  <c r="J294" i="232"/>
  <c r="J362" i="232" s="1"/>
  <c r="J363" i="232" s="1"/>
  <c r="J834" i="232"/>
  <c r="J722" i="232"/>
  <c r="J723" i="232" s="1"/>
  <c r="J114" i="232"/>
  <c r="K606" i="232"/>
  <c r="K602" i="232"/>
  <c r="K603" i="232" s="1"/>
  <c r="K607" i="232" s="1"/>
  <c r="K613" i="232" s="1"/>
  <c r="M792" i="232"/>
  <c r="M800" i="232" s="1"/>
  <c r="M788" i="232"/>
  <c r="M428" i="232"/>
  <c r="M433" i="232"/>
  <c r="M441" i="232" s="1"/>
  <c r="M612" i="232"/>
  <c r="M620" i="232" s="1"/>
  <c r="M608" i="232"/>
  <c r="K422" i="232"/>
  <c r="K423" i="232" s="1"/>
  <c r="K427" i="232" s="1"/>
  <c r="K433" i="232" s="1"/>
  <c r="K426" i="232"/>
  <c r="K782" i="232"/>
  <c r="K783" i="232" s="1"/>
  <c r="K787" i="232" s="1"/>
  <c r="K793" i="232" s="1"/>
  <c r="K786" i="232"/>
  <c r="K246" i="232"/>
  <c r="K242" i="232"/>
  <c r="K243" i="232" s="1"/>
  <c r="K247" i="232" s="1"/>
  <c r="K253" i="232" s="1"/>
  <c r="M252" i="232"/>
  <c r="M260" i="232" s="1"/>
  <c r="M248" i="232"/>
  <c r="K62" i="232"/>
  <c r="K63" i="232" s="1"/>
  <c r="K67" i="232" s="1"/>
  <c r="K73" i="232" s="1"/>
  <c r="K66" i="232"/>
  <c r="K487" i="233"/>
  <c r="K84" i="233"/>
  <c r="L92" i="233" s="1"/>
  <c r="K478" i="233"/>
  <c r="K489" i="233"/>
  <c r="K484" i="233"/>
  <c r="K488" i="233"/>
  <c r="K473" i="233"/>
  <c r="K482" i="233"/>
  <c r="K477" i="233"/>
  <c r="K474" i="233"/>
  <c r="K479" i="233"/>
  <c r="K483" i="233"/>
  <c r="K475" i="233"/>
  <c r="L81" i="233"/>
  <c r="M86" i="233" s="1"/>
  <c r="L82" i="233"/>
  <c r="M87" i="233" s="1"/>
  <c r="K485" i="233"/>
  <c r="L83" i="233"/>
  <c r="M88" i="233" s="1"/>
  <c r="K480" i="233"/>
  <c r="N93" i="233"/>
  <c r="N457" i="233"/>
  <c r="N458" i="233" s="1"/>
  <c r="N520" i="233" s="1"/>
  <c r="N465" i="233"/>
  <c r="N466" i="233" s="1"/>
  <c r="N541" i="233" s="1"/>
  <c r="N190" i="233"/>
  <c r="N191" i="233" s="1"/>
  <c r="N517" i="233" s="1"/>
  <c r="N376" i="233"/>
  <c r="N377" i="233" s="1"/>
  <c r="N540" i="233" s="1"/>
  <c r="N271" i="233"/>
  <c r="N20" i="233"/>
  <c r="N56" i="233" s="1"/>
  <c r="N61" i="233" s="1"/>
  <c r="N449" i="233"/>
  <c r="M542" i="233"/>
  <c r="M75" i="233"/>
  <c r="M74" i="233"/>
  <c r="M76" i="233"/>
  <c r="M71" i="233"/>
  <c r="M70" i="233"/>
  <c r="M65" i="233"/>
  <c r="M61" i="233"/>
  <c r="M66" i="233"/>
  <c r="M64" i="233"/>
  <c r="M69" i="233"/>
  <c r="M60" i="233"/>
  <c r="M67" i="233"/>
  <c r="M62" i="233"/>
  <c r="M72" i="233"/>
  <c r="M521" i="233"/>
  <c r="N287" i="233"/>
  <c r="N288" i="233" s="1"/>
  <c r="N539" i="233" s="1"/>
  <c r="N182" i="233"/>
  <c r="N19" i="233"/>
  <c r="N411" i="233" s="1"/>
  <c r="N109" i="233"/>
  <c r="N110" i="233" s="1"/>
  <c r="N537" i="233" s="1"/>
  <c r="N279" i="233"/>
  <c r="N280" i="233" s="1"/>
  <c r="N518" i="233" s="1"/>
  <c r="N360" i="233"/>
  <c r="N101" i="233"/>
  <c r="N102" i="233" s="1"/>
  <c r="N516" i="233" s="1"/>
  <c r="N198" i="233"/>
  <c r="N199" i="233" s="1"/>
  <c r="N538" i="233" s="1"/>
  <c r="N21" i="233"/>
  <c r="K344" i="233"/>
  <c r="K374" i="233" s="1"/>
  <c r="K375" i="233" s="1"/>
  <c r="K531" i="233" s="1"/>
  <c r="K433" i="233"/>
  <c r="K463" i="233" s="1"/>
  <c r="K464" i="233" s="1"/>
  <c r="K532" i="233" s="1"/>
  <c r="L164" i="233"/>
  <c r="L165" i="233"/>
  <c r="L163" i="233"/>
  <c r="K255" i="233"/>
  <c r="L175" i="233"/>
  <c r="L178" i="233" s="1"/>
  <c r="L180" i="233" s="1"/>
  <c r="K173" i="233"/>
  <c r="L181" i="233" s="1"/>
  <c r="L341" i="233"/>
  <c r="L342" i="233"/>
  <c r="L343" i="233"/>
  <c r="L442" i="233"/>
  <c r="L445" i="233" s="1"/>
  <c r="L447" i="233" s="1"/>
  <c r="K440" i="233"/>
  <c r="L448" i="233" s="1"/>
  <c r="L432" i="233"/>
  <c r="L431" i="233"/>
  <c r="L430" i="233"/>
  <c r="L154" i="233"/>
  <c r="L155" i="233"/>
  <c r="L150" i="233"/>
  <c r="L160" i="233"/>
  <c r="L159" i="233"/>
  <c r="L151" i="233"/>
  <c r="L170" i="233" s="1"/>
  <c r="L161" i="233"/>
  <c r="L172" i="233" s="1"/>
  <c r="M177" i="233" s="1"/>
  <c r="L156" i="233"/>
  <c r="L171" i="233" s="1"/>
  <c r="M176" i="233" s="1"/>
  <c r="L149" i="233"/>
  <c r="L158" i="233"/>
  <c r="L153" i="233"/>
  <c r="L353" i="233"/>
  <c r="L356" i="233" s="1"/>
  <c r="L358" i="233" s="1"/>
  <c r="K351" i="233"/>
  <c r="L359" i="233" s="1"/>
  <c r="L332" i="233"/>
  <c r="L333" i="233"/>
  <c r="L328" i="233"/>
  <c r="L337" i="233"/>
  <c r="L338" i="233"/>
  <c r="L339" i="233"/>
  <c r="L350" i="233" s="1"/>
  <c r="M355" i="233" s="1"/>
  <c r="L334" i="233"/>
  <c r="L349" i="233" s="1"/>
  <c r="M354" i="233" s="1"/>
  <c r="L329" i="233"/>
  <c r="L348" i="233" s="1"/>
  <c r="L336" i="233"/>
  <c r="L331" i="233"/>
  <c r="L327" i="233"/>
  <c r="L264" i="233"/>
  <c r="L267" i="233" s="1"/>
  <c r="L269" i="233" s="1"/>
  <c r="K262" i="233"/>
  <c r="L270" i="233" s="1"/>
  <c r="L248" i="233"/>
  <c r="L244" i="233"/>
  <c r="L239" i="233"/>
  <c r="L243" i="233"/>
  <c r="L249" i="233"/>
  <c r="L245" i="233"/>
  <c r="L260" i="233" s="1"/>
  <c r="M265" i="233" s="1"/>
  <c r="L250" i="233"/>
  <c r="L261" i="233" s="1"/>
  <c r="M266" i="233" s="1"/>
  <c r="L240" i="233"/>
  <c r="L259" i="233" s="1"/>
  <c r="L247" i="233"/>
  <c r="L238" i="233"/>
  <c r="L242" i="233"/>
  <c r="M412" i="233"/>
  <c r="M323" i="233"/>
  <c r="M234" i="233"/>
  <c r="M145" i="233"/>
  <c r="L421" i="233"/>
  <c r="L417" i="233"/>
  <c r="L427" i="233"/>
  <c r="L426" i="233"/>
  <c r="L422" i="233"/>
  <c r="L428" i="233"/>
  <c r="L439" i="233" s="1"/>
  <c r="M444" i="233" s="1"/>
  <c r="L423" i="233"/>
  <c r="L438" i="233" s="1"/>
  <c r="M443" i="233" s="1"/>
  <c r="L418" i="233"/>
  <c r="L437" i="233" s="1"/>
  <c r="L420" i="233"/>
  <c r="L425" i="233"/>
  <c r="L416" i="233"/>
  <c r="L252" i="233"/>
  <c r="L254" i="233"/>
  <c r="L253" i="233"/>
  <c r="M411" i="233"/>
  <c r="M233" i="233"/>
  <c r="M322" i="233"/>
  <c r="M144" i="233"/>
  <c r="K166" i="233"/>
  <c r="O359" i="232"/>
  <c r="O539" i="232"/>
  <c r="O719" i="232"/>
  <c r="O899" i="232"/>
  <c r="M299" i="232"/>
  <c r="M479" i="232"/>
  <c r="M483" i="232" s="1"/>
  <c r="M659" i="232"/>
  <c r="M663" i="232" s="1"/>
  <c r="M839" i="232"/>
  <c r="M843" i="232" s="1"/>
  <c r="M298" i="232"/>
  <c r="M478" i="232"/>
  <c r="M658" i="232"/>
  <c r="M838" i="232"/>
  <c r="N166" i="232"/>
  <c r="N346" i="232"/>
  <c r="N526" i="232"/>
  <c r="N706" i="232"/>
  <c r="N886" i="232"/>
  <c r="O527" i="233"/>
  <c r="O999" i="232"/>
  <c r="K91" i="233"/>
  <c r="K94" i="233" s="1"/>
  <c r="K495" i="233" s="1"/>
  <c r="O13" i="232"/>
  <c r="O820" i="232" s="1"/>
  <c r="L77" i="233"/>
  <c r="L99" i="233" s="1"/>
  <c r="L100" i="233" s="1"/>
  <c r="L507" i="233" s="1"/>
  <c r="L89" i="233"/>
  <c r="K107" i="233"/>
  <c r="K108" i="233" s="1"/>
  <c r="K528" i="233" s="1"/>
  <c r="O13" i="233"/>
  <c r="P4" i="233"/>
  <c r="O106" i="233"/>
  <c r="N899" i="222"/>
  <c r="O179" i="232"/>
  <c r="O176" i="222"/>
  <c r="O178" i="222" s="1"/>
  <c r="O894" i="222" s="1"/>
  <c r="O876" i="222"/>
  <c r="O878" i="222" s="1"/>
  <c r="O898" i="222" s="1"/>
  <c r="O351" i="222"/>
  <c r="O353" i="222" s="1"/>
  <c r="O895" i="222" s="1"/>
  <c r="O701" i="222"/>
  <c r="O703" i="222" s="1"/>
  <c r="O897" i="222" s="1"/>
  <c r="O526" i="222"/>
  <c r="O528" i="222" s="1"/>
  <c r="O896" i="222" s="1"/>
  <c r="K22" i="232"/>
  <c r="J22" i="232"/>
  <c r="J966" i="232" s="1"/>
  <c r="L22" i="232"/>
  <c r="N22" i="232"/>
  <c r="E118" i="232"/>
  <c r="E119" i="232"/>
  <c r="M119" i="232"/>
  <c r="M118" i="232"/>
  <c r="N21" i="232"/>
  <c r="N20" i="232"/>
  <c r="L21" i="232"/>
  <c r="L20" i="232"/>
  <c r="K20" i="232"/>
  <c r="K21" i="232"/>
  <c r="J20" i="232"/>
  <c r="J21" i="232"/>
  <c r="P4" i="232"/>
  <c r="P4" i="213"/>
  <c r="P4" i="223"/>
  <c r="P4" i="222"/>
  <c r="F76" i="216"/>
  <c r="F75" i="216"/>
  <c r="H57" i="216"/>
  <c r="P4" i="217"/>
  <c r="P14" i="217" s="1"/>
  <c r="P4" i="216"/>
  <c r="Q86" i="216"/>
  <c r="M849" i="232" l="1"/>
  <c r="M915" i="232" s="1"/>
  <c r="M669" i="232"/>
  <c r="M489" i="232"/>
  <c r="M309" i="232"/>
  <c r="M375" i="232" s="1"/>
  <c r="M129" i="232"/>
  <c r="M675" i="232"/>
  <c r="M855" i="232"/>
  <c r="M854" i="232"/>
  <c r="M674" i="232"/>
  <c r="M494" i="232"/>
  <c r="M314" i="232"/>
  <c r="M315" i="232"/>
  <c r="M495" i="232"/>
  <c r="N463" i="232"/>
  <c r="M303" i="232"/>
  <c r="M372" i="232" s="1"/>
  <c r="M134" i="232"/>
  <c r="M135" i="232"/>
  <c r="M132" i="232"/>
  <c r="O823" i="232"/>
  <c r="O822" i="232"/>
  <c r="O460" i="232"/>
  <c r="O462" i="232" s="1"/>
  <c r="O640" i="232"/>
  <c r="N643" i="232"/>
  <c r="N642" i="232"/>
  <c r="N102" i="232"/>
  <c r="O100" i="232"/>
  <c r="O102" i="232" s="1"/>
  <c r="O280" i="232"/>
  <c r="N283" i="232"/>
  <c r="N282" i="232"/>
  <c r="O89" i="232"/>
  <c r="O91" i="232" s="1"/>
  <c r="O449" i="232"/>
  <c r="O629" i="232"/>
  <c r="O269" i="232"/>
  <c r="O809" i="232"/>
  <c r="N452" i="232"/>
  <c r="N451" i="232"/>
  <c r="N272" i="232"/>
  <c r="N271" i="232"/>
  <c r="N632" i="232"/>
  <c r="N631" i="232"/>
  <c r="N812" i="232"/>
  <c r="N811" i="232"/>
  <c r="N92" i="232"/>
  <c r="O803" i="232"/>
  <c r="O831" i="232" s="1"/>
  <c r="O443" i="232"/>
  <c r="O471" i="232" s="1"/>
  <c r="O623" i="232"/>
  <c r="O651" i="232" s="1"/>
  <c r="O654" i="232" s="1"/>
  <c r="O83" i="232"/>
  <c r="O263" i="232"/>
  <c r="O291" i="232" s="1"/>
  <c r="O802" i="232"/>
  <c r="O801" i="232"/>
  <c r="O800" i="232"/>
  <c r="O799" i="232"/>
  <c r="O622" i="232"/>
  <c r="O621" i="232"/>
  <c r="O620" i="232"/>
  <c r="O619" i="232"/>
  <c r="O442" i="232"/>
  <c r="O441" i="232"/>
  <c r="O440" i="232"/>
  <c r="O439" i="232"/>
  <c r="O262" i="232"/>
  <c r="O261" i="232"/>
  <c r="O260" i="232"/>
  <c r="O259" i="232"/>
  <c r="O82" i="232"/>
  <c r="O81" i="232"/>
  <c r="O80" i="232"/>
  <c r="O79" i="232"/>
  <c r="O109" i="223"/>
  <c r="Q770" i="232"/>
  <c r="Q409" i="232"/>
  <c r="Q410" i="232" s="1"/>
  <c r="Q414" i="232"/>
  <c r="Q589" i="232"/>
  <c r="Q590" i="232" s="1"/>
  <c r="Q594" i="232"/>
  <c r="Q229" i="232"/>
  <c r="Q230" i="232" s="1"/>
  <c r="Q234" i="232"/>
  <c r="O973" i="232"/>
  <c r="M912" i="232"/>
  <c r="M732" i="232"/>
  <c r="M552" i="232"/>
  <c r="J967" i="232"/>
  <c r="J968" i="232"/>
  <c r="J880" i="232"/>
  <c r="J879" i="232"/>
  <c r="J354" i="232"/>
  <c r="J355" i="232" s="1"/>
  <c r="M192" i="245"/>
  <c r="M484" i="232"/>
  <c r="M485" i="232"/>
  <c r="J714" i="232"/>
  <c r="J715" i="232" s="1"/>
  <c r="N245" i="232"/>
  <c r="M254" i="232"/>
  <c r="M262" i="232" s="1"/>
  <c r="K432" i="232"/>
  <c r="K428" i="232"/>
  <c r="K612" i="232"/>
  <c r="K608" i="232"/>
  <c r="N785" i="232"/>
  <c r="M794" i="232"/>
  <c r="M802" i="232" s="1"/>
  <c r="J474" i="232"/>
  <c r="N425" i="232"/>
  <c r="M434" i="232"/>
  <c r="M442" i="232" s="1"/>
  <c r="M614" i="232"/>
  <c r="M622" i="232" s="1"/>
  <c r="N605" i="232"/>
  <c r="K252" i="232"/>
  <c r="K248" i="232"/>
  <c r="J182" i="232"/>
  <c r="J183" i="232" s="1"/>
  <c r="J174" i="232"/>
  <c r="J175" i="232" s="1"/>
  <c r="J285" i="223"/>
  <c r="J1012" i="232"/>
  <c r="J1010" i="232"/>
  <c r="J171" i="223"/>
  <c r="J894" i="232"/>
  <c r="J895" i="232" s="1"/>
  <c r="J902" i="232"/>
  <c r="J903" i="232" s="1"/>
  <c r="K72" i="232"/>
  <c r="K68" i="232"/>
  <c r="K792" i="232"/>
  <c r="K788" i="232"/>
  <c r="L84" i="233"/>
  <c r="M92" i="233" s="1"/>
  <c r="K490" i="233"/>
  <c r="L482" i="233"/>
  <c r="L479" i="233"/>
  <c r="L477" i="233"/>
  <c r="L488" i="233"/>
  <c r="L483" i="233"/>
  <c r="L473" i="233"/>
  <c r="L478" i="233"/>
  <c r="L487" i="233"/>
  <c r="L474" i="233"/>
  <c r="L484" i="233"/>
  <c r="L489" i="233"/>
  <c r="M83" i="233"/>
  <c r="N88" i="233" s="1"/>
  <c r="L485" i="233"/>
  <c r="M81" i="233"/>
  <c r="N86" i="233" s="1"/>
  <c r="M82" i="233"/>
  <c r="N87" i="233" s="1"/>
  <c r="L480" i="233"/>
  <c r="L475" i="233"/>
  <c r="N62" i="233"/>
  <c r="N145" i="233"/>
  <c r="N155" i="233" s="1"/>
  <c r="N234" i="233"/>
  <c r="N242" i="233" s="1"/>
  <c r="N67" i="233"/>
  <c r="N323" i="233"/>
  <c r="N333" i="233" s="1"/>
  <c r="N64" i="233"/>
  <c r="N69" i="233"/>
  <c r="N70" i="233"/>
  <c r="N65" i="233"/>
  <c r="N412" i="233"/>
  <c r="N421" i="233" s="1"/>
  <c r="N60" i="233"/>
  <c r="N322" i="233"/>
  <c r="N341" i="233" s="1"/>
  <c r="N66" i="233"/>
  <c r="N71" i="233"/>
  <c r="N542" i="233"/>
  <c r="N72" i="233"/>
  <c r="N233" i="233"/>
  <c r="N254" i="233" s="1"/>
  <c r="N55" i="233"/>
  <c r="N521" i="233"/>
  <c r="N144" i="233"/>
  <c r="N165" i="233" s="1"/>
  <c r="K500" i="233"/>
  <c r="K455" i="233"/>
  <c r="K456" i="233" s="1"/>
  <c r="K511" i="233" s="1"/>
  <c r="K366" i="233"/>
  <c r="K367" i="233" s="1"/>
  <c r="K510" i="233" s="1"/>
  <c r="L272" i="233"/>
  <c r="L497" i="233" s="1"/>
  <c r="L183" i="233"/>
  <c r="L496" i="233" s="1"/>
  <c r="L255" i="233"/>
  <c r="L285" i="233" s="1"/>
  <c r="L286" i="233" s="1"/>
  <c r="L530" i="233" s="1"/>
  <c r="L262" i="233"/>
  <c r="M270" i="233" s="1"/>
  <c r="M264" i="233"/>
  <c r="M267" i="233" s="1"/>
  <c r="M269" i="233" s="1"/>
  <c r="N430" i="233"/>
  <c r="N431" i="233"/>
  <c r="N432" i="233"/>
  <c r="L433" i="233"/>
  <c r="L344" i="233"/>
  <c r="K188" i="233"/>
  <c r="K189" i="233" s="1"/>
  <c r="K508" i="233" s="1"/>
  <c r="K196" i="233"/>
  <c r="K197" i="233" s="1"/>
  <c r="K529" i="233" s="1"/>
  <c r="M160" i="233"/>
  <c r="M155" i="233"/>
  <c r="M154" i="233"/>
  <c r="M159" i="233"/>
  <c r="M150" i="233"/>
  <c r="M153" i="233"/>
  <c r="M158" i="233"/>
  <c r="M149" i="233"/>
  <c r="M151" i="233"/>
  <c r="M170" i="233" s="1"/>
  <c r="M156" i="233"/>
  <c r="M171" i="233" s="1"/>
  <c r="N176" i="233" s="1"/>
  <c r="M161" i="233"/>
  <c r="M172" i="233" s="1"/>
  <c r="N177" i="233" s="1"/>
  <c r="M244" i="233"/>
  <c r="M243" i="233"/>
  <c r="M239" i="233"/>
  <c r="M249" i="233"/>
  <c r="M248" i="233"/>
  <c r="M247" i="233"/>
  <c r="M238" i="233"/>
  <c r="M242" i="233"/>
  <c r="M240" i="233"/>
  <c r="M259" i="233" s="1"/>
  <c r="M250" i="233"/>
  <c r="M261" i="233" s="1"/>
  <c r="N266" i="233" s="1"/>
  <c r="M245" i="233"/>
  <c r="M260" i="233" s="1"/>
  <c r="N265" i="233" s="1"/>
  <c r="L361" i="233"/>
  <c r="L498" i="233" s="1"/>
  <c r="M175" i="233"/>
  <c r="M178" i="233" s="1"/>
  <c r="M180" i="233" s="1"/>
  <c r="L173" i="233"/>
  <c r="M181" i="233" s="1"/>
  <c r="L351" i="233"/>
  <c r="M359" i="233" s="1"/>
  <c r="M353" i="233"/>
  <c r="M356" i="233" s="1"/>
  <c r="M358" i="233" s="1"/>
  <c r="M163" i="233"/>
  <c r="M165" i="233"/>
  <c r="M164" i="233"/>
  <c r="M333" i="233"/>
  <c r="M332" i="233"/>
  <c r="M338" i="233"/>
  <c r="M337" i="233"/>
  <c r="M328" i="233"/>
  <c r="M336" i="233"/>
  <c r="M327" i="233"/>
  <c r="M331" i="233"/>
  <c r="M334" i="233"/>
  <c r="M349" i="233" s="1"/>
  <c r="N354" i="233" s="1"/>
  <c r="M329" i="233"/>
  <c r="M348" i="233" s="1"/>
  <c r="M339" i="233"/>
  <c r="M350" i="233" s="1"/>
  <c r="N355" i="233" s="1"/>
  <c r="M342" i="233"/>
  <c r="M341" i="233"/>
  <c r="M343" i="233"/>
  <c r="M422" i="233"/>
  <c r="M426" i="233"/>
  <c r="M427" i="233"/>
  <c r="M417" i="233"/>
  <c r="M421" i="233"/>
  <c r="M420" i="233"/>
  <c r="M416" i="233"/>
  <c r="M425" i="233"/>
  <c r="M428" i="233"/>
  <c r="M439" i="233" s="1"/>
  <c r="N444" i="233" s="1"/>
  <c r="M423" i="233"/>
  <c r="M438" i="233" s="1"/>
  <c r="N443" i="233" s="1"/>
  <c r="M418" i="233"/>
  <c r="M437" i="233" s="1"/>
  <c r="K277" i="233"/>
  <c r="K278" i="233" s="1"/>
  <c r="K509" i="233" s="1"/>
  <c r="K285" i="233"/>
  <c r="K286" i="233" s="1"/>
  <c r="K530" i="233" s="1"/>
  <c r="M253" i="233"/>
  <c r="M254" i="233"/>
  <c r="M252" i="233"/>
  <c r="L450" i="233"/>
  <c r="L499" i="233" s="1"/>
  <c r="L166" i="233"/>
  <c r="M431" i="233"/>
  <c r="M430" i="233"/>
  <c r="M432" i="233"/>
  <c r="M442" i="233"/>
  <c r="M445" i="233" s="1"/>
  <c r="M447" i="233" s="1"/>
  <c r="L440" i="233"/>
  <c r="M448" i="233" s="1"/>
  <c r="O360" i="233"/>
  <c r="O449" i="233"/>
  <c r="O271" i="233"/>
  <c r="O182" i="233"/>
  <c r="O190" i="233"/>
  <c r="O191" i="233" s="1"/>
  <c r="O517" i="233" s="1"/>
  <c r="O279" i="233"/>
  <c r="O280" i="233" s="1"/>
  <c r="O518" i="233" s="1"/>
  <c r="O198" i="233"/>
  <c r="O199" i="233" s="1"/>
  <c r="O538" i="233" s="1"/>
  <c r="O465" i="233"/>
  <c r="O466" i="233" s="1"/>
  <c r="O541" i="233" s="1"/>
  <c r="O368" i="233"/>
  <c r="O369" i="233" s="1"/>
  <c r="O519" i="233" s="1"/>
  <c r="O457" i="233"/>
  <c r="O458" i="233" s="1"/>
  <c r="O520" i="233" s="1"/>
  <c r="O376" i="233"/>
  <c r="O377" i="233" s="1"/>
  <c r="O540" i="233" s="1"/>
  <c r="O287" i="233"/>
  <c r="O288" i="233" s="1"/>
  <c r="O539" i="233" s="1"/>
  <c r="O93" i="233"/>
  <c r="O109" i="233"/>
  <c r="O110" i="233" s="1"/>
  <c r="O537" i="233" s="1"/>
  <c r="O101" i="233"/>
  <c r="O102" i="233" s="1"/>
  <c r="O516" i="233" s="1"/>
  <c r="N479" i="232"/>
  <c r="N494" i="232" s="1"/>
  <c r="N299" i="232"/>
  <c r="N659" i="232"/>
  <c r="N839" i="232"/>
  <c r="N854" i="232" s="1"/>
  <c r="M857" i="232"/>
  <c r="M851" i="232"/>
  <c r="M850" i="232"/>
  <c r="M856" i="232"/>
  <c r="M858" i="232"/>
  <c r="M852" i="232"/>
  <c r="M845" i="232"/>
  <c r="L299" i="232"/>
  <c r="L309" i="232" s="1"/>
  <c r="L479" i="232"/>
  <c r="L489" i="232" s="1"/>
  <c r="L659" i="232"/>
  <c r="L669" i="232" s="1"/>
  <c r="L839" i="232"/>
  <c r="L849" i="232" s="1"/>
  <c r="N298" i="232"/>
  <c r="N478" i="232"/>
  <c r="N658" i="232"/>
  <c r="N838" i="232"/>
  <c r="O166" i="232"/>
  <c r="O346" i="232"/>
  <c r="O526" i="232"/>
  <c r="O706" i="232"/>
  <c r="O886" i="232"/>
  <c r="M328" i="232"/>
  <c r="M329" i="232"/>
  <c r="J299" i="232"/>
  <c r="J309" i="232" s="1"/>
  <c r="J479" i="232"/>
  <c r="J489" i="232" s="1"/>
  <c r="J659" i="232"/>
  <c r="J669" i="232" s="1"/>
  <c r="J839" i="232"/>
  <c r="J849" i="232" s="1"/>
  <c r="M671" i="232"/>
  <c r="M676" i="232"/>
  <c r="M670" i="232"/>
  <c r="M677" i="232"/>
  <c r="M678" i="232"/>
  <c r="M672" i="232"/>
  <c r="M665" i="232"/>
  <c r="M490" i="232"/>
  <c r="M497" i="232"/>
  <c r="M491" i="232"/>
  <c r="M496" i="232"/>
  <c r="M502" i="232" s="1"/>
  <c r="M492" i="232"/>
  <c r="M498" i="232"/>
  <c r="K299" i="232"/>
  <c r="K309" i="232" s="1"/>
  <c r="K479" i="232"/>
  <c r="K489" i="232" s="1"/>
  <c r="K659" i="232"/>
  <c r="K669" i="232" s="1"/>
  <c r="K839" i="232"/>
  <c r="K849" i="232" s="1"/>
  <c r="M310" i="232"/>
  <c r="M317" i="232"/>
  <c r="M311" i="232"/>
  <c r="M316" i="232"/>
  <c r="M312" i="232"/>
  <c r="M318" i="232"/>
  <c r="M305" i="232"/>
  <c r="J298" i="232"/>
  <c r="J478" i="232"/>
  <c r="J658" i="232"/>
  <c r="J838" i="232"/>
  <c r="K478" i="232"/>
  <c r="K298" i="232"/>
  <c r="K658" i="232"/>
  <c r="K838" i="232"/>
  <c r="M868" i="232"/>
  <c r="M869" i="232"/>
  <c r="M509" i="232"/>
  <c r="M508" i="232"/>
  <c r="L298" i="232"/>
  <c r="L478" i="232"/>
  <c r="L658" i="232"/>
  <c r="L838" i="232"/>
  <c r="J881" i="232"/>
  <c r="J699" i="232"/>
  <c r="J521" i="232"/>
  <c r="J700" i="232"/>
  <c r="J340" i="232"/>
  <c r="J339" i="232"/>
  <c r="J519" i="232"/>
  <c r="J520" i="232"/>
  <c r="J701" i="232"/>
  <c r="J341" i="232"/>
  <c r="M689" i="232"/>
  <c r="M688" i="232"/>
  <c r="P539" i="232"/>
  <c r="P359" i="232"/>
  <c r="P719" i="232"/>
  <c r="P899" i="232"/>
  <c r="P527" i="233"/>
  <c r="P999" i="232"/>
  <c r="O20" i="232"/>
  <c r="L107" i="233"/>
  <c r="L108" i="233" s="1"/>
  <c r="L528" i="233" s="1"/>
  <c r="O21" i="232"/>
  <c r="L91" i="233"/>
  <c r="L94" i="233" s="1"/>
  <c r="L495" i="233" s="1"/>
  <c r="O22" i="232"/>
  <c r="P13" i="232"/>
  <c r="P820" i="232" s="1"/>
  <c r="J160" i="232"/>
  <c r="J161" i="232"/>
  <c r="J159" i="232"/>
  <c r="M138" i="232"/>
  <c r="M136" i="232"/>
  <c r="M130" i="232"/>
  <c r="M131" i="232"/>
  <c r="M137" i="232"/>
  <c r="M148" i="232"/>
  <c r="M149" i="232"/>
  <c r="M89" i="233"/>
  <c r="O19" i="233"/>
  <c r="O55" i="233" s="1"/>
  <c r="O21" i="233"/>
  <c r="O20" i="233"/>
  <c r="O56" i="233" s="1"/>
  <c r="P13" i="233"/>
  <c r="M77" i="233"/>
  <c r="P106" i="233"/>
  <c r="Q4" i="233"/>
  <c r="P179" i="232"/>
  <c r="P176" i="222"/>
  <c r="P178" i="222" s="1"/>
  <c r="P894" i="222" s="1"/>
  <c r="P876" i="222"/>
  <c r="P878" i="222" s="1"/>
  <c r="P898" i="222" s="1"/>
  <c r="P701" i="222"/>
  <c r="P703" i="222" s="1"/>
  <c r="P897" i="222" s="1"/>
  <c r="P351" i="222"/>
  <c r="P353" i="222" s="1"/>
  <c r="P895" i="222" s="1"/>
  <c r="P526" i="222"/>
  <c r="P528" i="222" s="1"/>
  <c r="P896" i="222" s="1"/>
  <c r="O899" i="222"/>
  <c r="N118" i="232"/>
  <c r="N119" i="232"/>
  <c r="N135" i="232" s="1"/>
  <c r="K119" i="232"/>
  <c r="K129" i="232" s="1"/>
  <c r="K118" i="232"/>
  <c r="L118" i="232"/>
  <c r="L119" i="232"/>
  <c r="L129" i="232" s="1"/>
  <c r="J119" i="232"/>
  <c r="J129" i="232" s="1"/>
  <c r="J118" i="232"/>
  <c r="Q4" i="232"/>
  <c r="Q4" i="213"/>
  <c r="Q4" i="223"/>
  <c r="Q4" i="222"/>
  <c r="H52" i="216"/>
  <c r="H63" i="216"/>
  <c r="H44" i="216"/>
  <c r="F74" i="216"/>
  <c r="F77" i="216" s="1"/>
  <c r="H56" i="216"/>
  <c r="Q4" i="217"/>
  <c r="Q14" i="217" s="1"/>
  <c r="Q4" i="216"/>
  <c r="N849" i="232" l="1"/>
  <c r="N915" i="232" s="1"/>
  <c r="N669" i="232"/>
  <c r="N735" i="232" s="1"/>
  <c r="N489" i="232"/>
  <c r="N555" i="232" s="1"/>
  <c r="N129" i="232"/>
  <c r="N195" i="232" s="1"/>
  <c r="N488" i="232"/>
  <c r="K488" i="232"/>
  <c r="L488" i="232"/>
  <c r="J488" i="232"/>
  <c r="K848" i="232"/>
  <c r="L848" i="232"/>
  <c r="J848" i="232"/>
  <c r="N848" i="232"/>
  <c r="K668" i="232"/>
  <c r="L668" i="232"/>
  <c r="J668" i="232"/>
  <c r="N668" i="232"/>
  <c r="J128" i="232"/>
  <c r="J135" i="232"/>
  <c r="J94" i="223" s="1"/>
  <c r="J134" i="232"/>
  <c r="J130" i="232"/>
  <c r="J131" i="232"/>
  <c r="J132" i="232"/>
  <c r="L128" i="232"/>
  <c r="K131" i="232"/>
  <c r="K130" i="232"/>
  <c r="K135" i="232"/>
  <c r="K94" i="223" s="1"/>
  <c r="K134" i="232"/>
  <c r="K128" i="232"/>
  <c r="K132" i="232"/>
  <c r="K195" i="232"/>
  <c r="N128" i="232"/>
  <c r="N309" i="232"/>
  <c r="K308" i="232"/>
  <c r="L308" i="232"/>
  <c r="J308" i="232"/>
  <c r="N308" i="232"/>
  <c r="L312" i="232"/>
  <c r="M735" i="232"/>
  <c r="M555" i="232"/>
  <c r="M195" i="232"/>
  <c r="M314" i="245"/>
  <c r="M314" i="223"/>
  <c r="M322" i="245"/>
  <c r="M322" i="223"/>
  <c r="M257" i="245"/>
  <c r="M257" i="223"/>
  <c r="M208" i="245"/>
  <c r="M208" i="223"/>
  <c r="M200" i="245"/>
  <c r="M200" i="223"/>
  <c r="M265" i="245"/>
  <c r="M265" i="223"/>
  <c r="M86" i="245"/>
  <c r="M86" i="223"/>
  <c r="M151" i="245"/>
  <c r="M151" i="223"/>
  <c r="M94" i="245"/>
  <c r="M94" i="223"/>
  <c r="M143" i="245"/>
  <c r="M143" i="223"/>
  <c r="N94" i="245"/>
  <c r="N94" i="223"/>
  <c r="M936" i="232"/>
  <c r="M1026" i="232" s="1"/>
  <c r="M501" i="232"/>
  <c r="M942" i="232"/>
  <c r="M863" i="232"/>
  <c r="M683" i="232"/>
  <c r="M503" i="232"/>
  <c r="N674" i="232"/>
  <c r="N675" i="232"/>
  <c r="K855" i="232"/>
  <c r="K322" i="223" s="1"/>
  <c r="K854" i="232"/>
  <c r="L855" i="232"/>
  <c r="L322" i="223" s="1"/>
  <c r="L854" i="232"/>
  <c r="K675" i="232"/>
  <c r="K265" i="223" s="1"/>
  <c r="K674" i="232"/>
  <c r="J855" i="232"/>
  <c r="J322" i="223" s="1"/>
  <c r="J854" i="232"/>
  <c r="L675" i="232"/>
  <c r="L265" i="223" s="1"/>
  <c r="L674" i="232"/>
  <c r="J675" i="232"/>
  <c r="J265" i="223" s="1"/>
  <c r="J674" i="232"/>
  <c r="N855" i="232"/>
  <c r="K495" i="232"/>
  <c r="K208" i="223" s="1"/>
  <c r="K494" i="232"/>
  <c r="K315" i="232"/>
  <c r="K151" i="223" s="1"/>
  <c r="K314" i="232"/>
  <c r="L495" i="232"/>
  <c r="L208" i="223" s="1"/>
  <c r="L494" i="232"/>
  <c r="N314" i="232"/>
  <c r="J495" i="232"/>
  <c r="J208" i="223" s="1"/>
  <c r="J494" i="232"/>
  <c r="L315" i="232"/>
  <c r="L151" i="223" s="1"/>
  <c r="L314" i="232"/>
  <c r="N315" i="232"/>
  <c r="J315" i="232"/>
  <c r="J151" i="223" s="1"/>
  <c r="J314" i="232"/>
  <c r="N495" i="232"/>
  <c r="N134" i="232"/>
  <c r="L135" i="232"/>
  <c r="L94" i="223" s="1"/>
  <c r="L134" i="232"/>
  <c r="L846" i="232"/>
  <c r="L666" i="232"/>
  <c r="L486" i="232"/>
  <c r="K663" i="232"/>
  <c r="K732" i="232" s="1"/>
  <c r="K483" i="232"/>
  <c r="K552" i="232" s="1"/>
  <c r="L306" i="232"/>
  <c r="O463" i="232"/>
  <c r="J123" i="232"/>
  <c r="P823" i="232"/>
  <c r="P822" i="232"/>
  <c r="P460" i="232"/>
  <c r="P462" i="232" s="1"/>
  <c r="P640" i="232"/>
  <c r="O103" i="232"/>
  <c r="O643" i="232"/>
  <c r="O642" i="232"/>
  <c r="O283" i="232"/>
  <c r="O282" i="232"/>
  <c r="P100" i="232"/>
  <c r="P103" i="232" s="1"/>
  <c r="P280" i="232"/>
  <c r="P89" i="232"/>
  <c r="P91" i="232" s="1"/>
  <c r="P449" i="232"/>
  <c r="P629" i="232"/>
  <c r="P269" i="232"/>
  <c r="P809" i="232"/>
  <c r="O812" i="232"/>
  <c r="O811" i="232"/>
  <c r="O272" i="232"/>
  <c r="O271" i="232"/>
  <c r="O632" i="232"/>
  <c r="O631" i="232"/>
  <c r="O452" i="232"/>
  <c r="O451" i="232"/>
  <c r="O92" i="232"/>
  <c r="P803" i="232"/>
  <c r="P831" i="232" s="1"/>
  <c r="P443" i="232"/>
  <c r="P471" i="232" s="1"/>
  <c r="P623" i="232"/>
  <c r="P651" i="232" s="1"/>
  <c r="P654" i="232" s="1"/>
  <c r="P83" i="232"/>
  <c r="P263" i="232"/>
  <c r="P291" i="232" s="1"/>
  <c r="P802" i="232"/>
  <c r="P801" i="232"/>
  <c r="P800" i="232"/>
  <c r="P799" i="232"/>
  <c r="P622" i="232"/>
  <c r="P621" i="232"/>
  <c r="P620" i="232"/>
  <c r="P619" i="232"/>
  <c r="P442" i="232"/>
  <c r="P441" i="232"/>
  <c r="P440" i="232"/>
  <c r="P439" i="232"/>
  <c r="P262" i="232"/>
  <c r="P261" i="232"/>
  <c r="P260" i="232"/>
  <c r="P259" i="232"/>
  <c r="P82" i="232"/>
  <c r="P81" i="232"/>
  <c r="P80" i="232"/>
  <c r="P79" i="232"/>
  <c r="J125" i="232"/>
  <c r="J124" i="232"/>
  <c r="P109" i="223"/>
  <c r="J990" i="232"/>
  <c r="M306" i="232"/>
  <c r="P973" i="232"/>
  <c r="M207" i="245"/>
  <c r="M102" i="245"/>
  <c r="M97" i="245"/>
  <c r="M144" i="245"/>
  <c r="M264" i="245"/>
  <c r="M103" i="245"/>
  <c r="M268" i="245"/>
  <c r="M315" i="245"/>
  <c r="M89" i="245"/>
  <c r="M154" i="245"/>
  <c r="M324" i="245"/>
  <c r="M93" i="245"/>
  <c r="M146" i="245"/>
  <c r="M267" i="245"/>
  <c r="M160" i="245"/>
  <c r="M317" i="245"/>
  <c r="M210" i="245"/>
  <c r="M258" i="245"/>
  <c r="M159" i="245"/>
  <c r="M325" i="245"/>
  <c r="M96" i="245"/>
  <c r="M273" i="245"/>
  <c r="M216" i="245"/>
  <c r="M150" i="245"/>
  <c r="M201" i="245"/>
  <c r="M330" i="245"/>
  <c r="M274" i="245"/>
  <c r="M217" i="245"/>
  <c r="M322" i="232"/>
  <c r="M211" i="245"/>
  <c r="M321" i="245"/>
  <c r="M153" i="245"/>
  <c r="M203" i="245"/>
  <c r="M260" i="245"/>
  <c r="J969" i="232"/>
  <c r="M87" i="245"/>
  <c r="M331" i="245"/>
  <c r="M88" i="245"/>
  <c r="M144" i="232"/>
  <c r="M95" i="245"/>
  <c r="M142" i="232"/>
  <c r="M323" i="232"/>
  <c r="M152" i="245"/>
  <c r="M145" i="245"/>
  <c r="M324" i="232"/>
  <c r="M137" i="245"/>
  <c r="M194" i="245"/>
  <c r="M209" i="245"/>
  <c r="M202" i="245"/>
  <c r="M504" i="232"/>
  <c r="M266" i="245"/>
  <c r="M682" i="232"/>
  <c r="M251" i="245"/>
  <c r="M259" i="245"/>
  <c r="M684" i="232"/>
  <c r="M323" i="245"/>
  <c r="M862" i="232"/>
  <c r="M316" i="245"/>
  <c r="M864" i="232"/>
  <c r="M308" i="245"/>
  <c r="J166" i="223"/>
  <c r="K843" i="232"/>
  <c r="L132" i="232"/>
  <c r="J843" i="232"/>
  <c r="J844" i="232"/>
  <c r="J846" i="232"/>
  <c r="J663" i="232"/>
  <c r="J666" i="232"/>
  <c r="J664" i="232"/>
  <c r="J483" i="232"/>
  <c r="J484" i="232"/>
  <c r="J486" i="232"/>
  <c r="J303" i="232"/>
  <c r="J306" i="232"/>
  <c r="J304" i="232"/>
  <c r="K303" i="232"/>
  <c r="J126" i="232"/>
  <c r="K123" i="232"/>
  <c r="M846" i="232"/>
  <c r="M865" i="232" s="1"/>
  <c r="M666" i="232"/>
  <c r="M685" i="232" s="1"/>
  <c r="M306" i="245"/>
  <c r="M135" i="245"/>
  <c r="O118" i="232"/>
  <c r="O148" i="232" s="1"/>
  <c r="J280" i="223"/>
  <c r="J992" i="232"/>
  <c r="M255" i="232"/>
  <c r="M263" i="232" s="1"/>
  <c r="M291" i="232" s="1"/>
  <c r="M795" i="232"/>
  <c r="M803" i="232" s="1"/>
  <c r="M831" i="232" s="1"/>
  <c r="K74" i="232"/>
  <c r="L65" i="232"/>
  <c r="L245" i="232"/>
  <c r="K254" i="232"/>
  <c r="J342" i="223"/>
  <c r="J1013" i="232"/>
  <c r="L605" i="232"/>
  <c r="K614" i="232"/>
  <c r="J337" i="223"/>
  <c r="J993" i="232"/>
  <c r="J989" i="232"/>
  <c r="M435" i="232"/>
  <c r="M443" i="232" s="1"/>
  <c r="M471" i="232" s="1"/>
  <c r="J1009" i="232"/>
  <c r="J114" i="223"/>
  <c r="N416" i="232"/>
  <c r="N418" i="232" s="1"/>
  <c r="N421" i="232"/>
  <c r="N431" i="232"/>
  <c r="N439" i="232" s="1"/>
  <c r="L425" i="232"/>
  <c r="K434" i="232"/>
  <c r="J534" i="232"/>
  <c r="J535" i="232" s="1"/>
  <c r="J542" i="232"/>
  <c r="J543" i="232" s="1"/>
  <c r="L785" i="232"/>
  <c r="K794" i="232"/>
  <c r="M615" i="232"/>
  <c r="M623" i="232" s="1"/>
  <c r="M651" i="232" s="1"/>
  <c r="M654" i="232" s="1"/>
  <c r="N596" i="232"/>
  <c r="N598" i="232" s="1"/>
  <c r="N611" i="232"/>
  <c r="N619" i="232" s="1"/>
  <c r="N601" i="232"/>
  <c r="N791" i="232"/>
  <c r="N799" i="232" s="1"/>
  <c r="N781" i="232"/>
  <c r="N776" i="232"/>
  <c r="N778" i="232" s="1"/>
  <c r="N251" i="232"/>
  <c r="N259" i="232" s="1"/>
  <c r="N236" i="232"/>
  <c r="N238" i="232" s="1"/>
  <c r="N241" i="232"/>
  <c r="M84" i="233"/>
  <c r="N92" i="233" s="1"/>
  <c r="M473" i="233"/>
  <c r="M474" i="233"/>
  <c r="M478" i="233"/>
  <c r="M484" i="233"/>
  <c r="M488" i="233"/>
  <c r="M477" i="233"/>
  <c r="M489" i="233"/>
  <c r="M482" i="233"/>
  <c r="M487" i="233"/>
  <c r="M479" i="233"/>
  <c r="M483" i="233"/>
  <c r="L490" i="233"/>
  <c r="N82" i="233"/>
  <c r="O87" i="233" s="1"/>
  <c r="M475" i="233"/>
  <c r="N83" i="233"/>
  <c r="O88" i="233" s="1"/>
  <c r="N81" i="233"/>
  <c r="O86" i="233" s="1"/>
  <c r="M480" i="233"/>
  <c r="M485" i="233"/>
  <c r="N249" i="233"/>
  <c r="N89" i="233"/>
  <c r="N91" i="233" s="1"/>
  <c r="N240" i="233"/>
  <c r="N259" i="233" s="1"/>
  <c r="O264" i="233" s="1"/>
  <c r="N332" i="233"/>
  <c r="N331" i="233"/>
  <c r="N329" i="233"/>
  <c r="N348" i="233" s="1"/>
  <c r="O353" i="233" s="1"/>
  <c r="N334" i="233"/>
  <c r="N349" i="233" s="1"/>
  <c r="O354" i="233" s="1"/>
  <c r="N338" i="233"/>
  <c r="N418" i="233"/>
  <c r="N437" i="233" s="1"/>
  <c r="O442" i="233" s="1"/>
  <c r="N423" i="233"/>
  <c r="N438" i="233" s="1"/>
  <c r="O443" i="233" s="1"/>
  <c r="N149" i="233"/>
  <c r="N250" i="233"/>
  <c r="N261" i="233" s="1"/>
  <c r="O266" i="233" s="1"/>
  <c r="N158" i="233"/>
  <c r="N248" i="233"/>
  <c r="N252" i="233"/>
  <c r="N425" i="233"/>
  <c r="N247" i="233"/>
  <c r="N150" i="233"/>
  <c r="N417" i="233"/>
  <c r="N244" i="233"/>
  <c r="N151" i="233"/>
  <c r="N170" i="233" s="1"/>
  <c r="O175" i="233" s="1"/>
  <c r="N159" i="233"/>
  <c r="N422" i="233"/>
  <c r="N243" i="233"/>
  <c r="N156" i="233"/>
  <c r="N171" i="233" s="1"/>
  <c r="O176" i="233" s="1"/>
  <c r="N160" i="233"/>
  <c r="N245" i="233"/>
  <c r="N260" i="233" s="1"/>
  <c r="O265" i="233" s="1"/>
  <c r="N239" i="233"/>
  <c r="N161" i="233"/>
  <c r="N172" i="233" s="1"/>
  <c r="O177" i="233" s="1"/>
  <c r="N154" i="233"/>
  <c r="N253" i="233"/>
  <c r="N420" i="233"/>
  <c r="N238" i="233"/>
  <c r="N153" i="233"/>
  <c r="N416" i="233"/>
  <c r="N336" i="233"/>
  <c r="N343" i="233"/>
  <c r="N327" i="233"/>
  <c r="N337" i="233"/>
  <c r="N328" i="233"/>
  <c r="N339" i="233"/>
  <c r="N350" i="233" s="1"/>
  <c r="O355" i="233" s="1"/>
  <c r="N342" i="233"/>
  <c r="N427" i="233"/>
  <c r="N428" i="233"/>
  <c r="N439" i="233" s="1"/>
  <c r="N426" i="233"/>
  <c r="N164" i="233"/>
  <c r="K533" i="233"/>
  <c r="N163" i="233"/>
  <c r="O75" i="233"/>
  <c r="O76" i="233"/>
  <c r="O74" i="233"/>
  <c r="O65" i="233"/>
  <c r="O66" i="233"/>
  <c r="O61" i="233"/>
  <c r="O70" i="233"/>
  <c r="O71" i="233"/>
  <c r="O60" i="233"/>
  <c r="O69" i="233"/>
  <c r="O64" i="233"/>
  <c r="O72" i="233"/>
  <c r="O67" i="233"/>
  <c r="O62" i="233"/>
  <c r="N74" i="233"/>
  <c r="N76" i="233"/>
  <c r="N75" i="233"/>
  <c r="O542" i="233"/>
  <c r="O521" i="233"/>
  <c r="K512" i="233"/>
  <c r="L500" i="233"/>
  <c r="M450" i="233"/>
  <c r="M499" i="233" s="1"/>
  <c r="M344" i="233"/>
  <c r="M374" i="233" s="1"/>
  <c r="M375" i="233" s="1"/>
  <c r="M531" i="233" s="1"/>
  <c r="M183" i="233"/>
  <c r="M496" i="233" s="1"/>
  <c r="L277" i="233"/>
  <c r="L278" i="233" s="1"/>
  <c r="L509" i="233" s="1"/>
  <c r="M433" i="233"/>
  <c r="M455" i="233" s="1"/>
  <c r="M456" i="233" s="1"/>
  <c r="M511" i="233" s="1"/>
  <c r="M166" i="233"/>
  <c r="M188" i="233" s="1"/>
  <c r="M189" i="233" s="1"/>
  <c r="M508" i="233" s="1"/>
  <c r="M272" i="233"/>
  <c r="M497" i="233" s="1"/>
  <c r="L188" i="233"/>
  <c r="L189" i="233" s="1"/>
  <c r="L508" i="233" s="1"/>
  <c r="L196" i="233"/>
  <c r="L197" i="233" s="1"/>
  <c r="L529" i="233" s="1"/>
  <c r="M255" i="233"/>
  <c r="N442" i="233"/>
  <c r="N445" i="233" s="1"/>
  <c r="N447" i="233" s="1"/>
  <c r="M440" i="233"/>
  <c r="N448" i="233" s="1"/>
  <c r="L374" i="233"/>
  <c r="L375" i="233" s="1"/>
  <c r="L531" i="233" s="1"/>
  <c r="L366" i="233"/>
  <c r="L367" i="233" s="1"/>
  <c r="L510" i="233" s="1"/>
  <c r="O411" i="233"/>
  <c r="O322" i="233"/>
  <c r="O233" i="233"/>
  <c r="O144" i="233"/>
  <c r="N353" i="233"/>
  <c r="N356" i="233" s="1"/>
  <c r="N358" i="233" s="1"/>
  <c r="M351" i="233"/>
  <c r="N359" i="233" s="1"/>
  <c r="L463" i="233"/>
  <c r="L464" i="233" s="1"/>
  <c r="L532" i="233" s="1"/>
  <c r="L455" i="233"/>
  <c r="L456" i="233" s="1"/>
  <c r="L511" i="233" s="1"/>
  <c r="P449" i="233"/>
  <c r="P360" i="233"/>
  <c r="P271" i="233"/>
  <c r="P182" i="233"/>
  <c r="P279" i="233"/>
  <c r="P280" i="233" s="1"/>
  <c r="P518" i="233" s="1"/>
  <c r="P287" i="233"/>
  <c r="P288" i="233" s="1"/>
  <c r="P539" i="233" s="1"/>
  <c r="P465" i="233"/>
  <c r="P466" i="233" s="1"/>
  <c r="P541" i="233" s="1"/>
  <c r="P457" i="233"/>
  <c r="P458" i="233" s="1"/>
  <c r="P520" i="233" s="1"/>
  <c r="P376" i="233"/>
  <c r="P377" i="233" s="1"/>
  <c r="P540" i="233" s="1"/>
  <c r="P368" i="233"/>
  <c r="P369" i="233" s="1"/>
  <c r="P519" i="233" s="1"/>
  <c r="P190" i="233"/>
  <c r="P191" i="233" s="1"/>
  <c r="P517" i="233" s="1"/>
  <c r="P198" i="233"/>
  <c r="P199" i="233" s="1"/>
  <c r="P538" i="233" s="1"/>
  <c r="M262" i="233"/>
  <c r="N270" i="233" s="1"/>
  <c r="N264" i="233"/>
  <c r="N267" i="233" s="1"/>
  <c r="N269" i="233" s="1"/>
  <c r="O323" i="233"/>
  <c r="O412" i="233"/>
  <c r="O234" i="233"/>
  <c r="O145" i="233"/>
  <c r="N433" i="233"/>
  <c r="M173" i="233"/>
  <c r="N181" i="233" s="1"/>
  <c r="N175" i="233"/>
  <c r="N178" i="233" s="1"/>
  <c r="N180" i="233" s="1"/>
  <c r="M361" i="233"/>
  <c r="M498" i="233" s="1"/>
  <c r="P93" i="233"/>
  <c r="P101" i="233"/>
  <c r="P102" i="233" s="1"/>
  <c r="P516" i="233" s="1"/>
  <c r="P109" i="233"/>
  <c r="M944" i="232"/>
  <c r="M945" i="232"/>
  <c r="M941" i="232"/>
  <c r="M956" i="232"/>
  <c r="M937" i="232"/>
  <c r="M939" i="232"/>
  <c r="M938" i="232"/>
  <c r="M955" i="232"/>
  <c r="M943" i="232"/>
  <c r="M274" i="223"/>
  <c r="M150" i="223"/>
  <c r="M251" i="223"/>
  <c r="M308" i="223"/>
  <c r="M324" i="223"/>
  <c r="M152" i="223"/>
  <c r="M695" i="232"/>
  <c r="N700" i="232" s="1"/>
  <c r="M260" i="223"/>
  <c r="M875" i="232"/>
  <c r="N880" i="232" s="1"/>
  <c r="M317" i="223"/>
  <c r="M216" i="223"/>
  <c r="M145" i="223"/>
  <c r="M209" i="223"/>
  <c r="M696" i="232"/>
  <c r="N701" i="232" s="1"/>
  <c r="M268" i="223"/>
  <c r="M876" i="232"/>
  <c r="N881" i="232" s="1"/>
  <c r="M325" i="223"/>
  <c r="M217" i="223"/>
  <c r="M153" i="223"/>
  <c r="M202" i="223"/>
  <c r="M264" i="223"/>
  <c r="M137" i="223"/>
  <c r="M144" i="223"/>
  <c r="M192" i="223"/>
  <c r="M210" i="223"/>
  <c r="M321" i="223"/>
  <c r="M207" i="223"/>
  <c r="M259" i="223"/>
  <c r="M336" i="232"/>
  <c r="N341" i="232" s="1"/>
  <c r="M154" i="223"/>
  <c r="M194" i="223"/>
  <c r="M201" i="223"/>
  <c r="M267" i="223"/>
  <c r="M323" i="223"/>
  <c r="M335" i="232"/>
  <c r="N340" i="232" s="1"/>
  <c r="M146" i="223"/>
  <c r="M211" i="223"/>
  <c r="M258" i="223"/>
  <c r="M160" i="223"/>
  <c r="M315" i="223"/>
  <c r="M330" i="223"/>
  <c r="M273" i="223"/>
  <c r="M331" i="223"/>
  <c r="M515" i="232"/>
  <c r="N520" i="232" s="1"/>
  <c r="M203" i="223"/>
  <c r="M266" i="223"/>
  <c r="M159" i="223"/>
  <c r="M316" i="223"/>
  <c r="M516" i="232"/>
  <c r="N521" i="232" s="1"/>
  <c r="J522" i="232"/>
  <c r="J342" i="232"/>
  <c r="J344" i="232" s="1"/>
  <c r="J882" i="232"/>
  <c r="J884" i="232" s="1"/>
  <c r="J887" i="232" s="1"/>
  <c r="J867" i="232"/>
  <c r="J868" i="232"/>
  <c r="J869" i="232"/>
  <c r="K316" i="232"/>
  <c r="K311" i="232"/>
  <c r="K317" i="232"/>
  <c r="K310" i="232"/>
  <c r="K312" i="232"/>
  <c r="K318" i="232"/>
  <c r="K305" i="232"/>
  <c r="N869" i="232"/>
  <c r="N868" i="232"/>
  <c r="L310" i="232"/>
  <c r="L317" i="232"/>
  <c r="L316" i="232"/>
  <c r="L311" i="232"/>
  <c r="L318" i="232"/>
  <c r="N310" i="232"/>
  <c r="N317" i="232"/>
  <c r="N311" i="232"/>
  <c r="N316" i="232"/>
  <c r="N318" i="232"/>
  <c r="N312" i="232"/>
  <c r="L868" i="232"/>
  <c r="L869" i="232"/>
  <c r="L688" i="232"/>
  <c r="L689" i="232"/>
  <c r="J508" i="232"/>
  <c r="J507" i="232"/>
  <c r="J509" i="232"/>
  <c r="N509" i="232"/>
  <c r="N508" i="232"/>
  <c r="O119" i="232"/>
  <c r="O134" i="232" s="1"/>
  <c r="O299" i="232"/>
  <c r="O479" i="232"/>
  <c r="O494" i="232" s="1"/>
  <c r="O659" i="232"/>
  <c r="O839" i="232"/>
  <c r="O855" i="232" s="1"/>
  <c r="L509" i="232"/>
  <c r="L508" i="232"/>
  <c r="J329" i="232"/>
  <c r="J328" i="232"/>
  <c r="J327" i="232"/>
  <c r="J851" i="232"/>
  <c r="J856" i="232"/>
  <c r="J857" i="232"/>
  <c r="J850" i="232"/>
  <c r="J845" i="232"/>
  <c r="J852" i="232"/>
  <c r="J858" i="232"/>
  <c r="N329" i="232"/>
  <c r="N328" i="232"/>
  <c r="N689" i="232"/>
  <c r="N688" i="232"/>
  <c r="L329" i="232"/>
  <c r="L328" i="232"/>
  <c r="K868" i="232"/>
  <c r="K869" i="232"/>
  <c r="J676" i="232"/>
  <c r="J671" i="232"/>
  <c r="J670" i="232"/>
  <c r="J677" i="232"/>
  <c r="J665" i="232"/>
  <c r="J678" i="232"/>
  <c r="J672" i="232"/>
  <c r="Q359" i="232"/>
  <c r="Q539" i="232"/>
  <c r="Q719" i="232"/>
  <c r="Q899" i="232"/>
  <c r="J688" i="232"/>
  <c r="J689" i="232"/>
  <c r="J687" i="232"/>
  <c r="N497" i="232"/>
  <c r="N496" i="232"/>
  <c r="N490" i="232"/>
  <c r="N491" i="232"/>
  <c r="N498" i="232"/>
  <c r="N492" i="232"/>
  <c r="O298" i="232"/>
  <c r="O478" i="232"/>
  <c r="O658" i="232"/>
  <c r="O838" i="232"/>
  <c r="K688" i="232"/>
  <c r="K689" i="232"/>
  <c r="K851" i="232"/>
  <c r="K857" i="232"/>
  <c r="K850" i="232"/>
  <c r="K856" i="232"/>
  <c r="K852" i="232"/>
  <c r="K858" i="232"/>
  <c r="K845" i="232"/>
  <c r="J497" i="232"/>
  <c r="J496" i="232"/>
  <c r="J491" i="232"/>
  <c r="J490" i="232"/>
  <c r="J485" i="232"/>
  <c r="J498" i="232"/>
  <c r="J492" i="232"/>
  <c r="L857" i="232"/>
  <c r="L850" i="232"/>
  <c r="L856" i="232"/>
  <c r="L851" i="232"/>
  <c r="L858" i="232"/>
  <c r="L852" i="232"/>
  <c r="J702" i="232"/>
  <c r="J704" i="232" s="1"/>
  <c r="J707" i="232" s="1"/>
  <c r="K329" i="232"/>
  <c r="K328" i="232"/>
  <c r="K670" i="232"/>
  <c r="K671" i="232"/>
  <c r="K677" i="232"/>
  <c r="K676" i="232"/>
  <c r="K672" i="232"/>
  <c r="K678" i="232"/>
  <c r="K665" i="232"/>
  <c r="J311" i="232"/>
  <c r="J317" i="232"/>
  <c r="J316" i="232"/>
  <c r="J310" i="232"/>
  <c r="J305" i="232"/>
  <c r="J318" i="232"/>
  <c r="J312" i="232"/>
  <c r="L677" i="232"/>
  <c r="L671" i="232"/>
  <c r="L676" i="232"/>
  <c r="L670" i="232"/>
  <c r="L678" i="232"/>
  <c r="L672" i="232"/>
  <c r="N850" i="232"/>
  <c r="N856" i="232"/>
  <c r="N857" i="232"/>
  <c r="N851" i="232"/>
  <c r="N858" i="232"/>
  <c r="N852" i="232"/>
  <c r="P166" i="232"/>
  <c r="P346" i="232"/>
  <c r="P526" i="232"/>
  <c r="P706" i="232"/>
  <c r="P886" i="232"/>
  <c r="K508" i="232"/>
  <c r="K509" i="232"/>
  <c r="K491" i="232"/>
  <c r="K496" i="232"/>
  <c r="K490" i="232"/>
  <c r="K497" i="232"/>
  <c r="K492" i="232"/>
  <c r="K498" i="232"/>
  <c r="K485" i="232"/>
  <c r="L497" i="232"/>
  <c r="L491" i="232"/>
  <c r="L496" i="232"/>
  <c r="L490" i="232"/>
  <c r="L492" i="232"/>
  <c r="L498" i="232"/>
  <c r="N676" i="232"/>
  <c r="N671" i="232"/>
  <c r="N677" i="232"/>
  <c r="N670" i="232"/>
  <c r="N672" i="232"/>
  <c r="N678" i="232"/>
  <c r="Q527" i="233"/>
  <c r="Q999" i="232"/>
  <c r="P21" i="232"/>
  <c r="P22" i="232"/>
  <c r="P20" i="232"/>
  <c r="M91" i="233"/>
  <c r="M94" i="233" s="1"/>
  <c r="M495" i="233" s="1"/>
  <c r="Q13" i="232"/>
  <c r="Q820" i="232" s="1"/>
  <c r="M87" i="223"/>
  <c r="M102" i="223"/>
  <c r="M95" i="223"/>
  <c r="M103" i="223"/>
  <c r="M155" i="232"/>
  <c r="M89" i="223"/>
  <c r="M93" i="223"/>
  <c r="M96" i="223"/>
  <c r="M88" i="223"/>
  <c r="M156" i="232"/>
  <c r="M97" i="223"/>
  <c r="J162" i="232"/>
  <c r="K138" i="232"/>
  <c r="N138" i="232"/>
  <c r="N132" i="232"/>
  <c r="J138" i="232"/>
  <c r="L138" i="232"/>
  <c r="K148" i="232"/>
  <c r="K149" i="232"/>
  <c r="J148" i="232"/>
  <c r="J149" i="232"/>
  <c r="J147" i="232"/>
  <c r="K137" i="232"/>
  <c r="K136" i="232"/>
  <c r="K125" i="232"/>
  <c r="J137" i="232"/>
  <c r="J136" i="232"/>
  <c r="N149" i="232"/>
  <c r="N148" i="232"/>
  <c r="N131" i="232"/>
  <c r="N130" i="232"/>
  <c r="N136" i="232"/>
  <c r="N137" i="232"/>
  <c r="L130" i="232"/>
  <c r="L136" i="232"/>
  <c r="L137" i="232"/>
  <c r="L131" i="232"/>
  <c r="L148" i="232"/>
  <c r="L149" i="232"/>
  <c r="P19" i="233"/>
  <c r="P55" i="233" s="1"/>
  <c r="P20" i="233"/>
  <c r="P56" i="233" s="1"/>
  <c r="P21" i="233"/>
  <c r="M99" i="233"/>
  <c r="M100" i="233" s="1"/>
  <c r="M507" i="233" s="1"/>
  <c r="M107" i="233"/>
  <c r="M108" i="233" s="1"/>
  <c r="M528" i="233" s="1"/>
  <c r="Q13" i="233"/>
  <c r="Q106" i="233"/>
  <c r="Q179" i="232"/>
  <c r="P899" i="222"/>
  <c r="Q176" i="222"/>
  <c r="Q178" i="222" s="1"/>
  <c r="Q894" i="222" s="1"/>
  <c r="Q876" i="222"/>
  <c r="Q878" i="222" s="1"/>
  <c r="Q898" i="222" s="1"/>
  <c r="Q701" i="222"/>
  <c r="Q703" i="222" s="1"/>
  <c r="Q897" i="222" s="1"/>
  <c r="Q526" i="222"/>
  <c r="Q528" i="222" s="1"/>
  <c r="Q896" i="222" s="1"/>
  <c r="Q351" i="222"/>
  <c r="Q353" i="222" s="1"/>
  <c r="Q895" i="222" s="1"/>
  <c r="M848" i="232" l="1"/>
  <c r="M313" i="245" s="1"/>
  <c r="O849" i="232"/>
  <c r="O915" i="232" s="1"/>
  <c r="O669" i="232"/>
  <c r="O735" i="232" s="1"/>
  <c r="O489" i="232"/>
  <c r="O555" i="232" s="1"/>
  <c r="O129" i="232"/>
  <c r="O195" i="232" s="1"/>
  <c r="M668" i="232"/>
  <c r="M256" i="245" s="1"/>
  <c r="M488" i="232"/>
  <c r="M554" i="232" s="1"/>
  <c r="O488" i="232"/>
  <c r="O848" i="232"/>
  <c r="O668" i="232"/>
  <c r="O128" i="232"/>
  <c r="M308" i="232"/>
  <c r="O309" i="232"/>
  <c r="O308" i="232"/>
  <c r="H374" i="232"/>
  <c r="H142" i="223"/>
  <c r="N375" i="232"/>
  <c r="J501" i="232"/>
  <c r="J141" i="232"/>
  <c r="J86" i="223"/>
  <c r="J195" i="232"/>
  <c r="L86" i="223"/>
  <c r="L195" i="232"/>
  <c r="L314" i="223"/>
  <c r="L915" i="232"/>
  <c r="K314" i="223"/>
  <c r="K915" i="232"/>
  <c r="J314" i="223"/>
  <c r="J915" i="232"/>
  <c r="J257" i="223"/>
  <c r="J735" i="232"/>
  <c r="L257" i="223"/>
  <c r="L735" i="232"/>
  <c r="K257" i="223"/>
  <c r="K735" i="232"/>
  <c r="K200" i="223"/>
  <c r="K555" i="232"/>
  <c r="J200" i="223"/>
  <c r="J555" i="232"/>
  <c r="L200" i="223"/>
  <c r="L555" i="232"/>
  <c r="L143" i="223"/>
  <c r="L375" i="232"/>
  <c r="K143" i="223"/>
  <c r="K375" i="232"/>
  <c r="J143" i="223"/>
  <c r="J375" i="232"/>
  <c r="O322" i="245"/>
  <c r="O322" i="223"/>
  <c r="N314" i="245"/>
  <c r="N314" i="223"/>
  <c r="N322" i="245"/>
  <c r="N322" i="223"/>
  <c r="N208" i="245"/>
  <c r="N208" i="223"/>
  <c r="N200" i="245"/>
  <c r="N200" i="223"/>
  <c r="N257" i="245"/>
  <c r="N257" i="223"/>
  <c r="N265" i="245"/>
  <c r="N265" i="223"/>
  <c r="N86" i="245"/>
  <c r="N86" i="223"/>
  <c r="N151" i="245"/>
  <c r="N151" i="223"/>
  <c r="K936" i="232"/>
  <c r="K86" i="223"/>
  <c r="N143" i="245"/>
  <c r="N143" i="223"/>
  <c r="M37" i="223"/>
  <c r="M37" i="245"/>
  <c r="M29" i="223"/>
  <c r="M29" i="245"/>
  <c r="J321" i="232"/>
  <c r="N942" i="232"/>
  <c r="L942" i="232"/>
  <c r="L37" i="223" s="1"/>
  <c r="J942" i="232"/>
  <c r="J37" i="223" s="1"/>
  <c r="N936" i="232"/>
  <c r="N1026" i="232" s="1"/>
  <c r="L936" i="232"/>
  <c r="J936" i="232"/>
  <c r="K942" i="232"/>
  <c r="K37" i="223" s="1"/>
  <c r="J681" i="232"/>
  <c r="J861" i="232"/>
  <c r="J140" i="232"/>
  <c r="O854" i="232"/>
  <c r="O674" i="232"/>
  <c r="O675" i="232"/>
  <c r="O314" i="232"/>
  <c r="O495" i="232"/>
  <c r="O315" i="232"/>
  <c r="O135" i="232"/>
  <c r="P102" i="232"/>
  <c r="O136" i="232"/>
  <c r="O142" i="232" s="1"/>
  <c r="P463" i="232"/>
  <c r="Q823" i="232"/>
  <c r="Q822" i="232"/>
  <c r="P643" i="232"/>
  <c r="P642" i="232"/>
  <c r="Q460" i="232"/>
  <c r="Q463" i="232" s="1"/>
  <c r="Q640" i="232"/>
  <c r="Q100" i="232"/>
  <c r="Q103" i="232" s="1"/>
  <c r="Q280" i="232"/>
  <c r="P283" i="232"/>
  <c r="P282" i="232"/>
  <c r="Q89" i="232"/>
  <c r="Q91" i="232" s="1"/>
  <c r="Q629" i="232"/>
  <c r="Q269" i="232"/>
  <c r="Q809" i="232"/>
  <c r="Q449" i="232"/>
  <c r="P812" i="232"/>
  <c r="P811" i="232"/>
  <c r="P272" i="232"/>
  <c r="P271" i="232"/>
  <c r="P632" i="232"/>
  <c r="P631" i="232"/>
  <c r="P452" i="232"/>
  <c r="P451" i="232"/>
  <c r="P92" i="232"/>
  <c r="Q803" i="232"/>
  <c r="Q831" i="232" s="1"/>
  <c r="L156" i="232"/>
  <c r="L155" i="232"/>
  <c r="Q443" i="232"/>
  <c r="Q471" i="232" s="1"/>
  <c r="Q623" i="232"/>
  <c r="Q651" i="232" s="1"/>
  <c r="Q654" i="232" s="1"/>
  <c r="Q83" i="232"/>
  <c r="Q263" i="232"/>
  <c r="Q291" i="232" s="1"/>
  <c r="Q802" i="232"/>
  <c r="Q801" i="232"/>
  <c r="Q800" i="232"/>
  <c r="Q799" i="232"/>
  <c r="Q622" i="232"/>
  <c r="Q621" i="232"/>
  <c r="Q620" i="232"/>
  <c r="Q619" i="232"/>
  <c r="Q442" i="232"/>
  <c r="Q441" i="232"/>
  <c r="Q440" i="232"/>
  <c r="Q439" i="232"/>
  <c r="Q262" i="232"/>
  <c r="Q261" i="232"/>
  <c r="Q260" i="232"/>
  <c r="Q259" i="232"/>
  <c r="Q81" i="232"/>
  <c r="Q80" i="232"/>
  <c r="Q79" i="232"/>
  <c r="Q82" i="232"/>
  <c r="J374" i="232"/>
  <c r="J504" i="232"/>
  <c r="K862" i="232"/>
  <c r="J684" i="232"/>
  <c r="K322" i="232"/>
  <c r="K372" i="232"/>
  <c r="M50" i="250"/>
  <c r="L194" i="232"/>
  <c r="J194" i="232"/>
  <c r="K142" i="232"/>
  <c r="K554" i="232"/>
  <c r="J502" i="232"/>
  <c r="J682" i="232"/>
  <c r="J862" i="232"/>
  <c r="J373" i="232"/>
  <c r="J732" i="232"/>
  <c r="M58" i="250"/>
  <c r="M39" i="250"/>
  <c r="K144" i="232"/>
  <c r="L502" i="232"/>
  <c r="L682" i="232"/>
  <c r="K734" i="232"/>
  <c r="J864" i="232"/>
  <c r="L324" i="232"/>
  <c r="M49" i="250"/>
  <c r="M31" i="250"/>
  <c r="L144" i="232"/>
  <c r="J142" i="232"/>
  <c r="L504" i="232"/>
  <c r="L684" i="232"/>
  <c r="J322" i="232"/>
  <c r="K682" i="232"/>
  <c r="L914" i="232"/>
  <c r="K864" i="232"/>
  <c r="L322" i="232"/>
  <c r="J372" i="232"/>
  <c r="M59" i="250"/>
  <c r="M40" i="250"/>
  <c r="K502" i="232"/>
  <c r="J734" i="232"/>
  <c r="J914" i="232"/>
  <c r="K374" i="232"/>
  <c r="K192" i="232"/>
  <c r="J912" i="232"/>
  <c r="M48" i="250"/>
  <c r="L142" i="232"/>
  <c r="J144" i="232"/>
  <c r="L554" i="232"/>
  <c r="K504" i="232"/>
  <c r="L734" i="232"/>
  <c r="J324" i="232"/>
  <c r="K684" i="232"/>
  <c r="J193" i="232"/>
  <c r="J553" i="232"/>
  <c r="M57" i="250"/>
  <c r="M23" i="250"/>
  <c r="L864" i="232"/>
  <c r="J554" i="232"/>
  <c r="L374" i="232"/>
  <c r="J192" i="232"/>
  <c r="J552" i="232"/>
  <c r="K912" i="232"/>
  <c r="M32" i="250"/>
  <c r="Q109" i="223"/>
  <c r="K194" i="232"/>
  <c r="L862" i="232"/>
  <c r="K914" i="232"/>
  <c r="K324" i="232"/>
  <c r="J733" i="232"/>
  <c r="M41" i="250"/>
  <c r="M834" i="232"/>
  <c r="M894" i="232" s="1"/>
  <c r="M895" i="232" s="1"/>
  <c r="Q973" i="232"/>
  <c r="M30" i="250"/>
  <c r="M21" i="250"/>
  <c r="M294" i="232"/>
  <c r="M127" i="223"/>
  <c r="M127" i="245"/>
  <c r="N102" i="245"/>
  <c r="N89" i="245"/>
  <c r="N267" i="245"/>
  <c r="N324" i="245"/>
  <c r="N203" i="245"/>
  <c r="N258" i="245"/>
  <c r="N103" i="245"/>
  <c r="N97" i="245"/>
  <c r="N211" i="245"/>
  <c r="N93" i="245"/>
  <c r="N315" i="245"/>
  <c r="N153" i="245"/>
  <c r="M949" i="232"/>
  <c r="O102" i="245"/>
  <c r="N268" i="245"/>
  <c r="N317" i="245"/>
  <c r="N207" i="245"/>
  <c r="N216" i="245"/>
  <c r="N144" i="245"/>
  <c r="M45" i="245"/>
  <c r="M66" i="250"/>
  <c r="M40" i="245"/>
  <c r="M325" i="232"/>
  <c r="N210" i="245"/>
  <c r="M36" i="245"/>
  <c r="N96" i="245"/>
  <c r="N260" i="245"/>
  <c r="N325" i="245"/>
  <c r="N273" i="245"/>
  <c r="N217" i="245"/>
  <c r="N146" i="245"/>
  <c r="N330" i="245"/>
  <c r="M951" i="232"/>
  <c r="M39" i="245"/>
  <c r="N160" i="245"/>
  <c r="N150" i="245"/>
  <c r="N201" i="245"/>
  <c r="N274" i="245"/>
  <c r="N154" i="245"/>
  <c r="M46" i="245"/>
  <c r="M67" i="250"/>
  <c r="N264" i="245"/>
  <c r="N321" i="245"/>
  <c r="N159" i="245"/>
  <c r="J913" i="232"/>
  <c r="M553" i="232"/>
  <c r="J164" i="232"/>
  <c r="J167" i="232" s="1"/>
  <c r="J188" i="232" s="1"/>
  <c r="J971" i="232"/>
  <c r="N160" i="232"/>
  <c r="M962" i="232"/>
  <c r="N967" i="232" s="1"/>
  <c r="N161" i="232"/>
  <c r="M963" i="232"/>
  <c r="N968" i="232" s="1"/>
  <c r="N85" i="245"/>
  <c r="N194" i="232"/>
  <c r="N87" i="245"/>
  <c r="N142" i="245"/>
  <c r="N374" i="232"/>
  <c r="N199" i="245"/>
  <c r="N554" i="232"/>
  <c r="N256" i="245"/>
  <c r="N734" i="232"/>
  <c r="J728" i="232"/>
  <c r="N313" i="245"/>
  <c r="N914" i="232"/>
  <c r="J908" i="232"/>
  <c r="N331" i="245"/>
  <c r="M298" i="223"/>
  <c r="M298" i="245"/>
  <c r="M299" i="223"/>
  <c r="M299" i="245"/>
  <c r="M300" i="223"/>
  <c r="M300" i="245"/>
  <c r="M241" i="223"/>
  <c r="M241" i="245"/>
  <c r="M243" i="223"/>
  <c r="M243" i="245"/>
  <c r="M242" i="223"/>
  <c r="M242" i="245"/>
  <c r="M186" i="223"/>
  <c r="M186" i="245"/>
  <c r="M184" i="223"/>
  <c r="M184" i="245"/>
  <c r="M185" i="223"/>
  <c r="M185" i="245"/>
  <c r="M129" i="223"/>
  <c r="M129" i="245"/>
  <c r="M128" i="223"/>
  <c r="M128" i="245"/>
  <c r="M70" i="223"/>
  <c r="M70" i="245"/>
  <c r="M72" i="223"/>
  <c r="M72" i="245"/>
  <c r="N95" i="245"/>
  <c r="N142" i="232"/>
  <c r="K140" i="232"/>
  <c r="J79" i="223"/>
  <c r="N88" i="245"/>
  <c r="N144" i="232"/>
  <c r="J145" i="232"/>
  <c r="K143" i="232"/>
  <c r="J143" i="232"/>
  <c r="J323" i="232"/>
  <c r="K500" i="232"/>
  <c r="L505" i="232"/>
  <c r="L325" i="232"/>
  <c r="K323" i="232"/>
  <c r="K320" i="232"/>
  <c r="J136" i="223"/>
  <c r="N152" i="245"/>
  <c r="N322" i="232"/>
  <c r="J325" i="232"/>
  <c r="N145" i="245"/>
  <c r="N324" i="232"/>
  <c r="J320" i="232"/>
  <c r="L865" i="232"/>
  <c r="N209" i="245"/>
  <c r="N502" i="232"/>
  <c r="J505" i="232"/>
  <c r="K503" i="232"/>
  <c r="J503" i="232"/>
  <c r="J193" i="223"/>
  <c r="N202" i="245"/>
  <c r="N504" i="232"/>
  <c r="J500" i="232"/>
  <c r="K680" i="232"/>
  <c r="L685" i="232"/>
  <c r="N259" i="245"/>
  <c r="N684" i="232"/>
  <c r="J683" i="232"/>
  <c r="N266" i="245"/>
  <c r="N682" i="232"/>
  <c r="K683" i="232"/>
  <c r="J250" i="223"/>
  <c r="J685" i="232"/>
  <c r="J680" i="232"/>
  <c r="J863" i="232"/>
  <c r="N323" i="245"/>
  <c r="N862" i="232"/>
  <c r="K863" i="232"/>
  <c r="J865" i="232"/>
  <c r="J860" i="232"/>
  <c r="N316" i="245"/>
  <c r="N864" i="232"/>
  <c r="K860" i="232"/>
  <c r="J307" i="223"/>
  <c r="M38" i="245"/>
  <c r="M193" i="223"/>
  <c r="M193" i="245"/>
  <c r="J931" i="232"/>
  <c r="M664" i="232"/>
  <c r="M681" i="232" s="1"/>
  <c r="K484" i="232"/>
  <c r="K501" i="232" s="1"/>
  <c r="M844" i="232"/>
  <c r="M861" i="232" s="1"/>
  <c r="K664" i="232"/>
  <c r="K681" i="232" s="1"/>
  <c r="M304" i="232"/>
  <c r="K846" i="232"/>
  <c r="M687" i="232"/>
  <c r="M249" i="245"/>
  <c r="M486" i="232"/>
  <c r="M505" i="232" s="1"/>
  <c r="M327" i="232"/>
  <c r="K306" i="232"/>
  <c r="N663" i="232"/>
  <c r="K135" i="223"/>
  <c r="K78" i="223"/>
  <c r="M135" i="223"/>
  <c r="M306" i="223"/>
  <c r="P119" i="232"/>
  <c r="P135" i="232" s="1"/>
  <c r="M31" i="245"/>
  <c r="M32" i="245"/>
  <c r="M30" i="245"/>
  <c r="O149" i="232"/>
  <c r="Q21" i="232"/>
  <c r="K795" i="232"/>
  <c r="K75" i="232"/>
  <c r="K111" i="232" s="1"/>
  <c r="K255" i="232"/>
  <c r="N246" i="232"/>
  <c r="N242" i="232"/>
  <c r="N243" i="232" s="1"/>
  <c r="N247" i="232" s="1"/>
  <c r="N253" i="232" s="1"/>
  <c r="N261" i="232" s="1"/>
  <c r="L596" i="232"/>
  <c r="L598" i="232" s="1"/>
  <c r="L611" i="232"/>
  <c r="L619" i="232" s="1"/>
  <c r="L601" i="232"/>
  <c r="L251" i="232"/>
  <c r="L259" i="232" s="1"/>
  <c r="L236" i="232"/>
  <c r="L238" i="232" s="1"/>
  <c r="L241" i="232"/>
  <c r="N782" i="232"/>
  <c r="N783" i="232" s="1"/>
  <c r="N787" i="232" s="1"/>
  <c r="N793" i="232" s="1"/>
  <c r="N801" i="232" s="1"/>
  <c r="N786" i="232"/>
  <c r="K435" i="232"/>
  <c r="L776" i="232"/>
  <c r="L778" i="232" s="1"/>
  <c r="L791" i="232"/>
  <c r="L799" i="232" s="1"/>
  <c r="L781" i="232"/>
  <c r="L421" i="232"/>
  <c r="L416" i="232"/>
  <c r="L418" i="232" s="1"/>
  <c r="L431" i="232"/>
  <c r="L439" i="232" s="1"/>
  <c r="J1011" i="232"/>
  <c r="J228" i="223"/>
  <c r="L71" i="232"/>
  <c r="L56" i="232"/>
  <c r="L58" i="232" s="1"/>
  <c r="L61" i="232"/>
  <c r="N602" i="232"/>
  <c r="N603" i="232" s="1"/>
  <c r="N607" i="232" s="1"/>
  <c r="N613" i="232" s="1"/>
  <c r="N621" i="232" s="1"/>
  <c r="N606" i="232"/>
  <c r="J223" i="223"/>
  <c r="J991" i="232"/>
  <c r="J994" i="232" s="1"/>
  <c r="N426" i="232"/>
  <c r="N432" i="232" s="1"/>
  <c r="N440" i="232" s="1"/>
  <c r="N422" i="232"/>
  <c r="N423" i="232" s="1"/>
  <c r="N427" i="232" s="1"/>
  <c r="K615" i="232"/>
  <c r="N94" i="233"/>
  <c r="N495" i="233" s="1"/>
  <c r="N479" i="233"/>
  <c r="M490" i="233"/>
  <c r="N489" i="233"/>
  <c r="N483" i="233"/>
  <c r="N84" i="233"/>
  <c r="O92" i="233" s="1"/>
  <c r="N473" i="233"/>
  <c r="N477" i="233"/>
  <c r="N487" i="233"/>
  <c r="N478" i="233"/>
  <c r="N482" i="233"/>
  <c r="N484" i="233"/>
  <c r="N485" i="233"/>
  <c r="O81" i="233"/>
  <c r="P86" i="233" s="1"/>
  <c r="O82" i="233"/>
  <c r="P87" i="233" s="1"/>
  <c r="O83" i="233"/>
  <c r="N480" i="233"/>
  <c r="N475" i="233"/>
  <c r="N488" i="233"/>
  <c r="N474" i="233"/>
  <c r="N255" i="233"/>
  <c r="N285" i="233" s="1"/>
  <c r="N286" i="233" s="1"/>
  <c r="N530" i="233" s="1"/>
  <c r="N351" i="233"/>
  <c r="O359" i="233" s="1"/>
  <c r="N173" i="233"/>
  <c r="O181" i="233" s="1"/>
  <c r="N262" i="233"/>
  <c r="O270" i="233" s="1"/>
  <c r="N440" i="233"/>
  <c r="O448" i="233" s="1"/>
  <c r="N166" i="233"/>
  <c r="N196" i="233" s="1"/>
  <c r="N197" i="233" s="1"/>
  <c r="N529" i="233" s="1"/>
  <c r="N344" i="233"/>
  <c r="N374" i="233" s="1"/>
  <c r="N375" i="233" s="1"/>
  <c r="N531" i="233" s="1"/>
  <c r="O444" i="233"/>
  <c r="O445" i="233" s="1"/>
  <c r="O447" i="233" s="1"/>
  <c r="N77" i="233"/>
  <c r="N99" i="233" s="1"/>
  <c r="N100" i="233" s="1"/>
  <c r="N507" i="233" s="1"/>
  <c r="L533" i="233"/>
  <c r="P74" i="233"/>
  <c r="P75" i="233"/>
  <c r="P76" i="233"/>
  <c r="P61" i="233"/>
  <c r="P71" i="233"/>
  <c r="P70" i="233"/>
  <c r="P65" i="233"/>
  <c r="P66" i="233"/>
  <c r="P69" i="233"/>
  <c r="P60" i="233"/>
  <c r="P64" i="233"/>
  <c r="P72" i="233"/>
  <c r="P67" i="233"/>
  <c r="P62" i="233"/>
  <c r="P521" i="233"/>
  <c r="L512" i="233"/>
  <c r="P110" i="233"/>
  <c r="P537" i="233" s="1"/>
  <c r="P542" i="233" s="1"/>
  <c r="M500" i="233"/>
  <c r="N272" i="233"/>
  <c r="N497" i="233" s="1"/>
  <c r="M463" i="233"/>
  <c r="M464" i="233" s="1"/>
  <c r="M532" i="233" s="1"/>
  <c r="M366" i="233"/>
  <c r="M367" i="233" s="1"/>
  <c r="M510" i="233" s="1"/>
  <c r="N183" i="233"/>
  <c r="N496" i="233" s="1"/>
  <c r="M196" i="233"/>
  <c r="M197" i="233" s="1"/>
  <c r="M529" i="233" s="1"/>
  <c r="N463" i="233"/>
  <c r="N464" i="233" s="1"/>
  <c r="N532" i="233" s="1"/>
  <c r="N455" i="233"/>
  <c r="N456" i="233" s="1"/>
  <c r="N511" i="233" s="1"/>
  <c r="O356" i="233"/>
  <c r="O358" i="233" s="1"/>
  <c r="O333" i="233"/>
  <c r="O328" i="233"/>
  <c r="O332" i="233"/>
  <c r="O337" i="233"/>
  <c r="O338" i="233"/>
  <c r="O336" i="233"/>
  <c r="O331" i="233"/>
  <c r="O327" i="233"/>
  <c r="O334" i="233"/>
  <c r="O349" i="233" s="1"/>
  <c r="P354" i="233" s="1"/>
  <c r="O339" i="233"/>
  <c r="O350" i="233" s="1"/>
  <c r="P355" i="233" s="1"/>
  <c r="O329" i="233"/>
  <c r="O348" i="233" s="1"/>
  <c r="P412" i="233"/>
  <c r="P323" i="233"/>
  <c r="P234" i="233"/>
  <c r="P145" i="233"/>
  <c r="O164" i="233"/>
  <c r="O165" i="233"/>
  <c r="O163" i="233"/>
  <c r="O178" i="233"/>
  <c r="O180" i="233" s="1"/>
  <c r="P411" i="233"/>
  <c r="P322" i="233"/>
  <c r="P233" i="233"/>
  <c r="P144" i="233"/>
  <c r="O253" i="233"/>
  <c r="O254" i="233"/>
  <c r="O252" i="233"/>
  <c r="O267" i="233"/>
  <c r="O269" i="233" s="1"/>
  <c r="O341" i="233"/>
  <c r="O342" i="233"/>
  <c r="O343" i="233"/>
  <c r="O422" i="233"/>
  <c r="O417" i="233"/>
  <c r="O421" i="233"/>
  <c r="O426" i="233"/>
  <c r="O427" i="233"/>
  <c r="O425" i="233"/>
  <c r="O420" i="233"/>
  <c r="O416" i="233"/>
  <c r="O428" i="233"/>
  <c r="O439" i="233" s="1"/>
  <c r="P444" i="233" s="1"/>
  <c r="O423" i="233"/>
  <c r="O438" i="233" s="1"/>
  <c r="P443" i="233" s="1"/>
  <c r="O418" i="233"/>
  <c r="O437" i="233" s="1"/>
  <c r="O431" i="233"/>
  <c r="O432" i="233"/>
  <c r="O430" i="233"/>
  <c r="N450" i="233"/>
  <c r="N499" i="233" s="1"/>
  <c r="Q449" i="233"/>
  <c r="Q360" i="233"/>
  <c r="Q271" i="233"/>
  <c r="Q182" i="233"/>
  <c r="Q287" i="233"/>
  <c r="Q288" i="233" s="1"/>
  <c r="Q539" i="233" s="1"/>
  <c r="Q279" i="233"/>
  <c r="Q280" i="233" s="1"/>
  <c r="Q518" i="233" s="1"/>
  <c r="Q376" i="233"/>
  <c r="Q377" i="233" s="1"/>
  <c r="Q540" i="233" s="1"/>
  <c r="Q368" i="233"/>
  <c r="Q369" i="233" s="1"/>
  <c r="Q519" i="233" s="1"/>
  <c r="Q465" i="233"/>
  <c r="Q466" i="233" s="1"/>
  <c r="Q541" i="233" s="1"/>
  <c r="Q457" i="233"/>
  <c r="Q458" i="233" s="1"/>
  <c r="Q520" i="233" s="1"/>
  <c r="Q198" i="233"/>
  <c r="Q199" i="233" s="1"/>
  <c r="Q538" i="233" s="1"/>
  <c r="Q190" i="233"/>
  <c r="Q191" i="233" s="1"/>
  <c r="Q517" i="233" s="1"/>
  <c r="O159" i="233"/>
  <c r="O150" i="233"/>
  <c r="O155" i="233"/>
  <c r="O154" i="233"/>
  <c r="O160" i="233"/>
  <c r="O153" i="233"/>
  <c r="O149" i="233"/>
  <c r="O158" i="233"/>
  <c r="O156" i="233"/>
  <c r="O171" i="233" s="1"/>
  <c r="P176" i="233" s="1"/>
  <c r="O161" i="233"/>
  <c r="O172" i="233" s="1"/>
  <c r="P177" i="233" s="1"/>
  <c r="O151" i="233"/>
  <c r="O170" i="233" s="1"/>
  <c r="N361" i="233"/>
  <c r="N498" i="233" s="1"/>
  <c r="M285" i="233"/>
  <c r="M286" i="233" s="1"/>
  <c r="M530" i="233" s="1"/>
  <c r="M277" i="233"/>
  <c r="M278" i="233" s="1"/>
  <c r="M509" i="233" s="1"/>
  <c r="O244" i="233"/>
  <c r="O249" i="233"/>
  <c r="O239" i="233"/>
  <c r="O243" i="233"/>
  <c r="O248" i="233"/>
  <c r="O242" i="233"/>
  <c r="O238" i="233"/>
  <c r="O247" i="233"/>
  <c r="O240" i="233"/>
  <c r="O259" i="233" s="1"/>
  <c r="O250" i="233"/>
  <c r="O261" i="233" s="1"/>
  <c r="O245" i="233"/>
  <c r="O260" i="233" s="1"/>
  <c r="Q93" i="233"/>
  <c r="Q109" i="233"/>
  <c r="Q110" i="233" s="1"/>
  <c r="Q537" i="233" s="1"/>
  <c r="Q101" i="233"/>
  <c r="Q102" i="233" s="1"/>
  <c r="Q516" i="233" s="1"/>
  <c r="J954" i="232"/>
  <c r="J944" i="232"/>
  <c r="K937" i="232"/>
  <c r="L939" i="232"/>
  <c r="J935" i="232"/>
  <c r="K941" i="232"/>
  <c r="L937" i="232"/>
  <c r="N943" i="232"/>
  <c r="L943" i="232"/>
  <c r="N955" i="232"/>
  <c r="K956" i="232"/>
  <c r="J945" i="232"/>
  <c r="N941" i="232"/>
  <c r="L941" i="232"/>
  <c r="J932" i="232"/>
  <c r="K932" i="232"/>
  <c r="M36" i="223"/>
  <c r="M38" i="223"/>
  <c r="M45" i="223"/>
  <c r="M31" i="223"/>
  <c r="M40" i="223"/>
  <c r="M32" i="223"/>
  <c r="M30" i="223"/>
  <c r="N937" i="232"/>
  <c r="M46" i="223"/>
  <c r="M39" i="223"/>
  <c r="N956" i="232"/>
  <c r="J938" i="232"/>
  <c r="K944" i="232"/>
  <c r="K955" i="232"/>
  <c r="L945" i="232"/>
  <c r="N939" i="232"/>
  <c r="L935" i="232"/>
  <c r="J930" i="232"/>
  <c r="N945" i="232"/>
  <c r="L938" i="232"/>
  <c r="N944" i="232"/>
  <c r="J941" i="232"/>
  <c r="K935" i="232"/>
  <c r="J955" i="232"/>
  <c r="K939" i="232"/>
  <c r="J956" i="232"/>
  <c r="L944" i="232"/>
  <c r="K945" i="232"/>
  <c r="L956" i="232"/>
  <c r="J937" i="232"/>
  <c r="K943" i="232"/>
  <c r="J933" i="232"/>
  <c r="N935" i="232"/>
  <c r="L955" i="232"/>
  <c r="N938" i="232"/>
  <c r="J943" i="232"/>
  <c r="J949" i="232" s="1"/>
  <c r="K938" i="232"/>
  <c r="J939" i="232"/>
  <c r="N264" i="223"/>
  <c r="L207" i="223"/>
  <c r="K201" i="223"/>
  <c r="N315" i="223"/>
  <c r="L258" i="223"/>
  <c r="J150" i="223"/>
  <c r="K249" i="223"/>
  <c r="K259" i="223"/>
  <c r="L315" i="223"/>
  <c r="J199" i="223"/>
  <c r="K876" i="232"/>
  <c r="L881" i="232" s="1"/>
  <c r="K325" i="223"/>
  <c r="N209" i="223"/>
  <c r="J256" i="223"/>
  <c r="K330" i="223"/>
  <c r="N160" i="223"/>
  <c r="J315" i="223"/>
  <c r="L331" i="223"/>
  <c r="N150" i="223"/>
  <c r="L150" i="223"/>
  <c r="N330" i="223"/>
  <c r="K336" i="232"/>
  <c r="L341" i="232" s="1"/>
  <c r="K154" i="223"/>
  <c r="J331" i="223"/>
  <c r="N258" i="223"/>
  <c r="L211" i="223"/>
  <c r="K192" i="223"/>
  <c r="K209" i="223"/>
  <c r="N875" i="232"/>
  <c r="O880" i="232" s="1"/>
  <c r="N317" i="223"/>
  <c r="L266" i="223"/>
  <c r="J142" i="223"/>
  <c r="K251" i="223"/>
  <c r="K258" i="223"/>
  <c r="L321" i="223"/>
  <c r="L324" i="223"/>
  <c r="J201" i="223"/>
  <c r="K875" i="232"/>
  <c r="L880" i="232" s="1"/>
  <c r="K317" i="223"/>
  <c r="K274" i="223"/>
  <c r="N210" i="223"/>
  <c r="J264" i="223"/>
  <c r="J306" i="223"/>
  <c r="J324" i="223"/>
  <c r="J217" i="223"/>
  <c r="L330" i="223"/>
  <c r="N152" i="223"/>
  <c r="L334" i="232"/>
  <c r="M339" i="232" s="1"/>
  <c r="L138" i="223"/>
  <c r="N331" i="223"/>
  <c r="K335" i="232"/>
  <c r="L340" i="232" s="1"/>
  <c r="K146" i="223"/>
  <c r="J330" i="223"/>
  <c r="N267" i="223"/>
  <c r="L515" i="232"/>
  <c r="M520" i="232" s="1"/>
  <c r="L203" i="223"/>
  <c r="K194" i="223"/>
  <c r="K202" i="223"/>
  <c r="N876" i="232"/>
  <c r="O881" i="232" s="1"/>
  <c r="N325" i="223"/>
  <c r="L259" i="223"/>
  <c r="J137" i="223"/>
  <c r="K696" i="232"/>
  <c r="L701" i="232" s="1"/>
  <c r="K268" i="223"/>
  <c r="L313" i="223"/>
  <c r="J192" i="223"/>
  <c r="J202" i="223"/>
  <c r="K321" i="223"/>
  <c r="K273" i="223"/>
  <c r="N515" i="232"/>
  <c r="O520" i="232" s="1"/>
  <c r="N203" i="223"/>
  <c r="J272" i="223"/>
  <c r="J267" i="223"/>
  <c r="L159" i="223"/>
  <c r="J874" i="232"/>
  <c r="J309" i="223"/>
  <c r="J323" i="223"/>
  <c r="L216" i="223"/>
  <c r="J215" i="223"/>
  <c r="N145" i="223"/>
  <c r="L335" i="232"/>
  <c r="M340" i="232" s="1"/>
  <c r="L146" i="223"/>
  <c r="K150" i="223"/>
  <c r="J329" i="223"/>
  <c r="N259" i="223"/>
  <c r="L195" i="223"/>
  <c r="K211" i="223"/>
  <c r="N313" i="223"/>
  <c r="L256" i="223"/>
  <c r="L267" i="223"/>
  <c r="J144" i="223"/>
  <c r="K695" i="232"/>
  <c r="L700" i="232" s="1"/>
  <c r="K260" i="223"/>
  <c r="K159" i="223"/>
  <c r="L875" i="232"/>
  <c r="M880" i="232" s="1"/>
  <c r="L317" i="223"/>
  <c r="J195" i="223"/>
  <c r="J209" i="223"/>
  <c r="K313" i="223"/>
  <c r="N211" i="223"/>
  <c r="J274" i="223"/>
  <c r="J249" i="223"/>
  <c r="J258" i="223"/>
  <c r="L160" i="223"/>
  <c r="J876" i="232"/>
  <c r="K881" i="232" s="1"/>
  <c r="J325" i="223"/>
  <c r="J316" i="223"/>
  <c r="L217" i="223"/>
  <c r="J216" i="223"/>
  <c r="N153" i="223"/>
  <c r="L336" i="232"/>
  <c r="M341" i="232" s="1"/>
  <c r="L154" i="223"/>
  <c r="K142" i="223"/>
  <c r="N266" i="223"/>
  <c r="L201" i="223"/>
  <c r="K515" i="232"/>
  <c r="L520" i="232" s="1"/>
  <c r="K203" i="223"/>
  <c r="K217" i="223"/>
  <c r="N321" i="223"/>
  <c r="L264" i="223"/>
  <c r="J135" i="223"/>
  <c r="J152" i="223"/>
  <c r="K264" i="223"/>
  <c r="K160" i="223"/>
  <c r="L874" i="232"/>
  <c r="L309" i="223"/>
  <c r="J515" i="232"/>
  <c r="K520" i="232" s="1"/>
  <c r="J203" i="223"/>
  <c r="J210" i="223"/>
  <c r="K323" i="223"/>
  <c r="N199" i="223"/>
  <c r="J273" i="223"/>
  <c r="J694" i="232"/>
  <c r="K699" i="232" s="1"/>
  <c r="J252" i="223"/>
  <c r="J259" i="223"/>
  <c r="N273" i="223"/>
  <c r="J875" i="232"/>
  <c r="K880" i="232" s="1"/>
  <c r="J317" i="223"/>
  <c r="J158" i="223"/>
  <c r="N144" i="223"/>
  <c r="L145" i="223"/>
  <c r="K144" i="223"/>
  <c r="N696" i="232"/>
  <c r="O701" i="232" s="1"/>
  <c r="N268" i="223"/>
  <c r="L209" i="223"/>
  <c r="K207" i="223"/>
  <c r="K216" i="223"/>
  <c r="N316" i="223"/>
  <c r="L694" i="232"/>
  <c r="M699" i="232" s="1"/>
  <c r="L252" i="223"/>
  <c r="J334" i="232"/>
  <c r="K339" i="232" s="1"/>
  <c r="J138" i="223"/>
  <c r="J153" i="223"/>
  <c r="K256" i="223"/>
  <c r="L876" i="232"/>
  <c r="M881" i="232" s="1"/>
  <c r="L325" i="223"/>
  <c r="J211" i="223"/>
  <c r="K315" i="223"/>
  <c r="N207" i="223"/>
  <c r="J695" i="232"/>
  <c r="K700" i="232" s="1"/>
  <c r="J260" i="223"/>
  <c r="J266" i="223"/>
  <c r="N274" i="223"/>
  <c r="J313" i="223"/>
  <c r="J159" i="223"/>
  <c r="N216" i="223"/>
  <c r="L274" i="223"/>
  <c r="N335" i="232"/>
  <c r="O340" i="232" s="1"/>
  <c r="N146" i="223"/>
  <c r="L152" i="223"/>
  <c r="K153" i="223"/>
  <c r="N695" i="232"/>
  <c r="O700" i="232" s="1"/>
  <c r="N260" i="223"/>
  <c r="L202" i="223"/>
  <c r="K199" i="223"/>
  <c r="N324" i="223"/>
  <c r="L695" i="232"/>
  <c r="M700" i="232" s="1"/>
  <c r="L260" i="223"/>
  <c r="J335" i="232"/>
  <c r="K340" i="232" s="1"/>
  <c r="J146" i="223"/>
  <c r="J145" i="223"/>
  <c r="K266" i="223"/>
  <c r="L316" i="223"/>
  <c r="J207" i="223"/>
  <c r="K324" i="223"/>
  <c r="N202" i="223"/>
  <c r="J696" i="232"/>
  <c r="K701" i="232" s="1"/>
  <c r="J268" i="223"/>
  <c r="J321" i="223"/>
  <c r="J160" i="223"/>
  <c r="N217" i="223"/>
  <c r="L273" i="223"/>
  <c r="N336" i="232"/>
  <c r="O341" i="232" s="1"/>
  <c r="N154" i="223"/>
  <c r="L153" i="223"/>
  <c r="K145" i="223"/>
  <c r="N256" i="223"/>
  <c r="L199" i="223"/>
  <c r="L210" i="223"/>
  <c r="K210" i="223"/>
  <c r="N323" i="223"/>
  <c r="L696" i="232"/>
  <c r="M701" i="232" s="1"/>
  <c r="L268" i="223"/>
  <c r="J336" i="232"/>
  <c r="K341" i="232" s="1"/>
  <c r="J154" i="223"/>
  <c r="K267" i="223"/>
  <c r="L323" i="223"/>
  <c r="J194" i="223"/>
  <c r="K308" i="223"/>
  <c r="K316" i="223"/>
  <c r="N201" i="223"/>
  <c r="J251" i="223"/>
  <c r="K331" i="223"/>
  <c r="N159" i="223"/>
  <c r="J308" i="223"/>
  <c r="N142" i="223"/>
  <c r="L142" i="223"/>
  <c r="L144" i="223"/>
  <c r="K137" i="223"/>
  <c r="K152" i="223"/>
  <c r="L516" i="232"/>
  <c r="M521" i="232" s="1"/>
  <c r="J347" i="232"/>
  <c r="L514" i="232"/>
  <c r="M519" i="232" s="1"/>
  <c r="K516" i="232"/>
  <c r="L521" i="232" s="1"/>
  <c r="J514" i="232"/>
  <c r="K519" i="232" s="1"/>
  <c r="N516" i="232"/>
  <c r="O521" i="232" s="1"/>
  <c r="J524" i="232"/>
  <c r="J527" i="232" s="1"/>
  <c r="J516" i="232"/>
  <c r="K521" i="232" s="1"/>
  <c r="J690" i="232"/>
  <c r="J330" i="232"/>
  <c r="P118" i="232"/>
  <c r="P149" i="232" s="1"/>
  <c r="P298" i="232"/>
  <c r="P478" i="232"/>
  <c r="P658" i="232"/>
  <c r="P838" i="232"/>
  <c r="O310" i="232"/>
  <c r="O311" i="232"/>
  <c r="O316" i="232"/>
  <c r="O317" i="232"/>
  <c r="O318" i="232"/>
  <c r="O312" i="232"/>
  <c r="J870" i="232"/>
  <c r="P299" i="232"/>
  <c r="P479" i="232"/>
  <c r="P494" i="232" s="1"/>
  <c r="P659" i="232"/>
  <c r="P839" i="232"/>
  <c r="P855" i="232" s="1"/>
  <c r="O132" i="232"/>
  <c r="O868" i="232"/>
  <c r="O869" i="232"/>
  <c r="J510" i="232"/>
  <c r="O137" i="232"/>
  <c r="O138" i="232"/>
  <c r="O689" i="232"/>
  <c r="O688" i="232"/>
  <c r="O130" i="232"/>
  <c r="Q166" i="232"/>
  <c r="Q346" i="232"/>
  <c r="Q526" i="232"/>
  <c r="Q706" i="232"/>
  <c r="Q886" i="232"/>
  <c r="O508" i="232"/>
  <c r="O509" i="232"/>
  <c r="O850" i="232"/>
  <c r="O851" i="232"/>
  <c r="O856" i="232"/>
  <c r="O857" i="232"/>
  <c r="O858" i="232"/>
  <c r="O852" i="232"/>
  <c r="O131" i="232"/>
  <c r="O329" i="232"/>
  <c r="O328" i="232"/>
  <c r="O677" i="232"/>
  <c r="O676" i="232"/>
  <c r="O671" i="232"/>
  <c r="O670" i="232"/>
  <c r="O678" i="232"/>
  <c r="O672" i="232"/>
  <c r="O497" i="232"/>
  <c r="O490" i="232"/>
  <c r="O496" i="232"/>
  <c r="O491" i="232"/>
  <c r="O498" i="232"/>
  <c r="O492" i="232"/>
  <c r="Q22" i="232"/>
  <c r="Q20" i="232"/>
  <c r="L102" i="223"/>
  <c r="L87" i="223"/>
  <c r="N88" i="223"/>
  <c r="J95" i="223"/>
  <c r="K88" i="223"/>
  <c r="K102" i="223"/>
  <c r="J155" i="232"/>
  <c r="J89" i="223"/>
  <c r="N102" i="223"/>
  <c r="J96" i="223"/>
  <c r="K87" i="223"/>
  <c r="J101" i="223"/>
  <c r="L89" i="223"/>
  <c r="J156" i="232"/>
  <c r="J97" i="223"/>
  <c r="N103" i="223"/>
  <c r="J88" i="223"/>
  <c r="K96" i="223"/>
  <c r="J103" i="223"/>
  <c r="L97" i="223"/>
  <c r="N155" i="232"/>
  <c r="N89" i="223"/>
  <c r="L85" i="223"/>
  <c r="N93" i="223"/>
  <c r="J78" i="223"/>
  <c r="J102" i="223"/>
  <c r="N156" i="232"/>
  <c r="N97" i="223"/>
  <c r="L93" i="223"/>
  <c r="N85" i="223"/>
  <c r="J80" i="223"/>
  <c r="K80" i="223"/>
  <c r="L88" i="223"/>
  <c r="N96" i="223"/>
  <c r="J93" i="223"/>
  <c r="K85" i="223"/>
  <c r="O102" i="223"/>
  <c r="K155" i="232"/>
  <c r="K89" i="223"/>
  <c r="L96" i="223"/>
  <c r="N95" i="223"/>
  <c r="J85" i="223"/>
  <c r="K93" i="223"/>
  <c r="K156" i="232"/>
  <c r="K97" i="223"/>
  <c r="L103" i="223"/>
  <c r="L95" i="223"/>
  <c r="N87" i="223"/>
  <c r="J87" i="223"/>
  <c r="K95" i="223"/>
  <c r="K103" i="223"/>
  <c r="J154" i="232"/>
  <c r="J81" i="223"/>
  <c r="O77" i="233"/>
  <c r="O99" i="233" s="1"/>
  <c r="O100" i="233" s="1"/>
  <c r="O507" i="233" s="1"/>
  <c r="Q21" i="233"/>
  <c r="O89" i="233"/>
  <c r="Q20" i="233"/>
  <c r="Q56" i="233" s="1"/>
  <c r="Q19" i="233"/>
  <c r="Q55" i="233" s="1"/>
  <c r="Q899" i="222"/>
  <c r="H119" i="232"/>
  <c r="M914" i="232" l="1"/>
  <c r="M860" i="232"/>
  <c r="M296" i="223" s="1"/>
  <c r="M313" i="223"/>
  <c r="P669" i="232"/>
  <c r="P735" i="232" s="1"/>
  <c r="P849" i="232"/>
  <c r="P915" i="232" s="1"/>
  <c r="P489" i="232"/>
  <c r="P555" i="232" s="1"/>
  <c r="P129" i="232"/>
  <c r="P195" i="232" s="1"/>
  <c r="M680" i="232"/>
  <c r="M239" i="223" s="1"/>
  <c r="M734" i="232"/>
  <c r="M256" i="223"/>
  <c r="M199" i="223"/>
  <c r="M199" i="245"/>
  <c r="M556" i="232"/>
  <c r="M500" i="232"/>
  <c r="P488" i="232"/>
  <c r="P848" i="232"/>
  <c r="P668" i="232"/>
  <c r="P128" i="232"/>
  <c r="P309" i="232"/>
  <c r="P308" i="232"/>
  <c r="M374" i="232"/>
  <c r="M142" i="223"/>
  <c r="M142" i="245"/>
  <c r="M320" i="232"/>
  <c r="H146" i="223"/>
  <c r="H335" i="232"/>
  <c r="O375" i="232"/>
  <c r="O95" i="245"/>
  <c r="J196" i="232"/>
  <c r="L29" i="223"/>
  <c r="L1026" i="232"/>
  <c r="K29" i="223"/>
  <c r="K1026" i="232"/>
  <c r="J29" i="223"/>
  <c r="J1026" i="232"/>
  <c r="J916" i="232"/>
  <c r="J736" i="232"/>
  <c r="J556" i="232"/>
  <c r="J376" i="232"/>
  <c r="M321" i="232"/>
  <c r="O314" i="245"/>
  <c r="O314" i="223"/>
  <c r="P322" i="245"/>
  <c r="P322" i="223"/>
  <c r="O257" i="245"/>
  <c r="O257" i="223"/>
  <c r="O208" i="245"/>
  <c r="O208" i="223"/>
  <c r="O200" i="245"/>
  <c r="O200" i="223"/>
  <c r="O265" i="245"/>
  <c r="O265" i="223"/>
  <c r="O143" i="245"/>
  <c r="O143" i="223"/>
  <c r="P94" i="245"/>
  <c r="P94" i="223"/>
  <c r="O94" i="245"/>
  <c r="O94" i="223"/>
  <c r="O151" i="245"/>
  <c r="O151" i="223"/>
  <c r="O86" i="245"/>
  <c r="O86" i="223"/>
  <c r="J948" i="232"/>
  <c r="O95" i="223"/>
  <c r="N37" i="223"/>
  <c r="N37" i="245"/>
  <c r="N29" i="245"/>
  <c r="N29" i="223"/>
  <c r="O942" i="232"/>
  <c r="J947" i="232"/>
  <c r="J950" i="232"/>
  <c r="J951" i="232"/>
  <c r="J952" i="232"/>
  <c r="O936" i="232"/>
  <c r="O1026" i="232" s="1"/>
  <c r="P854" i="232"/>
  <c r="P674" i="232"/>
  <c r="P675" i="232"/>
  <c r="P314" i="232"/>
  <c r="P315" i="232"/>
  <c r="P495" i="232"/>
  <c r="P134" i="232"/>
  <c r="Q462" i="232"/>
  <c r="Q102" i="232"/>
  <c r="Q643" i="232"/>
  <c r="Q642" i="232"/>
  <c r="Q283" i="232"/>
  <c r="Q282" i="232"/>
  <c r="Q452" i="232"/>
  <c r="Q451" i="232"/>
  <c r="Q812" i="232"/>
  <c r="Q811" i="232"/>
  <c r="Q272" i="232"/>
  <c r="Q271" i="232"/>
  <c r="Q632" i="232"/>
  <c r="Q631" i="232"/>
  <c r="Q92" i="232"/>
  <c r="L79" i="232"/>
  <c r="K865" i="232"/>
  <c r="L301" i="223"/>
  <c r="K71" i="223"/>
  <c r="O21" i="250"/>
  <c r="L70" i="223"/>
  <c r="K241" i="223"/>
  <c r="L186" i="223"/>
  <c r="L72" i="223"/>
  <c r="K296" i="223"/>
  <c r="J299" i="223"/>
  <c r="J242" i="223"/>
  <c r="J183" i="223"/>
  <c r="J125" i="223"/>
  <c r="K125" i="223"/>
  <c r="J73" i="223"/>
  <c r="J297" i="223"/>
  <c r="M33" i="250"/>
  <c r="L298" i="223"/>
  <c r="L129" i="223"/>
  <c r="J243" i="223"/>
  <c r="J1023" i="232"/>
  <c r="K325" i="232"/>
  <c r="K733" i="232"/>
  <c r="K736" i="232" s="1"/>
  <c r="N59" i="250"/>
  <c r="J239" i="223"/>
  <c r="N50" i="250"/>
  <c r="N32" i="250"/>
  <c r="K128" i="223"/>
  <c r="J68" i="223"/>
  <c r="N21" i="250"/>
  <c r="J127" i="223"/>
  <c r="N66" i="250"/>
  <c r="J244" i="223"/>
  <c r="J185" i="223"/>
  <c r="L130" i="223"/>
  <c r="N23" i="250"/>
  <c r="M12" i="250"/>
  <c r="L300" i="223"/>
  <c r="L241" i="223"/>
  <c r="K72" i="223"/>
  <c r="J241" i="223"/>
  <c r="K127" i="223"/>
  <c r="L949" i="232"/>
  <c r="K553" i="232"/>
  <c r="K556" i="232" s="1"/>
  <c r="J296" i="223"/>
  <c r="J240" i="223"/>
  <c r="L244" i="223"/>
  <c r="K185" i="223"/>
  <c r="J130" i="223"/>
  <c r="L187" i="223"/>
  <c r="K243" i="223"/>
  <c r="K186" i="223"/>
  <c r="J72" i="223"/>
  <c r="K184" i="223"/>
  <c r="K300" i="223"/>
  <c r="L243" i="223"/>
  <c r="J70" i="223"/>
  <c r="K949" i="232"/>
  <c r="J301" i="223"/>
  <c r="K239" i="223"/>
  <c r="J187" i="223"/>
  <c r="N30" i="250"/>
  <c r="K182" i="223"/>
  <c r="J69" i="223"/>
  <c r="K129" i="223"/>
  <c r="J300" i="223"/>
  <c r="K298" i="223"/>
  <c r="J1024" i="232"/>
  <c r="K299" i="223"/>
  <c r="K242" i="223"/>
  <c r="J182" i="223"/>
  <c r="N39" i="250"/>
  <c r="J128" i="223"/>
  <c r="M15" i="245"/>
  <c r="J129" i="223"/>
  <c r="L127" i="223"/>
  <c r="N57" i="250"/>
  <c r="N48" i="250"/>
  <c r="N41" i="250"/>
  <c r="J126" i="223"/>
  <c r="J71" i="223"/>
  <c r="K68" i="223"/>
  <c r="M51" i="250"/>
  <c r="M60" i="250"/>
  <c r="L184" i="223"/>
  <c r="J298" i="223"/>
  <c r="J184" i="223"/>
  <c r="K70" i="223"/>
  <c r="J186" i="223"/>
  <c r="M867" i="232"/>
  <c r="M301" i="223"/>
  <c r="K294" i="232"/>
  <c r="K354" i="232" s="1"/>
  <c r="K355" i="232" s="1"/>
  <c r="M244" i="223"/>
  <c r="M13" i="245"/>
  <c r="M13" i="223"/>
  <c r="O315" i="245"/>
  <c r="O207" i="245"/>
  <c r="O317" i="245"/>
  <c r="O217" i="245"/>
  <c r="O273" i="245"/>
  <c r="O154" i="245"/>
  <c r="N1025" i="232"/>
  <c r="M130" i="245"/>
  <c r="O264" i="245"/>
  <c r="O89" i="245"/>
  <c r="O258" i="245"/>
  <c r="O325" i="245"/>
  <c r="O216" i="245"/>
  <c r="O274" i="245"/>
  <c r="M337" i="245"/>
  <c r="M130" i="223"/>
  <c r="O146" i="245"/>
  <c r="O97" i="245"/>
  <c r="O150" i="245"/>
  <c r="O103" i="245"/>
  <c r="O201" i="245"/>
  <c r="O153" i="245"/>
  <c r="O96" i="245"/>
  <c r="O210" i="245"/>
  <c r="O267" i="245"/>
  <c r="O324" i="245"/>
  <c r="N39" i="245"/>
  <c r="N949" i="232"/>
  <c r="M272" i="245"/>
  <c r="O321" i="245"/>
  <c r="P103" i="245"/>
  <c r="O203" i="245"/>
  <c r="O260" i="245"/>
  <c r="O159" i="245"/>
  <c r="O93" i="245"/>
  <c r="M15" i="223"/>
  <c r="M14" i="250"/>
  <c r="O211" i="245"/>
  <c r="O268" i="245"/>
  <c r="O160" i="245"/>
  <c r="O330" i="245"/>
  <c r="O144" i="245"/>
  <c r="N951" i="232"/>
  <c r="N40" i="245"/>
  <c r="N46" i="245"/>
  <c r="N67" i="250"/>
  <c r="M244" i="245"/>
  <c r="M301" i="245"/>
  <c r="M183" i="223"/>
  <c r="M38" i="250"/>
  <c r="M183" i="245"/>
  <c r="M913" i="232"/>
  <c r="M733" i="232"/>
  <c r="M373" i="232"/>
  <c r="L160" i="232"/>
  <c r="K962" i="232"/>
  <c r="L967" i="232" s="1"/>
  <c r="O160" i="232"/>
  <c r="N962" i="232"/>
  <c r="O967" i="232" s="1"/>
  <c r="K161" i="232"/>
  <c r="J963" i="232"/>
  <c r="K968" i="232" s="1"/>
  <c r="K160" i="232"/>
  <c r="J962" i="232"/>
  <c r="K967" i="232" s="1"/>
  <c r="L161" i="232"/>
  <c r="K963" i="232"/>
  <c r="L968" i="232" s="1"/>
  <c r="O161" i="232"/>
  <c r="N963" i="232"/>
  <c r="O968" i="232" s="1"/>
  <c r="M161" i="232"/>
  <c r="L963" i="232"/>
  <c r="M968" i="232" s="1"/>
  <c r="M160" i="232"/>
  <c r="L962" i="232"/>
  <c r="M967" i="232" s="1"/>
  <c r="K159" i="232"/>
  <c r="J961" i="232"/>
  <c r="K966" i="232" s="1"/>
  <c r="O85" i="245"/>
  <c r="O194" i="232"/>
  <c r="O87" i="245"/>
  <c r="J368" i="232"/>
  <c r="O142" i="245"/>
  <c r="O374" i="232"/>
  <c r="O199" i="245"/>
  <c r="O554" i="232"/>
  <c r="J548" i="232"/>
  <c r="N680" i="232"/>
  <c r="N732" i="232"/>
  <c r="O256" i="245"/>
  <c r="O734" i="232"/>
  <c r="O313" i="245"/>
  <c r="O914" i="232"/>
  <c r="M879" i="232"/>
  <c r="M882" i="232" s="1"/>
  <c r="M884" i="232" s="1"/>
  <c r="O331" i="245"/>
  <c r="L1025" i="232"/>
  <c r="J1025" i="232"/>
  <c r="K1025" i="232"/>
  <c r="N298" i="223"/>
  <c r="N298" i="245"/>
  <c r="N300" i="223"/>
  <c r="N300" i="245"/>
  <c r="N243" i="223"/>
  <c r="N243" i="245"/>
  <c r="N241" i="223"/>
  <c r="N241" i="245"/>
  <c r="N186" i="223"/>
  <c r="N186" i="245"/>
  <c r="N184" i="223"/>
  <c r="N184" i="245"/>
  <c r="N127" i="223"/>
  <c r="N127" i="245"/>
  <c r="N129" i="223"/>
  <c r="N129" i="245"/>
  <c r="O70" i="223"/>
  <c r="O70" i="245"/>
  <c r="N70" i="223"/>
  <c r="N70" i="245"/>
  <c r="N72" i="223"/>
  <c r="N72" i="245"/>
  <c r="O88" i="245"/>
  <c r="O144" i="232"/>
  <c r="O152" i="245"/>
  <c r="O322" i="232"/>
  <c r="O145" i="245"/>
  <c r="O324" i="232"/>
  <c r="K193" i="223"/>
  <c r="O202" i="245"/>
  <c r="O504" i="232"/>
  <c r="O209" i="245"/>
  <c r="O502" i="232"/>
  <c r="O259" i="245"/>
  <c r="O684" i="232"/>
  <c r="O266" i="245"/>
  <c r="O682" i="232"/>
  <c r="K250" i="223"/>
  <c r="O323" i="245"/>
  <c r="O862" i="232"/>
  <c r="O316" i="245"/>
  <c r="O864" i="232"/>
  <c r="K951" i="232"/>
  <c r="L951" i="232"/>
  <c r="K950" i="232"/>
  <c r="J22" i="223"/>
  <c r="M307" i="223"/>
  <c r="M307" i="245"/>
  <c r="M250" i="223"/>
  <c r="M250" i="245"/>
  <c r="M136" i="223"/>
  <c r="M136" i="245"/>
  <c r="K844" i="232"/>
  <c r="K861" i="232" s="1"/>
  <c r="K304" i="232"/>
  <c r="K321" i="232" s="1"/>
  <c r="K126" i="232"/>
  <c r="K124" i="232"/>
  <c r="K141" i="232" s="1"/>
  <c r="K306" i="223"/>
  <c r="M362" i="232"/>
  <c r="M363" i="232" s="1"/>
  <c r="K834" i="232"/>
  <c r="K894" i="232" s="1"/>
  <c r="K895" i="232" s="1"/>
  <c r="M309" i="245"/>
  <c r="M874" i="232"/>
  <c r="M309" i="223"/>
  <c r="M252" i="245"/>
  <c r="M252" i="223"/>
  <c r="M694" i="232"/>
  <c r="M249" i="223"/>
  <c r="M138" i="245"/>
  <c r="M334" i="232"/>
  <c r="M138" i="223"/>
  <c r="K666" i="232"/>
  <c r="K687" i="232"/>
  <c r="K486" i="232"/>
  <c r="P131" i="232"/>
  <c r="P130" i="232"/>
  <c r="N483" i="232"/>
  <c r="P137" i="232"/>
  <c r="N843" i="232"/>
  <c r="N484" i="232"/>
  <c r="N501" i="232" s="1"/>
  <c r="N303" i="232"/>
  <c r="K114" i="232"/>
  <c r="K182" i="232" s="1"/>
  <c r="K183" i="232" s="1"/>
  <c r="K147" i="232"/>
  <c r="P136" i="232"/>
  <c r="P138" i="232"/>
  <c r="P132" i="232"/>
  <c r="O103" i="223"/>
  <c r="Q839" i="232"/>
  <c r="Q857" i="232" s="1"/>
  <c r="Q659" i="232"/>
  <c r="Q479" i="232"/>
  <c r="Q491" i="232" s="1"/>
  <c r="N31" i="245"/>
  <c r="N28" i="245"/>
  <c r="N32" i="245"/>
  <c r="N30" i="245"/>
  <c r="Q119" i="232"/>
  <c r="Q135" i="232" s="1"/>
  <c r="M342" i="232"/>
  <c r="M344" i="232" s="1"/>
  <c r="Q299" i="232"/>
  <c r="N45" i="223"/>
  <c r="N45" i="245"/>
  <c r="K23" i="223"/>
  <c r="L32" i="223"/>
  <c r="L38" i="223"/>
  <c r="J39" i="223"/>
  <c r="M158" i="223"/>
  <c r="M158" i="245"/>
  <c r="N38" i="223"/>
  <c r="N38" i="245"/>
  <c r="N36" i="223"/>
  <c r="N36" i="245"/>
  <c r="L30" i="223"/>
  <c r="N277" i="233"/>
  <c r="N278" i="233" s="1"/>
  <c r="N509" i="233" s="1"/>
  <c r="J44" i="223"/>
  <c r="K46" i="223"/>
  <c r="M902" i="232"/>
  <c r="M903" i="232" s="1"/>
  <c r="M330" i="232"/>
  <c r="J1014" i="232"/>
  <c r="J52" i="223"/>
  <c r="N612" i="232"/>
  <c r="N620" i="232" s="1"/>
  <c r="N608" i="232"/>
  <c r="N428" i="232"/>
  <c r="N433" i="232"/>
  <c r="N441" i="232" s="1"/>
  <c r="L786" i="232"/>
  <c r="L792" i="232" s="1"/>
  <c r="L800" i="232" s="1"/>
  <c r="L782" i="232"/>
  <c r="L783" i="232" s="1"/>
  <c r="L787" i="232" s="1"/>
  <c r="L793" i="232" s="1"/>
  <c r="L801" i="232" s="1"/>
  <c r="M272" i="223"/>
  <c r="M690" i="232"/>
  <c r="L62" i="232"/>
  <c r="L63" i="232" s="1"/>
  <c r="L67" i="232" s="1"/>
  <c r="L73" i="232" s="1"/>
  <c r="L66" i="232"/>
  <c r="L602" i="232"/>
  <c r="L603" i="232" s="1"/>
  <c r="L607" i="232" s="1"/>
  <c r="L613" i="232" s="1"/>
  <c r="L621" i="232" s="1"/>
  <c r="L606" i="232"/>
  <c r="L612" i="232" s="1"/>
  <c r="L620" i="232" s="1"/>
  <c r="M714" i="232"/>
  <c r="M715" i="232" s="1"/>
  <c r="M722" i="232"/>
  <c r="M723" i="232" s="1"/>
  <c r="L246" i="232"/>
  <c r="L252" i="232" s="1"/>
  <c r="L260" i="232" s="1"/>
  <c r="L242" i="232"/>
  <c r="L243" i="232" s="1"/>
  <c r="L247" i="232" s="1"/>
  <c r="L253" i="232" s="1"/>
  <c r="L261" i="232" s="1"/>
  <c r="M474" i="232"/>
  <c r="M507" i="232"/>
  <c r="M337" i="223"/>
  <c r="M993" i="232"/>
  <c r="L422" i="232"/>
  <c r="L423" i="232" s="1"/>
  <c r="L427" i="232" s="1"/>
  <c r="L433" i="232" s="1"/>
  <c r="L441" i="232" s="1"/>
  <c r="L426" i="232"/>
  <c r="L432" i="232" s="1"/>
  <c r="L440" i="232" s="1"/>
  <c r="N792" i="232"/>
  <c r="N800" i="232" s="1"/>
  <c r="N788" i="232"/>
  <c r="N252" i="232"/>
  <c r="N260" i="232" s="1"/>
  <c r="N248" i="232"/>
  <c r="O84" i="233"/>
  <c r="P92" i="233" s="1"/>
  <c r="P88" i="233"/>
  <c r="P89" i="233" s="1"/>
  <c r="O473" i="233"/>
  <c r="N490" i="233"/>
  <c r="O479" i="233"/>
  <c r="O484" i="233"/>
  <c r="O478" i="233"/>
  <c r="O474" i="233"/>
  <c r="O483" i="233"/>
  <c r="O487" i="233"/>
  <c r="O482" i="233"/>
  <c r="O489" i="233"/>
  <c r="O488" i="233"/>
  <c r="O477" i="233"/>
  <c r="O475" i="233"/>
  <c r="O485" i="233"/>
  <c r="O480" i="233"/>
  <c r="O450" i="233"/>
  <c r="O499" i="233" s="1"/>
  <c r="N188" i="233"/>
  <c r="N189" i="233" s="1"/>
  <c r="N508" i="233" s="1"/>
  <c r="O361" i="233"/>
  <c r="O498" i="233" s="1"/>
  <c r="O183" i="233"/>
  <c r="O496" i="233" s="1"/>
  <c r="O272" i="233"/>
  <c r="O497" i="233" s="1"/>
  <c r="N366" i="233"/>
  <c r="N367" i="233" s="1"/>
  <c r="N510" i="233" s="1"/>
  <c r="N107" i="233"/>
  <c r="N108" i="233" s="1"/>
  <c r="N528" i="233" s="1"/>
  <c r="N533" i="233" s="1"/>
  <c r="M512" i="233"/>
  <c r="Q542" i="233"/>
  <c r="M533" i="233"/>
  <c r="Q75" i="233"/>
  <c r="Q74" i="233"/>
  <c r="Q76" i="233"/>
  <c r="Q65" i="233"/>
  <c r="Q70" i="233"/>
  <c r="Q66" i="233"/>
  <c r="Q61" i="233"/>
  <c r="Q71" i="233"/>
  <c r="Q60" i="233"/>
  <c r="Q69" i="233"/>
  <c r="Q64" i="233"/>
  <c r="Q72" i="233"/>
  <c r="Q62" i="233"/>
  <c r="Q67" i="233"/>
  <c r="N500" i="233"/>
  <c r="Q521" i="233"/>
  <c r="P265" i="233"/>
  <c r="P266" i="233"/>
  <c r="O433" i="233"/>
  <c r="O463" i="233" s="1"/>
  <c r="O464" i="233" s="1"/>
  <c r="O532" i="233" s="1"/>
  <c r="Q411" i="233"/>
  <c r="Q322" i="233"/>
  <c r="Q233" i="233"/>
  <c r="Q144" i="233"/>
  <c r="P254" i="233"/>
  <c r="P253" i="233"/>
  <c r="P252" i="233"/>
  <c r="P154" i="233"/>
  <c r="P159" i="233"/>
  <c r="P155" i="233"/>
  <c r="P160" i="233"/>
  <c r="P150" i="233"/>
  <c r="P153" i="233"/>
  <c r="P149" i="233"/>
  <c r="P158" i="233"/>
  <c r="P161" i="233"/>
  <c r="P172" i="233" s="1"/>
  <c r="Q177" i="233" s="1"/>
  <c r="P156" i="233"/>
  <c r="P171" i="233" s="1"/>
  <c r="Q176" i="233" s="1"/>
  <c r="P151" i="233"/>
  <c r="P170" i="233" s="1"/>
  <c r="O351" i="233"/>
  <c r="P359" i="233" s="1"/>
  <c r="P353" i="233"/>
  <c r="P356" i="233" s="1"/>
  <c r="P358" i="233" s="1"/>
  <c r="P175" i="233"/>
  <c r="P178" i="233" s="1"/>
  <c r="P180" i="233" s="1"/>
  <c r="O173" i="233"/>
  <c r="P181" i="233" s="1"/>
  <c r="P341" i="233"/>
  <c r="P343" i="233"/>
  <c r="P342" i="233"/>
  <c r="P249" i="233"/>
  <c r="P243" i="233"/>
  <c r="P248" i="233"/>
  <c r="P239" i="233"/>
  <c r="P244" i="233"/>
  <c r="P238" i="233"/>
  <c r="P242" i="233"/>
  <c r="P247" i="233"/>
  <c r="P240" i="233"/>
  <c r="P259" i="233" s="1"/>
  <c r="P250" i="233"/>
  <c r="P261" i="233" s="1"/>
  <c r="Q266" i="233" s="1"/>
  <c r="P245" i="233"/>
  <c r="P260" i="233" s="1"/>
  <c r="Q265" i="233" s="1"/>
  <c r="O344" i="233"/>
  <c r="P432" i="233"/>
  <c r="P430" i="233"/>
  <c r="P431" i="233"/>
  <c r="P333" i="233"/>
  <c r="P332" i="233"/>
  <c r="P338" i="233"/>
  <c r="P328" i="233"/>
  <c r="P337" i="233"/>
  <c r="P327" i="233"/>
  <c r="P336" i="233"/>
  <c r="P331" i="233"/>
  <c r="P329" i="233"/>
  <c r="P348" i="233" s="1"/>
  <c r="P334" i="233"/>
  <c r="P349" i="233" s="1"/>
  <c r="Q354" i="233" s="1"/>
  <c r="P339" i="233"/>
  <c r="P350" i="233" s="1"/>
  <c r="Q355" i="233" s="1"/>
  <c r="P426" i="233"/>
  <c r="P427" i="233"/>
  <c r="P421" i="233"/>
  <c r="P417" i="233"/>
  <c r="P422" i="233"/>
  <c r="P425" i="233"/>
  <c r="P420" i="233"/>
  <c r="P416" i="233"/>
  <c r="P428" i="233"/>
  <c r="P439" i="233" s="1"/>
  <c r="Q444" i="233" s="1"/>
  <c r="P423" i="233"/>
  <c r="P438" i="233" s="1"/>
  <c r="Q443" i="233" s="1"/>
  <c r="P418" i="233"/>
  <c r="P437" i="233" s="1"/>
  <c r="Q412" i="233"/>
  <c r="Q323" i="233"/>
  <c r="Q234" i="233"/>
  <c r="Q145" i="233"/>
  <c r="P164" i="233"/>
  <c r="P165" i="233"/>
  <c r="P163" i="233"/>
  <c r="O262" i="233"/>
  <c r="P270" i="233" s="1"/>
  <c r="P264" i="233"/>
  <c r="O255" i="233"/>
  <c r="O440" i="233"/>
  <c r="P448" i="233" s="1"/>
  <c r="P442" i="233"/>
  <c r="P445" i="233" s="1"/>
  <c r="P447" i="233" s="1"/>
  <c r="O166" i="233"/>
  <c r="J23" i="223"/>
  <c r="L36" i="223"/>
  <c r="K30" i="223"/>
  <c r="K36" i="223"/>
  <c r="K702" i="232"/>
  <c r="K704" i="232" s="1"/>
  <c r="J28" i="223"/>
  <c r="J40" i="223"/>
  <c r="L877" i="232"/>
  <c r="M885" i="232" s="1"/>
  <c r="J877" i="232"/>
  <c r="K885" i="232" s="1"/>
  <c r="K907" i="232" s="1"/>
  <c r="M702" i="232"/>
  <c r="M704" i="232" s="1"/>
  <c r="O956" i="232"/>
  <c r="J697" i="232"/>
  <c r="K705" i="232" s="1"/>
  <c r="K727" i="232" s="1"/>
  <c r="K879" i="232"/>
  <c r="K882" i="232" s="1"/>
  <c r="K884" i="232" s="1"/>
  <c r="L40" i="223"/>
  <c r="N39" i="223"/>
  <c r="K38" i="223"/>
  <c r="L31" i="223"/>
  <c r="K45" i="223"/>
  <c r="L39" i="223"/>
  <c r="K31" i="223"/>
  <c r="J30" i="223"/>
  <c r="J46" i="223"/>
  <c r="N40" i="223"/>
  <c r="K39" i="223"/>
  <c r="N30" i="223"/>
  <c r="J38" i="223"/>
  <c r="L46" i="223"/>
  <c r="J31" i="223"/>
  <c r="N31" i="223"/>
  <c r="K32" i="223"/>
  <c r="J21" i="223"/>
  <c r="N46" i="223"/>
  <c r="L45" i="223"/>
  <c r="J957" i="232"/>
  <c r="J45" i="223"/>
  <c r="L28" i="223"/>
  <c r="O955" i="232"/>
  <c r="L697" i="232"/>
  <c r="M705" i="232" s="1"/>
  <c r="N28" i="223"/>
  <c r="K40" i="223"/>
  <c r="K28" i="223"/>
  <c r="O943" i="232"/>
  <c r="J32" i="223"/>
  <c r="J24" i="223"/>
  <c r="J36" i="223"/>
  <c r="N32" i="223"/>
  <c r="O935" i="232"/>
  <c r="O155" i="232"/>
  <c r="O939" i="232"/>
  <c r="J337" i="232"/>
  <c r="K345" i="232" s="1"/>
  <c r="K367" i="232" s="1"/>
  <c r="O87" i="223"/>
  <c r="O937" i="232"/>
  <c r="L337" i="232"/>
  <c r="M345" i="232" s="1"/>
  <c r="M367" i="232" s="1"/>
  <c r="O941" i="232"/>
  <c r="O97" i="223"/>
  <c r="O945" i="232"/>
  <c r="O88" i="223"/>
  <c r="O938" i="232"/>
  <c r="O944" i="232"/>
  <c r="O210" i="223"/>
  <c r="O256" i="223"/>
  <c r="O313" i="223"/>
  <c r="O217" i="223"/>
  <c r="O331" i="223"/>
  <c r="J332" i="223"/>
  <c r="O152" i="223"/>
  <c r="O515" i="232"/>
  <c r="P520" i="232" s="1"/>
  <c r="O203" i="223"/>
  <c r="O258" i="223"/>
  <c r="O321" i="223"/>
  <c r="O216" i="223"/>
  <c r="O330" i="223"/>
  <c r="O145" i="223"/>
  <c r="J352" i="232"/>
  <c r="J353" i="232" s="1"/>
  <c r="J161" i="223"/>
  <c r="O211" i="223"/>
  <c r="O259" i="223"/>
  <c r="O159" i="223"/>
  <c r="O324" i="223"/>
  <c r="O144" i="223"/>
  <c r="O199" i="223"/>
  <c r="O266" i="223"/>
  <c r="O160" i="223"/>
  <c r="O323" i="223"/>
  <c r="O335" i="232"/>
  <c r="P340" i="232" s="1"/>
  <c r="O146" i="223"/>
  <c r="J720" i="232"/>
  <c r="J721" i="232" s="1"/>
  <c r="J275" i="223"/>
  <c r="O207" i="223"/>
  <c r="O267" i="223"/>
  <c r="O316" i="223"/>
  <c r="O273" i="223"/>
  <c r="O336" i="232"/>
  <c r="P341" i="232" s="1"/>
  <c r="O154" i="223"/>
  <c r="O202" i="223"/>
  <c r="O695" i="232"/>
  <c r="P700" i="232" s="1"/>
  <c r="O260" i="223"/>
  <c r="O315" i="223"/>
  <c r="O274" i="223"/>
  <c r="O142" i="223"/>
  <c r="O209" i="223"/>
  <c r="O696" i="232"/>
  <c r="P701" i="232" s="1"/>
  <c r="O268" i="223"/>
  <c r="O875" i="232"/>
  <c r="P880" i="232" s="1"/>
  <c r="O317" i="223"/>
  <c r="J218" i="223"/>
  <c r="O150" i="223"/>
  <c r="O201" i="223"/>
  <c r="O264" i="223"/>
  <c r="O876" i="232"/>
  <c r="P881" i="232" s="1"/>
  <c r="O325" i="223"/>
  <c r="O153" i="223"/>
  <c r="J517" i="232"/>
  <c r="K525" i="232" s="1"/>
  <c r="K547" i="232" s="1"/>
  <c r="L517" i="232"/>
  <c r="M525" i="232" s="1"/>
  <c r="M547" i="232" s="1"/>
  <c r="K522" i="232"/>
  <c r="O516" i="232"/>
  <c r="P521" i="232" s="1"/>
  <c r="M522" i="232"/>
  <c r="K342" i="232"/>
  <c r="K344" i="232" s="1"/>
  <c r="P148" i="232"/>
  <c r="O156" i="232"/>
  <c r="O93" i="223"/>
  <c r="O85" i="223"/>
  <c r="J712" i="232"/>
  <c r="J713" i="232" s="1"/>
  <c r="O89" i="223"/>
  <c r="J360" i="232"/>
  <c r="J361" i="232" s="1"/>
  <c r="Q118" i="232"/>
  <c r="Q148" i="232" s="1"/>
  <c r="Q298" i="232"/>
  <c r="Q478" i="232"/>
  <c r="Q658" i="232"/>
  <c r="Q838" i="232"/>
  <c r="J892" i="232"/>
  <c r="J893" i="232" s="1"/>
  <c r="J900" i="232"/>
  <c r="J901" i="232" s="1"/>
  <c r="P868" i="232"/>
  <c r="P869" i="232"/>
  <c r="P310" i="232"/>
  <c r="P317" i="232"/>
  <c r="P316" i="232"/>
  <c r="P311" i="232"/>
  <c r="P318" i="232"/>
  <c r="P312" i="232"/>
  <c r="P688" i="232"/>
  <c r="P689" i="232"/>
  <c r="P509" i="232"/>
  <c r="P508" i="232"/>
  <c r="O96" i="223"/>
  <c r="P857" i="232"/>
  <c r="P850" i="232"/>
  <c r="P851" i="232"/>
  <c r="P856" i="232"/>
  <c r="P852" i="232"/>
  <c r="P858" i="232"/>
  <c r="P329" i="232"/>
  <c r="P328" i="232"/>
  <c r="J540" i="232"/>
  <c r="J541" i="232" s="1"/>
  <c r="J532" i="232"/>
  <c r="J533" i="232" s="1"/>
  <c r="P676" i="232"/>
  <c r="P670" i="232"/>
  <c r="P677" i="232"/>
  <c r="P671" i="232"/>
  <c r="P678" i="232"/>
  <c r="P672" i="232"/>
  <c r="P491" i="232"/>
  <c r="P490" i="232"/>
  <c r="P497" i="232"/>
  <c r="P496" i="232"/>
  <c r="P498" i="232"/>
  <c r="P492" i="232"/>
  <c r="O91" i="233"/>
  <c r="O94" i="233" s="1"/>
  <c r="O495" i="233" s="1"/>
  <c r="P103" i="223"/>
  <c r="J157" i="232"/>
  <c r="O107" i="233"/>
  <c r="O108" i="233" s="1"/>
  <c r="O528" i="233" s="1"/>
  <c r="P77" i="233"/>
  <c r="P107" i="233" s="1"/>
  <c r="P108" i="233" s="1"/>
  <c r="P83" i="233"/>
  <c r="Q88" i="233" s="1"/>
  <c r="P82" i="233"/>
  <c r="Q87" i="233" s="1"/>
  <c r="P81" i="233"/>
  <c r="H118" i="232"/>
  <c r="M296" i="245" l="1"/>
  <c r="M55" i="250"/>
  <c r="M916" i="232"/>
  <c r="Q849" i="232"/>
  <c r="Q915" i="232" s="1"/>
  <c r="Q669" i="232"/>
  <c r="Q735" i="232" s="1"/>
  <c r="Q489" i="232"/>
  <c r="Q555" i="232" s="1"/>
  <c r="Q129" i="232"/>
  <c r="Q195" i="232" s="1"/>
  <c r="M239" i="245"/>
  <c r="M736" i="232"/>
  <c r="M46" i="250"/>
  <c r="M376" i="232"/>
  <c r="M378" i="232" s="1"/>
  <c r="M381" i="232" s="1"/>
  <c r="M182" i="245"/>
  <c r="M182" i="223"/>
  <c r="M37" i="250"/>
  <c r="Q488" i="232"/>
  <c r="Q848" i="232"/>
  <c r="Q668" i="232"/>
  <c r="Q128" i="232"/>
  <c r="Q309" i="232"/>
  <c r="M28" i="250"/>
  <c r="M125" i="223"/>
  <c r="M125" i="245"/>
  <c r="Q308" i="232"/>
  <c r="P375" i="232"/>
  <c r="J1027" i="232"/>
  <c r="P314" i="245"/>
  <c r="P314" i="223"/>
  <c r="P257" i="245"/>
  <c r="P257" i="223"/>
  <c r="P208" i="245"/>
  <c r="P208" i="223"/>
  <c r="P200" i="245"/>
  <c r="P200" i="223"/>
  <c r="P265" i="245"/>
  <c r="P265" i="223"/>
  <c r="P86" i="245"/>
  <c r="P86" i="223"/>
  <c r="P143" i="245"/>
  <c r="P143" i="223"/>
  <c r="Q94" i="245"/>
  <c r="Q94" i="223"/>
  <c r="P151" i="245"/>
  <c r="P151" i="223"/>
  <c r="O37" i="223"/>
  <c r="O37" i="245"/>
  <c r="O29" i="245"/>
  <c r="O29" i="223"/>
  <c r="P942" i="232"/>
  <c r="P936" i="232"/>
  <c r="P1026" i="232" s="1"/>
  <c r="Q674" i="232"/>
  <c r="Q264" i="223" s="1"/>
  <c r="Q675" i="232"/>
  <c r="Q855" i="232"/>
  <c r="Q854" i="232"/>
  <c r="Q494" i="232"/>
  <c r="Q314" i="232"/>
  <c r="Q315" i="232"/>
  <c r="Q495" i="232"/>
  <c r="Q134" i="232"/>
  <c r="Q318" i="232"/>
  <c r="Q154" i="245" s="1"/>
  <c r="P194" i="232"/>
  <c r="P85" i="245"/>
  <c r="P85" i="223"/>
  <c r="M990" i="232"/>
  <c r="M166" i="223"/>
  <c r="M166" i="245"/>
  <c r="L81" i="232"/>
  <c r="K685" i="232"/>
  <c r="K145" i="232"/>
  <c r="M56" i="250"/>
  <c r="L13" i="223"/>
  <c r="K373" i="232"/>
  <c r="K376" i="232" s="1"/>
  <c r="J16" i="223"/>
  <c r="O57" i="250"/>
  <c r="O39" i="250"/>
  <c r="O30" i="250"/>
  <c r="K301" i="223"/>
  <c r="K913" i="232"/>
  <c r="K916" i="232" s="1"/>
  <c r="J14" i="223"/>
  <c r="N12" i="250"/>
  <c r="K14" i="223"/>
  <c r="K240" i="223"/>
  <c r="O41" i="250"/>
  <c r="O23" i="250"/>
  <c r="N15" i="245"/>
  <c r="K13" i="223"/>
  <c r="J15" i="223"/>
  <c r="M42" i="250"/>
  <c r="K505" i="232"/>
  <c r="L15" i="223"/>
  <c r="O48" i="250"/>
  <c r="K183" i="223"/>
  <c r="K130" i="223"/>
  <c r="J11" i="223"/>
  <c r="K15" i="223"/>
  <c r="M240" i="223"/>
  <c r="K193" i="232"/>
  <c r="K196" i="232" s="1"/>
  <c r="J12" i="223"/>
  <c r="O59" i="250"/>
  <c r="O50" i="250"/>
  <c r="O32" i="250"/>
  <c r="J13" i="223"/>
  <c r="L72" i="232"/>
  <c r="L68" i="232"/>
  <c r="M187" i="245"/>
  <c r="M187" i="223"/>
  <c r="N13" i="223"/>
  <c r="N13" i="245"/>
  <c r="M297" i="245"/>
  <c r="M297" i="223"/>
  <c r="P201" i="245"/>
  <c r="P153" i="245"/>
  <c r="P203" i="245"/>
  <c r="P260" i="245"/>
  <c r="P273" i="245"/>
  <c r="P144" i="245"/>
  <c r="P102" i="245"/>
  <c r="O1025" i="232"/>
  <c r="M126" i="223"/>
  <c r="M29" i="250"/>
  <c r="P258" i="245"/>
  <c r="P211" i="245"/>
  <c r="P146" i="245"/>
  <c r="Q102" i="245"/>
  <c r="O36" i="245"/>
  <c r="Q324" i="245"/>
  <c r="P274" i="245"/>
  <c r="O40" i="245"/>
  <c r="P268" i="245"/>
  <c r="P264" i="245"/>
  <c r="P159" i="245"/>
  <c r="P315" i="245"/>
  <c r="P154" i="245"/>
  <c r="P330" i="245"/>
  <c r="O45" i="245"/>
  <c r="O66" i="250"/>
  <c r="M285" i="245"/>
  <c r="P96" i="245"/>
  <c r="M240" i="245"/>
  <c r="M47" i="250"/>
  <c r="P160" i="245"/>
  <c r="M280" i="245"/>
  <c r="M275" i="245"/>
  <c r="P93" i="245"/>
  <c r="N15" i="223"/>
  <c r="N14" i="250"/>
  <c r="P324" i="245"/>
  <c r="M215" i="245"/>
  <c r="P325" i="245"/>
  <c r="P150" i="245"/>
  <c r="O39" i="245"/>
  <c r="P89" i="245"/>
  <c r="N239" i="223"/>
  <c r="N46" i="250"/>
  <c r="P207" i="245"/>
  <c r="P210" i="245"/>
  <c r="P267" i="245"/>
  <c r="P317" i="245"/>
  <c r="P216" i="245"/>
  <c r="O951" i="232"/>
  <c r="O46" i="245"/>
  <c r="O67" i="250"/>
  <c r="P217" i="245"/>
  <c r="M161" i="245"/>
  <c r="P321" i="245"/>
  <c r="P97" i="245"/>
  <c r="M171" i="245"/>
  <c r="N553" i="232"/>
  <c r="M126" i="245"/>
  <c r="K969" i="232"/>
  <c r="K162" i="232"/>
  <c r="P161" i="232"/>
  <c r="O963" i="232"/>
  <c r="P968" i="232" s="1"/>
  <c r="O962" i="232"/>
  <c r="P967" i="232" s="1"/>
  <c r="K165" i="232"/>
  <c r="K187" i="232" s="1"/>
  <c r="K198" i="232" s="1"/>
  <c r="K201" i="232" s="1"/>
  <c r="J964" i="232"/>
  <c r="P87" i="245"/>
  <c r="P142" i="245"/>
  <c r="P374" i="232"/>
  <c r="K378" i="232"/>
  <c r="K381" i="232" s="1"/>
  <c r="K377" i="232"/>
  <c r="K370" i="232"/>
  <c r="K380" i="232" s="1"/>
  <c r="K369" i="232"/>
  <c r="N320" i="232"/>
  <c r="N372" i="232"/>
  <c r="N500" i="232"/>
  <c r="N552" i="232"/>
  <c r="P199" i="245"/>
  <c r="P554" i="232"/>
  <c r="M558" i="232"/>
  <c r="M561" i="232" s="1"/>
  <c r="M557" i="232"/>
  <c r="K558" i="232"/>
  <c r="K561" i="232" s="1"/>
  <c r="K557" i="232"/>
  <c r="K550" i="232"/>
  <c r="K560" i="232" s="1"/>
  <c r="K549" i="232"/>
  <c r="N239" i="245"/>
  <c r="M727" i="232"/>
  <c r="K738" i="232"/>
  <c r="K741" i="232" s="1"/>
  <c r="K737" i="232"/>
  <c r="K730" i="232"/>
  <c r="K740" i="232" s="1"/>
  <c r="K729" i="232"/>
  <c r="P256" i="245"/>
  <c r="P734" i="232"/>
  <c r="N860" i="232"/>
  <c r="N912" i="232"/>
  <c r="P313" i="245"/>
  <c r="P914" i="232"/>
  <c r="K918" i="232"/>
  <c r="K921" i="232" s="1"/>
  <c r="K910" i="232"/>
  <c r="K920" i="232" s="1"/>
  <c r="K917" i="232"/>
  <c r="K909" i="232"/>
  <c r="M907" i="232"/>
  <c r="P331" i="245"/>
  <c r="O298" i="223"/>
  <c r="O298" i="245"/>
  <c r="O300" i="223"/>
  <c r="O300" i="245"/>
  <c r="O241" i="223"/>
  <c r="O241" i="245"/>
  <c r="O243" i="223"/>
  <c r="O243" i="245"/>
  <c r="O186" i="223"/>
  <c r="O186" i="245"/>
  <c r="O184" i="223"/>
  <c r="O184" i="245"/>
  <c r="O127" i="223"/>
  <c r="O127" i="245"/>
  <c r="O129" i="223"/>
  <c r="O129" i="245"/>
  <c r="O72" i="223"/>
  <c r="O72" i="245"/>
  <c r="P95" i="245"/>
  <c r="P142" i="232"/>
  <c r="P88" i="245"/>
  <c r="P144" i="232"/>
  <c r="K79" i="223"/>
  <c r="P152" i="245"/>
  <c r="P322" i="232"/>
  <c r="P145" i="245"/>
  <c r="P324" i="232"/>
  <c r="K136" i="223"/>
  <c r="Q202" i="245"/>
  <c r="Q504" i="232"/>
  <c r="P209" i="245"/>
  <c r="P502" i="232"/>
  <c r="P202" i="245"/>
  <c r="P504" i="232"/>
  <c r="P259" i="245"/>
  <c r="P684" i="232"/>
  <c r="P266" i="245"/>
  <c r="P682" i="232"/>
  <c r="P323" i="245"/>
  <c r="P862" i="232"/>
  <c r="P316" i="245"/>
  <c r="P864" i="232"/>
  <c r="K307" i="223"/>
  <c r="O38" i="245"/>
  <c r="O949" i="232"/>
  <c r="M171" i="223"/>
  <c r="P95" i="223"/>
  <c r="P88" i="223"/>
  <c r="P93" i="223"/>
  <c r="N193" i="223"/>
  <c r="N193" i="245"/>
  <c r="P87" i="223"/>
  <c r="K931" i="232"/>
  <c r="K948" i="232" s="1"/>
  <c r="K174" i="232"/>
  <c r="K175" i="232" s="1"/>
  <c r="M1010" i="232"/>
  <c r="K930" i="232"/>
  <c r="Q850" i="232"/>
  <c r="P156" i="232"/>
  <c r="Q856" i="232"/>
  <c r="M329" i="245"/>
  <c r="M329" i="223"/>
  <c r="M870" i="232"/>
  <c r="K874" i="232"/>
  <c r="K309" i="223"/>
  <c r="N879" i="232"/>
  <c r="N882" i="232" s="1"/>
  <c r="N884" i="232" s="1"/>
  <c r="M877" i="232"/>
  <c r="N885" i="232" s="1"/>
  <c r="N339" i="232"/>
  <c r="N342" i="232" s="1"/>
  <c r="N344" i="232" s="1"/>
  <c r="M337" i="232"/>
  <c r="N345" i="232" s="1"/>
  <c r="N699" i="232"/>
  <c r="N702" i="232" s="1"/>
  <c r="N704" i="232" s="1"/>
  <c r="M697" i="232"/>
  <c r="N705" i="232" s="1"/>
  <c r="K867" i="232"/>
  <c r="K327" i="232"/>
  <c r="N665" i="232"/>
  <c r="M195" i="223"/>
  <c r="M195" i="245"/>
  <c r="M514" i="232"/>
  <c r="N305" i="232"/>
  <c r="N192" i="245"/>
  <c r="P96" i="223"/>
  <c r="K334" i="232"/>
  <c r="K138" i="223"/>
  <c r="L843" i="232"/>
  <c r="P97" i="223"/>
  <c r="L303" i="232"/>
  <c r="L483" i="232"/>
  <c r="L663" i="232"/>
  <c r="N249" i="245"/>
  <c r="N664" i="232"/>
  <c r="N681" i="232" s="1"/>
  <c r="N845" i="232"/>
  <c r="P89" i="223"/>
  <c r="P155" i="232"/>
  <c r="K81" i="223"/>
  <c r="K154" i="232"/>
  <c r="L123" i="232"/>
  <c r="Q852" i="232"/>
  <c r="Q858" i="232"/>
  <c r="Q851" i="232"/>
  <c r="Q311" i="232"/>
  <c r="Q312" i="232"/>
  <c r="Q496" i="232"/>
  <c r="Q677" i="232"/>
  <c r="Q670" i="232"/>
  <c r="Q132" i="232"/>
  <c r="Q138" i="232"/>
  <c r="Q130" i="232"/>
  <c r="Q137" i="232"/>
  <c r="Q676" i="232"/>
  <c r="Q497" i="232"/>
  <c r="Q671" i="232"/>
  <c r="Q490" i="232"/>
  <c r="Q672" i="232"/>
  <c r="Q678" i="232"/>
  <c r="Q492" i="232"/>
  <c r="Q498" i="232"/>
  <c r="O30" i="245"/>
  <c r="O31" i="245"/>
  <c r="O32" i="245"/>
  <c r="O28" i="245"/>
  <c r="Q136" i="232"/>
  <c r="Q131" i="232"/>
  <c r="Q310" i="232"/>
  <c r="Q317" i="232"/>
  <c r="Q316" i="232"/>
  <c r="M347" i="232"/>
  <c r="J57" i="223"/>
  <c r="M342" i="223"/>
  <c r="M342" i="245"/>
  <c r="K902" i="232"/>
  <c r="K903" i="232" s="1"/>
  <c r="M1013" i="232"/>
  <c r="K101" i="223"/>
  <c r="K362" i="232"/>
  <c r="K363" i="232" s="1"/>
  <c r="M360" i="232"/>
  <c r="M361" i="232" s="1"/>
  <c r="M1001" i="232" s="1"/>
  <c r="M981" i="232"/>
  <c r="M161" i="223"/>
  <c r="L795" i="232"/>
  <c r="L255" i="232"/>
  <c r="L435" i="232"/>
  <c r="L615" i="232"/>
  <c r="O605" i="232"/>
  <c r="N614" i="232"/>
  <c r="N622" i="232" s="1"/>
  <c r="O245" i="232"/>
  <c r="N254" i="232"/>
  <c r="N262" i="232" s="1"/>
  <c r="M542" i="232"/>
  <c r="M543" i="232" s="1"/>
  <c r="M534" i="232"/>
  <c r="M535" i="232" s="1"/>
  <c r="K1009" i="232"/>
  <c r="K114" i="223"/>
  <c r="K272" i="223"/>
  <c r="K690" i="232"/>
  <c r="K474" i="232"/>
  <c r="K507" i="232"/>
  <c r="K714" i="232"/>
  <c r="K715" i="232" s="1"/>
  <c r="K722" i="232"/>
  <c r="K723" i="232" s="1"/>
  <c r="K990" i="232"/>
  <c r="K166" i="223"/>
  <c r="M1012" i="232"/>
  <c r="M285" i="223"/>
  <c r="M992" i="232"/>
  <c r="M280" i="223"/>
  <c r="M712" i="232"/>
  <c r="M713" i="232" s="1"/>
  <c r="M983" i="232" s="1"/>
  <c r="M720" i="232"/>
  <c r="M721" i="232" s="1"/>
  <c r="M1003" i="232" s="1"/>
  <c r="M275" i="223"/>
  <c r="M510" i="232"/>
  <c r="M215" i="223"/>
  <c r="N794" i="232"/>
  <c r="N802" i="232" s="1"/>
  <c r="O785" i="232"/>
  <c r="K337" i="223"/>
  <c r="K993" i="232"/>
  <c r="O425" i="232"/>
  <c r="N434" i="232"/>
  <c r="N442" i="232" s="1"/>
  <c r="O490" i="233"/>
  <c r="P487" i="233"/>
  <c r="P488" i="233"/>
  <c r="P484" i="233"/>
  <c r="P479" i="233"/>
  <c r="P483" i="233"/>
  <c r="P478" i="233"/>
  <c r="P482" i="233"/>
  <c r="P473" i="233"/>
  <c r="P477" i="233"/>
  <c r="P489" i="233"/>
  <c r="P474" i="233"/>
  <c r="P480" i="233"/>
  <c r="Q82" i="233"/>
  <c r="P475" i="233"/>
  <c r="P485" i="233"/>
  <c r="N512" i="233"/>
  <c r="P267" i="233"/>
  <c r="P269" i="233" s="1"/>
  <c r="P272" i="233" s="1"/>
  <c r="P497" i="233" s="1"/>
  <c r="O500" i="233"/>
  <c r="P528" i="233"/>
  <c r="O455" i="233"/>
  <c r="O456" i="233" s="1"/>
  <c r="O511" i="233" s="1"/>
  <c r="P183" i="233"/>
  <c r="P496" i="233" s="1"/>
  <c r="P433" i="233"/>
  <c r="P455" i="233" s="1"/>
  <c r="P456" i="233" s="1"/>
  <c r="P511" i="233" s="1"/>
  <c r="P450" i="233"/>
  <c r="P499" i="233" s="1"/>
  <c r="Q155" i="233"/>
  <c r="Q154" i="233"/>
  <c r="Q150" i="233"/>
  <c r="Q159" i="233"/>
  <c r="Q160" i="233"/>
  <c r="Q153" i="233"/>
  <c r="Q158" i="233"/>
  <c r="Q149" i="233"/>
  <c r="Q161" i="233"/>
  <c r="Q172" i="233" s="1"/>
  <c r="Q156" i="233"/>
  <c r="Q171" i="233" s="1"/>
  <c r="Q151" i="233"/>
  <c r="Q170" i="233" s="1"/>
  <c r="Q264" i="233"/>
  <c r="Q267" i="233" s="1"/>
  <c r="P262" i="233"/>
  <c r="Q270" i="233" s="1"/>
  <c r="P361" i="233"/>
  <c r="P498" i="233" s="1"/>
  <c r="O277" i="233"/>
  <c r="O278" i="233" s="1"/>
  <c r="O509" i="233" s="1"/>
  <c r="O285" i="233"/>
  <c r="O286" i="233" s="1"/>
  <c r="O530" i="233" s="1"/>
  <c r="Q249" i="233"/>
  <c r="Q243" i="233"/>
  <c r="Q248" i="233"/>
  <c r="Q239" i="233"/>
  <c r="Q244" i="233"/>
  <c r="Q242" i="233"/>
  <c r="Q247" i="233"/>
  <c r="Q238" i="233"/>
  <c r="Q250" i="233"/>
  <c r="Q261" i="233" s="1"/>
  <c r="Q245" i="233"/>
  <c r="Q260" i="233" s="1"/>
  <c r="Q240" i="233"/>
  <c r="Q259" i="233" s="1"/>
  <c r="P351" i="233"/>
  <c r="Q359" i="233" s="1"/>
  <c r="Q353" i="233"/>
  <c r="Q356" i="233" s="1"/>
  <c r="Q358" i="233" s="1"/>
  <c r="Q164" i="233"/>
  <c r="Q163" i="233"/>
  <c r="Q165" i="233"/>
  <c r="Q328" i="233"/>
  <c r="Q337" i="233"/>
  <c r="Q338" i="233"/>
  <c r="Q332" i="233"/>
  <c r="Q333" i="233"/>
  <c r="Q336" i="233"/>
  <c r="Q331" i="233"/>
  <c r="Q327" i="233"/>
  <c r="Q339" i="233"/>
  <c r="Q350" i="233" s="1"/>
  <c r="Q329" i="233"/>
  <c r="Q348" i="233" s="1"/>
  <c r="Q334" i="233"/>
  <c r="Q349" i="233" s="1"/>
  <c r="P173" i="233"/>
  <c r="Q181" i="233" s="1"/>
  <c r="Q175" i="233"/>
  <c r="Q178" i="233" s="1"/>
  <c r="Q180" i="233" s="1"/>
  <c r="Q253" i="233"/>
  <c r="Q254" i="233"/>
  <c r="Q252" i="233"/>
  <c r="Q427" i="233"/>
  <c r="Q421" i="233"/>
  <c r="Q422" i="233"/>
  <c r="Q426" i="233"/>
  <c r="Q417" i="233"/>
  <c r="Q416" i="233"/>
  <c r="Q425" i="233"/>
  <c r="Q420" i="233"/>
  <c r="Q428" i="233"/>
  <c r="Q439" i="233" s="1"/>
  <c r="Q423" i="233"/>
  <c r="Q418" i="233"/>
  <c r="Q437" i="233" s="1"/>
  <c r="P344" i="233"/>
  <c r="Q343" i="233"/>
  <c r="Q341" i="233"/>
  <c r="Q342" i="233"/>
  <c r="P440" i="233"/>
  <c r="Q448" i="233" s="1"/>
  <c r="Q442" i="233"/>
  <c r="Q445" i="233" s="1"/>
  <c r="Q447" i="233" s="1"/>
  <c r="Q432" i="233"/>
  <c r="Q430" i="233"/>
  <c r="Q431" i="233"/>
  <c r="O196" i="233"/>
  <c r="O197" i="233" s="1"/>
  <c r="O529" i="233" s="1"/>
  <c r="O188" i="233"/>
  <c r="O189" i="233" s="1"/>
  <c r="O508" i="233" s="1"/>
  <c r="P166" i="233"/>
  <c r="O374" i="233"/>
  <c r="O375" i="233" s="1"/>
  <c r="O531" i="233" s="1"/>
  <c r="O366" i="233"/>
  <c r="O367" i="233" s="1"/>
  <c r="O510" i="233" s="1"/>
  <c r="P255" i="233"/>
  <c r="K887" i="232"/>
  <c r="M887" i="232"/>
  <c r="K707" i="232"/>
  <c r="M707" i="232"/>
  <c r="O46" i="223"/>
  <c r="P956" i="232"/>
  <c r="P938" i="232"/>
  <c r="O32" i="223"/>
  <c r="P943" i="232"/>
  <c r="O30" i="223"/>
  <c r="P944" i="232"/>
  <c r="O40" i="223"/>
  <c r="O28" i="223"/>
  <c r="P937" i="232"/>
  <c r="O39" i="223"/>
  <c r="P939" i="232"/>
  <c r="O36" i="223"/>
  <c r="P945" i="232"/>
  <c r="O31" i="223"/>
  <c r="O45" i="223"/>
  <c r="P935" i="232"/>
  <c r="J47" i="223"/>
  <c r="P941" i="232"/>
  <c r="O38" i="223"/>
  <c r="P955" i="232"/>
  <c r="P202" i="223"/>
  <c r="P258" i="223"/>
  <c r="Q324" i="223"/>
  <c r="P323" i="223"/>
  <c r="P274" i="223"/>
  <c r="P145" i="223"/>
  <c r="P515" i="232"/>
  <c r="Q520" i="232" s="1"/>
  <c r="P203" i="223"/>
  <c r="P266" i="223"/>
  <c r="P316" i="223"/>
  <c r="P273" i="223"/>
  <c r="P152" i="223"/>
  <c r="P331" i="223"/>
  <c r="J1001" i="232"/>
  <c r="P211" i="223"/>
  <c r="P695" i="232"/>
  <c r="Q700" i="232" s="1"/>
  <c r="P260" i="223"/>
  <c r="P159" i="223"/>
  <c r="P315" i="223"/>
  <c r="P153" i="223"/>
  <c r="P330" i="223"/>
  <c r="P199" i="223"/>
  <c r="P696" i="232"/>
  <c r="Q701" i="232" s="1"/>
  <c r="P268" i="223"/>
  <c r="P160" i="223"/>
  <c r="P324" i="223"/>
  <c r="P144" i="223"/>
  <c r="Q202" i="223"/>
  <c r="J1004" i="232"/>
  <c r="J983" i="232"/>
  <c r="P207" i="223"/>
  <c r="P264" i="223"/>
  <c r="P876" i="232"/>
  <c r="Q881" i="232" s="1"/>
  <c r="P325" i="223"/>
  <c r="P335" i="232"/>
  <c r="Q340" i="232" s="1"/>
  <c r="P146" i="223"/>
  <c r="J984" i="232"/>
  <c r="P209" i="223"/>
  <c r="P256" i="223"/>
  <c r="P875" i="232"/>
  <c r="Q880" i="232" s="1"/>
  <c r="P317" i="223"/>
  <c r="P336" i="232"/>
  <c r="Q341" i="232" s="1"/>
  <c r="P154" i="223"/>
  <c r="P210" i="223"/>
  <c r="P259" i="223"/>
  <c r="P321" i="223"/>
  <c r="P216" i="223"/>
  <c r="P142" i="223"/>
  <c r="K347" i="232"/>
  <c r="J1003" i="232"/>
  <c r="P201" i="223"/>
  <c r="P267" i="223"/>
  <c r="P313" i="223"/>
  <c r="P217" i="223"/>
  <c r="P150" i="223"/>
  <c r="K524" i="232"/>
  <c r="K527" i="232" s="1"/>
  <c r="P516" i="232"/>
  <c r="Q521" i="232" s="1"/>
  <c r="J982" i="232"/>
  <c r="J1002" i="232"/>
  <c r="J981" i="232"/>
  <c r="M524" i="232"/>
  <c r="P102" i="223"/>
  <c r="Q149" i="232"/>
  <c r="Q689" i="232"/>
  <c r="Q688" i="232"/>
  <c r="Q869" i="232"/>
  <c r="Q868" i="232"/>
  <c r="Q509" i="232"/>
  <c r="Q508" i="232"/>
  <c r="Q329" i="232"/>
  <c r="Q328" i="232"/>
  <c r="P91" i="233"/>
  <c r="P94" i="233" s="1"/>
  <c r="P495" i="233" s="1"/>
  <c r="Q102" i="223"/>
  <c r="P99" i="233"/>
  <c r="P100" i="233" s="1"/>
  <c r="P507" i="233" s="1"/>
  <c r="P84" i="233"/>
  <c r="Q92" i="233" s="1"/>
  <c r="Q86" i="233"/>
  <c r="Q89" i="233" s="1"/>
  <c r="Q81" i="233"/>
  <c r="Q83" i="233"/>
  <c r="Q77" i="233"/>
  <c r="K562" i="232" l="1"/>
  <c r="K382" i="232"/>
  <c r="K742" i="232"/>
  <c r="K922" i="232"/>
  <c r="M377" i="232"/>
  <c r="Q375" i="232"/>
  <c r="N556" i="232"/>
  <c r="Q314" i="245"/>
  <c r="Q314" i="223"/>
  <c r="Q322" i="245"/>
  <c r="Q322" i="223"/>
  <c r="Q257" i="245"/>
  <c r="Q257" i="223"/>
  <c r="Q265" i="245"/>
  <c r="Q265" i="223"/>
  <c r="Q200" i="245"/>
  <c r="Q200" i="223"/>
  <c r="Q208" i="245"/>
  <c r="Q208" i="223"/>
  <c r="Q86" i="245"/>
  <c r="Q86" i="223"/>
  <c r="Q151" i="245"/>
  <c r="Q151" i="223"/>
  <c r="Q143" i="245"/>
  <c r="Q143" i="223"/>
  <c r="P37" i="223"/>
  <c r="P37" i="245"/>
  <c r="P29" i="245"/>
  <c r="P29" i="223"/>
  <c r="Q942" i="232"/>
  <c r="Q936" i="232"/>
  <c r="Q1026" i="232" s="1"/>
  <c r="Q154" i="223"/>
  <c r="Q336" i="232"/>
  <c r="Q264" i="245"/>
  <c r="Q85" i="223"/>
  <c r="Q194" i="232"/>
  <c r="Q85" i="245"/>
  <c r="L80" i="232"/>
  <c r="L124" i="232" s="1"/>
  <c r="L141" i="232" s="1"/>
  <c r="P59" i="250"/>
  <c r="P41" i="250"/>
  <c r="P32" i="250"/>
  <c r="P21" i="250"/>
  <c r="O15" i="245"/>
  <c r="P67" i="250"/>
  <c r="K1024" i="232"/>
  <c r="K187" i="223"/>
  <c r="K1013" i="232"/>
  <c r="P57" i="250"/>
  <c r="P39" i="250"/>
  <c r="P30" i="250"/>
  <c r="K73" i="223"/>
  <c r="O12" i="250"/>
  <c r="P48" i="250"/>
  <c r="Q41" i="250"/>
  <c r="K69" i="223"/>
  <c r="K244" i="223"/>
  <c r="K297" i="223"/>
  <c r="P50" i="250"/>
  <c r="K126" i="223"/>
  <c r="P23" i="250"/>
  <c r="M65" i="232"/>
  <c r="L74" i="232"/>
  <c r="L82" i="232" s="1"/>
  <c r="L126" i="232" s="1"/>
  <c r="M128" i="232" s="1"/>
  <c r="L834" i="232"/>
  <c r="L894" i="232" s="1"/>
  <c r="L895" i="232" s="1"/>
  <c r="L722" i="232"/>
  <c r="L723" i="232" s="1"/>
  <c r="L474" i="232"/>
  <c r="L294" i="232"/>
  <c r="L362" i="232" s="1"/>
  <c r="L363" i="232" s="1"/>
  <c r="Q210" i="245"/>
  <c r="N296" i="223"/>
  <c r="N55" i="250"/>
  <c r="P36" i="245"/>
  <c r="P951" i="232"/>
  <c r="M223" i="245"/>
  <c r="Q153" i="245"/>
  <c r="Q211" i="245"/>
  <c r="N183" i="245"/>
  <c r="N38" i="250"/>
  <c r="Q273" i="245"/>
  <c r="Q274" i="245"/>
  <c r="M218" i="245"/>
  <c r="M228" i="245"/>
  <c r="Q144" i="245"/>
  <c r="Q96" i="245"/>
  <c r="Q325" i="245"/>
  <c r="Q159" i="245"/>
  <c r="Q103" i="245"/>
  <c r="P1025" i="232"/>
  <c r="Q150" i="245"/>
  <c r="Q203" i="245"/>
  <c r="Q317" i="245"/>
  <c r="N182" i="245"/>
  <c r="N37" i="250"/>
  <c r="O15" i="223"/>
  <c r="O14" i="250"/>
  <c r="Q160" i="245"/>
  <c r="Q93" i="245"/>
  <c r="Q268" i="245"/>
  <c r="Q97" i="245"/>
  <c r="Q315" i="245"/>
  <c r="P39" i="245"/>
  <c r="Q260" i="245"/>
  <c r="Q89" i="245"/>
  <c r="Q217" i="245"/>
  <c r="P40" i="245"/>
  <c r="Q201" i="245"/>
  <c r="Q258" i="245"/>
  <c r="Q146" i="245"/>
  <c r="N863" i="232"/>
  <c r="Q321" i="245"/>
  <c r="Q216" i="245"/>
  <c r="Q330" i="245"/>
  <c r="P45" i="245"/>
  <c r="P66" i="250"/>
  <c r="Q207" i="245"/>
  <c r="Q267" i="245"/>
  <c r="N125" i="223"/>
  <c r="N28" i="250"/>
  <c r="N733" i="232"/>
  <c r="N736" i="232" s="1"/>
  <c r="N183" i="223"/>
  <c r="J974" i="232"/>
  <c r="J1019" i="232" s="1"/>
  <c r="K972" i="232"/>
  <c r="K1018" i="232" s="1"/>
  <c r="K164" i="232"/>
  <c r="K167" i="232" s="1"/>
  <c r="K188" i="232" s="1"/>
  <c r="K971" i="232"/>
  <c r="K189" i="232"/>
  <c r="Q161" i="232"/>
  <c r="P963" i="232"/>
  <c r="Q968" i="232" s="1"/>
  <c r="K190" i="232"/>
  <c r="K200" i="232" s="1"/>
  <c r="K202" i="232" s="1"/>
  <c r="K197" i="232"/>
  <c r="P962" i="232"/>
  <c r="Q967" i="232" s="1"/>
  <c r="N182" i="223"/>
  <c r="L140" i="232"/>
  <c r="L192" i="232"/>
  <c r="Q87" i="245"/>
  <c r="N125" i="245"/>
  <c r="K368" i="232"/>
  <c r="Q142" i="245"/>
  <c r="Q374" i="232"/>
  <c r="L320" i="232"/>
  <c r="L372" i="232"/>
  <c r="N367" i="232"/>
  <c r="M368" i="232"/>
  <c r="K548" i="232"/>
  <c r="Q199" i="245"/>
  <c r="Q554" i="232"/>
  <c r="L500" i="232"/>
  <c r="L552" i="232"/>
  <c r="L680" i="232"/>
  <c r="L732" i="232"/>
  <c r="M728" i="232"/>
  <c r="M730" i="232" s="1"/>
  <c r="M740" i="232" s="1"/>
  <c r="Q256" i="245"/>
  <c r="Q734" i="232"/>
  <c r="K728" i="232"/>
  <c r="M738" i="232"/>
  <c r="M741" i="232" s="1"/>
  <c r="M737" i="232"/>
  <c r="N727" i="232"/>
  <c r="L860" i="232"/>
  <c r="L912" i="232"/>
  <c r="N296" i="245"/>
  <c r="Q313" i="245"/>
  <c r="Q914" i="232"/>
  <c r="K908" i="232"/>
  <c r="M908" i="232"/>
  <c r="M910" i="232" s="1"/>
  <c r="M920" i="232" s="1"/>
  <c r="N907" i="232"/>
  <c r="M917" i="232"/>
  <c r="M918" i="232"/>
  <c r="M921" i="232" s="1"/>
  <c r="Q331" i="245"/>
  <c r="K947" i="232"/>
  <c r="K1023" i="232"/>
  <c r="P300" i="223"/>
  <c r="P300" i="245"/>
  <c r="P298" i="223"/>
  <c r="P298" i="245"/>
  <c r="P241" i="223"/>
  <c r="P241" i="245"/>
  <c r="P243" i="223"/>
  <c r="P243" i="245"/>
  <c r="P186" i="223"/>
  <c r="P186" i="245"/>
  <c r="P184" i="223"/>
  <c r="P184" i="245"/>
  <c r="Q186" i="223"/>
  <c r="Q186" i="245"/>
  <c r="P127" i="223"/>
  <c r="P127" i="245"/>
  <c r="P129" i="223"/>
  <c r="P129" i="245"/>
  <c r="P70" i="223"/>
  <c r="P70" i="245"/>
  <c r="P72" i="223"/>
  <c r="P72" i="245"/>
  <c r="Q88" i="245"/>
  <c r="Q144" i="232"/>
  <c r="Q95" i="245"/>
  <c r="Q142" i="232"/>
  <c r="Q152" i="245"/>
  <c r="Q322" i="232"/>
  <c r="N137" i="245"/>
  <c r="N323" i="232"/>
  <c r="Q145" i="245"/>
  <c r="Q324" i="232"/>
  <c r="Q209" i="245"/>
  <c r="Q502" i="232"/>
  <c r="Q259" i="245"/>
  <c r="Q684" i="232"/>
  <c r="Q266" i="245"/>
  <c r="Q682" i="232"/>
  <c r="N251" i="245"/>
  <c r="N683" i="232"/>
  <c r="Q316" i="245"/>
  <c r="Q864" i="232"/>
  <c r="Q323" i="245"/>
  <c r="Q862" i="232"/>
  <c r="O13" i="245"/>
  <c r="O13" i="223"/>
  <c r="P38" i="245"/>
  <c r="P949" i="232"/>
  <c r="K22" i="223"/>
  <c r="Q313" i="223"/>
  <c r="Q323" i="223"/>
  <c r="Q875" i="232"/>
  <c r="N250" i="223"/>
  <c r="N250" i="245"/>
  <c r="Q321" i="223"/>
  <c r="K989" i="232"/>
  <c r="Q315" i="223"/>
  <c r="L484" i="232"/>
  <c r="L501" i="232" s="1"/>
  <c r="L844" i="232"/>
  <c r="L861" i="232" s="1"/>
  <c r="L664" i="232"/>
  <c r="L681" i="232" s="1"/>
  <c r="Q325" i="223"/>
  <c r="Q876" i="232"/>
  <c r="L192" i="223"/>
  <c r="L304" i="232"/>
  <c r="L321" i="232" s="1"/>
  <c r="N251" i="223"/>
  <c r="K21" i="223"/>
  <c r="Q317" i="223"/>
  <c r="N192" i="223"/>
  <c r="N347" i="232"/>
  <c r="Q89" i="223"/>
  <c r="K870" i="232"/>
  <c r="K329" i="223"/>
  <c r="L879" i="232"/>
  <c r="L882" i="232" s="1"/>
  <c r="L884" i="232" s="1"/>
  <c r="K877" i="232"/>
  <c r="L885" i="232" s="1"/>
  <c r="L907" i="232" s="1"/>
  <c r="N707" i="232"/>
  <c r="N887" i="232"/>
  <c r="N846" i="232"/>
  <c r="N137" i="223"/>
  <c r="M332" i="245"/>
  <c r="M900" i="232"/>
  <c r="M901" i="232" s="1"/>
  <c r="M1004" i="232" s="1"/>
  <c r="M892" i="232"/>
  <c r="M893" i="232" s="1"/>
  <c r="M984" i="232" s="1"/>
  <c r="M332" i="223"/>
  <c r="Q145" i="223"/>
  <c r="K694" i="232"/>
  <c r="K252" i="223"/>
  <c r="Q142" i="223"/>
  <c r="K195" i="223"/>
  <c r="K514" i="232"/>
  <c r="K933" i="232"/>
  <c r="L507" i="232"/>
  <c r="N519" i="232"/>
  <c r="N522" i="232" s="1"/>
  <c r="N524" i="232" s="1"/>
  <c r="M517" i="232"/>
  <c r="N525" i="232" s="1"/>
  <c r="K330" i="232"/>
  <c r="K158" i="223"/>
  <c r="N485" i="232"/>
  <c r="N306" i="232"/>
  <c r="L327" i="232"/>
  <c r="L339" i="232"/>
  <c r="L342" i="232" s="1"/>
  <c r="L344" i="232" s="1"/>
  <c r="K337" i="232"/>
  <c r="L345" i="232" s="1"/>
  <c r="L367" i="232" s="1"/>
  <c r="N249" i="223"/>
  <c r="N306" i="245"/>
  <c r="N844" i="232"/>
  <c r="N861" i="232" s="1"/>
  <c r="N308" i="245"/>
  <c r="N308" i="223"/>
  <c r="L665" i="232"/>
  <c r="L485" i="232"/>
  <c r="N135" i="245"/>
  <c r="N304" i="232"/>
  <c r="N321" i="232" s="1"/>
  <c r="L305" i="232"/>
  <c r="L845" i="232"/>
  <c r="L125" i="232"/>
  <c r="L159" i="232"/>
  <c r="K157" i="232"/>
  <c r="Q316" i="223"/>
  <c r="Q97" i="223"/>
  <c r="Q146" i="223"/>
  <c r="Q335" i="232"/>
  <c r="Q209" i="223"/>
  <c r="Q155" i="232"/>
  <c r="Q96" i="223"/>
  <c r="Q258" i="223"/>
  <c r="Q267" i="223"/>
  <c r="Q210" i="223"/>
  <c r="Q256" i="223"/>
  <c r="Q156" i="232"/>
  <c r="Q266" i="223"/>
  <c r="Q211" i="223"/>
  <c r="Q516" i="232"/>
  <c r="Q87" i="223"/>
  <c r="Q515" i="232"/>
  <c r="Q259" i="223"/>
  <c r="Q207" i="223"/>
  <c r="Q203" i="223"/>
  <c r="Q199" i="223"/>
  <c r="Q935" i="232"/>
  <c r="Q201" i="223"/>
  <c r="Q938" i="232"/>
  <c r="Q695" i="232"/>
  <c r="Q88" i="223"/>
  <c r="Q945" i="232"/>
  <c r="Q260" i="223"/>
  <c r="Q268" i="223"/>
  <c r="Q939" i="232"/>
  <c r="Q696" i="232"/>
  <c r="P32" i="245"/>
  <c r="P28" i="245"/>
  <c r="P30" i="245"/>
  <c r="P31" i="245"/>
  <c r="Q95" i="223"/>
  <c r="Q150" i="223"/>
  <c r="Q93" i="223"/>
  <c r="Q941" i="232"/>
  <c r="Q144" i="223"/>
  <c r="Q937" i="232"/>
  <c r="Q944" i="232"/>
  <c r="Q153" i="223"/>
  <c r="Q152" i="223"/>
  <c r="Q943" i="232"/>
  <c r="P46" i="223"/>
  <c r="P46" i="245"/>
  <c r="K171" i="223"/>
  <c r="K342" i="223"/>
  <c r="L78" i="223"/>
  <c r="K1010" i="232"/>
  <c r="L249" i="223"/>
  <c r="O781" i="232"/>
  <c r="O791" i="232"/>
  <c r="O776" i="232"/>
  <c r="O778" i="232" s="1"/>
  <c r="K285" i="223"/>
  <c r="K1012" i="232"/>
  <c r="N255" i="232"/>
  <c r="N263" i="232" s="1"/>
  <c r="N291" i="232" s="1"/>
  <c r="O596" i="232"/>
  <c r="O598" i="232" s="1"/>
  <c r="O601" i="232"/>
  <c r="O611" i="232"/>
  <c r="K280" i="223"/>
  <c r="K992" i="232"/>
  <c r="M991" i="232"/>
  <c r="M223" i="223"/>
  <c r="K510" i="232"/>
  <c r="K954" i="232"/>
  <c r="K215" i="223"/>
  <c r="M228" i="223"/>
  <c r="M1011" i="232"/>
  <c r="K542" i="232"/>
  <c r="K543" i="232" s="1"/>
  <c r="K534" i="232"/>
  <c r="K535" i="232" s="1"/>
  <c r="N795" i="232"/>
  <c r="N803" i="232" s="1"/>
  <c r="N831" i="232" s="1"/>
  <c r="M540" i="232"/>
  <c r="M541" i="232" s="1"/>
  <c r="M1002" i="232" s="1"/>
  <c r="M532" i="232"/>
  <c r="M533" i="232" s="1"/>
  <c r="M982" i="232" s="1"/>
  <c r="M218" i="223"/>
  <c r="N306" i="223"/>
  <c r="L135" i="223"/>
  <c r="N435" i="232"/>
  <c r="N443" i="232" s="1"/>
  <c r="N471" i="232" s="1"/>
  <c r="L930" i="232"/>
  <c r="O251" i="232"/>
  <c r="O236" i="232"/>
  <c r="O238" i="232" s="1"/>
  <c r="O241" i="232"/>
  <c r="O416" i="232"/>
  <c r="O418" i="232" s="1"/>
  <c r="O421" i="232"/>
  <c r="O431" i="232"/>
  <c r="L306" i="223"/>
  <c r="K720" i="232"/>
  <c r="K721" i="232" s="1"/>
  <c r="K1003" i="232" s="1"/>
  <c r="K275" i="223"/>
  <c r="K712" i="232"/>
  <c r="K713" i="232" s="1"/>
  <c r="K983" i="232" s="1"/>
  <c r="N615" i="232"/>
  <c r="N623" i="232" s="1"/>
  <c r="N651" i="232" s="1"/>
  <c r="N654" i="232" s="1"/>
  <c r="Q478" i="233"/>
  <c r="Q473" i="233"/>
  <c r="Q482" i="233"/>
  <c r="P490" i="233"/>
  <c r="Q474" i="233"/>
  <c r="Q479" i="233"/>
  <c r="Q487" i="233"/>
  <c r="Q488" i="233"/>
  <c r="Q477" i="233"/>
  <c r="Q489" i="233"/>
  <c r="Q484" i="233"/>
  <c r="Q483" i="233"/>
  <c r="Q485" i="233"/>
  <c r="Q475" i="233"/>
  <c r="Q480" i="233"/>
  <c r="O533" i="233"/>
  <c r="O512" i="233"/>
  <c r="P500" i="233"/>
  <c r="Q438" i="233"/>
  <c r="Q440" i="233" s="1"/>
  <c r="Q269" i="233"/>
  <c r="Q450" i="233"/>
  <c r="Q499" i="233" s="1"/>
  <c r="P463" i="233"/>
  <c r="P464" i="233" s="1"/>
  <c r="P532" i="233" s="1"/>
  <c r="Q183" i="233"/>
  <c r="Q496" i="233" s="1"/>
  <c r="Q351" i="233"/>
  <c r="Q166" i="233"/>
  <c r="Q433" i="233"/>
  <c r="Q361" i="233"/>
  <c r="Q498" i="233" s="1"/>
  <c r="P374" i="233"/>
  <c r="P375" i="233" s="1"/>
  <c r="P531" i="233" s="1"/>
  <c r="P366" i="233"/>
  <c r="P367" i="233" s="1"/>
  <c r="P510" i="233" s="1"/>
  <c r="P277" i="233"/>
  <c r="P278" i="233" s="1"/>
  <c r="P509" i="233" s="1"/>
  <c r="P285" i="233"/>
  <c r="P286" i="233" s="1"/>
  <c r="P530" i="233" s="1"/>
  <c r="Q262" i="233"/>
  <c r="Q173" i="233"/>
  <c r="P188" i="233"/>
  <c r="P189" i="233" s="1"/>
  <c r="P508" i="233" s="1"/>
  <c r="P196" i="233"/>
  <c r="P197" i="233" s="1"/>
  <c r="P529" i="233" s="1"/>
  <c r="Q344" i="233"/>
  <c r="Q255" i="233"/>
  <c r="Q955" i="232"/>
  <c r="P40" i="223"/>
  <c r="P30" i="223"/>
  <c r="P39" i="223"/>
  <c r="P38" i="223"/>
  <c r="P36" i="223"/>
  <c r="P32" i="223"/>
  <c r="P45" i="223"/>
  <c r="P28" i="223"/>
  <c r="P31" i="223"/>
  <c r="Q103" i="223"/>
  <c r="Q956" i="232"/>
  <c r="Q216" i="223"/>
  <c r="Q273" i="223"/>
  <c r="Q217" i="223"/>
  <c r="Q274" i="223"/>
  <c r="Q330" i="223"/>
  <c r="Q159" i="223"/>
  <c r="Q331" i="223"/>
  <c r="Q160" i="223"/>
  <c r="M527" i="232"/>
  <c r="Q91" i="233"/>
  <c r="Q94" i="233" s="1"/>
  <c r="Q495" i="233" s="1"/>
  <c r="Q84" i="233"/>
  <c r="Q99" i="233"/>
  <c r="Q100" i="233" s="1"/>
  <c r="Q507" i="233" s="1"/>
  <c r="Q107" i="233"/>
  <c r="Q108" i="233" s="1"/>
  <c r="Q528" i="233" s="1"/>
  <c r="J150" i="232"/>
  <c r="K150" i="232"/>
  <c r="M742" i="232" l="1"/>
  <c r="M922" i="232"/>
  <c r="M85" i="245"/>
  <c r="M194" i="232"/>
  <c r="M85" i="223"/>
  <c r="M935" i="232"/>
  <c r="K1027" i="232"/>
  <c r="Q37" i="223"/>
  <c r="Q37" i="245"/>
  <c r="Q29" i="245"/>
  <c r="Q29" i="223"/>
  <c r="N49" i="250"/>
  <c r="N240" i="223"/>
  <c r="L913" i="232"/>
  <c r="L916" i="232" s="1"/>
  <c r="K11" i="223"/>
  <c r="L182" i="223"/>
  <c r="L125" i="223"/>
  <c r="P12" i="250"/>
  <c r="K346" i="223"/>
  <c r="L143" i="232"/>
  <c r="K952" i="232"/>
  <c r="L193" i="232"/>
  <c r="L196" i="232" s="1"/>
  <c r="L553" i="232"/>
  <c r="L556" i="232" s="1"/>
  <c r="Q48" i="250"/>
  <c r="N31" i="250"/>
  <c r="L68" i="223"/>
  <c r="P15" i="245"/>
  <c r="L733" i="232"/>
  <c r="L736" i="232" s="1"/>
  <c r="Q32" i="250"/>
  <c r="L1023" i="232"/>
  <c r="N58" i="250"/>
  <c r="Q50" i="250"/>
  <c r="L373" i="232"/>
  <c r="L376" i="232" s="1"/>
  <c r="L296" i="223"/>
  <c r="K232" i="223"/>
  <c r="Q57" i="250"/>
  <c r="K12" i="223"/>
  <c r="Q59" i="250"/>
  <c r="Q39" i="250"/>
  <c r="Q21" i="250"/>
  <c r="L239" i="223"/>
  <c r="K118" i="223"/>
  <c r="Q30" i="250"/>
  <c r="K289" i="223"/>
  <c r="K175" i="223"/>
  <c r="Q23" i="250"/>
  <c r="L867" i="232"/>
  <c r="L75" i="232"/>
  <c r="M71" i="232"/>
  <c r="M56" i="232"/>
  <c r="M58" i="232" s="1"/>
  <c r="M61" i="232"/>
  <c r="L687" i="232"/>
  <c r="N294" i="232"/>
  <c r="N299" i="245"/>
  <c r="N299" i="223"/>
  <c r="N865" i="232"/>
  <c r="Q45" i="245"/>
  <c r="Q66" i="250"/>
  <c r="Q39" i="223"/>
  <c r="N325" i="232"/>
  <c r="N240" i="245"/>
  <c r="N47" i="250"/>
  <c r="Q36" i="245"/>
  <c r="Q40" i="245"/>
  <c r="P15" i="223"/>
  <c r="P14" i="250"/>
  <c r="Q46" i="245"/>
  <c r="Q67" i="250"/>
  <c r="N913" i="232"/>
  <c r="N916" i="232" s="1"/>
  <c r="N373" i="232"/>
  <c r="K1020" i="232"/>
  <c r="K1029" i="232"/>
  <c r="K1032" i="232" s="1"/>
  <c r="K1021" i="232"/>
  <c r="K1031" i="232" s="1"/>
  <c r="K1028" i="232"/>
  <c r="K961" i="232"/>
  <c r="L966" i="232" s="1"/>
  <c r="L969" i="232" s="1"/>
  <c r="L162" i="232"/>
  <c r="Q962" i="232"/>
  <c r="Q963" i="232"/>
  <c r="L165" i="232"/>
  <c r="L187" i="232" s="1"/>
  <c r="L198" i="232" s="1"/>
  <c r="L201" i="232" s="1"/>
  <c r="L370" i="232"/>
  <c r="L380" i="232" s="1"/>
  <c r="L369" i="232"/>
  <c r="L378" i="232"/>
  <c r="L381" i="232" s="1"/>
  <c r="L377" i="232"/>
  <c r="N368" i="232"/>
  <c r="N369" i="232" s="1"/>
  <c r="M370" i="232"/>
  <c r="M380" i="232" s="1"/>
  <c r="M382" i="232" s="1"/>
  <c r="M369" i="232"/>
  <c r="N547" i="232"/>
  <c r="M548" i="232"/>
  <c r="N728" i="232"/>
  <c r="N730" i="232" s="1"/>
  <c r="N740" i="232" s="1"/>
  <c r="N737" i="232"/>
  <c r="N738" i="232"/>
  <c r="N741" i="232" s="1"/>
  <c r="M909" i="232"/>
  <c r="M729" i="232"/>
  <c r="N908" i="232"/>
  <c r="N910" i="232" s="1"/>
  <c r="N920" i="232" s="1"/>
  <c r="L918" i="232"/>
  <c r="L921" i="232" s="1"/>
  <c r="L917" i="232"/>
  <c r="L910" i="232"/>
  <c r="L920" i="232" s="1"/>
  <c r="L909" i="232"/>
  <c r="Q28" i="245"/>
  <c r="Q1025" i="232"/>
  <c r="Q300" i="223"/>
  <c r="Q300" i="245"/>
  <c r="Q298" i="223"/>
  <c r="Q298" i="245"/>
  <c r="N242" i="223"/>
  <c r="N242" i="245"/>
  <c r="Q243" i="223"/>
  <c r="Q243" i="245"/>
  <c r="Q241" i="223"/>
  <c r="Q241" i="245"/>
  <c r="Q184" i="223"/>
  <c r="Q184" i="245"/>
  <c r="Q127" i="223"/>
  <c r="Q127" i="245"/>
  <c r="Q129" i="223"/>
  <c r="Q129" i="245"/>
  <c r="N128" i="223"/>
  <c r="N128" i="245"/>
  <c r="Q72" i="223"/>
  <c r="Q72" i="245"/>
  <c r="Q70" i="223"/>
  <c r="Q70" i="245"/>
  <c r="L79" i="223"/>
  <c r="L136" i="223"/>
  <c r="L137" i="223"/>
  <c r="L323" i="232"/>
  <c r="N503" i="232"/>
  <c r="L194" i="223"/>
  <c r="L503" i="232"/>
  <c r="L193" i="223"/>
  <c r="L250" i="223"/>
  <c r="L251" i="223"/>
  <c r="L683" i="232"/>
  <c r="L308" i="223"/>
  <c r="L863" i="232"/>
  <c r="L307" i="223"/>
  <c r="P13" i="245"/>
  <c r="P13" i="223"/>
  <c r="L947" i="232"/>
  <c r="Q951" i="232"/>
  <c r="Q38" i="245"/>
  <c r="Q949" i="232"/>
  <c r="N307" i="223"/>
  <c r="N307" i="245"/>
  <c r="L714" i="232"/>
  <c r="L715" i="232" s="1"/>
  <c r="N136" i="223"/>
  <c r="N136" i="245"/>
  <c r="L931" i="232"/>
  <c r="L948" i="232" s="1"/>
  <c r="K892" i="232"/>
  <c r="K893" i="232" s="1"/>
  <c r="K984" i="232" s="1"/>
  <c r="K332" i="223"/>
  <c r="K900" i="232"/>
  <c r="K901" i="232" s="1"/>
  <c r="K1004" i="232" s="1"/>
  <c r="N834" i="232"/>
  <c r="N867" i="232"/>
  <c r="L887" i="232"/>
  <c r="N666" i="232"/>
  <c r="N687" i="232"/>
  <c r="L699" i="232"/>
  <c r="L702" i="232" s="1"/>
  <c r="L704" i="232" s="1"/>
  <c r="K697" i="232"/>
  <c r="L705" i="232" s="1"/>
  <c r="L727" i="232" s="1"/>
  <c r="K24" i="223"/>
  <c r="L519" i="232"/>
  <c r="L522" i="232" s="1"/>
  <c r="L524" i="232" s="1"/>
  <c r="K517" i="232"/>
  <c r="L525" i="232" s="1"/>
  <c r="L547" i="232" s="1"/>
  <c r="N527" i="232"/>
  <c r="N486" i="232"/>
  <c r="K360" i="232"/>
  <c r="K361" i="232" s="1"/>
  <c r="K1001" i="232" s="1"/>
  <c r="K161" i="223"/>
  <c r="K352" i="232"/>
  <c r="K353" i="232" s="1"/>
  <c r="K981" i="232" s="1"/>
  <c r="L347" i="232"/>
  <c r="N327" i="232"/>
  <c r="N194" i="245"/>
  <c r="N194" i="223"/>
  <c r="N135" i="223"/>
  <c r="O483" i="232"/>
  <c r="L932" i="232"/>
  <c r="L80" i="223"/>
  <c r="Q31" i="223"/>
  <c r="Q40" i="223"/>
  <c r="Q28" i="223"/>
  <c r="Q31" i="245"/>
  <c r="Q32" i="223"/>
  <c r="Q32" i="245"/>
  <c r="Q30" i="245"/>
  <c r="Q36" i="223"/>
  <c r="Q39" i="245"/>
  <c r="Q30" i="223"/>
  <c r="Q38" i="223"/>
  <c r="L330" i="232"/>
  <c r="L158" i="223"/>
  <c r="L902" i="232"/>
  <c r="L903" i="232" s="1"/>
  <c r="O422" i="232"/>
  <c r="O423" i="232" s="1"/>
  <c r="O427" i="232" s="1"/>
  <c r="O433" i="232" s="1"/>
  <c r="O426" i="232"/>
  <c r="L542" i="232"/>
  <c r="L543" i="232" s="1"/>
  <c r="L534" i="232"/>
  <c r="L535" i="232" s="1"/>
  <c r="K957" i="232"/>
  <c r="K44" i="223"/>
  <c r="L1010" i="232"/>
  <c r="L171" i="223"/>
  <c r="L21" i="223"/>
  <c r="K532" i="232"/>
  <c r="K533" i="232" s="1"/>
  <c r="K982" i="232" s="1"/>
  <c r="K540" i="232"/>
  <c r="K541" i="232" s="1"/>
  <c r="K1002" i="232" s="1"/>
  <c r="K218" i="223"/>
  <c r="K223" i="223"/>
  <c r="K991" i="232"/>
  <c r="K994" i="232" s="1"/>
  <c r="L285" i="223"/>
  <c r="L1012" i="232"/>
  <c r="O782" i="232"/>
  <c r="O783" i="232" s="1"/>
  <c r="O787" i="232" s="1"/>
  <c r="O793" i="232" s="1"/>
  <c r="O786" i="232"/>
  <c r="K228" i="223"/>
  <c r="K1011" i="232"/>
  <c r="K1014" i="232" s="1"/>
  <c r="O246" i="232"/>
  <c r="O242" i="232"/>
  <c r="O243" i="232" s="1"/>
  <c r="O247" i="232" s="1"/>
  <c r="O253" i="232" s="1"/>
  <c r="L993" i="232"/>
  <c r="L337" i="223"/>
  <c r="L215" i="223"/>
  <c r="L510" i="232"/>
  <c r="O606" i="232"/>
  <c r="O602" i="232"/>
  <c r="O603" i="232" s="1"/>
  <c r="O607" i="232" s="1"/>
  <c r="O613" i="232" s="1"/>
  <c r="Q490" i="233"/>
  <c r="P533" i="233"/>
  <c r="P512" i="233"/>
  <c r="Q272" i="233"/>
  <c r="Q497" i="233" s="1"/>
  <c r="Q500" i="233" s="1"/>
  <c r="Q285" i="233"/>
  <c r="Q286" i="233" s="1"/>
  <c r="Q530" i="233" s="1"/>
  <c r="Q277" i="233"/>
  <c r="Q278" i="233" s="1"/>
  <c r="Q509" i="233" s="1"/>
  <c r="Q374" i="233"/>
  <c r="Q375" i="233" s="1"/>
  <c r="Q531" i="233" s="1"/>
  <c r="Q366" i="233"/>
  <c r="Q367" i="233" s="1"/>
  <c r="Q510" i="233" s="1"/>
  <c r="Q463" i="233"/>
  <c r="Q464" i="233" s="1"/>
  <c r="Q532" i="233" s="1"/>
  <c r="Q455" i="233"/>
  <c r="Q456" i="233" s="1"/>
  <c r="Q511" i="233" s="1"/>
  <c r="Q188" i="233"/>
  <c r="Q189" i="233" s="1"/>
  <c r="Q508" i="233" s="1"/>
  <c r="Q196" i="233"/>
  <c r="Q197" i="233" s="1"/>
  <c r="Q529" i="233" s="1"/>
  <c r="Q46" i="223"/>
  <c r="Q45" i="223"/>
  <c r="K104" i="223"/>
  <c r="J104" i="223"/>
  <c r="P160" i="232"/>
  <c r="K172" i="232"/>
  <c r="K173" i="232" s="1"/>
  <c r="K180" i="232"/>
  <c r="K181" i="232" s="1"/>
  <c r="J172" i="232"/>
  <c r="J173" i="232" s="1"/>
  <c r="J180" i="232"/>
  <c r="J181" i="232" s="1"/>
  <c r="L382" i="232" l="1"/>
  <c r="N742" i="232"/>
  <c r="L922" i="232"/>
  <c r="K1033" i="232"/>
  <c r="M1025" i="232"/>
  <c r="M28" i="245"/>
  <c r="M28" i="223"/>
  <c r="N376" i="232"/>
  <c r="N377" i="232" s="1"/>
  <c r="M79" i="232"/>
  <c r="M123" i="232" s="1"/>
  <c r="M140" i="232" s="1"/>
  <c r="L154" i="232"/>
  <c r="L183" i="223"/>
  <c r="L71" i="223"/>
  <c r="L126" i="223"/>
  <c r="L272" i="223"/>
  <c r="L950" i="232"/>
  <c r="Q12" i="250"/>
  <c r="L299" i="223"/>
  <c r="L185" i="223"/>
  <c r="L69" i="223"/>
  <c r="N297" i="245"/>
  <c r="L297" i="223"/>
  <c r="N60" i="250"/>
  <c r="L166" i="223"/>
  <c r="N33" i="250"/>
  <c r="L11" i="223"/>
  <c r="K16" i="223"/>
  <c r="L1024" i="232"/>
  <c r="L1027" i="232" s="1"/>
  <c r="L242" i="223"/>
  <c r="L240" i="223"/>
  <c r="L128" i="223"/>
  <c r="L992" i="232"/>
  <c r="N40" i="250"/>
  <c r="L690" i="232"/>
  <c r="M66" i="232"/>
  <c r="M62" i="232"/>
  <c r="M63" i="232" s="1"/>
  <c r="M67" i="232" s="1"/>
  <c r="M73" i="232" s="1"/>
  <c r="M81" i="232" s="1"/>
  <c r="L81" i="223"/>
  <c r="L145" i="232"/>
  <c r="L933" i="232"/>
  <c r="N130" i="245"/>
  <c r="N130" i="223"/>
  <c r="N301" i="245"/>
  <c r="N301" i="223"/>
  <c r="N685" i="232"/>
  <c r="N297" i="223"/>
  <c r="N56" i="250"/>
  <c r="N505" i="232"/>
  <c r="N158" i="245"/>
  <c r="N126" i="245"/>
  <c r="N29" i="250"/>
  <c r="Q15" i="223"/>
  <c r="Q14" i="250"/>
  <c r="N272" i="245"/>
  <c r="N329" i="245"/>
  <c r="N126" i="223"/>
  <c r="L189" i="232"/>
  <c r="L164" i="232"/>
  <c r="L167" i="232" s="1"/>
  <c r="L188" i="232" s="1"/>
  <c r="L971" i="232"/>
  <c r="L190" i="232"/>
  <c r="L200" i="232" s="1"/>
  <c r="L202" i="232" s="1"/>
  <c r="L197" i="232"/>
  <c r="K964" i="232"/>
  <c r="M346" i="245"/>
  <c r="M346" i="223"/>
  <c r="M175" i="245"/>
  <c r="M175" i="223"/>
  <c r="M289" i="245"/>
  <c r="M289" i="223"/>
  <c r="N370" i="232"/>
  <c r="N380" i="232" s="1"/>
  <c r="L368" i="232"/>
  <c r="L550" i="232"/>
  <c r="L560" i="232" s="1"/>
  <c r="L549" i="232"/>
  <c r="L558" i="232"/>
  <c r="L561" i="232" s="1"/>
  <c r="L557" i="232"/>
  <c r="O500" i="232"/>
  <c r="O552" i="232"/>
  <c r="N548" i="232"/>
  <c r="N550" i="232" s="1"/>
  <c r="N560" i="232" s="1"/>
  <c r="M550" i="232"/>
  <c r="M560" i="232" s="1"/>
  <c r="M562" i="232" s="1"/>
  <c r="M549" i="232"/>
  <c r="N558" i="232"/>
  <c r="N561" i="232" s="1"/>
  <c r="N557" i="232"/>
  <c r="N729" i="232"/>
  <c r="L730" i="232"/>
  <c r="L740" i="232" s="1"/>
  <c r="L729" i="232"/>
  <c r="L738" i="232"/>
  <c r="L741" i="232" s="1"/>
  <c r="L737" i="232"/>
  <c r="N909" i="232"/>
  <c r="L908" i="232"/>
  <c r="N185" i="223"/>
  <c r="N185" i="245"/>
  <c r="L280" i="223"/>
  <c r="Q13" i="245"/>
  <c r="Q13" i="223"/>
  <c r="Q15" i="245"/>
  <c r="L22" i="223"/>
  <c r="L990" i="232"/>
  <c r="N195" i="245"/>
  <c r="L527" i="232"/>
  <c r="L329" i="223"/>
  <c r="L870" i="232"/>
  <c r="N252" i="223"/>
  <c r="N309" i="245"/>
  <c r="N309" i="223"/>
  <c r="N874" i="232"/>
  <c r="L707" i="232"/>
  <c r="N138" i="245"/>
  <c r="N334" i="232"/>
  <c r="N138" i="223"/>
  <c r="O663" i="232"/>
  <c r="O303" i="232"/>
  <c r="O843" i="232"/>
  <c r="L23" i="223"/>
  <c r="O123" i="232"/>
  <c r="L360" i="232"/>
  <c r="L361" i="232" s="1"/>
  <c r="L1001" i="232" s="1"/>
  <c r="L342" i="223"/>
  <c r="L161" i="223"/>
  <c r="L981" i="232"/>
  <c r="L1013" i="232"/>
  <c r="N158" i="223"/>
  <c r="N330" i="232"/>
  <c r="L991" i="232"/>
  <c r="L223" i="223"/>
  <c r="L218" i="223"/>
  <c r="L540" i="232"/>
  <c r="L541" i="232" s="1"/>
  <c r="L1002" i="232" s="1"/>
  <c r="L532" i="232"/>
  <c r="L533" i="232" s="1"/>
  <c r="L982" i="232" s="1"/>
  <c r="O252" i="232"/>
  <c r="O248" i="232"/>
  <c r="N714" i="232"/>
  <c r="N715" i="232" s="1"/>
  <c r="N722" i="232"/>
  <c r="N723" i="232" s="1"/>
  <c r="K52" i="223"/>
  <c r="L1011" i="232"/>
  <c r="L228" i="223"/>
  <c r="N272" i="223"/>
  <c r="N690" i="232"/>
  <c r="N474" i="232"/>
  <c r="N507" i="232"/>
  <c r="O792" i="232"/>
  <c r="O788" i="232"/>
  <c r="O432" i="232"/>
  <c r="O428" i="232"/>
  <c r="K57" i="223"/>
  <c r="K47" i="223"/>
  <c r="N894" i="232"/>
  <c r="N895" i="232" s="1"/>
  <c r="N902" i="232"/>
  <c r="N903" i="232" s="1"/>
  <c r="O612" i="232"/>
  <c r="O608" i="232"/>
  <c r="N354" i="232"/>
  <c r="N355" i="232" s="1"/>
  <c r="N362" i="232"/>
  <c r="N363" i="232" s="1"/>
  <c r="N329" i="223"/>
  <c r="N870" i="232"/>
  <c r="Q533" i="233"/>
  <c r="Q512" i="233"/>
  <c r="J1000" i="232"/>
  <c r="J1005" i="232" s="1"/>
  <c r="J980" i="232"/>
  <c r="J985" i="232" s="1"/>
  <c r="K1000" i="232"/>
  <c r="K1005" i="232" s="1"/>
  <c r="K980" i="232"/>
  <c r="K985" i="232" s="1"/>
  <c r="L562" i="232" l="1"/>
  <c r="N562" i="232"/>
  <c r="L742" i="232"/>
  <c r="N378" i="232"/>
  <c r="N381" i="232" s="1"/>
  <c r="N382" i="232" s="1"/>
  <c r="L147" i="232"/>
  <c r="L954" i="232" s="1"/>
  <c r="L111" i="232"/>
  <c r="L114" i="232" s="1"/>
  <c r="L182" i="232" s="1"/>
  <c r="L183" i="232" s="1"/>
  <c r="N51" i="250"/>
  <c r="L14" i="223"/>
  <c r="L346" i="223"/>
  <c r="L118" i="223"/>
  <c r="L73" i="223"/>
  <c r="L12" i="223"/>
  <c r="L175" i="223"/>
  <c r="K61" i="223"/>
  <c r="N42" i="250"/>
  <c r="L712" i="232"/>
  <c r="L713" i="232" s="1"/>
  <c r="L983" i="232" s="1"/>
  <c r="L275" i="223"/>
  <c r="L720" i="232"/>
  <c r="L721" i="232" s="1"/>
  <c r="L1003" i="232" s="1"/>
  <c r="M192" i="232"/>
  <c r="M930" i="232"/>
  <c r="M78" i="245"/>
  <c r="M78" i="223"/>
  <c r="L961" i="232"/>
  <c r="M966" i="232" s="1"/>
  <c r="M969" i="232" s="1"/>
  <c r="M971" i="232" s="1"/>
  <c r="L157" i="232"/>
  <c r="M159" i="232"/>
  <c r="M162" i="232" s="1"/>
  <c r="M164" i="232" s="1"/>
  <c r="L24" i="223"/>
  <c r="L952" i="232"/>
  <c r="M72" i="232"/>
  <c r="M68" i="232"/>
  <c r="N244" i="223"/>
  <c r="N244" i="245"/>
  <c r="N187" i="245"/>
  <c r="N187" i="223"/>
  <c r="N275" i="245"/>
  <c r="N332" i="245"/>
  <c r="O182" i="223"/>
  <c r="O37" i="250"/>
  <c r="N342" i="245"/>
  <c r="N337" i="245"/>
  <c r="N171" i="245"/>
  <c r="N285" i="245"/>
  <c r="N166" i="245"/>
  <c r="N280" i="245"/>
  <c r="N161" i="245"/>
  <c r="K974" i="232"/>
  <c r="K1019" i="232" s="1"/>
  <c r="L972" i="232"/>
  <c r="M232" i="245"/>
  <c r="M232" i="223"/>
  <c r="N289" i="245"/>
  <c r="N289" i="223"/>
  <c r="O182" i="245"/>
  <c r="O140" i="232"/>
  <c r="O192" i="232"/>
  <c r="O320" i="232"/>
  <c r="O372" i="232"/>
  <c r="N549" i="232"/>
  <c r="L548" i="232"/>
  <c r="O680" i="232"/>
  <c r="O732" i="232"/>
  <c r="L728" i="232"/>
  <c r="O860" i="232"/>
  <c r="O912" i="232"/>
  <c r="N918" i="232"/>
  <c r="N921" i="232" s="1"/>
  <c r="N922" i="232" s="1"/>
  <c r="N917" i="232"/>
  <c r="N195" i="223"/>
  <c r="N514" i="232"/>
  <c r="N517" i="232" s="1"/>
  <c r="O525" i="232" s="1"/>
  <c r="N877" i="232"/>
  <c r="O885" i="232" s="1"/>
  <c r="O879" i="232"/>
  <c r="O882" i="232" s="1"/>
  <c r="O884" i="232" s="1"/>
  <c r="N252" i="245"/>
  <c r="N694" i="232"/>
  <c r="L892" i="232"/>
  <c r="L893" i="232" s="1"/>
  <c r="L984" i="232" s="1"/>
  <c r="L900" i="232"/>
  <c r="L901" i="232" s="1"/>
  <c r="L1004" i="232" s="1"/>
  <c r="L332" i="223"/>
  <c r="O339" i="232"/>
  <c r="O342" i="232" s="1"/>
  <c r="O344" i="232" s="1"/>
  <c r="N337" i="232"/>
  <c r="O345" i="232" s="1"/>
  <c r="O845" i="232"/>
  <c r="O192" i="245"/>
  <c r="O484" i="232"/>
  <c r="O501" i="232" s="1"/>
  <c r="O665" i="232"/>
  <c r="O305" i="232"/>
  <c r="O485" i="232"/>
  <c r="O125" i="232"/>
  <c r="N215" i="245"/>
  <c r="N712" i="232"/>
  <c r="N713" i="232" s="1"/>
  <c r="N983" i="232" s="1"/>
  <c r="N275" i="223"/>
  <c r="N720" i="232"/>
  <c r="N721" i="232" s="1"/>
  <c r="N1003" i="232" s="1"/>
  <c r="N1010" i="232"/>
  <c r="N171" i="223"/>
  <c r="P425" i="232"/>
  <c r="O434" i="232"/>
  <c r="O794" i="232"/>
  <c r="P785" i="232"/>
  <c r="N990" i="232"/>
  <c r="N166" i="223"/>
  <c r="P605" i="232"/>
  <c r="O614" i="232"/>
  <c r="N1012" i="232"/>
  <c r="N285" i="223"/>
  <c r="N332" i="223"/>
  <c r="N892" i="232"/>
  <c r="N893" i="232" s="1"/>
  <c r="N984" i="232" s="1"/>
  <c r="N900" i="232"/>
  <c r="N901" i="232" s="1"/>
  <c r="N1004" i="232" s="1"/>
  <c r="N280" i="223"/>
  <c r="N992" i="232"/>
  <c r="N1013" i="232"/>
  <c r="N342" i="223"/>
  <c r="O254" i="232"/>
  <c r="P245" i="232"/>
  <c r="N337" i="223"/>
  <c r="N993" i="232"/>
  <c r="N510" i="232"/>
  <c r="N215" i="223"/>
  <c r="N534" i="232"/>
  <c r="N535" i="232" s="1"/>
  <c r="N542" i="232"/>
  <c r="N543" i="232" s="1"/>
  <c r="N360" i="232"/>
  <c r="N361" i="232" s="1"/>
  <c r="N1001" i="232" s="1"/>
  <c r="N352" i="232"/>
  <c r="N353" i="232" s="1"/>
  <c r="N981" i="232" s="1"/>
  <c r="N161" i="223"/>
  <c r="L174" i="232" l="1"/>
  <c r="L175" i="232" s="1"/>
  <c r="L989" i="232" s="1"/>
  <c r="L994" i="232" s="1"/>
  <c r="L101" i="223"/>
  <c r="L150" i="232"/>
  <c r="M80" i="232"/>
  <c r="M124" i="232" s="1"/>
  <c r="M141" i="232" s="1"/>
  <c r="M125" i="232"/>
  <c r="L289" i="223"/>
  <c r="L957" i="232"/>
  <c r="L44" i="223"/>
  <c r="N175" i="245"/>
  <c r="L16" i="223"/>
  <c r="L232" i="223"/>
  <c r="M1023" i="232"/>
  <c r="M947" i="232"/>
  <c r="M21" i="245"/>
  <c r="M21" i="223"/>
  <c r="M165" i="232"/>
  <c r="M187" i="232" s="1"/>
  <c r="L964" i="232"/>
  <c r="M972" i="232" s="1"/>
  <c r="M1018" i="232" s="1"/>
  <c r="L114" i="223"/>
  <c r="L1009" i="232"/>
  <c r="L1014" i="232" s="1"/>
  <c r="M74" i="232"/>
  <c r="M82" i="232" s="1"/>
  <c r="N65" i="232"/>
  <c r="M19" i="250"/>
  <c r="M68" i="223"/>
  <c r="M68" i="245"/>
  <c r="O125" i="223"/>
  <c r="O28" i="250"/>
  <c r="O143" i="232"/>
  <c r="O863" i="232"/>
  <c r="O239" i="223"/>
  <c r="O46" i="250"/>
  <c r="O68" i="223"/>
  <c r="O19" i="250"/>
  <c r="O503" i="232"/>
  <c r="O296" i="245"/>
  <c r="O55" i="250"/>
  <c r="N175" i="223"/>
  <c r="O323" i="232"/>
  <c r="N228" i="245"/>
  <c r="O683" i="232"/>
  <c r="N218" i="245"/>
  <c r="N223" i="245"/>
  <c r="O553" i="232"/>
  <c r="O556" i="232" s="1"/>
  <c r="L974" i="232"/>
  <c r="L1019" i="232" s="1"/>
  <c r="L1018" i="232"/>
  <c r="N232" i="245"/>
  <c r="N232" i="223"/>
  <c r="N346" i="245"/>
  <c r="N346" i="223"/>
  <c r="O68" i="245"/>
  <c r="O125" i="245"/>
  <c r="O239" i="245"/>
  <c r="O367" i="232"/>
  <c r="O547" i="232"/>
  <c r="O296" i="223"/>
  <c r="O907" i="232"/>
  <c r="O193" i="223"/>
  <c r="O193" i="245"/>
  <c r="O519" i="232"/>
  <c r="O522" i="232" s="1"/>
  <c r="O524" i="232" s="1"/>
  <c r="O527" i="232" s="1"/>
  <c r="O846" i="232"/>
  <c r="O887" i="232"/>
  <c r="N697" i="232"/>
  <c r="O705" i="232" s="1"/>
  <c r="O699" i="232"/>
  <c r="O702" i="232" s="1"/>
  <c r="O704" i="232" s="1"/>
  <c r="O666" i="232"/>
  <c r="O347" i="232"/>
  <c r="O306" i="232"/>
  <c r="O192" i="223"/>
  <c r="O135" i="245"/>
  <c r="O304" i="232"/>
  <c r="O321" i="232" s="1"/>
  <c r="O249" i="245"/>
  <c r="O664" i="232"/>
  <c r="O681" i="232" s="1"/>
  <c r="O306" i="245"/>
  <c r="O844" i="232"/>
  <c r="O861" i="232" s="1"/>
  <c r="O194" i="245"/>
  <c r="O194" i="223"/>
  <c r="O137" i="245"/>
  <c r="O137" i="223"/>
  <c r="O251" i="245"/>
  <c r="O251" i="223"/>
  <c r="O308" i="245"/>
  <c r="O308" i="223"/>
  <c r="O80" i="245"/>
  <c r="O932" i="232"/>
  <c r="O80" i="223"/>
  <c r="O78" i="245"/>
  <c r="O124" i="232"/>
  <c r="O141" i="232" s="1"/>
  <c r="O255" i="232"/>
  <c r="O615" i="232"/>
  <c r="O795" i="232"/>
  <c r="N228" i="223"/>
  <c r="N1011" i="232"/>
  <c r="N223" i="223"/>
  <c r="N991" i="232"/>
  <c r="P791" i="232"/>
  <c r="P776" i="232"/>
  <c r="P778" i="232" s="1"/>
  <c r="P781" i="232"/>
  <c r="O78" i="223"/>
  <c r="O435" i="232"/>
  <c r="P601" i="232"/>
  <c r="P596" i="232"/>
  <c r="P598" i="232" s="1"/>
  <c r="P611" i="232"/>
  <c r="P241" i="232"/>
  <c r="P236" i="232"/>
  <c r="P238" i="232" s="1"/>
  <c r="P251" i="232"/>
  <c r="N540" i="232"/>
  <c r="N541" i="232" s="1"/>
  <c r="N1002" i="232" s="1"/>
  <c r="N532" i="232"/>
  <c r="N533" i="232" s="1"/>
  <c r="N982" i="232" s="1"/>
  <c r="N218" i="223"/>
  <c r="P421" i="232"/>
  <c r="P431" i="232"/>
  <c r="P416" i="232"/>
  <c r="P418" i="232" s="1"/>
  <c r="Q160" i="232"/>
  <c r="M167" i="232" l="1"/>
  <c r="M188" i="232" s="1"/>
  <c r="M189" i="232" s="1"/>
  <c r="L104" i="223"/>
  <c r="L52" i="223"/>
  <c r="L172" i="232"/>
  <c r="L173" i="232" s="1"/>
  <c r="L980" i="232" s="1"/>
  <c r="L985" i="232" s="1"/>
  <c r="L180" i="232"/>
  <c r="L181" i="232" s="1"/>
  <c r="L1000" i="232" s="1"/>
  <c r="L1005" i="232" s="1"/>
  <c r="M143" i="232"/>
  <c r="M71" i="245" s="1"/>
  <c r="M932" i="232"/>
  <c r="M80" i="245"/>
  <c r="M80" i="223"/>
  <c r="O58" i="250"/>
  <c r="O22" i="250"/>
  <c r="O49" i="250"/>
  <c r="O40" i="250"/>
  <c r="O31" i="250"/>
  <c r="L57" i="223"/>
  <c r="L47" i="223"/>
  <c r="M931" i="232"/>
  <c r="M948" i="232" s="1"/>
  <c r="M79" i="245"/>
  <c r="M79" i="223"/>
  <c r="M193" i="232"/>
  <c r="M196" i="232" s="1"/>
  <c r="N56" i="232"/>
  <c r="N58" i="232" s="1"/>
  <c r="N61" i="232"/>
  <c r="N71" i="232"/>
  <c r="N79" i="232" s="1"/>
  <c r="N123" i="232" s="1"/>
  <c r="M974" i="232"/>
  <c r="M1019" i="232" s="1"/>
  <c r="M1020" i="232" s="1"/>
  <c r="M10" i="250"/>
  <c r="M11" i="245"/>
  <c r="M11" i="223"/>
  <c r="M75" i="232"/>
  <c r="M83" i="232" s="1"/>
  <c r="O474" i="232"/>
  <c r="O294" i="232"/>
  <c r="O354" i="232" s="1"/>
  <c r="O355" i="232" s="1"/>
  <c r="O71" i="223"/>
  <c r="O242" i="245"/>
  <c r="O71" i="245"/>
  <c r="O128" i="245"/>
  <c r="O128" i="223"/>
  <c r="O193" i="232"/>
  <c r="O196" i="232" s="1"/>
  <c r="O325" i="232"/>
  <c r="O185" i="245"/>
  <c r="O183" i="245"/>
  <c r="O38" i="250"/>
  <c r="O185" i="223"/>
  <c r="O865" i="232"/>
  <c r="O950" i="232"/>
  <c r="O242" i="223"/>
  <c r="O685" i="232"/>
  <c r="O299" i="245"/>
  <c r="O299" i="223"/>
  <c r="O913" i="232"/>
  <c r="O916" i="232" s="1"/>
  <c r="O733" i="232"/>
  <c r="O736" i="232" s="1"/>
  <c r="O183" i="223"/>
  <c r="O373" i="232"/>
  <c r="O376" i="232" s="1"/>
  <c r="O377" i="232" s="1"/>
  <c r="L1020" i="232"/>
  <c r="L1021" i="232"/>
  <c r="L1031" i="232" s="1"/>
  <c r="L1029" i="232"/>
  <c r="L1032" i="232" s="1"/>
  <c r="L1028" i="232"/>
  <c r="O368" i="232"/>
  <c r="O370" i="232" s="1"/>
  <c r="O380" i="232" s="1"/>
  <c r="O548" i="232"/>
  <c r="O550" i="232" s="1"/>
  <c r="O560" i="232" s="1"/>
  <c r="O558" i="232"/>
  <c r="O561" i="232" s="1"/>
  <c r="O557" i="232"/>
  <c r="O727" i="232"/>
  <c r="O908" i="232"/>
  <c r="O910" i="232"/>
  <c r="O920" i="232" s="1"/>
  <c r="O918" i="232"/>
  <c r="O921" i="232" s="1"/>
  <c r="O909" i="232"/>
  <c r="O917" i="232"/>
  <c r="O307" i="223"/>
  <c r="O307" i="245"/>
  <c r="O250" i="223"/>
  <c r="O250" i="245"/>
  <c r="O136" i="223"/>
  <c r="O136" i="245"/>
  <c r="O79" i="223"/>
  <c r="O79" i="245"/>
  <c r="O931" i="232"/>
  <c r="O948" i="232" s="1"/>
  <c r="O249" i="223"/>
  <c r="O126" i="232"/>
  <c r="O707" i="232"/>
  <c r="O834" i="232"/>
  <c r="O894" i="232" s="1"/>
  <c r="O895" i="232" s="1"/>
  <c r="O867" i="232"/>
  <c r="O722" i="232"/>
  <c r="O723" i="232" s="1"/>
  <c r="O486" i="232"/>
  <c r="O507" i="232"/>
  <c r="O930" i="232"/>
  <c r="O306" i="223"/>
  <c r="O135" i="223"/>
  <c r="O23" i="245"/>
  <c r="O23" i="223"/>
  <c r="P602" i="232"/>
  <c r="P603" i="232" s="1"/>
  <c r="P607" i="232" s="1"/>
  <c r="P613" i="232" s="1"/>
  <c r="P606" i="232"/>
  <c r="P786" i="232"/>
  <c r="P782" i="232"/>
  <c r="P783" i="232" s="1"/>
  <c r="P787" i="232" s="1"/>
  <c r="P793" i="232" s="1"/>
  <c r="P426" i="232"/>
  <c r="P432" i="232" s="1"/>
  <c r="P422" i="232"/>
  <c r="P423" i="232" s="1"/>
  <c r="P427" i="232" s="1"/>
  <c r="P246" i="232"/>
  <c r="P242" i="232"/>
  <c r="P243" i="232" s="1"/>
  <c r="P247" i="232" s="1"/>
  <c r="P253" i="232" s="1"/>
  <c r="O562" i="232" l="1"/>
  <c r="O922" i="232"/>
  <c r="L1033" i="232"/>
  <c r="O549" i="232"/>
  <c r="O378" i="232"/>
  <c r="O381" i="232" s="1"/>
  <c r="O382" i="232" s="1"/>
  <c r="O369" i="232"/>
  <c r="N140" i="232"/>
  <c r="N192" i="232"/>
  <c r="N78" i="245"/>
  <c r="N78" i="223"/>
  <c r="N930" i="232"/>
  <c r="M197" i="232"/>
  <c r="M190" i="232"/>
  <c r="M200" i="232" s="1"/>
  <c r="M22" i="250"/>
  <c r="M71" i="223"/>
  <c r="M950" i="232"/>
  <c r="M126" i="232"/>
  <c r="M23" i="223"/>
  <c r="M23" i="245"/>
  <c r="O13" i="250"/>
  <c r="O60" i="250"/>
  <c r="O33" i="250"/>
  <c r="O51" i="250"/>
  <c r="M1021" i="232"/>
  <c r="M1031" i="232" s="1"/>
  <c r="N62" i="232"/>
  <c r="N63" i="232" s="1"/>
  <c r="N67" i="232" s="1"/>
  <c r="N73" i="232" s="1"/>
  <c r="N81" i="232" s="1"/>
  <c r="N125" i="232" s="1"/>
  <c r="N66" i="232"/>
  <c r="M20" i="250"/>
  <c r="M69" i="223"/>
  <c r="M69" i="245"/>
  <c r="M1024" i="232"/>
  <c r="M1027" i="232" s="1"/>
  <c r="M1029" i="232" s="1"/>
  <c r="M22" i="223"/>
  <c r="M22" i="245"/>
  <c r="O14" i="223"/>
  <c r="O14" i="245"/>
  <c r="O244" i="245"/>
  <c r="O244" i="223"/>
  <c r="O337" i="245"/>
  <c r="O126" i="223"/>
  <c r="O29" i="250"/>
  <c r="O301" i="245"/>
  <c r="O215" i="245"/>
  <c r="O69" i="223"/>
  <c r="O20" i="250"/>
  <c r="O166" i="245"/>
  <c r="O505" i="232"/>
  <c r="O301" i="223"/>
  <c r="O285" i="245"/>
  <c r="O130" i="245"/>
  <c r="O297" i="223"/>
  <c r="O56" i="250"/>
  <c r="O240" i="223"/>
  <c r="O47" i="250"/>
  <c r="O1023" i="232"/>
  <c r="O329" i="245"/>
  <c r="O130" i="223"/>
  <c r="O1024" i="232"/>
  <c r="O240" i="245"/>
  <c r="O297" i="245"/>
  <c r="O126" i="245"/>
  <c r="O69" i="245"/>
  <c r="O728" i="232"/>
  <c r="O730" i="232" s="1"/>
  <c r="O740" i="232" s="1"/>
  <c r="O738" i="232"/>
  <c r="O741" i="232" s="1"/>
  <c r="O737" i="232"/>
  <c r="O81" i="245"/>
  <c r="O145" i="232"/>
  <c r="O947" i="232"/>
  <c r="O22" i="223"/>
  <c r="O22" i="245"/>
  <c r="O21" i="223"/>
  <c r="O21" i="245"/>
  <c r="O81" i="223"/>
  <c r="O902" i="232"/>
  <c r="O903" i="232" s="1"/>
  <c r="O687" i="232"/>
  <c r="O309" i="245"/>
  <c r="O309" i="223"/>
  <c r="O874" i="232"/>
  <c r="O252" i="245"/>
  <c r="O694" i="232"/>
  <c r="O252" i="223"/>
  <c r="O327" i="232"/>
  <c r="O138" i="245"/>
  <c r="O334" i="232"/>
  <c r="O138" i="223"/>
  <c r="P484" i="232"/>
  <c r="P501" i="232" s="1"/>
  <c r="P303" i="232"/>
  <c r="P483" i="232"/>
  <c r="P843" i="232"/>
  <c r="P663" i="232"/>
  <c r="O154" i="232"/>
  <c r="P123" i="232"/>
  <c r="O362" i="232"/>
  <c r="O363" i="232" s="1"/>
  <c r="O329" i="223"/>
  <c r="O714" i="232"/>
  <c r="O715" i="232" s="1"/>
  <c r="O870" i="232"/>
  <c r="P428" i="232"/>
  <c r="P433" i="232"/>
  <c r="O510" i="232"/>
  <c r="O215" i="223"/>
  <c r="O337" i="223"/>
  <c r="O993" i="232"/>
  <c r="O534" i="232"/>
  <c r="O535" i="232" s="1"/>
  <c r="O542" i="232"/>
  <c r="O543" i="232" s="1"/>
  <c r="O285" i="223"/>
  <c r="O1012" i="232"/>
  <c r="O166" i="223"/>
  <c r="O990" i="232"/>
  <c r="P792" i="232"/>
  <c r="P788" i="232"/>
  <c r="P612" i="232"/>
  <c r="P608" i="232"/>
  <c r="P252" i="232"/>
  <c r="P248" i="232"/>
  <c r="O742" i="232" l="1"/>
  <c r="O729" i="232"/>
  <c r="N143" i="232"/>
  <c r="N80" i="245"/>
  <c r="N80" i="223"/>
  <c r="N932" i="232"/>
  <c r="N1023" i="232"/>
  <c r="N21" i="245"/>
  <c r="N21" i="223"/>
  <c r="N947" i="232"/>
  <c r="N68" i="245"/>
  <c r="N68" i="223"/>
  <c r="N19" i="250"/>
  <c r="O1027" i="232"/>
  <c r="M198" i="232"/>
  <c r="M201" i="232" s="1"/>
  <c r="M202" i="232" s="1"/>
  <c r="M147" i="232"/>
  <c r="M111" i="232"/>
  <c r="M114" i="232" s="1"/>
  <c r="M13" i="250"/>
  <c r="M14" i="245"/>
  <c r="M14" i="223"/>
  <c r="M145" i="232"/>
  <c r="M933" i="232"/>
  <c r="M81" i="223"/>
  <c r="M81" i="245"/>
  <c r="M154" i="232"/>
  <c r="M961" i="232" s="1"/>
  <c r="N966" i="232" s="1"/>
  <c r="N969" i="232" s="1"/>
  <c r="N971" i="232" s="1"/>
  <c r="L61" i="223"/>
  <c r="O24" i="250"/>
  <c r="O42" i="250"/>
  <c r="O10" i="250"/>
  <c r="M1032" i="232"/>
  <c r="M1033" i="232" s="1"/>
  <c r="M1028" i="232"/>
  <c r="M11" i="250"/>
  <c r="M12" i="245"/>
  <c r="M12" i="223"/>
  <c r="N72" i="232"/>
  <c r="N80" i="232" s="1"/>
  <c r="N124" i="232" s="1"/>
  <c r="N68" i="232"/>
  <c r="O187" i="223"/>
  <c r="O187" i="245"/>
  <c r="O218" i="245"/>
  <c r="O158" i="223"/>
  <c r="O12" i="223"/>
  <c r="O11" i="250"/>
  <c r="O342" i="245"/>
  <c r="O228" i="245"/>
  <c r="O223" i="245"/>
  <c r="O171" i="245"/>
  <c r="O12" i="245"/>
  <c r="P553" i="232"/>
  <c r="O346" i="245"/>
  <c r="O346" i="223"/>
  <c r="O232" i="245"/>
  <c r="O232" i="223"/>
  <c r="O175" i="245"/>
  <c r="O175" i="223"/>
  <c r="P140" i="232"/>
  <c r="P192" i="232"/>
  <c r="P320" i="232"/>
  <c r="P372" i="232"/>
  <c r="P500" i="232"/>
  <c r="P552" i="232"/>
  <c r="P680" i="232"/>
  <c r="P732" i="232"/>
  <c r="P860" i="232"/>
  <c r="P912" i="232"/>
  <c r="O73" i="223"/>
  <c r="O73" i="245"/>
  <c r="O11" i="245"/>
  <c r="O11" i="223"/>
  <c r="P193" i="223"/>
  <c r="P193" i="245"/>
  <c r="O1013" i="232"/>
  <c r="O342" i="223"/>
  <c r="O272" i="245"/>
  <c r="O690" i="232"/>
  <c r="O272" i="223"/>
  <c r="P879" i="232"/>
  <c r="P882" i="232" s="1"/>
  <c r="P884" i="232" s="1"/>
  <c r="O877" i="232"/>
  <c r="P885" i="232" s="1"/>
  <c r="P192" i="245"/>
  <c r="O158" i="245"/>
  <c r="O330" i="232"/>
  <c r="P699" i="232"/>
  <c r="P702" i="232" s="1"/>
  <c r="P704" i="232" s="1"/>
  <c r="O697" i="232"/>
  <c r="P705" i="232" s="1"/>
  <c r="O195" i="245"/>
  <c r="O195" i="223"/>
  <c r="O514" i="232"/>
  <c r="O961" i="232" s="1"/>
  <c r="P966" i="232" s="1"/>
  <c r="P969" i="232" s="1"/>
  <c r="O933" i="232"/>
  <c r="P339" i="232"/>
  <c r="P342" i="232" s="1"/>
  <c r="P344" i="232" s="1"/>
  <c r="O337" i="232"/>
  <c r="P345" i="232" s="1"/>
  <c r="P845" i="232"/>
  <c r="P665" i="232"/>
  <c r="P305" i="232"/>
  <c r="P159" i="232"/>
  <c r="O157" i="232"/>
  <c r="P125" i="232"/>
  <c r="O171" i="223"/>
  <c r="O1010" i="232"/>
  <c r="O892" i="232"/>
  <c r="O893" i="232" s="1"/>
  <c r="O984" i="232" s="1"/>
  <c r="O332" i="245"/>
  <c r="O992" i="232"/>
  <c r="O280" i="245"/>
  <c r="O900" i="232"/>
  <c r="O901" i="232" s="1"/>
  <c r="O1004" i="232" s="1"/>
  <c r="O280" i="223"/>
  <c r="O332" i="223"/>
  <c r="O991" i="232"/>
  <c r="O223" i="223"/>
  <c r="Q605" i="232"/>
  <c r="P614" i="232"/>
  <c r="P434" i="232"/>
  <c r="Q425" i="232"/>
  <c r="Q785" i="232"/>
  <c r="P794" i="232"/>
  <c r="Q245" i="232"/>
  <c r="P254" i="232"/>
  <c r="O228" i="223"/>
  <c r="O1011" i="232"/>
  <c r="O532" i="232"/>
  <c r="O533" i="232" s="1"/>
  <c r="O982" i="232" s="1"/>
  <c r="O218" i="223"/>
  <c r="O540" i="232"/>
  <c r="O541" i="232" s="1"/>
  <c r="O1002" i="232" s="1"/>
  <c r="P556" i="232" l="1"/>
  <c r="N11" i="223"/>
  <c r="N10" i="250"/>
  <c r="N11" i="245"/>
  <c r="N23" i="223"/>
  <c r="N950" i="232"/>
  <c r="N23" i="245"/>
  <c r="N141" i="232"/>
  <c r="N193" i="232"/>
  <c r="N196" i="232" s="1"/>
  <c r="N79" i="223"/>
  <c r="N79" i="245"/>
  <c r="N931" i="232"/>
  <c r="N71" i="245"/>
  <c r="N71" i="223"/>
  <c r="N22" i="250"/>
  <c r="M150" i="232"/>
  <c r="M180" i="232" s="1"/>
  <c r="M181" i="232" s="1"/>
  <c r="M1000" i="232" s="1"/>
  <c r="M1005" i="232" s="1"/>
  <c r="M954" i="232"/>
  <c r="M957" i="232" s="1"/>
  <c r="M118" i="245"/>
  <c r="M118" i="223"/>
  <c r="M73" i="223"/>
  <c r="M182" i="232"/>
  <c r="M183" i="232" s="1"/>
  <c r="M174" i="232"/>
  <c r="M175" i="232" s="1"/>
  <c r="M101" i="223"/>
  <c r="M101" i="245"/>
  <c r="M952" i="232"/>
  <c r="M16" i="245" s="1"/>
  <c r="M24" i="245"/>
  <c r="M24" i="223"/>
  <c r="N159" i="232"/>
  <c r="N162" i="232" s="1"/>
  <c r="N164" i="232" s="1"/>
  <c r="M157" i="232"/>
  <c r="M964" i="232" s="1"/>
  <c r="N972" i="232" s="1"/>
  <c r="N1018" i="232" s="1"/>
  <c r="M24" i="250"/>
  <c r="M73" i="245"/>
  <c r="O65" i="232"/>
  <c r="N74" i="232"/>
  <c r="M85" i="250"/>
  <c r="M61" i="245"/>
  <c r="M61" i="223"/>
  <c r="P125" i="223"/>
  <c r="P28" i="250"/>
  <c r="P296" i="223"/>
  <c r="P55" i="250"/>
  <c r="P323" i="232"/>
  <c r="P68" i="245"/>
  <c r="P19" i="250"/>
  <c r="P183" i="245"/>
  <c r="P38" i="250"/>
  <c r="P683" i="232"/>
  <c r="O952" i="232"/>
  <c r="P239" i="223"/>
  <c r="P46" i="250"/>
  <c r="P182" i="223"/>
  <c r="P37" i="250"/>
  <c r="P863" i="232"/>
  <c r="P143" i="232"/>
  <c r="P183" i="223"/>
  <c r="P162" i="232"/>
  <c r="P182" i="245"/>
  <c r="P165" i="232"/>
  <c r="P187" i="232" s="1"/>
  <c r="P189" i="232" s="1"/>
  <c r="P68" i="223"/>
  <c r="O289" i="245"/>
  <c r="O289" i="223"/>
  <c r="P125" i="245"/>
  <c r="P367" i="232"/>
  <c r="P239" i="245"/>
  <c r="P727" i="232"/>
  <c r="P296" i="245"/>
  <c r="P907" i="232"/>
  <c r="O275" i="245"/>
  <c r="O720" i="232"/>
  <c r="O721" i="232" s="1"/>
  <c r="O1003" i="232" s="1"/>
  <c r="O712" i="232"/>
  <c r="O713" i="232" s="1"/>
  <c r="O983" i="232" s="1"/>
  <c r="O275" i="223"/>
  <c r="P846" i="232"/>
  <c r="P887" i="232"/>
  <c r="P192" i="223"/>
  <c r="P666" i="232"/>
  <c r="P707" i="232"/>
  <c r="O161" i="245"/>
  <c r="O360" i="232"/>
  <c r="O361" i="232" s="1"/>
  <c r="O1001" i="232" s="1"/>
  <c r="O352" i="232"/>
  <c r="O353" i="232" s="1"/>
  <c r="O981" i="232" s="1"/>
  <c r="O161" i="223"/>
  <c r="O24" i="223"/>
  <c r="O24" i="245"/>
  <c r="O517" i="232"/>
  <c r="P525" i="232" s="1"/>
  <c r="P519" i="232"/>
  <c r="P522" i="232" s="1"/>
  <c r="P524" i="232" s="1"/>
  <c r="P347" i="232"/>
  <c r="P306" i="232"/>
  <c r="P249" i="245"/>
  <c r="P664" i="232"/>
  <c r="P681" i="232" s="1"/>
  <c r="P137" i="245"/>
  <c r="P137" i="223"/>
  <c r="P306" i="245"/>
  <c r="P844" i="232"/>
  <c r="P861" i="232" s="1"/>
  <c r="P251" i="245"/>
  <c r="P251" i="223"/>
  <c r="P135" i="245"/>
  <c r="P304" i="232"/>
  <c r="P321" i="232" s="1"/>
  <c r="P308" i="245"/>
  <c r="P308" i="223"/>
  <c r="P485" i="232"/>
  <c r="P80" i="245"/>
  <c r="P80" i="223"/>
  <c r="P78" i="245"/>
  <c r="P124" i="232"/>
  <c r="P141" i="232" s="1"/>
  <c r="P255" i="232"/>
  <c r="P795" i="232"/>
  <c r="Q781" i="232"/>
  <c r="Q776" i="232"/>
  <c r="Q778" i="232" s="1"/>
  <c r="Q791" i="232"/>
  <c r="Q431" i="232"/>
  <c r="Q421" i="232"/>
  <c r="Q416" i="232"/>
  <c r="Q418" i="232" s="1"/>
  <c r="P435" i="232"/>
  <c r="Q601" i="232"/>
  <c r="Q611" i="232"/>
  <c r="Q596" i="232"/>
  <c r="Q598" i="232" s="1"/>
  <c r="Q251" i="232"/>
  <c r="Q236" i="232"/>
  <c r="Q238" i="232" s="1"/>
  <c r="Q241" i="232"/>
  <c r="P615" i="232"/>
  <c r="P249" i="223"/>
  <c r="N948" i="232" l="1"/>
  <c r="N22" i="245"/>
  <c r="N1024" i="232"/>
  <c r="N1027" i="232" s="1"/>
  <c r="N1029" i="232" s="1"/>
  <c r="N1032" i="232" s="1"/>
  <c r="N22" i="223"/>
  <c r="N20" i="250"/>
  <c r="N69" i="223"/>
  <c r="N69" i="245"/>
  <c r="N75" i="232"/>
  <c r="N83" i="232" s="1"/>
  <c r="N82" i="232"/>
  <c r="N126" i="232" s="1"/>
  <c r="N14" i="245"/>
  <c r="N14" i="223"/>
  <c r="N13" i="250"/>
  <c r="M172" i="232"/>
  <c r="M173" i="232" s="1"/>
  <c r="M980" i="232" s="1"/>
  <c r="M985" i="232" s="1"/>
  <c r="M104" i="245"/>
  <c r="M104" i="223"/>
  <c r="M114" i="223"/>
  <c r="M1009" i="232"/>
  <c r="M1014" i="232" s="1"/>
  <c r="M114" i="245"/>
  <c r="M44" i="245"/>
  <c r="M109" i="245"/>
  <c r="M989" i="232"/>
  <c r="M994" i="232" s="1"/>
  <c r="M44" i="223"/>
  <c r="M65" i="250"/>
  <c r="M16" i="223"/>
  <c r="M15" i="250"/>
  <c r="N165" i="232"/>
  <c r="N187" i="232" s="1"/>
  <c r="N198" i="232" s="1"/>
  <c r="N201" i="232" s="1"/>
  <c r="N974" i="232"/>
  <c r="N1019" i="232" s="1"/>
  <c r="N1021" i="232" s="1"/>
  <c r="N1031" i="232" s="1"/>
  <c r="P31" i="250"/>
  <c r="O16" i="245"/>
  <c r="P49" i="250"/>
  <c r="P58" i="250"/>
  <c r="P22" i="250"/>
  <c r="O61" i="232"/>
  <c r="O71" i="232"/>
  <c r="O56" i="232"/>
  <c r="O58" i="232" s="1"/>
  <c r="P474" i="232"/>
  <c r="P242" i="223"/>
  <c r="P299" i="223"/>
  <c r="P294" i="232"/>
  <c r="P354" i="232" s="1"/>
  <c r="P355" i="232" s="1"/>
  <c r="P71" i="223"/>
  <c r="P71" i="245"/>
  <c r="P242" i="245"/>
  <c r="P128" i="223"/>
  <c r="P299" i="245"/>
  <c r="P193" i="232"/>
  <c r="P196" i="232" s="1"/>
  <c r="P865" i="232"/>
  <c r="O16" i="223"/>
  <c r="O15" i="250"/>
  <c r="P325" i="232"/>
  <c r="P685" i="232"/>
  <c r="P128" i="245"/>
  <c r="P503" i="232"/>
  <c r="P913" i="232"/>
  <c r="P916" i="232" s="1"/>
  <c r="P733" i="232"/>
  <c r="P736" i="232" s="1"/>
  <c r="P373" i="232"/>
  <c r="P376" i="232" s="1"/>
  <c r="P190" i="232"/>
  <c r="P200" i="232" s="1"/>
  <c r="P198" i="232"/>
  <c r="P201" i="232" s="1"/>
  <c r="P164" i="232"/>
  <c r="P971" i="232"/>
  <c r="P197" i="232"/>
  <c r="O964" i="232"/>
  <c r="P368" i="232"/>
  <c r="P378" i="232"/>
  <c r="P381" i="232" s="1"/>
  <c r="P377" i="232"/>
  <c r="P370" i="232"/>
  <c r="P380" i="232" s="1"/>
  <c r="P369" i="232"/>
  <c r="P547" i="232"/>
  <c r="P738" i="232"/>
  <c r="P741" i="232" s="1"/>
  <c r="P737" i="232"/>
  <c r="P730" i="232"/>
  <c r="P740" i="232" s="1"/>
  <c r="P729" i="232"/>
  <c r="P728" i="232"/>
  <c r="P908" i="232"/>
  <c r="P918" i="232"/>
  <c r="P921" i="232" s="1"/>
  <c r="P909" i="232"/>
  <c r="P910" i="232"/>
  <c r="P920" i="232" s="1"/>
  <c r="P917" i="232"/>
  <c r="P79" i="245"/>
  <c r="P307" i="223"/>
  <c r="P307" i="245"/>
  <c r="P250" i="223"/>
  <c r="P250" i="245"/>
  <c r="P136" i="223"/>
  <c r="P136" i="245"/>
  <c r="P931" i="232"/>
  <c r="P948" i="232" s="1"/>
  <c r="P79" i="223"/>
  <c r="P126" i="232"/>
  <c r="P306" i="223"/>
  <c r="P135" i="223"/>
  <c r="P834" i="232"/>
  <c r="P902" i="232" s="1"/>
  <c r="P903" i="232" s="1"/>
  <c r="P867" i="232"/>
  <c r="P687" i="232"/>
  <c r="P527" i="232"/>
  <c r="P507" i="232"/>
  <c r="P486" i="232"/>
  <c r="Q483" i="232"/>
  <c r="P194" i="245"/>
  <c r="P194" i="223"/>
  <c r="P930" i="232"/>
  <c r="P78" i="223"/>
  <c r="P932" i="232"/>
  <c r="Q786" i="232"/>
  <c r="Q782" i="232"/>
  <c r="Q783" i="232" s="1"/>
  <c r="Q787" i="232" s="1"/>
  <c r="Q793" i="232" s="1"/>
  <c r="Q426" i="232"/>
  <c r="Q432" i="232" s="1"/>
  <c r="Q422" i="232"/>
  <c r="Q423" i="232" s="1"/>
  <c r="Q427" i="232" s="1"/>
  <c r="Q602" i="232"/>
  <c r="Q603" i="232" s="1"/>
  <c r="Q607" i="232" s="1"/>
  <c r="Q613" i="232" s="1"/>
  <c r="Q606" i="232"/>
  <c r="Q246" i="232"/>
  <c r="Q242" i="232"/>
  <c r="Q243" i="232" s="1"/>
  <c r="Q247" i="232" s="1"/>
  <c r="Q253" i="232" s="1"/>
  <c r="P922" i="232" l="1"/>
  <c r="P202" i="232"/>
  <c r="N1033" i="232"/>
  <c r="N61" i="223" s="1"/>
  <c r="P382" i="232"/>
  <c r="P742" i="232"/>
  <c r="N1028" i="232"/>
  <c r="N81" i="245"/>
  <c r="N145" i="232"/>
  <c r="N81" i="223"/>
  <c r="N154" i="232"/>
  <c r="N933" i="232"/>
  <c r="N12" i="223"/>
  <c r="N12" i="245"/>
  <c r="N11" i="250"/>
  <c r="M57" i="245"/>
  <c r="M57" i="223"/>
  <c r="M80" i="250"/>
  <c r="M74" i="250"/>
  <c r="M47" i="223"/>
  <c r="M52" i="223"/>
  <c r="M52" i="245"/>
  <c r="M68" i="250"/>
  <c r="M47" i="245"/>
  <c r="N111" i="232"/>
  <c r="N114" i="232" s="1"/>
  <c r="N147" i="232"/>
  <c r="N1020" i="232"/>
  <c r="N197" i="232"/>
  <c r="N167" i="232"/>
  <c r="N188" i="232" s="1"/>
  <c r="N189" i="232" s="1"/>
  <c r="P51" i="250"/>
  <c r="P126" i="223"/>
  <c r="P20" i="250"/>
  <c r="P56" i="250"/>
  <c r="P33" i="250"/>
  <c r="P40" i="250"/>
  <c r="P60" i="250"/>
  <c r="O62" i="232"/>
  <c r="O63" i="232" s="1"/>
  <c r="O67" i="232" s="1"/>
  <c r="O73" i="232" s="1"/>
  <c r="O66" i="232"/>
  <c r="P244" i="223"/>
  <c r="P301" i="245"/>
  <c r="P185" i="223"/>
  <c r="P301" i="223"/>
  <c r="P130" i="223"/>
  <c r="P130" i="245"/>
  <c r="P185" i="245"/>
  <c r="P297" i="245"/>
  <c r="P297" i="223"/>
  <c r="P166" i="245"/>
  <c r="P126" i="245"/>
  <c r="P29" i="250"/>
  <c r="P272" i="245"/>
  <c r="P145" i="232"/>
  <c r="P240" i="223"/>
  <c r="P47" i="250"/>
  <c r="P505" i="232"/>
  <c r="P950" i="232"/>
  <c r="P215" i="245"/>
  <c r="P244" i="245"/>
  <c r="P342" i="245"/>
  <c r="P1023" i="232"/>
  <c r="P1024" i="232"/>
  <c r="P240" i="245"/>
  <c r="P167" i="232"/>
  <c r="P188" i="232" s="1"/>
  <c r="P972" i="232"/>
  <c r="P1018" i="232" s="1"/>
  <c r="Q500" i="232"/>
  <c r="Q552" i="232"/>
  <c r="P548" i="232"/>
  <c r="P558" i="232"/>
  <c r="P561" i="232" s="1"/>
  <c r="P557" i="232"/>
  <c r="P550" i="232"/>
  <c r="P560" i="232" s="1"/>
  <c r="P549" i="232"/>
  <c r="P69" i="223"/>
  <c r="P69" i="245"/>
  <c r="P947" i="232"/>
  <c r="P22" i="223"/>
  <c r="P22" i="245"/>
  <c r="P894" i="232"/>
  <c r="P895" i="232" s="1"/>
  <c r="P21" i="245"/>
  <c r="P21" i="223"/>
  <c r="P309" i="245"/>
  <c r="P874" i="232"/>
  <c r="P309" i="223"/>
  <c r="P252" i="245"/>
  <c r="P252" i="223"/>
  <c r="P694" i="232"/>
  <c r="P138" i="245"/>
  <c r="P334" i="232"/>
  <c r="P138" i="223"/>
  <c r="P327" i="232"/>
  <c r="P23" i="223"/>
  <c r="P23" i="245"/>
  <c r="Q843" i="232"/>
  <c r="Q192" i="245"/>
  <c r="Q484" i="232"/>
  <c r="Q501" i="232" s="1"/>
  <c r="Q303" i="232"/>
  <c r="Q663" i="232"/>
  <c r="P81" i="245"/>
  <c r="P81" i="223"/>
  <c r="P154" i="232"/>
  <c r="Q123" i="232"/>
  <c r="P362" i="232"/>
  <c r="P363" i="232" s="1"/>
  <c r="P870" i="232"/>
  <c r="P329" i="245"/>
  <c r="P329" i="223"/>
  <c r="Q792" i="232"/>
  <c r="Q788" i="232"/>
  <c r="Q794" i="232" s="1"/>
  <c r="P215" i="223"/>
  <c r="P510" i="232"/>
  <c r="Q252" i="232"/>
  <c r="Q248" i="232"/>
  <c r="Q254" i="232" s="1"/>
  <c r="Q428" i="232"/>
  <c r="Q434" i="232" s="1"/>
  <c r="Q433" i="232"/>
  <c r="P542" i="232"/>
  <c r="P543" i="232" s="1"/>
  <c r="P534" i="232"/>
  <c r="P535" i="232" s="1"/>
  <c r="P1013" i="232"/>
  <c r="P342" i="223"/>
  <c r="P714" i="232"/>
  <c r="P715" i="232" s="1"/>
  <c r="P722" i="232"/>
  <c r="P723" i="232" s="1"/>
  <c r="Q612" i="232"/>
  <c r="Q608" i="232"/>
  <c r="Q614" i="232" s="1"/>
  <c r="P272" i="223"/>
  <c r="P690" i="232"/>
  <c r="P166" i="223"/>
  <c r="P990" i="232"/>
  <c r="P562" i="232" l="1"/>
  <c r="N61" i="245"/>
  <c r="N85" i="250"/>
  <c r="N73" i="223"/>
  <c r="N24" i="250"/>
  <c r="N73" i="245"/>
  <c r="N24" i="223"/>
  <c r="N952" i="232"/>
  <c r="N24" i="245"/>
  <c r="O159" i="232"/>
  <c r="O162" i="232" s="1"/>
  <c r="O164" i="232" s="1"/>
  <c r="N157" i="232"/>
  <c r="N961" i="232"/>
  <c r="O966" i="232" s="1"/>
  <c r="O969" i="232" s="1"/>
  <c r="O971" i="232" s="1"/>
  <c r="P1027" i="232"/>
  <c r="N101" i="245"/>
  <c r="N101" i="223"/>
  <c r="N150" i="232"/>
  <c r="N954" i="232"/>
  <c r="N182" i="232"/>
  <c r="N183" i="232" s="1"/>
  <c r="N174" i="232"/>
  <c r="N175" i="232" s="1"/>
  <c r="N190" i="232"/>
  <c r="N200" i="232" s="1"/>
  <c r="P24" i="250"/>
  <c r="P10" i="250"/>
  <c r="P13" i="250"/>
  <c r="P42" i="250"/>
  <c r="O72" i="232"/>
  <c r="O68" i="232"/>
  <c r="P14" i="245"/>
  <c r="P275" i="245"/>
  <c r="P337" i="245"/>
  <c r="Q182" i="245"/>
  <c r="Q37" i="250"/>
  <c r="P73" i="245"/>
  <c r="P12" i="245"/>
  <c r="P11" i="250"/>
  <c r="P223" i="245"/>
  <c r="P228" i="245"/>
  <c r="P73" i="223"/>
  <c r="P285" i="245"/>
  <c r="P171" i="245"/>
  <c r="P187" i="245"/>
  <c r="P218" i="245"/>
  <c r="P12" i="223"/>
  <c r="P187" i="223"/>
  <c r="P118" i="245"/>
  <c r="P332" i="245"/>
  <c r="P280" i="245"/>
  <c r="P14" i="223"/>
  <c r="Q553" i="232"/>
  <c r="Q556" i="232" s="1"/>
  <c r="P118" i="223"/>
  <c r="P1020" i="232"/>
  <c r="P1029" i="232"/>
  <c r="P1032" i="232" s="1"/>
  <c r="P1028" i="232"/>
  <c r="P1021" i="232"/>
  <c r="P1031" i="232" s="1"/>
  <c r="P346" i="245"/>
  <c r="P346" i="223"/>
  <c r="P289" i="245"/>
  <c r="P289" i="223"/>
  <c r="P175" i="245"/>
  <c r="P175" i="223"/>
  <c r="Q140" i="232"/>
  <c r="Q192" i="232"/>
  <c r="Q182" i="223"/>
  <c r="Q320" i="232"/>
  <c r="Q372" i="232"/>
  <c r="Q680" i="232"/>
  <c r="Q732" i="232"/>
  <c r="Q860" i="232"/>
  <c r="Q912" i="232"/>
  <c r="P11" i="245"/>
  <c r="P11" i="223"/>
  <c r="P993" i="232"/>
  <c r="P337" i="223"/>
  <c r="Q193" i="223"/>
  <c r="Q193" i="245"/>
  <c r="Q846" i="232"/>
  <c r="P195" i="245"/>
  <c r="P195" i="223"/>
  <c r="P933" i="232"/>
  <c r="P514" i="232"/>
  <c r="P961" i="232" s="1"/>
  <c r="Q966" i="232" s="1"/>
  <c r="Q969" i="232" s="1"/>
  <c r="Q192" i="223"/>
  <c r="P877" i="232"/>
  <c r="Q885" i="232" s="1"/>
  <c r="Q879" i="232"/>
  <c r="Q882" i="232" s="1"/>
  <c r="Q884" i="232" s="1"/>
  <c r="P337" i="232"/>
  <c r="Q345" i="232" s="1"/>
  <c r="Q339" i="232"/>
  <c r="Q342" i="232" s="1"/>
  <c r="Q344" i="232" s="1"/>
  <c r="Q699" i="232"/>
  <c r="Q702" i="232" s="1"/>
  <c r="Q704" i="232" s="1"/>
  <c r="P697" i="232"/>
  <c r="Q705" i="232" s="1"/>
  <c r="Q666" i="232"/>
  <c r="Q306" i="232"/>
  <c r="P158" i="245"/>
  <c r="P158" i="223"/>
  <c r="P330" i="232"/>
  <c r="Q305" i="232"/>
  <c r="Q845" i="232"/>
  <c r="Q665" i="232"/>
  <c r="Q159" i="232"/>
  <c r="P157" i="232"/>
  <c r="Q125" i="232"/>
  <c r="P171" i="223"/>
  <c r="P1010" i="232"/>
  <c r="P332" i="223"/>
  <c r="P900" i="232"/>
  <c r="P901" i="232" s="1"/>
  <c r="P1004" i="232" s="1"/>
  <c r="P892" i="232"/>
  <c r="P893" i="232" s="1"/>
  <c r="P984" i="232" s="1"/>
  <c r="P712" i="232"/>
  <c r="P713" i="232" s="1"/>
  <c r="P983" i="232" s="1"/>
  <c r="P275" i="223"/>
  <c r="P720" i="232"/>
  <c r="P721" i="232" s="1"/>
  <c r="P1003" i="232" s="1"/>
  <c r="P285" i="223"/>
  <c r="P1012" i="232"/>
  <c r="P280" i="223"/>
  <c r="P992" i="232"/>
  <c r="P532" i="232"/>
  <c r="P533" i="232" s="1"/>
  <c r="P982" i="232" s="1"/>
  <c r="P540" i="232"/>
  <c r="P541" i="232" s="1"/>
  <c r="P1002" i="232" s="1"/>
  <c r="P218" i="223"/>
  <c r="Q795" i="232"/>
  <c r="Q435" i="232"/>
  <c r="Q615" i="232"/>
  <c r="P991" i="232"/>
  <c r="P223" i="223"/>
  <c r="P1011" i="232"/>
  <c r="P228" i="223"/>
  <c r="Q255" i="232"/>
  <c r="N202" i="232" l="1"/>
  <c r="N118" i="245" s="1"/>
  <c r="P1033" i="232"/>
  <c r="O165" i="232"/>
  <c r="O187" i="232" s="1"/>
  <c r="N964" i="232"/>
  <c r="O972" i="232" s="1"/>
  <c r="O1018" i="232" s="1"/>
  <c r="N16" i="223"/>
  <c r="N15" i="250"/>
  <c r="N16" i="245"/>
  <c r="N989" i="232"/>
  <c r="N994" i="232" s="1"/>
  <c r="N109" i="245"/>
  <c r="N114" i="245"/>
  <c r="N1009" i="232"/>
  <c r="N1014" i="232" s="1"/>
  <c r="N114" i="223"/>
  <c r="N44" i="223"/>
  <c r="N44" i="245"/>
  <c r="N65" i="250"/>
  <c r="N957" i="232"/>
  <c r="N104" i="223"/>
  <c r="N104" i="245"/>
  <c r="N180" i="232"/>
  <c r="N181" i="232" s="1"/>
  <c r="N1000" i="232" s="1"/>
  <c r="N1005" i="232" s="1"/>
  <c r="N172" i="232"/>
  <c r="N173" i="232" s="1"/>
  <c r="N980" i="232" s="1"/>
  <c r="N985" i="232" s="1"/>
  <c r="O74" i="232"/>
  <c r="O75" i="232" s="1"/>
  <c r="P65" i="232"/>
  <c r="Q474" i="232"/>
  <c r="Q294" i="232"/>
  <c r="Q865" i="232"/>
  <c r="Q323" i="232"/>
  <c r="Q125" i="245"/>
  <c r="Q28" i="250"/>
  <c r="Q183" i="223"/>
  <c r="Q38" i="250"/>
  <c r="Q685" i="232"/>
  <c r="Q683" i="232"/>
  <c r="Q296" i="223"/>
  <c r="Q55" i="250"/>
  <c r="Q68" i="223"/>
  <c r="Q19" i="250"/>
  <c r="Q325" i="232"/>
  <c r="Q239" i="223"/>
  <c r="Q46" i="250"/>
  <c r="P952" i="232"/>
  <c r="Q143" i="232"/>
  <c r="Q863" i="232"/>
  <c r="Q183" i="245"/>
  <c r="Q162" i="232"/>
  <c r="Q165" i="232"/>
  <c r="Q187" i="232" s="1"/>
  <c r="Q197" i="232" s="1"/>
  <c r="P232" i="245"/>
  <c r="P232" i="223"/>
  <c r="Q68" i="245"/>
  <c r="Q125" i="223"/>
  <c r="Q367" i="232"/>
  <c r="Q239" i="245"/>
  <c r="Q727" i="232"/>
  <c r="Q296" i="245"/>
  <c r="Q907" i="232"/>
  <c r="Q309" i="245"/>
  <c r="Q126" i="232"/>
  <c r="Q834" i="232"/>
  <c r="Q867" i="232"/>
  <c r="P517" i="232"/>
  <c r="Q525" i="232" s="1"/>
  <c r="Q519" i="232"/>
  <c r="Q522" i="232" s="1"/>
  <c r="Q524" i="232" s="1"/>
  <c r="P24" i="245"/>
  <c r="P24" i="223"/>
  <c r="Q887" i="232"/>
  <c r="Q687" i="232"/>
  <c r="Q707" i="232"/>
  <c r="Q347" i="232"/>
  <c r="Q507" i="232"/>
  <c r="Q486" i="232"/>
  <c r="P161" i="245"/>
  <c r="P161" i="223"/>
  <c r="P352" i="232"/>
  <c r="P353" i="232" s="1"/>
  <c r="P981" i="232" s="1"/>
  <c r="P360" i="232"/>
  <c r="P361" i="232" s="1"/>
  <c r="P1001" i="232" s="1"/>
  <c r="Q327" i="232"/>
  <c r="Q251" i="245"/>
  <c r="Q251" i="223"/>
  <c r="Q135" i="245"/>
  <c r="Q304" i="232"/>
  <c r="Q321" i="232" s="1"/>
  <c r="Q249" i="245"/>
  <c r="Q664" i="232"/>
  <c r="Q681" i="232" s="1"/>
  <c r="Q306" i="245"/>
  <c r="Q844" i="232"/>
  <c r="Q861" i="232" s="1"/>
  <c r="Q485" i="232"/>
  <c r="Q308" i="245"/>
  <c r="Q308" i="223"/>
  <c r="Q137" i="245"/>
  <c r="Q137" i="223"/>
  <c r="Q80" i="245"/>
  <c r="Q80" i="223"/>
  <c r="Q78" i="245"/>
  <c r="Q124" i="232"/>
  <c r="Q141" i="232" s="1"/>
  <c r="N118" i="223" l="1"/>
  <c r="O167" i="232"/>
  <c r="O188" i="232" s="1"/>
  <c r="O189" i="232" s="1"/>
  <c r="O974" i="232"/>
  <c r="O1019" i="232" s="1"/>
  <c r="O1020" i="232" s="1"/>
  <c r="O1028" i="232"/>
  <c r="O1029" i="232"/>
  <c r="O1032" i="232" s="1"/>
  <c r="O198" i="232"/>
  <c r="O201" i="232" s="1"/>
  <c r="O197" i="232"/>
  <c r="N52" i="245"/>
  <c r="N52" i="223"/>
  <c r="N74" i="250"/>
  <c r="N47" i="223"/>
  <c r="N68" i="250"/>
  <c r="N47" i="245"/>
  <c r="N80" i="250"/>
  <c r="N57" i="223"/>
  <c r="N57" i="245"/>
  <c r="Q58" i="250"/>
  <c r="Q22" i="250"/>
  <c r="Q31" i="250"/>
  <c r="Q49" i="250"/>
  <c r="Q60" i="250"/>
  <c r="Q33" i="250"/>
  <c r="Q51" i="250"/>
  <c r="P85" i="250"/>
  <c r="P71" i="232"/>
  <c r="P61" i="232"/>
  <c r="P56" i="232"/>
  <c r="P58" i="232" s="1"/>
  <c r="Q242" i="223"/>
  <c r="Q301" i="223"/>
  <c r="Q128" i="245"/>
  <c r="Q128" i="223"/>
  <c r="Q71" i="223"/>
  <c r="Q130" i="223"/>
  <c r="Q71" i="245"/>
  <c r="Q193" i="232"/>
  <c r="Q196" i="232" s="1"/>
  <c r="Q244" i="245"/>
  <c r="P16" i="223"/>
  <c r="P15" i="250"/>
  <c r="Q505" i="232"/>
  <c r="Q272" i="245"/>
  <c r="P16" i="245"/>
  <c r="Q244" i="223"/>
  <c r="Q503" i="232"/>
  <c r="Q242" i="245"/>
  <c r="Q158" i="245"/>
  <c r="Q329" i="245"/>
  <c r="Q299" i="245"/>
  <c r="Q215" i="245"/>
  <c r="Q299" i="223"/>
  <c r="Q145" i="232"/>
  <c r="Q130" i="245"/>
  <c r="Q301" i="245"/>
  <c r="Q913" i="232"/>
  <c r="Q916" i="232" s="1"/>
  <c r="Q733" i="232"/>
  <c r="Q736" i="232" s="1"/>
  <c r="Q373" i="232"/>
  <c r="Q376" i="232" s="1"/>
  <c r="P61" i="245"/>
  <c r="P61" i="223"/>
  <c r="Q189" i="232"/>
  <c r="Q198" i="232"/>
  <c r="Q201" i="232" s="1"/>
  <c r="Q164" i="232"/>
  <c r="Q971" i="232"/>
  <c r="Q190" i="232"/>
  <c r="Q200" i="232" s="1"/>
  <c r="P964" i="232"/>
  <c r="Q368" i="232"/>
  <c r="Q378" i="232"/>
  <c r="Q381" i="232" s="1"/>
  <c r="Q377" i="232"/>
  <c r="Q370" i="232"/>
  <c r="Q380" i="232" s="1"/>
  <c r="Q369" i="232"/>
  <c r="Q547" i="232"/>
  <c r="Q728" i="232"/>
  <c r="Q738" i="232"/>
  <c r="Q741" i="232" s="1"/>
  <c r="Q737" i="232"/>
  <c r="Q730" i="232"/>
  <c r="Q740" i="232" s="1"/>
  <c r="Q729" i="232"/>
  <c r="Q908" i="232"/>
  <c r="Q79" i="245"/>
  <c r="Q307" i="223"/>
  <c r="Q307" i="245"/>
  <c r="Q250" i="223"/>
  <c r="Q250" i="245"/>
  <c r="Q136" i="223"/>
  <c r="Q136" i="245"/>
  <c r="Q931" i="232"/>
  <c r="Q948" i="232" s="1"/>
  <c r="Q79" i="223"/>
  <c r="Q874" i="232"/>
  <c r="Q306" i="223"/>
  <c r="Q309" i="223"/>
  <c r="Q249" i="223"/>
  <c r="Q135" i="223"/>
  <c r="Q252" i="245"/>
  <c r="Q252" i="223"/>
  <c r="Q694" i="232"/>
  <c r="Q697" i="232" s="1"/>
  <c r="Q527" i="232"/>
  <c r="Q933" i="232"/>
  <c r="Q138" i="245"/>
  <c r="Q138" i="223"/>
  <c r="Q334" i="232"/>
  <c r="Q337" i="232" s="1"/>
  <c r="Q194" i="245"/>
  <c r="Q932" i="232"/>
  <c r="Q194" i="223"/>
  <c r="Q930" i="232"/>
  <c r="Q81" i="245"/>
  <c r="Q154" i="232"/>
  <c r="Q81" i="223"/>
  <c r="Q78" i="223"/>
  <c r="Q158" i="223"/>
  <c r="Q330" i="232"/>
  <c r="Q902" i="232"/>
  <c r="Q903" i="232" s="1"/>
  <c r="Q894" i="232"/>
  <c r="Q895" i="232" s="1"/>
  <c r="Q870" i="232"/>
  <c r="Q329" i="223"/>
  <c r="Q215" i="223"/>
  <c r="Q510" i="232"/>
  <c r="Q714" i="232"/>
  <c r="Q715" i="232" s="1"/>
  <c r="Q722" i="232"/>
  <c r="Q723" i="232" s="1"/>
  <c r="Q534" i="232"/>
  <c r="Q535" i="232" s="1"/>
  <c r="Q542" i="232"/>
  <c r="Q543" i="232" s="1"/>
  <c r="Q690" i="232"/>
  <c r="Q272" i="223"/>
  <c r="Q354" i="232"/>
  <c r="Q355" i="232" s="1"/>
  <c r="Q362" i="232"/>
  <c r="Q363" i="232" s="1"/>
  <c r="Q742" i="232" l="1"/>
  <c r="Q202" i="232"/>
  <c r="Q382" i="232"/>
  <c r="O1021" i="232"/>
  <c r="O1031" i="232" s="1"/>
  <c r="O190" i="232"/>
  <c r="O200" i="232" s="1"/>
  <c r="O202" i="232" s="1"/>
  <c r="O111" i="232"/>
  <c r="O114" i="232" s="1"/>
  <c r="O147" i="232"/>
  <c r="Q24" i="250"/>
  <c r="Q40" i="250"/>
  <c r="Q20" i="250"/>
  <c r="Q42" i="250"/>
  <c r="P62" i="232"/>
  <c r="P63" i="232" s="1"/>
  <c r="P67" i="232" s="1"/>
  <c r="P73" i="232" s="1"/>
  <c r="P66" i="232"/>
  <c r="Q185" i="223"/>
  <c r="Q187" i="245"/>
  <c r="Q187" i="223"/>
  <c r="Q73" i="245"/>
  <c r="Q185" i="245"/>
  <c r="Q297" i="223"/>
  <c r="Q56" i="250"/>
  <c r="Q166" i="245"/>
  <c r="Q332" i="245"/>
  <c r="Q228" i="245"/>
  <c r="Q950" i="232"/>
  <c r="Q952" i="232"/>
  <c r="Q1023" i="232"/>
  <c r="Q223" i="245"/>
  <c r="Q337" i="245"/>
  <c r="Q285" i="245"/>
  <c r="Q126" i="245"/>
  <c r="Q29" i="250"/>
  <c r="Q73" i="223"/>
  <c r="Q171" i="245"/>
  <c r="Q280" i="245"/>
  <c r="Q161" i="245"/>
  <c r="Q218" i="245"/>
  <c r="Q240" i="223"/>
  <c r="Q47" i="250"/>
  <c r="Q342" i="245"/>
  <c r="Q275" i="245"/>
  <c r="Q297" i="245"/>
  <c r="Q240" i="245"/>
  <c r="Q1024" i="232"/>
  <c r="Q126" i="223"/>
  <c r="P974" i="232"/>
  <c r="P1019" i="232" s="1"/>
  <c r="Q972" i="232"/>
  <c r="Q1018" i="232" s="1"/>
  <c r="Q167" i="232"/>
  <c r="Q157" i="232"/>
  <c r="Q548" i="232"/>
  <c r="Q558" i="232"/>
  <c r="Q561" i="232" s="1"/>
  <c r="Q557" i="232"/>
  <c r="Q550" i="232"/>
  <c r="Q560" i="232" s="1"/>
  <c r="Q549" i="232"/>
  <c r="Q877" i="232"/>
  <c r="Q918" i="232"/>
  <c r="Q921" i="232" s="1"/>
  <c r="Q917" i="232"/>
  <c r="Q910" i="232"/>
  <c r="Q920" i="232" s="1"/>
  <c r="Q909" i="232"/>
  <c r="Q69" i="223"/>
  <c r="Q69" i="245"/>
  <c r="Q947" i="232"/>
  <c r="Q22" i="223"/>
  <c r="Q22" i="245"/>
  <c r="Q21" i="223"/>
  <c r="Q21" i="245"/>
  <c r="Q24" i="223"/>
  <c r="Q24" i="245"/>
  <c r="Q195" i="245"/>
  <c r="Q514" i="232"/>
  <c r="Q517" i="232" s="1"/>
  <c r="Q195" i="223"/>
  <c r="Q23" i="223"/>
  <c r="Q23" i="245"/>
  <c r="Q171" i="223"/>
  <c r="Q1010" i="232"/>
  <c r="Q337" i="223"/>
  <c r="Q993" i="232"/>
  <c r="Q990" i="232"/>
  <c r="Q166" i="223"/>
  <c r="Q285" i="223"/>
  <c r="Q1012" i="232"/>
  <c r="Q900" i="232"/>
  <c r="Q901" i="232" s="1"/>
  <c r="Q1004" i="232" s="1"/>
  <c r="Q332" i="223"/>
  <c r="Q892" i="232"/>
  <c r="Q893" i="232" s="1"/>
  <c r="Q984" i="232" s="1"/>
  <c r="Q1013" i="232"/>
  <c r="Q342" i="223"/>
  <c r="Q720" i="232"/>
  <c r="Q721" i="232" s="1"/>
  <c r="Q1003" i="232" s="1"/>
  <c r="Q712" i="232"/>
  <c r="Q713" i="232" s="1"/>
  <c r="Q983" i="232" s="1"/>
  <c r="Q275" i="223"/>
  <c r="Q992" i="232"/>
  <c r="Q280" i="223"/>
  <c r="Q161" i="223"/>
  <c r="Q352" i="232"/>
  <c r="Q353" i="232" s="1"/>
  <c r="Q981" i="232" s="1"/>
  <c r="Q360" i="232"/>
  <c r="Q361" i="232" s="1"/>
  <c r="Q1001" i="232" s="1"/>
  <c r="Q532" i="232"/>
  <c r="Q533" i="232" s="1"/>
  <c r="Q982" i="232" s="1"/>
  <c r="Q540" i="232"/>
  <c r="Q541" i="232" s="1"/>
  <c r="Q1002" i="232" s="1"/>
  <c r="Q218" i="223"/>
  <c r="Q228" i="223"/>
  <c r="Q1011" i="232"/>
  <c r="Q991" i="232"/>
  <c r="Q223" i="223"/>
  <c r="Q562" i="232" l="1"/>
  <c r="Q922" i="232"/>
  <c r="O1033" i="232"/>
  <c r="O61" i="245" s="1"/>
  <c r="O118" i="245"/>
  <c r="O118" i="223"/>
  <c r="Q1027" i="232"/>
  <c r="O101" i="223"/>
  <c r="O150" i="232"/>
  <c r="O101" i="245"/>
  <c r="O954" i="232"/>
  <c r="O182" i="232"/>
  <c r="O183" i="232" s="1"/>
  <c r="O174" i="232"/>
  <c r="O175" i="232" s="1"/>
  <c r="Q11" i="250"/>
  <c r="Q10" i="250"/>
  <c r="Q16" i="245"/>
  <c r="Q13" i="250"/>
  <c r="P72" i="232"/>
  <c r="P68" i="232"/>
  <c r="Q14" i="245"/>
  <c r="Q12" i="245"/>
  <c r="Q14" i="223"/>
  <c r="Q16" i="223"/>
  <c r="Q15" i="250"/>
  <c r="Q118" i="223"/>
  <c r="Q12" i="223"/>
  <c r="Q118" i="245"/>
  <c r="Q1020" i="232"/>
  <c r="Q1021" i="232"/>
  <c r="Q1031" i="232" s="1"/>
  <c r="Q1029" i="232"/>
  <c r="Q1032" i="232" s="1"/>
  <c r="Q1028" i="232"/>
  <c r="Q188" i="232"/>
  <c r="Q964" i="232"/>
  <c r="Q974" i="232" s="1"/>
  <c r="Q1019" i="232" s="1"/>
  <c r="Q961" i="232"/>
  <c r="Q289" i="245"/>
  <c r="Q289" i="223"/>
  <c r="Q175" i="245"/>
  <c r="Q175" i="223"/>
  <c r="Q11" i="245"/>
  <c r="Q11" i="223"/>
  <c r="O61" i="223" l="1"/>
  <c r="Q1033" i="232"/>
  <c r="O85" i="250"/>
  <c r="O989" i="232"/>
  <c r="O994" i="232" s="1"/>
  <c r="O109" i="245"/>
  <c r="O114" i="223"/>
  <c r="O114" i="245"/>
  <c r="O1009" i="232"/>
  <c r="O1014" i="232" s="1"/>
  <c r="O44" i="245"/>
  <c r="O957" i="232"/>
  <c r="O65" i="250"/>
  <c r="O44" i="223"/>
  <c r="O172" i="232"/>
  <c r="O173" i="232" s="1"/>
  <c r="O980" i="232" s="1"/>
  <c r="O985" i="232" s="1"/>
  <c r="O180" i="232"/>
  <c r="O181" i="232" s="1"/>
  <c r="O1000" i="232" s="1"/>
  <c r="O1005" i="232" s="1"/>
  <c r="O104" i="245"/>
  <c r="O104" i="223"/>
  <c r="Q65" i="232"/>
  <c r="P74" i="232"/>
  <c r="P75" i="232" s="1"/>
  <c r="Q346" i="245"/>
  <c r="Q346" i="223"/>
  <c r="Q232" i="245"/>
  <c r="Q232" i="223"/>
  <c r="O57" i="223" l="1"/>
  <c r="O80" i="250"/>
  <c r="O57" i="245"/>
  <c r="O47" i="245"/>
  <c r="O68" i="250"/>
  <c r="O47" i="223"/>
  <c r="O74" i="250"/>
  <c r="O52" i="245"/>
  <c r="O52" i="223"/>
  <c r="Q85" i="250"/>
  <c r="Q61" i="232"/>
  <c r="Q56" i="232"/>
  <c r="Q58" i="232" s="1"/>
  <c r="Q71" i="232"/>
  <c r="Q61" i="245"/>
  <c r="Q61" i="223"/>
  <c r="P111" i="232" l="1"/>
  <c r="P114" i="232" s="1"/>
  <c r="P147" i="232"/>
  <c r="Q62" i="232"/>
  <c r="Q63" i="232" s="1"/>
  <c r="Q67" i="232" s="1"/>
  <c r="Q73" i="232" s="1"/>
  <c r="Q66" i="232"/>
  <c r="M43" i="232"/>
  <c r="P174" i="232" l="1"/>
  <c r="P175" i="232" s="1"/>
  <c r="P182" i="232"/>
  <c r="P183" i="232" s="1"/>
  <c r="P101" i="223"/>
  <c r="P150" i="232"/>
  <c r="P101" i="245"/>
  <c r="P954" i="232"/>
  <c r="Q72" i="232"/>
  <c r="Q68" i="232"/>
  <c r="Q74" i="232" s="1"/>
  <c r="M44" i="232"/>
  <c r="M34" i="232"/>
  <c r="N43" i="232"/>
  <c r="P989" i="232" l="1"/>
  <c r="P994" i="232" s="1"/>
  <c r="P109" i="245"/>
  <c r="P172" i="232"/>
  <c r="P173" i="232" s="1"/>
  <c r="P980" i="232" s="1"/>
  <c r="P985" i="232" s="1"/>
  <c r="P104" i="245"/>
  <c r="P104" i="223"/>
  <c r="P180" i="232"/>
  <c r="P181" i="232" s="1"/>
  <c r="P1000" i="232" s="1"/>
  <c r="P1005" i="232" s="1"/>
  <c r="P957" i="232"/>
  <c r="P44" i="223"/>
  <c r="P44" i="245"/>
  <c r="P65" i="250"/>
  <c r="P114" i="245"/>
  <c r="P1009" i="232"/>
  <c r="P1014" i="232" s="1"/>
  <c r="P114" i="223"/>
  <c r="M48" i="232"/>
  <c r="M54" i="232"/>
  <c r="Q75" i="232"/>
  <c r="N44" i="232"/>
  <c r="M35" i="232"/>
  <c r="M47" i="232" s="1"/>
  <c r="N34" i="232"/>
  <c r="O43" i="232"/>
  <c r="P57" i="223" l="1"/>
  <c r="P57" i="245"/>
  <c r="P80" i="250"/>
  <c r="P68" i="250"/>
  <c r="P47" i="223"/>
  <c r="P47" i="245"/>
  <c r="P52" i="245"/>
  <c r="P74" i="250"/>
  <c r="P52" i="223"/>
  <c r="M49" i="232"/>
  <c r="N48" i="232"/>
  <c r="N54" i="232"/>
  <c r="O44" i="232"/>
  <c r="N35" i="232"/>
  <c r="N47" i="232" s="1"/>
  <c r="O34" i="232"/>
  <c r="Q111" i="232" l="1"/>
  <c r="Q114" i="232" s="1"/>
  <c r="Q147" i="232"/>
  <c r="N49" i="232"/>
  <c r="O48" i="232"/>
  <c r="O54" i="232"/>
  <c r="O35" i="232"/>
  <c r="O47" i="232" s="1"/>
  <c r="P43" i="232"/>
  <c r="Q954" i="232" l="1"/>
  <c r="Q101" i="223"/>
  <c r="Q150" i="232"/>
  <c r="Q101" i="245"/>
  <c r="Q182" i="232"/>
  <c r="Q183" i="232" s="1"/>
  <c r="Q174" i="232"/>
  <c r="Q175" i="232" s="1"/>
  <c r="O49" i="232"/>
  <c r="P44" i="232"/>
  <c r="Q43" i="232"/>
  <c r="Q44" i="232" s="1"/>
  <c r="P34" i="232"/>
  <c r="Q989" i="232" l="1"/>
  <c r="Q994" i="232" s="1"/>
  <c r="Q109" i="245"/>
  <c r="Q172" i="232"/>
  <c r="Q173" i="232" s="1"/>
  <c r="Q980" i="232" s="1"/>
  <c r="Q985" i="232" s="1"/>
  <c r="Q180" i="232"/>
  <c r="Q181" i="232" s="1"/>
  <c r="Q1000" i="232" s="1"/>
  <c r="Q1005" i="232" s="1"/>
  <c r="Q104" i="223"/>
  <c r="Q104" i="245"/>
  <c r="Q114" i="245"/>
  <c r="Q114" i="223"/>
  <c r="Q1009" i="232"/>
  <c r="Q1014" i="232" s="1"/>
  <c r="Q44" i="223"/>
  <c r="Q957" i="232"/>
  <c r="Q44" i="245"/>
  <c r="Q65" i="250"/>
  <c r="P48" i="232"/>
  <c r="P54" i="232"/>
  <c r="Q48" i="232"/>
  <c r="Q54" i="232"/>
  <c r="Q34" i="232"/>
  <c r="P35" i="232"/>
  <c r="P47" i="232" s="1"/>
  <c r="Q57" i="223" l="1"/>
  <c r="Q57" i="245"/>
  <c r="Q80" i="250"/>
  <c r="Q68" i="250"/>
  <c r="Q47" i="245"/>
  <c r="Q47" i="223"/>
  <c r="Q52" i="223"/>
  <c r="Q52" i="245"/>
  <c r="Q74" i="250"/>
  <c r="P49" i="232"/>
  <c r="Q35" i="232"/>
  <c r="Q47" i="232" s="1"/>
  <c r="Q49" i="232" s="1"/>
</calcChain>
</file>

<file path=xl/sharedStrings.xml><?xml version="1.0" encoding="utf-8"?>
<sst xmlns="http://schemas.openxmlformats.org/spreadsheetml/2006/main" count="20568" uniqueCount="1561">
  <si>
    <t>This sheet is for Ofwat use only</t>
  </si>
  <si>
    <t>Model</t>
  </si>
  <si>
    <t>PR19 RCV annual update</t>
  </si>
  <si>
    <t>Version</t>
  </si>
  <si>
    <t>v03</t>
  </si>
  <si>
    <t>Linked to Fountain model run</t>
  </si>
  <si>
    <t>Yes</t>
  </si>
  <si>
    <t>PR19 Run 8: Final Determinations</t>
  </si>
  <si>
    <t>Fountain input report</t>
  </si>
  <si>
    <t>https://fountain01/Fountain/jsp/protected/reportDisplay.page?reportId=16967</t>
  </si>
  <si>
    <t>Sheet</t>
  </si>
  <si>
    <t>Complete</t>
  </si>
  <si>
    <t>Notes</t>
  </si>
  <si>
    <t>Cover</t>
  </si>
  <si>
    <t>Style guide</t>
  </si>
  <si>
    <t>ToC</t>
  </si>
  <si>
    <t xml:space="preserve">F_Inputs </t>
  </si>
  <si>
    <t>Linked to Fountain. Use Fountain excel add-in ribbon to get data from PR19 FD model run (or CMA redetermination).</t>
  </si>
  <si>
    <t>Inp</t>
  </si>
  <si>
    <t>Time</t>
  </si>
  <si>
    <t>Index</t>
  </si>
  <si>
    <t>PR19FDPublishedTables</t>
  </si>
  <si>
    <t>This sheet replicates the tables as published in PR19 FD Allowed revenue appendix.</t>
  </si>
  <si>
    <t>Update</t>
  </si>
  <si>
    <t>Inflates PR19 RCV values to nominal prices using CPIH for the CPIH-inflated and post 2020 RCV pools and CPIH plus actual RPI-CPIH wedge for the RPI-inflated RCV pool.
Values are updated for years up to the latest reporting year (selected on Inp sheet).</t>
  </si>
  <si>
    <t>SummaryOutput</t>
  </si>
  <si>
    <t>Outputs for all years in the model. Content fed from Update sheet. FAST formatting.
Content and structure is aligned with the table stucture published in PR19 FD Allowed revenue appendix RCV tables.</t>
  </si>
  <si>
    <t>SummaryTables</t>
  </si>
  <si>
    <t>Outputs for years in the 2020-25 period. Values identical to SummaryOutputs sheet. Publishable table formatting applied.</t>
  </si>
  <si>
    <t>SummaryDashboard</t>
  </si>
  <si>
    <t>High-level outputs for years in the 2020-25 period. Values identical to SummaryOutputs sheet. Publishable table formatting applied.</t>
  </si>
  <si>
    <t>Validation</t>
  </si>
  <si>
    <t>{Update-UsingOnlyCPIH}</t>
  </si>
  <si>
    <t>Included for information only, this sheet replicates the annual update approach applied in previous periods using a single measure of inflation for all the RCV pools. Therefore it reflects the RPI-CPIH wedge forecast in the determination.</t>
  </si>
  <si>
    <t>Instructions for running models with Fountain:</t>
  </si>
  <si>
    <t>Set the reporting year (Inp!F17)</t>
  </si>
  <si>
    <t>Populate monthly RPI and CPIH indices to the end of the selected reporting year (Inp sheet, Inflation - actual block (in rows 55 to 85)).</t>
  </si>
  <si>
    <t>Get inputs from Fountain (select the required company in dialogue box).</t>
  </si>
  <si>
    <t>Calculate the model (Ctrl+Alt+F9)</t>
  </si>
  <si>
    <r>
      <t xml:space="preserve">Save model using filename convention </t>
    </r>
    <r>
      <rPr>
        <b/>
        <sz val="10"/>
        <rFont val="Calibri"/>
        <family val="2"/>
      </rPr>
      <t>PR19RCV_yyyy_XXX</t>
    </r>
    <r>
      <rPr>
        <sz val="10"/>
        <rFont val="Calibri"/>
        <family val="2"/>
      </rPr>
      <t xml:space="preserve"> where yyyy is the reporting year and XXX is the company acronym.</t>
    </r>
  </si>
  <si>
    <t>Ensure the correct source data is being used for the company (see check Inp!F13). Use _CMA or _IDoK version of the v03 model for CMA redetermination companies (BRL, NES and YKY) and for IDoK company (ANH).</t>
  </si>
  <si>
    <t>Save a copy of the SummaryTables in the publishable tables file and, in the publishable tables file, rename the sheet yyyy_XXX.</t>
  </si>
  <si>
    <t xml:space="preserve">Optional step - to calculate regulated equity based on actual gearing requires actual gearing details to be populated (Inp sheet, Regulatory equity - Actual gearing block, row 208) </t>
  </si>
  <si>
    <t>Workbook title:</t>
  </si>
  <si>
    <t>PR19 RCV annual update model</t>
  </si>
  <si>
    <t>Version:</t>
  </si>
  <si>
    <t>v03b</t>
  </si>
  <si>
    <t>Filename:</t>
  </si>
  <si>
    <t>PR19-RCV-annual-update-model-March-2020.xlsx</t>
  </si>
  <si>
    <t>Date:</t>
  </si>
  <si>
    <t>Author:</t>
  </si>
  <si>
    <t>Ofwat</t>
  </si>
  <si>
    <t>Author contact information:</t>
  </si>
  <si>
    <t>FinancialResilienceTeam@ofwat.gov.uk</t>
  </si>
  <si>
    <t>Summary of workbook:</t>
  </si>
  <si>
    <t>This model performs the annual update of the PR19 RCV values and regulated equity values. It adjusts the final determination RCV values from 2017-18 financial year average prices to nominal prices.</t>
  </si>
  <si>
    <t>The updated RPI-inflated RCV reflects the actual RPI-CPIH wedge which is calculated using the RPI-CPIH wedge reconciliation model approach set out in the PR19 reconciliation rulebook.</t>
  </si>
  <si>
    <t>The model includes a sheet that replicates the table structures we published in the PR19 final determinations in each company's Risk and Reward appendix in addition to the update sheet.</t>
  </si>
  <si>
    <t>The regulated equity values on the update and summary sheets reflect the actual wedge.</t>
  </si>
  <si>
    <t>The updated summary tables for each company are collated in a separate summary file that is published.</t>
  </si>
  <si>
    <t>Instructions:</t>
  </si>
  <si>
    <t>1. Set the reporting year (Inp!F17)</t>
  </si>
  <si>
    <t>2. Populate monthly RPI and CPIH indices to the end of the selected reporting year (Inp sheet, Inflation - actual block (in rows 55 to 85))</t>
  </si>
  <si>
    <t>3. Calculate the model (Ctrl+Alt+F9)</t>
  </si>
  <si>
    <t>4. Save</t>
  </si>
  <si>
    <t xml:space="preserve">5. Optional step - to calculate regulated equity based on actual gearing requires actual gearing details to be populated (Inp sheet, Regulatory equity - Actual gearing block, row 208) </t>
  </si>
  <si>
    <t>References:</t>
  </si>
  <si>
    <t>PR19 final determination, PR19 CMA redetermination, 2021 IDoK, ONS inflation and price indices</t>
  </si>
  <si>
    <t>Model change log:</t>
  </si>
  <si>
    <t>Category</t>
  </si>
  <si>
    <t>Description</t>
  </si>
  <si>
    <t>Reference</t>
  </si>
  <si>
    <t>Version applied</t>
  </si>
  <si>
    <t xml:space="preserve"> Correction </t>
  </si>
  <si>
    <t xml:space="preserve">Corrected the indexation treatment applied to the values for RCV other adjustment to the CPIH inflated RCV pool that are treated as though in nominal prices. These items are input in real prices. </t>
  </si>
  <si>
    <t xml:space="preserve"> PR19FDPublishedTables </t>
  </si>
  <si>
    <t>v02</t>
  </si>
  <si>
    <t>Include RCV other adjustment value in RCV (CPIH inflated RCV) 31 March 2020 post midnight adjustments.</t>
  </si>
  <si>
    <t>Improvement</t>
  </si>
  <si>
    <t>Standardised the structure of the calculation block of Opening RCV (CPIH inflated RCV) - DMMY - real.</t>
  </si>
  <si>
    <t>Added checks total</t>
  </si>
  <si>
    <t>General formatting changes</t>
  </si>
  <si>
    <t>Rationalised flow and included calculation of annual indexation rate on Update tab with corresponding amends to the feed through to the summary tabs. Included high-level (on one page) report on the new SummaryDashboard tab.</t>
  </si>
  <si>
    <t>Update
SummaryOutput
SummaryTables
SummaryDashboard</t>
  </si>
  <si>
    <t>Correction</t>
  </si>
  <si>
    <t>Update of RPI inflated RCV changed to replicate the financial model approach of calculating the initial balance from first principles using 2020 RCV~ 1 April (opening balance) for FM input values.</t>
  </si>
  <si>
    <t>Inp
Update</t>
  </si>
  <si>
    <t>Corrected the treatment RCV other adjustments opening and indexation balances in the build up of the RCV indexation for 2020-21. And combined the two indexation rates using the Fisher equation rather than adding the rates.</t>
  </si>
  <si>
    <t>END</t>
  </si>
  <si>
    <t>Cell / Row / Column colour</t>
  </si>
  <si>
    <t>Font</t>
  </si>
  <si>
    <t>Fill</t>
  </si>
  <si>
    <t>Font colour</t>
  </si>
  <si>
    <t>Ofwat second blue text (no shade)</t>
  </si>
  <si>
    <t>Imported from another sheet/section</t>
  </si>
  <si>
    <t>Calibri 10 pt – Ofwat second blue 100%</t>
  </si>
  <si>
    <t>n/a</t>
  </si>
  <si>
    <t>(R=0, G=113, B=206)</t>
  </si>
  <si>
    <t>Ofwat red text (no shade)</t>
  </si>
  <si>
    <t>Exported to another sheet/section *</t>
  </si>
  <si>
    <t>Calibri 10 pt – Ofwat red 100%</t>
  </si>
  <si>
    <t>(R=214, G=0, B=55)</t>
  </si>
  <si>
    <t>Black text (no shade)</t>
  </si>
  <si>
    <t>Neither imported nor exported</t>
  </si>
  <si>
    <t>Calibri 10 pt – black</t>
  </si>
  <si>
    <t>* Except from input sheets (sheets with 'Inp' prefix)</t>
  </si>
  <si>
    <t>* Except to track sheet</t>
  </si>
  <si>
    <t>Ofwat dark green (no shade)</t>
  </si>
  <si>
    <t>Documentation</t>
  </si>
  <si>
    <t>Calibri 10 pt – Ofwat dark green 100%</t>
  </si>
  <si>
    <t>(R=0, G=105, B=56)</t>
  </si>
  <si>
    <t>Font and shade combinations</t>
  </si>
  <si>
    <t>Black text + light yellow shade</t>
  </si>
  <si>
    <t>Inputs</t>
  </si>
  <si>
    <t>Ofwat yellow 50%</t>
  </si>
  <si>
    <t>(R=255, G=219, B=142)</t>
  </si>
  <si>
    <t>Black text + light grey shade on ENTIRE row</t>
  </si>
  <si>
    <t xml:space="preserve">Within-worksheet counter-flow </t>
  </si>
  <si>
    <t>Ofwat grey 33%</t>
  </si>
  <si>
    <t>(R=204, G=204, B=206)</t>
  </si>
  <si>
    <t>Ofwat second blue text + light grey shade</t>
  </si>
  <si>
    <t xml:space="preserve">Between-worksheet counter-flow </t>
  </si>
  <si>
    <t>Light blue</t>
  </si>
  <si>
    <t>Stored/dead/hard coded outputs</t>
  </si>
  <si>
    <t>Ofwat light blue 100%</t>
  </si>
  <si>
    <t>(R=185, G=217, B=236)</t>
  </si>
  <si>
    <t>White text (Franklin Gothic Demi) + Ofwat purple shade</t>
  </si>
  <si>
    <t>Warning text</t>
  </si>
  <si>
    <t>Calibri 10 pt – white</t>
  </si>
  <si>
    <t>Ofwat purple 100%</t>
  </si>
  <si>
    <t>(R=148, G=54, B=141)</t>
  </si>
  <si>
    <t>Conditional formatting for error checks*</t>
  </si>
  <si>
    <t>Ofwat green 100%</t>
  </si>
  <si>
    <t>(R=98, G=167, B=15)</t>
  </si>
  <si>
    <t>* returns green when value is zero. For all other values it returns red</t>
  </si>
  <si>
    <t>Other</t>
  </si>
  <si>
    <t>Empty cell with light grey shade</t>
  </si>
  <si>
    <t>Empty cells being referenced/used</t>
  </si>
  <si>
    <t>Entire row/column with blue text + Ofwat light blue shade</t>
  </si>
  <si>
    <t>Section separator</t>
  </si>
  <si>
    <t>Calibri 10 pt – second blue 100%</t>
  </si>
  <si>
    <t>Ofwat light blue 50%</t>
  </si>
  <si>
    <t>(R-0, G=113, B=206)</t>
  </si>
  <si>
    <t>(R=220, G=236, B=245)</t>
  </si>
  <si>
    <t>Checks and administration</t>
  </si>
  <si>
    <t>Lemon shade</t>
  </si>
  <si>
    <t>Values or logic to be reviewed/discussed</t>
  </si>
  <si>
    <t>Ofwat lemon</t>
  </si>
  <si>
    <t>(R = 226, G = 231, B = 104)</t>
  </si>
  <si>
    <t>Worksheet tab colour coding</t>
  </si>
  <si>
    <t>Ofwat yellow – 50%</t>
  </si>
  <si>
    <t>Input sheets</t>
  </si>
  <si>
    <t>(R = 255, G = 219, B = 142)</t>
  </si>
  <si>
    <t>Ofwat grey – 33%</t>
  </si>
  <si>
    <t>Documentation and calculation cheets</t>
  </si>
  <si>
    <t>(R = 204, G = 204, B = 206)</t>
  </si>
  <si>
    <t>Second blue – 66%</t>
  </si>
  <si>
    <t>Cached results sheets</t>
  </si>
  <si>
    <t>Second blue 66%</t>
  </si>
  <si>
    <t>(R = 87, G = 161, B = 223)</t>
  </si>
  <si>
    <t>Ofwat purple – 66%</t>
  </si>
  <si>
    <t>Quality control</t>
  </si>
  <si>
    <t>Ofwat purple 66%</t>
  </si>
  <si>
    <t>(R = 185, G = 123, B = 180)</t>
  </si>
  <si>
    <t>Ofwat yellow – 100%</t>
  </si>
  <si>
    <t>Temporary</t>
  </si>
  <si>
    <t>Ofwat yellow 100%</t>
  </si>
  <si>
    <t>(R = 255, G = 184, B = 29)</t>
  </si>
  <si>
    <t>Ofwat green – 66%</t>
  </si>
  <si>
    <t>Outputs</t>
  </si>
  <si>
    <t>Ofwat green 66%</t>
  </si>
  <si>
    <t>(R = 152, G = 197, B = 97)</t>
  </si>
  <si>
    <t>ASSUMPTIONS</t>
  </si>
  <si>
    <t>CALCULATIONS</t>
  </si>
  <si>
    <t>OUTPUTS</t>
  </si>
  <si>
    <t>Quality Control</t>
  </si>
  <si>
    <t>Model documentation sheet</t>
  </si>
  <si>
    <t>Flags, part period factors (PPFs) and dates</t>
  </si>
  <si>
    <t>Key outputs FAST formatting</t>
  </si>
  <si>
    <t>Validation lists</t>
  </si>
  <si>
    <t>Calculation of annual RCV update details using only CPIH indexation. This reflects the forecast RPI-CPIH wedge.</t>
  </si>
  <si>
    <t>Explanation of different formatting types</t>
  </si>
  <si>
    <t>RPI and CPIH indexation</t>
  </si>
  <si>
    <t>Key outputs in publishable table format</t>
  </si>
  <si>
    <t>Table of contents</t>
  </si>
  <si>
    <t>Calculation of RCV details for tables published in PR19 final determination allowed revenue appendix</t>
  </si>
  <si>
    <t>Key outputs in high level dashboard layout</t>
  </si>
  <si>
    <t>F_Inputs</t>
  </si>
  <si>
    <t>Fountain report of inputs from PR19 FD</t>
  </si>
  <si>
    <t xml:space="preserve">Calculation of annual RCV update details reflecting actual CPIH indexation and actual RPI-CPIH wedge </t>
  </si>
  <si>
    <t>PR19RCVAnnualUpdateModel_F_Inputs</t>
  </si>
  <si>
    <t>Acronym</t>
  </si>
  <si>
    <t>Item description</t>
  </si>
  <si>
    <t>Unit</t>
  </si>
  <si>
    <t>2017-18</t>
  </si>
  <si>
    <t>2018-19</t>
  </si>
  <si>
    <t>2019-20</t>
  </si>
  <si>
    <t>2020-21</t>
  </si>
  <si>
    <t>2021-22</t>
  </si>
  <si>
    <t>2022-23</t>
  </si>
  <si>
    <t>2023-24</t>
  </si>
  <si>
    <t>2024-25</t>
  </si>
  <si>
    <t>NWT</t>
  </si>
  <si>
    <t>PR19INF0001AL</t>
  </si>
  <si>
    <t>Retail price index - Retail Price Index for April</t>
  </si>
  <si>
    <t>nr</t>
  </si>
  <si>
    <t>Price Review 2019</t>
  </si>
  <si>
    <t>PR19INF0001MY</t>
  </si>
  <si>
    <t>Retail price index - Retail Price Index for May</t>
  </si>
  <si>
    <t>PR19INF0001JN</t>
  </si>
  <si>
    <t>Retail price index - Retail Price Index for June</t>
  </si>
  <si>
    <t>PR19INF0001JL</t>
  </si>
  <si>
    <t>Retail price index - Retail Price Index for July</t>
  </si>
  <si>
    <t>PR19INF0001AT</t>
  </si>
  <si>
    <t>Retail price index - Retail Price Index for August</t>
  </si>
  <si>
    <t>PR19INF0001SR</t>
  </si>
  <si>
    <t>Retail price index - Retail Price Index for September</t>
  </si>
  <si>
    <t>PR19INF0001OR</t>
  </si>
  <si>
    <t>Retail price index - Retail Price Index for October</t>
  </si>
  <si>
    <t>PR19INF0001NR</t>
  </si>
  <si>
    <t>Retail price index - Retail Price Index for November</t>
  </si>
  <si>
    <t>PR19INF0001DR</t>
  </si>
  <si>
    <t>Retail price index - Retail Price Index for December</t>
  </si>
  <si>
    <t>PR19INF0001JY</t>
  </si>
  <si>
    <t>Retail price index - Retail Price Index for January</t>
  </si>
  <si>
    <t>PR19INF0001FY</t>
  </si>
  <si>
    <t>Retail price index - Retail Price Index for February</t>
  </si>
  <si>
    <t>PR19INF0001MH</t>
  </si>
  <si>
    <t>Retail price index - Retail Price Index for March</t>
  </si>
  <si>
    <t>PR19INF0002AL</t>
  </si>
  <si>
    <t>Consumer price index (including housing costs) - Consumer Price Index (with housing) for April</t>
  </si>
  <si>
    <t>PR19INF0002MY</t>
  </si>
  <si>
    <t>Consumer price index (including housing costs) - Consumer Price Index (with housing) for May</t>
  </si>
  <si>
    <t>PR19INF0002JN</t>
  </si>
  <si>
    <t>Consumer price index (including housing costs) - Consumer Price Index (with housing) for June</t>
  </si>
  <si>
    <t>PR19INF0002JL</t>
  </si>
  <si>
    <t>Consumer price index (including housing costs) - Consumer Price Index (with housing) for July</t>
  </si>
  <si>
    <t>PR19INF0002AT</t>
  </si>
  <si>
    <t>Consumer price index (including housing costs) - Consumer Price Index (with housing) for August</t>
  </si>
  <si>
    <t>PR19INF0002SR</t>
  </si>
  <si>
    <t>Consumer price index (including housing costs) - Consumer Price Index (with housing) for September</t>
  </si>
  <si>
    <t>PR19INF0002OR</t>
  </si>
  <si>
    <t>Consumer price index (including housing costs) - Consumer Price Index (with housing) for October</t>
  </si>
  <si>
    <t>PR19INF0002NR</t>
  </si>
  <si>
    <t>Consumer price index (including housing costs) - Consumer Price Index (with housing) for November</t>
  </si>
  <si>
    <t>PR19INF0002DR</t>
  </si>
  <si>
    <t>Consumer price index (including housing costs) - Consumer Price Index (with housing) for December</t>
  </si>
  <si>
    <t>PR19INF0002JY</t>
  </si>
  <si>
    <t>Consumer price index (including housing costs) - Consumer Price Index (with housing) for January</t>
  </si>
  <si>
    <t>PR19INF0002FY</t>
  </si>
  <si>
    <t>Consumer price index (including housing costs) - Consumer Price Index (with housing) for February</t>
  </si>
  <si>
    <t>PR19INF0002MH</t>
  </si>
  <si>
    <t>Consumer price index (including housing costs) - Consumer Price Index (with housing) for March</t>
  </si>
  <si>
    <t>PR19FM2154POST</t>
  </si>
  <si>
    <t>RCV CPI(H) + RPI wedge bf balance BEG - WR - nominal</t>
  </si>
  <si>
    <t>£m</t>
  </si>
  <si>
    <t>PR19FM2230POST</t>
  </si>
  <si>
    <t>Indexation on RCV - CPI(H) + RPI wedge bf balance - WR - nominal</t>
  </si>
  <si>
    <t>PR19FM2155POST</t>
  </si>
  <si>
    <t>RCV - CPI(H) + RPI wedge bf depreciation - WR - nominal</t>
  </si>
  <si>
    <t>PR19FM1940POST</t>
  </si>
  <si>
    <t>RCV CPI(H) + RPI wedge bf balance - WR - real</t>
  </si>
  <si>
    <t>PR19FM2157POST</t>
  </si>
  <si>
    <t>RCV CPI(H) bf balance BEG - WR - nominal</t>
  </si>
  <si>
    <t>PR19FM2231POST</t>
  </si>
  <si>
    <t>Indexation on RCV - CPI(H) bf balance - WR - nominal</t>
  </si>
  <si>
    <t>PR19FM1960POST</t>
  </si>
  <si>
    <t>RCV other adjustments balance - WR - real</t>
  </si>
  <si>
    <t>PR19FM2270POST</t>
  </si>
  <si>
    <t>Indexation on RCV - CPI(H) other adjustments balance - WR - nominal</t>
  </si>
  <si>
    <t>PR19FM2030POST</t>
  </si>
  <si>
    <t>RCV - CPI(H) bf depreciation - WR - nominal</t>
  </si>
  <si>
    <t>PR19FM2232POST</t>
  </si>
  <si>
    <t>Other adjustments CPI(H) - WR - nominal</t>
  </si>
  <si>
    <t>PR19FM1950POST</t>
  </si>
  <si>
    <t>RCV CPI(H) bf balance - WR - real</t>
  </si>
  <si>
    <t>PR19FM2160POST</t>
  </si>
  <si>
    <t>RCV additions balance BEG - WR - nominal</t>
  </si>
  <si>
    <t>PR19FM2234POST</t>
  </si>
  <si>
    <t>Indexation of RCV additions b/f - WR - nominal</t>
  </si>
  <si>
    <t>PR19FM2170POST</t>
  </si>
  <si>
    <t>Water resources: Non-PAYG Totex - nominal</t>
  </si>
  <si>
    <t>PR19FM2171POST</t>
  </si>
  <si>
    <t>RCV additions depreciation - WR - nominal POS</t>
  </si>
  <si>
    <t>PR19FM1980POST</t>
  </si>
  <si>
    <t>RCV additions balance - WR - real</t>
  </si>
  <si>
    <t>PR19FM2173POST</t>
  </si>
  <si>
    <t>RCV balance - WR BEG - nominal</t>
  </si>
  <si>
    <t>PR19FM2235POST</t>
  </si>
  <si>
    <t>Indexation on RCV balance BEG - WR - nominal</t>
  </si>
  <si>
    <t>PR19FM1930POST</t>
  </si>
  <si>
    <t>RCV balance - WR - real</t>
  </si>
  <si>
    <t>PR19FM2175POST</t>
  </si>
  <si>
    <t>RCV CPI(H) + RPI wedge bf balance BEG - WN - nominal</t>
  </si>
  <si>
    <t>PR19FM2236POST</t>
  </si>
  <si>
    <t>Indexation on RCV - CPI(H) + RPI wedge bf balance - WN - nominal</t>
  </si>
  <si>
    <t>PR19FM2176POST</t>
  </si>
  <si>
    <t>RCV - CPI(H) + RPI wedge bf depreciation - WN - nominal</t>
  </si>
  <si>
    <t>PR19FM1941POST</t>
  </si>
  <si>
    <t>RCV CPI(H) + RPI wedge bf balance - WN - real</t>
  </si>
  <si>
    <t>PR19FM2178POST</t>
  </si>
  <si>
    <t>RCV CPI(H) bf balance BEG - WN - nominal</t>
  </si>
  <si>
    <t>PR19FM2237POST</t>
  </si>
  <si>
    <t>Indexation on RCV - CPI(H) bf balance - WN - nominal</t>
  </si>
  <si>
    <t>PR19FM1961POST</t>
  </si>
  <si>
    <t>RCV other adjustments balance - WN - real</t>
  </si>
  <si>
    <t>PR19FM2271POST</t>
  </si>
  <si>
    <t>Indexation on RCV - CPI(H) other adjustments balance - WN - nominal</t>
  </si>
  <si>
    <t>PR19FM2031POST</t>
  </si>
  <si>
    <t>RCV - CPI(H) bf depreciation - WN - nominal</t>
  </si>
  <si>
    <t>PR19FM2238POST</t>
  </si>
  <si>
    <t>Other adjustments CPI(H) - WN - nominal</t>
  </si>
  <si>
    <t>PR19FM1951POST</t>
  </si>
  <si>
    <t>RCV CPI(H) bf balance - WN - real</t>
  </si>
  <si>
    <t>PR19FM2181POST</t>
  </si>
  <si>
    <t>RCV additions balance BEG - WN - nominal</t>
  </si>
  <si>
    <t>PR19FM2240POST</t>
  </si>
  <si>
    <t>Indexation of RCV additions b/f - WN - nominal</t>
  </si>
  <si>
    <t>PR19FM2182POST</t>
  </si>
  <si>
    <t>Water network: Non-PAYG Totex - nominal</t>
  </si>
  <si>
    <t>PR19FM2183POST</t>
  </si>
  <si>
    <t>RCV additions depreciation - WN - nominal POS</t>
  </si>
  <si>
    <t>PR19FM1981POST</t>
  </si>
  <si>
    <t>RCV additions balance - WN - real</t>
  </si>
  <si>
    <t>PR19FM2185POST</t>
  </si>
  <si>
    <t>RCV balance - WN BEG - nominal</t>
  </si>
  <si>
    <t>PR19FM2241POST</t>
  </si>
  <si>
    <t>Indexation on RCV balance BEG - WN - nominal</t>
  </si>
  <si>
    <t>PR19FM1931POST</t>
  </si>
  <si>
    <t>RCV balance - WN - real</t>
  </si>
  <si>
    <t>PR19FM2187POST</t>
  </si>
  <si>
    <t>RCV CPI(H) + RPI wedge bf balance BEG - WWN - nominal</t>
  </si>
  <si>
    <t>PR19FM2242POST</t>
  </si>
  <si>
    <t>Indexation on RCV - CPI(H) + RPI wedge bf balance - WWN - nominal</t>
  </si>
  <si>
    <t>PR19FM2188POST</t>
  </si>
  <si>
    <t>RCV - CPI(H) + RPI wedge bf depreciation - WWN - nominal</t>
  </si>
  <si>
    <t>PR19FM1942POST</t>
  </si>
  <si>
    <t>RCV CPI(H) + RPI wedge bf balance - WWN - real</t>
  </si>
  <si>
    <t>PR19FM2190POST</t>
  </si>
  <si>
    <t>RCV CPI(H) bf balance BEG - WWN - nominal</t>
  </si>
  <si>
    <t>PR19FM2243POST</t>
  </si>
  <si>
    <t>Indexation on RCV - CPI(H) bf balance - WWN - nominal</t>
  </si>
  <si>
    <t>PR19FM1962POST</t>
  </si>
  <si>
    <t>RCV other adjustments balance - WWN - real</t>
  </si>
  <si>
    <t>PR19FM2272POST</t>
  </si>
  <si>
    <t>Indexation on RCV other adjustments balance BEG - WWN - nominal</t>
  </si>
  <si>
    <t>PR19FM2032POST</t>
  </si>
  <si>
    <t>RCV - CPI(H) bf depreciation - WWN - nominal</t>
  </si>
  <si>
    <t>PR19FM2244POST</t>
  </si>
  <si>
    <t>Other adjustments CPI(H) - WWN - nominal</t>
  </si>
  <si>
    <t>PR19FM1952POST</t>
  </si>
  <si>
    <t>RCV CPI(H) bf balance - WWN - real</t>
  </si>
  <si>
    <t>PR19FM2200POST</t>
  </si>
  <si>
    <t>RCV additions balance BEG - WWN - nominal</t>
  </si>
  <si>
    <t>PR19FM2246POST</t>
  </si>
  <si>
    <t>Indexation of RCV additions b/f - WWN - nominal</t>
  </si>
  <si>
    <t>PR19FM2201POST</t>
  </si>
  <si>
    <t>Wastewater network: Non-PAYG Totex - nominal</t>
  </si>
  <si>
    <t>PR19FM2202POST</t>
  </si>
  <si>
    <t>RCV additions depreciation - WWN - nominal POS</t>
  </si>
  <si>
    <t>PR19FM1982POST</t>
  </si>
  <si>
    <t>RCV additions balance - WWN - real</t>
  </si>
  <si>
    <t>PR19FM2204POST</t>
  </si>
  <si>
    <t>RCV balance - WWN BEG - nominal</t>
  </si>
  <si>
    <t>PR19FM2247POST</t>
  </si>
  <si>
    <t>Indexation on RCV balance BEG - WWN - nominal</t>
  </si>
  <si>
    <t>PR19FM1932POST</t>
  </si>
  <si>
    <t>RCV balance - WWN - real</t>
  </si>
  <si>
    <t>PR19FM2206POST</t>
  </si>
  <si>
    <t>RCV CPI(H) + RPI wedge bf balance BEG - BR - nominal</t>
  </si>
  <si>
    <t>PR19FM2248POST</t>
  </si>
  <si>
    <t>Indexation on RCV - CPI(H) + RPI wedge bf balance - BR - nominal</t>
  </si>
  <si>
    <t>PR19FM2207POST</t>
  </si>
  <si>
    <t>RCV - CPI(H) + RPI wedge bf depreciation - BR - nominal</t>
  </si>
  <si>
    <t>PR19FM1943POST</t>
  </si>
  <si>
    <t>RCV CPI(H) + RPI wedge bf balance - BR - real</t>
  </si>
  <si>
    <t>PR19FM2209POST</t>
  </si>
  <si>
    <t>RCV CPI(H) bf balance BEG - BR - nominal</t>
  </si>
  <si>
    <t>PR19FM2249POST</t>
  </si>
  <si>
    <t>Indexation on RCV - CPI(H) bf balance - BR - nominal</t>
  </si>
  <si>
    <t>PR19FM1963POST</t>
  </si>
  <si>
    <t>RCV other adjustments balance - BR - real</t>
  </si>
  <si>
    <t>PR19FM2273POST</t>
  </si>
  <si>
    <t>Indexation on RCV other adjustments balance BEG - BR - nominal</t>
  </si>
  <si>
    <t>PR19FM2033POST</t>
  </si>
  <si>
    <t>RCV - CPI(H) bf depreciation - BR - nominal</t>
  </si>
  <si>
    <t>PR19FM2250POST</t>
  </si>
  <si>
    <t>Other adjustments CPI(H) - BR - nominal</t>
  </si>
  <si>
    <t>PR19FM1953POST</t>
  </si>
  <si>
    <t>RCV CPI(H) bf balance - BR - real</t>
  </si>
  <si>
    <t>PR19FM2212POST</t>
  </si>
  <si>
    <t>RCV additions balance BEG - BR - nominal</t>
  </si>
  <si>
    <t>PR19FM2252POST</t>
  </si>
  <si>
    <t>Indexation of RCV additions b/f - BR - nominal</t>
  </si>
  <si>
    <t>PR19FM2213POST</t>
  </si>
  <si>
    <t>Bio resources: Non-PAYG Totex - nominal</t>
  </si>
  <si>
    <t>PR19FM2214POST</t>
  </si>
  <si>
    <t>RCV additions depreciation - BR - nominal POS</t>
  </si>
  <si>
    <t>PR19FM1983POST</t>
  </si>
  <si>
    <t>RCV additions balance - BR - real</t>
  </si>
  <si>
    <t>PR19FM2216POST</t>
  </si>
  <si>
    <t>RCV balance - BR BEG - nominal</t>
  </si>
  <si>
    <t>PR19FM2253POST</t>
  </si>
  <si>
    <t>Indexation on RCV balance BEG - BR - nominal</t>
  </si>
  <si>
    <t>PR19FM1933POST</t>
  </si>
  <si>
    <t>RCV balance - BR - real</t>
  </si>
  <si>
    <t>PR19FM2218POST</t>
  </si>
  <si>
    <t>RCV CPI(H) + RPI wedge bf balance BEG - DMMY - nominal</t>
  </si>
  <si>
    <t>PR19FM2254POST</t>
  </si>
  <si>
    <t>Indexation on RCV - CPI(H) + RPI wedge bf balance - DMMY - nominal</t>
  </si>
  <si>
    <t>PR19FM2219POST</t>
  </si>
  <si>
    <t>RCV - CPI(H) + RPI wedge bf depreciation - DMMY - nominal</t>
  </si>
  <si>
    <t>PR19FM1944POST</t>
  </si>
  <si>
    <t>RCV CPI(H) + RPI wedge bf balance - DMMY - real</t>
  </si>
  <si>
    <t>PR19FM2221POST</t>
  </si>
  <si>
    <t>RCV CPI(H) bf balance BEG - DMMY - nominal</t>
  </si>
  <si>
    <t>PR19FM2255POST</t>
  </si>
  <si>
    <t>Indexation on RCV - CPI(H) bf balance - DMMY - nominal</t>
  </si>
  <si>
    <t>PR19FM1964POST</t>
  </si>
  <si>
    <t>RCV other adjustments balance - DMMY - real</t>
  </si>
  <si>
    <t>PR19FM2274POST</t>
  </si>
  <si>
    <t>Indexation on RCV other adjustments balance BEG - DMMY - nominal</t>
  </si>
  <si>
    <t>PR19FM2034POST</t>
  </si>
  <si>
    <t>RCV - CPI(H) bf depreciation - DMMY - nominal</t>
  </si>
  <si>
    <t>PR19FM2256POST</t>
  </si>
  <si>
    <t>Other adjustments CPI(H) - DMMY - nominal</t>
  </si>
  <si>
    <t>PR19FM1954POST</t>
  </si>
  <si>
    <t>RCV CPI(H) bf balance - DMMY - real</t>
  </si>
  <si>
    <t>PR19FM2224POST</t>
  </si>
  <si>
    <t>RCV additions balance BEG - DMMY - nominal</t>
  </si>
  <si>
    <t>PR19FM2258POST</t>
  </si>
  <si>
    <t>Indexation of RCV additions b/f - DMMY - nominal</t>
  </si>
  <si>
    <t>PR19FM2225POST</t>
  </si>
  <si>
    <t>Dummy control: Non-PAYG Totex - nominal</t>
  </si>
  <si>
    <t>PR19FM2226POST</t>
  </si>
  <si>
    <t>RCV additions depreciation - DMMY - nominal POS</t>
  </si>
  <si>
    <t>PR19FM1984POST</t>
  </si>
  <si>
    <t>RCV additions balance - DMMY - real</t>
  </si>
  <si>
    <t>PR19FM2228POST</t>
  </si>
  <si>
    <t>RCV balance - DMMY BEG - nominal</t>
  </si>
  <si>
    <t>PR19FM2259POST</t>
  </si>
  <si>
    <t>Indexation on RCV balance BEG - DMMY - nominal</t>
  </si>
  <si>
    <t>PR19FM1934POST</t>
  </si>
  <si>
    <t>RCV balance - DMMY - real</t>
  </si>
  <si>
    <t>PR19FM2090POST</t>
  </si>
  <si>
    <t>Run-off rate - CPI(H) + RPI wedge - active - WR</t>
  </si>
  <si>
    <t>%</t>
  </si>
  <si>
    <t>PR19FM2091POST</t>
  </si>
  <si>
    <t>Run-off rate - CPI(H) - active - WR</t>
  </si>
  <si>
    <t>PR19FM2092POST</t>
  </si>
  <si>
    <t>Run-off rate - RCV additions - active - WR</t>
  </si>
  <si>
    <t>PR19FM2093POST</t>
  </si>
  <si>
    <t>Run-off rate - CPI(H) + RPI wedge - active - WN</t>
  </si>
  <si>
    <t>PR19FM2094POST</t>
  </si>
  <si>
    <t>Run-off rate - CPI(H) - active - WN</t>
  </si>
  <si>
    <t>PR19FM2095POST</t>
  </si>
  <si>
    <t>Run-off rate - RCV additions - active - WN</t>
  </si>
  <si>
    <t>PR19FM2096POST</t>
  </si>
  <si>
    <t>Run-off rate - CPI(H) + RPI wedge - active - WWN</t>
  </si>
  <si>
    <t>PR19FM2097POST</t>
  </si>
  <si>
    <t>Run-off rate - CPI(H) - active - WWN</t>
  </si>
  <si>
    <t>PR19FM2098POST</t>
  </si>
  <si>
    <t>Run-off rate - RCV additions - active - WWN</t>
  </si>
  <si>
    <t>PR19FM2099POST</t>
  </si>
  <si>
    <t>Run-off rate - CPI(H) + RPI wedge - active - BR</t>
  </si>
  <si>
    <t>PR19FM2100POST</t>
  </si>
  <si>
    <t>Run-off rate - CPI(H) - active - BR</t>
  </si>
  <si>
    <t>PR19FM2101POST</t>
  </si>
  <si>
    <t>Run-off rate - RCV additions - active - BR</t>
  </si>
  <si>
    <t>PR19FM2103POST</t>
  </si>
  <si>
    <t>Run-off rate - CPI(H) + RPI wedge - active - DMMY</t>
  </si>
  <si>
    <t>PR19FM2102POST</t>
  </si>
  <si>
    <t>Run-off rate - CPI(H) - active - DMMY</t>
  </si>
  <si>
    <t>PR19FM2104POST</t>
  </si>
  <si>
    <t>Run-off rate - RCV additions - active - DMMY</t>
  </si>
  <si>
    <t>C_RCV_WR_PR19PD010</t>
  </si>
  <si>
    <t>Water resources 2020 RCV~ 1 April (opening balance) for FM at 2017-18 CPIH deflated price base</t>
  </si>
  <si>
    <t>C_RCV_WN_PR19PD010</t>
  </si>
  <si>
    <t>Water network 2020 RCV~ 1 April (opening balance) for FM at 2017-18 CPIH deflated price base</t>
  </si>
  <si>
    <t>C_RCV_WWN_PR19PD010</t>
  </si>
  <si>
    <t>Wastewater network 2020 RCV~ 1 April (opening balance) for FM at 2017-18 CPIH deflated price base</t>
  </si>
  <si>
    <t>C_RCV_BR_PR19PD010</t>
  </si>
  <si>
    <t>Bioresources 2020 RCV~ 1 April (opening balance) for FM at 2017-18 CPIH deflated price base</t>
  </si>
  <si>
    <t>C_RCV_DMMY_PR19PD010</t>
  </si>
  <si>
    <t>Dummy Control 2020 RCV~ 1 April (opening balance) for FM at 2017-18 CPIH deflated price base</t>
  </si>
  <si>
    <t>FOUNTAIN_INSTANCE_URL</t>
  </si>
  <si>
    <t>https://fntlive201/Fountain/rest-services_XLSPF</t>
  </si>
  <si>
    <t>companyId</t>
  </si>
  <si>
    <t>50_XLSPF</t>
  </si>
  <si>
    <t>companyName</t>
  </si>
  <si>
    <t>United Utilities Water Plc_XLSPF</t>
  </si>
  <si>
    <t>inputRunName</t>
  </si>
  <si>
    <t>PR19 Run 8: Final Determinations_XLSPF</t>
  </si>
  <si>
    <t>inputRunId</t>
  </si>
  <si>
    <t>137_XLSPF</t>
  </si>
  <si>
    <t>outputRunName</t>
  </si>
  <si>
    <t>outputRunId</t>
  </si>
  <si>
    <t>tagName</t>
  </si>
  <si>
    <t>latest_XLSPF</t>
  </si>
  <si>
    <t>tagId</t>
  </si>
  <si>
    <t>0_XLSPF</t>
  </si>
  <si>
    <t>agendaId</t>
  </si>
  <si>
    <t>12_XLSPF</t>
  </si>
  <si>
    <t>F_Inputs_TABLE_ID</t>
  </si>
  <si>
    <t>16967_XLSPF</t>
  </si>
  <si>
    <t>F_Inputs_TEAM</t>
  </si>
  <si>
    <t>Fountain Plugin Users_XLSPF</t>
  </si>
  <si>
    <t>F_Inputs_USER</t>
  </si>
  <si>
    <t>OFWAT\Dawn.Harrison_XLSPF</t>
  </si>
  <si>
    <t>F_Inputs_NAME</t>
  </si>
  <si>
    <t>PR19RCVAnnualUpdateModel_F_Inputs_XLSPF</t>
  </si>
  <si>
    <t>F_Inputs_TITLE</t>
  </si>
  <si>
    <t>_XLSPF</t>
  </si>
  <si>
    <t>inputSheetLastUpdated</t>
  </si>
  <si>
    <t>15/06/2022 13:39:50_XLSPF</t>
  </si>
  <si>
    <t>EXTERNAL_MODEL_NAME</t>
  </si>
  <si>
    <t>RCV update_XLSPF</t>
  </si>
  <si>
    <t>EXTERNAL_MODEL_CODE</t>
  </si>
  <si>
    <t>EXTERNAL_MODEL_FAMILY</t>
  </si>
  <si>
    <t>PR19_XLSPF</t>
  </si>
  <si>
    <t>FOUNTAIN_REPORT</t>
  </si>
  <si>
    <t>3739_XLSPF</t>
  </si>
  <si>
    <t>Constant</t>
  </si>
  <si>
    <t>Total</t>
  </si>
  <si>
    <t>Company</t>
  </si>
  <si>
    <t>Ofwat company acronym</t>
  </si>
  <si>
    <t>Text</t>
  </si>
  <si>
    <t>Company name</t>
  </si>
  <si>
    <t>PR19 final determination or CMA redetermination or IDoK</t>
  </si>
  <si>
    <t>Input run name used to populate F_Inputs</t>
  </si>
  <si>
    <t>Check</t>
  </si>
  <si>
    <t>Check: Determination data source</t>
  </si>
  <si>
    <t>Reporting year</t>
  </si>
  <si>
    <t>Reporting year ending March</t>
  </si>
  <si>
    <t>Year</t>
  </si>
  <si>
    <t>Price base</t>
  </si>
  <si>
    <t>Price base for PR19 final determination</t>
  </si>
  <si>
    <t>Financial year</t>
  </si>
  <si>
    <t>Inflation - PR19 final determination (or CMA redetermination for appellant companies)</t>
  </si>
  <si>
    <t>Item code</t>
  </si>
  <si>
    <t>Monthly RPI index - PR19 final determination</t>
  </si>
  <si>
    <t>RPI index (PR19FD) - April</t>
  </si>
  <si>
    <t>RPI index (PR19FD) - May</t>
  </si>
  <si>
    <t>RPI index (PR19FD) - June</t>
  </si>
  <si>
    <t>RPI index (PR19FD) - July</t>
  </si>
  <si>
    <t>RPI index (PR19FD) - August</t>
  </si>
  <si>
    <t>RPI index (PR19FD) - September</t>
  </si>
  <si>
    <t>RPI index (PR19FD) - October</t>
  </si>
  <si>
    <t>RPI index (PR19FD) - November</t>
  </si>
  <si>
    <t>RPI index (PR19FD) - December</t>
  </si>
  <si>
    <t>RPI index (PR19FD) - January</t>
  </si>
  <si>
    <t>RPI index (PR19FD) - February</t>
  </si>
  <si>
    <t>RPI index (PR19FD) - March</t>
  </si>
  <si>
    <t>Monthly CPIH index - PR19 final determination</t>
  </si>
  <si>
    <t>CPIH index (PR19FD) - April</t>
  </si>
  <si>
    <t>CPIH index (PR19FD) - May</t>
  </si>
  <si>
    <t>CPIH index (PR19FD) - June</t>
  </si>
  <si>
    <t>CPIH index (PR19FD) - July</t>
  </si>
  <si>
    <t>CPIH index (PR19FD) - August</t>
  </si>
  <si>
    <t>CPIH index (PR19FD) - September</t>
  </si>
  <si>
    <t>CPIH index (PR19FD) - October</t>
  </si>
  <si>
    <t>CPIH index (PR19FD) - November</t>
  </si>
  <si>
    <t>CPIH index (PR19FD) - December</t>
  </si>
  <si>
    <t>CPIH index (PR19FD) - January</t>
  </si>
  <si>
    <t>CPIH index (PR19FD) - Februaury</t>
  </si>
  <si>
    <t>CPIH index (PR19FD) - March</t>
  </si>
  <si>
    <t>Inflation - Actual</t>
  </si>
  <si>
    <t>Monthly RPI index - published values</t>
  </si>
  <si>
    <t>RPI index (actual) - April</t>
  </si>
  <si>
    <t>RPI index (actual) - May</t>
  </si>
  <si>
    <t>RPI index (actual) - June</t>
  </si>
  <si>
    <t>RPI index (actual) - July</t>
  </si>
  <si>
    <t>RPI index (actual) - August</t>
  </si>
  <si>
    <t>RPI index (actual) - September</t>
  </si>
  <si>
    <t>RPI index (actual) - October</t>
  </si>
  <si>
    <t>RPI index (actual) - November</t>
  </si>
  <si>
    <t>RPI index (actual) - December</t>
  </si>
  <si>
    <t>RPI index (actual) - January</t>
  </si>
  <si>
    <t>RPI index (actual) - February</t>
  </si>
  <si>
    <t>RPI index (actual) - March</t>
  </si>
  <si>
    <t>Monthly CPIH index - published values</t>
  </si>
  <si>
    <t>CPIH index (actual) - April</t>
  </si>
  <si>
    <t>CPIH index (actual) - May</t>
  </si>
  <si>
    <t>CPIH index (actual) - June</t>
  </si>
  <si>
    <t>CPIH index (actual) - July</t>
  </si>
  <si>
    <t>CPIH index (actual) - August</t>
  </si>
  <si>
    <t>CPIH index (actual) - September</t>
  </si>
  <si>
    <t>CPIH index (actual) - October</t>
  </si>
  <si>
    <t>CPIH index (actual) - November</t>
  </si>
  <si>
    <t>CPIH index (actual) - December</t>
  </si>
  <si>
    <t>CPIH index (actual) - January</t>
  </si>
  <si>
    <t>CPIH index (actual) - Februaury</t>
  </si>
  <si>
    <t>CPIH index (actual) - March</t>
  </si>
  <si>
    <t xml:space="preserve">Price control RCV - PR19 final determintation (or CMA redetermination for appellant companies)  </t>
  </si>
  <si>
    <t>Water resources</t>
  </si>
  <si>
    <t>Water network plus</t>
  </si>
  <si>
    <t>Wastewater network plus</t>
  </si>
  <si>
    <t>Bioresources (sludge)</t>
  </si>
  <si>
    <t>Dummy control</t>
  </si>
  <si>
    <t>Regulatory equity notional - PR19 final determintation (or CMA redetermination for appellant companies)</t>
  </si>
  <si>
    <t>Regulatory equity notional (PR19FD)</t>
  </si>
  <si>
    <t>Regulatory equity - Actual gearing</t>
  </si>
  <si>
    <t>Opening actual gearing (manual input)</t>
  </si>
  <si>
    <t>Closing actual gearing (manual input)</t>
  </si>
  <si>
    <t>Average actual gearing</t>
  </si>
  <si>
    <t>Regulatory equity actual</t>
  </si>
  <si>
    <t>First date of time ruler</t>
  </si>
  <si>
    <t>date</t>
  </si>
  <si>
    <t>Last Pre Forecast Date</t>
  </si>
  <si>
    <t>Acquisition date (midnight)</t>
  </si>
  <si>
    <t>Length of forecast period</t>
  </si>
  <si>
    <t>years</t>
  </si>
  <si>
    <t>Last forecast date</t>
  </si>
  <si>
    <t>Operation Start Date (midnight)</t>
  </si>
  <si>
    <t>Operation Finish Date (midnight)</t>
  </si>
  <si>
    <t>First Modelling Column Financial Year Number</t>
  </si>
  <si>
    <t>year</t>
  </si>
  <si>
    <t>Financial Year End Month Number</t>
  </si>
  <si>
    <t>month #</t>
  </si>
  <si>
    <t>Model period</t>
  </si>
  <si>
    <t xml:space="preserve">Model Column Counter </t>
  </si>
  <si>
    <t>Model column counter</t>
  </si>
  <si>
    <t>counter</t>
  </si>
  <si>
    <t>Model Column Total</t>
  </si>
  <si>
    <t>column</t>
  </si>
  <si>
    <t>First model column flag</t>
  </si>
  <si>
    <t>flag</t>
  </si>
  <si>
    <t>First model period BEG</t>
  </si>
  <si>
    <t>month</t>
  </si>
  <si>
    <t>Model Period BEG</t>
  </si>
  <si>
    <t>Model Period END</t>
  </si>
  <si>
    <t>less</t>
  </si>
  <si>
    <t>Days in Model Period</t>
  </si>
  <si>
    <t>days</t>
  </si>
  <si>
    <t>Pre forecast period</t>
  </si>
  <si>
    <t>Last Pre Forecast Flag</t>
  </si>
  <si>
    <t>Pre Forecast Period Flag</t>
  </si>
  <si>
    <t>Pre Forecast Period Total</t>
  </si>
  <si>
    <t>columns</t>
  </si>
  <si>
    <t>Acquisition / initial balance date flag</t>
  </si>
  <si>
    <t>Forecast period</t>
  </si>
  <si>
    <t>1st Forecast Period Flag</t>
  </si>
  <si>
    <t>Last Forecast Period Flag</t>
  </si>
  <si>
    <t>Forecast Period Flag</t>
  </si>
  <si>
    <t xml:space="preserve">Forecast Period Total </t>
  </si>
  <si>
    <t>Pre Forecast vs Forecast</t>
  </si>
  <si>
    <t>Post forecast period</t>
  </si>
  <si>
    <t>1st Post Last Forecast Period Flag</t>
  </si>
  <si>
    <t>Post Forecast Period Flag</t>
  </si>
  <si>
    <t>Post Forecast Period Total</t>
  </si>
  <si>
    <t>Modelling period check</t>
  </si>
  <si>
    <t>Modelling Period Check</t>
  </si>
  <si>
    <t>check</t>
  </si>
  <si>
    <t>Financial Year Ending</t>
  </si>
  <si>
    <t>year #</t>
  </si>
  <si>
    <t>Flags</t>
  </si>
  <si>
    <t>Annual inflation flag</t>
  </si>
  <si>
    <t>Cumulative inflation flag</t>
  </si>
  <si>
    <t>Actual wedge active flag</t>
  </si>
  <si>
    <t>Indexation - PR19 final determination (or CMA redetermination for appellant companies)</t>
  </si>
  <si>
    <t>RPI index (PR19FD) - Financial year average (FYA)</t>
  </si>
  <si>
    <t>RPI index (PR19FD) - FYA</t>
  </si>
  <si>
    <t>RPI index (PR19FD) - Financial year end (FYE)</t>
  </si>
  <si>
    <t>CPPIH index (PR19FD) - Financial year average (FYA)</t>
  </si>
  <si>
    <t>CPIH index (PR19FD) - FYA</t>
  </si>
  <si>
    <t>CPIH index (PR19FD) - Financial year end (FYE)</t>
  </si>
  <si>
    <t>Inflators &amp; deflators - PR19 final determination (or CMA redetermination for appellant companies)</t>
  </si>
  <si>
    <t>RPI index (PR19FD) - FYA - annual inflation</t>
  </si>
  <si>
    <t>Factor</t>
  </si>
  <si>
    <t>RPI index (PR19FD) - FYA - inflate from 2017-18</t>
  </si>
  <si>
    <t>RPI index (PR19FD) - FYE - annual inflation</t>
  </si>
  <si>
    <t>RPI index (PR19FD) - FYE - inflate from FYE 2017-18</t>
  </si>
  <si>
    <t>RPI index (PR19FD) - FYE - inflate from FYA 2017-18</t>
  </si>
  <si>
    <t>CPIH index (PR19FD) - Financial year average (FYA)</t>
  </si>
  <si>
    <t>CPIH index (PR19FD) - FYA - annual inflation</t>
  </si>
  <si>
    <t>CPIH index (PR19FD) - FYA - inflate from FYA 2017-18</t>
  </si>
  <si>
    <t>CPIH index (PR19FD) - FYE - annual inflation</t>
  </si>
  <si>
    <t>CPIH index (PR19FD) - FYE - inflate from FYE 2017-18</t>
  </si>
  <si>
    <t>CPIH index (PR19FD) - FYE - inflate from FYA 2017-18</t>
  </si>
  <si>
    <t>RPI-CPIH wedge (PR19FD) - forecast wedge</t>
  </si>
  <si>
    <t>RPI growth (PR19FD) - RPI growth from 2019-20 FYE to 2020-21 FYA</t>
  </si>
  <si>
    <t>CPIH growth (PR19FD) - CPIH growth from 2019-20 FYE to 2020-21 FYA</t>
  </si>
  <si>
    <t xml:space="preserve">Wedge 2020-21 (PR19FD) </t>
  </si>
  <si>
    <t>CPIH + wedge 2020-21 (PR19FD) - annual inflation</t>
  </si>
  <si>
    <t>RPI index (PR19FD) - FYA - annual inflation active</t>
  </si>
  <si>
    <t>RPI-CPIH wedge (PR19FD) - FYA - annual inflation</t>
  </si>
  <si>
    <t>Indexation - Actual</t>
  </si>
  <si>
    <t>RPI index (Actual) - Financial year average (FYA)</t>
  </si>
  <si>
    <t>RPI index (actual) - FYA</t>
  </si>
  <si>
    <t>RPI index (Actual) - Financial year end (FYE)</t>
  </si>
  <si>
    <t>CPPIH index (Actual) - Financial year average (FYA)</t>
  </si>
  <si>
    <t>CPIH index (actual) - FYA</t>
  </si>
  <si>
    <t>CPIH index (Actual) - Financial year end (FYE)</t>
  </si>
  <si>
    <t>Inflators &amp; deflators - Actual</t>
  </si>
  <si>
    <t>RPI index (actual) - FYA - annual inflation</t>
  </si>
  <si>
    <t>RPI index (actual) - FYA - inflate from 2017-18</t>
  </si>
  <si>
    <t>RPI index (actual) - FYE - annual inflation</t>
  </si>
  <si>
    <t>RPI index (actual) - FYE - inflate from FYE 2017-18</t>
  </si>
  <si>
    <t>RPI index (actual) - FYE - inflate from FYA 2017-18</t>
  </si>
  <si>
    <t>CPIH index (Actual) - Financial year average (FYA)</t>
  </si>
  <si>
    <t>CPIH index (actual) - FYA - annual inflation</t>
  </si>
  <si>
    <t>CPIH index (actual) - FYA - inflate from FYA 2017-18</t>
  </si>
  <si>
    <t>CPIH index (actual) - FYE - annual inflation</t>
  </si>
  <si>
    <t>CPIH index (actual) - FYE - inflate from FYE 2017-18</t>
  </si>
  <si>
    <t>CPIH index (actual) - FYE - inflate from FYA 2017-18</t>
  </si>
  <si>
    <t>RPI-CPIH wedge (Actual) - actual wedge</t>
  </si>
  <si>
    <t>RPI growth (actual) - RPI growth from 2019-20 FYE to 2020-21 FYA</t>
  </si>
  <si>
    <t>CPIH growth (actual) - CPIH growth from 2019-20 FYE to 2020-21 FYA</t>
  </si>
  <si>
    <t xml:space="preserve">Wedge 2020-21 (actual) </t>
  </si>
  <si>
    <t>CPIH + wedge 2020-21 (actual) - annual inflation</t>
  </si>
  <si>
    <t>RPI index (actual) - FYA - annual inflation active</t>
  </si>
  <si>
    <t>RPI-CPIH wedge (actual) - FYA - annual inflation</t>
  </si>
  <si>
    <t>PR19 final determination (or CMA redetermination for appellant companies) - Water resources</t>
  </si>
  <si>
    <t>RPI inflated RCV</t>
  </si>
  <si>
    <t>RCV (RPI inflated RCV) 31 March 2020 post midnight adjustments - WR - nominal</t>
  </si>
  <si>
    <t>RCV (RPI inflated RCV) 31 March 2020 post midnight adjustments - WR - real</t>
  </si>
  <si>
    <t>RCV CPI(H) + RPI wedge bf balance BEG - WR - real</t>
  </si>
  <si>
    <t>Indexation on RCV - CPI(H) + RPI wedge bf balance - WR - real</t>
  </si>
  <si>
    <t>RCV - CPI(H) + RPI wedge bf depreciation - WR - real</t>
  </si>
  <si>
    <t>plus</t>
  </si>
  <si>
    <t>Opening RCV (RPI inflated RCV) - WR - real</t>
  </si>
  <si>
    <t>Closing RCV (RPI inflated RCV) - WR - real</t>
  </si>
  <si>
    <t>Average RPI inflated RCV - WR - real</t>
  </si>
  <si>
    <t>Check: Closing RCV (RPI inflated RCV) - WR - real</t>
  </si>
  <si>
    <t>Nr</t>
  </si>
  <si>
    <t>CPIH inflated RCV</t>
  </si>
  <si>
    <t>RCV (CPIH inflated RCV) 31 March 2020 post midnight adjustments - WR - nominal</t>
  </si>
  <si>
    <t>RCV (CPIH inflated RCV) other adjustments - WR - real</t>
  </si>
  <si>
    <t>RCV (CPIH inflated RCV) 31 March 2020 post midnight adjustments - WR - real</t>
  </si>
  <si>
    <t>RCV CPI(H) bf balance BEG - WR - real</t>
  </si>
  <si>
    <t>Indexation on RCV - CPI(H) bf balance - WR - real</t>
  </si>
  <si>
    <t>Indexation on RCV - CPI(H) other adjustments balance - WR - real</t>
  </si>
  <si>
    <t>RCV - CPI(H) bf depreciation - WR - real</t>
  </si>
  <si>
    <t>Other adjustments CPI(H) - WR - real</t>
  </si>
  <si>
    <t>Opening RCV (CPIH inflated RCV) - WR - real</t>
  </si>
  <si>
    <t>Closing RCV (CPIH inflated RCV) - WR - real</t>
  </si>
  <si>
    <t>Average CPIH inflated RCV - WR - real</t>
  </si>
  <si>
    <t>Check: Closing RCV (CPIH inflated RCV) - WR - real</t>
  </si>
  <si>
    <t>Post 2020 investment RCV</t>
  </si>
  <si>
    <t>RCV (post 2020 investment RCV) 31 March 2020 post midnight adjustments - WR - nominal</t>
  </si>
  <si>
    <t>RCV (post 2020 investment RCV) 31 March 2020 post midnight adjustments - WR - real</t>
  </si>
  <si>
    <t>RCV additions balance BEG - WR - real</t>
  </si>
  <si>
    <t>Indexation of RCV additions b/f - WR - real</t>
  </si>
  <si>
    <t>Water resources: Non-PAYG Totex - real</t>
  </si>
  <si>
    <t>RCV additions depreciation - WR - real POS</t>
  </si>
  <si>
    <t>Opening RCV (Post 2020 investment RCV) - WR - real</t>
  </si>
  <si>
    <t>Closing RCV (Post 2020 investment RCV) - WR - real</t>
  </si>
  <si>
    <t>Average post 2020 investment RCV - WR - real</t>
  </si>
  <si>
    <t>Check: Closing RCV (Post 2020 investment RCV) - WR - real</t>
  </si>
  <si>
    <t>Total RCV</t>
  </si>
  <si>
    <t>Total: RCV 31 March 2020 post midnight adjustments - WR - real</t>
  </si>
  <si>
    <t>Total: Opening RCV - WR - real</t>
  </si>
  <si>
    <t>Total: Closing RCV - WR - real</t>
  </si>
  <si>
    <t>Average total RCV - WR - real</t>
  </si>
  <si>
    <t>RCV balance - WR BEG - real</t>
  </si>
  <si>
    <t>Indexation on RCV balance BEG - WR - real</t>
  </si>
  <si>
    <t>Total: WR BEG - real</t>
  </si>
  <si>
    <t>Check: Total opening RCV - WR - real</t>
  </si>
  <si>
    <t>Check: Total closing RCV - WR - real</t>
  </si>
  <si>
    <t>Regulated equity with notional gearing</t>
  </si>
  <si>
    <t>Notional regulated equity - WR - real</t>
  </si>
  <si>
    <t>Regulated equity with actual gearing</t>
  </si>
  <si>
    <t>Actual regulated equity - WR - real</t>
  </si>
  <si>
    <t>PR19 final determination (or CMA redetermination for appellant companies) - Water network plus</t>
  </si>
  <si>
    <t>RCV (RPI inflated RCV) 31 March 2020 post midnight adjustments - WN - nominal</t>
  </si>
  <si>
    <t>RCV (RPI inflated RCV) 31 March 2020 post midnight adjustments - WN - real</t>
  </si>
  <si>
    <t>RCV CPI(H) + RPI wedge bf balance BEG - WN - real</t>
  </si>
  <si>
    <t>Indexation on RCV - CPI(H) + RPI wedge bf balance - WN - real</t>
  </si>
  <si>
    <t>RCV - CPI(H) + RPI wedge bf depreciation - WN - real</t>
  </si>
  <si>
    <t>Opening RCV (RPI inflated RCV) - WN - real</t>
  </si>
  <si>
    <t>Closing RCV (RPI inflated RCV) - WN - real</t>
  </si>
  <si>
    <t>Average RPI inflated RCV - WN - real</t>
  </si>
  <si>
    <t>Check: Closing RCV (RPI inflated RCV) - WN - real</t>
  </si>
  <si>
    <t>RCV (CPIH inflated RCV) 31 March 2020 post midnight adjustments - WN - nominal</t>
  </si>
  <si>
    <t>RCV (CPIH inflated RCV) other adjustments - WN - real</t>
  </si>
  <si>
    <t>RCV (CPIH inflated RCV) 31 March 2020 post midnight adjustments - WN - real</t>
  </si>
  <si>
    <t>RCV CPI(H) bf balance BEG - WN - real</t>
  </si>
  <si>
    <t>Indexation on RCV - CPI(H) bf balance - WN - real</t>
  </si>
  <si>
    <t>Indexation on RCV - CPI(H) other adjustments balance - WN - real</t>
  </si>
  <si>
    <t>RCV - CPI(H) bf depreciation - WN - real</t>
  </si>
  <si>
    <t>Other adjustments CPI(H) - WN - real</t>
  </si>
  <si>
    <t>Opening RCV (CPIH inflated RCV) - WN - real</t>
  </si>
  <si>
    <t>Closing RCV (CPIH inflated RCV) - WN - real</t>
  </si>
  <si>
    <t>Average CPIH inflated RCV - WN - real</t>
  </si>
  <si>
    <t>Check: Closing RCV (CPIH inflated RCV) - WN - real</t>
  </si>
  <si>
    <t>RCV (post 2020 investment RCV) 31 March 2020 post midnight adjustments - WN - nominal</t>
  </si>
  <si>
    <t>RCV (post 2020 investment RCV) 31 March 2020 post midnight adjustments - WN - real</t>
  </si>
  <si>
    <t>RCV additions balance BEG - WN - real</t>
  </si>
  <si>
    <t>Indexation of RCV additions b/f - WN - real</t>
  </si>
  <si>
    <t>Water network: Non-PAYG Totex - real</t>
  </si>
  <si>
    <t>RCV additions depreciation - WN - real POS</t>
  </si>
  <si>
    <t>Opening RCV (Post 2020 investment RCV) - WN - real</t>
  </si>
  <si>
    <t>Closing RCV (Post 2020 investment RCV) - WN - real</t>
  </si>
  <si>
    <t>Average post 2020 investment RCV - WN - real</t>
  </si>
  <si>
    <t>Total: RCV 31 March 2020 post midnight adjustments - WN - real</t>
  </si>
  <si>
    <t>Total: Opening RCV - WN - real</t>
  </si>
  <si>
    <t>Total: Closing RCV - WN - real</t>
  </si>
  <si>
    <t>Average total RCV - WN - real</t>
  </si>
  <si>
    <t>RCV balance - WN BEG - real</t>
  </si>
  <si>
    <t>Indexation on RCV balance BEG - WN - real</t>
  </si>
  <si>
    <t>Total: WN BEG - real</t>
  </si>
  <si>
    <t>Check: Total opening RCV - WN - real</t>
  </si>
  <si>
    <t>Check: Total closing RCV - WN - real</t>
  </si>
  <si>
    <t>Notional regulated equity - WN - real</t>
  </si>
  <si>
    <t>Actual regulated equity - WN - real</t>
  </si>
  <si>
    <t>PR19 final determination (or CMA redetermination for appellant companies) - Wastewater network plus</t>
  </si>
  <si>
    <t>RCV (RPI inflated RCV) 31 March 2020 post midnight adjustments - WWN - nominal</t>
  </si>
  <si>
    <t>RCV (RPI inflated RCV) 31 March 2020 post midnight adjustments - WWN - real</t>
  </si>
  <si>
    <t>RCV CPI(H) + RPI wedge bf balance BEG - WWN - real</t>
  </si>
  <si>
    <t>Indexation on RCV - CPI(H) + RPI wedge bf balance - WWN - real</t>
  </si>
  <si>
    <t>RCV - CPI(H) + RPI wedge bf depreciation - WWN - real</t>
  </si>
  <si>
    <t>Opening RCV (RPI inflated RCV) - WWN - real</t>
  </si>
  <si>
    <t>Closing RCV (RPI inflated RCV) - WWN - real</t>
  </si>
  <si>
    <t>Average RPI inflated RCV - WWN - real</t>
  </si>
  <si>
    <t>Check: Closing RCV (RPI inflated RCV) - WWN - real</t>
  </si>
  <si>
    <t>RCV (CPIH inflated RCV) 31 March 2020 post midnight adjustments - WWN - nominal</t>
  </si>
  <si>
    <t>RCV (CPIH inflated RCV) other adjustments - WWN - real</t>
  </si>
  <si>
    <t>RCV (CPIH inflated RCV) 31 March 2020 post midnight adjustments - WWN - real</t>
  </si>
  <si>
    <t>RCV CPI(H) bf balance BEG - WWN - real</t>
  </si>
  <si>
    <t>Indexation on RCV - CPI(H) bf balance - WWN - real</t>
  </si>
  <si>
    <t>Indexation on RCV - CPI(H) other adjustments balance - WWN - real</t>
  </si>
  <si>
    <t>RCV - CPI(H) bf depreciation - WWN - real</t>
  </si>
  <si>
    <t>Other adjustments CPI(H) - WWN - real</t>
  </si>
  <si>
    <t>Opening RCV (CPIH inflated RCV) - WWN - real</t>
  </si>
  <si>
    <t>Closing RCV (CPIH inflated RCV) - WWN - real</t>
  </si>
  <si>
    <t>Average CPIH inflated RCV - WWN - real</t>
  </si>
  <si>
    <t>Check: Closing RCV (CPIH inflated RCV) - WWN - real</t>
  </si>
  <si>
    <t>RCV (post 2020 investment RCV) 31 March 2020 post midnight adjustments - WWN - nominal</t>
  </si>
  <si>
    <t>RCV (post 2020 investment RCV) 31 March 2020 post midnight adjustments - WWN - real</t>
  </si>
  <si>
    <t>RCV additions balance BEG - WWN - real</t>
  </si>
  <si>
    <t>Indexation of RCV additions b/f - WWN - real</t>
  </si>
  <si>
    <t>Wastewater network: Non-PAYG Totex - real</t>
  </si>
  <si>
    <t>RCV additions depreciation - WWN - real POS</t>
  </si>
  <si>
    <t>Opening RCV (Post 2020 investment RCV) - WWN - real</t>
  </si>
  <si>
    <t>Closing RCV (Post 2020 investment RCV) - WWN - real</t>
  </si>
  <si>
    <t>Average post 2020 investment RCV - WWN - real</t>
  </si>
  <si>
    <t>Total: RCV 31 March 2020 post midnight adjustments - WWN - real</t>
  </si>
  <si>
    <t>Total: Opening RCV - WWN - real</t>
  </si>
  <si>
    <t>Total: Closing RCV - WWN - real</t>
  </si>
  <si>
    <t>Average total RCV - WWN - real</t>
  </si>
  <si>
    <t>RCV balance - WWN BEG - real</t>
  </si>
  <si>
    <t>Indexation on RCV balance BEG - WWN - real</t>
  </si>
  <si>
    <t>Total: WWN BEG - real</t>
  </si>
  <si>
    <t>Check: Total opening RCV - WWN - real</t>
  </si>
  <si>
    <t>Check: Total closing RCV - WWN - real</t>
  </si>
  <si>
    <t>Notional regulated equity - WWN - real</t>
  </si>
  <si>
    <t>Actual regulated equity - WWN - real</t>
  </si>
  <si>
    <t>PR19 final determination (or CMA redetermination for appellant companies) - Bioresources</t>
  </si>
  <si>
    <t>RCV (RPI inflated RCV) 31 March 2020 post midnight adjustments - BR - nominal</t>
  </si>
  <si>
    <t>RCV (RPI inflated RCV) 31 March 2020 post midnight adjustments - BR - real</t>
  </si>
  <si>
    <t>RCV CPI(H) + RPI wedge bf balance BEG - BR - real</t>
  </si>
  <si>
    <t>Indexation on RCV - CPI(H) + RPI wedge bf balance - BR - real</t>
  </si>
  <si>
    <t>RCV - CPI(H) + RPI wedge bf depreciation - BR - real</t>
  </si>
  <si>
    <t>Opening RCV (RPI inflated RCV) - BR - real</t>
  </si>
  <si>
    <t>Closing RCV (RPI inflated RCV) - BR - real</t>
  </si>
  <si>
    <t>Average RPI inflated RCV - BR - real</t>
  </si>
  <si>
    <t>Check: Closing RCV (RPI inflated RCV) - BR - real</t>
  </si>
  <si>
    <t>RCV (CPIH inflated RCV) 31 March 2020 post midnight adjustments - BR - nominal</t>
  </si>
  <si>
    <t>RCV (CPIH inflated RCV) other adjustments - BR - real</t>
  </si>
  <si>
    <t>RCV (CPIH inflated RCV) 31 March 2020 post midnight adjustments - BR - real</t>
  </si>
  <si>
    <t>RCV CPI(H) bf balance BEG - BR - real</t>
  </si>
  <si>
    <t>Indexation on RCV - CPI(H) bf balance - BR - real</t>
  </si>
  <si>
    <t>Indexation on RCV - CPI(H) other adjustments balance - BR - real</t>
  </si>
  <si>
    <t>RCV - CPI(H) bf depreciation - BR - real</t>
  </si>
  <si>
    <t>Other adjustments CPI(H) - BR - real</t>
  </si>
  <si>
    <t>Opening RCV (CPIH inflated RCV) - BR - real</t>
  </si>
  <si>
    <t>Closing RCV (CPIH inflated RCV) - BR - real</t>
  </si>
  <si>
    <t>Average CPIH inflated RCV - BR - real</t>
  </si>
  <si>
    <t>Check: Closing RCV (CPIH inflated RCV) - BR - real</t>
  </si>
  <si>
    <t>RCV (post 2020 investment RCV) 31 March 2020 post midnight adjustments - BR - nominal</t>
  </si>
  <si>
    <t>RCV (post 2020 investment RCV) 31 March 2020 post midnight adjustments - BR - real</t>
  </si>
  <si>
    <t>RCV additions balance BEG - BR - real</t>
  </si>
  <si>
    <t>Indexation of RCV additions b/f - BR - real</t>
  </si>
  <si>
    <t>Bio resources: Non-PAYG Totex - real</t>
  </si>
  <si>
    <t>RCV additions depreciation - BR - real POS</t>
  </si>
  <si>
    <t>Opening RCV (Post 2020 investment RCV) - BR - real</t>
  </si>
  <si>
    <t>Closing RCV (Post 2020 investment RCV) - BR - real</t>
  </si>
  <si>
    <t>Average post 2020 investment RCV - BR - real</t>
  </si>
  <si>
    <t>Total: RCV 31 March 2020 post midnight adjustments - BR - real</t>
  </si>
  <si>
    <t>Total: Opening RCV - BR - real</t>
  </si>
  <si>
    <t>Total: Closing RCV - BR - real</t>
  </si>
  <si>
    <t>Average total RCV - BR - real</t>
  </si>
  <si>
    <t>RCV balance - BR BEG - real</t>
  </si>
  <si>
    <t>Indexation on RCV balance BEG - BR - real</t>
  </si>
  <si>
    <t>Total: BR BEG - real</t>
  </si>
  <si>
    <t>Check: Total opening RCV - BR - real</t>
  </si>
  <si>
    <t>Check: Total closing RCV - BR - real</t>
  </si>
  <si>
    <t>Notional regulated equity - BR - real</t>
  </si>
  <si>
    <t>Actual regulated equity - BR - real</t>
  </si>
  <si>
    <t>PR19 final determination (or CMA redetermination for appellant companies) - Dummy</t>
  </si>
  <si>
    <t>RCV (RPI inflated RCV) 31 March 2020 post midnight adjustments - DMMY - nominal</t>
  </si>
  <si>
    <t>RCV (RPI inflated RCV) 31 March 2020 post midnight adjustments - DMMY - real</t>
  </si>
  <si>
    <t>RCV CPI(H) + RPI wedge bf balance BEG - DMMY - real</t>
  </si>
  <si>
    <t>Indexation on RCV - CPI(H) + RPI wedge bf balance - DMMY - real</t>
  </si>
  <si>
    <t>RCV - CPI(H) + RPI wedge bf depreciation - DMMY - real</t>
  </si>
  <si>
    <t>Opening RCV (RPI inflated RCV) - DMMY - real</t>
  </si>
  <si>
    <t>Closing RCV (RPI inflated RCV) - DMMY - real</t>
  </si>
  <si>
    <t>Average RPI inflated RCV - DMMY - real</t>
  </si>
  <si>
    <t>Check: Closing RCV (RPI inflated RCV) - DMMY - real</t>
  </si>
  <si>
    <t>RCV (CPIH inflated RCV) 31 March 2020 post midnight adjustments - DMMY - nominal</t>
  </si>
  <si>
    <t>RCV (CPIH inflated RCV) other adjustments - DMMY - real</t>
  </si>
  <si>
    <t>RCV (CPIH inflated RCV) 31 March 2020 post midnight adjustments - DMMY - real</t>
  </si>
  <si>
    <t>RCV CPI(H) bf balance BEG - DMMY - real</t>
  </si>
  <si>
    <t>Indexation on RCV - CPI(H) bf balance - DMMY - real</t>
  </si>
  <si>
    <t>Indexation on RCV - CPI(H) other adjustments balance - DMMY - real</t>
  </si>
  <si>
    <t>RCV - CPI(H) bf depreciation - DMMY - real</t>
  </si>
  <si>
    <t>Other adjustments CPI(H) - DMMY - real</t>
  </si>
  <si>
    <t>Opening RCV (CPIH inflated RCV) - DMMY - real</t>
  </si>
  <si>
    <t>Closing RCV (CPIH inflated RCV) - DMMY - real</t>
  </si>
  <si>
    <t>Average CPIH inflated RCV - DMMY - real</t>
  </si>
  <si>
    <t>Check: Closing RCV (CPIH inflated RCV) - DMMY - real</t>
  </si>
  <si>
    <t>RCV (post 2020 investment RCV) 31 March 2020 post midnight adjustments - DMMY - nominal</t>
  </si>
  <si>
    <t>RCV (post 2020 investment RCV) 31 March 2020 post midnight adjustments - DMMY - real</t>
  </si>
  <si>
    <t>RCV additions balance BEG - DMMY - real</t>
  </si>
  <si>
    <t>Indexation of RCV additions b/f - DMMY - real</t>
  </si>
  <si>
    <t>Dummy control: Non-PAYG Totex - real</t>
  </si>
  <si>
    <t>RCV additions depreciation - DMMY - real POS</t>
  </si>
  <si>
    <t>Opening RCV (Post 2020 investment RCV) - DMMY - real</t>
  </si>
  <si>
    <t>Closing RCV (Post 2020 investment RCV) - DMMY - real</t>
  </si>
  <si>
    <t>Average post 2020 investment RCV - DMMY - real</t>
  </si>
  <si>
    <t>Check: Closing RCV (Post 2020 investment RCV) - DMMY - real</t>
  </si>
  <si>
    <t>Total: RCV 31 March 2020 post midnight adjustments - DMMY - real</t>
  </si>
  <si>
    <t>Total: Opening RCV - DMMY - real</t>
  </si>
  <si>
    <t>Total: Closing RCV - DMMY - real</t>
  </si>
  <si>
    <t>Average total RCV - DMMY - real</t>
  </si>
  <si>
    <t>RCV balance - DMMY BEG - real</t>
  </si>
  <si>
    <t>Indexation on RCV balance BEG - DMMY - real</t>
  </si>
  <si>
    <t>Total: DMMY BEG - real</t>
  </si>
  <si>
    <t>Check: Total opening RCV - DMMY - real</t>
  </si>
  <si>
    <t>Notional regulated equity - DMMY - real</t>
  </si>
  <si>
    <t>Actual regulated equity - DMMY - real</t>
  </si>
  <si>
    <t>PR19FD Regulated equity with notional gearing</t>
  </si>
  <si>
    <t>Total: Notional equity - real</t>
  </si>
  <si>
    <t>PR19FD Regulated equity with actual gearing</t>
  </si>
  <si>
    <t>Total: Actual equity - real</t>
  </si>
  <si>
    <t>Checks total</t>
  </si>
  <si>
    <t>Inflators for annual update</t>
  </si>
  <si>
    <t>Flag</t>
  </si>
  <si>
    <t>Annual update - CPIH FYA active inflator from FYA 2017-18 - nominal year average prices (used for average RCV)</t>
  </si>
  <si>
    <t>Annual update - CPIH FYE active inflator from FYA 2017-18 - nominal year end prices (used for RCV components)</t>
  </si>
  <si>
    <t>Annual update - CPIH FYE active annual inflator - nominal year end prices (used for roll forward for indexation)</t>
  </si>
  <si>
    <t>Annual update (using RPI and CPIH) - Water resources</t>
  </si>
  <si>
    <t>RPI inflated RCV - initial balance - nominal FYA (replicating PR19 Financial Model logic)</t>
  </si>
  <si>
    <t>PR19 FD inflation assumptions</t>
  </si>
  <si>
    <t>Proportion of RCV to CPI(H) - WR</t>
  </si>
  <si>
    <t>CPI(H) + RPI wedge cumulative percentage increase</t>
  </si>
  <si>
    <t>Water resources: RCV - CPI(H) + RPI wedge initial balance - nominal (PR19FD)</t>
  </si>
  <si>
    <t>Actual inflation</t>
  </si>
  <si>
    <t>Water resources: RCV - CPI(H) + RPI wedge initial balance - nominal (Actual)</t>
  </si>
  <si>
    <t>Difference</t>
  </si>
  <si>
    <t>Impact of CPIH actual indexation on PR19FD RPI-inflated RCV initial balance - WR - nominal</t>
  </si>
  <si>
    <t>RPI inflated RCV - Restate with actual CPIH + RPI wedge expressed in nominal FYA terms</t>
  </si>
  <si>
    <t>RCV - CPI(H) + RPI wedge initial balance BEG - WR - nominal</t>
  </si>
  <si>
    <t>RCV - CPI(H) + RPI wedge run-off - WR - nominal</t>
  </si>
  <si>
    <t>RCV (RPI inflated RCV) balance BEG - WR - nominal</t>
  </si>
  <si>
    <t>RCV (RPI inflated RCV) balance END - WR - nominal</t>
  </si>
  <si>
    <t>RPI inflated RCV - Restated for actual wedge expressed in real terms (2017-18 prices)</t>
  </si>
  <si>
    <t>Average RCV (RPI inflated RCV) balance - WR - nominal</t>
  </si>
  <si>
    <t>RCV (RPI inflated RCV) balance BEG - WR - real</t>
  </si>
  <si>
    <t>RCV - CPI(H) + RPI wedge run-off - WR - real</t>
  </si>
  <si>
    <t>RCV (RPI inflated RCV) balance END - WR - real</t>
  </si>
  <si>
    <t>Average RCV (RPI inflated RCV) balance - WR - real</t>
  </si>
  <si>
    <t>CPIH-inflated RCV - Values from PR19 final determination (2017-18 prices)</t>
  </si>
  <si>
    <t>Indexation included in opening RCV (CPIH inflated RCV) - WR - real</t>
  </si>
  <si>
    <t>RCV (CPIH inflated RCV) balance BEG - WR - real</t>
  </si>
  <si>
    <t>Indexation included in opening RCV (Post 2020 investment RCV) - WR - real</t>
  </si>
  <si>
    <t>RCV (Post 2020 investment RCV) balance BEG - WR - real</t>
  </si>
  <si>
    <t>Average RCV by RCV pool - (2017-18 prices)</t>
  </si>
  <si>
    <t>Average total RCV (year average) - WR - real</t>
  </si>
  <si>
    <t>Annual update values (nominal prices)</t>
  </si>
  <si>
    <t>Opening RCV (RPI inflated RCV) balance BEG - WR - nominal (year end prices)</t>
  </si>
  <si>
    <t>Indexation on RCV - CPI(H) + RPI wedge bf balance - WR - nominal (year end prices)</t>
  </si>
  <si>
    <t>RCV - CPI(H) + RPI wedge bf depreciation - WR - nominal (year end prices)</t>
  </si>
  <si>
    <t>Closing RCV (RPI inflated RCV) - WR - nominal (year end prices)</t>
  </si>
  <si>
    <t>Opening RCV (CPIH inflated RCV) balance BEG - WR - nominal (year end prices)</t>
  </si>
  <si>
    <t>Indexation on RCV (CPIH inflated RCV) bf balance - WR - nominal (year end prices)</t>
  </si>
  <si>
    <t>RCV - CPI(H) bf depreciation - WR - nominal (year end prices)</t>
  </si>
  <si>
    <t>Other adjustments CPI(H) - WR - nominal (year end prices)</t>
  </si>
  <si>
    <t>Closing RCV (CPIH inflated RCV) - WR - nominal (year end prices)</t>
  </si>
  <si>
    <t>Opening RCV (Post 2020 investment RCV) balance BEG - WR - nominal (year end prices)</t>
  </si>
  <si>
    <t>Indexation on RCV (Post 2020 investment RCV) bf balance - WR - nominal (year end prices)</t>
  </si>
  <si>
    <t>Water resources: Non-PAYG Totex - nominal (year end prices)</t>
  </si>
  <si>
    <t>RCV additions depreciation - WR - nominal (year end prices) POS</t>
  </si>
  <si>
    <t>Closing RCV (Post 2020 investment RCV) - WR - nominal (year end prices)</t>
  </si>
  <si>
    <t>Total Opening RCV - WR - nominal (year end prices)</t>
  </si>
  <si>
    <t>Total Indexation - WR - nominal (year end prices)</t>
  </si>
  <si>
    <t>Total Non-PAYG totex additions - WR - nominal (year end prices)</t>
  </si>
  <si>
    <t>Total RCV run-off - WR - nominal (year end prices)</t>
  </si>
  <si>
    <t>Total Other adjustments - WR - nominal (year end prices)</t>
  </si>
  <si>
    <t>Total Closing RCV - WR - nominal (year end prices)</t>
  </si>
  <si>
    <t>Average RPI inflated RCV (year average) - WR - nominal (year average prices)</t>
  </si>
  <si>
    <t>Average CPIH inflated RCV (year average) - WR - nominal (year average prices)</t>
  </si>
  <si>
    <t>Average post 2020 investment RCV (year average) - WR - nominal (year average prices)</t>
  </si>
  <si>
    <t>Average total RCV (year average) - WR - nominal (year average prices)</t>
  </si>
  <si>
    <t>RCV roll forward for indexation</t>
  </si>
  <si>
    <t>Closing RCV - WR - nominal</t>
  </si>
  <si>
    <t>Prior year closing RCV (RPI inflated RCV) expressed in current year nominal terms - WR</t>
  </si>
  <si>
    <t>Prior year closing RCV (CPIH inflated RCV) expressed in current year nominal terms - WR</t>
  </si>
  <si>
    <t>Prior year closing RCV (Post 2020 investment RCV) expressed in current year nominal terms - WR</t>
  </si>
  <si>
    <t>Prior year closing RCV expressed in current year nominal terms - WR</t>
  </si>
  <si>
    <t>Prior year closing RCV expressed in prior year nominal terms - WR</t>
  </si>
  <si>
    <t>Annual update roll forward for Indexation - WR</t>
  </si>
  <si>
    <t>Notional regulated equity - WR - nominal (year average prices)</t>
  </si>
  <si>
    <t>Average total RCV (year average) - WR - real (2017-18 prices)</t>
  </si>
  <si>
    <t>Notional regulated equity - WR - real (2017-18 prices)</t>
  </si>
  <si>
    <t>Actual regulated equity - WR - nominal (year average prices)</t>
  </si>
  <si>
    <t>Actual regulated equity - WR - real (2017-18 prices)</t>
  </si>
  <si>
    <t>RCV indexation (CPIH-inflated &amp; RPI-inflated pools)</t>
  </si>
  <si>
    <t>CPIH indexation factor - WR</t>
  </si>
  <si>
    <t>factor</t>
  </si>
  <si>
    <t>CPIH indexation rate - WR</t>
  </si>
  <si>
    <t>RPI wedge - WR</t>
  </si>
  <si>
    <t>RPI wedge indexation factor - WR</t>
  </si>
  <si>
    <t>RPI wedge indexation rate - WR</t>
  </si>
  <si>
    <t>Annual RCV indexation - WR</t>
  </si>
  <si>
    <t>Annual update (using RPI and  CPIH) - Water network plus</t>
  </si>
  <si>
    <t>Water network: RCV - CPI(H) + RPI wedge initial balance - nominal (PR19FD)</t>
  </si>
  <si>
    <t>Water network: RCV - CPI(H) + RPI wedge initial balance - nominal (Actual)</t>
  </si>
  <si>
    <t>Impact of CPIH actual indexation on PR19FD RPI-inflated RCV initial balance - WN - nominal</t>
  </si>
  <si>
    <t>RCV - CPI(H) + RPI wedge initial balance BEG - WN - nominal</t>
  </si>
  <si>
    <t>RCV - CPI(H) + RPI wedge run-off - WN - nominal</t>
  </si>
  <si>
    <t>RCV (RPI inflated RCV) balance BEG - WN - nominal</t>
  </si>
  <si>
    <t>RCV (RPI inflated RCV) balance END - WN - nominal</t>
  </si>
  <si>
    <t>Average RCV (RPI inflated RCV) balance - WN - nominal</t>
  </si>
  <si>
    <t>RCV (RPI inflated RCV) balance BEG - WN - real</t>
  </si>
  <si>
    <t>RCV - CPI(H) + RPI wedge run-off - WN - real</t>
  </si>
  <si>
    <t>RCV (RPI inflated RCV) balance END - WN - real</t>
  </si>
  <si>
    <t>Average RCV (RPI inflated RCV) balance - WN - real</t>
  </si>
  <si>
    <t>Indexation included in opening RCV (CPIH inflated RCV) - WN - real</t>
  </si>
  <si>
    <t>RCV (CPIH inflated RCV) balance BEG - WN - real</t>
  </si>
  <si>
    <t>Indexation included in opening RCV (Post 2020 investment RCV) - WN - real</t>
  </si>
  <si>
    <t>RCV (Post 2020 investment RCV) balance BEG - WN - real</t>
  </si>
  <si>
    <t>Average total RCV (year average) - WN - real</t>
  </si>
  <si>
    <t>Opening RCV (RPI inflated RCV) balance BEG - WN - nominal (year end prices)</t>
  </si>
  <si>
    <t>Indexation on RCV - CPI(H) + RPI wedge bf balance - WN - nominal (year end prices)</t>
  </si>
  <si>
    <t>RCV - CPI(H) + RPI wedge bf depreciation - WN - nominal (year end prices)</t>
  </si>
  <si>
    <t>Closing RCV (RPI inflated RCV) - WN - nominal (year end prices)</t>
  </si>
  <si>
    <t>Opening RCV (CPIH inflated RCV) balance BEG - WN - nominal (year end prices)</t>
  </si>
  <si>
    <t>Indexation on RCV (CPIH inflated RCV) bf balance - WN - nominal (year end prices)</t>
  </si>
  <si>
    <t>RCV - CPI(H) bf depreciation - WN - nominal (year end prices)</t>
  </si>
  <si>
    <t>Other adjustments CPI(H) - WN - nominal (year end prices)</t>
  </si>
  <si>
    <t>Closing RCV (CPIH inflated RCV) - WN - nominal (year end prices)</t>
  </si>
  <si>
    <t>Opening RCV (Post 2020 investment RCV) balance BEG - WN - nominal (year end prices)</t>
  </si>
  <si>
    <t>Indexation on RCV (Post 2020 investment RCV) bf balance - WN - nominal (year end prices)</t>
  </si>
  <si>
    <t>Water network plus: Non-PAYG Totex - nominal (year end prices)</t>
  </si>
  <si>
    <t>RCV additions depreciation - WN - nominal (year end prices) POS</t>
  </si>
  <si>
    <t>Closing RCV (Post 2020 investment RCV) - WN - nominal (year end prices)</t>
  </si>
  <si>
    <t>Total Opening RCV - WN - nominal (year end prices)</t>
  </si>
  <si>
    <t>Total Indexation - WN - nominal (year end prices)</t>
  </si>
  <si>
    <t>Total Non-PAYG totex additions - WN - nominal (year end prices)</t>
  </si>
  <si>
    <t>Total RCV run-off - WN - nominal (year end prices)</t>
  </si>
  <si>
    <t>Total Other adjustments - WN - nominal (year end prices)</t>
  </si>
  <si>
    <t>Total Closing RCV - WN - nominal (year end prices)</t>
  </si>
  <si>
    <t>Average RPI inflated RCV (year average) - WN - nominal (year average prices)</t>
  </si>
  <si>
    <t>Average CPIH inflated RCV (year average) - WN - nominal (year average prices)</t>
  </si>
  <si>
    <t>Average post 2020 investment RCV (year average) - WN - nominal (year average prices)</t>
  </si>
  <si>
    <t>Average total RCV (year average) - WN - nominal (year average prices)</t>
  </si>
  <si>
    <t>Closing RCV - WN - nominal</t>
  </si>
  <si>
    <t>Prior year closing RCV (RPI inflated RCV) expressed in current year nominal terms - WN</t>
  </si>
  <si>
    <t>Prior year closing RCV (CPIH inflated RCV) expressed in current year nominal terms - WN</t>
  </si>
  <si>
    <t>Prior year closing RCV (Post 2020 investment RCV) expressed in current year nominal terms - WN</t>
  </si>
  <si>
    <t>Prior year closing RCV expressed in current year nominal terms - WN</t>
  </si>
  <si>
    <t>Prior year closing RCV expressed in prior year nominal terms - WN</t>
  </si>
  <si>
    <t>Annual update roll forward for Indexation - WN</t>
  </si>
  <si>
    <t>Notional regulated equity - WN - nominal (year average prices)</t>
  </si>
  <si>
    <t>Average total RCV (year average) - WN - real (2017-18 prices)</t>
  </si>
  <si>
    <t>Notional regulated equity - WN - real (2017-18 prices)</t>
  </si>
  <si>
    <t>Actual regulated equity - WN - nominal (year average prices)</t>
  </si>
  <si>
    <t>Actual regulated equity - WN - real (2017-18 prices)</t>
  </si>
  <si>
    <t>CPIH indexation factor - WN</t>
  </si>
  <si>
    <t>CPIH indexation rate - WN</t>
  </si>
  <si>
    <t>RPI wedge - WN</t>
  </si>
  <si>
    <t>RPI wedge indexation factor - WN</t>
  </si>
  <si>
    <t>RPI wedge indexation rate - WN</t>
  </si>
  <si>
    <t>Annual RCV indexation - WN</t>
  </si>
  <si>
    <t>Annual update (using RPI and  CPIH) - Wastewater network plus</t>
  </si>
  <si>
    <t>Wastewater network: RCV - CPI(H) + RPI wedge initial balance - nominal (PR19FD)</t>
  </si>
  <si>
    <t>Wastewater network: RCV - CPI(H) + RPI wedge initial balance - nominal (Actual)</t>
  </si>
  <si>
    <t>Impact of CPIH actual indexation on PR19FD RPI-inflated RCV initial balance - WWN - nominal</t>
  </si>
  <si>
    <t>RCV - CPI(H) + RPI wedge initial balance BEG - WWN- nominal</t>
  </si>
  <si>
    <t>RCV - CPI(H) + RPI wedge run-off - WWN - nominal</t>
  </si>
  <si>
    <t>RCV (RPI inflated RCV) balance BEG - WWN - nominal</t>
  </si>
  <si>
    <t>RCV (RPI inflated RCV) balance END - WWN - nominal</t>
  </si>
  <si>
    <t>Average RCV (RPI inflated RCV) balance - WWN - nominal</t>
  </si>
  <si>
    <t>RCV (RPI inflated RCV) balance BEG - WWN - real</t>
  </si>
  <si>
    <t>RCV - CPI(H) + RPI wedge run-off - WWN - real</t>
  </si>
  <si>
    <t>RCV (RPI inflated RCV) balance END - WWN - real</t>
  </si>
  <si>
    <t>Average RCV (RPI inflated RCV) balance - WWN - real</t>
  </si>
  <si>
    <t>Indexation included in opening RCV (CPIH inflated RCV) - WWN - real</t>
  </si>
  <si>
    <t>RCV (CPIH inflated RCV) balance BEG - WWN - real</t>
  </si>
  <si>
    <t>Indexation included in opening RCV (Post 2020 investment RCV) - WWN - real</t>
  </si>
  <si>
    <t>RCV (Post 2020 investment RCV) balance BEG - WWN - real</t>
  </si>
  <si>
    <t>Average total RCV (year average) - WWN - real</t>
  </si>
  <si>
    <t>Opening RCV (RPI inflated RCV) balance BEG - WWN - nominal (year end prices)</t>
  </si>
  <si>
    <t>Indexation on RCV - CPI(H) + RPI wedge bf balance - WWN - nominal (year end prices)</t>
  </si>
  <si>
    <t>RCV - CPI(H) + RPI wedge bf depreciation - WWN - nominal (year end prices)</t>
  </si>
  <si>
    <t>Closing RCV (RPI inflated RCV) - WWN - nominal (year end prices)</t>
  </si>
  <si>
    <t>Opening RCV (CPIH inflated RCV) balance BEG - WWN - nominal (year end prices)</t>
  </si>
  <si>
    <t>Indexation on RCV (CPIH inflated RCV) bf balance - WWN - nominal (year end prices)</t>
  </si>
  <si>
    <t>RCV - CPI(H) bf depreciation - WWN - nominal (year end prices)</t>
  </si>
  <si>
    <t>Other adjustments CPI(H) - WWN - nominal (year end prices)</t>
  </si>
  <si>
    <t>Closing RCV (CPIH inflated RCV) - WWN - nominal (year end prices)</t>
  </si>
  <si>
    <t>Opening RCV (Post 2020 investment RCV) balance BEG - WWN - nominal (year end prices)</t>
  </si>
  <si>
    <t>Indexation on RCV (Post 2020 investment RCV) bf balance - WWN - nominal (year end prices)</t>
  </si>
  <si>
    <t>RCV additions depreciation - WWN - nominal (year end prices) POS</t>
  </si>
  <si>
    <t>Closing RCV (Post 2020 investment RCV) - WWN - nominal (year end prices)</t>
  </si>
  <si>
    <t>Total Opening RCV - WWN - nominal (year end prices)</t>
  </si>
  <si>
    <t>Total Indexation - WWN - nominal (year end prices)</t>
  </si>
  <si>
    <t>Total Non-PAYG totex additions - WWN - nominal (year end prices)</t>
  </si>
  <si>
    <t>Total RCV run-off - WWN - nominal (year end prices)</t>
  </si>
  <si>
    <t>Total Other adjustments - WWN - nominal (year end prices)</t>
  </si>
  <si>
    <t>Total Closing RCV - WWN - nominal (year end prices)</t>
  </si>
  <si>
    <t>Average RPI inflated RCV (year average) - WWN - nominal (year average prices)</t>
  </si>
  <si>
    <t>Average CPIH inflated RCV (year average) - WWN - nominal (year average prices)</t>
  </si>
  <si>
    <t>Average post 2020 investment RCV (year average) - WWN - nominal (year average prices)</t>
  </si>
  <si>
    <t>Average total RCV (year average) - WWN - nominal (year average prices)</t>
  </si>
  <si>
    <t>Closing RCV - WWN - nominal</t>
  </si>
  <si>
    <t>Prior year closing RCV (RPI inflated RCV) expressed in current year nominal terms - WWN</t>
  </si>
  <si>
    <t>Prior year closing RCV (CPIH inflated RCV) expressed in current year nominal terms - WWN</t>
  </si>
  <si>
    <t>Prior year closing RCV (Post 2020 investment RCV) expressed in current year nominal terms - WWN</t>
  </si>
  <si>
    <t>Prior year closing RCV expressed in current year nominal terms - WWN</t>
  </si>
  <si>
    <t>Prior year closing RCV expressed in prior year nominal terms - WWN</t>
  </si>
  <si>
    <t>Annual update roll forward for Indexation - WWN</t>
  </si>
  <si>
    <t>Notional regulated equity - WWN - nominal (year average prices)</t>
  </si>
  <si>
    <t>Average total RCV (year average) - WWN- real (2017-18 prices)</t>
  </si>
  <si>
    <t>Notional regulated equity - WWN - real (2017-18 prices)</t>
  </si>
  <si>
    <t>Actual regulated equity - WWN - nominal (year average prices)</t>
  </si>
  <si>
    <t>Average total RCV (year average) - WWN - real (2017-18 prices)</t>
  </si>
  <si>
    <t>Actual regulated equity - WWN - real (2017-18 prices)</t>
  </si>
  <si>
    <t>CPIH indexation factor - WWN</t>
  </si>
  <si>
    <t>CPIH indexation rate - WWN</t>
  </si>
  <si>
    <t>RPI wedge - WWN</t>
  </si>
  <si>
    <t>RPI wedge indexation factor - WWN</t>
  </si>
  <si>
    <t>RPI wedge indexation rate - WWN</t>
  </si>
  <si>
    <t>Annual RCV indexation - WWN</t>
  </si>
  <si>
    <t>Annual update (using RPI and  CPIH) - Bioresources</t>
  </si>
  <si>
    <t>Bioresources: RCV - CPI(H) + RPI wedge initial balance - nominal (PR19FD)</t>
  </si>
  <si>
    <t>Bioresources: RCV - CPI(H) + RPI wedge initial balance - nominal (Actual)</t>
  </si>
  <si>
    <t>Impact of CPIH actual indexation on PR19FD RPI-inflated RCV initial balance - BR - nominal</t>
  </si>
  <si>
    <t>RCV - CPI(H) + RPI wedge initial balance BEG - BR - nominal</t>
  </si>
  <si>
    <t>RCV - CPI(H) + RPI wedge run-off - BR - nominal</t>
  </si>
  <si>
    <t>RCV (RPI inflated RCV) balance BEG - BR - nominal</t>
  </si>
  <si>
    <t>RCV (RPI inflated RCV) balance END - BR - nominal</t>
  </si>
  <si>
    <t>Average RCV (RPI inflated RCV) balance - BR - nominal</t>
  </si>
  <si>
    <t>RCV (RPI inflated RCV) balance BEG - BR - real</t>
  </si>
  <si>
    <t>RCV - CPI(H) + RPI wedge run-off - BR - real</t>
  </si>
  <si>
    <t>RCV (RPI inflated RCV) balance END - BR - real</t>
  </si>
  <si>
    <t>Average RCV (RPI inflated RCV) balance - BR - real</t>
  </si>
  <si>
    <t>Indexation included in opening RCV (CPIH inflated RCV) - BR - real</t>
  </si>
  <si>
    <t>RCV (CPIH inflated RCV) balance BEG - BR - real</t>
  </si>
  <si>
    <t>Indexation included in opening RCV (Post 2020 investment RCV) - BR - real</t>
  </si>
  <si>
    <t>RCV (Post 2020 investment RCV) balance BEG - BR - real</t>
  </si>
  <si>
    <t>Average total RCV (year average) - BR - real</t>
  </si>
  <si>
    <t>Opening RCV (RPI inflated RCV) balance BEG - BR - nominal (year end prices)</t>
  </si>
  <si>
    <t>Indexation on RCV - CPI(H) + RPI wedge bf balance - BR - nominal (year end prices)</t>
  </si>
  <si>
    <t>RCV - CPI(H) + RPI wedge bf depreciation - BR - nominal (year end prices)</t>
  </si>
  <si>
    <t>Closing RCV (RPI inflated RCV) - BR - nominal (year end prices)</t>
  </si>
  <si>
    <t>Opening RCV (CPIH inflated RCV) balance BEG - BR - nominal (year end prices)</t>
  </si>
  <si>
    <t>Indexation on RCV (CPIH inflated RCV) bf balance - BR - nominal (year end prices)</t>
  </si>
  <si>
    <t>RCV - CPI(H) bf depreciation - BR - nominal (year end prices)</t>
  </si>
  <si>
    <t>Other adjustments CPI(H) - BR - nominal (year end prices)</t>
  </si>
  <si>
    <t>Closing RCV (CPIH inflated RCV) - BR - nominal (year end prices)</t>
  </si>
  <si>
    <t>Opening RCV (Post 2020 investment RCV) balance BEG - BR - nominal (year end prices)</t>
  </si>
  <si>
    <t>Indexation on RCV (Post 2020 investment RCV) bf balance - BR - nominal (year end prices)</t>
  </si>
  <si>
    <t>RCV additions depreciation - BR - nominal (year end prices) POS</t>
  </si>
  <si>
    <t>Closing RCV (Post 2020 investment RCV) - BR - nominal (year end prices)</t>
  </si>
  <si>
    <t>Total Opening RCV - BR - nominal (year end prices)</t>
  </si>
  <si>
    <t>Total Indexation - BR - nominal (year end prices)</t>
  </si>
  <si>
    <t>Total Non-PAYG totex additions - BR - nominal (year end prices)</t>
  </si>
  <si>
    <t>Total RCV run-off - BR - nominal (year end prices)</t>
  </si>
  <si>
    <t>Total Other adjustments - BR - nominal (year end prices)</t>
  </si>
  <si>
    <t>Total Closing RCV - BR - nominal (year end prices)</t>
  </si>
  <si>
    <t>Average RPI inflated RCV (year average) - BR - nominal (year average prices)</t>
  </si>
  <si>
    <t>Average CPIH inflated RCV (year average) - BR - nominal (year average prices)</t>
  </si>
  <si>
    <t>Average post 2020 investment RCV (year average) - BR - nominal (year average prices)</t>
  </si>
  <si>
    <t>Average total RCV (year average) - BR - nominal (year average prices)</t>
  </si>
  <si>
    <t>Closing RCV - BR - nominal</t>
  </si>
  <si>
    <t>Prior year closing RCV (RPI inflated RCV) expressed in current year nominal terms - BR</t>
  </si>
  <si>
    <t>Prior year closing RCV (CPIH inflated RCV) expressed in current year nominal terms - BR</t>
  </si>
  <si>
    <t>Prior year closing RCV (Post 2020 investment RCV) expressed in current year nominal terms - BR</t>
  </si>
  <si>
    <t>Prior year closing RCV expressed in current year nominal terms - BR</t>
  </si>
  <si>
    <t>Prior year closing RCV expressed in prior year nominal terms - BR</t>
  </si>
  <si>
    <t>Annual update roll forward for Indexation - BR</t>
  </si>
  <si>
    <t>Notional regulated equity - BR - nominal (year average prices)</t>
  </si>
  <si>
    <t>Average total RCV (year average) - BR - real (2017-18 prices)</t>
  </si>
  <si>
    <t>Notional regulated equity - BR - real (2017-18 prices)</t>
  </si>
  <si>
    <t>Actual regulated equity - BR - nominal (year average prices)</t>
  </si>
  <si>
    <t>Actual regulated equity - BR - real (2017-18 prices)</t>
  </si>
  <si>
    <t>CPIH indexation factor - BR</t>
  </si>
  <si>
    <t>CPIH indexation rate - BR</t>
  </si>
  <si>
    <t>RPI wedge - BR</t>
  </si>
  <si>
    <t>RPI wedge indexation factor - BR</t>
  </si>
  <si>
    <t>RPI wedge indexation rate - BR</t>
  </si>
  <si>
    <t>Annual RCV indexation - BR</t>
  </si>
  <si>
    <t>Annual update (using RPI and  CPIH) - Dummy</t>
  </si>
  <si>
    <t>Dummy control: RCV - CPI(H) + RPI wedge initial balance - nominal (PR19FD)</t>
  </si>
  <si>
    <t>Dummy control: RCV - CPI(H) + RPI wedge initial balance - nominal (Actual)</t>
  </si>
  <si>
    <t>Impact of CPIH actual indexation on PR19FD RPI-inflated RCV initial balance - DMMY - nominal</t>
  </si>
  <si>
    <t>RCV - CPI(H) + RPI wedge initial balance BEG - DMMY - nominal</t>
  </si>
  <si>
    <t>RCV - CPI(H) + RPI wedge run-off - DMMY - nominal</t>
  </si>
  <si>
    <t>RCV (RPI inflated RCV) balance BEG - DMMY - nominal</t>
  </si>
  <si>
    <t>RCV (RPI inflated RCV) balance END - DMMY - nominal</t>
  </si>
  <si>
    <t>RPI inflated RCV - Restated for actual wedge expressed in real prices</t>
  </si>
  <si>
    <t>Average RCV (RPI inflated RCV) balance - DMMY - nominal</t>
  </si>
  <si>
    <t>RCV (RPI inflated RCV) balance BEG - DMMY - real</t>
  </si>
  <si>
    <t>RCV - CPI(H) + RPI wedge run-off - DMMY - real</t>
  </si>
  <si>
    <t>RCV (RPI inflated RCV) balance END - DMMY - real</t>
  </si>
  <si>
    <t>Average RCV (RPI inflated RCV) balance - DMMY - real</t>
  </si>
  <si>
    <t>Indexation included in opening RCV (CPIH inflated RCV) - DMMY - real</t>
  </si>
  <si>
    <t>RCV (CPIH inflated RCV) balance BEG - DMMY - real</t>
  </si>
  <si>
    <t>Indexation included in opening RCV (Post 2020 investment RCV) - DMMY - real</t>
  </si>
  <si>
    <t>RCV (Post 2020 investment RCV) balance BEG - DMMY - real</t>
  </si>
  <si>
    <t>Average total RCV (year average) - DMMY - real</t>
  </si>
  <si>
    <t>Opening RCV (RPI inflated RCV) balance BEG - DMMY - nominal (year end prices)</t>
  </si>
  <si>
    <t>Indexation on RCV - CPI(H) + RPI wedge bf balance - DMMY - nominal (year end prices)</t>
  </si>
  <si>
    <t>RCV - CPI(H) + RPI wedge bf depreciation - DMMY - nominal (year end prices)</t>
  </si>
  <si>
    <t>Closing RCV (RPI inflated RCV) - DMMY - nominal (year end prices)</t>
  </si>
  <si>
    <t>Opening RCV (CPIH inflated RCV) balance BEG - DMMY - nominal (year end prices)</t>
  </si>
  <si>
    <t>Indexation on RCV (CPIH inflated RCV) bf balance - DMMY - nominal (year end prices)</t>
  </si>
  <si>
    <t>RCV - CPI(H) bf depreciation - DMMY - nominal (year end prices)</t>
  </si>
  <si>
    <t>Other adjustments CPI(H) - DMMY - nominal (year end prices)</t>
  </si>
  <si>
    <t>Closing RCV (CPIH inflated RCV) - DMMY - nominal (year end prices)</t>
  </si>
  <si>
    <t>Opening RCV (Post 2020 investment RCV) balance BEG - DMMY - nominal (year end prices)</t>
  </si>
  <si>
    <t>Indexation on RCV (Post 2020 investment RCV) bf balance - DMMY - nominal (year end prices)</t>
  </si>
  <si>
    <t>RCV additions depreciation - DMMY - nominal (year end prices) POS</t>
  </si>
  <si>
    <t>Closing RCV (Post 2020 investment RCV) - DMMY - nominal (year end prices)</t>
  </si>
  <si>
    <t>Total Opening RCV - DMMY - nominal (year end prices)</t>
  </si>
  <si>
    <t>Total Indexation - DMMY - nominal (year end prices)</t>
  </si>
  <si>
    <t>Total Non-PAYG totex additions - DMMY - nominal (year end prices)</t>
  </si>
  <si>
    <t>Total RCV run-off - DMMY - nominal (year end prices)</t>
  </si>
  <si>
    <t>Total Other adjustments - DMMY - nominal (year end prices)</t>
  </si>
  <si>
    <t>Total Closing RCV - DMMY - nominal (year end prices)</t>
  </si>
  <si>
    <t>Average RPI inflated RCV (year average) - DMMY - nominal (year average prices)</t>
  </si>
  <si>
    <t>Average CPIH inflated RCV (year average) - DMMY - nominal (year average prices)</t>
  </si>
  <si>
    <t>Average post 2020 investment RCV (year average) - DMMY - nominal (year average prices)</t>
  </si>
  <si>
    <t>Average total RCV (year average) - DMMY - nominal (year average prices)</t>
  </si>
  <si>
    <t>Closing RCV - DMMY - nominal</t>
  </si>
  <si>
    <t>Prior year closing RCV (RPI inflated RCV) expressed in current year nominal terms - DMMY</t>
  </si>
  <si>
    <t>Prior year closing RCV (CPIH inflated RCV) expressed in current year nominal terms - DMMY</t>
  </si>
  <si>
    <t>Prior year closing RCV (Post 2020 investment RCV) expressed in current year nominal terms - DMMY</t>
  </si>
  <si>
    <t>Prior year closing RCV expressed in current year nominal terms - DMMY</t>
  </si>
  <si>
    <t>Prior year closing RCV expressed in prior year nominal terms - DMMY</t>
  </si>
  <si>
    <t>Annual update roll forward for Indexation - DMMY</t>
  </si>
  <si>
    <t>Notional regulated equity - DMMY - nominal (year average prices)</t>
  </si>
  <si>
    <t>Average total RCV (year average) - DMMY - real (2017-18 prices)</t>
  </si>
  <si>
    <t>Notional regulated equity - DMMY - real (2017-18 prices)</t>
  </si>
  <si>
    <t>Actual regulated equity - DMMY - nominal (year average prices)</t>
  </si>
  <si>
    <t>Actual regulated equity - DMMY - real (2017-18 prices)</t>
  </si>
  <si>
    <t>CPIH indexation factor - DMMY</t>
  </si>
  <si>
    <t>CPIH indexation rate - DMMY</t>
  </si>
  <si>
    <t>RPI wedge - DMMY</t>
  </si>
  <si>
    <t>RPI wedge indexation factor - DMMY</t>
  </si>
  <si>
    <t>RPI wedge indexation rate - DMMY</t>
  </si>
  <si>
    <t>Annual RCV indexation - DMMY</t>
  </si>
  <si>
    <t>Total RCV (£ million, nominal) - Aggregate of all price controls</t>
  </si>
  <si>
    <t>Total: Opening RCV (RPI inflated RCV) balance BEG - nominal (year end prices)</t>
  </si>
  <si>
    <t>Total: Indexation on RCV - CPI(H) + RPI wedge bf balance - nominal (year end prices)</t>
  </si>
  <si>
    <t>Total: RCV - CPI(H) + RPI wedge bf depreciation - nominal (year end prices)</t>
  </si>
  <si>
    <t>Total: Closing RCV (RPI inflated RCV) - nominal (year end prices)</t>
  </si>
  <si>
    <t>Total: Opening RCV (CPIH inflated RCV) - nominal (year end prices)</t>
  </si>
  <si>
    <t>Total: Indexation on RCV - CPI(H) bf balance - nominal (year end prices)</t>
  </si>
  <si>
    <t>Total: RCV - CPI(H) bf depreciation - nominal (year end prices)</t>
  </si>
  <si>
    <t>Total: Other adjustments CPI(H) - nominal (year end prices)</t>
  </si>
  <si>
    <t>Total: Closing RCV (CPIH inflated RCV) - nominal (year end prices)</t>
  </si>
  <si>
    <t>Total: Opening RCV (Post 2020 investment RCV) - nominal (year end prices)</t>
  </si>
  <si>
    <t>Total: Indexation on RCV - additions bf balance - nominal (year end prices)</t>
  </si>
  <si>
    <t>Total: Water resources: Non-PAYG Totex - nominal (year end prices)</t>
  </si>
  <si>
    <t>Total: RCV additions depreciation - nominal (year end prices) POS</t>
  </si>
  <si>
    <t>Total: Closing RCV (Post 2020 investment RCV) - nominal (year end prices)</t>
  </si>
  <si>
    <t>Total: Opening RCV - nominal (year end prices)</t>
  </si>
  <si>
    <t>Total: Indexation - nominal (year end prices)</t>
  </si>
  <si>
    <t>Total: Non-PAYG totex additions - nominal (year end prices)</t>
  </si>
  <si>
    <t>Total: RCV run-off - nominal (year end prices)</t>
  </si>
  <si>
    <t>Total: Other adjustments - nominal (year end prices)</t>
  </si>
  <si>
    <t>Total: Closing RCV - nominal (year end prices)</t>
  </si>
  <si>
    <t>Total: Average RPI inflated RCV (year average) - nominal (year average prices)</t>
  </si>
  <si>
    <t>Total: Average CPIH inflated RCV (year average) - nominal (year average prices)</t>
  </si>
  <si>
    <t>Total: Average post 2020 investment RCV (year average) - nominal (year average prices)</t>
  </si>
  <si>
    <t>Total: Average total RCV (year average) - nominal (year average prices)</t>
  </si>
  <si>
    <t>Total RCV roll forward for indexation (£ million, nominal)</t>
  </si>
  <si>
    <t>Total: Actual wedge closing RCV (RPI inflated RCV) - nominal (year end prices)</t>
  </si>
  <si>
    <t>Total: Closing RCV - nominal</t>
  </si>
  <si>
    <t>Total: Prior year closing RCV (RPI inflated RCV) expressed in current year nominal terms</t>
  </si>
  <si>
    <t>Total: Prior year closing RCV (CPIH inflated RCV) expressed in current year nominal terms</t>
  </si>
  <si>
    <t>Total: Prior year closing RCV (Post 2020 investment RCV) expressed in current year nominal terms</t>
  </si>
  <si>
    <t>Total: Prior year closing RCV expressed in current year nominal terms</t>
  </si>
  <si>
    <t>Total: Prior year closing RCV expressed in prior year nominal terms</t>
  </si>
  <si>
    <t>Total: Annual update roll forward for Indexation</t>
  </si>
  <si>
    <t>Regulated equity with notional gearing nominal (year average prices)</t>
  </si>
  <si>
    <t>Total: Notional equity - nominal (year average prices)</t>
  </si>
  <si>
    <t>Regulated equity with notional gearing real (2017-18 prices)</t>
  </si>
  <si>
    <t>Total: Notional equity - real (2017-18 prices)</t>
  </si>
  <si>
    <t>Regulated equity with actual gearing nominal (year average prices)</t>
  </si>
  <si>
    <t>Total: Actual equity - nominal (year average prices)</t>
  </si>
  <si>
    <t>Regulated equity with actual gearing real (2017-18 prices)</t>
  </si>
  <si>
    <t>Total: Actual equity - real (2017-18 prices)</t>
  </si>
  <si>
    <t>Total: CPIH indexation factor</t>
  </si>
  <si>
    <t>Total: CPIH indexation rate</t>
  </si>
  <si>
    <t>Total: RPI wedge</t>
  </si>
  <si>
    <t>Total: RPI wedge indexation factor</t>
  </si>
  <si>
    <t>Total: RPI wedge indexation rate</t>
  </si>
  <si>
    <t>Total: Annual RCV indexation</t>
  </si>
  <si>
    <t>Total RCV (£ million, nominal year end prices)</t>
  </si>
  <si>
    <t>Total RCV by pool (£ million, nominal year end prices)</t>
  </si>
  <si>
    <t>Total RPI inflated RCV (£ million, nominal year end prices)</t>
  </si>
  <si>
    <t>Total CPIH inflated RCV (£ million, nominal year end prices)</t>
  </si>
  <si>
    <t>Total post 2020 investment RCV (£ million, nominal year end prices)</t>
  </si>
  <si>
    <t>Total average RCV (£ million, nominal year average prices)</t>
  </si>
  <si>
    <t>Total regulated equity based on notional gearing (£ million, 2017-18 prices)</t>
  </si>
  <si>
    <t>Total regulated equity based on actual gearing (£ million, 2017-18 prices)</t>
  </si>
  <si>
    <t>Total RCV indexation (CPIH-inflated &amp; RPI-inflated pools)</t>
  </si>
  <si>
    <t>Water resources RCV (£ million)</t>
  </si>
  <si>
    <t>Water resources total RCV (£ million, nominal year end prices)</t>
  </si>
  <si>
    <t>Water resources RCV by pool (£ million, nominal year end prices)</t>
  </si>
  <si>
    <t>Water resources RPI inflated RCV (£ million, nominal year end prices)</t>
  </si>
  <si>
    <t>Water resources CPIH inflated RCV (£ million, nominal year end prices)</t>
  </si>
  <si>
    <t>Water resources post 2020 investment RCV (£ million, nominal year end prices)</t>
  </si>
  <si>
    <t>Water resources average RCV (£ million, nominal year average prices)</t>
  </si>
  <si>
    <t>Water resources regulated equity based on notional gearing (£ million, 2017-18 prices)</t>
  </si>
  <si>
    <t>Water resources regulated equity based on actual gearing (£ million, 2017-18 prices)</t>
  </si>
  <si>
    <t>Water resources RCV indexation (CPIH-inflated &amp; RPI-inflated pools)</t>
  </si>
  <si>
    <t>Water network plus RCV (£ million)</t>
  </si>
  <si>
    <t>Water network plus total RCV (£ million, nominal year end prices)</t>
  </si>
  <si>
    <t>Water network plus RCV by pool (£ million, nominal year end prices)</t>
  </si>
  <si>
    <t>Water network plus RPI inflated RCV (£ million, nominal year end prices)</t>
  </si>
  <si>
    <t>Water network plus CPIH inflated RCV  (£ million, nominal year end prices)</t>
  </si>
  <si>
    <t>Water network plus post 2020 investment RCV (£ million, nominal year end prices)</t>
  </si>
  <si>
    <t>Water network plus average RCV (£ million, nominal year average prices)</t>
  </si>
  <si>
    <t>Water network plus regulated equity based on notional gearing (£ million, 2017-18 prices)</t>
  </si>
  <si>
    <t>Water network plus regulated equity based on actual gearing (£ million, 2017-18 prices)</t>
  </si>
  <si>
    <t>Water network plus RCV indexation (CPIH-inflated &amp; RPI-inflated pools)</t>
  </si>
  <si>
    <t>Wastewater network plus RCV (£ million)</t>
  </si>
  <si>
    <t>Wastewater network total RCV (£ million, nominal year end prices)</t>
  </si>
  <si>
    <t>Wastewater network plus RCV by pool (£ million, nominal year end prices)</t>
  </si>
  <si>
    <t>Wastewater network RPI inflated RCV (£ million, nominal year end prices)</t>
  </si>
  <si>
    <t>Wastewater network CPIH inflated RCV (£ million, nominal year end prices)</t>
  </si>
  <si>
    <t>Wastewater network post 2020 investment RCV (£ million, nominal year end prices)</t>
  </si>
  <si>
    <t>Wastewater network average RCV (£ million, nominal year average prices)</t>
  </si>
  <si>
    <t>Wastewater network regulated equity based on notional gearing (£ million, 2017-18 prices)</t>
  </si>
  <si>
    <t>Wastewater network regulated equity based on actual gearing (£ million, 2017-18 prices)</t>
  </si>
  <si>
    <t>Wastewater network plus RCV indexation (CPIH-inflated &amp; RPI-inflated pools)</t>
  </si>
  <si>
    <t>Bioresources RCV (£ million)</t>
  </si>
  <si>
    <t>Bioresources total RCV (£ million, nominal year end prices)</t>
  </si>
  <si>
    <t>Bioresources RCV by pool (£ million, nominal year end prices)</t>
  </si>
  <si>
    <t>Bioresources RPI inflated RCV (£ million, nominal year end prices)</t>
  </si>
  <si>
    <t>Bioresources CPIH inflated RCV (£ million, nominal year end prices)</t>
  </si>
  <si>
    <t>Bioresources post 2020 investment RCV (£ million, nominal year end prices)</t>
  </si>
  <si>
    <t>Bioresources average RCV (£ million, nominal year average prices)</t>
  </si>
  <si>
    <t>Bioresources regulated equity based on notional gearing (£ million, 2017-18 prices)</t>
  </si>
  <si>
    <t>Bioresources regulated equity based on actual gearing (£ million, 2017-18 prices)</t>
  </si>
  <si>
    <t>Bioresources RCV indexation (CPIH-inflated &amp; RPI-inflated pools)</t>
  </si>
  <si>
    <t>Dummy RCV (£ million)</t>
  </si>
  <si>
    <t>[Tideway / Havant Thicket] total RCV (£ million, nominal year end prices)</t>
  </si>
  <si>
    <t>[Tideway / Havant Ticket] RCV by pool (£ million, nominal year end prices)</t>
  </si>
  <si>
    <t>[Tideway / Havant Thicket] RPI inflated RCV (£ million, nominal year end prices)</t>
  </si>
  <si>
    <t>[Tideway / Havant Thicket] CPIH inflated RCV (£ million, nominal year end prices)</t>
  </si>
  <si>
    <t>[Tideway / Havant Thicket] post 2020 investment RCV (£ million, nominal year end prices)</t>
  </si>
  <si>
    <t>[Tideway / Havant Thicket] average RCV (£ million, nominal year average prices)</t>
  </si>
  <si>
    <t>[Tideway / Havant Thicket] regulated equity based on notional gearing (£ million, 2017-18 prices)</t>
  </si>
  <si>
    <t>[Tideway / Havant Thicket] regulated equity based on actual gearing (£ million, 2017-18 prices)</t>
  </si>
  <si>
    <t>[Tideway / Havant Thicket] RCV indexation (CPIH-inflated &amp; RPI-inflated pools)</t>
  </si>
  <si>
    <t>Regulatory Capital Values</t>
  </si>
  <si>
    <t>Total: Opening RCV (RPI inflated RCV) - nominal (year end prices)</t>
  </si>
  <si>
    <t>Total: Indexation (RPI inflated RCV) - nominal (year end prices)</t>
  </si>
  <si>
    <t>Total: RCV run-off (RPI inflated RCV) - nominal (year end prices)</t>
  </si>
  <si>
    <t>Total: Indexation (CPIH inflated RCV) - nominal (year end prices)</t>
  </si>
  <si>
    <t>Total: RCV run-off (CPIH inflated RCV) - nominal (year end prices)</t>
  </si>
  <si>
    <t>Total: Other adjustments (CPIH inflated RCV) - nominal (year end prices)</t>
  </si>
  <si>
    <t>Total: Indexation (Post 2020 investment RCV) - nominal (year end prices)</t>
  </si>
  <si>
    <t>Total: Post 2020 investment RCV - nominal (year end prices)</t>
  </si>
  <si>
    <t>Total: RCV Run-off (post 2020 investment RCV) - nominal (year end prices)</t>
  </si>
  <si>
    <t>Opening RCV (RPI inflated RCV) - WR - nominal (year end prices)</t>
  </si>
  <si>
    <t>Indexation (RPI inflated RCV) - WR - nominal (year end prices)</t>
  </si>
  <si>
    <t>RCV run-off (RPI inflated RCV) - WR - nominal (year end prices)</t>
  </si>
  <si>
    <t>Opening RCV (CPIH inflated RCV) - WR - nominal (year end prices)</t>
  </si>
  <si>
    <t>Indexation (CPIH inflated RCV) - WR - nominal (year end prices)</t>
  </si>
  <si>
    <t>RCV run-off (CPIH inflated RCV) - WR - nominal (year end prices)</t>
  </si>
  <si>
    <t>Other adjustments (CPIH inflated RCV) - WR - nominal (year end prices)</t>
  </si>
  <si>
    <t>Opening RCV (Post 2020 investment RCV) - WR - nominal (year end prices)</t>
  </si>
  <si>
    <t>Indexation (Post 2020 investment RCV) - WR - nominal (year end prices)</t>
  </si>
  <si>
    <t>Post 2020 investment RCV - WR - nominal (year end prices)</t>
  </si>
  <si>
    <t>RCV Run-off (post 2020 investment RCV) - WR - nominal (year end prices)</t>
  </si>
  <si>
    <t>Average RPI inflated RCV - WR - nominal (year average prices)</t>
  </si>
  <si>
    <t>Average CPIH inflated RCV - WR - nominal (year average prices)</t>
  </si>
  <si>
    <t>Average post 2020 investment RCV - WR - nominal (year average prices)</t>
  </si>
  <si>
    <t>Average total RCV - WR - nominal (year average prices)</t>
  </si>
  <si>
    <t>Opening RCV (RPI inflated RCV) - WN - nominal (year end prices)</t>
  </si>
  <si>
    <t>Indexation (RPI inflated RCV) - WN - nominal (year end prices)</t>
  </si>
  <si>
    <t>RCV run-off (RPI inflated RCV) - WN - nominal (year end prices)</t>
  </si>
  <si>
    <t>Opening RCV (CPIH inflated RCV) - WN - nominal (year end prices)</t>
  </si>
  <si>
    <t>Indexation (CPIH inflated RCV) - WN - nominal (year end prices)</t>
  </si>
  <si>
    <t>RCV run-off (CPIH inflated RCV) - WN - nominal (year end prices)</t>
  </si>
  <si>
    <t>Other adjustments (CPIH inflated RCV) - WN - nominal (year end prices)</t>
  </si>
  <si>
    <t>Indexation (Post 2020 investment RCV) - WN - nominal (year end prices)</t>
  </si>
  <si>
    <t>Post 2020 investment RCV - WN - nominal (year end prices)</t>
  </si>
  <si>
    <t>RCV Run-off (post 2020 investment RCV) - WN - nominal (year end prices)</t>
  </si>
  <si>
    <t>Opening RCV (RPI inflated RCV) - WWN - nominal (year end prices)</t>
  </si>
  <si>
    <t>Indexation (RPI inflated RCV) - WWN - nominal (year end prices)</t>
  </si>
  <si>
    <t>RCV run-off (RPI inflated RCV) - WWN - nominal (year end prices)</t>
  </si>
  <si>
    <t>Opening RCV (CPIH inflated RCV) - WWN - nominal (year end prices)</t>
  </si>
  <si>
    <t>Indexation (CPIH inflated RCV) - WWN - nominal (year end prices)</t>
  </si>
  <si>
    <t>RCV run-off (CPIH inflated RCV) - WWN - nominal (year end prices)</t>
  </si>
  <si>
    <t>Other adjustments (CPIH inflated RCV) - WWN - nominal (year end prices)</t>
  </si>
  <si>
    <t>Opening RCV (Post 2020 investment RCV) - WWN - nominal (year end prices)</t>
  </si>
  <si>
    <t>Indexation (Post 2020 investment RCV) - WWN - nominal (year end prices)</t>
  </si>
  <si>
    <t>Post 2020 investment RCV - WWN - nominal (year end prices)</t>
  </si>
  <si>
    <t>RCV Run-off (post 2020 investment RCV) - WWN - nominal (year end prices)</t>
  </si>
  <si>
    <t>Opening RCV (RPI inflated RCV) - BR - nominal (year end prices)</t>
  </si>
  <si>
    <t>Indexation (RPI inflated RCV) - BR - nominal (year end prices)</t>
  </si>
  <si>
    <t>RCV run-off (RPI inflated RCV) - BR - nominal (year end prices)</t>
  </si>
  <si>
    <t>Opening RCV (CPIH inflated RCV) - BR - nominal (year end prices)</t>
  </si>
  <si>
    <t>RCV run-off (CPIH inflated RCV) - BR - nominal (year end prices)</t>
  </si>
  <si>
    <t>Other adjustments (CPIH inflated RCV) - BR - nominal (year end prices)</t>
  </si>
  <si>
    <t>Opening RCV (Post 2020 investment RCV) - BR - nominal (year end prices)</t>
  </si>
  <si>
    <t>Post 2020 investment RCV - BR - nominal (year end prices)</t>
  </si>
  <si>
    <t>RCV Run-off (post 2020 investment RCV) - BR - nominal (year end prices)</t>
  </si>
  <si>
    <t>Opening RCV (RPI inflated RCV) - DMMY - nominal (year end prices)</t>
  </si>
  <si>
    <t>Indexation (RPI inflated RCV) - DMMY - nominal (year end prices)</t>
  </si>
  <si>
    <t>RCV run-off (RPI inflated RCV) - DMMY - nominal (year end prices)</t>
  </si>
  <si>
    <t>Opening RCV (CPIH inflated RCV) - DMMY - nominal (year end prices)</t>
  </si>
  <si>
    <t>Indexation (CPIH inflated RCV) - DMMY - nominal (year end prices)</t>
  </si>
  <si>
    <t>RCV run-off (CPIH inflated RCV) - DMMY - nominal (year end prices)</t>
  </si>
  <si>
    <t>Other adjustments (CPIH inflated RCV) - DMMY - nominal (year end prices)</t>
  </si>
  <si>
    <t>Opening RCV (Post 2020 investment RCV) - DMMY - nominal (year end prices)</t>
  </si>
  <si>
    <t>Indexation (Post 2020 investment RCV) - DMMY - nominal (year end prices)</t>
  </si>
  <si>
    <t>Post 2020 investment RCV - DMMY - nominal (year end prices)</t>
  </si>
  <si>
    <t>RCV Run-off (post 2020 investment RCV) - DMMY - nominal (year end prices)</t>
  </si>
  <si>
    <t>RCV (£ million, nominal)</t>
  </si>
  <si>
    <t>Water resources RCV</t>
  </si>
  <si>
    <t>PR19FD CMA</t>
  </si>
  <si>
    <t>True False</t>
  </si>
  <si>
    <t>Up Down</t>
  </si>
  <si>
    <t>ANH</t>
  </si>
  <si>
    <t>Anglian Water</t>
  </si>
  <si>
    <t>PR19FD</t>
  </si>
  <si>
    <t>Up</t>
  </si>
  <si>
    <t>WSH</t>
  </si>
  <si>
    <t>Dŵr Cymru</t>
  </si>
  <si>
    <t>Down</t>
  </si>
  <si>
    <t>HDD</t>
  </si>
  <si>
    <t>Hafren Dyfrdwy</t>
  </si>
  <si>
    <t>CMA appellant company</t>
  </si>
  <si>
    <t>NES</t>
  </si>
  <si>
    <t>Northumbrian Water</t>
  </si>
  <si>
    <t>CMARun1: CMA final redeterminations_XLSPF</t>
  </si>
  <si>
    <t>SVE</t>
  </si>
  <si>
    <t>Severn Trent Water</t>
  </si>
  <si>
    <t>IDoK company</t>
  </si>
  <si>
    <t>SRN</t>
  </si>
  <si>
    <t>Southern Water</t>
  </si>
  <si>
    <t>IDOKRun1: Anglian Water 2021_XLSPF</t>
  </si>
  <si>
    <t>SWB</t>
  </si>
  <si>
    <t>South West Water</t>
  </si>
  <si>
    <t>TMS</t>
  </si>
  <si>
    <t>Thames Water</t>
  </si>
  <si>
    <t>UUW</t>
  </si>
  <si>
    <t>United Utilities</t>
  </si>
  <si>
    <t>WSX</t>
  </si>
  <si>
    <t>Wessex Water</t>
  </si>
  <si>
    <t>YKY</t>
  </si>
  <si>
    <t>Yorkshire Water</t>
  </si>
  <si>
    <t>AFW</t>
  </si>
  <si>
    <t>Affinity Water</t>
  </si>
  <si>
    <t>BRL</t>
  </si>
  <si>
    <t>Bristol Water</t>
  </si>
  <si>
    <t>PRT</t>
  </si>
  <si>
    <t>Portsmouth Water</t>
  </si>
  <si>
    <t>SES</t>
  </si>
  <si>
    <t>SES Water</t>
  </si>
  <si>
    <t>SEW</t>
  </si>
  <si>
    <t>South East Water</t>
  </si>
  <si>
    <t>SSC</t>
  </si>
  <si>
    <t>South Staffs Water</t>
  </si>
  <si>
    <t>Key: CMA and IDoK companies</t>
  </si>
  <si>
    <t>Annual update (using only CPIH) - Water resources</t>
  </si>
  <si>
    <t>Published values from PR19 final determination (2017-18 prices)</t>
  </si>
  <si>
    <t>Opening RCV (RPI inflated RCV) - WR - nominal</t>
  </si>
  <si>
    <t>Closing RCV (RPI inflated RCV) - WR - nominal</t>
  </si>
  <si>
    <t>Opening RCV (CPIH inflated RCV) - WR - nominal</t>
  </si>
  <si>
    <t>Closing RCV (CPIH inflated RCV) - WR - nominal</t>
  </si>
  <si>
    <t>Opening RCV (Post 2020 investment RCV) - WR - nominal</t>
  </si>
  <si>
    <t>Closing RCV (Post 2020 investment RCV) - WR - nominal</t>
  </si>
  <si>
    <t>Average RPI inflated RCV (year average) - WR - nominal</t>
  </si>
  <si>
    <t>Average CPIH inflated RCV (year average) - WR - nominal</t>
  </si>
  <si>
    <t>Average post 2020 investment RCV (year average) - WR - nominal</t>
  </si>
  <si>
    <t>Average total RCV (year average) - WR - nominal</t>
  </si>
  <si>
    <t>Notional regulated equity - WR - nominal</t>
  </si>
  <si>
    <t>Actual regulated equity - WR - nominal</t>
  </si>
  <si>
    <t>Annual update (using only CPIH) - Water network plus</t>
  </si>
  <si>
    <t>Opening RCV (RPI inflated RCV) - WN - nominal</t>
  </si>
  <si>
    <t>Closing RCV (RPI inflated RCV) - WN - nominal</t>
  </si>
  <si>
    <t>Opening RCV (CPIH inflated RCV) - WN - nominal</t>
  </si>
  <si>
    <t>Closing RCV (CPIH inflated RCV) - WN - nominal</t>
  </si>
  <si>
    <t>Opening RCV (Post 2020 investment RCV) - WN - nominal</t>
  </si>
  <si>
    <t>Closing RCV (Post 2020 investment RCV) - WN - nominal</t>
  </si>
  <si>
    <t>Average RPI inflated RCV (year average) - WN - nominal</t>
  </si>
  <si>
    <t>Average CPIH inflated RCV (year average) - WN - nominal</t>
  </si>
  <si>
    <t>Average post 2020 investment RCV (year average) - WN - nominal</t>
  </si>
  <si>
    <t>Average total RCV (year average) - WN - nominal</t>
  </si>
  <si>
    <t>Notional regulated equity - WN - nominal</t>
  </si>
  <si>
    <t>Actual regulated equity - WN - nominal</t>
  </si>
  <si>
    <t>Annual update (using only CPIH) - Wastewater network plus</t>
  </si>
  <si>
    <t>Opening RCV (RPI inflated RCV) - WWN - nominal</t>
  </si>
  <si>
    <t>Closing RCV (RPI inflated RCV) - WWN - nominal</t>
  </si>
  <si>
    <t>Opening RCV (CPIH inflated RCV) - WWN - nominal</t>
  </si>
  <si>
    <t>Closing RCV (CPIH inflated RCV) - WWN - nominal</t>
  </si>
  <si>
    <t>Opening RCV (Post 2020 investment RCV) - WWN - nominal</t>
  </si>
  <si>
    <t>Closing RCV (Post 2020 investment RCV) - WWN - nominal</t>
  </si>
  <si>
    <t>Average RPI inflated RCV (year average) - WWN - nominal</t>
  </si>
  <si>
    <t>Average CPIH inflated RCV (year average) - WWN - nominal</t>
  </si>
  <si>
    <t>Average post 2020 investment RCV (year average) - WWN - nominal</t>
  </si>
  <si>
    <t>Average total RCV (year average) - WWN - nominal</t>
  </si>
  <si>
    <t>Notional regulated equity - WWN - nominal</t>
  </si>
  <si>
    <t>Actual regulated equity - WWN - nominal</t>
  </si>
  <si>
    <t>Annual update (using only CPIH) - Bioresources</t>
  </si>
  <si>
    <t>Opening RCV (RPI inflated RCV) - BR - nominal</t>
  </si>
  <si>
    <t>Closing RCV (RPI inflated RCV) - BR - nominal</t>
  </si>
  <si>
    <t>Opening RCV (CPIH inflated RCV) - BR - nominal</t>
  </si>
  <si>
    <t>Closing RCV (CPIH inflated RCV) - BR - nominal</t>
  </si>
  <si>
    <t>Opening RCV (Post 2020 investment RCV) - BR - nominal</t>
  </si>
  <si>
    <t>Closing RCV (Post 2020 investment RCV) - BR - nominal</t>
  </si>
  <si>
    <t>Average RPI inflated RCV (year average) - BR - nominal</t>
  </si>
  <si>
    <t>Average CPIH inflated RCV (year average) - BR - nominal</t>
  </si>
  <si>
    <t>Average post 2020 investment RCV (year average) - BR - nominal</t>
  </si>
  <si>
    <t>Average total RCV (year average) - BR - nominal</t>
  </si>
  <si>
    <t>Notional regulated equity - BR - nominal</t>
  </si>
  <si>
    <t>Actual regulated equity - BR - nominal</t>
  </si>
  <si>
    <t>Annual update (using only CPIH) - Dummy</t>
  </si>
  <si>
    <t>Opening RCV (RPI inflated RCV) - DMMY - nominal</t>
  </si>
  <si>
    <t>Closing RCV (RPI inflated RCV) - DMMY - nominal</t>
  </si>
  <si>
    <t>Opening RCV (CPIH inflated RCV) - DMMY - nominal</t>
  </si>
  <si>
    <t>Closing RCV (CPIH inflated RCV) - DMMY - nominal</t>
  </si>
  <si>
    <t>Opening RCV (Post 2020 investment RCV) - DMMY - nominal</t>
  </si>
  <si>
    <t>Closing RCV (Post 2020 investment RCV) - DMMY - nominal</t>
  </si>
  <si>
    <t>Average RPI inflated RCV (year average) - DMMY - nominal</t>
  </si>
  <si>
    <t>Average CPIH inflated RCV (year average) - DMMY - nominal</t>
  </si>
  <si>
    <t>Average post 2020 investment RCV (year average) - DMMY - nominal</t>
  </si>
  <si>
    <t>Average total RCV (year average) - DMMY - nominal</t>
  </si>
  <si>
    <t>Notional regulated equity - DMMY - nominal</t>
  </si>
  <si>
    <t>Actual regulated equity - DMMY - nominal</t>
  </si>
  <si>
    <t>Total RCV (£ million, nominal)</t>
  </si>
  <si>
    <t>Total: Opening RCV (RPI inflated RCV)  nominal</t>
  </si>
  <si>
    <t>Total: RCV - CPI(H) + RPI wedge bf depreciation  nominal</t>
  </si>
  <si>
    <t>Total: Closing RCV (RPI inflated RCV)  nominal</t>
  </si>
  <si>
    <t>Total: Opening RCV (CPIH inflated RCV)  nominal</t>
  </si>
  <si>
    <t>Total: RCV - CPI(H) bf depreciation  nominal</t>
  </si>
  <si>
    <t>Total: Other adjustments CPI(H)  nominal</t>
  </si>
  <si>
    <t>Total: Closing RCV (CPIH inflated RCV)  nominal</t>
  </si>
  <si>
    <t>Total: Opening RCV (Post 2020 investment RCV)  nominal</t>
  </si>
  <si>
    <t>Total: Water resources: Non-PAYG Totex - nominal</t>
  </si>
  <si>
    <t>Total: RCV additions depreciation  nominal POS</t>
  </si>
  <si>
    <t>Total: Closing RCV (Post 2020 investment RCV)  nominal</t>
  </si>
  <si>
    <t>Total: Average RPI inflated RCV (year average)  nominal</t>
  </si>
  <si>
    <t>Total: Average CPIH inflated RCV (year average)  nominal</t>
  </si>
  <si>
    <t>Total: Average post 2020 investment RCV (year average)  nominal</t>
  </si>
  <si>
    <t>Total: Average total RCV (year average)  nominal</t>
  </si>
  <si>
    <t>Total: Annual update roll forward for indexation</t>
  </si>
  <si>
    <t>Regulated equity with notional gearing (nominal prices)</t>
  </si>
  <si>
    <t>Total: Notional equity - nominal</t>
  </si>
  <si>
    <t>Regulated equity with actual gearing (nominal prices)</t>
  </si>
  <si>
    <t>Total: Actual equity - nominal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</si>
</sst>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 #,##0.00_-;_-* &quot;-&quot;??_-;_-@_-"/>
    <numFmt numFmtId="164" formatCode="#,##0.000"/>
    <numFmt numFmtId="165" formatCode="0.0"/>
    <numFmt numFmtId="166" formatCode="#,##0_);\(#,##0\);&quot;-  &quot;;&quot; &quot;@&quot; &quot;"/>
    <numFmt numFmtId="167" formatCode="#,##0.000_);\(#,##0.000\);&quot;-  &quot;;&quot; &quot;@&quot; &quot;"/>
    <numFmt numFmtId="168" formatCode="0.00%_);\-0.00%_);&quot;-  &quot;;&quot; &quot;@&quot; &quot;"/>
    <numFmt numFmtId="169" formatCode="#,##0.0000_);\(#,##0.0000\);&quot;-  &quot;;&quot; &quot;@&quot; &quot;"/>
    <numFmt numFmtId="170" formatCode="#,##0_);\(#,##0\);&quot;-  &quot;;&quot; &quot;@"/>
    <numFmt numFmtId="171" formatCode="###0_);\(###0\);&quot;-  &quot;;&quot; &quot;@&quot; &quot;"/>
    <numFmt numFmtId="172" formatCode="dd\ mmm\ yyyy_);\(###0\);&quot;-  &quot;;&quot; &quot;@&quot; &quot;"/>
    <numFmt numFmtId="173" formatCode="dd\ mmm\ yy_);\(###0\);&quot;-  &quot;;&quot; &quot;@&quot; &quot;"/>
    <numFmt numFmtId="174" formatCode="&quot;£&quot;#,##0.00"/>
    <numFmt numFmtId="175" formatCode="#,##0.0_ ;[Red]\-#,##0.0\ "/>
    <numFmt numFmtId="176" formatCode="#,##0_ ;[Red]\-#,##0\ "/>
    <numFmt numFmtId="177" formatCode="_(* #,##0.00_);_(* \(#,##0.00\);_(* &quot;-&quot;??_);_(@_)"/>
    <numFmt numFmtId="178" formatCode="dd\ mmm\ yy_);;&quot;-  &quot;;&quot; &quot;@&quot; &quot;"/>
    <numFmt numFmtId="179" formatCode="_(* #,##0_);_(* \(#,##0\);_(* &quot;-&quot;??_);_(@_)"/>
    <numFmt numFmtId="180" formatCode="#,##0.00_);\(#,##0.00\);&quot;-  &quot;;&quot; &quot;@&quot; &quot;"/>
    <numFmt numFmtId="181" formatCode="#,##0.0_);\(#,##0.0\);&quot;-  &quot;;&quot; &quot;@&quot; &quot;"/>
    <numFmt numFmtId="182" formatCode="#,##0.0_);\(#,##0.0\);&quot;-  &quot;;&quot; &quot;@"/>
    <numFmt numFmtId="183" formatCode="dd\ mmm\ yyyy_);;&quot;-  &quot;;&quot; &quot;@&quot; &quot;"/>
    <numFmt numFmtId="184" formatCode="_(* #,##0.0000_);_(* \(#,##0.0000\);_(* &quot;-&quot;??_);_(@_)"/>
    <numFmt numFmtId="185" formatCode="[$-F800]dddd\,\ mmmm\ dd\,\ yyyy"/>
    <numFmt numFmtId="186" formatCode="0.00_)%_);\(0.00\)%_);&quot;-  &quot;;&quot; &quot;@&quot; &quot;"/>
    <numFmt numFmtId="187" formatCode="_(* #,##0.000_);_(* \(#,##0.000\);_(* &quot;-&quot;??_);_(@_)"/>
    <numFmt numFmtId="188" formatCode="#,##0.0"/>
    <numFmt numFmtId="189" formatCode="_(* #,##0.00000_);_(* \(#,##0.00000\);_(* &quot;-&quot;??_);_(@_)"/>
    <numFmt numFmtId="190" formatCode="#,##0.0000000_);\(#,##0.0000000\);&quot;-  &quot;;&quot; &quot;@&quot; &quot;"/>
    <numFmt numFmtId="191" formatCode="#,##0.00000000_);\(#,##0.00000000\);&quot;-  &quot;;&quot; &quot;@&quot; &quot;"/>
    <numFmt numFmtId="192" formatCode="0.0000_)%_);\(0.0000\)%_);&quot;-  &quot;;&quot; &quot;@&quot; &quot;"/>
    <numFmt numFmtId="193" formatCode="_(* #,##0.000000_);_(* \(#,##0.000000\);_(* &quot;-&quot;??_);_(@_)"/>
  </numFmts>
  <fonts count="169">
    <font>
      <sz val="1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0"/>
      <color theme="1"/>
      <name val="Arial"/>
      <family val="2"/>
    </font>
    <font>
      <sz val="11"/>
      <name val="Arial"/>
      <family val="2"/>
    </font>
    <font>
      <sz val="10"/>
      <name val="Arial"/>
      <family val="2"/>
    </font>
    <font>
      <sz val="9"/>
      <color theme="1"/>
      <name val="Arial"/>
      <family val="2"/>
    </font>
    <font>
      <sz val="10"/>
      <color rgb="FF000000"/>
      <name val="Arial"/>
      <family val="2"/>
    </font>
    <font>
      <u/>
      <sz val="11"/>
      <color theme="10"/>
      <name val="Arial"/>
      <family val="2"/>
    </font>
    <font>
      <b/>
      <sz val="10"/>
      <name val="Arial"/>
      <family val="2"/>
    </font>
    <font>
      <sz val="10"/>
      <color rgb="FF0078C9"/>
      <name val="Franklin Gothic Demi"/>
      <family val="2"/>
    </font>
    <font>
      <sz val="11"/>
      <color theme="1"/>
      <name val="Krub"/>
      <family val="2"/>
      <scheme val="minor"/>
    </font>
    <font>
      <sz val="11"/>
      <color theme="0"/>
      <name val="Krub"/>
      <family val="2"/>
      <scheme val="minor"/>
    </font>
    <font>
      <sz val="11"/>
      <color rgb="FF9C0006"/>
      <name val="Krub"/>
      <family val="2"/>
      <scheme val="minor"/>
    </font>
    <font>
      <b/>
      <sz val="11"/>
      <color rgb="FFFA7D00"/>
      <name val="Krub"/>
      <family val="2"/>
      <scheme val="minor"/>
    </font>
    <font>
      <b/>
      <sz val="11"/>
      <color theme="0"/>
      <name val="Krub"/>
      <family val="2"/>
      <scheme val="minor"/>
    </font>
    <font>
      <i/>
      <sz val="11"/>
      <color rgb="FF7F7F7F"/>
      <name val="Krub"/>
      <family val="2"/>
      <scheme val="minor"/>
    </font>
    <font>
      <sz val="11"/>
      <color rgb="FF006100"/>
      <name val="Krub"/>
      <family val="2"/>
      <scheme val="minor"/>
    </font>
    <font>
      <b/>
      <sz val="15"/>
      <color theme="3"/>
      <name val="Krub"/>
      <family val="2"/>
      <scheme val="minor"/>
    </font>
    <font>
      <b/>
      <sz val="13"/>
      <color theme="3"/>
      <name val="Krub"/>
      <family val="2"/>
      <scheme val="minor"/>
    </font>
    <font>
      <b/>
      <sz val="11"/>
      <color theme="3"/>
      <name val="Krub"/>
      <family val="2"/>
      <scheme val="minor"/>
    </font>
    <font>
      <sz val="11"/>
      <color rgb="FF3F3F76"/>
      <name val="Krub"/>
      <family val="2"/>
      <scheme val="minor"/>
    </font>
    <font>
      <sz val="11"/>
      <color rgb="FFFA7D00"/>
      <name val="Krub"/>
      <family val="2"/>
      <scheme val="minor"/>
    </font>
    <font>
      <sz val="11"/>
      <color rgb="FF9C6500"/>
      <name val="Krub"/>
      <family val="2"/>
      <scheme val="minor"/>
    </font>
    <font>
      <b/>
      <sz val="11"/>
      <color rgb="FF3F3F3F"/>
      <name val="Krub"/>
      <family val="2"/>
      <scheme val="minor"/>
    </font>
    <font>
      <b/>
      <sz val="18"/>
      <color theme="3"/>
      <name val="Krub SemiBold"/>
      <family val="2"/>
      <scheme val="major"/>
    </font>
    <font>
      <b/>
      <sz val="11"/>
      <color theme="1"/>
      <name val="Krub"/>
      <family val="2"/>
      <scheme val="minor"/>
    </font>
    <font>
      <sz val="11"/>
      <color rgb="FFFF0000"/>
      <name val="Krub"/>
      <family val="2"/>
      <scheme val="minor"/>
    </font>
    <font>
      <u/>
      <sz val="10"/>
      <color theme="10"/>
      <name val="Arial"/>
      <family val="2"/>
    </font>
    <font>
      <sz val="10"/>
      <color theme="1"/>
      <name val="Franklin Gothic Demi"/>
      <family val="2"/>
    </font>
    <font>
      <sz val="15"/>
      <color theme="0"/>
      <name val="Franklin Gothic Demi"/>
      <family val="2"/>
    </font>
    <font>
      <sz val="9"/>
      <name val="Arial"/>
      <family val="2"/>
    </font>
    <font>
      <sz val="11"/>
      <color indexed="8"/>
      <name val="Krub"/>
      <family val="2"/>
      <scheme val="minor"/>
    </font>
    <font>
      <sz val="11"/>
      <color theme="1"/>
      <name val="Verdana"/>
      <family val="2"/>
    </font>
    <font>
      <b/>
      <sz val="11"/>
      <color rgb="FFA32020"/>
      <name val="Arial"/>
      <family val="2"/>
    </font>
    <font>
      <sz val="10"/>
      <color theme="0"/>
      <name val="Arial"/>
      <family val="2"/>
    </font>
    <font>
      <sz val="12"/>
      <name val="Arial MT"/>
    </font>
    <font>
      <sz val="11"/>
      <color indexed="8"/>
      <name val="Arial"/>
      <family val="2"/>
    </font>
    <font>
      <sz val="18"/>
      <name val="Arial MT"/>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0"/>
      <name val="Tahoma"/>
      <family val="2"/>
    </font>
    <font>
      <sz val="11"/>
      <color indexed="8"/>
      <name val="Verdana"/>
      <family val="2"/>
    </font>
    <font>
      <sz val="11"/>
      <color indexed="8"/>
      <name val="Calibri"/>
      <family val="2"/>
    </font>
    <font>
      <sz val="10"/>
      <color theme="1"/>
      <name val="Krub"/>
      <family val="2"/>
      <scheme val="minor"/>
    </font>
    <font>
      <sz val="10"/>
      <name val="Arial"/>
      <family val="2"/>
    </font>
    <font>
      <b/>
      <sz val="15"/>
      <color theme="1"/>
      <name val="Arial"/>
      <family val="2"/>
    </font>
    <font>
      <b/>
      <sz val="11"/>
      <color theme="4"/>
      <name val="Arial"/>
      <family val="2"/>
    </font>
    <font>
      <sz val="18"/>
      <color theme="1"/>
      <name val="Krub SemiBold"/>
      <family val="2"/>
      <scheme val="major"/>
    </font>
    <font>
      <u/>
      <sz val="10"/>
      <name val="Arial"/>
      <family val="2"/>
    </font>
    <font>
      <sz val="10"/>
      <color theme="0"/>
      <name val="Franklin Gothic Demi"/>
      <family val="2"/>
    </font>
    <font>
      <sz val="10"/>
      <color indexed="12"/>
      <name val="Arial"/>
      <family val="2"/>
    </font>
    <font>
      <sz val="10"/>
      <name val="Calibri"/>
      <family val="2"/>
    </font>
    <font>
      <sz val="22"/>
      <color theme="0"/>
      <name val="Calibri"/>
      <family val="2"/>
    </font>
    <font>
      <sz val="22"/>
      <color theme="1"/>
      <name val="Calibri"/>
      <family val="2"/>
    </font>
    <font>
      <b/>
      <sz val="10"/>
      <name val="Calibri"/>
      <family val="2"/>
    </font>
    <font>
      <u/>
      <sz val="10"/>
      <name val="Calibri"/>
      <family val="2"/>
    </font>
    <font>
      <i/>
      <sz val="10"/>
      <color rgb="FF00B050"/>
      <name val="Calibri"/>
      <family val="2"/>
    </font>
    <font>
      <sz val="10"/>
      <color theme="1"/>
      <name val="Calibri"/>
      <family val="2"/>
    </font>
    <font>
      <b/>
      <sz val="10"/>
      <color theme="1"/>
      <name val="Calibri"/>
      <family val="2"/>
    </font>
    <font>
      <sz val="10"/>
      <color rgb="FF0078C9"/>
      <name val="Calibri"/>
      <family val="2"/>
    </font>
    <font>
      <sz val="10"/>
      <color rgb="FFC00000"/>
      <name val="Calibri"/>
      <family val="2"/>
    </font>
    <font>
      <b/>
      <u/>
      <sz val="10"/>
      <color theme="1"/>
      <name val="Calibri"/>
      <family val="2"/>
    </font>
    <font>
      <u/>
      <sz val="10"/>
      <color theme="1"/>
      <name val="Calibri"/>
      <family val="2"/>
    </font>
    <font>
      <sz val="11"/>
      <name val="Calibri"/>
      <family val="2"/>
    </font>
    <font>
      <sz val="10"/>
      <color theme="0"/>
      <name val="Calibri"/>
      <family val="2"/>
    </font>
    <font>
      <sz val="22"/>
      <name val="Calibri"/>
      <family val="2"/>
    </font>
    <font>
      <b/>
      <u/>
      <sz val="10"/>
      <name val="Calibri"/>
      <family val="2"/>
    </font>
    <font>
      <sz val="10"/>
      <color rgb="FF0000FF"/>
      <name val="Calibri"/>
      <family val="2"/>
    </font>
    <font>
      <u/>
      <sz val="10"/>
      <color rgb="FF0000FF"/>
      <name val="Calibri"/>
      <family val="2"/>
    </font>
    <font>
      <b/>
      <u/>
      <sz val="10"/>
      <color rgb="FF0000FF"/>
      <name val="Calibri"/>
      <family val="2"/>
    </font>
    <font>
      <i/>
      <sz val="22"/>
      <color rgb="FF00B050"/>
      <name val="Calibri"/>
      <family val="2"/>
    </font>
    <font>
      <u/>
      <sz val="10"/>
      <color rgb="FFFF0000"/>
      <name val="Calibri"/>
      <family val="2"/>
    </font>
    <font>
      <b/>
      <u/>
      <sz val="10"/>
      <color rgb="FFFF0000"/>
      <name val="Calibri"/>
      <family val="2"/>
    </font>
    <font>
      <sz val="10"/>
      <color rgb="FFFF0000"/>
      <name val="Calibri"/>
      <family val="2"/>
    </font>
    <font>
      <b/>
      <sz val="10"/>
      <color rgb="FF0000FF"/>
      <name val="Calibri"/>
      <family val="2"/>
    </font>
    <font>
      <sz val="10"/>
      <color indexed="12"/>
      <name val="Calibri"/>
      <family val="2"/>
    </font>
    <font>
      <sz val="10"/>
      <color indexed="10"/>
      <name val="Calibri"/>
      <family val="2"/>
    </font>
    <font>
      <b/>
      <sz val="10"/>
      <color indexed="10"/>
      <name val="Calibri"/>
      <family val="2"/>
    </font>
    <font>
      <u/>
      <sz val="10"/>
      <color indexed="10"/>
      <name val="Calibri"/>
      <family val="2"/>
    </font>
    <font>
      <i/>
      <sz val="10"/>
      <color indexed="10"/>
      <name val="Calibri"/>
      <family val="2"/>
    </font>
    <font>
      <i/>
      <sz val="10"/>
      <color rgb="FF0000FF"/>
      <name val="Calibri"/>
      <family val="2"/>
    </font>
    <font>
      <b/>
      <u/>
      <sz val="22"/>
      <color theme="0"/>
      <name val="Calibri"/>
      <family val="2"/>
    </font>
    <font>
      <b/>
      <u/>
      <sz val="10"/>
      <color rgb="FF0078C9"/>
      <name val="Calibri"/>
      <family val="2"/>
    </font>
    <font>
      <b/>
      <u/>
      <sz val="10"/>
      <color theme="0"/>
      <name val="Calibri"/>
      <family val="2"/>
    </font>
    <font>
      <b/>
      <i/>
      <u/>
      <sz val="22"/>
      <color rgb="FF00B050"/>
      <name val="Calibri"/>
      <family val="2"/>
    </font>
    <font>
      <b/>
      <i/>
      <u/>
      <sz val="10"/>
      <color rgb="FF00B050"/>
      <name val="Calibri"/>
      <family val="2"/>
    </font>
    <font>
      <sz val="10"/>
      <color rgb="FF000000"/>
      <name val="Calibri"/>
      <family val="2"/>
    </font>
    <font>
      <u/>
      <sz val="10"/>
      <color rgb="FF000000"/>
      <name val="Calibri"/>
      <family val="2"/>
    </font>
    <font>
      <b/>
      <u/>
      <sz val="10"/>
      <color rgb="FF000000"/>
      <name val="Calibri"/>
      <family val="2"/>
    </font>
    <font>
      <b/>
      <sz val="10"/>
      <color rgb="FF000000"/>
      <name val="Calibri"/>
      <family val="2"/>
    </font>
    <font>
      <i/>
      <sz val="10"/>
      <color rgb="FF000000"/>
      <name val="Calibri"/>
      <family val="2"/>
    </font>
    <font>
      <sz val="22"/>
      <color rgb="FF000000"/>
      <name val="Calibri"/>
      <family val="2"/>
    </font>
    <font>
      <b/>
      <sz val="10"/>
      <color rgb="FFFF0000"/>
      <name val="Calibri"/>
      <family val="2"/>
    </font>
    <font>
      <i/>
      <sz val="10"/>
      <color rgb="FFFF0000"/>
      <name val="Calibri"/>
      <family val="2"/>
    </font>
    <font>
      <sz val="8"/>
      <name val="Arial"/>
      <family val="2"/>
    </font>
    <font>
      <sz val="9"/>
      <color theme="1"/>
      <name val="Calibri"/>
      <family val="2"/>
    </font>
    <font>
      <sz val="24"/>
      <color theme="0"/>
      <name val="Calibri"/>
      <family val="2"/>
    </font>
    <font>
      <sz val="16"/>
      <color theme="3"/>
      <name val="Calibri"/>
      <family val="2"/>
    </font>
    <font>
      <sz val="12"/>
      <color theme="3"/>
      <name val="Calibri"/>
      <family val="2"/>
    </font>
    <font>
      <sz val="10"/>
      <color theme="4"/>
      <name val="Calibri"/>
      <family val="2"/>
    </font>
    <font>
      <u/>
      <sz val="10"/>
      <color theme="3"/>
      <name val="Calibri"/>
      <family val="2"/>
    </font>
    <font>
      <sz val="10"/>
      <color theme="9"/>
      <name val="Calibri"/>
      <family val="2"/>
    </font>
    <font>
      <sz val="10"/>
      <color rgb="FF006938"/>
      <name val="Calibri"/>
      <family val="2"/>
    </font>
    <font>
      <u/>
      <sz val="12"/>
      <color theme="3"/>
      <name val="Calibri"/>
      <family val="2"/>
    </font>
    <font>
      <sz val="10"/>
      <color rgb="FF0071CE"/>
      <name val="Calibri"/>
      <family val="2"/>
    </font>
    <font>
      <b/>
      <sz val="10"/>
      <color theme="0"/>
      <name val="Arial"/>
      <family val="2"/>
    </font>
    <font>
      <sz val="12"/>
      <color theme="0"/>
      <name val="Calibri"/>
      <family val="2"/>
    </font>
    <font>
      <sz val="10"/>
      <color theme="7"/>
      <name val="Calibri"/>
      <family val="2"/>
    </font>
    <font>
      <sz val="16"/>
      <color rgb="FF003595"/>
      <name val="Krub SemiBold"/>
    </font>
    <font>
      <b/>
      <sz val="12"/>
      <color rgb="FF003595"/>
      <name val="Krub SemiBold"/>
    </font>
    <font>
      <sz val="12"/>
      <color rgb="FF003595"/>
      <name val="Krub SemiBold"/>
    </font>
    <font>
      <i/>
      <sz val="12"/>
      <color rgb="FF003595"/>
      <name val="Krub SemiBold"/>
    </font>
    <font>
      <sz val="10"/>
      <name val="Krub"/>
      <scheme val="minor"/>
    </font>
    <font>
      <sz val="10"/>
      <name val="Krub SemiBold"/>
      <scheme val="major"/>
    </font>
    <font>
      <sz val="10"/>
      <color theme="3"/>
      <name val="Krub SemiBold"/>
      <scheme val="major"/>
    </font>
    <font>
      <b/>
      <sz val="9"/>
      <name val="Calibri"/>
      <family val="2"/>
    </font>
    <font>
      <u/>
      <sz val="9"/>
      <name val="Calibri"/>
      <family val="2"/>
    </font>
    <font>
      <i/>
      <sz val="9"/>
      <color rgb="FF00B050"/>
      <name val="Calibri"/>
      <family val="2"/>
    </font>
    <font>
      <sz val="9"/>
      <color rgb="FF000000"/>
      <name val="Calibri"/>
      <family val="2"/>
    </font>
    <font>
      <sz val="9"/>
      <color indexed="12"/>
      <name val="Calibri"/>
      <family val="2"/>
    </font>
    <font>
      <sz val="24"/>
      <color theme="0"/>
      <name val="Krub SemiBold"/>
      <scheme val="major"/>
    </font>
    <font>
      <sz val="11"/>
      <color theme="0"/>
      <name val="Krub SemiBold"/>
      <scheme val="major"/>
    </font>
    <font>
      <b/>
      <sz val="10"/>
      <color theme="0" tint="-0.34998626667073579"/>
      <name val="Calibri"/>
      <family val="2"/>
    </font>
    <font>
      <u/>
      <sz val="10"/>
      <color theme="0" tint="-0.34998626667073579"/>
      <name val="Calibri"/>
      <family val="2"/>
    </font>
    <font>
      <i/>
      <sz val="10"/>
      <color theme="0" tint="-0.34998626667073579"/>
      <name val="Calibri"/>
      <family val="2"/>
    </font>
    <font>
      <sz val="10"/>
      <color theme="0" tint="-0.34998626667073579"/>
      <name val="Calibri"/>
      <family val="2"/>
    </font>
    <font>
      <i/>
      <sz val="22"/>
      <color theme="0"/>
      <name val="Calibri"/>
      <family val="2"/>
    </font>
    <font>
      <sz val="10"/>
      <color theme="3"/>
      <name val="Calibri"/>
      <family val="2"/>
    </font>
    <font>
      <i/>
      <sz val="9"/>
      <name val="Calibri"/>
      <family val="2"/>
    </font>
    <font>
      <sz val="9"/>
      <name val="Calibri"/>
      <family val="2"/>
    </font>
    <font>
      <sz val="10"/>
      <color rgb="FF003595"/>
      <name val="Calibri"/>
      <family val="2"/>
    </font>
    <font>
      <b/>
      <sz val="10"/>
      <color rgb="FF003595"/>
      <name val="Calibri"/>
      <family val="2"/>
    </font>
    <font>
      <i/>
      <sz val="10"/>
      <color rgb="FF003595"/>
      <name val="Calibri"/>
      <family val="2"/>
    </font>
    <font>
      <strike/>
      <sz val="12"/>
      <color rgb="FF003595"/>
      <name val="Krub SemiBold"/>
    </font>
    <font>
      <b/>
      <strike/>
      <sz val="10"/>
      <name val="Calibri"/>
      <family val="2"/>
    </font>
    <font>
      <strike/>
      <u/>
      <sz val="10"/>
      <name val="Calibri"/>
      <family val="2"/>
    </font>
    <font>
      <strike/>
      <sz val="10"/>
      <name val="Calibri"/>
      <family val="2"/>
    </font>
    <font>
      <b/>
      <strike/>
      <sz val="9"/>
      <name val="Calibri"/>
      <family val="2"/>
    </font>
    <font>
      <strike/>
      <u/>
      <sz val="9"/>
      <name val="Calibri"/>
      <family val="2"/>
    </font>
    <font>
      <i/>
      <strike/>
      <sz val="9"/>
      <name val="Calibri"/>
      <family val="2"/>
    </font>
    <font>
      <strike/>
      <sz val="9"/>
      <name val="Calibri"/>
      <family val="2"/>
    </font>
    <font>
      <strike/>
      <u/>
      <sz val="10"/>
      <color rgb="FF000000"/>
      <name val="Calibri"/>
      <family val="2"/>
    </font>
    <font>
      <i/>
      <strike/>
      <sz val="10"/>
      <color rgb="FF00B050"/>
      <name val="Calibri"/>
      <family val="2"/>
    </font>
    <font>
      <strike/>
      <sz val="10"/>
      <color rgb="FF000000"/>
      <name val="Calibri"/>
      <family val="2"/>
    </font>
    <font>
      <strike/>
      <sz val="10"/>
      <color rgb="FF0000FF"/>
      <name val="Calibri"/>
      <family val="2"/>
    </font>
    <font>
      <b/>
      <strike/>
      <sz val="10"/>
      <color rgb="FF000000"/>
      <name val="Calibri"/>
      <family val="2"/>
    </font>
    <font>
      <i/>
      <strike/>
      <sz val="10"/>
      <color rgb="FF000000"/>
      <name val="Calibri"/>
      <family val="2"/>
    </font>
    <font>
      <strike/>
      <sz val="12"/>
      <name val="Krub"/>
      <scheme val="minor"/>
    </font>
    <font>
      <sz val="9"/>
      <color theme="3"/>
      <name val="Calibri"/>
      <family val="2"/>
    </font>
    <font>
      <u/>
      <sz val="10"/>
      <color theme="10"/>
      <name val="Calibri"/>
      <family val="2"/>
    </font>
    <font>
      <u/>
      <sz val="11"/>
      <color theme="0"/>
      <name val="Krub SemiBold"/>
      <scheme val="major"/>
    </font>
    <font>
      <i/>
      <sz val="10"/>
      <name val="Calibri"/>
      <family val="2"/>
    </font>
  </fonts>
  <fills count="74">
    <fill>
      <patternFill patternType="none"/>
    </fill>
    <fill>
      <patternFill patternType="gray125"/>
    </fill>
    <fill>
      <patternFill patternType="solid">
        <fgColor rgb="FFE0DCD8"/>
        <bgColor indexed="64"/>
      </patternFill>
    </fill>
    <fill>
      <patternFill patternType="solid">
        <fgColor rgb="FFFFFF00"/>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E4819"/>
        <bgColor indexed="64"/>
      </patternFill>
    </fill>
    <fill>
      <patternFill patternType="solid">
        <fgColor rgb="FF003479"/>
        <bgColor indexed="64"/>
      </patternFill>
    </fill>
    <fill>
      <patternFill patternType="solid">
        <fgColor rgb="FFFCEABF"/>
        <bgColor indexed="64"/>
      </patternFill>
    </fill>
    <fill>
      <patternFill patternType="solid">
        <fgColor rgb="FFBFDDF1"/>
        <bgColor indexed="64"/>
      </patternFill>
    </fill>
    <fill>
      <patternFill patternType="solid">
        <fgColor rgb="FFF2BFE0"/>
        <bgColor indexed="64"/>
      </patternFill>
    </fill>
    <fill>
      <patternFill patternType="solid">
        <fgColor indexed="9"/>
        <bgColor indexed="64"/>
      </patternFill>
    </fill>
    <fill>
      <patternFill patternType="solid">
        <fgColor indexed="43"/>
      </patternFill>
    </fill>
    <fill>
      <patternFill patternType="solid">
        <fgColor rgb="FFF7BF40"/>
        <bgColor indexed="64"/>
      </patternFill>
    </fill>
    <fill>
      <patternFill patternType="solid">
        <fgColor rgb="FF719500"/>
        <bgColor indexed="64"/>
      </patternFill>
    </fill>
    <fill>
      <patternFill patternType="solid">
        <fgColor rgb="FFD740A2"/>
        <bgColor indexed="64"/>
      </patternFill>
    </fill>
    <fill>
      <patternFill patternType="solid">
        <fgColor rgb="FFD3D3D3"/>
        <bgColor indexed="64"/>
      </patternFill>
    </fill>
    <fill>
      <patternFill patternType="solid">
        <fgColor theme="3"/>
        <bgColor indexed="64"/>
      </patternFill>
    </fill>
    <fill>
      <patternFill patternType="lightDown">
        <bgColor theme="6" tint="0.79992065187536243"/>
      </patternFill>
    </fill>
    <fill>
      <patternFill patternType="lightDown">
        <bgColor theme="6" tint="0.79998168889431442"/>
      </patternFill>
    </fill>
    <fill>
      <patternFill patternType="solid">
        <fgColor rgb="FFF0EEEC"/>
        <bgColor indexed="64"/>
      </patternFill>
    </fill>
    <fill>
      <patternFill patternType="solid">
        <fgColor rgb="FFCCCCCE"/>
        <bgColor indexed="64"/>
      </patternFill>
    </fill>
    <fill>
      <patternFill patternType="solid">
        <fgColor rgb="FF003595"/>
        <bgColor indexed="64"/>
      </patternFill>
    </fill>
    <fill>
      <patternFill patternType="lightDown">
        <bgColor rgb="FFFFF0D0"/>
      </patternFill>
    </fill>
    <fill>
      <patternFill patternType="solid">
        <fgColor rgb="FFFFFFFF"/>
        <bgColor indexed="64"/>
      </patternFill>
    </fill>
    <fill>
      <patternFill patternType="solid">
        <fgColor theme="6"/>
        <bgColor indexed="64"/>
      </patternFill>
    </fill>
    <fill>
      <patternFill patternType="solid">
        <fgColor theme="7"/>
        <bgColor indexed="64"/>
      </patternFill>
    </fill>
    <fill>
      <patternFill patternType="solid">
        <fgColor rgb="FFE2E768"/>
        <bgColor indexed="64"/>
      </patternFill>
    </fill>
    <fill>
      <patternFill patternType="solid">
        <fgColor theme="0" tint="-0.14999847407452621"/>
        <bgColor indexed="64"/>
      </patternFill>
    </fill>
    <fill>
      <patternFill patternType="solid">
        <fgColor theme="6" tint="0.79998168889431442"/>
        <bgColor indexed="64"/>
      </patternFill>
    </fill>
    <fill>
      <patternFill patternType="lightDown">
        <bgColor theme="6" tint="0.79995117038483843"/>
      </patternFill>
    </fill>
    <fill>
      <patternFill patternType="solid">
        <fgColor theme="6" tint="0.79989013336588644"/>
        <bgColor indexed="64"/>
      </patternFill>
    </fill>
    <fill>
      <patternFill patternType="solid">
        <fgColor rgb="FFDCECF5"/>
        <bgColor indexed="64"/>
      </patternFill>
    </fill>
    <fill>
      <patternFill patternType="solid">
        <fgColor rgb="FF94368D"/>
        <bgColor indexed="64"/>
      </patternFill>
    </fill>
    <fill>
      <patternFill patternType="solid">
        <fgColor rgb="FFFFDB8E"/>
        <bgColor indexed="64"/>
      </patternFill>
    </fill>
    <fill>
      <patternFill patternType="solid">
        <fgColor rgb="FFB9D9EC"/>
        <bgColor indexed="64"/>
      </patternFill>
    </fill>
    <fill>
      <patternFill patternType="solid">
        <fgColor rgb="FFFF0000"/>
        <bgColor indexed="64"/>
      </patternFill>
    </fill>
    <fill>
      <patternFill patternType="solid">
        <fgColor rgb="FF57A1DF"/>
        <bgColor indexed="64"/>
      </patternFill>
    </fill>
    <fill>
      <patternFill patternType="solid">
        <fgColor rgb="FFB97BB4"/>
        <bgColor indexed="64"/>
      </patternFill>
    </fill>
    <fill>
      <patternFill patternType="solid">
        <fgColor rgb="FF98C561"/>
        <bgColor indexed="64"/>
      </patternFill>
    </fill>
    <fill>
      <patternFill patternType="solid">
        <fgColor theme="6" tint="0.79992065187536243"/>
        <bgColor indexed="64"/>
      </patternFill>
    </fill>
    <fill>
      <patternFill patternType="lightDown">
        <bgColor rgb="FFFCEABF"/>
      </patternFill>
    </fill>
    <fill>
      <patternFill patternType="solid">
        <fgColor theme="7" tint="0.59999389629810485"/>
        <bgColor indexed="64"/>
      </patternFill>
    </fill>
    <fill>
      <patternFill patternType="solid">
        <fgColor theme="7"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857362"/>
      </left>
      <right style="thin">
        <color rgb="FF857362"/>
      </right>
      <top style="thin">
        <color rgb="FF857362"/>
      </top>
      <bottom style="thin">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ck">
        <color rgb="FF857362"/>
      </left>
      <right style="thick">
        <color rgb="FF857362"/>
      </right>
      <top style="thick">
        <color rgb="FF857362"/>
      </top>
      <bottom style="thick">
        <color rgb="FF857362"/>
      </bottom>
      <diagonal/>
    </border>
    <border>
      <left/>
      <right style="thin">
        <color indexed="64"/>
      </right>
      <top/>
      <bottom/>
      <diagonal/>
    </border>
    <border>
      <left/>
      <right/>
      <top style="thin">
        <color rgb="FF857362"/>
      </top>
      <bottom/>
      <diagonal/>
    </border>
    <border>
      <left/>
      <right/>
      <top style="thin">
        <color indexed="64"/>
      </top>
      <bottom style="thin">
        <color indexed="64"/>
      </bottom>
      <diagonal/>
    </border>
    <border>
      <left style="thin">
        <color theme="3"/>
      </left>
      <right style="thin">
        <color theme="3"/>
      </right>
      <top style="thin">
        <color theme="3"/>
      </top>
      <bottom style="thin">
        <color theme="3"/>
      </bottom>
      <diagonal/>
    </border>
    <border>
      <left/>
      <right style="thin">
        <color theme="3"/>
      </right>
      <top style="thin">
        <color theme="3"/>
      </top>
      <bottom style="thin">
        <color theme="3"/>
      </bottom>
      <diagonal/>
    </border>
    <border>
      <left style="thin">
        <color theme="3"/>
      </left>
      <right/>
      <top style="thin">
        <color theme="3"/>
      </top>
      <bottom style="thin">
        <color theme="3"/>
      </bottom>
      <diagonal/>
    </border>
  </borders>
  <cellStyleXfs count="15830">
    <xf numFmtId="166" fontId="0" fillId="0" borderId="0" applyFont="0" applyFill="0" applyBorder="0" applyProtection="0">
      <alignment vertical="top"/>
    </xf>
    <xf numFmtId="0" fontId="16" fillId="0" borderId="0"/>
    <xf numFmtId="166" fontId="19" fillId="0" borderId="0" applyFont="0" applyFill="0" applyBorder="0" applyProtection="0">
      <alignment vertical="top"/>
    </xf>
    <xf numFmtId="166" fontId="19" fillId="0" borderId="0" applyFont="0" applyFill="0" applyBorder="0" applyProtection="0">
      <alignment vertical="top"/>
    </xf>
    <xf numFmtId="168" fontId="19" fillId="0" borderId="0" applyFont="0" applyFill="0" applyBorder="0" applyProtection="0">
      <alignment vertical="top"/>
    </xf>
    <xf numFmtId="0" fontId="16" fillId="0" borderId="0"/>
    <xf numFmtId="166" fontId="19" fillId="0" borderId="0" applyFont="0" applyFill="0" applyBorder="0" applyProtection="0">
      <alignment vertical="top"/>
    </xf>
    <xf numFmtId="43" fontId="16" fillId="0" borderId="0" applyFont="0" applyFill="0" applyBorder="0" applyAlignment="0" applyProtection="0"/>
    <xf numFmtId="172" fontId="19" fillId="0" borderId="0" applyFont="0" applyFill="0" applyBorder="0" applyProtection="0">
      <alignment vertical="top"/>
    </xf>
    <xf numFmtId="0" fontId="16" fillId="0" borderId="0"/>
    <xf numFmtId="0" fontId="16" fillId="0" borderId="0"/>
    <xf numFmtId="0" fontId="20" fillId="36" borderId="0" applyBorder="0"/>
    <xf numFmtId="0" fontId="25" fillId="0" borderId="0"/>
    <xf numFmtId="0" fontId="25" fillId="13" borderId="0" applyNumberFormat="0" applyBorder="0" applyAlignment="0" applyProtection="0"/>
    <xf numFmtId="0" fontId="25" fillId="17" borderId="0" applyNumberFormat="0" applyBorder="0" applyAlignment="0" applyProtection="0"/>
    <xf numFmtId="0" fontId="25" fillId="21" borderId="0" applyNumberFormat="0" applyBorder="0" applyAlignment="0" applyProtection="0"/>
    <xf numFmtId="0" fontId="25" fillId="25" borderId="0" applyNumberFormat="0" applyBorder="0" applyAlignment="0" applyProtection="0"/>
    <xf numFmtId="0" fontId="25" fillId="29" borderId="0" applyNumberFormat="0" applyBorder="0" applyAlignment="0" applyProtection="0"/>
    <xf numFmtId="0" fontId="25" fillId="33" borderId="0" applyNumberFormat="0" applyBorder="0" applyAlignment="0" applyProtection="0"/>
    <xf numFmtId="0" fontId="25" fillId="14" borderId="0" applyNumberFormat="0" applyBorder="0" applyAlignment="0" applyProtection="0"/>
    <xf numFmtId="0" fontId="25" fillId="18" borderId="0" applyNumberFormat="0" applyBorder="0" applyAlignment="0" applyProtection="0"/>
    <xf numFmtId="0" fontId="25" fillId="22" borderId="0" applyNumberFormat="0" applyBorder="0" applyAlignment="0" applyProtection="0"/>
    <xf numFmtId="0" fontId="25" fillId="26" borderId="0" applyNumberFormat="0" applyBorder="0" applyAlignment="0" applyProtection="0"/>
    <xf numFmtId="0" fontId="25" fillId="30" borderId="0" applyNumberFormat="0" applyBorder="0" applyAlignment="0" applyProtection="0"/>
    <xf numFmtId="0" fontId="25" fillId="34" borderId="0" applyNumberFormat="0" applyBorder="0" applyAlignment="0" applyProtection="0"/>
    <xf numFmtId="0" fontId="26" fillId="15" borderId="0" applyNumberFormat="0" applyBorder="0" applyAlignment="0" applyProtection="0"/>
    <xf numFmtId="0" fontId="26" fillId="19"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31" borderId="0" applyNumberFormat="0" applyBorder="0" applyAlignment="0" applyProtection="0"/>
    <xf numFmtId="0" fontId="26" fillId="35" borderId="0" applyNumberFormat="0" applyBorder="0" applyAlignment="0" applyProtection="0"/>
    <xf numFmtId="0" fontId="26" fillId="12" borderId="0" applyNumberFormat="0" applyBorder="0" applyAlignment="0" applyProtection="0"/>
    <xf numFmtId="0" fontId="26" fillId="16" borderId="0" applyNumberFormat="0" applyBorder="0" applyAlignment="0" applyProtection="0"/>
    <xf numFmtId="0" fontId="26" fillId="20" borderId="0" applyNumberFormat="0" applyBorder="0" applyAlignment="0" applyProtection="0"/>
    <xf numFmtId="0" fontId="26" fillId="24" borderId="0" applyNumberFormat="0" applyBorder="0" applyAlignment="0" applyProtection="0"/>
    <xf numFmtId="0" fontId="26" fillId="28" borderId="0" applyNumberFormat="0" applyBorder="0" applyAlignment="0" applyProtection="0"/>
    <xf numFmtId="0" fontId="26" fillId="32" borderId="0" applyNumberFormat="0" applyBorder="0" applyAlignment="0" applyProtection="0"/>
    <xf numFmtId="0" fontId="27" fillId="6" borderId="0" applyNumberFormat="0" applyBorder="0" applyAlignment="0" applyProtection="0"/>
    <xf numFmtId="0" fontId="28" fillId="9" borderId="5" applyNumberFormat="0" applyAlignment="0" applyProtection="0"/>
    <xf numFmtId="0" fontId="29" fillId="10" borderId="8" applyNumberFormat="0" applyAlignment="0" applyProtection="0"/>
    <xf numFmtId="0" fontId="30" fillId="0" borderId="0" applyNumberFormat="0" applyFill="0" applyBorder="0" applyAlignment="0" applyProtection="0"/>
    <xf numFmtId="0" fontId="31" fillId="5" borderId="0" applyNumberFormat="0" applyBorder="0" applyAlignment="0" applyProtection="0"/>
    <xf numFmtId="0" fontId="32" fillId="0" borderId="2" applyNumberFormat="0" applyFill="0" applyAlignment="0" applyProtection="0"/>
    <xf numFmtId="0" fontId="33" fillId="0" borderId="3" applyNumberFormat="0" applyFill="0" applyAlignment="0" applyProtection="0"/>
    <xf numFmtId="0" fontId="34" fillId="0" borderId="4" applyNumberFormat="0" applyFill="0" applyAlignment="0" applyProtection="0"/>
    <xf numFmtId="0" fontId="34" fillId="0" borderId="0" applyNumberFormat="0" applyFill="0" applyBorder="0" applyAlignment="0" applyProtection="0"/>
    <xf numFmtId="0" fontId="35" fillId="8" borderId="5" applyNumberFormat="0" applyAlignment="0" applyProtection="0"/>
    <xf numFmtId="0" fontId="36" fillId="0" borderId="7" applyNumberFormat="0" applyFill="0" applyAlignment="0" applyProtection="0"/>
    <xf numFmtId="0" fontId="37" fillId="7" borderId="0" applyNumberFormat="0" applyBorder="0" applyAlignment="0" applyProtection="0"/>
    <xf numFmtId="0" fontId="19" fillId="0" borderId="0"/>
    <xf numFmtId="0" fontId="25" fillId="0" borderId="0"/>
    <xf numFmtId="0" fontId="25" fillId="0" borderId="0"/>
    <xf numFmtId="0" fontId="19" fillId="0" borderId="0"/>
    <xf numFmtId="0" fontId="19" fillId="0" borderId="0"/>
    <xf numFmtId="0" fontId="19" fillId="0" borderId="0"/>
    <xf numFmtId="0" fontId="25" fillId="11" borderId="9" applyNumberFormat="0" applyFont="0" applyAlignment="0" applyProtection="0"/>
    <xf numFmtId="0" fontId="25" fillId="11" borderId="9" applyNumberFormat="0" applyFont="0" applyAlignment="0" applyProtection="0"/>
    <xf numFmtId="0" fontId="25" fillId="11" borderId="9" applyNumberFormat="0" applyFont="0" applyAlignment="0" applyProtection="0"/>
    <xf numFmtId="0" fontId="38" fillId="9" borderId="6" applyNumberFormat="0" applyAlignment="0" applyProtection="0"/>
    <xf numFmtId="0" fontId="39" fillId="0" borderId="0" applyNumberFormat="0" applyFill="0" applyBorder="0" applyAlignment="0" applyProtection="0"/>
    <xf numFmtId="0" fontId="40" fillId="0" borderId="10" applyNumberFormat="0" applyFill="0" applyAlignment="0" applyProtection="0"/>
    <xf numFmtId="0" fontId="41" fillId="0" borderId="0" applyNumberFormat="0" applyFill="0" applyBorder="0" applyAlignment="0" applyProtection="0"/>
    <xf numFmtId="0" fontId="22" fillId="0" borderId="0" applyNumberFormat="0" applyFill="0" applyBorder="0" applyAlignment="0" applyProtection="0"/>
    <xf numFmtId="0" fontId="17" fillId="0" borderId="0"/>
    <xf numFmtId="168" fontId="25" fillId="0" borderId="0" applyFont="0" applyFill="0" applyBorder="0" applyProtection="0">
      <alignment vertical="top"/>
    </xf>
    <xf numFmtId="0" fontId="16" fillId="0" borderId="0"/>
    <xf numFmtId="9" fontId="19" fillId="0" borderId="0" applyFont="0" applyFill="0" applyBorder="0" applyAlignment="0" applyProtection="0"/>
    <xf numFmtId="166" fontId="25" fillId="0" borderId="0" applyFont="0" applyFill="0" applyBorder="0" applyProtection="0">
      <alignment vertical="top"/>
    </xf>
    <xf numFmtId="166" fontId="19" fillId="0" borderId="0" applyFont="0" applyFill="0" applyBorder="0" applyProtection="0">
      <alignment vertical="top"/>
    </xf>
    <xf numFmtId="169" fontId="25" fillId="0" borderId="0" applyFont="0" applyFill="0" applyBorder="0" applyProtection="0">
      <alignment vertical="top"/>
    </xf>
    <xf numFmtId="168" fontId="25" fillId="0" borderId="0" applyFont="0" applyFill="0" applyBorder="0" applyProtection="0">
      <alignment vertical="top"/>
    </xf>
    <xf numFmtId="0" fontId="16" fillId="0" borderId="0"/>
    <xf numFmtId="9" fontId="16" fillId="0" borderId="0" applyFont="0" applyFill="0" applyBorder="0" applyAlignment="0" applyProtection="0"/>
    <xf numFmtId="171" fontId="19" fillId="0" borderId="0" applyFont="0" applyFill="0" applyBorder="0" applyProtection="0">
      <alignment vertical="top"/>
    </xf>
    <xf numFmtId="0" fontId="19" fillId="0" borderId="0"/>
    <xf numFmtId="166" fontId="19" fillId="0" borderId="0" applyFont="0" applyFill="0" applyBorder="0" applyProtection="0">
      <alignment vertical="top"/>
    </xf>
    <xf numFmtId="170" fontId="42" fillId="0" borderId="0" applyNumberFormat="0" applyFill="0" applyBorder="0" applyAlignment="0" applyProtection="0">
      <alignment vertical="top"/>
    </xf>
    <xf numFmtId="171" fontId="19" fillId="0" borderId="0" applyFont="0" applyFill="0" applyBorder="0" applyProtection="0">
      <alignment vertical="top"/>
    </xf>
    <xf numFmtId="0" fontId="19" fillId="11" borderId="9" applyNumberFormat="0" applyFont="0" applyAlignment="0" applyProtection="0"/>
    <xf numFmtId="169" fontId="19" fillId="0" borderId="0" applyFont="0" applyFill="0" applyBorder="0" applyProtection="0">
      <alignment vertical="top"/>
    </xf>
    <xf numFmtId="173" fontId="19" fillId="0" borderId="0" applyFont="0" applyFill="0" applyBorder="0" applyProtection="0">
      <alignment vertical="top"/>
    </xf>
    <xf numFmtId="0" fontId="16" fillId="0" borderId="0"/>
    <xf numFmtId="166" fontId="16" fillId="0" borderId="0" applyFont="0" applyFill="0" applyBorder="0" applyProtection="0">
      <alignment vertical="top"/>
    </xf>
    <xf numFmtId="168" fontId="16" fillId="0" borderId="0" applyFont="0" applyFill="0" applyBorder="0" applyProtection="0">
      <alignment vertical="top"/>
    </xf>
    <xf numFmtId="43" fontId="16" fillId="0" borderId="0" applyFont="0" applyFill="0" applyBorder="0" applyAlignment="0" applyProtection="0"/>
    <xf numFmtId="0" fontId="46" fillId="0" borderId="0"/>
    <xf numFmtId="0" fontId="47" fillId="0" borderId="0"/>
    <xf numFmtId="0" fontId="19" fillId="0" borderId="0"/>
    <xf numFmtId="0" fontId="16" fillId="0" borderId="0"/>
    <xf numFmtId="9" fontId="47" fillId="0" borderId="0" applyFont="0" applyFill="0" applyBorder="0" applyAlignment="0" applyProtection="0"/>
    <xf numFmtId="166" fontId="16" fillId="0" borderId="0" applyFont="0" applyFill="0" applyBorder="0" applyProtection="0">
      <alignment vertical="top"/>
    </xf>
    <xf numFmtId="0" fontId="16" fillId="0" borderId="0"/>
    <xf numFmtId="0" fontId="48" fillId="0" borderId="0" applyNumberFormat="0" applyFill="0" applyAlignment="0"/>
    <xf numFmtId="0" fontId="25" fillId="0" borderId="0"/>
    <xf numFmtId="9" fontId="19" fillId="0" borderId="0" applyFont="0" applyFill="0" applyBorder="0" applyAlignment="0" applyProtection="0"/>
    <xf numFmtId="0" fontId="45" fillId="42" borderId="12" applyNumberFormat="0" applyFont="0" applyAlignment="0" applyProtection="0"/>
    <xf numFmtId="9" fontId="25" fillId="0" borderId="0" applyFont="0" applyFill="0" applyBorder="0" applyAlignment="0" applyProtection="0"/>
    <xf numFmtId="0" fontId="19" fillId="0" borderId="0" applyNumberFormat="0" applyFill="0" applyBorder="0" applyProtection="0">
      <alignment horizontal="right" vertical="top"/>
    </xf>
    <xf numFmtId="0" fontId="47" fillId="0" borderId="0"/>
    <xf numFmtId="43" fontId="47" fillId="0" borderId="0" applyFont="0" applyFill="0" applyBorder="0" applyAlignment="0" applyProtection="0"/>
    <xf numFmtId="169" fontId="16" fillId="0" borderId="0" applyFont="0" applyFill="0" applyBorder="0" applyProtection="0">
      <alignment vertical="top"/>
    </xf>
    <xf numFmtId="0" fontId="50" fillId="0" borderId="0"/>
    <xf numFmtId="0" fontId="19" fillId="0" borderId="0">
      <alignment vertical="top"/>
    </xf>
    <xf numFmtId="0" fontId="16" fillId="0" borderId="0"/>
    <xf numFmtId="0" fontId="16" fillId="0" borderId="0"/>
    <xf numFmtId="0" fontId="16" fillId="0" borderId="0"/>
    <xf numFmtId="0" fontId="16" fillId="0" borderId="0"/>
    <xf numFmtId="0" fontId="21" fillId="0" borderId="0" applyNumberFormat="0" applyBorder="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72" fontId="16" fillId="0" borderId="0" applyFont="0" applyFill="0" applyBorder="0" applyProtection="0">
      <alignment vertical="top"/>
    </xf>
    <xf numFmtId="173" fontId="16" fillId="0" borderId="0" applyFont="0" applyFill="0" applyBorder="0" applyProtection="0">
      <alignment vertical="top"/>
    </xf>
    <xf numFmtId="171" fontId="16" fillId="0" borderId="0" applyFont="0" applyFill="0" applyBorder="0" applyProtection="0">
      <alignment vertical="top"/>
    </xf>
    <xf numFmtId="174" fontId="44" fillId="37" borderId="0" applyNumberFormat="0">
      <alignment horizontal="left"/>
    </xf>
    <xf numFmtId="0" fontId="24" fillId="2" borderId="0" applyNumberFormat="0"/>
    <xf numFmtId="175" fontId="17" fillId="43" borderId="0">
      <alignment horizontal="right" vertical="center"/>
    </xf>
    <xf numFmtId="0" fontId="17" fillId="39" borderId="11">
      <alignment horizontal="right" vertical="center" wrapText="1"/>
    </xf>
    <xf numFmtId="0" fontId="17" fillId="40" borderId="11">
      <alignment horizontal="right" vertical="center" wrapText="1"/>
    </xf>
    <xf numFmtId="0" fontId="24" fillId="2" borderId="11">
      <alignment horizontal="center" vertical="center" wrapText="1"/>
    </xf>
    <xf numFmtId="0" fontId="43" fillId="38" borderId="13">
      <alignment horizontal="left" vertical="center" wrapText="1"/>
    </xf>
    <xf numFmtId="175" fontId="49" fillId="44" borderId="0">
      <alignment horizontal="right" vertical="center"/>
    </xf>
    <xf numFmtId="0" fontId="44" fillId="37" borderId="11">
      <alignment horizontal="left" vertical="center" wrapText="1" readingOrder="1"/>
    </xf>
    <xf numFmtId="0" fontId="17" fillId="38" borderId="11">
      <alignment horizontal="right" vertical="center" wrapText="1"/>
    </xf>
    <xf numFmtId="0" fontId="49" fillId="36" borderId="11">
      <alignment horizontal="right" vertical="center" wrapText="1"/>
    </xf>
    <xf numFmtId="0" fontId="17" fillId="0" borderId="11">
      <alignment horizontal="left" vertical="center" wrapText="1"/>
    </xf>
    <xf numFmtId="176" fontId="49" fillId="45" borderId="0">
      <alignment horizontal="right" vertical="center"/>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168"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0" fontId="16" fillId="0" borderId="0"/>
    <xf numFmtId="0" fontId="19" fillId="0" borderId="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57" fillId="46" borderId="0"/>
    <xf numFmtId="0" fontId="52" fillId="0" borderId="0"/>
    <xf numFmtId="0" fontId="19" fillId="0" borderId="0"/>
    <xf numFmtId="0" fontId="59" fillId="0" borderId="0"/>
    <xf numFmtId="0" fontId="59" fillId="0" borderId="0"/>
    <xf numFmtId="0" fontId="46" fillId="0" borderId="0"/>
    <xf numFmtId="0" fontId="16" fillId="0" borderId="0"/>
    <xf numFmtId="0" fontId="47" fillId="0" borderId="0"/>
    <xf numFmtId="0" fontId="16" fillId="0" borderId="0"/>
    <xf numFmtId="0" fontId="47" fillId="0" borderId="0"/>
    <xf numFmtId="40" fontId="53" fillId="41" borderId="0">
      <alignment horizontal="right"/>
    </xf>
    <xf numFmtId="0" fontId="54" fillId="41" borderId="0">
      <alignment horizontal="right"/>
    </xf>
    <xf numFmtId="0" fontId="55" fillId="41" borderId="14"/>
    <xf numFmtId="0" fontId="55" fillId="0" borderId="0" applyBorder="0">
      <alignment horizontal="centerContinuous"/>
    </xf>
    <xf numFmtId="0" fontId="56" fillId="0" borderId="0" applyBorder="0">
      <alignment horizontal="centerContinuous"/>
    </xf>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6" fillId="0" borderId="0" applyFont="0" applyFill="0" applyBorder="0" applyAlignment="0" applyProtection="0"/>
    <xf numFmtId="9" fontId="51"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47"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47" fillId="0" borderId="0" applyFont="0" applyFill="0" applyBorder="0" applyAlignment="0" applyProtection="0"/>
    <xf numFmtId="9" fontId="51" fillId="0" borderId="0" applyFont="0" applyFill="0" applyBorder="0" applyAlignment="0" applyProtection="0"/>
    <xf numFmtId="9" fontId="16" fillId="0" borderId="0" applyFont="0" applyFill="0" applyBorder="0" applyAlignment="0" applyProtection="0"/>
    <xf numFmtId="9" fontId="51" fillId="0" borderId="0" applyFont="0" applyFill="0" applyBorder="0" applyAlignment="0" applyProtection="0"/>
    <xf numFmtId="166" fontId="16" fillId="0" borderId="0" applyFont="0" applyFill="0" applyBorder="0" applyProtection="0">
      <alignment vertical="top"/>
    </xf>
    <xf numFmtId="43" fontId="16" fillId="0" borderId="0" applyFont="0" applyFill="0" applyBorder="0" applyAlignment="0" applyProtection="0"/>
    <xf numFmtId="168" fontId="16" fillId="0" borderId="0" applyFont="0" applyFill="0" applyBorder="0" applyProtection="0">
      <alignment vertical="top"/>
    </xf>
    <xf numFmtId="166" fontId="16" fillId="0" borderId="0" applyFont="0" applyFill="0" applyBorder="0" applyProtection="0">
      <alignment vertical="top"/>
    </xf>
    <xf numFmtId="0" fontId="16" fillId="0" borderId="0"/>
    <xf numFmtId="9" fontId="47" fillId="0" borderId="0" applyFont="0" applyFill="0" applyBorder="0" applyAlignment="0" applyProtection="0"/>
    <xf numFmtId="166" fontId="16" fillId="0" borderId="0" applyFont="0" applyFill="0" applyBorder="0" applyProtection="0">
      <alignment vertical="top"/>
    </xf>
    <xf numFmtId="166" fontId="16" fillId="0" borderId="0" applyFont="0" applyFill="0" applyBorder="0" applyProtection="0">
      <alignment vertical="top"/>
    </xf>
    <xf numFmtId="43" fontId="16" fillId="0" borderId="0" applyFont="0" applyFill="0" applyBorder="0" applyAlignment="0" applyProtection="0"/>
    <xf numFmtId="9" fontId="19" fillId="0" borderId="0" applyFont="0" applyFill="0" applyBorder="0" applyAlignment="0" applyProtection="0"/>
    <xf numFmtId="43" fontId="47"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8"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166" fontId="16" fillId="0" borderId="0" applyFont="0" applyFill="0" applyBorder="0" applyProtection="0">
      <alignment vertical="top"/>
    </xf>
    <xf numFmtId="166" fontId="16" fillId="0" borderId="0" applyFont="0" applyFill="0" applyBorder="0" applyProtection="0">
      <alignment vertical="top"/>
    </xf>
    <xf numFmtId="166" fontId="16" fillId="0" borderId="0" applyFont="0" applyFill="0" applyBorder="0" applyProtection="0">
      <alignment vertical="top"/>
    </xf>
    <xf numFmtId="166"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0" fontId="16" fillId="0" borderId="0"/>
    <xf numFmtId="166" fontId="16" fillId="0" borderId="0" applyFont="0" applyFill="0" applyBorder="0" applyProtection="0">
      <alignment vertical="top"/>
    </xf>
    <xf numFmtId="0" fontId="46" fillId="0" borderId="0"/>
    <xf numFmtId="0" fontId="60" fillId="0" borderId="0"/>
    <xf numFmtId="0" fontId="16" fillId="0" borderId="0"/>
    <xf numFmtId="0" fontId="16" fillId="0" borderId="0"/>
    <xf numFmtId="0" fontId="60"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61"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0" fontId="64" fillId="0" borderId="0" applyNumberFormat="0" applyFill="0" applyBorder="0" applyAlignment="0" applyProtection="0"/>
    <xf numFmtId="0" fontId="62" fillId="0" borderId="2" applyNumberFormat="0" applyFill="0" applyAlignment="0" applyProtection="0"/>
    <xf numFmtId="0" fontId="63" fillId="0" borderId="4" applyNumberFormat="0" applyFill="0" applyAlignment="0" applyProtection="0"/>
    <xf numFmtId="0" fontId="15" fillId="0" borderId="0"/>
    <xf numFmtId="0" fontId="24" fillId="2" borderId="11">
      <alignment horizontal="left"/>
    </xf>
    <xf numFmtId="0" fontId="17" fillId="0" borderId="11"/>
    <xf numFmtId="166" fontId="17" fillId="0" borderId="0" applyFont="0" applyFill="0" applyBorder="0" applyProtection="0">
      <alignment vertical="top"/>
    </xf>
    <xf numFmtId="177" fontId="17" fillId="0" borderId="0" applyFont="0" applyFill="0" applyBorder="0" applyAlignment="0" applyProtection="0"/>
    <xf numFmtId="0" fontId="14" fillId="0" borderId="0"/>
    <xf numFmtId="178" fontId="23" fillId="0" borderId="0" applyNumberFormat="0" applyFill="0" applyBorder="0" applyProtection="0">
      <alignment vertical="top"/>
    </xf>
    <xf numFmtId="0" fontId="65" fillId="0" borderId="0" applyNumberFormat="0" applyFill="0" applyBorder="0" applyProtection="0">
      <alignment vertical="top"/>
    </xf>
    <xf numFmtId="166" fontId="46" fillId="0" borderId="0" applyFont="0" applyFill="0" applyBorder="0" applyProtection="0">
      <alignment vertical="top"/>
    </xf>
    <xf numFmtId="168" fontId="19" fillId="0" borderId="0" applyFont="0" applyFill="0" applyBorder="0" applyProtection="0">
      <alignment vertical="top"/>
    </xf>
    <xf numFmtId="177" fontId="14" fillId="0" borderId="0" applyFont="0" applyFill="0" applyBorder="0" applyAlignment="0" applyProtection="0"/>
    <xf numFmtId="0" fontId="13" fillId="0" borderId="0"/>
    <xf numFmtId="177" fontId="13"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Protection="0">
      <alignment vertical="top"/>
    </xf>
    <xf numFmtId="168" fontId="11" fillId="0" borderId="0" applyFont="0" applyFill="0" applyBorder="0" applyProtection="0">
      <alignment vertical="top"/>
    </xf>
    <xf numFmtId="0" fontId="10" fillId="0" borderId="0"/>
    <xf numFmtId="0" fontId="18" fillId="0" borderId="0"/>
    <xf numFmtId="43" fontId="9" fillId="0" borderId="0" applyFont="0" applyFill="0" applyBorder="0" applyAlignment="0" applyProtection="0"/>
    <xf numFmtId="9" fontId="9"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6" fillId="0" borderId="0"/>
    <xf numFmtId="43"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17" fillId="0" borderId="0"/>
    <xf numFmtId="166" fontId="2" fillId="0" borderId="0" applyFont="0" applyFill="0" applyBorder="0" applyProtection="0">
      <alignment vertical="top"/>
    </xf>
    <xf numFmtId="0" fontId="24" fillId="39" borderId="0" applyNumberFormat="0" applyAlignment="0" applyProtection="0"/>
    <xf numFmtId="168" fontId="17" fillId="0" borderId="0" applyFont="0" applyFill="0" applyBorder="0" applyProtection="0">
      <alignment vertical="top"/>
    </xf>
    <xf numFmtId="0" fontId="66" fillId="37" borderId="0" applyNumberFormat="0" applyAlignment="0" applyProtection="0"/>
    <xf numFmtId="170" fontId="67" fillId="0" borderId="0" applyNumberFormat="0" applyProtection="0">
      <alignment vertical="top"/>
    </xf>
    <xf numFmtId="186" fontId="18" fillId="0" borderId="0" applyFont="0" applyFill="0" applyBorder="0" applyProtection="0">
      <alignment vertical="top"/>
    </xf>
    <xf numFmtId="0" fontId="1" fillId="0" borderId="0"/>
    <xf numFmtId="0" fontId="122" fillId="66" borderId="0" applyNumberFormat="0" applyBorder="0" applyAlignment="0" applyProtection="0"/>
    <xf numFmtId="166" fontId="22" fillId="0" borderId="0" applyNumberFormat="0" applyFill="0" applyBorder="0" applyAlignment="0" applyProtection="0">
      <alignment vertical="top"/>
    </xf>
  </cellStyleXfs>
  <cellXfs count="659">
    <xf numFmtId="166" fontId="0" fillId="0" borderId="0" xfId="0">
      <alignment vertical="top"/>
    </xf>
    <xf numFmtId="166" fontId="68" fillId="51" borderId="0" xfId="0" applyFont="1" applyFill="1">
      <alignment vertical="top"/>
    </xf>
    <xf numFmtId="0" fontId="69" fillId="47" borderId="0" xfId="15820" applyFont="1" applyFill="1" applyAlignment="1">
      <alignment horizontal="left" vertical="center"/>
    </xf>
    <xf numFmtId="166" fontId="70" fillId="4" borderId="0" xfId="15821" applyFont="1" applyFill="1" applyAlignment="1">
      <alignment horizontal="left" vertical="center"/>
    </xf>
    <xf numFmtId="178" fontId="71" fillId="4" borderId="0" xfId="15784" applyFont="1" applyFill="1" applyBorder="1">
      <alignment vertical="top"/>
    </xf>
    <xf numFmtId="178" fontId="72" fillId="4" borderId="0" xfId="15785" applyNumberFormat="1" applyFont="1" applyFill="1" applyBorder="1">
      <alignment vertical="top"/>
    </xf>
    <xf numFmtId="178" fontId="73" fillId="4" borderId="0" xfId="15785" applyNumberFormat="1" applyFont="1" applyFill="1" applyBorder="1">
      <alignment vertical="top"/>
    </xf>
    <xf numFmtId="178" fontId="68" fillId="4" borderId="0" xfId="97" applyNumberFormat="1" applyFont="1" applyFill="1" applyBorder="1">
      <alignment horizontal="right" vertical="top"/>
    </xf>
    <xf numFmtId="177" fontId="68" fillId="4" borderId="0" xfId="15782" applyFont="1" applyFill="1" applyBorder="1" applyAlignment="1">
      <alignment vertical="top"/>
    </xf>
    <xf numFmtId="173" fontId="68" fillId="4" borderId="0" xfId="80" applyFont="1" applyFill="1" applyBorder="1">
      <alignment vertical="top"/>
    </xf>
    <xf numFmtId="166" fontId="74" fillId="4" borderId="0" xfId="15821" applyFont="1" applyFill="1" applyAlignment="1">
      <alignment vertical="center"/>
    </xf>
    <xf numFmtId="0" fontId="71" fillId="4" borderId="0" xfId="15784" applyNumberFormat="1" applyFont="1" applyFill="1" applyBorder="1">
      <alignment vertical="top"/>
    </xf>
    <xf numFmtId="0" fontId="72" fillId="4" borderId="0" xfId="15785" applyFont="1" applyFill="1" applyBorder="1">
      <alignment vertical="top"/>
    </xf>
    <xf numFmtId="0" fontId="73" fillId="4" borderId="0" xfId="15785" applyFont="1" applyFill="1" applyBorder="1">
      <alignment vertical="top"/>
    </xf>
    <xf numFmtId="0" fontId="68" fillId="4" borderId="0" xfId="97" applyFont="1" applyFill="1" applyBorder="1">
      <alignment horizontal="right" vertical="top"/>
    </xf>
    <xf numFmtId="166" fontId="68" fillId="4" borderId="0" xfId="15821" applyFont="1" applyFill="1" applyAlignment="1">
      <alignment horizontal="left" vertical="center"/>
    </xf>
    <xf numFmtId="1" fontId="71" fillId="4" borderId="0" xfId="15784" applyNumberFormat="1" applyFont="1" applyFill="1">
      <alignment vertical="top"/>
    </xf>
    <xf numFmtId="1" fontId="72" fillId="4" borderId="0" xfId="15785" applyNumberFormat="1" applyFont="1" applyFill="1">
      <alignment vertical="top"/>
    </xf>
    <xf numFmtId="1" fontId="73" fillId="4" borderId="0" xfId="15785" applyNumberFormat="1" applyFont="1" applyFill="1">
      <alignment vertical="top"/>
    </xf>
    <xf numFmtId="1" fontId="68" fillId="4" borderId="0" xfId="97" applyNumberFormat="1" applyFont="1" applyFill="1">
      <alignment horizontal="right" vertical="top"/>
    </xf>
    <xf numFmtId="1" fontId="68" fillId="4" borderId="0" xfId="15821" applyNumberFormat="1" applyFont="1" applyFill="1" applyBorder="1">
      <alignment vertical="top"/>
    </xf>
    <xf numFmtId="1" fontId="74" fillId="4" borderId="0" xfId="15821" applyNumberFormat="1" applyFont="1" applyFill="1">
      <alignment vertical="top"/>
    </xf>
    <xf numFmtId="179" fontId="71" fillId="4" borderId="0" xfId="15784" applyNumberFormat="1" applyFont="1" applyFill="1" applyBorder="1">
      <alignment vertical="top"/>
    </xf>
    <xf numFmtId="179" fontId="72" fillId="4" borderId="0" xfId="15785" applyNumberFormat="1" applyFont="1" applyFill="1" applyBorder="1">
      <alignment vertical="top"/>
    </xf>
    <xf numFmtId="179" fontId="73" fillId="4" borderId="0" xfId="15785" applyNumberFormat="1" applyFont="1" applyFill="1" applyBorder="1">
      <alignment vertical="top"/>
    </xf>
    <xf numFmtId="179" fontId="68" fillId="4" borderId="0" xfId="97" applyNumberFormat="1" applyFont="1" applyFill="1" applyBorder="1">
      <alignment horizontal="right" vertical="top"/>
    </xf>
    <xf numFmtId="166" fontId="71" fillId="4" borderId="0" xfId="15821" applyFont="1" applyFill="1" applyBorder="1">
      <alignment vertical="top"/>
    </xf>
    <xf numFmtId="179" fontId="68" fillId="4" borderId="0" xfId="15821" applyNumberFormat="1" applyFont="1" applyFill="1" applyBorder="1">
      <alignment vertical="top"/>
    </xf>
    <xf numFmtId="0" fontId="74" fillId="4" borderId="0" xfId="15821" applyNumberFormat="1" applyFont="1" applyFill="1">
      <alignment vertical="top"/>
    </xf>
    <xf numFmtId="0" fontId="68" fillId="4" borderId="0" xfId="15821" applyNumberFormat="1" applyFont="1" applyFill="1" applyBorder="1">
      <alignment vertical="top"/>
    </xf>
    <xf numFmtId="0" fontId="75" fillId="4" borderId="0" xfId="15821" applyNumberFormat="1" applyFont="1" applyFill="1" applyAlignment="1">
      <alignment vertical="center"/>
    </xf>
    <xf numFmtId="166" fontId="75" fillId="4" borderId="0" xfId="15821" applyFont="1" applyFill="1" applyAlignment="1">
      <alignment vertical="center"/>
    </xf>
    <xf numFmtId="166" fontId="74" fillId="4" borderId="0" xfId="15821" applyFont="1" applyFill="1">
      <alignment vertical="top"/>
    </xf>
    <xf numFmtId="0" fontId="76" fillId="39" borderId="0" xfId="15822" applyFont="1"/>
    <xf numFmtId="180" fontId="74" fillId="4" borderId="0" xfId="79" applyNumberFormat="1" applyFont="1" applyFill="1">
      <alignment vertical="top"/>
    </xf>
    <xf numFmtId="180" fontId="74" fillId="4" borderId="0" xfId="79" applyNumberFormat="1" applyFont="1" applyFill="1" applyBorder="1">
      <alignment vertical="top"/>
    </xf>
    <xf numFmtId="180" fontId="68" fillId="4" borderId="0" xfId="79" applyNumberFormat="1" applyFont="1" applyFill="1">
      <alignment vertical="top"/>
    </xf>
    <xf numFmtId="169" fontId="74" fillId="4" borderId="0" xfId="79" applyFont="1" applyFill="1">
      <alignment vertical="top"/>
    </xf>
    <xf numFmtId="180" fontId="75" fillId="4" borderId="0" xfId="79" applyNumberFormat="1" applyFont="1" applyFill="1">
      <alignment vertical="top"/>
    </xf>
    <xf numFmtId="180" fontId="77" fillId="0" borderId="0" xfId="79" applyNumberFormat="1" applyFont="1" applyFill="1" applyBorder="1">
      <alignment vertical="top"/>
    </xf>
    <xf numFmtId="180" fontId="74" fillId="48" borderId="0" xfId="79" applyNumberFormat="1" applyFont="1" applyFill="1">
      <alignment vertical="top"/>
    </xf>
    <xf numFmtId="180" fontId="74" fillId="0" borderId="0" xfId="79" applyNumberFormat="1" applyFont="1" applyFill="1">
      <alignment vertical="top"/>
    </xf>
    <xf numFmtId="180" fontId="78" fillId="4" borderId="0" xfId="79" applyNumberFormat="1" applyFont="1" applyFill="1">
      <alignment vertical="top"/>
    </xf>
    <xf numFmtId="180" fontId="79" fillId="4" borderId="0" xfId="79" applyNumberFormat="1" applyFont="1" applyFill="1">
      <alignment vertical="top"/>
    </xf>
    <xf numFmtId="165" fontId="68" fillId="4" borderId="0" xfId="79" applyNumberFormat="1" applyFont="1" applyFill="1">
      <alignment vertical="top"/>
    </xf>
    <xf numFmtId="165" fontId="68" fillId="2" borderId="0" xfId="79" applyNumberFormat="1" applyFont="1" applyFill="1">
      <alignment vertical="top"/>
    </xf>
    <xf numFmtId="180" fontId="72" fillId="4" borderId="0" xfId="79" applyNumberFormat="1" applyFont="1" applyFill="1">
      <alignment vertical="top"/>
    </xf>
    <xf numFmtId="14" fontId="68" fillId="49" borderId="0" xfId="79" applyNumberFormat="1" applyFont="1" applyFill="1">
      <alignment vertical="top"/>
    </xf>
    <xf numFmtId="1" fontId="68" fillId="49" borderId="0" xfId="79" applyNumberFormat="1" applyFont="1" applyFill="1">
      <alignment vertical="top"/>
    </xf>
    <xf numFmtId="180" fontId="80" fillId="4" borderId="0" xfId="79" applyNumberFormat="1" applyFont="1" applyFill="1">
      <alignment vertical="top"/>
    </xf>
    <xf numFmtId="14" fontId="68" fillId="4" borderId="0" xfId="79" applyNumberFormat="1" applyFont="1" applyFill="1">
      <alignment vertical="top"/>
    </xf>
    <xf numFmtId="0" fontId="81" fillId="37" borderId="0" xfId="15824" applyFont="1"/>
    <xf numFmtId="0" fontId="69" fillId="47" borderId="0" xfId="15821" applyNumberFormat="1" applyFont="1" applyFill="1">
      <alignment vertical="top"/>
    </xf>
    <xf numFmtId="0" fontId="70" fillId="47" borderId="0" xfId="15821" applyNumberFormat="1" applyFont="1" applyFill="1">
      <alignment vertical="top"/>
    </xf>
    <xf numFmtId="166" fontId="69" fillId="47" borderId="0" xfId="15821" applyFont="1" applyFill="1" applyAlignment="1">
      <alignment horizontal="right" vertical="center"/>
    </xf>
    <xf numFmtId="166" fontId="70" fillId="47" borderId="0" xfId="15821" applyFont="1" applyFill="1">
      <alignment vertical="top"/>
    </xf>
    <xf numFmtId="166" fontId="70" fillId="4" borderId="0" xfId="15821" applyFont="1" applyFill="1">
      <alignment vertical="top"/>
    </xf>
    <xf numFmtId="0" fontId="71" fillId="4" borderId="0" xfId="80" applyNumberFormat="1" applyFont="1" applyFill="1" applyBorder="1">
      <alignment vertical="top"/>
    </xf>
    <xf numFmtId="0" fontId="72" fillId="4" borderId="0" xfId="15785" applyNumberFormat="1" applyFont="1" applyFill="1" applyBorder="1">
      <alignment vertical="top"/>
    </xf>
    <xf numFmtId="0" fontId="73" fillId="4" borderId="0" xfId="15785" applyNumberFormat="1" applyFont="1" applyFill="1" applyBorder="1">
      <alignment vertical="top"/>
    </xf>
    <xf numFmtId="0" fontId="68" fillId="4" borderId="0" xfId="97" applyNumberFormat="1" applyFont="1" applyFill="1" applyBorder="1">
      <alignment horizontal="right" vertical="top"/>
    </xf>
    <xf numFmtId="0" fontId="68" fillId="4" borderId="0" xfId="80" applyNumberFormat="1" applyFont="1" applyFill="1" applyBorder="1">
      <alignment vertical="top"/>
    </xf>
    <xf numFmtId="173" fontId="71" fillId="4" borderId="0" xfId="80" applyFont="1" applyFill="1" applyBorder="1">
      <alignment vertical="top"/>
    </xf>
    <xf numFmtId="0" fontId="71" fillId="4" borderId="0" xfId="15821" applyNumberFormat="1" applyFont="1" applyFill="1" applyBorder="1">
      <alignment vertical="top"/>
    </xf>
    <xf numFmtId="173" fontId="68" fillId="0" borderId="0" xfId="80" applyFont="1" applyBorder="1">
      <alignment vertical="top"/>
    </xf>
    <xf numFmtId="1" fontId="71" fillId="4" borderId="0" xfId="15821" applyNumberFormat="1" applyFont="1" applyFill="1" applyBorder="1">
      <alignment vertical="top"/>
    </xf>
    <xf numFmtId="179" fontId="71" fillId="4" borderId="0" xfId="15821" applyNumberFormat="1" applyFont="1" applyFill="1" applyBorder="1">
      <alignment vertical="top"/>
    </xf>
    <xf numFmtId="0" fontId="71" fillId="4" borderId="0" xfId="15784" applyNumberFormat="1" applyFont="1" applyFill="1">
      <alignment vertical="top"/>
    </xf>
    <xf numFmtId="0" fontId="72" fillId="4" borderId="0" xfId="15785" applyNumberFormat="1" applyFont="1" applyFill="1">
      <alignment vertical="top"/>
    </xf>
    <xf numFmtId="0" fontId="68" fillId="4" borderId="0" xfId="15821" applyNumberFormat="1" applyFont="1" applyFill="1">
      <alignment vertical="top"/>
    </xf>
    <xf numFmtId="166" fontId="68" fillId="4" borderId="0" xfId="15821" applyFont="1" applyFill="1">
      <alignment vertical="top"/>
    </xf>
    <xf numFmtId="180" fontId="83" fillId="4" borderId="0" xfId="79" applyNumberFormat="1" applyFont="1" applyFill="1">
      <alignment vertical="top"/>
    </xf>
    <xf numFmtId="166" fontId="69" fillId="47" borderId="0" xfId="15821" applyFont="1" applyFill="1" applyAlignment="1">
      <alignment horizontal="left" vertical="center"/>
    </xf>
    <xf numFmtId="166" fontId="82" fillId="4" borderId="0" xfId="15821" applyFont="1" applyFill="1" applyAlignment="1">
      <alignment horizontal="left" vertical="center"/>
    </xf>
    <xf numFmtId="166" fontId="68" fillId="4" borderId="0" xfId="15821" applyFont="1" applyFill="1" applyAlignment="1">
      <alignment horizontal="left" vertical="center" wrapText="1"/>
    </xf>
    <xf numFmtId="166" fontId="76" fillId="2" borderId="11" xfId="15821" applyFont="1" applyFill="1" applyBorder="1" applyAlignment="1">
      <alignment horizontal="left" vertical="center" wrapText="1"/>
    </xf>
    <xf numFmtId="166" fontId="68" fillId="50" borderId="11" xfId="15821" applyFont="1" applyFill="1" applyBorder="1" applyAlignment="1">
      <alignment horizontal="left" vertical="center" wrapText="1"/>
    </xf>
    <xf numFmtId="166" fontId="68" fillId="4" borderId="15" xfId="15821" applyFont="1" applyFill="1" applyBorder="1" applyAlignment="1">
      <alignment horizontal="left" vertical="center" wrapText="1"/>
    </xf>
    <xf numFmtId="166" fontId="68" fillId="4" borderId="0" xfId="15821" applyFont="1" applyFill="1" applyBorder="1" applyAlignment="1">
      <alignment horizontal="left" vertical="center" wrapText="1"/>
    </xf>
    <xf numFmtId="0" fontId="82" fillId="47" borderId="0" xfId="97" applyNumberFormat="1" applyFont="1" applyFill="1">
      <alignment horizontal="right" vertical="top"/>
    </xf>
    <xf numFmtId="180" fontId="71" fillId="4" borderId="0" xfId="79" applyNumberFormat="1" applyFont="1" applyFill="1" applyBorder="1">
      <alignment vertical="top"/>
    </xf>
    <xf numFmtId="180" fontId="73" fillId="4" borderId="0" xfId="79" applyNumberFormat="1" applyFont="1" applyFill="1" applyBorder="1">
      <alignment vertical="top"/>
    </xf>
    <xf numFmtId="180" fontId="68" fillId="4" borderId="0" xfId="79" applyNumberFormat="1" applyFont="1" applyFill="1" applyBorder="1">
      <alignment vertical="top"/>
    </xf>
    <xf numFmtId="0" fontId="68" fillId="4" borderId="0" xfId="97" applyFont="1" applyFill="1">
      <alignment horizontal="right" vertical="top"/>
    </xf>
    <xf numFmtId="177" fontId="68" fillId="4" borderId="0" xfId="15782" applyFont="1" applyFill="1" applyAlignment="1">
      <alignment vertical="top"/>
    </xf>
    <xf numFmtId="0" fontId="72" fillId="4" borderId="0" xfId="15785" applyFont="1" applyFill="1">
      <alignment vertical="top"/>
    </xf>
    <xf numFmtId="0" fontId="73" fillId="4" borderId="0" xfId="15785" applyFont="1" applyFill="1">
      <alignment vertical="top"/>
    </xf>
    <xf numFmtId="0" fontId="68" fillId="4" borderId="0" xfId="97" applyNumberFormat="1" applyFont="1" applyFill="1">
      <alignment horizontal="right" vertical="top"/>
    </xf>
    <xf numFmtId="0" fontId="69" fillId="47" borderId="0" xfId="15821" applyNumberFormat="1" applyFont="1" applyFill="1" applyAlignment="1">
      <alignment horizontal="left" vertical="center"/>
    </xf>
    <xf numFmtId="166" fontId="87" fillId="47" borderId="0" xfId="15821" applyFont="1" applyFill="1">
      <alignment vertical="top"/>
    </xf>
    <xf numFmtId="177" fontId="70" fillId="47" borderId="0" xfId="15782" applyFont="1" applyFill="1"/>
    <xf numFmtId="177" fontId="74" fillId="4" borderId="0" xfId="15782" applyFont="1" applyFill="1" applyBorder="1" applyAlignment="1">
      <alignment vertical="top"/>
    </xf>
    <xf numFmtId="166" fontId="74" fillId="4" borderId="0" xfId="15821" applyFont="1" applyFill="1" applyBorder="1">
      <alignment vertical="top"/>
    </xf>
    <xf numFmtId="166" fontId="92" fillId="4" borderId="0" xfId="15821" applyFont="1" applyFill="1" applyBorder="1">
      <alignment vertical="top"/>
    </xf>
    <xf numFmtId="181" fontId="71" fillId="4" borderId="0" xfId="15784" applyNumberFormat="1" applyFont="1" applyFill="1">
      <alignment vertical="top"/>
    </xf>
    <xf numFmtId="181" fontId="72" fillId="4" borderId="0" xfId="15785" applyNumberFormat="1" applyFont="1" applyFill="1">
      <alignment vertical="top"/>
    </xf>
    <xf numFmtId="181" fontId="73" fillId="4" borderId="0" xfId="15785" applyNumberFormat="1" applyFont="1" applyFill="1">
      <alignment vertical="top"/>
    </xf>
    <xf numFmtId="181" fontId="68" fillId="4" borderId="0" xfId="97" applyNumberFormat="1" applyFont="1" applyFill="1">
      <alignment horizontal="right" vertical="top"/>
    </xf>
    <xf numFmtId="181" fontId="68" fillId="4" borderId="0" xfId="79" applyNumberFormat="1" applyFont="1" applyFill="1">
      <alignment vertical="top"/>
    </xf>
    <xf numFmtId="182" fontId="71" fillId="4" borderId="0" xfId="15784" applyNumberFormat="1" applyFont="1" applyFill="1">
      <alignment vertical="top"/>
    </xf>
    <xf numFmtId="182" fontId="72" fillId="4" borderId="0" xfId="15785" applyNumberFormat="1" applyFont="1" applyFill="1">
      <alignment vertical="top"/>
    </xf>
    <xf numFmtId="182" fontId="73" fillId="4" borderId="0" xfId="15785" applyNumberFormat="1" applyFont="1" applyFill="1">
      <alignment vertical="top"/>
    </xf>
    <xf numFmtId="182" fontId="68" fillId="4" borderId="0" xfId="97" applyNumberFormat="1" applyFont="1" applyFill="1">
      <alignment horizontal="right" vertical="top"/>
    </xf>
    <xf numFmtId="182" fontId="68" fillId="4" borderId="0" xfId="15821" applyNumberFormat="1" applyFont="1" applyFill="1">
      <alignment vertical="top"/>
    </xf>
    <xf numFmtId="183" fontId="71" fillId="4" borderId="0" xfId="15784" applyNumberFormat="1" applyFont="1" applyFill="1">
      <alignment vertical="top"/>
    </xf>
    <xf numFmtId="183" fontId="72" fillId="4" borderId="0" xfId="15785" applyNumberFormat="1" applyFont="1" applyFill="1">
      <alignment vertical="top"/>
    </xf>
    <xf numFmtId="183" fontId="73" fillId="4" borderId="0" xfId="15785" applyNumberFormat="1" applyFont="1" applyFill="1">
      <alignment vertical="top"/>
    </xf>
    <xf numFmtId="183" fontId="68" fillId="4" borderId="0" xfId="97" applyNumberFormat="1" applyFont="1" applyFill="1">
      <alignment horizontal="right" vertical="top"/>
    </xf>
    <xf numFmtId="177" fontId="92" fillId="4" borderId="0" xfId="15782" applyFont="1" applyFill="1" applyAlignment="1">
      <alignment vertical="top"/>
    </xf>
    <xf numFmtId="185" fontId="92" fillId="4" borderId="0" xfId="15782" applyNumberFormat="1" applyFont="1" applyFill="1" applyAlignment="1">
      <alignment vertical="top"/>
    </xf>
    <xf numFmtId="172" fontId="92" fillId="4" borderId="0" xfId="8" applyFont="1" applyFill="1">
      <alignment vertical="top"/>
    </xf>
    <xf numFmtId="172" fontId="68" fillId="4" borderId="0" xfId="8" applyFont="1" applyFill="1">
      <alignment vertical="top"/>
    </xf>
    <xf numFmtId="178" fontId="71" fillId="4" borderId="0" xfId="15784" applyFont="1" applyFill="1">
      <alignment vertical="top"/>
    </xf>
    <xf numFmtId="178" fontId="72" fillId="4" borderId="0" xfId="15785" applyNumberFormat="1" applyFont="1" applyFill="1">
      <alignment vertical="top"/>
    </xf>
    <xf numFmtId="178" fontId="73" fillId="4" borderId="0" xfId="15785" applyNumberFormat="1" applyFont="1" applyFill="1">
      <alignment vertical="top"/>
    </xf>
    <xf numFmtId="178" fontId="68" fillId="4" borderId="0" xfId="97" applyNumberFormat="1" applyFont="1" applyFill="1">
      <alignment horizontal="right" vertical="top"/>
    </xf>
    <xf numFmtId="173" fontId="68" fillId="4" borderId="0" xfId="80" applyFont="1" applyFill="1">
      <alignment vertical="top"/>
    </xf>
    <xf numFmtId="177" fontId="90" fillId="4" borderId="0" xfId="15782" applyFont="1" applyFill="1" applyAlignment="1">
      <alignment vertical="top"/>
    </xf>
    <xf numFmtId="166" fontId="90" fillId="4" borderId="0" xfId="15821" applyFont="1" applyFill="1">
      <alignment vertical="top"/>
    </xf>
    <xf numFmtId="173" fontId="90" fillId="4" borderId="0" xfId="80" applyFont="1" applyFill="1">
      <alignment vertical="top"/>
    </xf>
    <xf numFmtId="184" fontId="71" fillId="4" borderId="0" xfId="15784" applyNumberFormat="1" applyFont="1" applyFill="1">
      <alignment vertical="top"/>
    </xf>
    <xf numFmtId="184" fontId="72" fillId="4" borderId="0" xfId="15785" applyNumberFormat="1" applyFont="1" applyFill="1">
      <alignment vertical="top"/>
    </xf>
    <xf numFmtId="184" fontId="73" fillId="4" borderId="0" xfId="15785" applyNumberFormat="1" applyFont="1" applyFill="1">
      <alignment vertical="top"/>
    </xf>
    <xf numFmtId="184" fontId="68" fillId="4" borderId="0" xfId="97" applyNumberFormat="1" applyFont="1" applyFill="1">
      <alignment horizontal="right" vertical="top"/>
    </xf>
    <xf numFmtId="184" fontId="68" fillId="4" borderId="0" xfId="15821" applyNumberFormat="1" applyFont="1" applyFill="1">
      <alignment vertical="top"/>
    </xf>
    <xf numFmtId="179" fontId="68" fillId="4" borderId="0" xfId="15821" applyNumberFormat="1" applyFont="1" applyFill="1">
      <alignment vertical="top"/>
    </xf>
    <xf numFmtId="177" fontId="74" fillId="4" borderId="0" xfId="15782" applyFont="1" applyFill="1" applyAlignment="1">
      <alignment vertical="top"/>
    </xf>
    <xf numFmtId="173" fontId="74" fillId="4" borderId="0" xfId="80" applyFont="1" applyFill="1">
      <alignment vertical="top"/>
    </xf>
    <xf numFmtId="177" fontId="93" fillId="4" borderId="0" xfId="15782" applyFont="1" applyFill="1" applyAlignment="1">
      <alignment vertical="top"/>
    </xf>
    <xf numFmtId="166" fontId="93" fillId="4" borderId="0" xfId="15821" applyFont="1" applyFill="1">
      <alignment vertical="top"/>
    </xf>
    <xf numFmtId="0" fontId="94" fillId="4" borderId="0" xfId="15784" applyNumberFormat="1" applyFont="1" applyFill="1">
      <alignment vertical="top"/>
    </xf>
    <xf numFmtId="0" fontId="95" fillId="4" borderId="0" xfId="15785" applyFont="1" applyFill="1">
      <alignment vertical="top"/>
    </xf>
    <xf numFmtId="0" fontId="96" fillId="4" borderId="0" xfId="15785" applyFont="1" applyFill="1">
      <alignment vertical="top"/>
    </xf>
    <xf numFmtId="0" fontId="93" fillId="4" borderId="0" xfId="97" applyFont="1" applyFill="1">
      <alignment horizontal="right" vertical="top"/>
    </xf>
    <xf numFmtId="166" fontId="68" fillId="4" borderId="0" xfId="15821" applyFont="1" applyFill="1" applyAlignment="1">
      <alignment horizontal="right" vertical="top"/>
    </xf>
    <xf numFmtId="1" fontId="92" fillId="4" borderId="0" xfId="15782" applyNumberFormat="1" applyFont="1" applyFill="1" applyAlignment="1">
      <alignment vertical="top"/>
    </xf>
    <xf numFmtId="177" fontId="92" fillId="4" borderId="0" xfId="15821" applyNumberFormat="1" applyFont="1" applyFill="1">
      <alignment vertical="top"/>
    </xf>
    <xf numFmtId="166" fontId="90" fillId="0" borderId="0" xfId="15821" applyFont="1" applyFill="1">
      <alignment vertical="top"/>
    </xf>
    <xf numFmtId="1" fontId="90" fillId="4" borderId="0" xfId="15821" applyNumberFormat="1" applyFont="1" applyFill="1">
      <alignment vertical="top"/>
    </xf>
    <xf numFmtId="166" fontId="68" fillId="0" borderId="0" xfId="0" applyFont="1">
      <alignment vertical="top"/>
    </xf>
    <xf numFmtId="169" fontId="74" fillId="0" borderId="0" xfId="79" applyFont="1" applyFill="1">
      <alignment vertical="top"/>
    </xf>
    <xf numFmtId="180" fontId="68" fillId="0" borderId="0" xfId="79" applyNumberFormat="1" applyFont="1" applyFill="1">
      <alignment vertical="top"/>
    </xf>
    <xf numFmtId="0" fontId="69" fillId="52" borderId="0" xfId="15821" applyNumberFormat="1" applyFont="1" applyFill="1" applyAlignment="1">
      <alignment horizontal="left" vertical="center"/>
    </xf>
    <xf numFmtId="0" fontId="71" fillId="0" borderId="0" xfId="15784" applyNumberFormat="1" applyFont="1" applyFill="1" applyBorder="1">
      <alignment vertical="top"/>
    </xf>
    <xf numFmtId="0" fontId="72" fillId="0" borderId="0" xfId="15785" applyFont="1" applyFill="1" applyBorder="1">
      <alignment vertical="top"/>
    </xf>
    <xf numFmtId="0" fontId="73" fillId="0" borderId="0" xfId="15785" applyFont="1" applyFill="1" applyBorder="1">
      <alignment vertical="top"/>
    </xf>
    <xf numFmtId="0" fontId="68" fillId="0" borderId="0" xfId="97" applyFont="1" applyFill="1" applyBorder="1">
      <alignment horizontal="right" vertical="top"/>
    </xf>
    <xf numFmtId="177" fontId="74" fillId="0" borderId="0" xfId="15782" applyFont="1" applyFill="1" applyBorder="1" applyAlignment="1">
      <alignment vertical="top"/>
    </xf>
    <xf numFmtId="166" fontId="74" fillId="0" borderId="0" xfId="15821" applyFont="1" applyFill="1" applyBorder="1">
      <alignment vertical="top"/>
    </xf>
    <xf numFmtId="166" fontId="92" fillId="0" borderId="0" xfId="15821" applyFont="1" applyFill="1" applyBorder="1">
      <alignment vertical="top"/>
    </xf>
    <xf numFmtId="166" fontId="68" fillId="0" borderId="0" xfId="0" applyFont="1" applyFill="1">
      <alignment vertical="top"/>
    </xf>
    <xf numFmtId="181" fontId="91" fillId="4" borderId="0" xfId="15784" applyNumberFormat="1" applyFont="1" applyFill="1">
      <alignment vertical="top"/>
    </xf>
    <xf numFmtId="181" fontId="85" fillId="4" borderId="0" xfId="15785" applyNumberFormat="1" applyFont="1" applyFill="1">
      <alignment vertical="top"/>
    </xf>
    <xf numFmtId="181" fontId="97" fillId="4" borderId="0" xfId="15785" applyNumberFormat="1" applyFont="1" applyFill="1">
      <alignment vertical="top"/>
    </xf>
    <xf numFmtId="181" fontId="84" fillId="4" borderId="0" xfId="97" applyNumberFormat="1" applyFont="1" applyFill="1">
      <alignment horizontal="right" vertical="top"/>
    </xf>
    <xf numFmtId="177" fontId="84" fillId="4" borderId="0" xfId="15782" applyFont="1" applyFill="1" applyAlignment="1">
      <alignment vertical="top"/>
    </xf>
    <xf numFmtId="181" fontId="84" fillId="4" borderId="0" xfId="79" applyNumberFormat="1" applyFont="1" applyFill="1">
      <alignment vertical="top"/>
    </xf>
    <xf numFmtId="0" fontId="91" fillId="4" borderId="0" xfId="15784" applyNumberFormat="1" applyFont="1" applyFill="1">
      <alignment vertical="top"/>
    </xf>
    <xf numFmtId="0" fontId="85" fillId="4" borderId="0" xfId="15785" applyFont="1" applyFill="1">
      <alignment vertical="top"/>
    </xf>
    <xf numFmtId="0" fontId="97" fillId="4" borderId="0" xfId="15785" applyFont="1" applyFill="1">
      <alignment vertical="top"/>
    </xf>
    <xf numFmtId="0" fontId="84" fillId="4" borderId="0" xfId="97" applyFont="1" applyFill="1">
      <alignment horizontal="right" vertical="top"/>
    </xf>
    <xf numFmtId="166" fontId="84" fillId="4" borderId="0" xfId="15821" applyFont="1" applyFill="1">
      <alignment vertical="top"/>
    </xf>
    <xf numFmtId="178" fontId="83" fillId="4" borderId="0" xfId="15785" applyNumberFormat="1" applyFont="1" applyFill="1" applyBorder="1">
      <alignment vertical="top"/>
    </xf>
    <xf numFmtId="0" fontId="83" fillId="4" borderId="0" xfId="15785" applyFont="1" applyFill="1" applyBorder="1">
      <alignment vertical="top"/>
    </xf>
    <xf numFmtId="1" fontId="83" fillId="4" borderId="0" xfId="15785" applyNumberFormat="1" applyFont="1" applyFill="1">
      <alignment vertical="top"/>
    </xf>
    <xf numFmtId="179" fontId="83" fillId="4" borderId="0" xfId="15785" applyNumberFormat="1" applyFont="1" applyFill="1" applyBorder="1">
      <alignment vertical="top"/>
    </xf>
    <xf numFmtId="0" fontId="98" fillId="47" borderId="0" xfId="15820" applyFont="1" applyFill="1" applyAlignment="1">
      <alignment horizontal="left" vertical="center"/>
    </xf>
    <xf numFmtId="0" fontId="78" fillId="4" borderId="0" xfId="15821" applyNumberFormat="1" applyFont="1" applyFill="1">
      <alignment vertical="top"/>
    </xf>
    <xf numFmtId="0" fontId="99" fillId="39" borderId="0" xfId="15822" applyFont="1"/>
    <xf numFmtId="0" fontId="100" fillId="37" borderId="0" xfId="15824" applyFont="1"/>
    <xf numFmtId="180" fontId="78" fillId="0" borderId="0" xfId="79" applyNumberFormat="1" applyFont="1" applyFill="1">
      <alignment vertical="top"/>
    </xf>
    <xf numFmtId="180" fontId="79" fillId="0" borderId="0" xfId="79" applyNumberFormat="1" applyFont="1" applyFill="1">
      <alignment vertical="top"/>
    </xf>
    <xf numFmtId="167" fontId="68" fillId="0" borderId="0" xfId="79" applyNumberFormat="1" applyFont="1" applyFill="1">
      <alignment vertical="top"/>
    </xf>
    <xf numFmtId="2" fontId="68" fillId="4" borderId="0" xfId="79" applyNumberFormat="1" applyFont="1" applyFill="1">
      <alignment vertical="top"/>
    </xf>
    <xf numFmtId="0" fontId="83" fillId="4" borderId="0" xfId="15785" applyNumberFormat="1" applyFont="1" applyFill="1" applyBorder="1">
      <alignment vertical="top"/>
    </xf>
    <xf numFmtId="180" fontId="83" fillId="4" borderId="0" xfId="79" applyNumberFormat="1" applyFont="1" applyFill="1" applyBorder="1">
      <alignment vertical="top"/>
    </xf>
    <xf numFmtId="0" fontId="83" fillId="4" borderId="0" xfId="15785" applyFont="1" applyFill="1">
      <alignment vertical="top"/>
    </xf>
    <xf numFmtId="0" fontId="101" fillId="47" borderId="0" xfId="15785" applyNumberFormat="1" applyFont="1" applyFill="1">
      <alignment vertical="top"/>
    </xf>
    <xf numFmtId="0" fontId="102" fillId="4" borderId="0" xfId="15785" applyNumberFormat="1" applyFont="1" applyFill="1">
      <alignment vertical="top"/>
    </xf>
    <xf numFmtId="180" fontId="85" fillId="0" borderId="0" xfId="79" applyNumberFormat="1" applyFont="1" applyFill="1">
      <alignment vertical="top"/>
    </xf>
    <xf numFmtId="180" fontId="83" fillId="0" borderId="0" xfId="79" applyNumberFormat="1" applyFont="1" applyFill="1">
      <alignment vertical="top"/>
    </xf>
    <xf numFmtId="177" fontId="84" fillId="0" borderId="0" xfId="15782" applyFont="1" applyFill="1" applyAlignment="1">
      <alignment vertical="top"/>
    </xf>
    <xf numFmtId="180" fontId="84" fillId="0" borderId="0" xfId="79" applyNumberFormat="1" applyFont="1" applyFill="1">
      <alignment vertical="top"/>
    </xf>
    <xf numFmtId="0" fontId="91" fillId="0" borderId="0" xfId="15784" applyNumberFormat="1" applyFont="1" applyFill="1">
      <alignment vertical="top"/>
    </xf>
    <xf numFmtId="0" fontId="86" fillId="0" borderId="0" xfId="15785" applyFont="1" applyFill="1">
      <alignment vertical="top"/>
    </xf>
    <xf numFmtId="0" fontId="97" fillId="0" borderId="0" xfId="15785" applyFont="1" applyFill="1">
      <alignment vertical="top"/>
    </xf>
    <xf numFmtId="0" fontId="84" fillId="0" borderId="0" xfId="97" applyFont="1" applyFill="1">
      <alignment horizontal="right" vertical="top"/>
    </xf>
    <xf numFmtId="166" fontId="84" fillId="0" borderId="0" xfId="15821" applyFont="1" applyFill="1">
      <alignment vertical="top"/>
    </xf>
    <xf numFmtId="0" fontId="71" fillId="0" borderId="0" xfId="15784" applyNumberFormat="1" applyFont="1" applyFill="1">
      <alignment vertical="top"/>
    </xf>
    <xf numFmtId="0" fontId="83" fillId="0" borderId="0" xfId="15785" applyFont="1" applyFill="1">
      <alignment vertical="top"/>
    </xf>
    <xf numFmtId="0" fontId="73" fillId="0" borderId="0" xfId="15785" applyFont="1" applyFill="1">
      <alignment vertical="top"/>
    </xf>
    <xf numFmtId="0" fontId="68" fillId="0" borderId="0" xfId="97" applyFont="1" applyFill="1">
      <alignment horizontal="right" vertical="top"/>
    </xf>
    <xf numFmtId="166" fontId="68" fillId="0" borderId="0" xfId="15821" applyFont="1" applyFill="1">
      <alignment vertical="top"/>
    </xf>
    <xf numFmtId="180" fontId="72" fillId="0" borderId="0" xfId="79" applyNumberFormat="1" applyFont="1" applyFill="1">
      <alignment vertical="top"/>
    </xf>
    <xf numFmtId="166" fontId="68" fillId="0" borderId="0" xfId="79" applyNumberFormat="1" applyFont="1" applyFill="1">
      <alignment vertical="top"/>
    </xf>
    <xf numFmtId="177" fontId="68" fillId="0" borderId="0" xfId="15782" applyFont="1" applyFill="1" applyAlignment="1">
      <alignment vertical="top"/>
    </xf>
    <xf numFmtId="177" fontId="103" fillId="0" borderId="0" xfId="15782" applyFont="1" applyFill="1" applyAlignment="1">
      <alignment vertical="top"/>
    </xf>
    <xf numFmtId="186" fontId="90" fillId="0" borderId="0" xfId="15826" applyFont="1" applyFill="1">
      <alignment vertical="top"/>
    </xf>
    <xf numFmtId="180" fontId="104" fillId="0" borderId="0" xfId="79" applyNumberFormat="1" applyFont="1" applyFill="1">
      <alignment vertical="top"/>
    </xf>
    <xf numFmtId="180" fontId="105" fillId="0" borderId="0" xfId="79" applyNumberFormat="1" applyFont="1" applyFill="1">
      <alignment vertical="top"/>
    </xf>
    <xf numFmtId="180" fontId="103" fillId="0" borderId="0" xfId="79" applyNumberFormat="1" applyFont="1" applyFill="1">
      <alignment vertical="top"/>
    </xf>
    <xf numFmtId="166" fontId="72" fillId="0" borderId="0" xfId="79" applyNumberFormat="1" applyFont="1" applyFill="1">
      <alignment vertical="top"/>
    </xf>
    <xf numFmtId="166" fontId="83" fillId="0" borderId="0" xfId="79" applyNumberFormat="1" applyFont="1" applyFill="1">
      <alignment vertical="top"/>
    </xf>
    <xf numFmtId="166" fontId="78" fillId="0" borderId="0" xfId="79" applyNumberFormat="1" applyFont="1" applyFill="1">
      <alignment vertical="top"/>
    </xf>
    <xf numFmtId="166" fontId="79" fillId="0" borderId="0" xfId="79" applyNumberFormat="1" applyFont="1" applyFill="1">
      <alignment vertical="top"/>
    </xf>
    <xf numFmtId="169" fontId="103" fillId="0" borderId="0" xfId="79" applyFont="1" applyFill="1">
      <alignment vertical="top"/>
    </xf>
    <xf numFmtId="180" fontId="86" fillId="0" borderId="0" xfId="79" applyNumberFormat="1" applyFont="1" applyFill="1">
      <alignment vertical="top"/>
    </xf>
    <xf numFmtId="166" fontId="84" fillId="0" borderId="0" xfId="79" applyNumberFormat="1" applyFont="1" applyFill="1">
      <alignment vertical="top"/>
    </xf>
    <xf numFmtId="0" fontId="76" fillId="0" borderId="0" xfId="15822" applyFont="1" applyFill="1"/>
    <xf numFmtId="168" fontId="74" fillId="0" borderId="0" xfId="15823" applyFont="1" applyFill="1">
      <alignment vertical="top"/>
    </xf>
    <xf numFmtId="167" fontId="74" fillId="48" borderId="0" xfId="79" applyNumberFormat="1" applyFont="1" applyFill="1">
      <alignment vertical="top"/>
    </xf>
    <xf numFmtId="177" fontId="68" fillId="4" borderId="16" xfId="15782" applyFont="1" applyFill="1" applyBorder="1" applyAlignment="1">
      <alignment vertical="top"/>
    </xf>
    <xf numFmtId="180" fontId="88" fillId="0" borderId="0" xfId="79" applyNumberFormat="1" applyFont="1" applyFill="1">
      <alignment vertical="top"/>
    </xf>
    <xf numFmtId="180" fontId="89" fillId="0" borderId="0" xfId="79" applyNumberFormat="1" applyFont="1" applyFill="1">
      <alignment vertical="top"/>
    </xf>
    <xf numFmtId="180" fontId="90" fillId="0" borderId="0" xfId="79" applyNumberFormat="1" applyFont="1" applyFill="1">
      <alignment vertical="top"/>
    </xf>
    <xf numFmtId="169" fontId="90" fillId="0" borderId="0" xfId="79" applyFont="1" applyFill="1">
      <alignment vertical="top"/>
    </xf>
    <xf numFmtId="0" fontId="85" fillId="0" borderId="0" xfId="15785" applyFont="1" applyFill="1">
      <alignment vertical="top"/>
    </xf>
    <xf numFmtId="178" fontId="68" fillId="0" borderId="0" xfId="97" applyNumberFormat="1" applyFont="1" applyFill="1">
      <alignment horizontal="right" vertical="top"/>
    </xf>
    <xf numFmtId="0" fontId="85" fillId="0" borderId="0" xfId="15785" applyFont="1" applyFill="1" applyBorder="1">
      <alignment vertical="top"/>
    </xf>
    <xf numFmtId="0" fontId="106" fillId="0" borderId="0" xfId="15784" applyNumberFormat="1" applyFont="1" applyFill="1" applyBorder="1">
      <alignment vertical="top"/>
    </xf>
    <xf numFmtId="0" fontId="104" fillId="0" borderId="0" xfId="15785" applyFont="1" applyFill="1" applyBorder="1">
      <alignment vertical="top"/>
    </xf>
    <xf numFmtId="0" fontId="107" fillId="0" borderId="0" xfId="15785" applyFont="1" applyFill="1" applyBorder="1">
      <alignment vertical="top"/>
    </xf>
    <xf numFmtId="0" fontId="103" fillId="0" borderId="0" xfId="97" applyFont="1" applyFill="1" applyBorder="1">
      <alignment horizontal="right" vertical="top"/>
    </xf>
    <xf numFmtId="177" fontId="103" fillId="0" borderId="0" xfId="15782" applyFont="1" applyFill="1" applyBorder="1" applyAlignment="1">
      <alignment vertical="top"/>
    </xf>
    <xf numFmtId="166" fontId="103" fillId="0" borderId="0" xfId="15821" applyFont="1" applyFill="1" applyBorder="1">
      <alignment vertical="top"/>
    </xf>
    <xf numFmtId="0" fontId="91" fillId="4" borderId="0" xfId="15784" applyNumberFormat="1" applyFont="1" applyFill="1" applyBorder="1">
      <alignment vertical="top"/>
    </xf>
    <xf numFmtId="0" fontId="85" fillId="4" borderId="0" xfId="15785" applyFont="1" applyFill="1" applyBorder="1">
      <alignment vertical="top"/>
    </xf>
    <xf numFmtId="0" fontId="97" fillId="4" borderId="0" xfId="15785" applyFont="1" applyFill="1" applyBorder="1">
      <alignment vertical="top"/>
    </xf>
    <xf numFmtId="178" fontId="84" fillId="4" borderId="0" xfId="97" applyNumberFormat="1" applyFont="1" applyFill="1">
      <alignment horizontal="right" vertical="top"/>
    </xf>
    <xf numFmtId="177" fontId="84" fillId="4" borderId="0" xfId="15782" applyFont="1" applyFill="1" applyBorder="1" applyAlignment="1">
      <alignment vertical="top"/>
    </xf>
    <xf numFmtId="166" fontId="84" fillId="4" borderId="0" xfId="15821" applyFont="1" applyFill="1" applyBorder="1">
      <alignment vertical="top"/>
    </xf>
    <xf numFmtId="0" fontId="106" fillId="4" borderId="0" xfId="15784" applyNumberFormat="1" applyFont="1" applyFill="1" applyBorder="1">
      <alignment vertical="top"/>
    </xf>
    <xf numFmtId="0" fontId="104" fillId="4" borderId="0" xfId="15785" applyFont="1" applyFill="1" applyBorder="1">
      <alignment vertical="top"/>
    </xf>
    <xf numFmtId="0" fontId="107" fillId="4" borderId="0" xfId="15785" applyFont="1" applyFill="1" applyBorder="1">
      <alignment vertical="top"/>
    </xf>
    <xf numFmtId="178" fontId="103" fillId="4" borderId="0" xfId="97" applyNumberFormat="1" applyFont="1" applyFill="1">
      <alignment horizontal="right" vertical="top"/>
    </xf>
    <xf numFmtId="177" fontId="103" fillId="4" borderId="0" xfId="15782" applyFont="1" applyFill="1" applyBorder="1" applyAlignment="1">
      <alignment vertical="top"/>
    </xf>
    <xf numFmtId="166" fontId="103" fillId="4" borderId="0" xfId="15821" applyFont="1" applyFill="1" applyBorder="1">
      <alignment vertical="top"/>
    </xf>
    <xf numFmtId="0" fontId="106" fillId="0" borderId="0" xfId="15784" applyNumberFormat="1" applyFont="1" applyFill="1">
      <alignment vertical="top"/>
    </xf>
    <xf numFmtId="0" fontId="107" fillId="0" borderId="0" xfId="15785" applyFont="1" applyFill="1">
      <alignment vertical="top"/>
    </xf>
    <xf numFmtId="0" fontId="103" fillId="0" borderId="0" xfId="97" applyFont="1" applyFill="1">
      <alignment horizontal="right" vertical="top"/>
    </xf>
    <xf numFmtId="166" fontId="103" fillId="0" borderId="0" xfId="15821" applyFont="1" applyFill="1">
      <alignment vertical="top"/>
    </xf>
    <xf numFmtId="0" fontId="104" fillId="0" borderId="0" xfId="15785" applyFont="1" applyFill="1">
      <alignment vertical="top"/>
    </xf>
    <xf numFmtId="166" fontId="68" fillId="4" borderId="0" xfId="15821" applyFont="1" applyFill="1" applyBorder="1">
      <alignment vertical="top"/>
    </xf>
    <xf numFmtId="177" fontId="68" fillId="0" borderId="16" xfId="15782" applyFont="1" applyFill="1" applyBorder="1" applyAlignment="1">
      <alignment vertical="top"/>
    </xf>
    <xf numFmtId="181" fontId="74" fillId="48" borderId="0" xfId="79" applyNumberFormat="1" applyFont="1" applyFill="1">
      <alignment vertical="top"/>
    </xf>
    <xf numFmtId="167" fontId="74" fillId="53" borderId="0" xfId="79" applyNumberFormat="1" applyFont="1" applyFill="1">
      <alignment vertical="top"/>
    </xf>
    <xf numFmtId="177" fontId="84" fillId="54" borderId="0" xfId="15782" applyFont="1" applyFill="1" applyAlignment="1">
      <alignment vertical="top"/>
    </xf>
    <xf numFmtId="166" fontId="81" fillId="56" borderId="0" xfId="0" applyFont="1" applyFill="1">
      <alignment vertical="top"/>
    </xf>
    <xf numFmtId="10" fontId="74" fillId="48" borderId="0" xfId="79" applyNumberFormat="1" applyFont="1" applyFill="1">
      <alignment vertical="top"/>
    </xf>
    <xf numFmtId="186" fontId="84" fillId="4" borderId="0" xfId="15826" applyFont="1" applyFill="1">
      <alignment vertical="top"/>
    </xf>
    <xf numFmtId="0" fontId="103" fillId="4" borderId="0" xfId="97" applyFont="1" applyFill="1">
      <alignment horizontal="right" vertical="top"/>
    </xf>
    <xf numFmtId="166" fontId="108" fillId="47" borderId="0" xfId="15821" applyFont="1" applyFill="1" applyAlignment="1">
      <alignment horizontal="right" vertical="top"/>
    </xf>
    <xf numFmtId="0" fontId="103" fillId="4" borderId="0" xfId="97" applyNumberFormat="1" applyFont="1" applyFill="1" applyBorder="1">
      <alignment horizontal="right" vertical="top"/>
    </xf>
    <xf numFmtId="0" fontId="103" fillId="39" borderId="0" xfId="15822" applyFont="1" applyAlignment="1">
      <alignment horizontal="right"/>
    </xf>
    <xf numFmtId="0" fontId="103" fillId="37" borderId="0" xfId="15824" applyFont="1" applyAlignment="1">
      <alignment horizontal="right"/>
    </xf>
    <xf numFmtId="181" fontId="103" fillId="0" borderId="0" xfId="97" applyNumberFormat="1" applyFont="1" applyFill="1">
      <alignment horizontal="right" vertical="top"/>
    </xf>
    <xf numFmtId="181" fontId="106" fillId="0" borderId="0" xfId="15784" applyNumberFormat="1" applyFont="1" applyFill="1">
      <alignment vertical="top"/>
    </xf>
    <xf numFmtId="181" fontId="104" fillId="0" borderId="0" xfId="15785" applyNumberFormat="1" applyFont="1" applyFill="1">
      <alignment vertical="top"/>
    </xf>
    <xf numFmtId="181" fontId="107" fillId="0" borderId="0" xfId="15785" applyNumberFormat="1" applyFont="1" applyFill="1">
      <alignment vertical="top"/>
    </xf>
    <xf numFmtId="181" fontId="103" fillId="0" borderId="0" xfId="79" applyNumberFormat="1" applyFont="1" applyFill="1">
      <alignment vertical="top"/>
    </xf>
    <xf numFmtId="177" fontId="90" fillId="4" borderId="16" xfId="15782" applyFont="1" applyFill="1" applyBorder="1" applyAlignment="1">
      <alignment vertical="top"/>
    </xf>
    <xf numFmtId="177" fontId="90" fillId="4" borderId="0" xfId="15782" applyFont="1" applyFill="1" applyBorder="1" applyAlignment="1">
      <alignment vertical="top"/>
    </xf>
    <xf numFmtId="0" fontId="90" fillId="0" borderId="0" xfId="15822" applyFont="1" applyFill="1"/>
    <xf numFmtId="184" fontId="84" fillId="0" borderId="0" xfId="15782" applyNumberFormat="1" applyFont="1" applyFill="1" applyAlignment="1">
      <alignment vertical="top"/>
    </xf>
    <xf numFmtId="1" fontId="68" fillId="50" borderId="11" xfId="15821" applyNumberFormat="1" applyFont="1" applyFill="1" applyBorder="1" applyAlignment="1">
      <alignment horizontal="left" vertical="center" wrapText="1"/>
    </xf>
    <xf numFmtId="1" fontId="74" fillId="38" borderId="0" xfId="79" applyNumberFormat="1" applyFont="1" applyFill="1">
      <alignment vertical="top"/>
    </xf>
    <xf numFmtId="179" fontId="103" fillId="0" borderId="0" xfId="15782" applyNumberFormat="1" applyFont="1" applyFill="1" applyAlignment="1">
      <alignment vertical="top"/>
    </xf>
    <xf numFmtId="184" fontId="103" fillId="0" borderId="0" xfId="15782" applyNumberFormat="1" applyFont="1" applyFill="1" applyAlignment="1">
      <alignment vertical="top"/>
    </xf>
    <xf numFmtId="0" fontId="109" fillId="4" borderId="0" xfId="15784" applyNumberFormat="1" applyFont="1" applyFill="1">
      <alignment vertical="top"/>
    </xf>
    <xf numFmtId="0" fontId="88" fillId="4" borderId="0" xfId="15785" applyFont="1" applyFill="1">
      <alignment vertical="top"/>
    </xf>
    <xf numFmtId="0" fontId="110" fillId="4" borderId="0" xfId="15785" applyFont="1" applyFill="1">
      <alignment vertical="top"/>
    </xf>
    <xf numFmtId="0" fontId="90" fillId="4" borderId="0" xfId="97" applyFont="1" applyFill="1">
      <alignment horizontal="right" vertical="top"/>
    </xf>
    <xf numFmtId="179" fontId="84" fillId="0" borderId="0" xfId="15782" applyNumberFormat="1" applyFont="1" applyFill="1" applyAlignment="1">
      <alignment vertical="top"/>
    </xf>
    <xf numFmtId="0" fontId="103" fillId="0" borderId="0" xfId="15822" applyFont="1" applyFill="1"/>
    <xf numFmtId="187" fontId="103" fillId="0" borderId="0" xfId="15782" applyNumberFormat="1" applyFont="1" applyFill="1" applyAlignment="1">
      <alignment vertical="top"/>
    </xf>
    <xf numFmtId="177" fontId="90" fillId="0" borderId="0" xfId="15782" applyFont="1" applyFill="1" applyAlignment="1">
      <alignment vertical="top"/>
    </xf>
    <xf numFmtId="184" fontId="90" fillId="0" borderId="0" xfId="15782" applyNumberFormat="1" applyFont="1" applyFill="1" applyAlignment="1">
      <alignment vertical="top"/>
    </xf>
    <xf numFmtId="181" fontId="106" fillId="58" borderId="0" xfId="15784" applyNumberFormat="1" applyFont="1" applyFill="1">
      <alignment vertical="top"/>
    </xf>
    <xf numFmtId="181" fontId="104" fillId="58" borderId="0" xfId="15785" applyNumberFormat="1" applyFont="1" applyFill="1">
      <alignment vertical="top"/>
    </xf>
    <xf numFmtId="181" fontId="107" fillId="58" borderId="0" xfId="15785" applyNumberFormat="1" applyFont="1" applyFill="1">
      <alignment vertical="top"/>
    </xf>
    <xf numFmtId="181" fontId="103" fillId="58" borderId="0" xfId="97" applyNumberFormat="1" applyFont="1" applyFill="1">
      <alignment horizontal="right" vertical="top"/>
    </xf>
    <xf numFmtId="181" fontId="103" fillId="58" borderId="0" xfId="79" applyNumberFormat="1" applyFont="1" applyFill="1">
      <alignment vertical="top"/>
    </xf>
    <xf numFmtId="187" fontId="103" fillId="58" borderId="0" xfId="15782" applyNumberFormat="1" applyFont="1" applyFill="1" applyAlignment="1">
      <alignment vertical="top"/>
    </xf>
    <xf numFmtId="181" fontId="103" fillId="59" borderId="0" xfId="79" applyNumberFormat="1" applyFont="1" applyFill="1">
      <alignment vertical="top"/>
    </xf>
    <xf numFmtId="166" fontId="68" fillId="0" borderId="0" xfId="0" applyFont="1" applyAlignment="1">
      <alignment vertical="top" wrapText="1"/>
    </xf>
    <xf numFmtId="177" fontId="103" fillId="60" borderId="0" xfId="15782" applyFont="1" applyFill="1" applyAlignment="1">
      <alignment vertical="top"/>
    </xf>
    <xf numFmtId="186" fontId="74" fillId="60" borderId="0" xfId="15826" applyFont="1" applyFill="1">
      <alignment vertical="top"/>
    </xf>
    <xf numFmtId="181" fontId="91" fillId="0" borderId="0" xfId="15784" applyNumberFormat="1" applyFont="1" applyFill="1">
      <alignment vertical="top"/>
    </xf>
    <xf numFmtId="181" fontId="85" fillId="0" borderId="0" xfId="15785" applyNumberFormat="1" applyFont="1" applyFill="1">
      <alignment vertical="top"/>
    </xf>
    <xf numFmtId="181" fontId="97" fillId="0" borderId="0" xfId="15785" applyNumberFormat="1" applyFont="1" applyFill="1">
      <alignment vertical="top"/>
    </xf>
    <xf numFmtId="181" fontId="84" fillId="0" borderId="0" xfId="97" applyNumberFormat="1" applyFont="1" applyFill="1">
      <alignment horizontal="right" vertical="top"/>
    </xf>
    <xf numFmtId="186" fontId="84" fillId="0" borderId="0" xfId="15826" applyFont="1" applyFill="1">
      <alignment vertical="top"/>
    </xf>
    <xf numFmtId="181" fontId="84" fillId="0" borderId="0" xfId="79" applyNumberFormat="1" applyFont="1" applyFill="1">
      <alignment vertical="top"/>
    </xf>
    <xf numFmtId="187" fontId="84" fillId="0" borderId="0" xfId="15782" applyNumberFormat="1" applyFont="1" applyFill="1" applyAlignment="1">
      <alignment vertical="top"/>
    </xf>
    <xf numFmtId="169" fontId="106" fillId="0" borderId="0" xfId="15784" applyNumberFormat="1" applyFont="1" applyFill="1">
      <alignment vertical="top"/>
    </xf>
    <xf numFmtId="169" fontId="104" fillId="0" borderId="0" xfId="15785" applyNumberFormat="1" applyFont="1" applyFill="1">
      <alignment vertical="top"/>
    </xf>
    <xf numFmtId="169" fontId="107" fillId="0" borderId="0" xfId="15785" applyNumberFormat="1" applyFont="1" applyFill="1">
      <alignment vertical="top"/>
    </xf>
    <xf numFmtId="169" fontId="103" fillId="0" borderId="0" xfId="97" applyNumberFormat="1" applyFont="1" applyFill="1">
      <alignment horizontal="right" vertical="top"/>
    </xf>
    <xf numFmtId="169" fontId="103" fillId="0" borderId="0" xfId="15782" applyNumberFormat="1" applyFont="1" applyFill="1" applyAlignment="1">
      <alignment vertical="top"/>
    </xf>
    <xf numFmtId="10" fontId="74" fillId="61" borderId="0" xfId="79" applyNumberFormat="1" applyFont="1" applyFill="1">
      <alignment vertical="top"/>
    </xf>
    <xf numFmtId="10" fontId="74" fillId="0" borderId="0" xfId="79" applyNumberFormat="1" applyFont="1" applyFill="1">
      <alignment vertical="top"/>
    </xf>
    <xf numFmtId="10" fontId="84" fillId="4" borderId="0" xfId="15782" applyNumberFormat="1" applyFont="1" applyFill="1" applyAlignment="1">
      <alignment vertical="top"/>
    </xf>
    <xf numFmtId="186" fontId="74" fillId="0" borderId="0" xfId="15826" applyFont="1" applyFill="1">
      <alignment vertical="top"/>
    </xf>
    <xf numFmtId="1" fontId="74" fillId="54" borderId="0" xfId="15821" applyNumberFormat="1" applyFont="1" applyFill="1">
      <alignment vertical="top"/>
    </xf>
    <xf numFmtId="0" fontId="72" fillId="0" borderId="0" xfId="15785" applyFont="1" applyFill="1">
      <alignment vertical="top"/>
    </xf>
    <xf numFmtId="10" fontId="84" fillId="0" borderId="0" xfId="15782" applyNumberFormat="1" applyFont="1" applyFill="1" applyAlignment="1">
      <alignment vertical="top"/>
    </xf>
    <xf numFmtId="0" fontId="106" fillId="4" borderId="0" xfId="15784" applyNumberFormat="1" applyFont="1" applyFill="1">
      <alignment vertical="top"/>
    </xf>
    <xf numFmtId="0" fontId="104" fillId="4" borderId="0" xfId="15785" applyFont="1" applyFill="1">
      <alignment vertical="top"/>
    </xf>
    <xf numFmtId="0" fontId="107" fillId="4" borderId="0" xfId="15785" applyFont="1" applyFill="1">
      <alignment vertical="top"/>
    </xf>
    <xf numFmtId="177" fontId="103" fillId="4" borderId="0" xfId="15782" applyFont="1" applyFill="1" applyAlignment="1">
      <alignment vertical="top"/>
    </xf>
    <xf numFmtId="166" fontId="103" fillId="4" borderId="0" xfId="15821" applyFont="1" applyFill="1">
      <alignment vertical="top"/>
    </xf>
    <xf numFmtId="187" fontId="90" fillId="0" borderId="0" xfId="15782" applyNumberFormat="1" applyFont="1" applyFill="1" applyAlignment="1">
      <alignment vertical="top"/>
    </xf>
    <xf numFmtId="177" fontId="103" fillId="4" borderId="16" xfId="15782" applyFont="1" applyFill="1" applyBorder="1" applyAlignment="1">
      <alignment vertical="top"/>
    </xf>
    <xf numFmtId="166" fontId="68" fillId="3" borderId="0" xfId="15821" applyFont="1" applyFill="1">
      <alignment vertical="top"/>
    </xf>
    <xf numFmtId="180" fontId="106" fillId="0" borderId="0" xfId="15784" applyNumberFormat="1" applyFont="1" applyFill="1">
      <alignment vertical="top"/>
    </xf>
    <xf numFmtId="180" fontId="104" fillId="0" borderId="0" xfId="15785" applyNumberFormat="1" applyFont="1" applyFill="1">
      <alignment vertical="top"/>
    </xf>
    <xf numFmtId="180" fontId="107" fillId="0" borderId="0" xfId="15785" applyNumberFormat="1" applyFont="1" applyFill="1">
      <alignment vertical="top"/>
    </xf>
    <xf numFmtId="180" fontId="103" fillId="0" borderId="0" xfId="97" applyNumberFormat="1" applyFont="1" applyFill="1">
      <alignment horizontal="right" vertical="top"/>
    </xf>
    <xf numFmtId="180" fontId="103" fillId="0" borderId="0" xfId="15782" applyNumberFormat="1" applyFont="1" applyFill="1" applyAlignment="1">
      <alignment vertical="top"/>
    </xf>
    <xf numFmtId="180" fontId="103" fillId="0" borderId="16" xfId="15782" applyNumberFormat="1" applyFont="1" applyFill="1" applyBorder="1" applyAlignment="1">
      <alignment vertical="top"/>
    </xf>
    <xf numFmtId="177" fontId="103" fillId="0" borderId="16" xfId="15782" applyFont="1" applyFill="1" applyBorder="1" applyAlignment="1">
      <alignment vertical="top"/>
    </xf>
    <xf numFmtId="1" fontId="84" fillId="0" borderId="0" xfId="15782" applyNumberFormat="1" applyFont="1" applyFill="1" applyAlignment="1">
      <alignment vertical="top"/>
    </xf>
    <xf numFmtId="166" fontId="71" fillId="0" borderId="0" xfId="0" applyFont="1" applyFill="1">
      <alignment vertical="top"/>
    </xf>
    <xf numFmtId="166" fontId="113" fillId="47" borderId="0" xfId="15820" applyNumberFormat="1" applyFont="1" applyFill="1" applyAlignment="1">
      <alignment vertical="top"/>
    </xf>
    <xf numFmtId="0" fontId="74" fillId="0" borderId="0" xfId="15820" applyFont="1"/>
    <xf numFmtId="0" fontId="114" fillId="0" borderId="0" xfId="15820" applyFont="1" applyAlignment="1">
      <alignment vertical="top"/>
    </xf>
    <xf numFmtId="0" fontId="114" fillId="0" borderId="0" xfId="15820" applyFont="1"/>
    <xf numFmtId="0" fontId="115" fillId="0" borderId="0" xfId="15820" applyFont="1"/>
    <xf numFmtId="0" fontId="115" fillId="0" borderId="0" xfId="15820" applyFont="1" applyAlignment="1">
      <alignment vertical="top"/>
    </xf>
    <xf numFmtId="0" fontId="115" fillId="0" borderId="0" xfId="15820" applyFont="1" applyAlignment="1">
      <alignment horizontal="right" vertical="top"/>
    </xf>
    <xf numFmtId="0" fontId="72" fillId="0" borderId="0" xfId="15820" applyFont="1" applyAlignment="1">
      <alignment vertical="top"/>
    </xf>
    <xf numFmtId="0" fontId="68" fillId="0" borderId="0" xfId="15820" applyFont="1" applyAlignment="1">
      <alignment horizontal="right" vertical="top"/>
    </xf>
    <xf numFmtId="0" fontId="116" fillId="0" borderId="0" xfId="15820" applyFont="1" applyAlignment="1">
      <alignment vertical="top"/>
    </xf>
    <xf numFmtId="0" fontId="68" fillId="0" borderId="0" xfId="15820" applyFont="1" applyAlignment="1">
      <alignment vertical="top"/>
    </xf>
    <xf numFmtId="0" fontId="68" fillId="0" borderId="0" xfId="15820" applyFont="1"/>
    <xf numFmtId="0" fontId="117" fillId="0" borderId="0" xfId="15820" applyFont="1" applyAlignment="1">
      <alignment vertical="top"/>
    </xf>
    <xf numFmtId="0" fontId="118" fillId="0" borderId="0" xfId="15820" applyFont="1" applyAlignment="1">
      <alignment vertical="top"/>
    </xf>
    <xf numFmtId="0" fontId="119" fillId="0" borderId="0" xfId="15820" applyFont="1" applyAlignment="1">
      <alignment vertical="top"/>
    </xf>
    <xf numFmtId="0" fontId="120" fillId="0" borderId="0" xfId="15820" applyFont="1" applyAlignment="1">
      <alignment vertical="top"/>
    </xf>
    <xf numFmtId="0" fontId="74" fillId="64" borderId="0" xfId="15820" applyFont="1" applyFill="1"/>
    <xf numFmtId="0" fontId="68" fillId="51" borderId="0" xfId="15820" applyFont="1" applyFill="1" applyAlignment="1">
      <alignment vertical="top"/>
    </xf>
    <xf numFmtId="0" fontId="121" fillId="51" borderId="0" xfId="15820" applyFont="1" applyFill="1" applyAlignment="1">
      <alignment vertical="top"/>
    </xf>
    <xf numFmtId="0" fontId="68" fillId="65" borderId="0" xfId="15820" applyFont="1" applyFill="1" applyAlignment="1">
      <alignment vertical="top"/>
    </xf>
    <xf numFmtId="0" fontId="81" fillId="63" borderId="0" xfId="15828" applyFont="1" applyFill="1"/>
    <xf numFmtId="166" fontId="81" fillId="56" borderId="0" xfId="15820" applyNumberFormat="1" applyFont="1" applyFill="1" applyAlignment="1">
      <alignment vertical="top"/>
    </xf>
    <xf numFmtId="0" fontId="121" fillId="62" borderId="0" xfId="15820" applyFont="1" applyFill="1" applyAlignment="1">
      <alignment vertical="center"/>
    </xf>
    <xf numFmtId="0" fontId="68" fillId="57" borderId="0" xfId="15820" applyFont="1" applyFill="1" applyAlignment="1">
      <alignment vertical="top"/>
    </xf>
    <xf numFmtId="0" fontId="68" fillId="64" borderId="1" xfId="15820" applyFont="1" applyFill="1" applyBorder="1" applyAlignment="1">
      <alignment horizontal="center" vertical="top"/>
    </xf>
    <xf numFmtId="0" fontId="68" fillId="0" borderId="0" xfId="15820" applyFont="1" applyAlignment="1">
      <alignment horizontal="center" vertical="top"/>
    </xf>
    <xf numFmtId="0" fontId="68" fillId="51" borderId="1" xfId="15820" applyFont="1" applyFill="1" applyBorder="1" applyAlignment="1">
      <alignment horizontal="center" vertical="top"/>
    </xf>
    <xf numFmtId="0" fontId="68" fillId="67" borderId="1" xfId="15820" applyFont="1" applyFill="1" applyBorder="1" applyAlignment="1">
      <alignment horizontal="center" vertical="top"/>
    </xf>
    <xf numFmtId="0" fontId="68" fillId="68" borderId="1" xfId="15828" applyFont="1" applyFill="1" applyBorder="1" applyAlignment="1">
      <alignment horizontal="center" vertical="top"/>
    </xf>
    <xf numFmtId="0" fontId="112" fillId="0" borderId="0" xfId="15820" applyFont="1"/>
    <xf numFmtId="0" fontId="68" fillId="55" borderId="1" xfId="15820" applyFont="1" applyFill="1" applyBorder="1" applyAlignment="1">
      <alignment horizontal="center" vertical="top"/>
    </xf>
    <xf numFmtId="166" fontId="68" fillId="69" borderId="1" xfId="15820" applyNumberFormat="1" applyFont="1" applyFill="1" applyBorder="1" applyAlignment="1">
      <alignment horizontal="center" vertical="top"/>
    </xf>
    <xf numFmtId="0" fontId="123" fillId="47" borderId="0" xfId="15820" applyFont="1" applyFill="1" applyAlignment="1">
      <alignment vertical="center"/>
    </xf>
    <xf numFmtId="166" fontId="68" fillId="0" borderId="0" xfId="0" applyFont="1" applyAlignment="1">
      <alignment horizontal="left"/>
    </xf>
    <xf numFmtId="0" fontId="68" fillId="51" borderId="1" xfId="15820" applyFont="1" applyFill="1" applyBorder="1" applyAlignment="1">
      <alignment horizontal="left"/>
    </xf>
    <xf numFmtId="166" fontId="92" fillId="0" borderId="0" xfId="0" applyFont="1" applyBorder="1" applyAlignment="1">
      <alignment horizontal="left"/>
    </xf>
    <xf numFmtId="166" fontId="68" fillId="69" borderId="1" xfId="15820" applyNumberFormat="1" applyFont="1" applyFill="1" applyBorder="1" applyAlignment="1">
      <alignment horizontal="left" vertical="top"/>
    </xf>
    <xf numFmtId="0" fontId="68" fillId="68" borderId="1" xfId="15828" applyFont="1" applyFill="1" applyBorder="1" applyAlignment="1">
      <alignment horizontal="left" vertical="top"/>
    </xf>
    <xf numFmtId="0" fontId="68" fillId="55" borderId="1" xfId="15820" applyFont="1" applyFill="1" applyBorder="1" applyAlignment="1">
      <alignment horizontal="left" vertical="top"/>
    </xf>
    <xf numFmtId="0" fontId="68" fillId="64" borderId="1" xfId="15820" applyFont="1" applyFill="1" applyBorder="1" applyAlignment="1">
      <alignment horizontal="left" vertical="top"/>
    </xf>
    <xf numFmtId="0" fontId="103" fillId="37" borderId="0" xfId="15824" applyFont="1"/>
    <xf numFmtId="0" fontId="91" fillId="0" borderId="0" xfId="15784" applyNumberFormat="1" applyFont="1" applyFill="1" applyBorder="1">
      <alignment vertical="top"/>
    </xf>
    <xf numFmtId="0" fontId="97" fillId="0" borderId="0" xfId="15785" applyFont="1" applyFill="1" applyBorder="1">
      <alignment vertical="top"/>
    </xf>
    <xf numFmtId="177" fontId="84" fillId="0" borderId="0" xfId="15782" applyFont="1" applyFill="1" applyBorder="1" applyAlignment="1">
      <alignment vertical="top"/>
    </xf>
    <xf numFmtId="180" fontId="74" fillId="0" borderId="0" xfId="15821" applyNumberFormat="1" applyFont="1" applyFill="1" applyBorder="1">
      <alignment vertical="top"/>
    </xf>
    <xf numFmtId="177" fontId="90" fillId="0" borderId="16" xfId="15782" applyFont="1" applyFill="1" applyBorder="1" applyAlignment="1">
      <alignment vertical="top"/>
    </xf>
    <xf numFmtId="0" fontId="109" fillId="0" borderId="0" xfId="15784" applyNumberFormat="1" applyFont="1" applyFill="1">
      <alignment vertical="top"/>
    </xf>
    <xf numFmtId="0" fontId="110" fillId="0" borderId="0" xfId="15785" applyFont="1" applyFill="1">
      <alignment vertical="top"/>
    </xf>
    <xf numFmtId="0" fontId="90" fillId="0" borderId="0" xfId="97" applyFont="1" applyFill="1">
      <alignment horizontal="right" vertical="top"/>
    </xf>
    <xf numFmtId="166" fontId="68" fillId="0" borderId="1" xfId="0" applyFont="1" applyBorder="1">
      <alignment vertical="top"/>
    </xf>
    <xf numFmtId="166" fontId="68" fillId="0" borderId="1" xfId="0" applyFont="1" applyBorder="1" applyAlignment="1">
      <alignment vertical="top" wrapText="1"/>
    </xf>
    <xf numFmtId="166" fontId="68" fillId="51" borderId="1" xfId="0" applyFont="1" applyFill="1" applyBorder="1">
      <alignment vertical="top"/>
    </xf>
    <xf numFmtId="166" fontId="68" fillId="64" borderId="1" xfId="0" applyFont="1" applyFill="1" applyBorder="1">
      <alignment vertical="top"/>
    </xf>
    <xf numFmtId="166" fontId="68" fillId="0" borderId="1" xfId="0" applyFont="1" applyFill="1" applyBorder="1">
      <alignment vertical="top"/>
    </xf>
    <xf numFmtId="166" fontId="68" fillId="0" borderId="1" xfId="0" applyFont="1" applyFill="1" applyBorder="1" applyAlignment="1">
      <alignment vertical="top" wrapText="1"/>
    </xf>
    <xf numFmtId="166" fontId="68" fillId="55" borderId="1" xfId="0" applyFont="1" applyFill="1" applyBorder="1" applyAlignment="1">
      <alignment vertical="top" wrapText="1"/>
    </xf>
    <xf numFmtId="177" fontId="103" fillId="54" borderId="16" xfId="15782" applyFont="1" applyFill="1" applyBorder="1" applyAlignment="1">
      <alignment vertical="top"/>
    </xf>
    <xf numFmtId="0" fontId="88" fillId="0" borderId="0" xfId="15785" applyFont="1" applyFill="1">
      <alignment vertical="top"/>
    </xf>
    <xf numFmtId="177" fontId="68" fillId="54" borderId="0" xfId="15782" applyFont="1" applyFill="1" applyAlignment="1">
      <alignment vertical="top"/>
    </xf>
    <xf numFmtId="177" fontId="68" fillId="0" borderId="0" xfId="15782" applyFont="1" applyFill="1" applyAlignment="1">
      <alignment vertical="top" wrapText="1"/>
    </xf>
    <xf numFmtId="169" fontId="68" fillId="0" borderId="0" xfId="15821" applyNumberFormat="1" applyFont="1" applyFill="1">
      <alignment vertical="top"/>
    </xf>
    <xf numFmtId="10" fontId="74" fillId="53" borderId="0" xfId="79" applyNumberFormat="1" applyFont="1" applyFill="1">
      <alignment vertical="top"/>
    </xf>
    <xf numFmtId="181" fontId="74" fillId="70" borderId="0" xfId="79" applyNumberFormat="1" applyFont="1" applyFill="1">
      <alignment vertical="top"/>
    </xf>
    <xf numFmtId="0" fontId="103" fillId="39" borderId="0" xfId="15822" applyFont="1"/>
    <xf numFmtId="179" fontId="103" fillId="4" borderId="0" xfId="97" applyNumberFormat="1" applyFont="1" applyFill="1" applyBorder="1">
      <alignment horizontal="right" vertical="top"/>
    </xf>
    <xf numFmtId="178" fontId="103" fillId="0" borderId="0" xfId="97" applyNumberFormat="1" applyFont="1" applyFill="1">
      <alignment horizontal="right" vertical="top"/>
    </xf>
    <xf numFmtId="166" fontId="68" fillId="50" borderId="11" xfId="15821" applyFont="1" applyFill="1" applyBorder="1" applyAlignment="1">
      <alignment horizontal="left" vertical="center"/>
    </xf>
    <xf numFmtId="166" fontId="81" fillId="56" borderId="0" xfId="0" applyFont="1" applyFill="1" applyAlignment="1">
      <alignment horizontal="left" vertical="top" wrapText="1"/>
    </xf>
    <xf numFmtId="180" fontId="74" fillId="71" borderId="0" xfId="79" applyNumberFormat="1" applyFont="1" applyFill="1">
      <alignment vertical="top"/>
    </xf>
    <xf numFmtId="166" fontId="124" fillId="50" borderId="11" xfId="15821" applyFont="1" applyFill="1" applyBorder="1" applyAlignment="1">
      <alignment horizontal="left" vertical="center" wrapText="1"/>
    </xf>
    <xf numFmtId="0" fontId="124" fillId="4" borderId="0" xfId="15785" applyFont="1" applyFill="1">
      <alignment vertical="top"/>
    </xf>
    <xf numFmtId="0" fontId="103" fillId="0" borderId="0" xfId="15822" applyFont="1" applyFill="1" applyAlignment="1">
      <alignment horizontal="right"/>
    </xf>
    <xf numFmtId="187" fontId="84" fillId="0" borderId="0" xfId="15782" applyNumberFormat="1" applyFont="1" applyFill="1" applyBorder="1" applyAlignment="1">
      <alignment vertical="top"/>
    </xf>
    <xf numFmtId="187" fontId="68" fillId="4" borderId="0" xfId="15782" applyNumberFormat="1" applyFont="1" applyFill="1" applyAlignment="1">
      <alignment vertical="top"/>
    </xf>
    <xf numFmtId="187" fontId="103" fillId="4" borderId="0" xfId="15821" applyNumberFormat="1" applyFont="1" applyFill="1">
      <alignment vertical="top"/>
    </xf>
    <xf numFmtId="187" fontId="103" fillId="0" borderId="0" xfId="15821" applyNumberFormat="1" applyFont="1" applyFill="1">
      <alignment vertical="top"/>
    </xf>
    <xf numFmtId="187" fontId="103" fillId="0" borderId="0" xfId="79" applyNumberFormat="1" applyFont="1" applyFill="1">
      <alignment vertical="top"/>
    </xf>
    <xf numFmtId="187" fontId="103" fillId="0" borderId="0" xfId="0" applyNumberFormat="1" applyFont="1" applyFill="1">
      <alignment vertical="top"/>
    </xf>
    <xf numFmtId="187" fontId="84" fillId="4" borderId="0" xfId="15782" applyNumberFormat="1" applyFont="1" applyFill="1" applyAlignment="1">
      <alignment vertical="top"/>
    </xf>
    <xf numFmtId="187" fontId="84" fillId="0" borderId="0" xfId="15821" applyNumberFormat="1" applyFont="1" applyFill="1" applyBorder="1">
      <alignment vertical="top"/>
    </xf>
    <xf numFmtId="187" fontId="103" fillId="37" borderId="0" xfId="15824" applyNumberFormat="1" applyFont="1"/>
    <xf numFmtId="187" fontId="84" fillId="0" borderId="0" xfId="15821" applyNumberFormat="1" applyFont="1" applyFill="1">
      <alignment vertical="top"/>
    </xf>
    <xf numFmtId="187" fontId="84" fillId="4" borderId="0" xfId="15821" applyNumberFormat="1" applyFont="1" applyFill="1">
      <alignment vertical="top"/>
    </xf>
    <xf numFmtId="187" fontId="71" fillId="4" borderId="0" xfId="15821" applyNumberFormat="1" applyFont="1" applyFill="1" applyBorder="1">
      <alignment vertical="top"/>
    </xf>
    <xf numFmtId="187" fontId="68" fillId="4" borderId="0" xfId="15821" applyNumberFormat="1" applyFont="1" applyFill="1" applyBorder="1">
      <alignment vertical="top"/>
    </xf>
    <xf numFmtId="0" fontId="125" fillId="0" borderId="0" xfId="15822" applyFont="1" applyFill="1"/>
    <xf numFmtId="166" fontId="125" fillId="0" borderId="0" xfId="15821" applyFont="1" applyFill="1">
      <alignment vertical="top"/>
    </xf>
    <xf numFmtId="0" fontId="126" fillId="4" borderId="0" xfId="15784" applyNumberFormat="1" applyFont="1" applyFill="1">
      <alignment vertical="top"/>
    </xf>
    <xf numFmtId="181" fontId="127" fillId="0" borderId="0" xfId="15785" applyNumberFormat="1" applyFont="1" applyFill="1">
      <alignment vertical="top"/>
    </xf>
    <xf numFmtId="0" fontId="128" fillId="4" borderId="0" xfId="15785" applyFont="1" applyFill="1">
      <alignment vertical="top"/>
    </xf>
    <xf numFmtId="0" fontId="127" fillId="4" borderId="0" xfId="97" applyFont="1" applyFill="1">
      <alignment horizontal="right" vertical="top"/>
    </xf>
    <xf numFmtId="177" fontId="127" fillId="4" borderId="0" xfId="15782" applyFont="1" applyFill="1" applyAlignment="1">
      <alignment vertical="top"/>
    </xf>
    <xf numFmtId="166" fontId="127" fillId="4" borderId="0" xfId="15821" applyFont="1" applyFill="1">
      <alignment vertical="top"/>
    </xf>
    <xf numFmtId="187" fontId="131" fillId="62" borderId="17" xfId="15821" applyNumberFormat="1" applyFont="1" applyFill="1" applyBorder="1">
      <alignment vertical="top"/>
    </xf>
    <xf numFmtId="173" fontId="68" fillId="0" borderId="0" xfId="80" applyFont="1" applyFill="1" applyBorder="1">
      <alignment vertical="top"/>
    </xf>
    <xf numFmtId="1" fontId="74" fillId="0" borderId="0" xfId="15821" applyNumberFormat="1" applyFont="1" applyFill="1">
      <alignment vertical="top"/>
    </xf>
    <xf numFmtId="179" fontId="68" fillId="0" borderId="0" xfId="15821" applyNumberFormat="1" applyFont="1" applyFill="1" applyBorder="1">
      <alignment vertical="top"/>
    </xf>
    <xf numFmtId="166" fontId="127" fillId="0" borderId="0" xfId="15821" applyFont="1" applyFill="1">
      <alignment vertical="top"/>
    </xf>
    <xf numFmtId="0" fontId="132" fillId="0" borderId="0" xfId="15784" applyNumberFormat="1" applyFont="1" applyFill="1" applyBorder="1">
      <alignment vertical="top"/>
    </xf>
    <xf numFmtId="0" fontId="133" fillId="0" borderId="0" xfId="15785" applyFont="1" applyFill="1" applyBorder="1">
      <alignment vertical="top"/>
    </xf>
    <xf numFmtId="0" fontId="134" fillId="0" borderId="0" xfId="15785" applyFont="1" applyFill="1" applyBorder="1">
      <alignment vertical="top"/>
    </xf>
    <xf numFmtId="0" fontId="135" fillId="0" borderId="0" xfId="97" applyFont="1" applyFill="1" applyBorder="1">
      <alignment horizontal="right" vertical="top"/>
    </xf>
    <xf numFmtId="177" fontId="112" fillId="0" borderId="0" xfId="15782" applyFont="1" applyFill="1" applyBorder="1" applyAlignment="1">
      <alignment vertical="top"/>
    </xf>
    <xf numFmtId="166" fontId="112" fillId="0" borderId="0" xfId="15821" applyFont="1" applyFill="1" applyBorder="1">
      <alignment vertical="top"/>
    </xf>
    <xf numFmtId="166" fontId="136" fillId="0" borderId="0" xfId="15821" applyFont="1" applyFill="1" applyBorder="1">
      <alignment vertical="top"/>
    </xf>
    <xf numFmtId="180" fontId="112" fillId="0" borderId="0" xfId="15821" applyNumberFormat="1" applyFont="1" applyFill="1" applyBorder="1">
      <alignment vertical="top"/>
    </xf>
    <xf numFmtId="166" fontId="129" fillId="0" borderId="0" xfId="0" applyFont="1">
      <alignment vertical="top"/>
    </xf>
    <xf numFmtId="166" fontId="137" fillId="47" borderId="0" xfId="15820" applyNumberFormat="1" applyFont="1" applyFill="1" applyAlignment="1">
      <alignment vertical="top"/>
    </xf>
    <xf numFmtId="166" fontId="138" fillId="47" borderId="0" xfId="15820" applyNumberFormat="1" applyFont="1" applyFill="1" applyAlignment="1">
      <alignment vertical="top"/>
    </xf>
    <xf numFmtId="166" fontId="130" fillId="0" borderId="0" xfId="0" applyFont="1">
      <alignment vertical="top"/>
    </xf>
    <xf numFmtId="166" fontId="129" fillId="0" borderId="0" xfId="0" applyFont="1" applyAlignment="1">
      <alignment horizontal="left" vertical="top" wrapText="1"/>
    </xf>
    <xf numFmtId="189" fontId="103" fillId="0" borderId="0" xfId="15782" applyNumberFormat="1" applyFont="1" applyFill="1" applyAlignment="1">
      <alignment vertical="top"/>
    </xf>
    <xf numFmtId="166" fontId="138" fillId="52" borderId="0" xfId="15820" applyNumberFormat="1" applyFont="1" applyFill="1" applyAlignment="1">
      <alignment vertical="top"/>
    </xf>
    <xf numFmtId="14" fontId="138" fillId="52" borderId="0" xfId="15820" applyNumberFormat="1" applyFont="1" applyFill="1" applyAlignment="1">
      <alignment horizontal="left" vertical="top"/>
    </xf>
    <xf numFmtId="166" fontId="129" fillId="0" borderId="17" xfId="0" applyFont="1" applyFill="1" applyBorder="1">
      <alignment vertical="top"/>
    </xf>
    <xf numFmtId="166" fontId="129" fillId="0" borderId="17" xfId="0" applyFont="1" applyFill="1" applyBorder="1" applyAlignment="1">
      <alignment horizontal="left" vertical="top" wrapText="1"/>
    </xf>
    <xf numFmtId="166" fontId="129" fillId="0" borderId="17" xfId="0" applyFont="1" applyFill="1" applyBorder="1" applyAlignment="1">
      <alignment vertical="top" wrapText="1"/>
    </xf>
    <xf numFmtId="177" fontId="90" fillId="54" borderId="0" xfId="15782" applyFont="1" applyFill="1" applyAlignment="1">
      <alignment vertical="top"/>
    </xf>
    <xf numFmtId="190" fontId="68" fillId="4" borderId="0" xfId="15821" applyNumberFormat="1" applyFont="1" applyFill="1">
      <alignment vertical="top"/>
    </xf>
    <xf numFmtId="191" fontId="68" fillId="4" borderId="0" xfId="15821" applyNumberFormat="1" applyFont="1" applyFill="1">
      <alignment vertical="top"/>
    </xf>
    <xf numFmtId="166" fontId="142" fillId="3" borderId="0" xfId="15821" applyFont="1" applyFill="1">
      <alignment vertical="top"/>
    </xf>
    <xf numFmtId="177" fontId="68" fillId="0" borderId="0" xfId="15782" applyFont="1" applyFill="1" applyBorder="1" applyAlignment="1">
      <alignment vertical="top"/>
    </xf>
    <xf numFmtId="166" fontId="68" fillId="0" borderId="0" xfId="15821" applyFont="1" applyFill="1" applyBorder="1">
      <alignment vertical="top"/>
    </xf>
    <xf numFmtId="167" fontId="68" fillId="0" borderId="0" xfId="15821" applyNumberFormat="1" applyFont="1" applyFill="1">
      <alignment vertical="top"/>
    </xf>
    <xf numFmtId="0" fontId="139" fillId="0" borderId="0" xfId="15784" applyNumberFormat="1" applyFont="1" applyFill="1">
      <alignment vertical="top"/>
    </xf>
    <xf numFmtId="0" fontId="140" fillId="0" borderId="0" xfId="15785" applyFont="1" applyFill="1">
      <alignment vertical="top"/>
    </xf>
    <xf numFmtId="0" fontId="141" fillId="0" borderId="0" xfId="15785" applyFont="1" applyFill="1">
      <alignment vertical="top"/>
    </xf>
    <xf numFmtId="0" fontId="142" fillId="0" borderId="0" xfId="97" applyFont="1" applyFill="1">
      <alignment horizontal="right" vertical="top"/>
    </xf>
    <xf numFmtId="177" fontId="142" fillId="0" borderId="0" xfId="15782" applyFont="1" applyFill="1" applyAlignment="1">
      <alignment vertical="top"/>
    </xf>
    <xf numFmtId="166" fontId="142" fillId="0" borderId="0" xfId="15821" applyFont="1" applyFill="1">
      <alignment vertical="top"/>
    </xf>
    <xf numFmtId="166" fontId="68" fillId="0" borderId="0" xfId="0" applyFont="1" applyAlignment="1">
      <alignment horizontal="left" vertical="top" wrapText="1"/>
    </xf>
    <xf numFmtId="166" fontId="69" fillId="47" borderId="0" xfId="15821" applyFont="1" applyFill="1">
      <alignment vertical="top"/>
    </xf>
    <xf numFmtId="166" fontId="69" fillId="4" borderId="0" xfId="15821" applyFont="1" applyFill="1" applyAlignment="1">
      <alignment horizontal="left" vertical="center"/>
    </xf>
    <xf numFmtId="166" fontId="69" fillId="47" borderId="0" xfId="15820" applyNumberFormat="1" applyFont="1" applyFill="1" applyAlignment="1">
      <alignment vertical="top"/>
    </xf>
    <xf numFmtId="166" fontId="69" fillId="47" borderId="0" xfId="15821" applyFont="1" applyFill="1" applyAlignment="1">
      <alignment horizontal="right" vertical="top"/>
    </xf>
    <xf numFmtId="166" fontId="143" fillId="47" borderId="0" xfId="15821" applyFont="1" applyFill="1">
      <alignment vertical="top"/>
    </xf>
    <xf numFmtId="177" fontId="69" fillId="47" borderId="0" xfId="15782" applyFont="1" applyFill="1"/>
    <xf numFmtId="166" fontId="69" fillId="4" borderId="0" xfId="15821" applyFont="1" applyFill="1">
      <alignment vertical="top"/>
    </xf>
    <xf numFmtId="0" fontId="68" fillId="62" borderId="19" xfId="97" applyFont="1" applyFill="1" applyBorder="1">
      <alignment horizontal="right" vertical="top"/>
    </xf>
    <xf numFmtId="177" fontId="68" fillId="62" borderId="18" xfId="15782" applyFont="1" applyFill="1" applyBorder="1" applyAlignment="1">
      <alignment vertical="top"/>
    </xf>
    <xf numFmtId="187" fontId="144" fillId="62" borderId="17" xfId="15821" applyNumberFormat="1" applyFont="1" applyFill="1" applyBorder="1">
      <alignment vertical="top"/>
    </xf>
    <xf numFmtId="0" fontId="146" fillId="0" borderId="17" xfId="97" applyFont="1" applyFill="1" applyBorder="1">
      <alignment horizontal="right" vertical="top"/>
    </xf>
    <xf numFmtId="177" fontId="146" fillId="0" borderId="17" xfId="15782" applyFont="1" applyFill="1" applyBorder="1" applyAlignment="1">
      <alignment vertical="top"/>
    </xf>
    <xf numFmtId="187" fontId="146" fillId="0" borderId="0" xfId="15821" applyNumberFormat="1" applyFont="1" applyFill="1" applyBorder="1">
      <alignment vertical="top"/>
    </xf>
    <xf numFmtId="166" fontId="147" fillId="4" borderId="0" xfId="15821" applyFont="1" applyFill="1">
      <alignment vertical="top"/>
    </xf>
    <xf numFmtId="187" fontId="146" fillId="4" borderId="0" xfId="15821" applyNumberFormat="1" applyFont="1" applyFill="1">
      <alignment vertical="top"/>
    </xf>
    <xf numFmtId="0" fontId="148" fillId="4" borderId="0" xfId="15784" applyNumberFormat="1" applyFont="1" applyFill="1">
      <alignment vertical="top"/>
    </xf>
    <xf numFmtId="181" fontId="147" fillId="0" borderId="0" xfId="15785" applyNumberFormat="1" applyFont="1" applyFill="1">
      <alignment vertical="top"/>
    </xf>
    <xf numFmtId="0" fontId="149" fillId="4" borderId="0" xfId="15785" applyFont="1" applyFill="1">
      <alignment vertical="top"/>
    </xf>
    <xf numFmtId="187" fontId="144" fillId="62" borderId="18" xfId="15821" applyNumberFormat="1" applyFont="1" applyFill="1" applyBorder="1">
      <alignment vertical="top"/>
    </xf>
    <xf numFmtId="166" fontId="147" fillId="0" borderId="0" xfId="15821" applyFont="1" applyFill="1">
      <alignment vertical="top"/>
    </xf>
    <xf numFmtId="0" fontId="132" fillId="4" borderId="0" xfId="15784" applyNumberFormat="1" applyFont="1" applyFill="1" applyBorder="1">
      <alignment vertical="top"/>
    </xf>
    <xf numFmtId="0" fontId="133" fillId="4" borderId="0" xfId="15785" applyFont="1" applyFill="1" applyBorder="1">
      <alignment vertical="top"/>
    </xf>
    <xf numFmtId="0" fontId="145" fillId="4" borderId="0" xfId="15785" applyFont="1" applyFill="1" applyBorder="1">
      <alignment vertical="top"/>
    </xf>
    <xf numFmtId="0" fontId="146" fillId="4" borderId="17" xfId="97" applyFont="1" applyFill="1" applyBorder="1">
      <alignment horizontal="right" vertical="top"/>
    </xf>
    <xf numFmtId="177" fontId="146" fillId="4" borderId="17" xfId="15782" applyFont="1" applyFill="1" applyBorder="1" applyAlignment="1">
      <alignment vertical="top"/>
    </xf>
    <xf numFmtId="187" fontId="146" fillId="4" borderId="0" xfId="15782" applyNumberFormat="1" applyFont="1" applyFill="1" applyBorder="1" applyAlignment="1">
      <alignment vertical="top"/>
    </xf>
    <xf numFmtId="187" fontId="146" fillId="4" borderId="17" xfId="15782" applyNumberFormat="1" applyFont="1" applyFill="1" applyBorder="1" applyAlignment="1">
      <alignment vertical="top"/>
    </xf>
    <xf numFmtId="187" fontId="146" fillId="4" borderId="0" xfId="15821" applyNumberFormat="1" applyFont="1" applyFill="1" applyBorder="1">
      <alignment vertical="top"/>
    </xf>
    <xf numFmtId="178" fontId="146" fillId="4" borderId="17" xfId="97" applyNumberFormat="1" applyFont="1" applyFill="1" applyBorder="1">
      <alignment horizontal="right" vertical="top"/>
    </xf>
    <xf numFmtId="0" fontId="132" fillId="4" borderId="0" xfId="15784" applyNumberFormat="1" applyFont="1" applyFill="1">
      <alignment vertical="top"/>
    </xf>
    <xf numFmtId="0" fontId="133" fillId="4" borderId="0" xfId="15785" applyFont="1" applyFill="1">
      <alignment vertical="top"/>
    </xf>
    <xf numFmtId="0" fontId="145" fillId="4" borderId="0" xfId="15785" applyFont="1" applyFill="1">
      <alignment vertical="top"/>
    </xf>
    <xf numFmtId="187" fontId="146" fillId="4" borderId="0" xfId="15782" applyNumberFormat="1" applyFont="1" applyFill="1" applyAlignment="1">
      <alignment vertical="top"/>
    </xf>
    <xf numFmtId="187" fontId="146" fillId="0" borderId="0" xfId="15821" applyNumberFormat="1" applyFont="1" applyFill="1">
      <alignment vertical="top"/>
    </xf>
    <xf numFmtId="187" fontId="146" fillId="4" borderId="17" xfId="15821" applyNumberFormat="1" applyFont="1" applyFill="1" applyBorder="1">
      <alignment vertical="top"/>
    </xf>
    <xf numFmtId="0" fontId="132" fillId="0" borderId="0" xfId="15784" applyNumberFormat="1" applyFont="1" applyFill="1">
      <alignment vertical="top"/>
    </xf>
    <xf numFmtId="0" fontId="145" fillId="0" borderId="0" xfId="15785" applyFont="1" applyFill="1">
      <alignment vertical="top"/>
    </xf>
    <xf numFmtId="177" fontId="146" fillId="0" borderId="0" xfId="15782" applyFont="1" applyFill="1" applyAlignment="1">
      <alignment vertical="top"/>
    </xf>
    <xf numFmtId="186" fontId="146" fillId="0" borderId="0" xfId="15826" applyFont="1" applyFill="1">
      <alignment vertical="top"/>
    </xf>
    <xf numFmtId="186" fontId="146" fillId="0" borderId="17" xfId="15826" applyFont="1" applyFill="1" applyBorder="1">
      <alignment vertical="top"/>
    </xf>
    <xf numFmtId="166" fontId="146" fillId="0" borderId="0" xfId="15821" applyFont="1" applyFill="1">
      <alignment vertical="top"/>
    </xf>
    <xf numFmtId="177" fontId="146" fillId="54" borderId="17" xfId="15782" applyFont="1" applyFill="1" applyBorder="1" applyAlignment="1">
      <alignment vertical="top"/>
    </xf>
    <xf numFmtId="166" fontId="146" fillId="4" borderId="0" xfId="15821" applyFont="1" applyFill="1">
      <alignment vertical="top"/>
    </xf>
    <xf numFmtId="177" fontId="103" fillId="0" borderId="0" xfId="15822" applyNumberFormat="1" applyFont="1" applyFill="1"/>
    <xf numFmtId="188" fontId="0" fillId="0" borderId="0" xfId="0" applyNumberFormat="1">
      <alignment vertical="top"/>
    </xf>
    <xf numFmtId="164" fontId="0" fillId="0" borderId="0" xfId="0" applyNumberFormat="1">
      <alignment vertical="top"/>
    </xf>
    <xf numFmtId="10" fontId="0" fillId="0" borderId="0" xfId="0" applyNumberFormat="1">
      <alignment vertical="top"/>
    </xf>
    <xf numFmtId="180" fontId="69" fillId="47" borderId="0" xfId="15820" applyNumberFormat="1" applyFont="1" applyFill="1" applyAlignment="1">
      <alignment horizontal="right" vertical="center"/>
    </xf>
    <xf numFmtId="166" fontId="129" fillId="0" borderId="0" xfId="0" applyFont="1" applyFill="1">
      <alignment vertical="top"/>
    </xf>
    <xf numFmtId="166" fontId="129" fillId="0" borderId="0" xfId="0" applyFont="1" applyFill="1" applyAlignment="1">
      <alignment horizontal="left" vertical="top" wrapText="1"/>
    </xf>
    <xf numFmtId="166" fontId="150" fillId="4" borderId="0" xfId="15821" applyFont="1" applyFill="1">
      <alignment vertical="top"/>
    </xf>
    <xf numFmtId="166" fontId="150" fillId="0" borderId="0" xfId="15821" applyFont="1" applyFill="1">
      <alignment vertical="top"/>
    </xf>
    <xf numFmtId="0" fontId="151" fillId="4" borderId="0" xfId="15784" applyNumberFormat="1" applyFont="1" applyFill="1">
      <alignment vertical="top"/>
    </xf>
    <xf numFmtId="0" fontId="152" fillId="4" borderId="0" xfId="15785" applyFont="1" applyFill="1">
      <alignment vertical="top"/>
    </xf>
    <xf numFmtId="187" fontId="157" fillId="4" borderId="0" xfId="15821" applyNumberFormat="1" applyFont="1" applyFill="1">
      <alignment vertical="top"/>
    </xf>
    <xf numFmtId="0" fontId="159" fillId="4" borderId="0" xfId="15785" applyFont="1" applyFill="1">
      <alignment vertical="top"/>
    </xf>
    <xf numFmtId="0" fontId="160" fillId="4" borderId="0" xfId="97" applyFont="1" applyFill="1">
      <alignment horizontal="right" vertical="top"/>
    </xf>
    <xf numFmtId="177" fontId="153" fillId="4" borderId="0" xfId="15782" applyFont="1" applyFill="1" applyAlignment="1">
      <alignment vertical="top"/>
    </xf>
    <xf numFmtId="166" fontId="153" fillId="4" borderId="0" xfId="15821" applyFont="1" applyFill="1">
      <alignment vertical="top"/>
    </xf>
    <xf numFmtId="166" fontId="153" fillId="0" borderId="0" xfId="15821" applyFont="1" applyFill="1">
      <alignment vertical="top"/>
    </xf>
    <xf numFmtId="0" fontId="162" fillId="4" borderId="0" xfId="15784" applyNumberFormat="1" applyFont="1" applyFill="1">
      <alignment vertical="top"/>
    </xf>
    <xf numFmtId="0" fontId="158" fillId="4" borderId="0" xfId="15785" applyFont="1" applyFill="1">
      <alignment vertical="top"/>
    </xf>
    <xf numFmtId="0" fontId="163" fillId="4" borderId="0" xfId="15785" applyFont="1" applyFill="1">
      <alignment vertical="top"/>
    </xf>
    <xf numFmtId="177" fontId="160" fillId="4" borderId="0" xfId="15782" applyFont="1" applyFill="1" applyAlignment="1">
      <alignment vertical="top"/>
    </xf>
    <xf numFmtId="187" fontId="160" fillId="4" borderId="0" xfId="15821" applyNumberFormat="1" applyFont="1" applyFill="1">
      <alignment vertical="top"/>
    </xf>
    <xf numFmtId="187" fontId="160" fillId="54" borderId="0" xfId="15821" applyNumberFormat="1" applyFont="1" applyFill="1">
      <alignment vertical="top"/>
    </xf>
    <xf numFmtId="187" fontId="160" fillId="0" borderId="0" xfId="15821" applyNumberFormat="1" applyFont="1" applyFill="1">
      <alignment vertical="top"/>
    </xf>
    <xf numFmtId="187" fontId="160" fillId="0" borderId="0" xfId="15826" applyNumberFormat="1" applyFont="1" applyFill="1">
      <alignment vertical="top"/>
    </xf>
    <xf numFmtId="187" fontId="161" fillId="0" borderId="0" xfId="15826" applyNumberFormat="1" applyFont="1" applyFill="1">
      <alignment vertical="top"/>
    </xf>
    <xf numFmtId="187" fontId="160" fillId="37" borderId="0" xfId="15824" applyNumberFormat="1" applyFont="1"/>
    <xf numFmtId="0" fontId="153" fillId="4" borderId="0" xfId="97" applyFont="1" applyFill="1">
      <alignment horizontal="right" vertical="top"/>
    </xf>
    <xf numFmtId="167" fontId="90" fillId="0" borderId="0" xfId="15782" applyNumberFormat="1" applyFont="1" applyFill="1" applyAlignment="1">
      <alignment vertical="top"/>
    </xf>
    <xf numFmtId="167" fontId="90" fillId="0" borderId="0" xfId="79" applyNumberFormat="1" applyFont="1" applyFill="1">
      <alignment vertical="top"/>
    </xf>
    <xf numFmtId="167" fontId="90" fillId="0" borderId="16" xfId="15782" applyNumberFormat="1" applyFont="1" applyFill="1" applyBorder="1" applyAlignment="1">
      <alignment vertical="top"/>
    </xf>
    <xf numFmtId="167" fontId="90" fillId="4" borderId="16" xfId="15782" applyNumberFormat="1" applyFont="1" applyFill="1" applyBorder="1" applyAlignment="1">
      <alignment vertical="top"/>
    </xf>
    <xf numFmtId="167" fontId="90" fillId="4" borderId="0" xfId="15821" applyNumberFormat="1" applyFont="1" applyFill="1">
      <alignment vertical="top"/>
    </xf>
    <xf numFmtId="0" fontId="149" fillId="0" borderId="0" xfId="15785" applyFont="1" applyFill="1">
      <alignment vertical="top"/>
    </xf>
    <xf numFmtId="187" fontId="164" fillId="4" borderId="0" xfId="15821" applyNumberFormat="1" applyFont="1" applyFill="1">
      <alignment vertical="top"/>
    </xf>
    <xf numFmtId="187" fontId="164" fillId="0" borderId="0" xfId="15821" applyNumberFormat="1" applyFont="1" applyFill="1">
      <alignment vertical="top"/>
    </xf>
    <xf numFmtId="187" fontId="164" fillId="37" borderId="0" xfId="15824" applyNumberFormat="1" applyFont="1"/>
    <xf numFmtId="0" fontId="146" fillId="4" borderId="0" xfId="97" applyFont="1" applyFill="1" applyBorder="1">
      <alignment horizontal="right" vertical="top"/>
    </xf>
    <xf numFmtId="177" fontId="146" fillId="4" borderId="0" xfId="15782" applyFont="1" applyFill="1" applyBorder="1" applyAlignment="1">
      <alignment vertical="top"/>
    </xf>
    <xf numFmtId="0" fontId="146" fillId="4" borderId="0" xfId="97" applyFont="1" applyFill="1">
      <alignment horizontal="right" vertical="top"/>
    </xf>
    <xf numFmtId="177" fontId="146" fillId="4" borderId="0" xfId="15782" applyFont="1" applyFill="1" applyAlignment="1">
      <alignment vertical="top"/>
    </xf>
    <xf numFmtId="179" fontId="132" fillId="4" borderId="0" xfId="15784" applyNumberFormat="1" applyFont="1" applyFill="1" applyBorder="1">
      <alignment vertical="top"/>
    </xf>
    <xf numFmtId="179" fontId="133" fillId="4" borderId="0" xfId="15785" applyNumberFormat="1" applyFont="1" applyFill="1" applyBorder="1">
      <alignment vertical="top"/>
    </xf>
    <xf numFmtId="179" fontId="145" fillId="4" borderId="0" xfId="15785" applyNumberFormat="1" applyFont="1" applyFill="1" applyBorder="1">
      <alignment vertical="top"/>
    </xf>
    <xf numFmtId="179" fontId="146" fillId="4" borderId="0" xfId="97" applyNumberFormat="1" applyFont="1" applyFill="1" applyBorder="1">
      <alignment horizontal="right" vertical="top"/>
    </xf>
    <xf numFmtId="166" fontId="132" fillId="4" borderId="0" xfId="15821" applyFont="1" applyFill="1" applyBorder="1">
      <alignment vertical="top"/>
    </xf>
    <xf numFmtId="179" fontId="146" fillId="4" borderId="0" xfId="15821" applyNumberFormat="1" applyFont="1" applyFill="1" applyBorder="1">
      <alignment vertical="top"/>
    </xf>
    <xf numFmtId="179" fontId="146" fillId="0" borderId="0" xfId="15821" applyNumberFormat="1" applyFont="1" applyFill="1" applyBorder="1">
      <alignment vertical="top"/>
    </xf>
    <xf numFmtId="179" fontId="132" fillId="4" borderId="0" xfId="15821" applyNumberFormat="1" applyFont="1" applyFill="1" applyBorder="1">
      <alignment vertical="top"/>
    </xf>
    <xf numFmtId="181" fontId="132" fillId="4" borderId="0" xfId="15784" applyNumberFormat="1" applyFont="1" applyFill="1">
      <alignment vertical="top"/>
    </xf>
    <xf numFmtId="181" fontId="133" fillId="4" borderId="0" xfId="15785" applyNumberFormat="1" applyFont="1" applyFill="1">
      <alignment vertical="top"/>
    </xf>
    <xf numFmtId="181" fontId="145" fillId="4" borderId="0" xfId="15785" applyNumberFormat="1" applyFont="1" applyFill="1">
      <alignment vertical="top"/>
    </xf>
    <xf numFmtId="181" fontId="146" fillId="4" borderId="0" xfId="97" applyNumberFormat="1" applyFont="1" applyFill="1">
      <alignment horizontal="right" vertical="top"/>
    </xf>
    <xf numFmtId="187" fontId="146" fillId="4" borderId="0" xfId="79" applyNumberFormat="1" applyFont="1" applyFill="1">
      <alignment vertical="top"/>
    </xf>
    <xf numFmtId="187" fontId="146" fillId="4" borderId="0" xfId="0" applyNumberFormat="1" applyFont="1" applyFill="1">
      <alignment vertical="top"/>
    </xf>
    <xf numFmtId="187" fontId="146" fillId="0" borderId="0" xfId="79" applyNumberFormat="1" applyFont="1" applyFill="1">
      <alignment vertical="top"/>
    </xf>
    <xf numFmtId="187" fontId="165" fillId="0" borderId="0" xfId="15821" applyNumberFormat="1" applyFont="1" applyFill="1" applyBorder="1">
      <alignment vertical="top"/>
    </xf>
    <xf numFmtId="0" fontId="154" fillId="4" borderId="0" xfId="15784" applyNumberFormat="1" applyFont="1" applyFill="1">
      <alignment vertical="top"/>
    </xf>
    <xf numFmtId="0" fontId="155" fillId="4" borderId="0" xfId="15785" applyFont="1" applyFill="1">
      <alignment vertical="top"/>
    </xf>
    <xf numFmtId="0" fontId="156" fillId="4" borderId="0" xfId="15785" applyFont="1" applyFill="1">
      <alignment vertical="top"/>
    </xf>
    <xf numFmtId="0" fontId="157" fillId="4" borderId="0" xfId="97" applyFont="1" applyFill="1">
      <alignment horizontal="right" vertical="top"/>
    </xf>
    <xf numFmtId="177" fontId="157" fillId="4" borderId="0" xfId="15782" applyFont="1" applyFill="1" applyAlignment="1">
      <alignment vertical="top"/>
    </xf>
    <xf numFmtId="187" fontId="157" fillId="0" borderId="0" xfId="15821" applyNumberFormat="1" applyFont="1" applyFill="1">
      <alignment vertical="top"/>
    </xf>
    <xf numFmtId="187" fontId="157" fillId="37" borderId="0" xfId="15824" applyNumberFormat="1" applyFont="1"/>
    <xf numFmtId="0" fontId="133" fillId="0" borderId="0" xfId="15785" applyFont="1" applyFill="1">
      <alignment vertical="top"/>
    </xf>
    <xf numFmtId="0" fontId="146" fillId="0" borderId="0" xfId="97" applyFont="1" applyFill="1">
      <alignment horizontal="right" vertical="top"/>
    </xf>
    <xf numFmtId="192" fontId="146" fillId="0" borderId="0" xfId="15826" applyNumberFormat="1" applyFont="1" applyFill="1">
      <alignment vertical="top"/>
    </xf>
    <xf numFmtId="0" fontId="148" fillId="0" borderId="0" xfId="15784" applyNumberFormat="1" applyFont="1" applyFill="1">
      <alignment vertical="top"/>
    </xf>
    <xf numFmtId="187" fontId="146" fillId="54" borderId="17" xfId="15782" applyNumberFormat="1" applyFont="1" applyFill="1" applyBorder="1" applyAlignment="1">
      <alignment vertical="top"/>
    </xf>
    <xf numFmtId="180" fontId="74" fillId="72" borderId="0" xfId="79" applyNumberFormat="1" applyFont="1" applyFill="1">
      <alignment vertical="top"/>
    </xf>
    <xf numFmtId="180" fontId="68" fillId="72" borderId="0" xfId="79" applyNumberFormat="1" applyFont="1" applyFill="1">
      <alignment vertical="top"/>
    </xf>
    <xf numFmtId="169" fontId="74" fillId="72" borderId="0" xfId="79" applyFont="1" applyFill="1">
      <alignment vertical="top"/>
    </xf>
    <xf numFmtId="189" fontId="103" fillId="0" borderId="0" xfId="15821" applyNumberFormat="1" applyFont="1" applyFill="1">
      <alignment vertical="top"/>
    </xf>
    <xf numFmtId="167" fontId="104" fillId="0" borderId="0" xfId="15785" applyNumberFormat="1" applyFont="1" applyFill="1">
      <alignment vertical="top"/>
    </xf>
    <xf numFmtId="167" fontId="103" fillId="0" borderId="0" xfId="97" applyNumberFormat="1" applyFont="1" applyFill="1">
      <alignment horizontal="right" vertical="top"/>
    </xf>
    <xf numFmtId="167" fontId="106" fillId="0" borderId="0" xfId="15784" applyNumberFormat="1" applyFont="1" applyFill="1">
      <alignment vertical="top"/>
    </xf>
    <xf numFmtId="167" fontId="103" fillId="0" borderId="0" xfId="79" applyNumberFormat="1" applyFont="1" applyFill="1">
      <alignment vertical="top"/>
    </xf>
    <xf numFmtId="167" fontId="107" fillId="0" borderId="0" xfId="15785" applyNumberFormat="1" applyFont="1" applyFill="1">
      <alignment vertical="top"/>
    </xf>
    <xf numFmtId="167" fontId="84" fillId="0" borderId="0" xfId="15782" applyNumberFormat="1" applyFont="1" applyFill="1" applyAlignment="1">
      <alignment vertical="top"/>
    </xf>
    <xf numFmtId="169" fontId="84" fillId="0" borderId="0" xfId="15782" applyNumberFormat="1" applyFont="1" applyFill="1" applyAlignment="1">
      <alignment vertical="top"/>
    </xf>
    <xf numFmtId="167" fontId="103" fillId="0" borderId="0" xfId="15782" applyNumberFormat="1" applyFont="1" applyFill="1" applyAlignment="1">
      <alignment vertical="top"/>
    </xf>
    <xf numFmtId="186" fontId="106" fillId="0" borderId="0" xfId="15826" applyFont="1" applyFill="1">
      <alignment vertical="top"/>
    </xf>
    <xf numFmtId="186" fontId="104" fillId="0" borderId="0" xfId="15826" applyFont="1" applyFill="1">
      <alignment vertical="top"/>
    </xf>
    <xf numFmtId="186" fontId="107" fillId="0" borderId="0" xfId="15826" applyFont="1" applyFill="1">
      <alignment vertical="top"/>
    </xf>
    <xf numFmtId="186" fontId="103" fillId="0" borderId="0" xfId="15826" applyFont="1" applyFill="1">
      <alignment vertical="top"/>
    </xf>
    <xf numFmtId="186" fontId="109" fillId="0" borderId="0" xfId="15826" applyFont="1" applyFill="1">
      <alignment vertical="top"/>
    </xf>
    <xf numFmtId="186" fontId="88" fillId="0" borderId="0" xfId="15826" applyFont="1" applyFill="1">
      <alignment vertical="top"/>
    </xf>
    <xf numFmtId="186" fontId="110" fillId="0" borderId="0" xfId="15826" applyFont="1" applyFill="1">
      <alignment vertical="top"/>
    </xf>
    <xf numFmtId="167" fontId="90" fillId="0" borderId="0" xfId="15821" applyNumberFormat="1" applyFont="1" applyFill="1">
      <alignment vertical="top"/>
    </xf>
    <xf numFmtId="167" fontId="71" fillId="0" borderId="0" xfId="15784" applyNumberFormat="1" applyFont="1" applyFill="1">
      <alignment vertical="top"/>
    </xf>
    <xf numFmtId="167" fontId="72" fillId="0" borderId="0" xfId="15785" applyNumberFormat="1" applyFont="1" applyFill="1">
      <alignment vertical="top"/>
    </xf>
    <xf numFmtId="167" fontId="73" fillId="0" borderId="0" xfId="15785" applyNumberFormat="1" applyFont="1" applyFill="1">
      <alignment vertical="top"/>
    </xf>
    <xf numFmtId="167" fontId="68" fillId="0" borderId="0" xfId="97" applyNumberFormat="1" applyFont="1" applyFill="1">
      <alignment horizontal="right" vertical="top"/>
    </xf>
    <xf numFmtId="167" fontId="68" fillId="0" borderId="16" xfId="15782" applyNumberFormat="1" applyFont="1" applyFill="1" applyBorder="1" applyAlignment="1">
      <alignment vertical="top"/>
    </xf>
    <xf numFmtId="187" fontId="103" fillId="0" borderId="16" xfId="15782" applyNumberFormat="1" applyFont="1" applyFill="1" applyBorder="1" applyAlignment="1">
      <alignment vertical="top"/>
    </xf>
    <xf numFmtId="167" fontId="68" fillId="0" borderId="16" xfId="15821" applyNumberFormat="1" applyFont="1" applyFill="1" applyBorder="1">
      <alignment vertical="top"/>
    </xf>
    <xf numFmtId="167" fontId="109" fillId="0" borderId="0" xfId="15784" applyNumberFormat="1" applyFont="1" applyFill="1">
      <alignment vertical="top"/>
    </xf>
    <xf numFmtId="167" fontId="88" fillId="0" borderId="0" xfId="15785" applyNumberFormat="1" applyFont="1" applyFill="1">
      <alignment vertical="top"/>
    </xf>
    <xf numFmtId="167" fontId="110" fillId="0" borderId="0" xfId="15785" applyNumberFormat="1" applyFont="1" applyFill="1">
      <alignment vertical="top"/>
    </xf>
    <xf numFmtId="167" fontId="90" fillId="0" borderId="0" xfId="97" applyNumberFormat="1" applyFont="1" applyFill="1">
      <alignment horizontal="right" vertical="top"/>
    </xf>
    <xf numFmtId="167" fontId="109" fillId="4" borderId="0" xfId="15784" applyNumberFormat="1" applyFont="1" applyFill="1">
      <alignment vertical="top"/>
    </xf>
    <xf numFmtId="167" fontId="88" fillId="4" borderId="0" xfId="15785" applyNumberFormat="1" applyFont="1" applyFill="1">
      <alignment vertical="top"/>
    </xf>
    <xf numFmtId="167" fontId="110" fillId="4" borderId="0" xfId="15785" applyNumberFormat="1" applyFont="1" applyFill="1">
      <alignment vertical="top"/>
    </xf>
    <xf numFmtId="167" fontId="90" fillId="4" borderId="0" xfId="97" applyNumberFormat="1" applyFont="1" applyFill="1">
      <alignment horizontal="right" vertical="top"/>
    </xf>
    <xf numFmtId="167" fontId="90" fillId="54" borderId="16" xfId="15782" applyNumberFormat="1" applyFont="1" applyFill="1" applyBorder="1" applyAlignment="1">
      <alignment vertical="top"/>
    </xf>
    <xf numFmtId="167" fontId="72" fillId="4" borderId="0" xfId="15785" applyNumberFormat="1" applyFont="1" applyFill="1" applyBorder="1">
      <alignment vertical="top"/>
    </xf>
    <xf numFmtId="167" fontId="91" fillId="0" borderId="0" xfId="15784" applyNumberFormat="1" applyFont="1" applyFill="1">
      <alignment vertical="top"/>
    </xf>
    <xf numFmtId="167" fontId="85" fillId="0" borderId="0" xfId="15785" applyNumberFormat="1" applyFont="1" applyFill="1">
      <alignment vertical="top"/>
    </xf>
    <xf numFmtId="167" fontId="97" fillId="0" borderId="0" xfId="15785" applyNumberFormat="1" applyFont="1" applyFill="1">
      <alignment vertical="top"/>
    </xf>
    <xf numFmtId="167" fontId="84" fillId="0" borderId="0" xfId="97" applyNumberFormat="1" applyFont="1" applyFill="1">
      <alignment horizontal="right" vertical="top"/>
    </xf>
    <xf numFmtId="167" fontId="84" fillId="0" borderId="0" xfId="79" applyNumberFormat="1" applyFont="1" applyFill="1">
      <alignment vertical="top"/>
    </xf>
    <xf numFmtId="167" fontId="103" fillId="54" borderId="16" xfId="15782" applyNumberFormat="1" applyFont="1" applyFill="1" applyBorder="1" applyAlignment="1">
      <alignment vertical="top"/>
    </xf>
    <xf numFmtId="167" fontId="103" fillId="4" borderId="16" xfId="15782" applyNumberFormat="1" applyFont="1" applyFill="1" applyBorder="1" applyAlignment="1">
      <alignment vertical="top"/>
    </xf>
    <xf numFmtId="167" fontId="103" fillId="0" borderId="16" xfId="15782" applyNumberFormat="1" applyFont="1" applyFill="1" applyBorder="1" applyAlignment="1">
      <alignment vertical="top"/>
    </xf>
    <xf numFmtId="167" fontId="103" fillId="0" borderId="0" xfId="15821" applyNumberFormat="1" applyFont="1" applyFill="1">
      <alignment vertical="top"/>
    </xf>
    <xf numFmtId="167" fontId="162" fillId="4" borderId="0" xfId="15784" applyNumberFormat="1" applyFont="1" applyFill="1">
      <alignment vertical="top"/>
    </xf>
    <xf numFmtId="167" fontId="158" fillId="4" borderId="0" xfId="15785" applyNumberFormat="1" applyFont="1" applyFill="1">
      <alignment vertical="top"/>
    </xf>
    <xf numFmtId="167" fontId="163" fillId="4" borderId="0" xfId="15785" applyNumberFormat="1" applyFont="1" applyFill="1">
      <alignment vertical="top"/>
    </xf>
    <xf numFmtId="167" fontId="160" fillId="4" borderId="0" xfId="97" applyNumberFormat="1" applyFont="1" applyFill="1">
      <alignment horizontal="right" vertical="top"/>
    </xf>
    <xf numFmtId="167" fontId="160" fillId="4" borderId="0" xfId="15782" applyNumberFormat="1" applyFont="1" applyFill="1" applyAlignment="1">
      <alignment vertical="top"/>
    </xf>
    <xf numFmtId="167" fontId="160" fillId="4" borderId="0" xfId="15821" applyNumberFormat="1" applyFont="1" applyFill="1">
      <alignment vertical="top"/>
    </xf>
    <xf numFmtId="187" fontId="68" fillId="0" borderId="0" xfId="15782" applyNumberFormat="1" applyFont="1" applyFill="1" applyAlignment="1">
      <alignment vertical="top"/>
    </xf>
    <xf numFmtId="187" fontId="103" fillId="4" borderId="0" xfId="15782" applyNumberFormat="1" applyFont="1" applyFill="1" applyAlignment="1">
      <alignment vertical="top"/>
    </xf>
    <xf numFmtId="187" fontId="90" fillId="0" borderId="0" xfId="15821" applyNumberFormat="1" applyFont="1" applyFill="1">
      <alignment vertical="top"/>
    </xf>
    <xf numFmtId="187" fontId="90" fillId="0" borderId="16" xfId="15782" applyNumberFormat="1" applyFont="1" applyFill="1" applyBorder="1" applyAlignment="1">
      <alignment vertical="top"/>
    </xf>
    <xf numFmtId="169" fontId="91" fillId="0" borderId="0" xfId="15784" applyNumberFormat="1" applyFont="1" applyFill="1">
      <alignment vertical="top"/>
    </xf>
    <xf numFmtId="169" fontId="85" fillId="0" borderId="0" xfId="15785" applyNumberFormat="1" applyFont="1" applyFill="1">
      <alignment vertical="top"/>
    </xf>
    <xf numFmtId="169" fontId="97" fillId="0" borderId="0" xfId="15785" applyNumberFormat="1" applyFont="1" applyFill="1">
      <alignment vertical="top"/>
    </xf>
    <xf numFmtId="169" fontId="84" fillId="0" borderId="0" xfId="79" applyFont="1" applyFill="1">
      <alignment vertical="top"/>
    </xf>
    <xf numFmtId="187" fontId="146" fillId="0" borderId="17" xfId="15821" applyNumberFormat="1" applyFont="1" applyFill="1" applyBorder="1">
      <alignment vertical="top"/>
    </xf>
    <xf numFmtId="0" fontId="145" fillId="0" borderId="0" xfId="15785" applyFont="1" applyFill="1" applyBorder="1">
      <alignment vertical="top"/>
    </xf>
    <xf numFmtId="187" fontId="146" fillId="0" borderId="0" xfId="15782" applyNumberFormat="1" applyFont="1" applyFill="1" applyBorder="1" applyAlignment="1">
      <alignment vertical="top"/>
    </xf>
    <xf numFmtId="187" fontId="146" fillId="0" borderId="17" xfId="15782" applyNumberFormat="1" applyFont="1" applyFill="1" applyBorder="1" applyAlignment="1">
      <alignment vertical="top"/>
    </xf>
    <xf numFmtId="0" fontId="126" fillId="0" borderId="0" xfId="15784" applyNumberFormat="1" applyFont="1" applyFill="1">
      <alignment vertical="top"/>
    </xf>
    <xf numFmtId="0" fontId="128" fillId="0" borderId="0" xfId="15785" applyFont="1" applyFill="1">
      <alignment vertical="top"/>
    </xf>
    <xf numFmtId="0" fontId="127" fillId="0" borderId="0" xfId="97" applyFont="1" applyFill="1">
      <alignment horizontal="right" vertical="top"/>
    </xf>
    <xf numFmtId="177" fontId="127" fillId="0" borderId="0" xfId="15782" applyFont="1" applyFill="1" applyAlignment="1">
      <alignment vertical="top"/>
    </xf>
    <xf numFmtId="0" fontId="68" fillId="0" borderId="19" xfId="97" applyFont="1" applyFill="1" applyBorder="1">
      <alignment horizontal="right" vertical="top"/>
    </xf>
    <xf numFmtId="177" fontId="68" fillId="0" borderId="18" xfId="15782" applyFont="1" applyFill="1" applyBorder="1" applyAlignment="1">
      <alignment vertical="top"/>
    </xf>
    <xf numFmtId="187" fontId="144" fillId="0" borderId="17" xfId="15821" applyNumberFormat="1" applyFont="1" applyFill="1" applyBorder="1">
      <alignment vertical="top"/>
    </xf>
    <xf numFmtId="187" fontId="144" fillId="0" borderId="18" xfId="15821" applyNumberFormat="1" applyFont="1" applyFill="1" applyBorder="1">
      <alignment vertical="top"/>
    </xf>
    <xf numFmtId="187" fontId="146" fillId="0" borderId="0" xfId="15782" applyNumberFormat="1" applyFont="1" applyFill="1" applyAlignment="1">
      <alignment vertical="top"/>
    </xf>
    <xf numFmtId="167" fontId="103" fillId="0" borderId="0" xfId="15782" applyNumberFormat="1" applyFont="1" applyFill="1" applyAlignment="1">
      <alignment horizontal="right" vertical="top"/>
    </xf>
    <xf numFmtId="167" fontId="71" fillId="0" borderId="0" xfId="15784" quotePrefix="1" applyNumberFormat="1" applyFont="1" applyFill="1">
      <alignment vertical="top"/>
    </xf>
    <xf numFmtId="166" fontId="167" fillId="47" borderId="0" xfId="15829" applyNumberFormat="1" applyFont="1" applyFill="1" applyAlignment="1">
      <alignment vertical="top"/>
    </xf>
    <xf numFmtId="166" fontId="68" fillId="0" borderId="0" xfId="0" applyFont="1" applyBorder="1">
      <alignment vertical="top"/>
    </xf>
    <xf numFmtId="166" fontId="166" fillId="0" borderId="0" xfId="15829" applyFont="1" applyBorder="1" applyAlignment="1">
      <alignment vertical="top" wrapText="1"/>
    </xf>
    <xf numFmtId="166" fontId="68" fillId="0" borderId="0" xfId="0" applyFont="1" applyBorder="1" applyAlignment="1">
      <alignment vertical="top" wrapText="1"/>
    </xf>
    <xf numFmtId="167" fontId="90" fillId="73" borderId="0" xfId="15782" applyNumberFormat="1" applyFont="1" applyFill="1" applyAlignment="1">
      <alignment vertical="top"/>
    </xf>
    <xf numFmtId="167" fontId="168" fillId="0" borderId="0" xfId="15785" applyNumberFormat="1" applyFont="1" applyFill="1">
      <alignment vertical="top"/>
    </xf>
    <xf numFmtId="167" fontId="68" fillId="0" borderId="0" xfId="15782" applyNumberFormat="1" applyFont="1" applyFill="1" applyAlignment="1">
      <alignment vertical="top"/>
    </xf>
    <xf numFmtId="193" fontId="90" fillId="0" borderId="0" xfId="15782" applyNumberFormat="1" applyFont="1" applyFill="1" applyAlignment="1">
      <alignment vertical="top"/>
    </xf>
    <xf numFmtId="167" fontId="160" fillId="0" borderId="0" xfId="15821" applyNumberFormat="1" applyFont="1" applyFill="1">
      <alignment vertical="top"/>
    </xf>
    <xf numFmtId="177" fontId="68" fillId="54" borderId="16" xfId="15782" applyFont="1" applyFill="1" applyBorder="1" applyAlignment="1">
      <alignment vertical="top"/>
    </xf>
    <xf numFmtId="166" fontId="129" fillId="73" borderId="17" xfId="0" applyFont="1" applyFill="1" applyBorder="1">
      <alignment vertical="top"/>
    </xf>
    <xf numFmtId="166" fontId="129" fillId="73" borderId="17" xfId="0" applyFont="1" applyFill="1" applyBorder="1" applyAlignment="1">
      <alignment horizontal="left" vertical="top" wrapText="1"/>
    </xf>
    <xf numFmtId="166" fontId="129" fillId="73" borderId="17" xfId="0" applyFont="1" applyFill="1" applyBorder="1" applyAlignment="1">
      <alignment vertical="top" wrapText="1"/>
    </xf>
    <xf numFmtId="167" fontId="109" fillId="73" borderId="0" xfId="15784" applyNumberFormat="1" applyFont="1" applyFill="1">
      <alignment vertical="top"/>
    </xf>
    <xf numFmtId="167" fontId="88" fillId="73" borderId="0" xfId="15785" applyNumberFormat="1" applyFont="1" applyFill="1">
      <alignment vertical="top"/>
    </xf>
    <xf numFmtId="167" fontId="110" fillId="73" borderId="0" xfId="15785" applyNumberFormat="1" applyFont="1" applyFill="1">
      <alignment vertical="top"/>
    </xf>
    <xf numFmtId="167" fontId="90" fillId="73" borderId="0" xfId="97" applyNumberFormat="1" applyFont="1" applyFill="1">
      <alignment horizontal="right" vertical="top"/>
    </xf>
    <xf numFmtId="167" fontId="90" fillId="73" borderId="0" xfId="79" applyNumberFormat="1" applyFont="1" applyFill="1">
      <alignment vertical="top"/>
    </xf>
  </cellXfs>
  <cellStyles count="15830">
    <cellStyle name="20% - Accent1 2" xfId="13" xr:uid="{00000000-0005-0000-0000-000000000000}"/>
    <cellStyle name="20% - Accent2 2" xfId="14" xr:uid="{00000000-0005-0000-0000-000001000000}"/>
    <cellStyle name="20% - Accent3 2" xfId="15" xr:uid="{00000000-0005-0000-0000-000002000000}"/>
    <cellStyle name="20% - Accent4 3" xfId="16" xr:uid="{00000000-0005-0000-0000-000003000000}"/>
    <cellStyle name="20% - Accent5 2" xfId="17" xr:uid="{00000000-0005-0000-0000-000004000000}"/>
    <cellStyle name="20% - Accent6 2" xfId="18" xr:uid="{00000000-0005-0000-0000-000005000000}"/>
    <cellStyle name="40% - Accent1 2" xfId="19" xr:uid="{00000000-0005-0000-0000-000006000000}"/>
    <cellStyle name="40% - Accent2 2" xfId="20" xr:uid="{00000000-0005-0000-0000-000007000000}"/>
    <cellStyle name="40% - Accent3 2" xfId="21" xr:uid="{00000000-0005-0000-0000-000008000000}"/>
    <cellStyle name="40% - Accent4 2" xfId="22" xr:uid="{00000000-0005-0000-0000-000009000000}"/>
    <cellStyle name="40% - Accent5 2" xfId="23" xr:uid="{00000000-0005-0000-0000-00000A000000}"/>
    <cellStyle name="40% - Accent6 2" xfId="24" xr:uid="{00000000-0005-0000-0000-00000B000000}"/>
    <cellStyle name="60% - Accent1 2" xfId="25" xr:uid="{00000000-0005-0000-0000-00000C000000}"/>
    <cellStyle name="60% - Accent2 2" xfId="26" xr:uid="{00000000-0005-0000-0000-00000D000000}"/>
    <cellStyle name="60% - Accent3 2" xfId="27" xr:uid="{00000000-0005-0000-0000-00000E000000}"/>
    <cellStyle name="60% - Accent4 2" xfId="28" xr:uid="{00000000-0005-0000-0000-00000F000000}"/>
    <cellStyle name="60% - Accent5 2" xfId="29" xr:uid="{00000000-0005-0000-0000-000010000000}"/>
    <cellStyle name="60% - Accent6 2" xfId="30" xr:uid="{00000000-0005-0000-0000-000011000000}"/>
    <cellStyle name="Accent1 2" xfId="31" xr:uid="{00000000-0005-0000-0000-000012000000}"/>
    <cellStyle name="Accent2 2" xfId="32" xr:uid="{00000000-0005-0000-0000-000013000000}"/>
    <cellStyle name="Accent3 2" xfId="33" xr:uid="{00000000-0005-0000-0000-000014000000}"/>
    <cellStyle name="Accent4 2" xfId="34" xr:uid="{00000000-0005-0000-0000-000015000000}"/>
    <cellStyle name="Accent5 2" xfId="35" xr:uid="{00000000-0005-0000-0000-000016000000}"/>
    <cellStyle name="Accent6 2" xfId="36" xr:uid="{00000000-0005-0000-0000-000017000000}"/>
    <cellStyle name="Att1" xfId="232" xr:uid="{00000000-0005-0000-0000-000018000000}"/>
    <cellStyle name="Bad 2" xfId="37" xr:uid="{00000000-0005-0000-0000-000019000000}"/>
    <cellStyle name="BM Heading 3" xfId="92" xr:uid="{00000000-0005-0000-0000-00001A000000}"/>
    <cellStyle name="BM Input" xfId="95" xr:uid="{00000000-0005-0000-0000-00001B000000}"/>
    <cellStyle name="Calculation 2" xfId="38" xr:uid="{00000000-0005-0000-0000-00001C000000}"/>
    <cellStyle name="Check Cell 2" xfId="39" xr:uid="{00000000-0005-0000-0000-00001D000000}"/>
    <cellStyle name="Column 1" xfId="15784" xr:uid="{00000000-0005-0000-0000-00001E000000}"/>
    <cellStyle name="Column 2 + 3" xfId="15785" xr:uid="{00000000-0005-0000-0000-00001F000000}"/>
    <cellStyle name="Column 4" xfId="97" xr:uid="{00000000-0005-0000-0000-000020000000}"/>
    <cellStyle name="Comma 10" xfId="15799" xr:uid="{00000000-0005-0000-0000-000022000000}"/>
    <cellStyle name="Comma 11" xfId="15801" xr:uid="{00000000-0005-0000-0000-000023000000}"/>
    <cellStyle name="Comma 11 2" xfId="15806" xr:uid="{00000000-0005-0000-0000-000024000000}"/>
    <cellStyle name="Comma 11 2 2" xfId="15815" xr:uid="{00000000-0005-0000-0000-000025000000}"/>
    <cellStyle name="Comma 11 3" xfId="15811" xr:uid="{00000000-0005-0000-0000-000026000000}"/>
    <cellStyle name="Comma 12" xfId="15803" xr:uid="{00000000-0005-0000-0000-000027000000}"/>
    <cellStyle name="Comma 12 2" xfId="15812" xr:uid="{00000000-0005-0000-0000-000028000000}"/>
    <cellStyle name="Comma 13" xfId="15808" xr:uid="{00000000-0005-0000-0000-000029000000}"/>
    <cellStyle name="Comma 14" xfId="15816" xr:uid="{00000000-0005-0000-0000-00002A000000}"/>
    <cellStyle name="Comma 15" xfId="15819" xr:uid="{00000000-0005-0000-0000-00002B000000}"/>
    <cellStyle name="Comma 2" xfId="15788" xr:uid="{00000000-0005-0000-0000-00002C000000}"/>
    <cellStyle name="Comma 2 10 4 4" xfId="8088" xr:uid="{00000000-0005-0000-0000-00002D000000}"/>
    <cellStyle name="Comma 2 10 5" xfId="5489" xr:uid="{00000000-0005-0000-0000-00002E000000}"/>
    <cellStyle name="Comma 2 10 5 2" xfId="13283" xr:uid="{00000000-0005-0000-0000-00002F000000}"/>
    <cellStyle name="Comma 2 10 6" xfId="2883" xr:uid="{00000000-0005-0000-0000-000030000000}"/>
    <cellStyle name="Comma 2 10 6 2" xfId="10685" xr:uid="{00000000-0005-0000-0000-000031000000}"/>
    <cellStyle name="Comma 2 11 2 2 3" xfId="2886" xr:uid="{00000000-0005-0000-0000-000032000000}"/>
    <cellStyle name="Comma 2 11 2 4" xfId="2885" xr:uid="{00000000-0005-0000-0000-000033000000}"/>
    <cellStyle name="Comma 2 11 2 5" xfId="8089" xr:uid="{00000000-0005-0000-0000-000034000000}"/>
    <cellStyle name="Comma 2 11 3" xfId="234" xr:uid="{00000000-0005-0000-0000-000035000000}"/>
    <cellStyle name="Comma 2 11 3 2" xfId="5490" xr:uid="{00000000-0005-0000-0000-000036000000}"/>
    <cellStyle name="Comma 2 11 3 2 2" xfId="13284" xr:uid="{00000000-0005-0000-0000-000037000000}"/>
    <cellStyle name="Comma 2 11 3 3" xfId="2887" xr:uid="{00000000-0005-0000-0000-000038000000}"/>
    <cellStyle name="Comma 2 11 3 4" xfId="8090" xr:uid="{00000000-0005-0000-0000-000039000000}"/>
    <cellStyle name="Comma 2 11 4 2" xfId="5491" xr:uid="{00000000-0005-0000-0000-00003A000000}"/>
    <cellStyle name="Comma 2 11 4 2 2" xfId="13285" xr:uid="{00000000-0005-0000-0000-00003B000000}"/>
    <cellStyle name="Comma 2 11 4 3" xfId="2888" xr:uid="{00000000-0005-0000-0000-00003C000000}"/>
    <cellStyle name="Comma 2 11 6" xfId="2884" xr:uid="{00000000-0005-0000-0000-00003D000000}"/>
    <cellStyle name="Comma 2 12 2 2" xfId="235" xr:uid="{00000000-0005-0000-0000-00003E000000}"/>
    <cellStyle name="Comma 2 12 2 2 2 2" xfId="13286" xr:uid="{00000000-0005-0000-0000-00003F000000}"/>
    <cellStyle name="Comma 2 12 2 4 2" xfId="10686" xr:uid="{00000000-0005-0000-0000-000040000000}"/>
    <cellStyle name="Comma 2 12 3" xfId="236" xr:uid="{00000000-0005-0000-0000-000041000000}"/>
    <cellStyle name="Comma 2 12 3 2" xfId="5492" xr:uid="{00000000-0005-0000-0000-000042000000}"/>
    <cellStyle name="Comma 2 12 3 3" xfId="2889" xr:uid="{00000000-0005-0000-0000-000043000000}"/>
    <cellStyle name="Comma 2 13 2 2 2" xfId="5493" xr:uid="{00000000-0005-0000-0000-000044000000}"/>
    <cellStyle name="Comma 2 13 2 2 2 2" xfId="13289" xr:uid="{00000000-0005-0000-0000-000045000000}"/>
    <cellStyle name="Comma 2 13 2 2 3" xfId="2891" xr:uid="{00000000-0005-0000-0000-000046000000}"/>
    <cellStyle name="Comma 2 13 2 2 3 2" xfId="10687" xr:uid="{00000000-0005-0000-0000-000047000000}"/>
    <cellStyle name="Comma 2 13 2 2 4" xfId="8091" xr:uid="{00000000-0005-0000-0000-000048000000}"/>
    <cellStyle name="Comma 2 13 2 3 2" xfId="13288" xr:uid="{00000000-0005-0000-0000-000049000000}"/>
    <cellStyle name="Comma 2 13 2 4" xfId="2890" xr:uid="{00000000-0005-0000-0000-00004A000000}"/>
    <cellStyle name="Comma 2 13 3 2 2" xfId="13290" xr:uid="{00000000-0005-0000-0000-00004B000000}"/>
    <cellStyle name="Comma 2 13 3 3" xfId="2892" xr:uid="{00000000-0005-0000-0000-00004C000000}"/>
    <cellStyle name="Comma 2 13 4" xfId="237" xr:uid="{00000000-0005-0000-0000-00004D000000}"/>
    <cellStyle name="Comma 2 13 4 2" xfId="5494" xr:uid="{00000000-0005-0000-0000-00004E000000}"/>
    <cellStyle name="Comma 2 13 4 2 2" xfId="13291" xr:uid="{00000000-0005-0000-0000-00004F000000}"/>
    <cellStyle name="Comma 2 13 4 3" xfId="2893" xr:uid="{00000000-0005-0000-0000-000050000000}"/>
    <cellStyle name="Comma 2 13 4 4" xfId="8092" xr:uid="{00000000-0005-0000-0000-000051000000}"/>
    <cellStyle name="Comma 2 13 5 2" xfId="13287" xr:uid="{00000000-0005-0000-0000-000052000000}"/>
    <cellStyle name="Comma 2 14" xfId="238" xr:uid="{00000000-0005-0000-0000-000053000000}"/>
    <cellStyle name="Comma 2 14 2 2" xfId="5496" xr:uid="{00000000-0005-0000-0000-000054000000}"/>
    <cellStyle name="Comma 2 14 2 2 2" xfId="13292" xr:uid="{00000000-0005-0000-0000-000055000000}"/>
    <cellStyle name="Comma 2 14 2 3" xfId="2894" xr:uid="{00000000-0005-0000-0000-000056000000}"/>
    <cellStyle name="Comma 2 14 3 2" xfId="5497" xr:uid="{00000000-0005-0000-0000-000057000000}"/>
    <cellStyle name="Comma 2 14 3 3" xfId="2895" xr:uid="{00000000-0005-0000-0000-000058000000}"/>
    <cellStyle name="Comma 2 14 3 3 2" xfId="10689" xr:uid="{00000000-0005-0000-0000-000059000000}"/>
    <cellStyle name="Comma 2 14 3 4" xfId="8093" xr:uid="{00000000-0005-0000-0000-00005A000000}"/>
    <cellStyle name="Comma 2 14 4" xfId="5495" xr:uid="{00000000-0005-0000-0000-00005B000000}"/>
    <cellStyle name="Comma 2 14 5 2" xfId="10688" xr:uid="{00000000-0005-0000-0000-00005C000000}"/>
    <cellStyle name="Comma 2 15" xfId="239" xr:uid="{00000000-0005-0000-0000-00005D000000}"/>
    <cellStyle name="Comma 2 15 2" xfId="240" xr:uid="{00000000-0005-0000-0000-00005E000000}"/>
    <cellStyle name="Comma 2 15 2 2 2" xfId="13293" xr:uid="{00000000-0005-0000-0000-00005F000000}"/>
    <cellStyle name="Comma 2 15 2 3" xfId="2897" xr:uid="{00000000-0005-0000-0000-000060000000}"/>
    <cellStyle name="Comma 2 15 2 3 2" xfId="10691" xr:uid="{00000000-0005-0000-0000-000061000000}"/>
    <cellStyle name="Comma 2 15 2 4" xfId="8094" xr:uid="{00000000-0005-0000-0000-000062000000}"/>
    <cellStyle name="Comma 2 15 4" xfId="2896" xr:uid="{00000000-0005-0000-0000-000063000000}"/>
    <cellStyle name="Comma 2 15 4 2" xfId="10690" xr:uid="{00000000-0005-0000-0000-000064000000}"/>
    <cellStyle name="Comma 2 16 2" xfId="5498" xr:uid="{00000000-0005-0000-0000-000065000000}"/>
    <cellStyle name="Comma 2 2" xfId="15790" xr:uid="{00000000-0005-0000-0000-000066000000}"/>
    <cellStyle name="Comma 2 2 10" xfId="15791" xr:uid="{00000000-0005-0000-0000-000067000000}"/>
    <cellStyle name="Comma 2 2 10 2" xfId="15794" xr:uid="{00000000-0005-0000-0000-000068000000}"/>
    <cellStyle name="Comma 2 2 10 6" xfId="8096" xr:uid="{00000000-0005-0000-0000-000069000000}"/>
    <cellStyle name="Comma 2 2 11" xfId="242" xr:uid="{00000000-0005-0000-0000-00006A000000}"/>
    <cellStyle name="Comma 2 2 11 2" xfId="243" xr:uid="{00000000-0005-0000-0000-00006B000000}"/>
    <cellStyle name="Comma 2 2 11 2 2" xfId="5500" xr:uid="{00000000-0005-0000-0000-00006C000000}"/>
    <cellStyle name="Comma 2 2 11 2 2 2" xfId="13296" xr:uid="{00000000-0005-0000-0000-00006D000000}"/>
    <cellStyle name="Comma 2 2 11 2 3" xfId="2900" xr:uid="{00000000-0005-0000-0000-00006E000000}"/>
    <cellStyle name="Comma 2 2 11 2 3 2" xfId="10694" xr:uid="{00000000-0005-0000-0000-00006F000000}"/>
    <cellStyle name="Comma 2 2 11 2 4" xfId="8098" xr:uid="{00000000-0005-0000-0000-000070000000}"/>
    <cellStyle name="Comma 2 2 11 3" xfId="5499" xr:uid="{00000000-0005-0000-0000-000071000000}"/>
    <cellStyle name="Comma 2 2 11 3 2" xfId="13295" xr:uid="{00000000-0005-0000-0000-000072000000}"/>
    <cellStyle name="Comma 2 2 11 4" xfId="2899" xr:uid="{00000000-0005-0000-0000-000073000000}"/>
    <cellStyle name="Comma 2 2 11 4 2" xfId="10693" xr:uid="{00000000-0005-0000-0000-000074000000}"/>
    <cellStyle name="Comma 2 2 11 5" xfId="8097" xr:uid="{00000000-0005-0000-0000-000075000000}"/>
    <cellStyle name="Comma 2 2 12" xfId="244" xr:uid="{00000000-0005-0000-0000-000076000000}"/>
    <cellStyle name="Comma 2 2 12 2" xfId="5501" xr:uid="{00000000-0005-0000-0000-000077000000}"/>
    <cellStyle name="Comma 2 2 12 2 2" xfId="13297" xr:uid="{00000000-0005-0000-0000-000078000000}"/>
    <cellStyle name="Comma 2 2 12 3" xfId="2901" xr:uid="{00000000-0005-0000-0000-000079000000}"/>
    <cellStyle name="Comma 2 2 12 3 2" xfId="10695" xr:uid="{00000000-0005-0000-0000-00007A000000}"/>
    <cellStyle name="Comma 2 2 12 4" xfId="8099" xr:uid="{00000000-0005-0000-0000-00007B000000}"/>
    <cellStyle name="Comma 2 2 13" xfId="245" xr:uid="{00000000-0005-0000-0000-00007C000000}"/>
    <cellStyle name="Comma 2 2 13 2" xfId="5502" xr:uid="{00000000-0005-0000-0000-00007D000000}"/>
    <cellStyle name="Comma 2 2 13 2 2" xfId="13298" xr:uid="{00000000-0005-0000-0000-00007E000000}"/>
    <cellStyle name="Comma 2 2 13 3" xfId="2902" xr:uid="{00000000-0005-0000-0000-00007F000000}"/>
    <cellStyle name="Comma 2 2 13 3 2" xfId="10696" xr:uid="{00000000-0005-0000-0000-000080000000}"/>
    <cellStyle name="Comma 2 2 13 4" xfId="8100" xr:uid="{00000000-0005-0000-0000-000081000000}"/>
    <cellStyle name="Comma 2 2 14" xfId="246" xr:uid="{00000000-0005-0000-0000-000082000000}"/>
    <cellStyle name="Comma 2 2 14 2" xfId="5503" xr:uid="{00000000-0005-0000-0000-000083000000}"/>
    <cellStyle name="Comma 2 2 14 2 2" xfId="13299" xr:uid="{00000000-0005-0000-0000-000084000000}"/>
    <cellStyle name="Comma 2 2 14 3" xfId="2903" xr:uid="{00000000-0005-0000-0000-000085000000}"/>
    <cellStyle name="Comma 2 2 14 3 2" xfId="10697" xr:uid="{00000000-0005-0000-0000-000086000000}"/>
    <cellStyle name="Comma 2 2 14 4" xfId="8101" xr:uid="{00000000-0005-0000-0000-000087000000}"/>
    <cellStyle name="Comma 2 2 15" xfId="2598" xr:uid="{00000000-0005-0000-0000-000088000000}"/>
    <cellStyle name="Comma 2 2 15 2" xfId="7819" xr:uid="{00000000-0005-0000-0000-000089000000}"/>
    <cellStyle name="Comma 2 2 15 2 2" xfId="15616" xr:uid="{00000000-0005-0000-0000-00008A000000}"/>
    <cellStyle name="Comma 2 2 15 3" xfId="5220" xr:uid="{00000000-0005-0000-0000-00008B000000}"/>
    <cellStyle name="Comma 2 2 15 3 2" xfId="13014" xr:uid="{00000000-0005-0000-0000-00008C000000}"/>
    <cellStyle name="Comma 2 2 15 4" xfId="10416" xr:uid="{00000000-0005-0000-0000-00008D000000}"/>
    <cellStyle name="Comma 2 2 16" xfId="2659" xr:uid="{00000000-0005-0000-0000-00008E000000}"/>
    <cellStyle name="Comma 2 2 16 2" xfId="7872" xr:uid="{00000000-0005-0000-0000-00008F000000}"/>
    <cellStyle name="Comma 2 2 16 2 2" xfId="15669" xr:uid="{00000000-0005-0000-0000-000090000000}"/>
    <cellStyle name="Comma 2 2 16 3" xfId="5273" xr:uid="{00000000-0005-0000-0000-000091000000}"/>
    <cellStyle name="Comma 2 2 16 3 2" xfId="13067" xr:uid="{00000000-0005-0000-0000-000092000000}"/>
    <cellStyle name="Comma 2 2 16 4" xfId="10469" xr:uid="{00000000-0005-0000-0000-000093000000}"/>
    <cellStyle name="Comma 2 2 17" xfId="241" xr:uid="{00000000-0005-0000-0000-000094000000}"/>
    <cellStyle name="Comma 2 2 17 2 2" xfId="13294" xr:uid="{00000000-0005-0000-0000-000095000000}"/>
    <cellStyle name="Comma 2 2 17 3" xfId="2898" xr:uid="{00000000-0005-0000-0000-000096000000}"/>
    <cellStyle name="Comma 2 2 17 3 2" xfId="10692" xr:uid="{00000000-0005-0000-0000-000097000000}"/>
    <cellStyle name="Comma 2 2 17 4" xfId="8095" xr:uid="{00000000-0005-0000-0000-000098000000}"/>
    <cellStyle name="Comma 2 2 18" xfId="5382" xr:uid="{00000000-0005-0000-0000-000099000000}"/>
    <cellStyle name="Comma 2 2 18 2" xfId="13176" xr:uid="{00000000-0005-0000-0000-00009A000000}"/>
    <cellStyle name="Comma 2 2 19" xfId="2776" xr:uid="{00000000-0005-0000-0000-00009B000000}"/>
    <cellStyle name="Comma 2 2 19 2" xfId="10578" xr:uid="{00000000-0005-0000-0000-00009C000000}"/>
    <cellStyle name="Comma 2 2 2" xfId="109" xr:uid="{00000000-0005-0000-0000-00009D000000}"/>
    <cellStyle name="Comma 2 2 2 10" xfId="248" xr:uid="{00000000-0005-0000-0000-00009E000000}"/>
    <cellStyle name="Comma 2 2 2 10 2" xfId="5505" xr:uid="{00000000-0005-0000-0000-00009F000000}"/>
    <cellStyle name="Comma 2 2 2 10 2 2" xfId="13301" xr:uid="{00000000-0005-0000-0000-0000A0000000}"/>
    <cellStyle name="Comma 2 2 2 10 3" xfId="2905" xr:uid="{00000000-0005-0000-0000-0000A1000000}"/>
    <cellStyle name="Comma 2 2 2 10 3 2" xfId="10699" xr:uid="{00000000-0005-0000-0000-0000A2000000}"/>
    <cellStyle name="Comma 2 2 2 10 4" xfId="8103" xr:uid="{00000000-0005-0000-0000-0000A3000000}"/>
    <cellStyle name="Comma 2 2 2 11" xfId="2603" xr:uid="{00000000-0005-0000-0000-0000A4000000}"/>
    <cellStyle name="Comma 2 2 2 11 2" xfId="7822" xr:uid="{00000000-0005-0000-0000-0000A5000000}"/>
    <cellStyle name="Comma 2 2 2 11 2 2" xfId="15619" xr:uid="{00000000-0005-0000-0000-0000A6000000}"/>
    <cellStyle name="Comma 2 2 2 11 3" xfId="5223" xr:uid="{00000000-0005-0000-0000-0000A7000000}"/>
    <cellStyle name="Comma 2 2 2 11 3 2" xfId="13017" xr:uid="{00000000-0005-0000-0000-0000A8000000}"/>
    <cellStyle name="Comma 2 2 2 11 4" xfId="10419" xr:uid="{00000000-0005-0000-0000-0000A9000000}"/>
    <cellStyle name="Comma 2 2 2 12" xfId="2662" xr:uid="{00000000-0005-0000-0000-0000AA000000}"/>
    <cellStyle name="Comma 2 2 2 12 2" xfId="7875" xr:uid="{00000000-0005-0000-0000-0000AB000000}"/>
    <cellStyle name="Comma 2 2 2 12 2 2" xfId="15672" xr:uid="{00000000-0005-0000-0000-0000AC000000}"/>
    <cellStyle name="Comma 2 2 2 12 3" xfId="5276" xr:uid="{00000000-0005-0000-0000-0000AD000000}"/>
    <cellStyle name="Comma 2 2 2 12 3 2" xfId="13070" xr:uid="{00000000-0005-0000-0000-0000AE000000}"/>
    <cellStyle name="Comma 2 2 2 12 4" xfId="10472" xr:uid="{00000000-0005-0000-0000-0000AF000000}"/>
    <cellStyle name="Comma 2 2 2 13" xfId="247" xr:uid="{00000000-0005-0000-0000-0000B0000000}"/>
    <cellStyle name="Comma 2 2 2 13 2" xfId="5504" xr:uid="{00000000-0005-0000-0000-0000B1000000}"/>
    <cellStyle name="Comma 2 2 2 13 2 2" xfId="13300" xr:uid="{00000000-0005-0000-0000-0000B2000000}"/>
    <cellStyle name="Comma 2 2 2 13 3" xfId="2904" xr:uid="{00000000-0005-0000-0000-0000B3000000}"/>
    <cellStyle name="Comma 2 2 2 13 3 2" xfId="10698" xr:uid="{00000000-0005-0000-0000-0000B4000000}"/>
    <cellStyle name="Comma 2 2 2 13 4" xfId="8102" xr:uid="{00000000-0005-0000-0000-0000B5000000}"/>
    <cellStyle name="Comma 2 2 2 14" xfId="5385" xr:uid="{00000000-0005-0000-0000-0000B6000000}"/>
    <cellStyle name="Comma 2 2 2 14 2" xfId="13179" xr:uid="{00000000-0005-0000-0000-0000B7000000}"/>
    <cellStyle name="Comma 2 2 2 15" xfId="2779" xr:uid="{00000000-0005-0000-0000-0000B8000000}"/>
    <cellStyle name="Comma 2 2 2 15 2" xfId="10581" xr:uid="{00000000-0005-0000-0000-0000B9000000}"/>
    <cellStyle name="Comma 2 2 2 16" xfId="7985" xr:uid="{00000000-0005-0000-0000-0000BA000000}"/>
    <cellStyle name="Comma 2 2 2 2" xfId="132" xr:uid="{00000000-0005-0000-0000-0000BB000000}"/>
    <cellStyle name="Comma 2 2 2 2 10" xfId="2611" xr:uid="{00000000-0005-0000-0000-0000BC000000}"/>
    <cellStyle name="Comma 2 2 2 2 10 2" xfId="7829" xr:uid="{00000000-0005-0000-0000-0000BD000000}"/>
    <cellStyle name="Comma 2 2 2 2 10 2 2" xfId="15626" xr:uid="{00000000-0005-0000-0000-0000BE000000}"/>
    <cellStyle name="Comma 2 2 2 2 10 3" xfId="5230" xr:uid="{00000000-0005-0000-0000-0000BF000000}"/>
    <cellStyle name="Comma 2 2 2 2 10 3 2" xfId="13024" xr:uid="{00000000-0005-0000-0000-0000C0000000}"/>
    <cellStyle name="Comma 2 2 2 2 10 4" xfId="10426" xr:uid="{00000000-0005-0000-0000-0000C1000000}"/>
    <cellStyle name="Comma 2 2 2 2 11" xfId="2669" xr:uid="{00000000-0005-0000-0000-0000C2000000}"/>
    <cellStyle name="Comma 2 2 2 2 11 2" xfId="7882" xr:uid="{00000000-0005-0000-0000-0000C3000000}"/>
    <cellStyle name="Comma 2 2 2 2 11 2 2" xfId="15679" xr:uid="{00000000-0005-0000-0000-0000C4000000}"/>
    <cellStyle name="Comma 2 2 2 2 11 3" xfId="5283" xr:uid="{00000000-0005-0000-0000-0000C5000000}"/>
    <cellStyle name="Comma 2 2 2 2 11 3 2" xfId="13077" xr:uid="{00000000-0005-0000-0000-0000C6000000}"/>
    <cellStyle name="Comma 2 2 2 2 11 4" xfId="10479" xr:uid="{00000000-0005-0000-0000-0000C7000000}"/>
    <cellStyle name="Comma 2 2 2 2 12" xfId="249" xr:uid="{00000000-0005-0000-0000-0000C8000000}"/>
    <cellStyle name="Comma 2 2 2 2 12 2" xfId="5506" xr:uid="{00000000-0005-0000-0000-0000C9000000}"/>
    <cellStyle name="Comma 2 2 2 2 12 2 2" xfId="13302" xr:uid="{00000000-0005-0000-0000-0000CA000000}"/>
    <cellStyle name="Comma 2 2 2 2 12 3" xfId="2906" xr:uid="{00000000-0005-0000-0000-0000CB000000}"/>
    <cellStyle name="Comma 2 2 2 2 12 3 2" xfId="10700" xr:uid="{00000000-0005-0000-0000-0000CC000000}"/>
    <cellStyle name="Comma 2 2 2 2 12 4" xfId="8104" xr:uid="{00000000-0005-0000-0000-0000CD000000}"/>
    <cellStyle name="Comma 2 2 2 2 13" xfId="5392" xr:uid="{00000000-0005-0000-0000-0000CE000000}"/>
    <cellStyle name="Comma 2 2 2 2 13 2" xfId="13186" xr:uid="{00000000-0005-0000-0000-0000CF000000}"/>
    <cellStyle name="Comma 2 2 2 2 14" xfId="2786" xr:uid="{00000000-0005-0000-0000-0000D0000000}"/>
    <cellStyle name="Comma 2 2 2 2 14 2" xfId="10588" xr:uid="{00000000-0005-0000-0000-0000D1000000}"/>
    <cellStyle name="Comma 2 2 2 2 15" xfId="7992" xr:uid="{00000000-0005-0000-0000-0000D2000000}"/>
    <cellStyle name="Comma 2 2 2 2 2" xfId="145" xr:uid="{00000000-0005-0000-0000-0000D3000000}"/>
    <cellStyle name="Comma 2 2 2 2 2 10" xfId="8004" xr:uid="{00000000-0005-0000-0000-0000D4000000}"/>
    <cellStyle name="Comma 2 2 2 2 2 2" xfId="174" xr:uid="{00000000-0005-0000-0000-0000D5000000}"/>
    <cellStyle name="Comma 2 2 2 2 2 2 2" xfId="228" xr:uid="{00000000-0005-0000-0000-0000D6000000}"/>
    <cellStyle name="Comma 2 2 2 2 2 2 2 2" xfId="2763" xr:uid="{00000000-0005-0000-0000-0000D7000000}"/>
    <cellStyle name="Comma 2 2 2 2 2 2 2 2 2" xfId="7976" xr:uid="{00000000-0005-0000-0000-0000D8000000}"/>
    <cellStyle name="Comma 2 2 2 2 2 2 2 2 2 2" xfId="15773" xr:uid="{00000000-0005-0000-0000-0000D9000000}"/>
    <cellStyle name="Comma 2 2 2 2 2 2 2 2 3" xfId="5377" xr:uid="{00000000-0005-0000-0000-0000DA000000}"/>
    <cellStyle name="Comma 2 2 2 2 2 2 2 2 3 2" xfId="13171" xr:uid="{00000000-0005-0000-0000-0000DB000000}"/>
    <cellStyle name="Comma 2 2 2 2 2 2 2 2 4" xfId="10573" xr:uid="{00000000-0005-0000-0000-0000DC000000}"/>
    <cellStyle name="Comma 2 2 2 2 2 2 2 3" xfId="252" xr:uid="{00000000-0005-0000-0000-0000DD000000}"/>
    <cellStyle name="Comma 2 2 2 2 2 2 2 3 2" xfId="5509" xr:uid="{00000000-0005-0000-0000-0000DE000000}"/>
    <cellStyle name="Comma 2 2 2 2 2 2 2 3 2 2" xfId="13305" xr:uid="{00000000-0005-0000-0000-0000DF000000}"/>
    <cellStyle name="Comma 2 2 2 2 2 2 2 3 3" xfId="2909" xr:uid="{00000000-0005-0000-0000-0000E0000000}"/>
    <cellStyle name="Comma 2 2 2 2 2 2 2 3 3 2" xfId="10703" xr:uid="{00000000-0005-0000-0000-0000E1000000}"/>
    <cellStyle name="Comma 2 2 2 2 2 2 2 3 4" xfId="8107" xr:uid="{00000000-0005-0000-0000-0000E2000000}"/>
    <cellStyle name="Comma 2 2 2 2 2 2 2 4" xfId="5486" xr:uid="{00000000-0005-0000-0000-0000E3000000}"/>
    <cellStyle name="Comma 2 2 2 2 2 2 2 4 2" xfId="13280" xr:uid="{00000000-0005-0000-0000-0000E4000000}"/>
    <cellStyle name="Comma 2 2 2 2 2 2 2 5" xfId="2880" xr:uid="{00000000-0005-0000-0000-0000E5000000}"/>
    <cellStyle name="Comma 2 2 2 2 2 2 2 5 2" xfId="10682" xr:uid="{00000000-0005-0000-0000-0000E6000000}"/>
    <cellStyle name="Comma 2 2 2 2 2 2 2 6" xfId="8085" xr:uid="{00000000-0005-0000-0000-0000E7000000}"/>
    <cellStyle name="Comma 2 2 2 2 2 2 3" xfId="2651" xr:uid="{00000000-0005-0000-0000-0000E8000000}"/>
    <cellStyle name="Comma 2 2 2 2 2 2 3 2" xfId="7869" xr:uid="{00000000-0005-0000-0000-0000E9000000}"/>
    <cellStyle name="Comma 2 2 2 2 2 2 3 2 2" xfId="15666" xr:uid="{00000000-0005-0000-0000-0000EA000000}"/>
    <cellStyle name="Comma 2 2 2 2 2 2 3 3" xfId="5270" xr:uid="{00000000-0005-0000-0000-0000EB000000}"/>
    <cellStyle name="Comma 2 2 2 2 2 2 3 3 2" xfId="13064" xr:uid="{00000000-0005-0000-0000-0000EC000000}"/>
    <cellStyle name="Comma 2 2 2 2 2 2 3 4" xfId="10466" xr:uid="{00000000-0005-0000-0000-0000ED000000}"/>
    <cellStyle name="Comma 2 2 2 2 2 2 4" xfId="2709" xr:uid="{00000000-0005-0000-0000-0000EE000000}"/>
    <cellStyle name="Comma 2 2 2 2 2 2 4 2" xfId="7922" xr:uid="{00000000-0005-0000-0000-0000EF000000}"/>
    <cellStyle name="Comma 2 2 2 2 2 2 4 2 2" xfId="15719" xr:uid="{00000000-0005-0000-0000-0000F0000000}"/>
    <cellStyle name="Comma 2 2 2 2 2 2 4 3" xfId="5323" xr:uid="{00000000-0005-0000-0000-0000F1000000}"/>
    <cellStyle name="Comma 2 2 2 2 2 2 4 3 2" xfId="13117" xr:uid="{00000000-0005-0000-0000-0000F2000000}"/>
    <cellStyle name="Comma 2 2 2 2 2 2 4 4" xfId="10519" xr:uid="{00000000-0005-0000-0000-0000F3000000}"/>
    <cellStyle name="Comma 2 2 2 2 2 2 5" xfId="251" xr:uid="{00000000-0005-0000-0000-0000F4000000}"/>
    <cellStyle name="Comma 2 2 2 2 2 2 5 2" xfId="5508" xr:uid="{00000000-0005-0000-0000-0000F5000000}"/>
    <cellStyle name="Comma 2 2 2 2 2 2 5 2 2" xfId="13304" xr:uid="{00000000-0005-0000-0000-0000F6000000}"/>
    <cellStyle name="Comma 2 2 2 2 2 2 5 3" xfId="2908" xr:uid="{00000000-0005-0000-0000-0000F7000000}"/>
    <cellStyle name="Comma 2 2 2 2 2 2 5 3 2" xfId="10702" xr:uid="{00000000-0005-0000-0000-0000F8000000}"/>
    <cellStyle name="Comma 2 2 2 2 2 2 5 4" xfId="8106" xr:uid="{00000000-0005-0000-0000-0000F9000000}"/>
    <cellStyle name="Comma 2 2 2 2 2 2 6" xfId="5432" xr:uid="{00000000-0005-0000-0000-0000FA000000}"/>
    <cellStyle name="Comma 2 2 2 2 2 2 6 2" xfId="13226" xr:uid="{00000000-0005-0000-0000-0000FB000000}"/>
    <cellStyle name="Comma 2 2 2 2 2 2 7" xfId="2826" xr:uid="{00000000-0005-0000-0000-0000FC000000}"/>
    <cellStyle name="Comma 2 2 2 2 2 2 7 2" xfId="10628" xr:uid="{00000000-0005-0000-0000-0000FD000000}"/>
    <cellStyle name="Comma 2 2 2 2 2 2 8" xfId="8031" xr:uid="{00000000-0005-0000-0000-0000FE000000}"/>
    <cellStyle name="Comma 2 2 2 2 2 3" xfId="201" xr:uid="{00000000-0005-0000-0000-0000FF000000}"/>
    <cellStyle name="Comma 2 2 2 2 2 3 2" xfId="2736" xr:uid="{00000000-0005-0000-0000-000000010000}"/>
    <cellStyle name="Comma 2 2 2 2 2 3 2 2" xfId="7949" xr:uid="{00000000-0005-0000-0000-000001010000}"/>
    <cellStyle name="Comma 2 2 2 2 2 3 2 2 2" xfId="15746" xr:uid="{00000000-0005-0000-0000-000002010000}"/>
    <cellStyle name="Comma 2 2 2 2 2 3 2 3" xfId="5350" xr:uid="{00000000-0005-0000-0000-000003010000}"/>
    <cellStyle name="Comma 2 2 2 2 2 3 2 3 2" xfId="13144" xr:uid="{00000000-0005-0000-0000-000004010000}"/>
    <cellStyle name="Comma 2 2 2 2 2 3 2 4" xfId="10546" xr:uid="{00000000-0005-0000-0000-000005010000}"/>
    <cellStyle name="Comma 2 2 2 2 2 3 3" xfId="253" xr:uid="{00000000-0005-0000-0000-000006010000}"/>
    <cellStyle name="Comma 2 2 2 2 2 3 3 2" xfId="5510" xr:uid="{00000000-0005-0000-0000-000007010000}"/>
    <cellStyle name="Comma 2 2 2 2 2 3 3 2 2" xfId="13306" xr:uid="{00000000-0005-0000-0000-000008010000}"/>
    <cellStyle name="Comma 2 2 2 2 2 3 3 3" xfId="2910" xr:uid="{00000000-0005-0000-0000-000009010000}"/>
    <cellStyle name="Comma 2 2 2 2 2 3 3 3 2" xfId="10704" xr:uid="{00000000-0005-0000-0000-00000A010000}"/>
    <cellStyle name="Comma 2 2 2 2 2 3 3 4" xfId="8108" xr:uid="{00000000-0005-0000-0000-00000B010000}"/>
    <cellStyle name="Comma 2 2 2 2 2 3 4" xfId="5459" xr:uid="{00000000-0005-0000-0000-00000C010000}"/>
    <cellStyle name="Comma 2 2 2 2 2 3 4 2" xfId="13253" xr:uid="{00000000-0005-0000-0000-00000D010000}"/>
    <cellStyle name="Comma 2 2 2 2 2 3 5" xfId="2853" xr:uid="{00000000-0005-0000-0000-00000E010000}"/>
    <cellStyle name="Comma 2 2 2 2 2 3 5 2" xfId="10655" xr:uid="{00000000-0005-0000-0000-00000F010000}"/>
    <cellStyle name="Comma 2 2 2 2 2 3 6" xfId="8058" xr:uid="{00000000-0005-0000-0000-000010010000}"/>
    <cellStyle name="Comma 2 2 2 2 2 4" xfId="254" xr:uid="{00000000-0005-0000-0000-000011010000}"/>
    <cellStyle name="Comma 2 2 2 2 2 4 2" xfId="5511" xr:uid="{00000000-0005-0000-0000-000012010000}"/>
    <cellStyle name="Comma 2 2 2 2 2 4 2 2" xfId="13307" xr:uid="{00000000-0005-0000-0000-000013010000}"/>
    <cellStyle name="Comma 2 2 2 2 2 4 3" xfId="2911" xr:uid="{00000000-0005-0000-0000-000014010000}"/>
    <cellStyle name="Comma 2 2 2 2 2 4 3 2" xfId="10705" xr:uid="{00000000-0005-0000-0000-000015010000}"/>
    <cellStyle name="Comma 2 2 2 2 2 4 4" xfId="8109" xr:uid="{00000000-0005-0000-0000-000016010000}"/>
    <cellStyle name="Comma 2 2 2 2 2 5" xfId="2624" xr:uid="{00000000-0005-0000-0000-000017010000}"/>
    <cellStyle name="Comma 2 2 2 2 2 5 2" xfId="7842" xr:uid="{00000000-0005-0000-0000-000018010000}"/>
    <cellStyle name="Comma 2 2 2 2 2 5 2 2" xfId="15639" xr:uid="{00000000-0005-0000-0000-000019010000}"/>
    <cellStyle name="Comma 2 2 2 2 2 5 3" xfId="5243" xr:uid="{00000000-0005-0000-0000-00001A010000}"/>
    <cellStyle name="Comma 2 2 2 2 2 5 3 2" xfId="13037" xr:uid="{00000000-0005-0000-0000-00001B010000}"/>
    <cellStyle name="Comma 2 2 2 2 2 5 4" xfId="10439" xr:uid="{00000000-0005-0000-0000-00001C010000}"/>
    <cellStyle name="Comma 2 2 2 2 2 6" xfId="2682" xr:uid="{00000000-0005-0000-0000-00001D010000}"/>
    <cellStyle name="Comma 2 2 2 2 2 6 2" xfId="7895" xr:uid="{00000000-0005-0000-0000-00001E010000}"/>
    <cellStyle name="Comma 2 2 2 2 2 6 2 2" xfId="15692" xr:uid="{00000000-0005-0000-0000-00001F010000}"/>
    <cellStyle name="Comma 2 2 2 2 2 6 3" xfId="5296" xr:uid="{00000000-0005-0000-0000-000020010000}"/>
    <cellStyle name="Comma 2 2 2 2 2 6 3 2" xfId="13090" xr:uid="{00000000-0005-0000-0000-000021010000}"/>
    <cellStyle name="Comma 2 2 2 2 2 6 4" xfId="10492" xr:uid="{00000000-0005-0000-0000-000022010000}"/>
    <cellStyle name="Comma 2 2 2 2 2 7" xfId="250" xr:uid="{00000000-0005-0000-0000-000023010000}"/>
    <cellStyle name="Comma 2 2 2 2 2 7 2" xfId="5507" xr:uid="{00000000-0005-0000-0000-000024010000}"/>
    <cellStyle name="Comma 2 2 2 2 2 7 2 2" xfId="13303" xr:uid="{00000000-0005-0000-0000-000025010000}"/>
    <cellStyle name="Comma 2 2 2 2 2 7 3" xfId="2907" xr:uid="{00000000-0005-0000-0000-000026010000}"/>
    <cellStyle name="Comma 2 2 2 2 2 7 3 2" xfId="10701" xr:uid="{00000000-0005-0000-0000-000027010000}"/>
    <cellStyle name="Comma 2 2 2 2 2 7 4" xfId="8105" xr:uid="{00000000-0005-0000-0000-000028010000}"/>
    <cellStyle name="Comma 2 2 2 2 2 8" xfId="5405" xr:uid="{00000000-0005-0000-0000-000029010000}"/>
    <cellStyle name="Comma 2 2 2 2 2 8 2" xfId="13199" xr:uid="{00000000-0005-0000-0000-00002A010000}"/>
    <cellStyle name="Comma 2 2 2 2 2 9" xfId="2799" xr:uid="{00000000-0005-0000-0000-00002B010000}"/>
    <cellStyle name="Comma 2 2 2 2 2 9 2" xfId="10601" xr:uid="{00000000-0005-0000-0000-00002C010000}"/>
    <cellStyle name="Comma 2 2 2 2 3" xfId="161" xr:uid="{00000000-0005-0000-0000-00002D010000}"/>
    <cellStyle name="Comma 2 2 2 2 3 10" xfId="8018" xr:uid="{00000000-0005-0000-0000-00002E010000}"/>
    <cellStyle name="Comma 2 2 2 2 3 2" xfId="215" xr:uid="{00000000-0005-0000-0000-00002F010000}"/>
    <cellStyle name="Comma 2 2 2 2 3 2 2" xfId="257" xr:uid="{00000000-0005-0000-0000-000030010000}"/>
    <cellStyle name="Comma 2 2 2 2 3 2 2 2" xfId="5514" xr:uid="{00000000-0005-0000-0000-000031010000}"/>
    <cellStyle name="Comma 2 2 2 2 3 2 2 2 2" xfId="13310" xr:uid="{00000000-0005-0000-0000-000032010000}"/>
    <cellStyle name="Comma 2 2 2 2 3 2 2 3" xfId="2914" xr:uid="{00000000-0005-0000-0000-000033010000}"/>
    <cellStyle name="Comma 2 2 2 2 3 2 2 3 2" xfId="10708" xr:uid="{00000000-0005-0000-0000-000034010000}"/>
    <cellStyle name="Comma 2 2 2 2 3 2 2 4" xfId="8112" xr:uid="{00000000-0005-0000-0000-000035010000}"/>
    <cellStyle name="Comma 2 2 2 2 3 2 3" xfId="2750" xr:uid="{00000000-0005-0000-0000-000036010000}"/>
    <cellStyle name="Comma 2 2 2 2 3 2 3 2" xfId="7963" xr:uid="{00000000-0005-0000-0000-000037010000}"/>
    <cellStyle name="Comma 2 2 2 2 3 2 3 2 2" xfId="15760" xr:uid="{00000000-0005-0000-0000-000038010000}"/>
    <cellStyle name="Comma 2 2 2 2 3 2 3 3" xfId="5364" xr:uid="{00000000-0005-0000-0000-000039010000}"/>
    <cellStyle name="Comma 2 2 2 2 3 2 3 3 2" xfId="13158" xr:uid="{00000000-0005-0000-0000-00003A010000}"/>
    <cellStyle name="Comma 2 2 2 2 3 2 3 4" xfId="10560" xr:uid="{00000000-0005-0000-0000-00003B010000}"/>
    <cellStyle name="Comma 2 2 2 2 3 2 4" xfId="256" xr:uid="{00000000-0005-0000-0000-00003C010000}"/>
    <cellStyle name="Comma 2 2 2 2 3 2 4 2" xfId="5513" xr:uid="{00000000-0005-0000-0000-00003D010000}"/>
    <cellStyle name="Comma 2 2 2 2 3 2 4 2 2" xfId="13309" xr:uid="{00000000-0005-0000-0000-00003E010000}"/>
    <cellStyle name="Comma 2 2 2 2 3 2 4 3" xfId="2913" xr:uid="{00000000-0005-0000-0000-00003F010000}"/>
    <cellStyle name="Comma 2 2 2 2 3 2 4 3 2" xfId="10707" xr:uid="{00000000-0005-0000-0000-000040010000}"/>
    <cellStyle name="Comma 2 2 2 2 3 2 4 4" xfId="8111" xr:uid="{00000000-0005-0000-0000-000041010000}"/>
    <cellStyle name="Comma 2 2 2 2 3 2 5" xfId="5473" xr:uid="{00000000-0005-0000-0000-000042010000}"/>
    <cellStyle name="Comma 2 2 2 2 3 2 5 2" xfId="13267" xr:uid="{00000000-0005-0000-0000-000043010000}"/>
    <cellStyle name="Comma 2 2 2 2 3 2 6" xfId="2867" xr:uid="{00000000-0005-0000-0000-000044010000}"/>
    <cellStyle name="Comma 2 2 2 2 3 2 6 2" xfId="10669" xr:uid="{00000000-0005-0000-0000-000045010000}"/>
    <cellStyle name="Comma 2 2 2 2 3 2 7" xfId="8072" xr:uid="{00000000-0005-0000-0000-000046010000}"/>
    <cellStyle name="Comma 2 2 2 2 3 3" xfId="258" xr:uid="{00000000-0005-0000-0000-000047010000}"/>
    <cellStyle name="Comma 2 2 2 2 3 3 2" xfId="5515" xr:uid="{00000000-0005-0000-0000-000048010000}"/>
    <cellStyle name="Comma 2 2 2 2 3 3 2 2" xfId="13311" xr:uid="{00000000-0005-0000-0000-000049010000}"/>
    <cellStyle name="Comma 2 2 2 2 3 3 3" xfId="2915" xr:uid="{00000000-0005-0000-0000-00004A010000}"/>
    <cellStyle name="Comma 2 2 2 2 3 3 3 2" xfId="10709" xr:uid="{00000000-0005-0000-0000-00004B010000}"/>
    <cellStyle name="Comma 2 2 2 2 3 3 4" xfId="8113" xr:uid="{00000000-0005-0000-0000-00004C010000}"/>
    <cellStyle name="Comma 2 2 2 2 3 4" xfId="259" xr:uid="{00000000-0005-0000-0000-00004D010000}"/>
    <cellStyle name="Comma 2 2 2 2 3 4 2" xfId="5516" xr:uid="{00000000-0005-0000-0000-00004E010000}"/>
    <cellStyle name="Comma 2 2 2 2 3 4 2 2" xfId="13312" xr:uid="{00000000-0005-0000-0000-00004F010000}"/>
    <cellStyle name="Comma 2 2 2 2 3 4 3" xfId="2916" xr:uid="{00000000-0005-0000-0000-000050010000}"/>
    <cellStyle name="Comma 2 2 2 2 3 4 3 2" xfId="10710" xr:uid="{00000000-0005-0000-0000-000051010000}"/>
    <cellStyle name="Comma 2 2 2 2 3 4 4" xfId="8114" xr:uid="{00000000-0005-0000-0000-000052010000}"/>
    <cellStyle name="Comma 2 2 2 2 3 5" xfId="2639" xr:uid="{00000000-0005-0000-0000-000053010000}"/>
    <cellStyle name="Comma 2 2 2 2 3 5 2" xfId="7856" xr:uid="{00000000-0005-0000-0000-000054010000}"/>
    <cellStyle name="Comma 2 2 2 2 3 5 2 2" xfId="15653" xr:uid="{00000000-0005-0000-0000-000055010000}"/>
    <cellStyle name="Comma 2 2 2 2 3 5 3" xfId="5257" xr:uid="{00000000-0005-0000-0000-000056010000}"/>
    <cellStyle name="Comma 2 2 2 2 3 5 3 2" xfId="13051" xr:uid="{00000000-0005-0000-0000-000057010000}"/>
    <cellStyle name="Comma 2 2 2 2 3 5 4" xfId="10453" xr:uid="{00000000-0005-0000-0000-000058010000}"/>
    <cellStyle name="Comma 2 2 2 2 3 6" xfId="2696" xr:uid="{00000000-0005-0000-0000-000059010000}"/>
    <cellStyle name="Comma 2 2 2 2 3 6 2" xfId="7909" xr:uid="{00000000-0005-0000-0000-00005A010000}"/>
    <cellStyle name="Comma 2 2 2 2 3 6 2 2" xfId="15706" xr:uid="{00000000-0005-0000-0000-00005B010000}"/>
    <cellStyle name="Comma 2 2 2 2 3 6 3" xfId="5310" xr:uid="{00000000-0005-0000-0000-00005C010000}"/>
    <cellStyle name="Comma 2 2 2 2 3 6 3 2" xfId="13104" xr:uid="{00000000-0005-0000-0000-00005D010000}"/>
    <cellStyle name="Comma 2 2 2 2 3 6 4" xfId="10506" xr:uid="{00000000-0005-0000-0000-00005E010000}"/>
    <cellStyle name="Comma 2 2 2 2 3 7" xfId="255" xr:uid="{00000000-0005-0000-0000-00005F010000}"/>
    <cellStyle name="Comma 2 2 2 2 3 7 2" xfId="5512" xr:uid="{00000000-0005-0000-0000-000060010000}"/>
    <cellStyle name="Comma 2 2 2 2 3 7 2 2" xfId="13308" xr:uid="{00000000-0005-0000-0000-000061010000}"/>
    <cellStyle name="Comma 2 2 2 2 3 7 3" xfId="2912" xr:uid="{00000000-0005-0000-0000-000062010000}"/>
    <cellStyle name="Comma 2 2 2 2 3 7 3 2" xfId="10706" xr:uid="{00000000-0005-0000-0000-000063010000}"/>
    <cellStyle name="Comma 2 2 2 2 3 7 4" xfId="8110" xr:uid="{00000000-0005-0000-0000-000064010000}"/>
    <cellStyle name="Comma 2 2 2 2 3 8" xfId="5419" xr:uid="{00000000-0005-0000-0000-000065010000}"/>
    <cellStyle name="Comma 2 2 2 2 3 8 2" xfId="13213" xr:uid="{00000000-0005-0000-0000-000066010000}"/>
    <cellStyle name="Comma 2 2 2 2 3 9" xfId="2813" xr:uid="{00000000-0005-0000-0000-000067010000}"/>
    <cellStyle name="Comma 2 2 2 2 3 9 2" xfId="10615" xr:uid="{00000000-0005-0000-0000-000068010000}"/>
    <cellStyle name="Comma 2 2 2 2 4" xfId="188" xr:uid="{00000000-0005-0000-0000-000069010000}"/>
    <cellStyle name="Comma 2 2 2 2 4 2" xfId="261" xr:uid="{00000000-0005-0000-0000-00006A010000}"/>
    <cellStyle name="Comma 2 2 2 2 4 2 2" xfId="262" xr:uid="{00000000-0005-0000-0000-00006B010000}"/>
    <cellStyle name="Comma 2 2 2 2 4 2 2 2" xfId="5519" xr:uid="{00000000-0005-0000-0000-00006C010000}"/>
    <cellStyle name="Comma 2 2 2 2 4 2 2 2 2" xfId="13315" xr:uid="{00000000-0005-0000-0000-00006D010000}"/>
    <cellStyle name="Comma 2 2 2 2 4 2 2 3" xfId="2919" xr:uid="{00000000-0005-0000-0000-00006E010000}"/>
    <cellStyle name="Comma 2 2 2 2 4 2 2 3 2" xfId="10713" xr:uid="{00000000-0005-0000-0000-00006F010000}"/>
    <cellStyle name="Comma 2 2 2 2 4 2 2 4" xfId="8117" xr:uid="{00000000-0005-0000-0000-000070010000}"/>
    <cellStyle name="Comma 2 2 2 2 4 2 3" xfId="5518" xr:uid="{00000000-0005-0000-0000-000071010000}"/>
    <cellStyle name="Comma 2 2 2 2 4 2 3 2" xfId="13314" xr:uid="{00000000-0005-0000-0000-000072010000}"/>
    <cellStyle name="Comma 2 2 2 2 4 2 4" xfId="2918" xr:uid="{00000000-0005-0000-0000-000073010000}"/>
    <cellStyle name="Comma 2 2 2 2 4 2 4 2" xfId="10712" xr:uid="{00000000-0005-0000-0000-000074010000}"/>
    <cellStyle name="Comma 2 2 2 2 4 2 5" xfId="8116" xr:uid="{00000000-0005-0000-0000-000075010000}"/>
    <cellStyle name="Comma 2 2 2 2 4 3" xfId="263" xr:uid="{00000000-0005-0000-0000-000076010000}"/>
    <cellStyle name="Comma 2 2 2 2 4 3 2" xfId="5520" xr:uid="{00000000-0005-0000-0000-000077010000}"/>
    <cellStyle name="Comma 2 2 2 2 4 3 2 2" xfId="13316" xr:uid="{00000000-0005-0000-0000-000078010000}"/>
    <cellStyle name="Comma 2 2 2 2 4 3 3" xfId="2920" xr:uid="{00000000-0005-0000-0000-000079010000}"/>
    <cellStyle name="Comma 2 2 2 2 4 3 3 2" xfId="10714" xr:uid="{00000000-0005-0000-0000-00007A010000}"/>
    <cellStyle name="Comma 2 2 2 2 4 3 4" xfId="8118" xr:uid="{00000000-0005-0000-0000-00007B010000}"/>
    <cellStyle name="Comma 2 2 2 2 4 4" xfId="264" xr:uid="{00000000-0005-0000-0000-00007C010000}"/>
    <cellStyle name="Comma 2 2 2 2 4 4 2" xfId="5521" xr:uid="{00000000-0005-0000-0000-00007D010000}"/>
    <cellStyle name="Comma 2 2 2 2 4 4 2 2" xfId="13317" xr:uid="{00000000-0005-0000-0000-00007E010000}"/>
    <cellStyle name="Comma 2 2 2 2 4 4 3" xfId="2921" xr:uid="{00000000-0005-0000-0000-00007F010000}"/>
    <cellStyle name="Comma 2 2 2 2 4 4 3 2" xfId="10715" xr:uid="{00000000-0005-0000-0000-000080010000}"/>
    <cellStyle name="Comma 2 2 2 2 4 4 4" xfId="8119" xr:uid="{00000000-0005-0000-0000-000081010000}"/>
    <cellStyle name="Comma 2 2 2 2 4 5" xfId="2723" xr:uid="{00000000-0005-0000-0000-000082010000}"/>
    <cellStyle name="Comma 2 2 2 2 4 5 2" xfId="7936" xr:uid="{00000000-0005-0000-0000-000083010000}"/>
    <cellStyle name="Comma 2 2 2 2 4 5 2 2" xfId="15733" xr:uid="{00000000-0005-0000-0000-000084010000}"/>
    <cellStyle name="Comma 2 2 2 2 4 5 3" xfId="5337" xr:uid="{00000000-0005-0000-0000-000085010000}"/>
    <cellStyle name="Comma 2 2 2 2 4 5 3 2" xfId="13131" xr:uid="{00000000-0005-0000-0000-000086010000}"/>
    <cellStyle name="Comma 2 2 2 2 4 5 4" xfId="10533" xr:uid="{00000000-0005-0000-0000-000087010000}"/>
    <cellStyle name="Comma 2 2 2 2 4 6" xfId="260" xr:uid="{00000000-0005-0000-0000-000088010000}"/>
    <cellStyle name="Comma 2 2 2 2 4 6 2" xfId="5517" xr:uid="{00000000-0005-0000-0000-000089010000}"/>
    <cellStyle name="Comma 2 2 2 2 4 6 2 2" xfId="13313" xr:uid="{00000000-0005-0000-0000-00008A010000}"/>
    <cellStyle name="Comma 2 2 2 2 4 6 3" xfId="2917" xr:uid="{00000000-0005-0000-0000-00008B010000}"/>
    <cellStyle name="Comma 2 2 2 2 4 6 3 2" xfId="10711" xr:uid="{00000000-0005-0000-0000-00008C010000}"/>
    <cellStyle name="Comma 2 2 2 2 4 6 4" xfId="8115" xr:uid="{00000000-0005-0000-0000-00008D010000}"/>
    <cellStyle name="Comma 2 2 2 2 4 7" xfId="5446" xr:uid="{00000000-0005-0000-0000-00008E010000}"/>
    <cellStyle name="Comma 2 2 2 2 4 7 2" xfId="13240" xr:uid="{00000000-0005-0000-0000-00008F010000}"/>
    <cellStyle name="Comma 2 2 2 2 4 8" xfId="2840" xr:uid="{00000000-0005-0000-0000-000090010000}"/>
    <cellStyle name="Comma 2 2 2 2 4 8 2" xfId="10642" xr:uid="{00000000-0005-0000-0000-000091010000}"/>
    <cellStyle name="Comma 2 2 2 2 4 9" xfId="8045" xr:uid="{00000000-0005-0000-0000-000092010000}"/>
    <cellStyle name="Comma 2 2 2 2 5" xfId="265" xr:uid="{00000000-0005-0000-0000-000093010000}"/>
    <cellStyle name="Comma 2 2 2 2 5 2" xfId="266" xr:uid="{00000000-0005-0000-0000-000094010000}"/>
    <cellStyle name="Comma 2 2 2 2 5 2 2" xfId="267" xr:uid="{00000000-0005-0000-0000-000095010000}"/>
    <cellStyle name="Comma 2 2 2 2 5 2 2 2" xfId="5524" xr:uid="{00000000-0005-0000-0000-000096010000}"/>
    <cellStyle name="Comma 2 2 2 2 5 2 2 2 2" xfId="13320" xr:uid="{00000000-0005-0000-0000-000097010000}"/>
    <cellStyle name="Comma 2 2 2 2 5 2 2 3" xfId="2924" xr:uid="{00000000-0005-0000-0000-000098010000}"/>
    <cellStyle name="Comma 2 2 2 2 5 2 2 3 2" xfId="10718" xr:uid="{00000000-0005-0000-0000-000099010000}"/>
    <cellStyle name="Comma 2 2 2 2 5 2 2 4" xfId="8121" xr:uid="{00000000-0005-0000-0000-00009A010000}"/>
    <cellStyle name="Comma 2 2 2 2 5 2 3" xfId="5523" xr:uid="{00000000-0005-0000-0000-00009B010000}"/>
    <cellStyle name="Comma 2 2 2 2 5 2 3 2" xfId="13319" xr:uid="{00000000-0005-0000-0000-00009C010000}"/>
    <cellStyle name="Comma 2 2 2 2 5 2 4" xfId="2923" xr:uid="{00000000-0005-0000-0000-00009D010000}"/>
    <cellStyle name="Comma 2 2 2 2 5 2 4 2" xfId="10717" xr:uid="{00000000-0005-0000-0000-00009E010000}"/>
    <cellStyle name="Comma 2 2 2 2 5 2 5" xfId="8120" xr:uid="{00000000-0005-0000-0000-00009F010000}"/>
    <cellStyle name="Comma 2 2 2 2 5 3" xfId="268" xr:uid="{00000000-0005-0000-0000-0000A0010000}"/>
    <cellStyle name="Comma 2 2 2 2 5 3 2" xfId="5525" xr:uid="{00000000-0005-0000-0000-0000A1010000}"/>
    <cellStyle name="Comma 2 2 2 2 5 3 2 2" xfId="13321" xr:uid="{00000000-0005-0000-0000-0000A2010000}"/>
    <cellStyle name="Comma 2 2 2 2 5 3 3" xfId="2925" xr:uid="{00000000-0005-0000-0000-0000A3010000}"/>
    <cellStyle name="Comma 2 2 2 2 5 3 3 2" xfId="10719" xr:uid="{00000000-0005-0000-0000-0000A4010000}"/>
    <cellStyle name="Comma 2 2 2 2 5 3 4" xfId="8122" xr:uid="{00000000-0005-0000-0000-0000A5010000}"/>
    <cellStyle name="Comma 2 2 2 2 5 4" xfId="269" xr:uid="{00000000-0005-0000-0000-0000A6010000}"/>
    <cellStyle name="Comma 2 2 2 2 5 4 2" xfId="5526" xr:uid="{00000000-0005-0000-0000-0000A7010000}"/>
    <cellStyle name="Comma 2 2 2 2 5 4 2 2" xfId="13322" xr:uid="{00000000-0005-0000-0000-0000A8010000}"/>
    <cellStyle name="Comma 2 2 2 2 5 4 3" xfId="2926" xr:uid="{00000000-0005-0000-0000-0000A9010000}"/>
    <cellStyle name="Comma 2 2 2 2 5 4 3 2" xfId="10720" xr:uid="{00000000-0005-0000-0000-0000AA010000}"/>
    <cellStyle name="Comma 2 2 2 2 5 4 4" xfId="8123" xr:uid="{00000000-0005-0000-0000-0000AB010000}"/>
    <cellStyle name="Comma 2 2 2 2 5 5" xfId="5522" xr:uid="{00000000-0005-0000-0000-0000AC010000}"/>
    <cellStyle name="Comma 2 2 2 2 5 5 2" xfId="13318" xr:uid="{00000000-0005-0000-0000-0000AD010000}"/>
    <cellStyle name="Comma 2 2 2 2 5 6" xfId="2922" xr:uid="{00000000-0005-0000-0000-0000AE010000}"/>
    <cellStyle name="Comma 2 2 2 2 5 6 2" xfId="10716" xr:uid="{00000000-0005-0000-0000-0000AF010000}"/>
    <cellStyle name="Comma 2 2 2 2 6" xfId="270" xr:uid="{00000000-0005-0000-0000-0000B0010000}"/>
    <cellStyle name="Comma 2 2 2 2 6 2" xfId="271" xr:uid="{00000000-0005-0000-0000-0000B1010000}"/>
    <cellStyle name="Comma 2 2 2 2 6 2 2" xfId="5528" xr:uid="{00000000-0005-0000-0000-0000B2010000}"/>
    <cellStyle name="Comma 2 2 2 2 6 2 2 2" xfId="13324" xr:uid="{00000000-0005-0000-0000-0000B3010000}"/>
    <cellStyle name="Comma 2 2 2 2 6 2 3" xfId="2928" xr:uid="{00000000-0005-0000-0000-0000B4010000}"/>
    <cellStyle name="Comma 2 2 2 2 6 2 3 2" xfId="10722" xr:uid="{00000000-0005-0000-0000-0000B5010000}"/>
    <cellStyle name="Comma 2 2 2 2 6 2 4" xfId="8125" xr:uid="{00000000-0005-0000-0000-0000B6010000}"/>
    <cellStyle name="Comma 2 2 2 2 6 3" xfId="272" xr:uid="{00000000-0005-0000-0000-0000B7010000}"/>
    <cellStyle name="Comma 2 2 2 2 6 3 2" xfId="5529" xr:uid="{00000000-0005-0000-0000-0000B8010000}"/>
    <cellStyle name="Comma 2 2 2 2 6 3 2 2" xfId="13325" xr:uid="{00000000-0005-0000-0000-0000B9010000}"/>
    <cellStyle name="Comma 2 2 2 2 6 3 3" xfId="2929" xr:uid="{00000000-0005-0000-0000-0000BA010000}"/>
    <cellStyle name="Comma 2 2 2 2 6 3 3 2" xfId="10723" xr:uid="{00000000-0005-0000-0000-0000BB010000}"/>
    <cellStyle name="Comma 2 2 2 2 6 3 4" xfId="8126" xr:uid="{00000000-0005-0000-0000-0000BC010000}"/>
    <cellStyle name="Comma 2 2 2 2 6 4" xfId="5527" xr:uid="{00000000-0005-0000-0000-0000BD010000}"/>
    <cellStyle name="Comma 2 2 2 2 6 4 2" xfId="13323" xr:uid="{00000000-0005-0000-0000-0000BE010000}"/>
    <cellStyle name="Comma 2 2 2 2 6 5" xfId="2927" xr:uid="{00000000-0005-0000-0000-0000BF010000}"/>
    <cellStyle name="Comma 2 2 2 2 6 5 2" xfId="10721" xr:uid="{00000000-0005-0000-0000-0000C0010000}"/>
    <cellStyle name="Comma 2 2 2 2 6 6" xfId="8124" xr:uid="{00000000-0005-0000-0000-0000C1010000}"/>
    <cellStyle name="Comma 2 2 2 2 7" xfId="273" xr:uid="{00000000-0005-0000-0000-0000C2010000}"/>
    <cellStyle name="Comma 2 2 2 2 7 2" xfId="274" xr:uid="{00000000-0005-0000-0000-0000C3010000}"/>
    <cellStyle name="Comma 2 2 2 2 7 2 2" xfId="5531" xr:uid="{00000000-0005-0000-0000-0000C4010000}"/>
    <cellStyle name="Comma 2 2 2 2 7 2 2 2" xfId="13327" xr:uid="{00000000-0005-0000-0000-0000C5010000}"/>
    <cellStyle name="Comma 2 2 2 2 7 2 3" xfId="2931" xr:uid="{00000000-0005-0000-0000-0000C6010000}"/>
    <cellStyle name="Comma 2 2 2 2 7 2 3 2" xfId="10725" xr:uid="{00000000-0005-0000-0000-0000C7010000}"/>
    <cellStyle name="Comma 2 2 2 2 7 2 4" xfId="8128" xr:uid="{00000000-0005-0000-0000-0000C8010000}"/>
    <cellStyle name="Comma 2 2 2 2 7 3" xfId="5530" xr:uid="{00000000-0005-0000-0000-0000C9010000}"/>
    <cellStyle name="Comma 2 2 2 2 7 3 2" xfId="13326" xr:uid="{00000000-0005-0000-0000-0000CA010000}"/>
    <cellStyle name="Comma 2 2 2 2 7 4" xfId="2930" xr:uid="{00000000-0005-0000-0000-0000CB010000}"/>
    <cellStyle name="Comma 2 2 2 2 7 4 2" xfId="10724" xr:uid="{00000000-0005-0000-0000-0000CC010000}"/>
    <cellStyle name="Comma 2 2 2 2 7 5" xfId="8127" xr:uid="{00000000-0005-0000-0000-0000CD010000}"/>
    <cellStyle name="Comma 2 2 2 2 8" xfId="275" xr:uid="{00000000-0005-0000-0000-0000CE010000}"/>
    <cellStyle name="Comma 2 2 2 2 8 2" xfId="5532" xr:uid="{00000000-0005-0000-0000-0000CF010000}"/>
    <cellStyle name="Comma 2 2 2 2 8 2 2" xfId="13328" xr:uid="{00000000-0005-0000-0000-0000D0010000}"/>
    <cellStyle name="Comma 2 2 2 2 8 3" xfId="2932" xr:uid="{00000000-0005-0000-0000-0000D1010000}"/>
    <cellStyle name="Comma 2 2 2 2 8 3 2" xfId="10726" xr:uid="{00000000-0005-0000-0000-0000D2010000}"/>
    <cellStyle name="Comma 2 2 2 2 8 4" xfId="8129" xr:uid="{00000000-0005-0000-0000-0000D3010000}"/>
    <cellStyle name="Comma 2 2 2 2 9" xfId="276" xr:uid="{00000000-0005-0000-0000-0000D4010000}"/>
    <cellStyle name="Comma 2 2 2 2 9 2" xfId="5533" xr:uid="{00000000-0005-0000-0000-0000D5010000}"/>
    <cellStyle name="Comma 2 2 2 2 9 2 2" xfId="13329" xr:uid="{00000000-0005-0000-0000-0000D6010000}"/>
    <cellStyle name="Comma 2 2 2 2 9 3" xfId="2933" xr:uid="{00000000-0005-0000-0000-0000D7010000}"/>
    <cellStyle name="Comma 2 2 2 2 9 3 2" xfId="10727" xr:uid="{00000000-0005-0000-0000-0000D8010000}"/>
    <cellStyle name="Comma 2 2 2 2 9 4" xfId="8130" xr:uid="{00000000-0005-0000-0000-0000D9010000}"/>
    <cellStyle name="Comma 2 2 2 3" xfId="138" xr:uid="{00000000-0005-0000-0000-0000DA010000}"/>
    <cellStyle name="Comma 2 2 2 3 2" xfId="167" xr:uid="{00000000-0005-0000-0000-0000DB010000}"/>
    <cellStyle name="Comma 2 2 2 3 2 2" xfId="221" xr:uid="{00000000-0005-0000-0000-0000DC010000}"/>
    <cellStyle name="Comma 2 2 2 3 2 2 2" xfId="2756" xr:uid="{00000000-0005-0000-0000-0000DD010000}"/>
    <cellStyle name="Comma 2 2 2 3 2 2 2 2" xfId="7969" xr:uid="{00000000-0005-0000-0000-0000DE010000}"/>
    <cellStyle name="Comma 2 2 2 3 2 2 2 2 2" xfId="15766" xr:uid="{00000000-0005-0000-0000-0000DF010000}"/>
    <cellStyle name="Comma 2 2 2 3 2 2 2 3" xfId="5370" xr:uid="{00000000-0005-0000-0000-0000E0010000}"/>
    <cellStyle name="Comma 2 2 2 3 2 2 2 3 2" xfId="13164" xr:uid="{00000000-0005-0000-0000-0000E1010000}"/>
    <cellStyle name="Comma 2 2 2 3 2 2 2 4" xfId="10566" xr:uid="{00000000-0005-0000-0000-0000E2010000}"/>
    <cellStyle name="Comma 2 2 2 3 2 2 3" xfId="279" xr:uid="{00000000-0005-0000-0000-0000E3010000}"/>
    <cellStyle name="Comma 2 2 2 3 2 2 3 2" xfId="5536" xr:uid="{00000000-0005-0000-0000-0000E4010000}"/>
    <cellStyle name="Comma 2 2 2 3 2 2 3 2 2" xfId="13332" xr:uid="{00000000-0005-0000-0000-0000E5010000}"/>
    <cellStyle name="Comma 2 2 2 3 2 2 3 3" xfId="2936" xr:uid="{00000000-0005-0000-0000-0000E6010000}"/>
    <cellStyle name="Comma 2 2 2 3 2 2 3 3 2" xfId="10730" xr:uid="{00000000-0005-0000-0000-0000E7010000}"/>
    <cellStyle name="Comma 2 2 2 3 2 2 3 4" xfId="8133" xr:uid="{00000000-0005-0000-0000-0000E8010000}"/>
    <cellStyle name="Comma 2 2 2 3 2 2 4" xfId="5479" xr:uid="{00000000-0005-0000-0000-0000E9010000}"/>
    <cellStyle name="Comma 2 2 2 3 2 2 4 2" xfId="13273" xr:uid="{00000000-0005-0000-0000-0000EA010000}"/>
    <cellStyle name="Comma 2 2 2 3 2 2 5" xfId="2873" xr:uid="{00000000-0005-0000-0000-0000EB010000}"/>
    <cellStyle name="Comma 2 2 2 3 2 2 5 2" xfId="10675" xr:uid="{00000000-0005-0000-0000-0000EC010000}"/>
    <cellStyle name="Comma 2 2 2 3 2 2 6" xfId="8078" xr:uid="{00000000-0005-0000-0000-0000ED010000}"/>
    <cellStyle name="Comma 2 2 2 3 2 3" xfId="2645" xr:uid="{00000000-0005-0000-0000-0000EE010000}"/>
    <cellStyle name="Comma 2 2 2 3 2 3 2" xfId="7862" xr:uid="{00000000-0005-0000-0000-0000EF010000}"/>
    <cellStyle name="Comma 2 2 2 3 2 3 2 2" xfId="15659" xr:uid="{00000000-0005-0000-0000-0000F0010000}"/>
    <cellStyle name="Comma 2 2 2 3 2 3 3" xfId="5263" xr:uid="{00000000-0005-0000-0000-0000F1010000}"/>
    <cellStyle name="Comma 2 2 2 3 2 3 3 2" xfId="13057" xr:uid="{00000000-0005-0000-0000-0000F2010000}"/>
    <cellStyle name="Comma 2 2 2 3 2 3 4" xfId="10459" xr:uid="{00000000-0005-0000-0000-0000F3010000}"/>
    <cellStyle name="Comma 2 2 2 3 2 4" xfId="2702" xr:uid="{00000000-0005-0000-0000-0000F4010000}"/>
    <cellStyle name="Comma 2 2 2 3 2 4 2" xfId="7915" xr:uid="{00000000-0005-0000-0000-0000F5010000}"/>
    <cellStyle name="Comma 2 2 2 3 2 4 2 2" xfId="15712" xr:uid="{00000000-0005-0000-0000-0000F6010000}"/>
    <cellStyle name="Comma 2 2 2 3 2 4 3" xfId="5316" xr:uid="{00000000-0005-0000-0000-0000F7010000}"/>
    <cellStyle name="Comma 2 2 2 3 2 4 3 2" xfId="13110" xr:uid="{00000000-0005-0000-0000-0000F8010000}"/>
    <cellStyle name="Comma 2 2 2 3 2 4 4" xfId="10512" xr:uid="{00000000-0005-0000-0000-0000F9010000}"/>
    <cellStyle name="Comma 2 2 2 3 2 5" xfId="278" xr:uid="{00000000-0005-0000-0000-0000FA010000}"/>
    <cellStyle name="Comma 2 2 2 3 2 5 2" xfId="5535" xr:uid="{00000000-0005-0000-0000-0000FB010000}"/>
    <cellStyle name="Comma 2 2 2 3 2 5 2 2" xfId="13331" xr:uid="{00000000-0005-0000-0000-0000FC010000}"/>
    <cellStyle name="Comma 2 2 2 3 2 5 3" xfId="2935" xr:uid="{00000000-0005-0000-0000-0000FD010000}"/>
    <cellStyle name="Comma 2 2 2 3 2 5 3 2" xfId="10729" xr:uid="{00000000-0005-0000-0000-0000FE010000}"/>
    <cellStyle name="Comma 2 2 2 3 2 5 4" xfId="8132" xr:uid="{00000000-0005-0000-0000-0000FF010000}"/>
    <cellStyle name="Comma 2 2 2 3 2 6" xfId="5425" xr:uid="{00000000-0005-0000-0000-000000020000}"/>
    <cellStyle name="Comma 2 2 2 3 2 6 2" xfId="13219" xr:uid="{00000000-0005-0000-0000-000001020000}"/>
    <cellStyle name="Comma 2 2 2 3 2 7" xfId="2819" xr:uid="{00000000-0005-0000-0000-000002020000}"/>
    <cellStyle name="Comma 2 2 2 3 2 7 2" xfId="10621" xr:uid="{00000000-0005-0000-0000-000003020000}"/>
    <cellStyle name="Comma 2 2 2 3 2 8" xfId="8024" xr:uid="{00000000-0005-0000-0000-000004020000}"/>
    <cellStyle name="Comma 2 2 2 3 3" xfId="194" xr:uid="{00000000-0005-0000-0000-000005020000}"/>
    <cellStyle name="Comma 2 2 2 3 3 2" xfId="2729" xr:uid="{00000000-0005-0000-0000-000006020000}"/>
    <cellStyle name="Comma 2 2 2 3 3 2 2" xfId="7942" xr:uid="{00000000-0005-0000-0000-000007020000}"/>
    <cellStyle name="Comma 2 2 2 3 3 2 2 2" xfId="15739" xr:uid="{00000000-0005-0000-0000-000008020000}"/>
    <cellStyle name="Comma 2 2 2 3 3 2 3" xfId="5343" xr:uid="{00000000-0005-0000-0000-000009020000}"/>
    <cellStyle name="Comma 2 2 2 3 3 2 3 2" xfId="13137" xr:uid="{00000000-0005-0000-0000-00000A020000}"/>
    <cellStyle name="Comma 2 2 2 3 3 2 4" xfId="10539" xr:uid="{00000000-0005-0000-0000-00000B020000}"/>
    <cellStyle name="Comma 2 2 2 3 3 3" xfId="280" xr:uid="{00000000-0005-0000-0000-00000C020000}"/>
    <cellStyle name="Comma 2 2 2 3 3 3 2" xfId="5537" xr:uid="{00000000-0005-0000-0000-00000D020000}"/>
    <cellStyle name="Comma 2 2 2 3 3 3 2 2" xfId="13333" xr:uid="{00000000-0005-0000-0000-00000E020000}"/>
    <cellStyle name="Comma 2 2 2 3 3 3 3" xfId="2937" xr:uid="{00000000-0005-0000-0000-00000F020000}"/>
    <cellStyle name="Comma 2 2 2 3 3 3 3 2" xfId="10731" xr:uid="{00000000-0005-0000-0000-000010020000}"/>
    <cellStyle name="Comma 2 2 2 3 3 3 4" xfId="8134" xr:uid="{00000000-0005-0000-0000-000011020000}"/>
    <cellStyle name="Comma 2 2 2 3 3 4" xfId="5452" xr:uid="{00000000-0005-0000-0000-000012020000}"/>
    <cellStyle name="Comma 2 2 2 3 3 4 2" xfId="13246" xr:uid="{00000000-0005-0000-0000-000013020000}"/>
    <cellStyle name="Comma 2 2 2 3 3 5" xfId="2846" xr:uid="{00000000-0005-0000-0000-000014020000}"/>
    <cellStyle name="Comma 2 2 2 3 3 5 2" xfId="10648" xr:uid="{00000000-0005-0000-0000-000015020000}"/>
    <cellStyle name="Comma 2 2 2 3 3 6" xfId="8051" xr:uid="{00000000-0005-0000-0000-000016020000}"/>
    <cellStyle name="Comma 2 2 2 3 4" xfId="281" xr:uid="{00000000-0005-0000-0000-000017020000}"/>
    <cellStyle name="Comma 2 2 2 3 4 2" xfId="5538" xr:uid="{00000000-0005-0000-0000-000018020000}"/>
    <cellStyle name="Comma 2 2 2 3 4 2 2" xfId="13334" xr:uid="{00000000-0005-0000-0000-000019020000}"/>
    <cellStyle name="Comma 2 2 2 3 4 3" xfId="2938" xr:uid="{00000000-0005-0000-0000-00001A020000}"/>
    <cellStyle name="Comma 2 2 2 3 4 3 2" xfId="10732" xr:uid="{00000000-0005-0000-0000-00001B020000}"/>
    <cellStyle name="Comma 2 2 2 3 4 4" xfId="8135" xr:uid="{00000000-0005-0000-0000-00001C020000}"/>
    <cellStyle name="Comma 2 2 2 3 5" xfId="2617" xr:uid="{00000000-0005-0000-0000-00001D020000}"/>
    <cellStyle name="Comma 2 2 2 3 5 2" xfId="7835" xr:uid="{00000000-0005-0000-0000-00001E020000}"/>
    <cellStyle name="Comma 2 2 2 3 5 2 2" xfId="15632" xr:uid="{00000000-0005-0000-0000-00001F020000}"/>
    <cellStyle name="Comma 2 2 2 3 5 3" xfId="5236" xr:uid="{00000000-0005-0000-0000-000020020000}"/>
    <cellStyle name="Comma 2 2 2 3 5 3 2" xfId="13030" xr:uid="{00000000-0005-0000-0000-000021020000}"/>
    <cellStyle name="Comma 2 2 2 3 5 4" xfId="10432" xr:uid="{00000000-0005-0000-0000-000022020000}"/>
    <cellStyle name="Comma 2 2 2 3 6" xfId="2675" xr:uid="{00000000-0005-0000-0000-000023020000}"/>
    <cellStyle name="Comma 2 2 2 3 6 2" xfId="7888" xr:uid="{00000000-0005-0000-0000-000024020000}"/>
    <cellStyle name="Comma 2 2 2 3 6 2 2" xfId="15685" xr:uid="{00000000-0005-0000-0000-000025020000}"/>
    <cellStyle name="Comma 2 2 2 3 6 3" xfId="5289" xr:uid="{00000000-0005-0000-0000-000026020000}"/>
    <cellStyle name="Comma 2 2 2 3 6 3 2" xfId="13083" xr:uid="{00000000-0005-0000-0000-000027020000}"/>
    <cellStyle name="Comma 2 2 2 3 6 4" xfId="10485" xr:uid="{00000000-0005-0000-0000-000028020000}"/>
    <cellStyle name="Comma 2 2 2 3 7" xfId="277" xr:uid="{00000000-0005-0000-0000-000029020000}"/>
    <cellStyle name="Comma 2 2 2 3 7 2" xfId="5534" xr:uid="{00000000-0005-0000-0000-00002A020000}"/>
    <cellStyle name="Comma 2 2 2 3 7 2 2" xfId="13330" xr:uid="{00000000-0005-0000-0000-00002B020000}"/>
    <cellStyle name="Comma 2 2 2 3 7 3" xfId="2934" xr:uid="{00000000-0005-0000-0000-00002C020000}"/>
    <cellStyle name="Comma 2 2 2 3 7 3 2" xfId="10728" xr:uid="{00000000-0005-0000-0000-00002D020000}"/>
    <cellStyle name="Comma 2 2 2 3 7 4" xfId="8131" xr:uid="{00000000-0005-0000-0000-00002E020000}"/>
    <cellStyle name="Comma 2 2 2 3 8" xfId="5398" xr:uid="{00000000-0005-0000-0000-00002F020000}"/>
    <cellStyle name="Comma 2 2 2 3 8 2" xfId="13192" xr:uid="{00000000-0005-0000-0000-000030020000}"/>
    <cellStyle name="Comma 2 2 2 3 9" xfId="2792" xr:uid="{00000000-0005-0000-0000-000031020000}"/>
    <cellStyle name="Comma 2 2 2 3 9 2" xfId="10594" xr:uid="{00000000-0005-0000-0000-000032020000}"/>
    <cellStyle name="Comma 2 2 2 4" xfId="154" xr:uid="{00000000-0005-0000-0000-000033020000}"/>
    <cellStyle name="Comma 2 2 2 4 10" xfId="8011" xr:uid="{00000000-0005-0000-0000-000034020000}"/>
    <cellStyle name="Comma 2 2 2 4 2" xfId="208" xr:uid="{00000000-0005-0000-0000-000035020000}"/>
    <cellStyle name="Comma 2 2 2 4 2 2" xfId="284" xr:uid="{00000000-0005-0000-0000-000036020000}"/>
    <cellStyle name="Comma 2 2 2 4 2 2 2" xfId="5541" xr:uid="{00000000-0005-0000-0000-000037020000}"/>
    <cellStyle name="Comma 2 2 2 4 2 2 2 2" xfId="13337" xr:uid="{00000000-0005-0000-0000-000038020000}"/>
    <cellStyle name="Comma 2 2 2 4 2 2 3" xfId="2941" xr:uid="{00000000-0005-0000-0000-000039020000}"/>
    <cellStyle name="Comma 2 2 2 4 2 2 3 2" xfId="10735" xr:uid="{00000000-0005-0000-0000-00003A020000}"/>
    <cellStyle name="Comma 2 2 2 4 2 2 4" xfId="8138" xr:uid="{00000000-0005-0000-0000-00003B020000}"/>
    <cellStyle name="Comma 2 2 2 4 2 3" xfId="2743" xr:uid="{00000000-0005-0000-0000-00003C020000}"/>
    <cellStyle name="Comma 2 2 2 4 2 3 2" xfId="7956" xr:uid="{00000000-0005-0000-0000-00003D020000}"/>
    <cellStyle name="Comma 2 2 2 4 2 3 2 2" xfId="15753" xr:uid="{00000000-0005-0000-0000-00003E020000}"/>
    <cellStyle name="Comma 2 2 2 4 2 3 3" xfId="5357" xr:uid="{00000000-0005-0000-0000-00003F020000}"/>
    <cellStyle name="Comma 2 2 2 4 2 3 3 2" xfId="13151" xr:uid="{00000000-0005-0000-0000-000040020000}"/>
    <cellStyle name="Comma 2 2 2 4 2 3 4" xfId="10553" xr:uid="{00000000-0005-0000-0000-000041020000}"/>
    <cellStyle name="Comma 2 2 2 4 2 4" xfId="283" xr:uid="{00000000-0005-0000-0000-000042020000}"/>
    <cellStyle name="Comma 2 2 2 4 2 4 2" xfId="5540" xr:uid="{00000000-0005-0000-0000-000043020000}"/>
    <cellStyle name="Comma 2 2 2 4 2 4 2 2" xfId="13336" xr:uid="{00000000-0005-0000-0000-000044020000}"/>
    <cellStyle name="Comma 2 2 2 4 2 4 3" xfId="2940" xr:uid="{00000000-0005-0000-0000-000045020000}"/>
    <cellStyle name="Comma 2 2 2 4 2 4 3 2" xfId="10734" xr:uid="{00000000-0005-0000-0000-000046020000}"/>
    <cellStyle name="Comma 2 2 2 4 2 4 4" xfId="8137" xr:uid="{00000000-0005-0000-0000-000047020000}"/>
    <cellStyle name="Comma 2 2 2 4 2 5" xfId="5466" xr:uid="{00000000-0005-0000-0000-000048020000}"/>
    <cellStyle name="Comma 2 2 2 4 2 5 2" xfId="13260" xr:uid="{00000000-0005-0000-0000-000049020000}"/>
    <cellStyle name="Comma 2 2 2 4 2 6" xfId="2860" xr:uid="{00000000-0005-0000-0000-00004A020000}"/>
    <cellStyle name="Comma 2 2 2 4 2 6 2" xfId="10662" xr:uid="{00000000-0005-0000-0000-00004B020000}"/>
    <cellStyle name="Comma 2 2 2 4 2 7" xfId="8065" xr:uid="{00000000-0005-0000-0000-00004C020000}"/>
    <cellStyle name="Comma 2 2 2 4 3" xfId="285" xr:uid="{00000000-0005-0000-0000-00004D020000}"/>
    <cellStyle name="Comma 2 2 2 4 3 2" xfId="5542" xr:uid="{00000000-0005-0000-0000-00004E020000}"/>
    <cellStyle name="Comma 2 2 2 4 3 2 2" xfId="13338" xr:uid="{00000000-0005-0000-0000-00004F020000}"/>
    <cellStyle name="Comma 2 2 2 4 3 3" xfId="2942" xr:uid="{00000000-0005-0000-0000-000050020000}"/>
    <cellStyle name="Comma 2 2 2 4 3 3 2" xfId="10736" xr:uid="{00000000-0005-0000-0000-000051020000}"/>
    <cellStyle name="Comma 2 2 2 4 3 4" xfId="8139" xr:uid="{00000000-0005-0000-0000-000052020000}"/>
    <cellStyle name="Comma 2 2 2 4 4" xfId="286" xr:uid="{00000000-0005-0000-0000-000053020000}"/>
    <cellStyle name="Comma 2 2 2 4 4 2" xfId="5543" xr:uid="{00000000-0005-0000-0000-000054020000}"/>
    <cellStyle name="Comma 2 2 2 4 4 2 2" xfId="13339" xr:uid="{00000000-0005-0000-0000-000055020000}"/>
    <cellStyle name="Comma 2 2 2 4 4 3" xfId="2943" xr:uid="{00000000-0005-0000-0000-000056020000}"/>
    <cellStyle name="Comma 2 2 2 4 4 3 2" xfId="10737" xr:uid="{00000000-0005-0000-0000-000057020000}"/>
    <cellStyle name="Comma 2 2 2 4 4 4" xfId="8140" xr:uid="{00000000-0005-0000-0000-000058020000}"/>
    <cellStyle name="Comma 2 2 2 4 5" xfId="2632" xr:uid="{00000000-0005-0000-0000-000059020000}"/>
    <cellStyle name="Comma 2 2 2 4 5 2" xfId="7849" xr:uid="{00000000-0005-0000-0000-00005A020000}"/>
    <cellStyle name="Comma 2 2 2 4 5 2 2" xfId="15646" xr:uid="{00000000-0005-0000-0000-00005B020000}"/>
    <cellStyle name="Comma 2 2 2 4 5 3" xfId="5250" xr:uid="{00000000-0005-0000-0000-00005C020000}"/>
    <cellStyle name="Comma 2 2 2 4 5 3 2" xfId="13044" xr:uid="{00000000-0005-0000-0000-00005D020000}"/>
    <cellStyle name="Comma 2 2 2 4 5 4" xfId="10446" xr:uid="{00000000-0005-0000-0000-00005E020000}"/>
    <cellStyle name="Comma 2 2 2 4 6" xfId="2689" xr:uid="{00000000-0005-0000-0000-00005F020000}"/>
    <cellStyle name="Comma 2 2 2 4 6 2" xfId="7902" xr:uid="{00000000-0005-0000-0000-000060020000}"/>
    <cellStyle name="Comma 2 2 2 4 6 2 2" xfId="15699" xr:uid="{00000000-0005-0000-0000-000061020000}"/>
    <cellStyle name="Comma 2 2 2 4 6 3" xfId="5303" xr:uid="{00000000-0005-0000-0000-000062020000}"/>
    <cellStyle name="Comma 2 2 2 4 6 3 2" xfId="13097" xr:uid="{00000000-0005-0000-0000-000063020000}"/>
    <cellStyle name="Comma 2 2 2 4 6 4" xfId="10499" xr:uid="{00000000-0005-0000-0000-000064020000}"/>
    <cellStyle name="Comma 2 2 2 4 7" xfId="282" xr:uid="{00000000-0005-0000-0000-000065020000}"/>
    <cellStyle name="Comma 2 2 2 4 7 2" xfId="5539" xr:uid="{00000000-0005-0000-0000-000066020000}"/>
    <cellStyle name="Comma 2 2 2 4 7 2 2" xfId="13335" xr:uid="{00000000-0005-0000-0000-000067020000}"/>
    <cellStyle name="Comma 2 2 2 4 7 3" xfId="2939" xr:uid="{00000000-0005-0000-0000-000068020000}"/>
    <cellStyle name="Comma 2 2 2 4 7 3 2" xfId="10733" xr:uid="{00000000-0005-0000-0000-000069020000}"/>
    <cellStyle name="Comma 2 2 2 4 7 4" xfId="8136" xr:uid="{00000000-0005-0000-0000-00006A020000}"/>
    <cellStyle name="Comma 2 2 2 4 8" xfId="5412" xr:uid="{00000000-0005-0000-0000-00006B020000}"/>
    <cellStyle name="Comma 2 2 2 4 8 2" xfId="13206" xr:uid="{00000000-0005-0000-0000-00006C020000}"/>
    <cellStyle name="Comma 2 2 2 4 9" xfId="2806" xr:uid="{00000000-0005-0000-0000-00006D020000}"/>
    <cellStyle name="Comma 2 2 2 4 9 2" xfId="10608" xr:uid="{00000000-0005-0000-0000-00006E020000}"/>
    <cellStyle name="Comma 2 2 2 5" xfId="181" xr:uid="{00000000-0005-0000-0000-00006F020000}"/>
    <cellStyle name="Comma 2 2 2 5 2" xfId="288" xr:uid="{00000000-0005-0000-0000-000070020000}"/>
    <cellStyle name="Comma 2 2 2 5 2 2" xfId="289" xr:uid="{00000000-0005-0000-0000-000071020000}"/>
    <cellStyle name="Comma 2 2 2 5 2 2 2" xfId="5546" xr:uid="{00000000-0005-0000-0000-000072020000}"/>
    <cellStyle name="Comma 2 2 2 5 2 2 2 2" xfId="13342" xr:uid="{00000000-0005-0000-0000-000073020000}"/>
    <cellStyle name="Comma 2 2 2 5 2 2 3" xfId="2946" xr:uid="{00000000-0005-0000-0000-000074020000}"/>
    <cellStyle name="Comma 2 2 2 5 2 2 3 2" xfId="10740" xr:uid="{00000000-0005-0000-0000-000075020000}"/>
    <cellStyle name="Comma 2 2 2 5 2 2 4" xfId="8143" xr:uid="{00000000-0005-0000-0000-000076020000}"/>
    <cellStyle name="Comma 2 2 2 5 2 3" xfId="5545" xr:uid="{00000000-0005-0000-0000-000077020000}"/>
    <cellStyle name="Comma 2 2 2 5 2 3 2" xfId="13341" xr:uid="{00000000-0005-0000-0000-000078020000}"/>
    <cellStyle name="Comma 2 2 2 5 2 4" xfId="2945" xr:uid="{00000000-0005-0000-0000-000079020000}"/>
    <cellStyle name="Comma 2 2 2 5 2 4 2" xfId="10739" xr:uid="{00000000-0005-0000-0000-00007A020000}"/>
    <cellStyle name="Comma 2 2 2 5 2 5" xfId="8142" xr:uid="{00000000-0005-0000-0000-00007B020000}"/>
    <cellStyle name="Comma 2 2 2 5 3" xfId="290" xr:uid="{00000000-0005-0000-0000-00007C020000}"/>
    <cellStyle name="Comma 2 2 2 5 3 2" xfId="5547" xr:uid="{00000000-0005-0000-0000-00007D020000}"/>
    <cellStyle name="Comma 2 2 2 5 3 2 2" xfId="13343" xr:uid="{00000000-0005-0000-0000-00007E020000}"/>
    <cellStyle name="Comma 2 2 2 5 3 3" xfId="2947" xr:uid="{00000000-0005-0000-0000-00007F020000}"/>
    <cellStyle name="Comma 2 2 2 5 3 3 2" xfId="10741" xr:uid="{00000000-0005-0000-0000-000080020000}"/>
    <cellStyle name="Comma 2 2 2 5 3 4" xfId="8144" xr:uid="{00000000-0005-0000-0000-000081020000}"/>
    <cellStyle name="Comma 2 2 2 5 4" xfId="291" xr:uid="{00000000-0005-0000-0000-000082020000}"/>
    <cellStyle name="Comma 2 2 2 5 4 2" xfId="5548" xr:uid="{00000000-0005-0000-0000-000083020000}"/>
    <cellStyle name="Comma 2 2 2 5 4 2 2" xfId="13344" xr:uid="{00000000-0005-0000-0000-000084020000}"/>
    <cellStyle name="Comma 2 2 2 5 4 3" xfId="2948" xr:uid="{00000000-0005-0000-0000-000085020000}"/>
    <cellStyle name="Comma 2 2 2 5 4 3 2" xfId="10742" xr:uid="{00000000-0005-0000-0000-000086020000}"/>
    <cellStyle name="Comma 2 2 2 5 4 4" xfId="8145" xr:uid="{00000000-0005-0000-0000-000087020000}"/>
    <cellStyle name="Comma 2 2 2 5 5" xfId="2716" xr:uid="{00000000-0005-0000-0000-000088020000}"/>
    <cellStyle name="Comma 2 2 2 5 5 2" xfId="7929" xr:uid="{00000000-0005-0000-0000-000089020000}"/>
    <cellStyle name="Comma 2 2 2 5 5 2 2" xfId="15726" xr:uid="{00000000-0005-0000-0000-00008A020000}"/>
    <cellStyle name="Comma 2 2 2 5 5 3" xfId="5330" xr:uid="{00000000-0005-0000-0000-00008B020000}"/>
    <cellStyle name="Comma 2 2 2 5 5 3 2" xfId="13124" xr:uid="{00000000-0005-0000-0000-00008C020000}"/>
    <cellStyle name="Comma 2 2 2 5 5 4" xfId="10526" xr:uid="{00000000-0005-0000-0000-00008D020000}"/>
    <cellStyle name="Comma 2 2 2 5 6" xfId="287" xr:uid="{00000000-0005-0000-0000-00008E020000}"/>
    <cellStyle name="Comma 2 2 2 5 6 2" xfId="5544" xr:uid="{00000000-0005-0000-0000-00008F020000}"/>
    <cellStyle name="Comma 2 2 2 5 6 2 2" xfId="13340" xr:uid="{00000000-0005-0000-0000-000090020000}"/>
    <cellStyle name="Comma 2 2 2 5 6 3" xfId="2944" xr:uid="{00000000-0005-0000-0000-000091020000}"/>
    <cellStyle name="Comma 2 2 2 5 6 3 2" xfId="10738" xr:uid="{00000000-0005-0000-0000-000092020000}"/>
    <cellStyle name="Comma 2 2 2 5 6 4" xfId="8141" xr:uid="{00000000-0005-0000-0000-000093020000}"/>
    <cellStyle name="Comma 2 2 2 5 7" xfId="5439" xr:uid="{00000000-0005-0000-0000-000094020000}"/>
    <cellStyle name="Comma 2 2 2 5 7 2" xfId="13233" xr:uid="{00000000-0005-0000-0000-000095020000}"/>
    <cellStyle name="Comma 2 2 2 5 8" xfId="2833" xr:uid="{00000000-0005-0000-0000-000096020000}"/>
    <cellStyle name="Comma 2 2 2 5 8 2" xfId="10635" xr:uid="{00000000-0005-0000-0000-000097020000}"/>
    <cellStyle name="Comma 2 2 2 5 9" xfId="8038" xr:uid="{00000000-0005-0000-0000-000098020000}"/>
    <cellStyle name="Comma 2 2 2 6" xfId="292" xr:uid="{00000000-0005-0000-0000-000099020000}"/>
    <cellStyle name="Comma 2 2 2 6 2" xfId="293" xr:uid="{00000000-0005-0000-0000-00009A020000}"/>
    <cellStyle name="Comma 2 2 2 6 2 2" xfId="294" xr:uid="{00000000-0005-0000-0000-00009B020000}"/>
    <cellStyle name="Comma 2 2 2 6 2 2 2" xfId="5551" xr:uid="{00000000-0005-0000-0000-00009C020000}"/>
    <cellStyle name="Comma 2 2 2 6 2 2 2 2" xfId="13347" xr:uid="{00000000-0005-0000-0000-00009D020000}"/>
    <cellStyle name="Comma 2 2 2 6 2 2 3" xfId="2951" xr:uid="{00000000-0005-0000-0000-00009E020000}"/>
    <cellStyle name="Comma 2 2 2 6 2 2 3 2" xfId="10745" xr:uid="{00000000-0005-0000-0000-00009F020000}"/>
    <cellStyle name="Comma 2 2 2 6 2 2 4" xfId="8148" xr:uid="{00000000-0005-0000-0000-0000A0020000}"/>
    <cellStyle name="Comma 2 2 2 6 2 3" xfId="5550" xr:uid="{00000000-0005-0000-0000-0000A1020000}"/>
    <cellStyle name="Comma 2 2 2 6 2 3 2" xfId="13346" xr:uid="{00000000-0005-0000-0000-0000A2020000}"/>
    <cellStyle name="Comma 2 2 2 6 2 4" xfId="2950" xr:uid="{00000000-0005-0000-0000-0000A3020000}"/>
    <cellStyle name="Comma 2 2 2 6 2 4 2" xfId="10744" xr:uid="{00000000-0005-0000-0000-0000A4020000}"/>
    <cellStyle name="Comma 2 2 2 6 2 5" xfId="8147" xr:uid="{00000000-0005-0000-0000-0000A5020000}"/>
    <cellStyle name="Comma 2 2 2 6 3" xfId="295" xr:uid="{00000000-0005-0000-0000-0000A6020000}"/>
    <cellStyle name="Comma 2 2 2 6 3 2" xfId="5552" xr:uid="{00000000-0005-0000-0000-0000A7020000}"/>
    <cellStyle name="Comma 2 2 2 6 3 2 2" xfId="13348" xr:uid="{00000000-0005-0000-0000-0000A8020000}"/>
    <cellStyle name="Comma 2 2 2 6 3 3" xfId="2952" xr:uid="{00000000-0005-0000-0000-0000A9020000}"/>
    <cellStyle name="Comma 2 2 2 6 3 3 2" xfId="10746" xr:uid="{00000000-0005-0000-0000-0000AA020000}"/>
    <cellStyle name="Comma 2 2 2 6 3 4" xfId="8149" xr:uid="{00000000-0005-0000-0000-0000AB020000}"/>
    <cellStyle name="Comma 2 2 2 6 4" xfId="296" xr:uid="{00000000-0005-0000-0000-0000AC020000}"/>
    <cellStyle name="Comma 2 2 2 6 4 2" xfId="5553" xr:uid="{00000000-0005-0000-0000-0000AD020000}"/>
    <cellStyle name="Comma 2 2 2 6 4 2 2" xfId="13349" xr:uid="{00000000-0005-0000-0000-0000AE020000}"/>
    <cellStyle name="Comma 2 2 2 6 4 3" xfId="2953" xr:uid="{00000000-0005-0000-0000-0000AF020000}"/>
    <cellStyle name="Comma 2 2 2 6 4 3 2" xfId="10747" xr:uid="{00000000-0005-0000-0000-0000B0020000}"/>
    <cellStyle name="Comma 2 2 2 6 4 4" xfId="8150" xr:uid="{00000000-0005-0000-0000-0000B1020000}"/>
    <cellStyle name="Comma 2 2 2 6 5" xfId="5549" xr:uid="{00000000-0005-0000-0000-0000B2020000}"/>
    <cellStyle name="Comma 2 2 2 6 5 2" xfId="13345" xr:uid="{00000000-0005-0000-0000-0000B3020000}"/>
    <cellStyle name="Comma 2 2 2 6 6" xfId="2949" xr:uid="{00000000-0005-0000-0000-0000B4020000}"/>
    <cellStyle name="Comma 2 2 2 6 6 2" xfId="10743" xr:uid="{00000000-0005-0000-0000-0000B5020000}"/>
    <cellStyle name="Comma 2 2 2 6 7" xfId="8146" xr:uid="{00000000-0005-0000-0000-0000B6020000}"/>
    <cellStyle name="Comma 2 2 2 7" xfId="297" xr:uid="{00000000-0005-0000-0000-0000B7020000}"/>
    <cellStyle name="Comma 2 2 2 7 2" xfId="298" xr:uid="{00000000-0005-0000-0000-0000B8020000}"/>
    <cellStyle name="Comma 2 2 2 7 2 2" xfId="5555" xr:uid="{00000000-0005-0000-0000-0000B9020000}"/>
    <cellStyle name="Comma 2 2 2 7 2 2 2" xfId="13351" xr:uid="{00000000-0005-0000-0000-0000BA020000}"/>
    <cellStyle name="Comma 2 2 2 7 2 3" xfId="2955" xr:uid="{00000000-0005-0000-0000-0000BB020000}"/>
    <cellStyle name="Comma 2 2 2 7 2 3 2" xfId="10749" xr:uid="{00000000-0005-0000-0000-0000BC020000}"/>
    <cellStyle name="Comma 2 2 2 7 2 4" xfId="8152" xr:uid="{00000000-0005-0000-0000-0000BD020000}"/>
    <cellStyle name="Comma 2 2 2 7 3" xfId="299" xr:uid="{00000000-0005-0000-0000-0000BE020000}"/>
    <cellStyle name="Comma 2 2 2 7 3 2" xfId="5556" xr:uid="{00000000-0005-0000-0000-0000BF020000}"/>
    <cellStyle name="Comma 2 2 2 7 3 2 2" xfId="13352" xr:uid="{00000000-0005-0000-0000-0000C0020000}"/>
    <cellStyle name="Comma 2 2 2 7 3 3" xfId="2956" xr:uid="{00000000-0005-0000-0000-0000C1020000}"/>
    <cellStyle name="Comma 2 2 2 7 3 3 2" xfId="10750" xr:uid="{00000000-0005-0000-0000-0000C2020000}"/>
    <cellStyle name="Comma 2 2 2 7 3 4" xfId="8153" xr:uid="{00000000-0005-0000-0000-0000C3020000}"/>
    <cellStyle name="Comma 2 2 2 7 4" xfId="5554" xr:uid="{00000000-0005-0000-0000-0000C4020000}"/>
    <cellStyle name="Comma 2 2 2 7 4 2" xfId="13350" xr:uid="{00000000-0005-0000-0000-0000C5020000}"/>
    <cellStyle name="Comma 2 2 2 7 5" xfId="2954" xr:uid="{00000000-0005-0000-0000-0000C6020000}"/>
    <cellStyle name="Comma 2 2 2 7 5 2" xfId="10748" xr:uid="{00000000-0005-0000-0000-0000C7020000}"/>
    <cellStyle name="Comma 2 2 2 7 6" xfId="8151" xr:uid="{00000000-0005-0000-0000-0000C8020000}"/>
    <cellStyle name="Comma 2 2 2 8" xfId="300" xr:uid="{00000000-0005-0000-0000-0000C9020000}"/>
    <cellStyle name="Comma 2 2 2 8 2" xfId="301" xr:uid="{00000000-0005-0000-0000-0000CA020000}"/>
    <cellStyle name="Comma 2 2 2 8 2 2" xfId="5558" xr:uid="{00000000-0005-0000-0000-0000CB020000}"/>
    <cellStyle name="Comma 2 2 2 8 2 2 2" xfId="13354" xr:uid="{00000000-0005-0000-0000-0000CC020000}"/>
    <cellStyle name="Comma 2 2 2 8 2 3" xfId="2958" xr:uid="{00000000-0005-0000-0000-0000CD020000}"/>
    <cellStyle name="Comma 2 2 2 8 2 3 2" xfId="10752" xr:uid="{00000000-0005-0000-0000-0000CE020000}"/>
    <cellStyle name="Comma 2 2 2 8 2 4" xfId="8155" xr:uid="{00000000-0005-0000-0000-0000CF020000}"/>
    <cellStyle name="Comma 2 2 2 8 3" xfId="5557" xr:uid="{00000000-0005-0000-0000-0000D0020000}"/>
    <cellStyle name="Comma 2 2 2 8 3 2" xfId="13353" xr:uid="{00000000-0005-0000-0000-0000D1020000}"/>
    <cellStyle name="Comma 2 2 2 8 4" xfId="2957" xr:uid="{00000000-0005-0000-0000-0000D2020000}"/>
    <cellStyle name="Comma 2 2 2 8 4 2" xfId="10751" xr:uid="{00000000-0005-0000-0000-0000D3020000}"/>
    <cellStyle name="Comma 2 2 2 8 5" xfId="8154" xr:uid="{00000000-0005-0000-0000-0000D4020000}"/>
    <cellStyle name="Comma 2 2 2 9" xfId="302" xr:uid="{00000000-0005-0000-0000-0000D5020000}"/>
    <cellStyle name="Comma 2 2 2 9 2" xfId="5559" xr:uid="{00000000-0005-0000-0000-0000D6020000}"/>
    <cellStyle name="Comma 2 2 2 9 2 2" xfId="13355" xr:uid="{00000000-0005-0000-0000-0000D7020000}"/>
    <cellStyle name="Comma 2 2 2 9 3" xfId="2959" xr:uid="{00000000-0005-0000-0000-0000D8020000}"/>
    <cellStyle name="Comma 2 2 2 9 3 2" xfId="10753" xr:uid="{00000000-0005-0000-0000-0000D9020000}"/>
    <cellStyle name="Comma 2 2 2 9 4" xfId="8156" xr:uid="{00000000-0005-0000-0000-0000DA020000}"/>
    <cellStyle name="Comma 2 2 20" xfId="7982" xr:uid="{00000000-0005-0000-0000-0000DB020000}"/>
    <cellStyle name="Comma 2 2 3" xfId="129" xr:uid="{00000000-0005-0000-0000-0000DC020000}"/>
    <cellStyle name="Comma 2 2 3 10" xfId="304" xr:uid="{00000000-0005-0000-0000-0000DD020000}"/>
    <cellStyle name="Comma 2 2 3 10 2" xfId="5561" xr:uid="{00000000-0005-0000-0000-0000DE020000}"/>
    <cellStyle name="Comma 2 2 3 10 2 2" xfId="13357" xr:uid="{00000000-0005-0000-0000-0000DF020000}"/>
    <cellStyle name="Comma 2 2 3 10 3" xfId="2961" xr:uid="{00000000-0005-0000-0000-0000E0020000}"/>
    <cellStyle name="Comma 2 2 3 10 3 2" xfId="10755" xr:uid="{00000000-0005-0000-0000-0000E1020000}"/>
    <cellStyle name="Comma 2 2 3 10 4" xfId="8158" xr:uid="{00000000-0005-0000-0000-0000E2020000}"/>
    <cellStyle name="Comma 2 2 3 11" xfId="2608" xr:uid="{00000000-0005-0000-0000-0000E3020000}"/>
    <cellStyle name="Comma 2 2 3 11 2" xfId="7826" xr:uid="{00000000-0005-0000-0000-0000E4020000}"/>
    <cellStyle name="Comma 2 2 3 11 2 2" xfId="15623" xr:uid="{00000000-0005-0000-0000-0000E5020000}"/>
    <cellStyle name="Comma 2 2 3 11 3" xfId="5227" xr:uid="{00000000-0005-0000-0000-0000E6020000}"/>
    <cellStyle name="Comma 2 2 3 11 3 2" xfId="13021" xr:uid="{00000000-0005-0000-0000-0000E7020000}"/>
    <cellStyle name="Comma 2 2 3 11 4" xfId="10423" xr:uid="{00000000-0005-0000-0000-0000E8020000}"/>
    <cellStyle name="Comma 2 2 3 12" xfId="2666" xr:uid="{00000000-0005-0000-0000-0000E9020000}"/>
    <cellStyle name="Comma 2 2 3 12 2" xfId="7879" xr:uid="{00000000-0005-0000-0000-0000EA020000}"/>
    <cellStyle name="Comma 2 2 3 12 2 2" xfId="15676" xr:uid="{00000000-0005-0000-0000-0000EB020000}"/>
    <cellStyle name="Comma 2 2 3 12 3" xfId="5280" xr:uid="{00000000-0005-0000-0000-0000EC020000}"/>
    <cellStyle name="Comma 2 2 3 12 3 2" xfId="13074" xr:uid="{00000000-0005-0000-0000-0000ED020000}"/>
    <cellStyle name="Comma 2 2 3 12 4" xfId="10476" xr:uid="{00000000-0005-0000-0000-0000EE020000}"/>
    <cellStyle name="Comma 2 2 3 13" xfId="303" xr:uid="{00000000-0005-0000-0000-0000EF020000}"/>
    <cellStyle name="Comma 2 2 3 13 2" xfId="5560" xr:uid="{00000000-0005-0000-0000-0000F0020000}"/>
    <cellStyle name="Comma 2 2 3 13 2 2" xfId="13356" xr:uid="{00000000-0005-0000-0000-0000F1020000}"/>
    <cellStyle name="Comma 2 2 3 13 3" xfId="2960" xr:uid="{00000000-0005-0000-0000-0000F2020000}"/>
    <cellStyle name="Comma 2 2 3 13 3 2" xfId="10754" xr:uid="{00000000-0005-0000-0000-0000F3020000}"/>
    <cellStyle name="Comma 2 2 3 13 4" xfId="8157" xr:uid="{00000000-0005-0000-0000-0000F4020000}"/>
    <cellStyle name="Comma 2 2 3 14" xfId="5389" xr:uid="{00000000-0005-0000-0000-0000F5020000}"/>
    <cellStyle name="Comma 2 2 3 14 2" xfId="13183" xr:uid="{00000000-0005-0000-0000-0000F6020000}"/>
    <cellStyle name="Comma 2 2 3 15" xfId="2783" xr:uid="{00000000-0005-0000-0000-0000F7020000}"/>
    <cellStyle name="Comma 2 2 3 15 2" xfId="10585" xr:uid="{00000000-0005-0000-0000-0000F8020000}"/>
    <cellStyle name="Comma 2 2 3 16" xfId="7989" xr:uid="{00000000-0005-0000-0000-0000F9020000}"/>
    <cellStyle name="Comma 2 2 3 2" xfId="142" xr:uid="{00000000-0005-0000-0000-0000FA020000}"/>
    <cellStyle name="Comma 2 2 3 2 10" xfId="2621" xr:uid="{00000000-0005-0000-0000-0000FB020000}"/>
    <cellStyle name="Comma 2 2 3 2 10 2" xfId="7839" xr:uid="{00000000-0005-0000-0000-0000FC020000}"/>
    <cellStyle name="Comma 2 2 3 2 10 2 2" xfId="15636" xr:uid="{00000000-0005-0000-0000-0000FD020000}"/>
    <cellStyle name="Comma 2 2 3 2 10 3" xfId="5240" xr:uid="{00000000-0005-0000-0000-0000FE020000}"/>
    <cellStyle name="Comma 2 2 3 2 10 3 2" xfId="13034" xr:uid="{00000000-0005-0000-0000-0000FF020000}"/>
    <cellStyle name="Comma 2 2 3 2 10 4" xfId="10436" xr:uid="{00000000-0005-0000-0000-000000030000}"/>
    <cellStyle name="Comma 2 2 3 2 11" xfId="2679" xr:uid="{00000000-0005-0000-0000-000001030000}"/>
    <cellStyle name="Comma 2 2 3 2 11 2" xfId="7892" xr:uid="{00000000-0005-0000-0000-000002030000}"/>
    <cellStyle name="Comma 2 2 3 2 11 2 2" xfId="15689" xr:uid="{00000000-0005-0000-0000-000003030000}"/>
    <cellStyle name="Comma 2 2 3 2 11 3" xfId="5293" xr:uid="{00000000-0005-0000-0000-000004030000}"/>
    <cellStyle name="Comma 2 2 3 2 11 3 2" xfId="13087" xr:uid="{00000000-0005-0000-0000-000005030000}"/>
    <cellStyle name="Comma 2 2 3 2 11 4" xfId="10489" xr:uid="{00000000-0005-0000-0000-000006030000}"/>
    <cellStyle name="Comma 2 2 3 2 12" xfId="305" xr:uid="{00000000-0005-0000-0000-000007030000}"/>
    <cellStyle name="Comma 2 2 3 2 12 2" xfId="5562" xr:uid="{00000000-0005-0000-0000-000008030000}"/>
    <cellStyle name="Comma 2 2 3 2 12 2 2" xfId="13358" xr:uid="{00000000-0005-0000-0000-000009030000}"/>
    <cellStyle name="Comma 2 2 3 2 12 3" xfId="2962" xr:uid="{00000000-0005-0000-0000-00000A030000}"/>
    <cellStyle name="Comma 2 2 3 2 12 3 2" xfId="10756" xr:uid="{00000000-0005-0000-0000-00000B030000}"/>
    <cellStyle name="Comma 2 2 3 2 12 4" xfId="8159" xr:uid="{00000000-0005-0000-0000-00000C030000}"/>
    <cellStyle name="Comma 2 2 3 2 13" xfId="5402" xr:uid="{00000000-0005-0000-0000-00000D030000}"/>
    <cellStyle name="Comma 2 2 3 2 13 2" xfId="13196" xr:uid="{00000000-0005-0000-0000-00000E030000}"/>
    <cellStyle name="Comma 2 2 3 2 14" xfId="2796" xr:uid="{00000000-0005-0000-0000-00000F030000}"/>
    <cellStyle name="Comma 2 2 3 2 14 2" xfId="10598" xr:uid="{00000000-0005-0000-0000-000010030000}"/>
    <cellStyle name="Comma 2 2 3 2 15" xfId="8001" xr:uid="{00000000-0005-0000-0000-000011030000}"/>
    <cellStyle name="Comma 2 2 3 2 2" xfId="171" xr:uid="{00000000-0005-0000-0000-000012030000}"/>
    <cellStyle name="Comma 2 2 3 2 2 10" xfId="8028" xr:uid="{00000000-0005-0000-0000-000013030000}"/>
    <cellStyle name="Comma 2 2 3 2 2 2" xfId="225" xr:uid="{00000000-0005-0000-0000-000014030000}"/>
    <cellStyle name="Comma 2 2 3 2 2 2 2" xfId="308" xr:uid="{00000000-0005-0000-0000-000015030000}"/>
    <cellStyle name="Comma 2 2 3 2 2 2 2 2" xfId="5564" xr:uid="{00000000-0005-0000-0000-000016030000}"/>
    <cellStyle name="Comma 2 2 3 2 2 2 2 2 2" xfId="13361" xr:uid="{00000000-0005-0000-0000-000017030000}"/>
    <cellStyle name="Comma 2 2 3 2 2 2 2 3" xfId="2965" xr:uid="{00000000-0005-0000-0000-000018030000}"/>
    <cellStyle name="Comma 2 2 3 2 2 2 2 3 2" xfId="10759" xr:uid="{00000000-0005-0000-0000-000019030000}"/>
    <cellStyle name="Comma 2 2 3 2 2 2 2 4" xfId="8162" xr:uid="{00000000-0005-0000-0000-00001A030000}"/>
    <cellStyle name="Comma 2 2 3 2 2 2 3" xfId="2760" xr:uid="{00000000-0005-0000-0000-00001B030000}"/>
    <cellStyle name="Comma 2 2 3 2 2 2 3 2" xfId="7973" xr:uid="{00000000-0005-0000-0000-00001C030000}"/>
    <cellStyle name="Comma 2 2 3 2 2 2 3 2 2" xfId="15770" xr:uid="{00000000-0005-0000-0000-00001D030000}"/>
    <cellStyle name="Comma 2 2 3 2 2 2 3 3" xfId="5374" xr:uid="{00000000-0005-0000-0000-00001E030000}"/>
    <cellStyle name="Comma 2 2 3 2 2 2 3 3 2" xfId="13168" xr:uid="{00000000-0005-0000-0000-00001F030000}"/>
    <cellStyle name="Comma 2 2 3 2 2 2 3 4" xfId="10570" xr:uid="{00000000-0005-0000-0000-000020030000}"/>
    <cellStyle name="Comma 2 2 3 2 2 2 4" xfId="307" xr:uid="{00000000-0005-0000-0000-000021030000}"/>
    <cellStyle name="Comma 2 2 3 2 2 2 4 2" xfId="5563" xr:uid="{00000000-0005-0000-0000-000022030000}"/>
    <cellStyle name="Comma 2 2 3 2 2 2 4 2 2" xfId="13360" xr:uid="{00000000-0005-0000-0000-000023030000}"/>
    <cellStyle name="Comma 2 2 3 2 2 2 4 3" xfId="2964" xr:uid="{00000000-0005-0000-0000-000024030000}"/>
    <cellStyle name="Comma 2 2 3 2 2 2 4 3 2" xfId="10758" xr:uid="{00000000-0005-0000-0000-000025030000}"/>
    <cellStyle name="Comma 2 2 3 2 2 2 4 4" xfId="8161" xr:uid="{00000000-0005-0000-0000-000026030000}"/>
    <cellStyle name="Comma 2 2 3 2 2 2 5" xfId="5483" xr:uid="{00000000-0005-0000-0000-000027030000}"/>
    <cellStyle name="Comma 2 2 3 2 2 2 5 2" xfId="13277" xr:uid="{00000000-0005-0000-0000-000028030000}"/>
    <cellStyle name="Comma 2 2 3 2 2 2 6" xfId="2877" xr:uid="{00000000-0005-0000-0000-000029030000}"/>
    <cellStyle name="Comma 2 2 3 2 2 2 6 2" xfId="10679" xr:uid="{00000000-0005-0000-0000-00002A030000}"/>
    <cellStyle name="Comma 2 2 3 2 2 2 7" xfId="8082" xr:uid="{00000000-0005-0000-0000-00002B030000}"/>
    <cellStyle name="Comma 2 2 3 2 2 3" xfId="309" xr:uid="{00000000-0005-0000-0000-00002C030000}"/>
    <cellStyle name="Comma 2 2 3 2 2 3 2" xfId="5565" xr:uid="{00000000-0005-0000-0000-00002D030000}"/>
    <cellStyle name="Comma 2 2 3 2 2 3 2 2" xfId="13362" xr:uid="{00000000-0005-0000-0000-00002E030000}"/>
    <cellStyle name="Comma 2 2 3 2 2 3 3" xfId="2966" xr:uid="{00000000-0005-0000-0000-00002F030000}"/>
    <cellStyle name="Comma 2 2 3 2 2 3 3 2" xfId="10760" xr:uid="{00000000-0005-0000-0000-000030030000}"/>
    <cellStyle name="Comma 2 2 3 2 2 3 4" xfId="8163" xr:uid="{00000000-0005-0000-0000-000031030000}"/>
    <cellStyle name="Comma 2 2 3 2 2 4" xfId="310" xr:uid="{00000000-0005-0000-0000-000032030000}"/>
    <cellStyle name="Comma 2 2 3 2 2 4 2 2" xfId="13363" xr:uid="{00000000-0005-0000-0000-000033030000}"/>
    <cellStyle name="Comma 2 2 3 2 2 4 3 2" xfId="10761" xr:uid="{00000000-0005-0000-0000-000034030000}"/>
    <cellStyle name="Comma 2 2 3 2 2 4 4" xfId="8164" xr:uid="{00000000-0005-0000-0000-000035030000}"/>
    <cellStyle name="Comma 2 2 3 2 2 5 2" xfId="7866" xr:uid="{00000000-0005-0000-0000-000036030000}"/>
    <cellStyle name="Comma 2 2 3 2 2 5 2 2" xfId="15663" xr:uid="{00000000-0005-0000-0000-000037030000}"/>
    <cellStyle name="Comma 2 2 3 2 2 5 3" xfId="5267" xr:uid="{00000000-0005-0000-0000-000038030000}"/>
    <cellStyle name="Comma 2 2 3 2 2 5 3 2" xfId="13061" xr:uid="{00000000-0005-0000-0000-000039030000}"/>
    <cellStyle name="Comma 2 2 3 2 2 5 4" xfId="10463" xr:uid="{00000000-0005-0000-0000-00003A030000}"/>
    <cellStyle name="Comma 2 2 3 2 2 6" xfId="2706" xr:uid="{00000000-0005-0000-0000-00003B030000}"/>
    <cellStyle name="Comma 2 2 3 2 2 6 2" xfId="7919" xr:uid="{00000000-0005-0000-0000-00003C030000}"/>
    <cellStyle name="Comma 2 2 3 2 2 6 2 2" xfId="15716" xr:uid="{00000000-0005-0000-0000-00003D030000}"/>
    <cellStyle name="Comma 2 2 3 2 2 6 3" xfId="5320" xr:uid="{00000000-0005-0000-0000-00003E030000}"/>
    <cellStyle name="Comma 2 2 3 2 2 6 3 2" xfId="13114" xr:uid="{00000000-0005-0000-0000-00003F030000}"/>
    <cellStyle name="Comma 2 2 3 2 2 6 4" xfId="10516" xr:uid="{00000000-0005-0000-0000-000040030000}"/>
    <cellStyle name="Comma 2 2 3 2 2 7" xfId="306" xr:uid="{00000000-0005-0000-0000-000041030000}"/>
    <cellStyle name="Comma 2 2 3 2 2 7 2 2" xfId="13359" xr:uid="{00000000-0005-0000-0000-000042030000}"/>
    <cellStyle name="Comma 2 2 3 2 2 7 3" xfId="2963" xr:uid="{00000000-0005-0000-0000-000043030000}"/>
    <cellStyle name="Comma 2 2 3 2 2 7 3 2" xfId="10757" xr:uid="{00000000-0005-0000-0000-000044030000}"/>
    <cellStyle name="Comma 2 2 3 2 2 7 4" xfId="8160" xr:uid="{00000000-0005-0000-0000-000045030000}"/>
    <cellStyle name="Comma 2 2 3 2 2 8" xfId="5429" xr:uid="{00000000-0005-0000-0000-000046030000}"/>
    <cellStyle name="Comma 2 2 3 2 2 8 2" xfId="13223" xr:uid="{00000000-0005-0000-0000-000047030000}"/>
    <cellStyle name="Comma 2 2 3 2 2 9" xfId="2823" xr:uid="{00000000-0005-0000-0000-000048030000}"/>
    <cellStyle name="Comma 2 2 3 2 2 9 2" xfId="10625" xr:uid="{00000000-0005-0000-0000-000049030000}"/>
    <cellStyle name="Comma 2 2 3 2 3" xfId="198" xr:uid="{00000000-0005-0000-0000-00004A030000}"/>
    <cellStyle name="Comma 2 2 3 2 3 2" xfId="312" xr:uid="{00000000-0005-0000-0000-00004B030000}"/>
    <cellStyle name="Comma 2 2 3 2 3 2 2" xfId="313" xr:uid="{00000000-0005-0000-0000-00004C030000}"/>
    <cellStyle name="Comma 2 2 3 2 3 2 2 2" xfId="5568" xr:uid="{00000000-0005-0000-0000-00004D030000}"/>
    <cellStyle name="Comma 2 2 3 2 3 2 2 2 2" xfId="13366" xr:uid="{00000000-0005-0000-0000-00004E030000}"/>
    <cellStyle name="Comma 2 2 3 2 3 2 2 3" xfId="2969" xr:uid="{00000000-0005-0000-0000-00004F030000}"/>
    <cellStyle name="Comma 2 2 3 2 3 2 2 3 2" xfId="10764" xr:uid="{00000000-0005-0000-0000-000050030000}"/>
    <cellStyle name="Comma 2 2 3 2 3 2 2 4" xfId="8167" xr:uid="{00000000-0005-0000-0000-000051030000}"/>
    <cellStyle name="Comma 2 2 3 2 3 2 3" xfId="5567" xr:uid="{00000000-0005-0000-0000-000052030000}"/>
    <cellStyle name="Comma 2 2 3 2 3 2 3 2" xfId="13365" xr:uid="{00000000-0005-0000-0000-000053030000}"/>
    <cellStyle name="Comma 2 2 3 2 3 2 4" xfId="2968" xr:uid="{00000000-0005-0000-0000-000054030000}"/>
    <cellStyle name="Comma 2 2 3 2 3 2 4 2" xfId="10763" xr:uid="{00000000-0005-0000-0000-000055030000}"/>
    <cellStyle name="Comma 2 2 3 2 3 2 5" xfId="8166" xr:uid="{00000000-0005-0000-0000-000056030000}"/>
    <cellStyle name="Comma 2 2 3 2 3 3" xfId="314" xr:uid="{00000000-0005-0000-0000-000057030000}"/>
    <cellStyle name="Comma 2 2 3 2 3 3 2" xfId="5569" xr:uid="{00000000-0005-0000-0000-000058030000}"/>
    <cellStyle name="Comma 2 2 3 2 3 3 2 2" xfId="13367" xr:uid="{00000000-0005-0000-0000-000059030000}"/>
    <cellStyle name="Comma 2 2 3 2 3 3 3" xfId="2970" xr:uid="{00000000-0005-0000-0000-00005A030000}"/>
    <cellStyle name="Comma 2 2 3 2 3 3 3 2" xfId="10765" xr:uid="{00000000-0005-0000-0000-00005B030000}"/>
    <cellStyle name="Comma 2 2 3 2 3 3 4" xfId="8168" xr:uid="{00000000-0005-0000-0000-00005C030000}"/>
    <cellStyle name="Comma 2 2 3 2 3 4" xfId="315" xr:uid="{00000000-0005-0000-0000-00005D030000}"/>
    <cellStyle name="Comma 2 2 3 2 3 4 2" xfId="5570" xr:uid="{00000000-0005-0000-0000-00005E030000}"/>
    <cellStyle name="Comma 2 2 3 2 3 4 2 2" xfId="13368" xr:uid="{00000000-0005-0000-0000-00005F030000}"/>
    <cellStyle name="Comma 2 2 3 2 3 4 3" xfId="2971" xr:uid="{00000000-0005-0000-0000-000060030000}"/>
    <cellStyle name="Comma 2 2 3 2 3 4 3 2" xfId="10766" xr:uid="{00000000-0005-0000-0000-000061030000}"/>
    <cellStyle name="Comma 2 2 3 2 3 4 4" xfId="8169" xr:uid="{00000000-0005-0000-0000-000062030000}"/>
    <cellStyle name="Comma 2 2 3 2 3 5" xfId="2733" xr:uid="{00000000-0005-0000-0000-000063030000}"/>
    <cellStyle name="Comma 2 2 3 2 3 5 2" xfId="7946" xr:uid="{00000000-0005-0000-0000-000064030000}"/>
    <cellStyle name="Comma 2 2 3 2 3 5 2 2" xfId="15743" xr:uid="{00000000-0005-0000-0000-000065030000}"/>
    <cellStyle name="Comma 2 2 3 2 3 5 3" xfId="5347" xr:uid="{00000000-0005-0000-0000-000066030000}"/>
    <cellStyle name="Comma 2 2 3 2 3 5 3 2" xfId="13141" xr:uid="{00000000-0005-0000-0000-000067030000}"/>
    <cellStyle name="Comma 2 2 3 2 3 5 4" xfId="10543" xr:uid="{00000000-0005-0000-0000-000068030000}"/>
    <cellStyle name="Comma 2 2 3 2 3 6" xfId="311" xr:uid="{00000000-0005-0000-0000-000069030000}"/>
    <cellStyle name="Comma 2 2 3 2 3 6 2" xfId="5566" xr:uid="{00000000-0005-0000-0000-00006A030000}"/>
    <cellStyle name="Comma 2 2 3 2 3 6 2 2" xfId="13364" xr:uid="{00000000-0005-0000-0000-00006B030000}"/>
    <cellStyle name="Comma 2 2 3 2 3 6 3" xfId="2967" xr:uid="{00000000-0005-0000-0000-00006C030000}"/>
    <cellStyle name="Comma 2 2 3 2 3 6 3 2" xfId="10762" xr:uid="{00000000-0005-0000-0000-00006D030000}"/>
    <cellStyle name="Comma 2 2 3 2 3 6 4" xfId="8165" xr:uid="{00000000-0005-0000-0000-00006E030000}"/>
    <cellStyle name="Comma 2 2 3 2 3 7" xfId="5456" xr:uid="{00000000-0005-0000-0000-00006F030000}"/>
    <cellStyle name="Comma 2 2 3 2 3 7 2" xfId="13250" xr:uid="{00000000-0005-0000-0000-000070030000}"/>
    <cellStyle name="Comma 2 2 3 2 3 8" xfId="2850" xr:uid="{00000000-0005-0000-0000-000071030000}"/>
    <cellStyle name="Comma 2 2 3 2 3 8 2" xfId="10652" xr:uid="{00000000-0005-0000-0000-000072030000}"/>
    <cellStyle name="Comma 2 2 3 2 3 9" xfId="8055" xr:uid="{00000000-0005-0000-0000-000073030000}"/>
    <cellStyle name="Comma 2 2 3 2 4" xfId="316" xr:uid="{00000000-0005-0000-0000-000074030000}"/>
    <cellStyle name="Comma 2 2 3 2 4 2" xfId="317" xr:uid="{00000000-0005-0000-0000-000075030000}"/>
    <cellStyle name="Comma 2 2 3 2 4 2 2" xfId="318" xr:uid="{00000000-0005-0000-0000-000076030000}"/>
    <cellStyle name="Comma 2 2 3 2 4 2 2 2" xfId="5573" xr:uid="{00000000-0005-0000-0000-000077030000}"/>
    <cellStyle name="Comma 2 2 3 2 4 2 2 2 2" xfId="13371" xr:uid="{00000000-0005-0000-0000-000078030000}"/>
    <cellStyle name="Comma 2 2 3 2 4 2 2 3" xfId="2974" xr:uid="{00000000-0005-0000-0000-000079030000}"/>
    <cellStyle name="Comma 2 2 3 2 4 2 2 3 2" xfId="10769" xr:uid="{00000000-0005-0000-0000-00007A030000}"/>
    <cellStyle name="Comma 2 2 3 2 4 2 2 4" xfId="8170" xr:uid="{00000000-0005-0000-0000-00007B030000}"/>
    <cellStyle name="Comma 2 2 3 2 4 2 3" xfId="5572" xr:uid="{00000000-0005-0000-0000-00007C030000}"/>
    <cellStyle name="Comma 2 2 3 2 4 2 3 2" xfId="13370" xr:uid="{00000000-0005-0000-0000-00007D030000}"/>
    <cellStyle name="Comma 2 2 3 2 4 2 4" xfId="2973" xr:uid="{00000000-0005-0000-0000-00007E030000}"/>
    <cellStyle name="Comma 2 2 3 2 4 2 4 2" xfId="10768" xr:uid="{00000000-0005-0000-0000-00007F030000}"/>
    <cellStyle name="Comma 2 2 3 2 4 3 2" xfId="5574" xr:uid="{00000000-0005-0000-0000-000080030000}"/>
    <cellStyle name="Comma 2 2 3 2 4 3 2 2" xfId="13372" xr:uid="{00000000-0005-0000-0000-000081030000}"/>
    <cellStyle name="Comma 2 2 3 2 4 3 3" xfId="2975" xr:uid="{00000000-0005-0000-0000-000082030000}"/>
    <cellStyle name="Comma 2 2 3 2 4 3 3 2" xfId="10770" xr:uid="{00000000-0005-0000-0000-000083030000}"/>
    <cellStyle name="Comma 2 2 3 2 4 4 2" xfId="5575" xr:uid="{00000000-0005-0000-0000-000084030000}"/>
    <cellStyle name="Comma 2 2 3 2 4 4 2 2" xfId="13373" xr:uid="{00000000-0005-0000-0000-000085030000}"/>
    <cellStyle name="Comma 2 2 3 2 4 4 3" xfId="2976" xr:uid="{00000000-0005-0000-0000-000086030000}"/>
    <cellStyle name="Comma 2 2 3 2 4 4 3 2" xfId="10771" xr:uid="{00000000-0005-0000-0000-000087030000}"/>
    <cellStyle name="Comma 2 2 3 2 4 4 4" xfId="8171" xr:uid="{00000000-0005-0000-0000-000088030000}"/>
    <cellStyle name="Comma 2 2 3 2 4 5" xfId="5571" xr:uid="{00000000-0005-0000-0000-000089030000}"/>
    <cellStyle name="Comma 2 2 3 2 4 5 2" xfId="13369" xr:uid="{00000000-0005-0000-0000-00008A030000}"/>
    <cellStyle name="Comma 2 2 3 2 4 6" xfId="2972" xr:uid="{00000000-0005-0000-0000-00008B030000}"/>
    <cellStyle name="Comma 2 2 3 2 4 6 2" xfId="10767" xr:uid="{00000000-0005-0000-0000-00008C030000}"/>
    <cellStyle name="Comma 2 2 3 2 5" xfId="319" xr:uid="{00000000-0005-0000-0000-00008D030000}"/>
    <cellStyle name="Comma 2 2 3 2 5 2 2" xfId="320" xr:uid="{00000000-0005-0000-0000-00008E030000}"/>
    <cellStyle name="Comma 2 2 3 2 5 3 4" xfId="8173" xr:uid="{00000000-0005-0000-0000-00008F030000}"/>
    <cellStyle name="Comma 2 2 3 2 5 4 2" xfId="5577" xr:uid="{00000000-0005-0000-0000-000090030000}"/>
    <cellStyle name="Comma 2 2 3 2 5 4 3" xfId="2978" xr:uid="{00000000-0005-0000-0000-000091030000}"/>
    <cellStyle name="Comma 2 2 3 2 5 4 4" xfId="8174" xr:uid="{00000000-0005-0000-0000-000092030000}"/>
    <cellStyle name="Comma 2 2 3 2 5 5" xfId="5576" xr:uid="{00000000-0005-0000-0000-000093030000}"/>
    <cellStyle name="Comma 2 2 3 2 5 5 2" xfId="13374" xr:uid="{00000000-0005-0000-0000-000094030000}"/>
    <cellStyle name="Comma 2 2 3 2 5 6" xfId="2977" xr:uid="{00000000-0005-0000-0000-000095030000}"/>
    <cellStyle name="Comma 2 2 3 2 5 6 2" xfId="10772" xr:uid="{00000000-0005-0000-0000-000096030000}"/>
    <cellStyle name="Comma 2 2 3 2 5 7" xfId="8172" xr:uid="{00000000-0005-0000-0000-000097030000}"/>
    <cellStyle name="Comma 2 2 3 2 6" xfId="321" xr:uid="{00000000-0005-0000-0000-000098030000}"/>
    <cellStyle name="Comma 2 2 3 2 6 2" xfId="322" xr:uid="{00000000-0005-0000-0000-000099030000}"/>
    <cellStyle name="Comma 2 2 3 2 6 2 2" xfId="5579" xr:uid="{00000000-0005-0000-0000-00009A030000}"/>
    <cellStyle name="Comma 2 2 3 2 6 2 2 2" xfId="13376" xr:uid="{00000000-0005-0000-0000-00009B030000}"/>
    <cellStyle name="Comma 2 2 3 2 6 2 3" xfId="2980" xr:uid="{00000000-0005-0000-0000-00009C030000}"/>
    <cellStyle name="Comma 2 2 3 2 6 2 3 2" xfId="10774" xr:uid="{00000000-0005-0000-0000-00009D030000}"/>
    <cellStyle name="Comma 2 2 3 2 6 2 4" xfId="8176" xr:uid="{00000000-0005-0000-0000-00009E030000}"/>
    <cellStyle name="Comma 2 2 3 2 6 3" xfId="323" xr:uid="{00000000-0005-0000-0000-00009F030000}"/>
    <cellStyle name="Comma 2 2 3 2 6 3 2" xfId="5580" xr:uid="{00000000-0005-0000-0000-0000A0030000}"/>
    <cellStyle name="Comma 2 2 3 2 6 3 2 2" xfId="13377" xr:uid="{00000000-0005-0000-0000-0000A1030000}"/>
    <cellStyle name="Comma 2 2 3 2 6 3 3" xfId="2981" xr:uid="{00000000-0005-0000-0000-0000A2030000}"/>
    <cellStyle name="Comma 2 2 3 2 6 3 3 2" xfId="10775" xr:uid="{00000000-0005-0000-0000-0000A3030000}"/>
    <cellStyle name="Comma 2 2 3 2 6 3 4" xfId="8177" xr:uid="{00000000-0005-0000-0000-0000A4030000}"/>
    <cellStyle name="Comma 2 2 3 2 6 4" xfId="5578" xr:uid="{00000000-0005-0000-0000-0000A5030000}"/>
    <cellStyle name="Comma 2 2 3 2 6 4 2" xfId="13375" xr:uid="{00000000-0005-0000-0000-0000A6030000}"/>
    <cellStyle name="Comma 2 2 3 2 6 5" xfId="2979" xr:uid="{00000000-0005-0000-0000-0000A7030000}"/>
    <cellStyle name="Comma 2 2 3 2 6 5 2" xfId="10773" xr:uid="{00000000-0005-0000-0000-0000A8030000}"/>
    <cellStyle name="Comma 2 2 3 2 6 6" xfId="8175" xr:uid="{00000000-0005-0000-0000-0000A9030000}"/>
    <cellStyle name="Comma 2 2 3 2 7" xfId="324" xr:uid="{00000000-0005-0000-0000-0000AA030000}"/>
    <cellStyle name="Comma 2 2 3 2 7 2" xfId="325" xr:uid="{00000000-0005-0000-0000-0000AB030000}"/>
    <cellStyle name="Comma 2 2 3 2 7 2 2" xfId="5582" xr:uid="{00000000-0005-0000-0000-0000AC030000}"/>
    <cellStyle name="Comma 2 2 3 2 7 2 2 2" xfId="13379" xr:uid="{00000000-0005-0000-0000-0000AD030000}"/>
    <cellStyle name="Comma 2 2 3 2 7 2 3" xfId="2983" xr:uid="{00000000-0005-0000-0000-0000AE030000}"/>
    <cellStyle name="Comma 2 2 3 2 7 2 3 2" xfId="10777" xr:uid="{00000000-0005-0000-0000-0000AF030000}"/>
    <cellStyle name="Comma 2 2 3 2 7 2 4" xfId="8179" xr:uid="{00000000-0005-0000-0000-0000B0030000}"/>
    <cellStyle name="Comma 2 2 3 2 7 3" xfId="5581" xr:uid="{00000000-0005-0000-0000-0000B1030000}"/>
    <cellStyle name="Comma 2 2 3 2 7 3 2" xfId="13378" xr:uid="{00000000-0005-0000-0000-0000B2030000}"/>
    <cellStyle name="Comma 2 2 3 2 7 4" xfId="2982" xr:uid="{00000000-0005-0000-0000-0000B3030000}"/>
    <cellStyle name="Comma 2 2 3 2 7 4 2" xfId="10776" xr:uid="{00000000-0005-0000-0000-0000B4030000}"/>
    <cellStyle name="Comma 2 2 3 2 7 5" xfId="8178" xr:uid="{00000000-0005-0000-0000-0000B5030000}"/>
    <cellStyle name="Comma 2 2 3 2 8" xfId="326" xr:uid="{00000000-0005-0000-0000-0000B6030000}"/>
    <cellStyle name="Comma 2 2 3 2 8 2" xfId="5583" xr:uid="{00000000-0005-0000-0000-0000B7030000}"/>
    <cellStyle name="Comma 2 2 3 2 8 2 2" xfId="13380" xr:uid="{00000000-0005-0000-0000-0000B8030000}"/>
    <cellStyle name="Comma 2 2 3 2 8 3" xfId="2984" xr:uid="{00000000-0005-0000-0000-0000B9030000}"/>
    <cellStyle name="Comma 2 2 3 2 8 3 2" xfId="10778" xr:uid="{00000000-0005-0000-0000-0000BA030000}"/>
    <cellStyle name="Comma 2 2 3 2 8 4" xfId="8180" xr:uid="{00000000-0005-0000-0000-0000BB030000}"/>
    <cellStyle name="Comma 2 2 3 2 9" xfId="327" xr:uid="{00000000-0005-0000-0000-0000BC030000}"/>
    <cellStyle name="Comma 2 2 3 2 9 2" xfId="5584" xr:uid="{00000000-0005-0000-0000-0000BD030000}"/>
    <cellStyle name="Comma 2 2 3 2 9 2 2" xfId="13381" xr:uid="{00000000-0005-0000-0000-0000BE030000}"/>
    <cellStyle name="Comma 2 2 3 2 9 3" xfId="2985" xr:uid="{00000000-0005-0000-0000-0000BF030000}"/>
    <cellStyle name="Comma 2 2 3 2 9 3 2" xfId="10779" xr:uid="{00000000-0005-0000-0000-0000C0030000}"/>
    <cellStyle name="Comma 2 2 3 2 9 4" xfId="8181" xr:uid="{00000000-0005-0000-0000-0000C1030000}"/>
    <cellStyle name="Comma 2 2 3 3" xfId="158" xr:uid="{00000000-0005-0000-0000-0000C2030000}"/>
    <cellStyle name="Comma 2 2 3 3 10" xfId="8015" xr:uid="{00000000-0005-0000-0000-0000C3030000}"/>
    <cellStyle name="Comma 2 2 3 3 2" xfId="212" xr:uid="{00000000-0005-0000-0000-0000C4030000}"/>
    <cellStyle name="Comma 2 2 3 3 2 2" xfId="330" xr:uid="{00000000-0005-0000-0000-0000C5030000}"/>
    <cellStyle name="Comma 2 2 3 3 2 2 2" xfId="5587" xr:uid="{00000000-0005-0000-0000-0000C6030000}"/>
    <cellStyle name="Comma 2 2 3 3 2 2 2 2" xfId="13384" xr:uid="{00000000-0005-0000-0000-0000C7030000}"/>
    <cellStyle name="Comma 2 2 3 3 2 2 3" xfId="2988" xr:uid="{00000000-0005-0000-0000-0000C8030000}"/>
    <cellStyle name="Comma 2 2 3 3 2 2 3 2" xfId="10782" xr:uid="{00000000-0005-0000-0000-0000C9030000}"/>
    <cellStyle name="Comma 2 2 3 3 2 2 4" xfId="8184" xr:uid="{00000000-0005-0000-0000-0000CA030000}"/>
    <cellStyle name="Comma 2 2 3 3 2 3" xfId="2747" xr:uid="{00000000-0005-0000-0000-0000CB030000}"/>
    <cellStyle name="Comma 2 2 3 3 2 3 2" xfId="7960" xr:uid="{00000000-0005-0000-0000-0000CC030000}"/>
    <cellStyle name="Comma 2 2 3 3 2 3 2 2" xfId="15757" xr:uid="{00000000-0005-0000-0000-0000CD030000}"/>
    <cellStyle name="Comma 2 2 3 3 2 3 3" xfId="5361" xr:uid="{00000000-0005-0000-0000-0000CE030000}"/>
    <cellStyle name="Comma 2 2 3 3 2 3 3 2" xfId="13155" xr:uid="{00000000-0005-0000-0000-0000CF030000}"/>
    <cellStyle name="Comma 2 2 3 3 2 3 4" xfId="10557" xr:uid="{00000000-0005-0000-0000-0000D0030000}"/>
    <cellStyle name="Comma 2 2 3 3 2 4" xfId="329" xr:uid="{00000000-0005-0000-0000-0000D1030000}"/>
    <cellStyle name="Comma 2 2 3 3 2 4 2" xfId="5586" xr:uid="{00000000-0005-0000-0000-0000D2030000}"/>
    <cellStyle name="Comma 2 2 3 3 2 4 2 2" xfId="13383" xr:uid="{00000000-0005-0000-0000-0000D3030000}"/>
    <cellStyle name="Comma 2 2 3 3 2 4 3" xfId="2987" xr:uid="{00000000-0005-0000-0000-0000D4030000}"/>
    <cellStyle name="Comma 2 2 3 3 2 4 3 2" xfId="10781" xr:uid="{00000000-0005-0000-0000-0000D5030000}"/>
    <cellStyle name="Comma 2 2 3 3 2 4 4" xfId="8183" xr:uid="{00000000-0005-0000-0000-0000D6030000}"/>
    <cellStyle name="Comma 2 2 3 3 2 5" xfId="5470" xr:uid="{00000000-0005-0000-0000-0000D7030000}"/>
    <cellStyle name="Comma 2 2 3 3 2 5 2" xfId="13264" xr:uid="{00000000-0005-0000-0000-0000D8030000}"/>
    <cellStyle name="Comma 2 2 3 3 2 6" xfId="2864" xr:uid="{00000000-0005-0000-0000-0000D9030000}"/>
    <cellStyle name="Comma 2 2 3 3 2 6 2" xfId="10666" xr:uid="{00000000-0005-0000-0000-0000DA030000}"/>
    <cellStyle name="Comma 2 2 3 3 2 7" xfId="8069" xr:uid="{00000000-0005-0000-0000-0000DB030000}"/>
    <cellStyle name="Comma 2 2 3 3 3" xfId="331" xr:uid="{00000000-0005-0000-0000-0000DC030000}"/>
    <cellStyle name="Comma 2 2 3 3 3 2" xfId="5588" xr:uid="{00000000-0005-0000-0000-0000DD030000}"/>
    <cellStyle name="Comma 2 2 3 3 3 2 2" xfId="13385" xr:uid="{00000000-0005-0000-0000-0000DE030000}"/>
    <cellStyle name="Comma 2 2 3 3 3 3" xfId="2989" xr:uid="{00000000-0005-0000-0000-0000DF030000}"/>
    <cellStyle name="Comma 2 2 3 3 3 3 2" xfId="10783" xr:uid="{00000000-0005-0000-0000-0000E0030000}"/>
    <cellStyle name="Comma 2 2 3 3 3 4" xfId="8185" xr:uid="{00000000-0005-0000-0000-0000E1030000}"/>
    <cellStyle name="Comma 2 2 3 3 4" xfId="332" xr:uid="{00000000-0005-0000-0000-0000E2030000}"/>
    <cellStyle name="Comma 2 2 3 3 4 2" xfId="5589" xr:uid="{00000000-0005-0000-0000-0000E3030000}"/>
    <cellStyle name="Comma 2 2 3 3 4 2 2" xfId="13386" xr:uid="{00000000-0005-0000-0000-0000E4030000}"/>
    <cellStyle name="Comma 2 2 3 3 4 3" xfId="2990" xr:uid="{00000000-0005-0000-0000-0000E5030000}"/>
    <cellStyle name="Comma 2 2 3 3 4 3 2" xfId="10784" xr:uid="{00000000-0005-0000-0000-0000E6030000}"/>
    <cellStyle name="Comma 2 2 3 3 4 4" xfId="8186" xr:uid="{00000000-0005-0000-0000-0000E7030000}"/>
    <cellStyle name="Comma 2 2 3 3 5" xfId="2636" xr:uid="{00000000-0005-0000-0000-0000E8030000}"/>
    <cellStyle name="Comma 2 2 3 3 5 2" xfId="7853" xr:uid="{00000000-0005-0000-0000-0000E9030000}"/>
    <cellStyle name="Comma 2 2 3 3 5 2 2" xfId="15650" xr:uid="{00000000-0005-0000-0000-0000EA030000}"/>
    <cellStyle name="Comma 2 2 3 3 5 3" xfId="5254" xr:uid="{00000000-0005-0000-0000-0000EB030000}"/>
    <cellStyle name="Comma 2 2 3 3 5 3 2" xfId="13048" xr:uid="{00000000-0005-0000-0000-0000EC030000}"/>
    <cellStyle name="Comma 2 2 3 3 5 4" xfId="10450" xr:uid="{00000000-0005-0000-0000-0000ED030000}"/>
    <cellStyle name="Comma 2 2 3 3 6" xfId="2693" xr:uid="{00000000-0005-0000-0000-0000EE030000}"/>
    <cellStyle name="Comma 2 2 3 3 6 2" xfId="7906" xr:uid="{00000000-0005-0000-0000-0000EF030000}"/>
    <cellStyle name="Comma 2 2 3 3 6 2 2" xfId="15703" xr:uid="{00000000-0005-0000-0000-0000F0030000}"/>
    <cellStyle name="Comma 2 2 3 3 6 3" xfId="5307" xr:uid="{00000000-0005-0000-0000-0000F1030000}"/>
    <cellStyle name="Comma 2 2 3 3 6 3 2" xfId="13101" xr:uid="{00000000-0005-0000-0000-0000F2030000}"/>
    <cellStyle name="Comma 2 2 3 3 6 4" xfId="10503" xr:uid="{00000000-0005-0000-0000-0000F3030000}"/>
    <cellStyle name="Comma 2 2 3 3 7" xfId="328" xr:uid="{00000000-0005-0000-0000-0000F4030000}"/>
    <cellStyle name="Comma 2 2 3 3 7 2" xfId="5585" xr:uid="{00000000-0005-0000-0000-0000F5030000}"/>
    <cellStyle name="Comma 2 2 3 3 7 2 2" xfId="13382" xr:uid="{00000000-0005-0000-0000-0000F6030000}"/>
    <cellStyle name="Comma 2 2 3 3 7 3" xfId="2986" xr:uid="{00000000-0005-0000-0000-0000F7030000}"/>
    <cellStyle name="Comma 2 2 3 3 7 3 2" xfId="10780" xr:uid="{00000000-0005-0000-0000-0000F8030000}"/>
    <cellStyle name="Comma 2 2 3 3 7 4" xfId="8182" xr:uid="{00000000-0005-0000-0000-0000F9030000}"/>
    <cellStyle name="Comma 2 2 3 3 8" xfId="5416" xr:uid="{00000000-0005-0000-0000-0000FA030000}"/>
    <cellStyle name="Comma 2 2 3 3 8 2" xfId="13210" xr:uid="{00000000-0005-0000-0000-0000FB030000}"/>
    <cellStyle name="Comma 2 2 3 3 9" xfId="2810" xr:uid="{00000000-0005-0000-0000-0000FC030000}"/>
    <cellStyle name="Comma 2 2 3 3 9 2" xfId="10612" xr:uid="{00000000-0005-0000-0000-0000FD030000}"/>
    <cellStyle name="Comma 2 2 3 4" xfId="185" xr:uid="{00000000-0005-0000-0000-0000FE030000}"/>
    <cellStyle name="Comma 2 2 3 4 2" xfId="334" xr:uid="{00000000-0005-0000-0000-0000FF030000}"/>
    <cellStyle name="Comma 2 2 3 4 2 2" xfId="335" xr:uid="{00000000-0005-0000-0000-000000040000}"/>
    <cellStyle name="Comma 2 2 3 4 2 2 2" xfId="5592" xr:uid="{00000000-0005-0000-0000-000001040000}"/>
    <cellStyle name="Comma 2 2 3 4 2 2 2 2" xfId="13389" xr:uid="{00000000-0005-0000-0000-000002040000}"/>
    <cellStyle name="Comma 2 2 3 4 2 2 3" xfId="2993" xr:uid="{00000000-0005-0000-0000-000003040000}"/>
    <cellStyle name="Comma 2 2 3 4 2 2 3 2" xfId="10787" xr:uid="{00000000-0005-0000-0000-000004040000}"/>
    <cellStyle name="Comma 2 2 3 4 2 2 4" xfId="8189" xr:uid="{00000000-0005-0000-0000-000005040000}"/>
    <cellStyle name="Comma 2 2 3 4 2 3" xfId="5591" xr:uid="{00000000-0005-0000-0000-000006040000}"/>
    <cellStyle name="Comma 2 2 3 4 2 3 2" xfId="13388" xr:uid="{00000000-0005-0000-0000-000007040000}"/>
    <cellStyle name="Comma 2 2 3 4 2 4" xfId="2992" xr:uid="{00000000-0005-0000-0000-000008040000}"/>
    <cellStyle name="Comma 2 2 3 4 2 4 2" xfId="10786" xr:uid="{00000000-0005-0000-0000-000009040000}"/>
    <cellStyle name="Comma 2 2 3 4 2 5" xfId="8188" xr:uid="{00000000-0005-0000-0000-00000A040000}"/>
    <cellStyle name="Comma 2 2 3 4 3" xfId="336" xr:uid="{00000000-0005-0000-0000-00000B040000}"/>
    <cellStyle name="Comma 2 2 3 4 3 2" xfId="5593" xr:uid="{00000000-0005-0000-0000-00000C040000}"/>
    <cellStyle name="Comma 2 2 3 4 3 2 2" xfId="13390" xr:uid="{00000000-0005-0000-0000-00000D040000}"/>
    <cellStyle name="Comma 2 2 3 4 3 3" xfId="2994" xr:uid="{00000000-0005-0000-0000-00000E040000}"/>
    <cellStyle name="Comma 2 2 3 4 3 3 2" xfId="10788" xr:uid="{00000000-0005-0000-0000-00000F040000}"/>
    <cellStyle name="Comma 2 2 3 4 3 4" xfId="8190" xr:uid="{00000000-0005-0000-0000-000010040000}"/>
    <cellStyle name="Comma 2 2 3 4 4" xfId="337" xr:uid="{00000000-0005-0000-0000-000011040000}"/>
    <cellStyle name="Comma 2 2 3 4 4 2" xfId="5594" xr:uid="{00000000-0005-0000-0000-000012040000}"/>
    <cellStyle name="Comma 2 2 3 4 4 2 2" xfId="13391" xr:uid="{00000000-0005-0000-0000-000013040000}"/>
    <cellStyle name="Comma 2 2 3 4 4 3" xfId="2995" xr:uid="{00000000-0005-0000-0000-000014040000}"/>
    <cellStyle name="Comma 2 2 3 4 4 3 2" xfId="10789" xr:uid="{00000000-0005-0000-0000-000015040000}"/>
    <cellStyle name="Comma 2 2 3 4 4 4" xfId="8191" xr:uid="{00000000-0005-0000-0000-000016040000}"/>
    <cellStyle name="Comma 2 2 3 4 5" xfId="2720" xr:uid="{00000000-0005-0000-0000-000017040000}"/>
    <cellStyle name="Comma 2 2 3 4 5 2" xfId="7933" xr:uid="{00000000-0005-0000-0000-000018040000}"/>
    <cellStyle name="Comma 2 2 3 4 5 2 2" xfId="15730" xr:uid="{00000000-0005-0000-0000-000019040000}"/>
    <cellStyle name="Comma 2 2 3 4 5 3" xfId="5334" xr:uid="{00000000-0005-0000-0000-00001A040000}"/>
    <cellStyle name="Comma 2 2 3 4 5 3 2" xfId="13128" xr:uid="{00000000-0005-0000-0000-00001B040000}"/>
    <cellStyle name="Comma 2 2 3 4 5 4" xfId="10530" xr:uid="{00000000-0005-0000-0000-00001C040000}"/>
    <cellStyle name="Comma 2 2 3 4 6" xfId="333" xr:uid="{00000000-0005-0000-0000-00001D040000}"/>
    <cellStyle name="Comma 2 2 3 4 6 2" xfId="5590" xr:uid="{00000000-0005-0000-0000-00001E040000}"/>
    <cellStyle name="Comma 2 2 3 4 6 2 2" xfId="13387" xr:uid="{00000000-0005-0000-0000-00001F040000}"/>
    <cellStyle name="Comma 2 2 3 4 6 3" xfId="2991" xr:uid="{00000000-0005-0000-0000-000020040000}"/>
    <cellStyle name="Comma 2 2 3 4 6 3 2" xfId="10785" xr:uid="{00000000-0005-0000-0000-000021040000}"/>
    <cellStyle name="Comma 2 2 3 4 6 4" xfId="8187" xr:uid="{00000000-0005-0000-0000-000022040000}"/>
    <cellStyle name="Comma 2 2 3 4 7" xfId="5443" xr:uid="{00000000-0005-0000-0000-000023040000}"/>
    <cellStyle name="Comma 2 2 3 4 7 2" xfId="13237" xr:uid="{00000000-0005-0000-0000-000024040000}"/>
    <cellStyle name="Comma 2 2 3 4 8" xfId="2837" xr:uid="{00000000-0005-0000-0000-000025040000}"/>
    <cellStyle name="Comma 2 2 3 4 8 2" xfId="10639" xr:uid="{00000000-0005-0000-0000-000026040000}"/>
    <cellStyle name="Comma 2 2 3 4 9" xfId="8042" xr:uid="{00000000-0005-0000-0000-000027040000}"/>
    <cellStyle name="Comma 2 2 3 5" xfId="338" xr:uid="{00000000-0005-0000-0000-000028040000}"/>
    <cellStyle name="Comma 2 2 3 5 2" xfId="339" xr:uid="{00000000-0005-0000-0000-000029040000}"/>
    <cellStyle name="Comma 2 2 3 5 2 2" xfId="340" xr:uid="{00000000-0005-0000-0000-00002A040000}"/>
    <cellStyle name="Comma 2 2 3 5 2 2 2" xfId="5597" xr:uid="{00000000-0005-0000-0000-00002B040000}"/>
    <cellStyle name="Comma 2 2 3 5 2 2 2 2" xfId="13394" xr:uid="{00000000-0005-0000-0000-00002C040000}"/>
    <cellStyle name="Comma 2 2 3 5 2 2 3" xfId="2998" xr:uid="{00000000-0005-0000-0000-00002D040000}"/>
    <cellStyle name="Comma 2 2 3 5 2 2 3 2" xfId="10792" xr:uid="{00000000-0005-0000-0000-00002E040000}"/>
    <cellStyle name="Comma 2 2 3 5 2 2 4" xfId="8194" xr:uid="{00000000-0005-0000-0000-00002F040000}"/>
    <cellStyle name="Comma 2 2 3 5 2 3" xfId="5596" xr:uid="{00000000-0005-0000-0000-000030040000}"/>
    <cellStyle name="Comma 2 2 3 5 2 3 2" xfId="13393" xr:uid="{00000000-0005-0000-0000-000031040000}"/>
    <cellStyle name="Comma 2 2 3 5 2 4" xfId="2997" xr:uid="{00000000-0005-0000-0000-000032040000}"/>
    <cellStyle name="Comma 2 2 3 5 2 4 2" xfId="10791" xr:uid="{00000000-0005-0000-0000-000033040000}"/>
    <cellStyle name="Comma 2 2 3 5 2 5" xfId="8193" xr:uid="{00000000-0005-0000-0000-000034040000}"/>
    <cellStyle name="Comma 2 2 3 5 3" xfId="341" xr:uid="{00000000-0005-0000-0000-000035040000}"/>
    <cellStyle name="Comma 2 2 3 5 3 2" xfId="5598" xr:uid="{00000000-0005-0000-0000-000036040000}"/>
    <cellStyle name="Comma 2 2 3 5 3 2 2" xfId="13395" xr:uid="{00000000-0005-0000-0000-000037040000}"/>
    <cellStyle name="Comma 2 2 3 5 3 3" xfId="2999" xr:uid="{00000000-0005-0000-0000-000038040000}"/>
    <cellStyle name="Comma 2 2 3 5 3 3 2" xfId="10793" xr:uid="{00000000-0005-0000-0000-000039040000}"/>
    <cellStyle name="Comma 2 2 3 5 3 4" xfId="8195" xr:uid="{00000000-0005-0000-0000-00003A040000}"/>
    <cellStyle name="Comma 2 2 3 5 4" xfId="342" xr:uid="{00000000-0005-0000-0000-00003B040000}"/>
    <cellStyle name="Comma 2 2 3 5 4 2" xfId="5599" xr:uid="{00000000-0005-0000-0000-00003C040000}"/>
    <cellStyle name="Comma 2 2 3 5 4 2 2" xfId="13396" xr:uid="{00000000-0005-0000-0000-00003D040000}"/>
    <cellStyle name="Comma 2 2 3 5 4 3" xfId="3000" xr:uid="{00000000-0005-0000-0000-00003E040000}"/>
    <cellStyle name="Comma 2 2 3 5 4 3 2" xfId="10794" xr:uid="{00000000-0005-0000-0000-00003F040000}"/>
    <cellStyle name="Comma 2 2 3 5 4 4" xfId="8196" xr:uid="{00000000-0005-0000-0000-000040040000}"/>
    <cellStyle name="Comma 2 2 3 5 5" xfId="5595" xr:uid="{00000000-0005-0000-0000-000041040000}"/>
    <cellStyle name="Comma 2 2 3 5 5 2" xfId="13392" xr:uid="{00000000-0005-0000-0000-000042040000}"/>
    <cellStyle name="Comma 2 2 3 5 6" xfId="2996" xr:uid="{00000000-0005-0000-0000-000043040000}"/>
    <cellStyle name="Comma 2 2 3 5 6 2" xfId="10790" xr:uid="{00000000-0005-0000-0000-000044040000}"/>
    <cellStyle name="Comma 2 2 3 5 7" xfId="8192" xr:uid="{00000000-0005-0000-0000-000045040000}"/>
    <cellStyle name="Comma 2 2 3 6" xfId="343" xr:uid="{00000000-0005-0000-0000-000046040000}"/>
    <cellStyle name="Comma 2 2 3 6 2" xfId="344" xr:uid="{00000000-0005-0000-0000-000047040000}"/>
    <cellStyle name="Comma 2 2 3 6 2 2" xfId="345" xr:uid="{00000000-0005-0000-0000-000048040000}"/>
    <cellStyle name="Comma 2 2 3 6 2 2 2" xfId="5602" xr:uid="{00000000-0005-0000-0000-000049040000}"/>
    <cellStyle name="Comma 2 2 3 6 2 2 2 2" xfId="13399" xr:uid="{00000000-0005-0000-0000-00004A040000}"/>
    <cellStyle name="Comma 2 2 3 6 2 2 3" xfId="3003" xr:uid="{00000000-0005-0000-0000-00004B040000}"/>
    <cellStyle name="Comma 2 2 3 6 2 2 3 2" xfId="10797" xr:uid="{00000000-0005-0000-0000-00004C040000}"/>
    <cellStyle name="Comma 2 2 3 6 2 2 4" xfId="8199" xr:uid="{00000000-0005-0000-0000-00004D040000}"/>
    <cellStyle name="Comma 2 2 3 6 2 3" xfId="5601" xr:uid="{00000000-0005-0000-0000-00004E040000}"/>
    <cellStyle name="Comma 2 2 3 6 2 3 2" xfId="13398" xr:uid="{00000000-0005-0000-0000-00004F040000}"/>
    <cellStyle name="Comma 2 2 3 6 2 4" xfId="3002" xr:uid="{00000000-0005-0000-0000-000050040000}"/>
    <cellStyle name="Comma 2 2 3 6 2 4 2" xfId="10796" xr:uid="{00000000-0005-0000-0000-000051040000}"/>
    <cellStyle name="Comma 2 2 3 6 2 5" xfId="8198" xr:uid="{00000000-0005-0000-0000-000052040000}"/>
    <cellStyle name="Comma 2 2 3 6 3" xfId="346" xr:uid="{00000000-0005-0000-0000-000053040000}"/>
    <cellStyle name="Comma 2 2 3 6 3 2" xfId="5603" xr:uid="{00000000-0005-0000-0000-000054040000}"/>
    <cellStyle name="Comma 2 2 3 6 3 2 2" xfId="13400" xr:uid="{00000000-0005-0000-0000-000055040000}"/>
    <cellStyle name="Comma 2 2 3 6 3 3" xfId="3004" xr:uid="{00000000-0005-0000-0000-000056040000}"/>
    <cellStyle name="Comma 2 2 3 6 3 3 2" xfId="10798" xr:uid="{00000000-0005-0000-0000-000057040000}"/>
    <cellStyle name="Comma 2 2 3 6 3 4" xfId="8200" xr:uid="{00000000-0005-0000-0000-000058040000}"/>
    <cellStyle name="Comma 2 2 3 6 4" xfId="347" xr:uid="{00000000-0005-0000-0000-000059040000}"/>
    <cellStyle name="Comma 2 2 3 6 4 2" xfId="5604" xr:uid="{00000000-0005-0000-0000-00005A040000}"/>
    <cellStyle name="Comma 2 2 3 6 4 2 2" xfId="13401" xr:uid="{00000000-0005-0000-0000-00005B040000}"/>
    <cellStyle name="Comma 2 2 3 6 4 3" xfId="3005" xr:uid="{00000000-0005-0000-0000-00005C040000}"/>
    <cellStyle name="Comma 2 2 3 6 4 3 2" xfId="10799" xr:uid="{00000000-0005-0000-0000-00005D040000}"/>
    <cellStyle name="Comma 2 2 3 6 4 4" xfId="8201" xr:uid="{00000000-0005-0000-0000-00005E040000}"/>
    <cellStyle name="Comma 2 2 3 6 5" xfId="5600" xr:uid="{00000000-0005-0000-0000-00005F040000}"/>
    <cellStyle name="Comma 2 2 3 6 5 2" xfId="13397" xr:uid="{00000000-0005-0000-0000-000060040000}"/>
    <cellStyle name="Comma 2 2 3 6 6" xfId="3001" xr:uid="{00000000-0005-0000-0000-000061040000}"/>
    <cellStyle name="Comma 2 2 3 6 6 2" xfId="10795" xr:uid="{00000000-0005-0000-0000-000062040000}"/>
    <cellStyle name="Comma 2 2 3 6 7" xfId="8197" xr:uid="{00000000-0005-0000-0000-000063040000}"/>
    <cellStyle name="Comma 2 2 3 7" xfId="348" xr:uid="{00000000-0005-0000-0000-000064040000}"/>
    <cellStyle name="Comma 2 2 3 7 2" xfId="349" xr:uid="{00000000-0005-0000-0000-000065040000}"/>
    <cellStyle name="Comma 2 2 3 7 2 2" xfId="5606" xr:uid="{00000000-0005-0000-0000-000066040000}"/>
    <cellStyle name="Comma 2 2 3 7 2 2 2" xfId="13403" xr:uid="{00000000-0005-0000-0000-000067040000}"/>
    <cellStyle name="Comma 2 2 3 7 2 3" xfId="3007" xr:uid="{00000000-0005-0000-0000-000068040000}"/>
    <cellStyle name="Comma 2 2 3 7 2 3 2" xfId="10801" xr:uid="{00000000-0005-0000-0000-000069040000}"/>
    <cellStyle name="Comma 2 2 3 7 2 4" xfId="8203" xr:uid="{00000000-0005-0000-0000-00006A040000}"/>
    <cellStyle name="Comma 2 2 3 7 3" xfId="350" xr:uid="{00000000-0005-0000-0000-00006B040000}"/>
    <cellStyle name="Comma 2 2 3 7 3 2" xfId="5607" xr:uid="{00000000-0005-0000-0000-00006C040000}"/>
    <cellStyle name="Comma 2 2 3 7 3 2 2" xfId="13404" xr:uid="{00000000-0005-0000-0000-00006D040000}"/>
    <cellStyle name="Comma 2 2 3 7 3 3" xfId="3008" xr:uid="{00000000-0005-0000-0000-00006E040000}"/>
    <cellStyle name="Comma 2 2 3 7 3 3 2" xfId="10802" xr:uid="{00000000-0005-0000-0000-00006F040000}"/>
    <cellStyle name="Comma 2 2 3 7 3 4" xfId="8204" xr:uid="{00000000-0005-0000-0000-000070040000}"/>
    <cellStyle name="Comma 2 2 3 7 4" xfId="5605" xr:uid="{00000000-0005-0000-0000-000071040000}"/>
    <cellStyle name="Comma 2 2 3 7 4 2" xfId="13402" xr:uid="{00000000-0005-0000-0000-000072040000}"/>
    <cellStyle name="Comma 2 2 3 7 5" xfId="3006" xr:uid="{00000000-0005-0000-0000-000073040000}"/>
    <cellStyle name="Comma 2 2 3 7 5 2" xfId="10800" xr:uid="{00000000-0005-0000-0000-000074040000}"/>
    <cellStyle name="Comma 2 2 3 7 6" xfId="8202" xr:uid="{00000000-0005-0000-0000-000075040000}"/>
    <cellStyle name="Comma 2 2 3 8" xfId="351" xr:uid="{00000000-0005-0000-0000-000076040000}"/>
    <cellStyle name="Comma 2 2 3 8 2" xfId="352" xr:uid="{00000000-0005-0000-0000-000077040000}"/>
    <cellStyle name="Comma 2 2 3 8 2 2" xfId="5609" xr:uid="{00000000-0005-0000-0000-000078040000}"/>
    <cellStyle name="Comma 2 2 3 8 2 2 2" xfId="13406" xr:uid="{00000000-0005-0000-0000-000079040000}"/>
    <cellStyle name="Comma 2 2 3 8 2 3" xfId="3010" xr:uid="{00000000-0005-0000-0000-00007A040000}"/>
    <cellStyle name="Comma 2 2 3 8 2 3 2" xfId="10804" xr:uid="{00000000-0005-0000-0000-00007B040000}"/>
    <cellStyle name="Comma 2 2 3 8 2 4" xfId="8206" xr:uid="{00000000-0005-0000-0000-00007C040000}"/>
    <cellStyle name="Comma 2 2 3 8 3" xfId="5608" xr:uid="{00000000-0005-0000-0000-00007D040000}"/>
    <cellStyle name="Comma 2 2 3 8 3 2" xfId="13405" xr:uid="{00000000-0005-0000-0000-00007E040000}"/>
    <cellStyle name="Comma 2 2 3 8 4" xfId="3009" xr:uid="{00000000-0005-0000-0000-00007F040000}"/>
    <cellStyle name="Comma 2 2 3 8 4 2" xfId="10803" xr:uid="{00000000-0005-0000-0000-000080040000}"/>
    <cellStyle name="Comma 2 2 3 8 5" xfId="8205" xr:uid="{00000000-0005-0000-0000-000081040000}"/>
    <cellStyle name="Comma 2 2 3 9" xfId="353" xr:uid="{00000000-0005-0000-0000-000082040000}"/>
    <cellStyle name="Comma 2 2 3 9 2" xfId="5610" xr:uid="{00000000-0005-0000-0000-000083040000}"/>
    <cellStyle name="Comma 2 2 3 9 2 2" xfId="13407" xr:uid="{00000000-0005-0000-0000-000084040000}"/>
    <cellStyle name="Comma 2 2 3 9 3" xfId="3011" xr:uid="{00000000-0005-0000-0000-000085040000}"/>
    <cellStyle name="Comma 2 2 3 9 3 2" xfId="10805" xr:uid="{00000000-0005-0000-0000-000086040000}"/>
    <cellStyle name="Comma 2 2 3 9 4" xfId="8207" xr:uid="{00000000-0005-0000-0000-000087040000}"/>
    <cellStyle name="Comma 2 2 4" xfId="135" xr:uid="{00000000-0005-0000-0000-000088040000}"/>
    <cellStyle name="Comma 2 2 4 10" xfId="355" xr:uid="{00000000-0005-0000-0000-000089040000}"/>
    <cellStyle name="Comma 2 2 4 10 2" xfId="5612" xr:uid="{00000000-0005-0000-0000-00008A040000}"/>
    <cellStyle name="Comma 2 2 4 10 2 2" xfId="13409" xr:uid="{00000000-0005-0000-0000-00008B040000}"/>
    <cellStyle name="Comma 2 2 4 10 3" xfId="3013" xr:uid="{00000000-0005-0000-0000-00008C040000}"/>
    <cellStyle name="Comma 2 2 4 10 3 2" xfId="10807" xr:uid="{00000000-0005-0000-0000-00008D040000}"/>
    <cellStyle name="Comma 2 2 4 10 4" xfId="8209" xr:uid="{00000000-0005-0000-0000-00008E040000}"/>
    <cellStyle name="Comma 2 2 4 11" xfId="2614" xr:uid="{00000000-0005-0000-0000-00008F040000}"/>
    <cellStyle name="Comma 2 2 4 11 2" xfId="7832" xr:uid="{00000000-0005-0000-0000-000090040000}"/>
    <cellStyle name="Comma 2 2 4 11 2 2" xfId="15629" xr:uid="{00000000-0005-0000-0000-000091040000}"/>
    <cellStyle name="Comma 2 2 4 11 3" xfId="5233" xr:uid="{00000000-0005-0000-0000-000092040000}"/>
    <cellStyle name="Comma 2 2 4 11 3 2" xfId="13027" xr:uid="{00000000-0005-0000-0000-000093040000}"/>
    <cellStyle name="Comma 2 2 4 11 4" xfId="10429" xr:uid="{00000000-0005-0000-0000-000094040000}"/>
    <cellStyle name="Comma 2 2 4 12" xfId="2672" xr:uid="{00000000-0005-0000-0000-000095040000}"/>
    <cellStyle name="Comma 2 2 4 12 2" xfId="7885" xr:uid="{00000000-0005-0000-0000-000096040000}"/>
    <cellStyle name="Comma 2 2 4 12 2 2" xfId="15682" xr:uid="{00000000-0005-0000-0000-000097040000}"/>
    <cellStyle name="Comma 2 2 4 12 3" xfId="5286" xr:uid="{00000000-0005-0000-0000-000098040000}"/>
    <cellStyle name="Comma 2 2 4 12 3 2" xfId="13080" xr:uid="{00000000-0005-0000-0000-000099040000}"/>
    <cellStyle name="Comma 2 2 4 12 4" xfId="10482" xr:uid="{00000000-0005-0000-0000-00009A040000}"/>
    <cellStyle name="Comma 2 2 4 13" xfId="354" xr:uid="{00000000-0005-0000-0000-00009B040000}"/>
    <cellStyle name="Comma 2 2 4 13 2" xfId="5611" xr:uid="{00000000-0005-0000-0000-00009C040000}"/>
    <cellStyle name="Comma 2 2 4 13 2 2" xfId="13408" xr:uid="{00000000-0005-0000-0000-00009D040000}"/>
    <cellStyle name="Comma 2 2 4 13 3" xfId="3012" xr:uid="{00000000-0005-0000-0000-00009E040000}"/>
    <cellStyle name="Comma 2 2 4 13 3 2" xfId="10806" xr:uid="{00000000-0005-0000-0000-00009F040000}"/>
    <cellStyle name="Comma 2 2 4 13 4" xfId="8208" xr:uid="{00000000-0005-0000-0000-0000A0040000}"/>
    <cellStyle name="Comma 2 2 4 14" xfId="5395" xr:uid="{00000000-0005-0000-0000-0000A1040000}"/>
    <cellStyle name="Comma 2 2 4 14 2" xfId="13189" xr:uid="{00000000-0005-0000-0000-0000A2040000}"/>
    <cellStyle name="Comma 2 2 4 15" xfId="2789" xr:uid="{00000000-0005-0000-0000-0000A3040000}"/>
    <cellStyle name="Comma 2 2 4 15 2" xfId="10591" xr:uid="{00000000-0005-0000-0000-0000A4040000}"/>
    <cellStyle name="Comma 2 2 4 16" xfId="7995" xr:uid="{00000000-0005-0000-0000-0000A5040000}"/>
    <cellStyle name="Comma 2 2 4 2" xfId="164" xr:uid="{00000000-0005-0000-0000-0000A6040000}"/>
    <cellStyle name="Comma 2 2 4 2 10" xfId="2642" xr:uid="{00000000-0005-0000-0000-0000A7040000}"/>
    <cellStyle name="Comma 2 2 4 2 10 2" xfId="7859" xr:uid="{00000000-0005-0000-0000-0000A8040000}"/>
    <cellStyle name="Comma 2 2 4 2 10 2 2" xfId="15656" xr:uid="{00000000-0005-0000-0000-0000A9040000}"/>
    <cellStyle name="Comma 2 2 4 2 10 3" xfId="5260" xr:uid="{00000000-0005-0000-0000-0000AA040000}"/>
    <cellStyle name="Comma 2 2 4 2 10 3 2" xfId="13054" xr:uid="{00000000-0005-0000-0000-0000AB040000}"/>
    <cellStyle name="Comma 2 2 4 2 10 4" xfId="10456" xr:uid="{00000000-0005-0000-0000-0000AC040000}"/>
    <cellStyle name="Comma 2 2 4 2 11" xfId="2699" xr:uid="{00000000-0005-0000-0000-0000AD040000}"/>
    <cellStyle name="Comma 2 2 4 2 11 2" xfId="7912" xr:uid="{00000000-0005-0000-0000-0000AE040000}"/>
    <cellStyle name="Comma 2 2 4 2 11 2 2" xfId="15709" xr:uid="{00000000-0005-0000-0000-0000AF040000}"/>
    <cellStyle name="Comma 2 2 4 2 11 3" xfId="5313" xr:uid="{00000000-0005-0000-0000-0000B0040000}"/>
    <cellStyle name="Comma 2 2 4 2 11 3 2" xfId="13107" xr:uid="{00000000-0005-0000-0000-0000B1040000}"/>
    <cellStyle name="Comma 2 2 4 2 11 4" xfId="10509" xr:uid="{00000000-0005-0000-0000-0000B2040000}"/>
    <cellStyle name="Comma 2 2 4 2 12" xfId="356" xr:uid="{00000000-0005-0000-0000-0000B3040000}"/>
    <cellStyle name="Comma 2 2 4 2 12 2" xfId="5613" xr:uid="{00000000-0005-0000-0000-0000B4040000}"/>
    <cellStyle name="Comma 2 2 4 2 12 2 2" xfId="13410" xr:uid="{00000000-0005-0000-0000-0000B5040000}"/>
    <cellStyle name="Comma 2 2 4 2 12 3" xfId="3014" xr:uid="{00000000-0005-0000-0000-0000B6040000}"/>
    <cellStyle name="Comma 2 2 4 2 12 3 2" xfId="10808" xr:uid="{00000000-0005-0000-0000-0000B7040000}"/>
    <cellStyle name="Comma 2 2 4 2 12 4" xfId="8210" xr:uid="{00000000-0005-0000-0000-0000B8040000}"/>
    <cellStyle name="Comma 2 2 4 2 13" xfId="5422" xr:uid="{00000000-0005-0000-0000-0000B9040000}"/>
    <cellStyle name="Comma 2 2 4 2 13 2" xfId="13216" xr:uid="{00000000-0005-0000-0000-0000BA040000}"/>
    <cellStyle name="Comma 2 2 4 2 14" xfId="2816" xr:uid="{00000000-0005-0000-0000-0000BB040000}"/>
    <cellStyle name="Comma 2 2 4 2 14 2" xfId="10618" xr:uid="{00000000-0005-0000-0000-0000BC040000}"/>
    <cellStyle name="Comma 2 2 4 2 15" xfId="8021" xr:uid="{00000000-0005-0000-0000-0000BD040000}"/>
    <cellStyle name="Comma 2 2 4 2 2" xfId="218" xr:uid="{00000000-0005-0000-0000-0000BE040000}"/>
    <cellStyle name="Comma 2 2 4 2 2 2" xfId="358" xr:uid="{00000000-0005-0000-0000-0000BF040000}"/>
    <cellStyle name="Comma 2 2 4 2 2 2 2" xfId="359" xr:uid="{00000000-0005-0000-0000-0000C0040000}"/>
    <cellStyle name="Comma 2 2 4 2 2 2 2 2" xfId="5616" xr:uid="{00000000-0005-0000-0000-0000C1040000}"/>
    <cellStyle name="Comma 2 2 4 2 2 2 2 2 2" xfId="13413" xr:uid="{00000000-0005-0000-0000-0000C2040000}"/>
    <cellStyle name="Comma 2 2 4 2 2 2 2 3" xfId="3017" xr:uid="{00000000-0005-0000-0000-0000C3040000}"/>
    <cellStyle name="Comma 2 2 4 2 2 2 2 3 2" xfId="10811" xr:uid="{00000000-0005-0000-0000-0000C4040000}"/>
    <cellStyle name="Comma 2 2 4 2 2 2 2 4" xfId="8213" xr:uid="{00000000-0005-0000-0000-0000C5040000}"/>
    <cellStyle name="Comma 2 2 4 2 2 2 3" xfId="5615" xr:uid="{00000000-0005-0000-0000-0000C6040000}"/>
    <cellStyle name="Comma 2 2 4 2 2 2 3 2" xfId="13412" xr:uid="{00000000-0005-0000-0000-0000C7040000}"/>
    <cellStyle name="Comma 2 2 4 2 2 2 4" xfId="3016" xr:uid="{00000000-0005-0000-0000-0000C8040000}"/>
    <cellStyle name="Comma 2 2 4 2 2 2 4 2" xfId="10810" xr:uid="{00000000-0005-0000-0000-0000C9040000}"/>
    <cellStyle name="Comma 2 2 4 2 2 2 5" xfId="8212" xr:uid="{00000000-0005-0000-0000-0000CA040000}"/>
    <cellStyle name="Comma 2 2 4 2 2 3" xfId="360" xr:uid="{00000000-0005-0000-0000-0000CB040000}"/>
    <cellStyle name="Comma 2 2 4 2 2 3 2" xfId="5617" xr:uid="{00000000-0005-0000-0000-0000CC040000}"/>
    <cellStyle name="Comma 2 2 4 2 2 3 2 2" xfId="13414" xr:uid="{00000000-0005-0000-0000-0000CD040000}"/>
    <cellStyle name="Comma 2 2 4 2 2 3 3" xfId="3018" xr:uid="{00000000-0005-0000-0000-0000CE040000}"/>
    <cellStyle name="Comma 2 2 4 2 2 3 3 2" xfId="10812" xr:uid="{00000000-0005-0000-0000-0000CF040000}"/>
    <cellStyle name="Comma 2 2 4 2 2 3 4" xfId="8214" xr:uid="{00000000-0005-0000-0000-0000D0040000}"/>
    <cellStyle name="Comma 2 2 4 2 2 4" xfId="361" xr:uid="{00000000-0005-0000-0000-0000D1040000}"/>
    <cellStyle name="Comma 2 2 4 2 2 4 2" xfId="5618" xr:uid="{00000000-0005-0000-0000-0000D2040000}"/>
    <cellStyle name="Comma 2 2 4 2 2 4 2 2" xfId="13415" xr:uid="{00000000-0005-0000-0000-0000D3040000}"/>
    <cellStyle name="Comma 2 2 4 2 2 4 3" xfId="3019" xr:uid="{00000000-0005-0000-0000-0000D4040000}"/>
    <cellStyle name="Comma 2 2 4 2 2 4 3 2" xfId="10813" xr:uid="{00000000-0005-0000-0000-0000D5040000}"/>
    <cellStyle name="Comma 2 2 4 2 2 4 4" xfId="8215" xr:uid="{00000000-0005-0000-0000-0000D6040000}"/>
    <cellStyle name="Comma 2 2 4 2 2 5" xfId="2753" xr:uid="{00000000-0005-0000-0000-0000D7040000}"/>
    <cellStyle name="Comma 2 2 4 2 2 5 2" xfId="7966" xr:uid="{00000000-0005-0000-0000-0000D8040000}"/>
    <cellStyle name="Comma 2 2 4 2 2 5 2 2" xfId="15763" xr:uid="{00000000-0005-0000-0000-0000D9040000}"/>
    <cellStyle name="Comma 2 2 4 2 2 5 3" xfId="5367" xr:uid="{00000000-0005-0000-0000-0000DA040000}"/>
    <cellStyle name="Comma 2 2 4 2 2 5 3 2" xfId="13161" xr:uid="{00000000-0005-0000-0000-0000DB040000}"/>
    <cellStyle name="Comma 2 2 4 2 2 5 4" xfId="10563" xr:uid="{00000000-0005-0000-0000-0000DC040000}"/>
    <cellStyle name="Comma 2 2 4 2 2 6" xfId="357" xr:uid="{00000000-0005-0000-0000-0000DD040000}"/>
    <cellStyle name="Comma 2 2 4 2 2 6 2" xfId="5614" xr:uid="{00000000-0005-0000-0000-0000DE040000}"/>
    <cellStyle name="Comma 2 2 4 2 2 6 2 2" xfId="13411" xr:uid="{00000000-0005-0000-0000-0000DF040000}"/>
    <cellStyle name="Comma 2 2 4 2 2 6 3" xfId="3015" xr:uid="{00000000-0005-0000-0000-0000E0040000}"/>
    <cellStyle name="Comma 2 2 4 2 2 6 3 2" xfId="10809" xr:uid="{00000000-0005-0000-0000-0000E1040000}"/>
    <cellStyle name="Comma 2 2 4 2 2 6 4" xfId="8211" xr:uid="{00000000-0005-0000-0000-0000E2040000}"/>
    <cellStyle name="Comma 2 2 4 2 2 7" xfId="5476" xr:uid="{00000000-0005-0000-0000-0000E3040000}"/>
    <cellStyle name="Comma 2 2 4 2 2 7 2" xfId="13270" xr:uid="{00000000-0005-0000-0000-0000E4040000}"/>
    <cellStyle name="Comma 2 2 4 2 2 8" xfId="2870" xr:uid="{00000000-0005-0000-0000-0000E5040000}"/>
    <cellStyle name="Comma 2 2 4 2 2 8 2" xfId="10672" xr:uid="{00000000-0005-0000-0000-0000E6040000}"/>
    <cellStyle name="Comma 2 2 4 2 2 9" xfId="8075" xr:uid="{00000000-0005-0000-0000-0000E7040000}"/>
    <cellStyle name="Comma 2 2 4 2 3" xfId="362" xr:uid="{00000000-0005-0000-0000-0000E8040000}"/>
    <cellStyle name="Comma 2 2 4 2 3 2" xfId="363" xr:uid="{00000000-0005-0000-0000-0000E9040000}"/>
    <cellStyle name="Comma 2 2 4 2 3 2 2" xfId="364" xr:uid="{00000000-0005-0000-0000-0000EA040000}"/>
    <cellStyle name="Comma 2 2 4 2 3 2 2 2" xfId="5621" xr:uid="{00000000-0005-0000-0000-0000EB040000}"/>
    <cellStyle name="Comma 2 2 4 2 3 2 2 2 2" xfId="13418" xr:uid="{00000000-0005-0000-0000-0000EC040000}"/>
    <cellStyle name="Comma 2 2 4 2 3 2 2 3" xfId="3022" xr:uid="{00000000-0005-0000-0000-0000ED040000}"/>
    <cellStyle name="Comma 2 2 4 2 3 2 2 3 2" xfId="10816" xr:uid="{00000000-0005-0000-0000-0000EE040000}"/>
    <cellStyle name="Comma 2 2 4 2 3 2 2 4" xfId="8218" xr:uid="{00000000-0005-0000-0000-0000EF040000}"/>
    <cellStyle name="Comma 2 2 4 2 3 2 3" xfId="5620" xr:uid="{00000000-0005-0000-0000-0000F0040000}"/>
    <cellStyle name="Comma 2 2 4 2 3 2 3 2" xfId="13417" xr:uid="{00000000-0005-0000-0000-0000F1040000}"/>
    <cellStyle name="Comma 2 2 4 2 3 2 4" xfId="3021" xr:uid="{00000000-0005-0000-0000-0000F2040000}"/>
    <cellStyle name="Comma 2 2 4 2 3 2 4 2" xfId="10815" xr:uid="{00000000-0005-0000-0000-0000F3040000}"/>
    <cellStyle name="Comma 2 2 4 2 3 2 5" xfId="8217" xr:uid="{00000000-0005-0000-0000-0000F4040000}"/>
    <cellStyle name="Comma 2 2 4 2 3 3" xfId="365" xr:uid="{00000000-0005-0000-0000-0000F5040000}"/>
    <cellStyle name="Comma 2 2 4 2 3 3 2" xfId="5622" xr:uid="{00000000-0005-0000-0000-0000F6040000}"/>
    <cellStyle name="Comma 2 2 4 2 3 3 2 2" xfId="13419" xr:uid="{00000000-0005-0000-0000-0000F7040000}"/>
    <cellStyle name="Comma 2 2 4 2 3 3 3" xfId="3023" xr:uid="{00000000-0005-0000-0000-0000F8040000}"/>
    <cellStyle name="Comma 2 2 4 2 3 3 3 2" xfId="10817" xr:uid="{00000000-0005-0000-0000-0000F9040000}"/>
    <cellStyle name="Comma 2 2 4 2 3 3 4" xfId="8219" xr:uid="{00000000-0005-0000-0000-0000FA040000}"/>
    <cellStyle name="Comma 2 2 4 2 3 4" xfId="366" xr:uid="{00000000-0005-0000-0000-0000FB040000}"/>
    <cellStyle name="Comma 2 2 4 2 3 4 2" xfId="5623" xr:uid="{00000000-0005-0000-0000-0000FC040000}"/>
    <cellStyle name="Comma 2 2 4 2 3 4 2 2" xfId="13420" xr:uid="{00000000-0005-0000-0000-0000FD040000}"/>
    <cellStyle name="Comma 2 2 4 2 3 4 3" xfId="3024" xr:uid="{00000000-0005-0000-0000-0000FE040000}"/>
    <cellStyle name="Comma 2 2 4 2 3 4 3 2" xfId="10818" xr:uid="{00000000-0005-0000-0000-0000FF040000}"/>
    <cellStyle name="Comma 2 2 4 2 3 4 4" xfId="8220" xr:uid="{00000000-0005-0000-0000-000000050000}"/>
    <cellStyle name="Comma 2 2 4 2 3 5" xfId="5619" xr:uid="{00000000-0005-0000-0000-000001050000}"/>
    <cellStyle name="Comma 2 2 4 2 3 5 2" xfId="13416" xr:uid="{00000000-0005-0000-0000-000002050000}"/>
    <cellStyle name="Comma 2 2 4 2 3 6" xfId="3020" xr:uid="{00000000-0005-0000-0000-000003050000}"/>
    <cellStyle name="Comma 2 2 4 2 3 6 2" xfId="10814" xr:uid="{00000000-0005-0000-0000-000004050000}"/>
    <cellStyle name="Comma 2 2 4 2 3 7" xfId="8216" xr:uid="{00000000-0005-0000-0000-000005050000}"/>
    <cellStyle name="Comma 2 2 4 2 4" xfId="367" xr:uid="{00000000-0005-0000-0000-000006050000}"/>
    <cellStyle name="Comma 2 2 4 2 4 2" xfId="368" xr:uid="{00000000-0005-0000-0000-000007050000}"/>
    <cellStyle name="Comma 2 2 4 2 4 2 2" xfId="369" xr:uid="{00000000-0005-0000-0000-000008050000}"/>
    <cellStyle name="Comma 2 2 4 2 4 2 2 2" xfId="5626" xr:uid="{00000000-0005-0000-0000-000009050000}"/>
    <cellStyle name="Comma 2 2 4 2 4 2 2 2 2" xfId="13423" xr:uid="{00000000-0005-0000-0000-00000A050000}"/>
    <cellStyle name="Comma 2 2 4 2 4 2 2 3" xfId="3027" xr:uid="{00000000-0005-0000-0000-00000B050000}"/>
    <cellStyle name="Comma 2 2 4 2 4 2 2 3 2" xfId="10821" xr:uid="{00000000-0005-0000-0000-00000C050000}"/>
    <cellStyle name="Comma 2 2 4 2 4 2 2 4" xfId="8223" xr:uid="{00000000-0005-0000-0000-00000D050000}"/>
    <cellStyle name="Comma 2 2 4 2 4 2 3" xfId="5625" xr:uid="{00000000-0005-0000-0000-00000E050000}"/>
    <cellStyle name="Comma 2 2 4 2 4 2 3 2" xfId="13422" xr:uid="{00000000-0005-0000-0000-00000F050000}"/>
    <cellStyle name="Comma 2 2 4 2 4 2 4" xfId="3026" xr:uid="{00000000-0005-0000-0000-000010050000}"/>
    <cellStyle name="Comma 2 2 4 2 4 2 4 2" xfId="10820" xr:uid="{00000000-0005-0000-0000-000011050000}"/>
    <cellStyle name="Comma 2 2 4 2 4 2 5" xfId="8222" xr:uid="{00000000-0005-0000-0000-000012050000}"/>
    <cellStyle name="Comma 2 2 4 2 4 3" xfId="370" xr:uid="{00000000-0005-0000-0000-000013050000}"/>
    <cellStyle name="Comma 2 2 4 2 4 3 2" xfId="5627" xr:uid="{00000000-0005-0000-0000-000014050000}"/>
    <cellStyle name="Comma 2 2 4 2 4 3 2 2" xfId="13424" xr:uid="{00000000-0005-0000-0000-000015050000}"/>
    <cellStyle name="Comma 2 2 4 2 4 3 3" xfId="3028" xr:uid="{00000000-0005-0000-0000-000016050000}"/>
    <cellStyle name="Comma 2 2 4 2 4 3 3 2" xfId="10822" xr:uid="{00000000-0005-0000-0000-000017050000}"/>
    <cellStyle name="Comma 2 2 4 2 4 3 4" xfId="8224" xr:uid="{00000000-0005-0000-0000-000018050000}"/>
    <cellStyle name="Comma 2 2 4 2 4 4" xfId="371" xr:uid="{00000000-0005-0000-0000-000019050000}"/>
    <cellStyle name="Comma 2 2 4 2 4 4 2" xfId="5628" xr:uid="{00000000-0005-0000-0000-00001A050000}"/>
    <cellStyle name="Comma 2 2 4 2 4 4 2 2" xfId="13425" xr:uid="{00000000-0005-0000-0000-00001B050000}"/>
    <cellStyle name="Comma 2 2 4 2 4 4 3" xfId="3029" xr:uid="{00000000-0005-0000-0000-00001C050000}"/>
    <cellStyle name="Comma 2 2 4 2 4 4 3 2" xfId="10823" xr:uid="{00000000-0005-0000-0000-00001D050000}"/>
    <cellStyle name="Comma 2 2 4 2 4 4 4" xfId="8225" xr:uid="{00000000-0005-0000-0000-00001E050000}"/>
    <cellStyle name="Comma 2 2 4 2 4 5" xfId="5624" xr:uid="{00000000-0005-0000-0000-00001F050000}"/>
    <cellStyle name="Comma 2 2 4 2 4 5 2" xfId="13421" xr:uid="{00000000-0005-0000-0000-000020050000}"/>
    <cellStyle name="Comma 2 2 4 2 4 6" xfId="3025" xr:uid="{00000000-0005-0000-0000-000021050000}"/>
    <cellStyle name="Comma 2 2 4 2 4 6 2" xfId="10819" xr:uid="{00000000-0005-0000-0000-000022050000}"/>
    <cellStyle name="Comma 2 2 4 2 4 7" xfId="8221" xr:uid="{00000000-0005-0000-0000-000023050000}"/>
    <cellStyle name="Comma 2 2 4 2 5" xfId="372" xr:uid="{00000000-0005-0000-0000-000024050000}"/>
    <cellStyle name="Comma 2 2 4 2 5 2" xfId="373" xr:uid="{00000000-0005-0000-0000-000025050000}"/>
    <cellStyle name="Comma 2 2 4 2 5 2 2" xfId="374" xr:uid="{00000000-0005-0000-0000-000026050000}"/>
    <cellStyle name="Comma 2 2 4 2 5 2 2 2" xfId="5631" xr:uid="{00000000-0005-0000-0000-000027050000}"/>
    <cellStyle name="Comma 2 2 4 2 5 2 2 2 2" xfId="13428" xr:uid="{00000000-0005-0000-0000-000028050000}"/>
    <cellStyle name="Comma 2 2 4 2 5 2 2 3" xfId="3032" xr:uid="{00000000-0005-0000-0000-000029050000}"/>
    <cellStyle name="Comma 2 2 4 2 5 2 2 3 2" xfId="10826" xr:uid="{00000000-0005-0000-0000-00002A050000}"/>
    <cellStyle name="Comma 2 2 4 2 5 2 2 4" xfId="8228" xr:uid="{00000000-0005-0000-0000-00002B050000}"/>
    <cellStyle name="Comma 2 2 4 2 5 2 3" xfId="5630" xr:uid="{00000000-0005-0000-0000-00002C050000}"/>
    <cellStyle name="Comma 2 2 4 2 5 2 3 2" xfId="13427" xr:uid="{00000000-0005-0000-0000-00002D050000}"/>
    <cellStyle name="Comma 2 2 4 2 5 2 4" xfId="3031" xr:uid="{00000000-0005-0000-0000-00002E050000}"/>
    <cellStyle name="Comma 2 2 4 2 5 2 4 2" xfId="10825" xr:uid="{00000000-0005-0000-0000-00002F050000}"/>
    <cellStyle name="Comma 2 2 4 2 5 2 5" xfId="8227" xr:uid="{00000000-0005-0000-0000-000030050000}"/>
    <cellStyle name="Comma 2 2 4 2 5 3" xfId="375" xr:uid="{00000000-0005-0000-0000-000031050000}"/>
    <cellStyle name="Comma 2 2 4 2 5 3 2" xfId="5632" xr:uid="{00000000-0005-0000-0000-000032050000}"/>
    <cellStyle name="Comma 2 2 4 2 5 3 2 2" xfId="13429" xr:uid="{00000000-0005-0000-0000-000033050000}"/>
    <cellStyle name="Comma 2 2 4 2 5 3 3" xfId="3033" xr:uid="{00000000-0005-0000-0000-000034050000}"/>
    <cellStyle name="Comma 2 2 4 2 5 3 3 2" xfId="10827" xr:uid="{00000000-0005-0000-0000-000035050000}"/>
    <cellStyle name="Comma 2 2 4 2 5 3 4" xfId="8229" xr:uid="{00000000-0005-0000-0000-000036050000}"/>
    <cellStyle name="Comma 2 2 4 2 5 4" xfId="376" xr:uid="{00000000-0005-0000-0000-000037050000}"/>
    <cellStyle name="Comma 2 2 4 2 5 4 2" xfId="5633" xr:uid="{00000000-0005-0000-0000-000038050000}"/>
    <cellStyle name="Comma 2 2 4 2 5 4 2 2" xfId="13430" xr:uid="{00000000-0005-0000-0000-000039050000}"/>
    <cellStyle name="Comma 2 2 4 2 5 4 3" xfId="3034" xr:uid="{00000000-0005-0000-0000-00003A050000}"/>
    <cellStyle name="Comma 2 2 4 2 5 4 3 2" xfId="10828" xr:uid="{00000000-0005-0000-0000-00003B050000}"/>
    <cellStyle name="Comma 2 2 4 2 5 4 4" xfId="8230" xr:uid="{00000000-0005-0000-0000-00003C050000}"/>
    <cellStyle name="Comma 2 2 4 2 5 5" xfId="5629" xr:uid="{00000000-0005-0000-0000-00003D050000}"/>
    <cellStyle name="Comma 2 2 4 2 5 5 2" xfId="13426" xr:uid="{00000000-0005-0000-0000-00003E050000}"/>
    <cellStyle name="Comma 2 2 4 2 5 6" xfId="3030" xr:uid="{00000000-0005-0000-0000-00003F050000}"/>
    <cellStyle name="Comma 2 2 4 2 5 6 2" xfId="10824" xr:uid="{00000000-0005-0000-0000-000040050000}"/>
    <cellStyle name="Comma 2 2 4 2 5 7" xfId="8226" xr:uid="{00000000-0005-0000-0000-000041050000}"/>
    <cellStyle name="Comma 2 2 4 2 6" xfId="377" xr:uid="{00000000-0005-0000-0000-000042050000}"/>
    <cellStyle name="Comma 2 2 4 2 6 2" xfId="378" xr:uid="{00000000-0005-0000-0000-000043050000}"/>
    <cellStyle name="Comma 2 2 4 2 6 2 2" xfId="5635" xr:uid="{00000000-0005-0000-0000-000044050000}"/>
    <cellStyle name="Comma 2 2 4 2 6 2 2 2" xfId="13432" xr:uid="{00000000-0005-0000-0000-000045050000}"/>
    <cellStyle name="Comma 2 2 4 2 6 2 3" xfId="3036" xr:uid="{00000000-0005-0000-0000-000046050000}"/>
    <cellStyle name="Comma 2 2 4 2 6 2 3 2" xfId="10830" xr:uid="{00000000-0005-0000-0000-000047050000}"/>
    <cellStyle name="Comma 2 2 4 2 6 2 4" xfId="8232" xr:uid="{00000000-0005-0000-0000-000048050000}"/>
    <cellStyle name="Comma 2 2 4 2 6 3" xfId="379" xr:uid="{00000000-0005-0000-0000-000049050000}"/>
    <cellStyle name="Comma 2 2 4 2 6 3 2" xfId="5636" xr:uid="{00000000-0005-0000-0000-00004A050000}"/>
    <cellStyle name="Comma 2 2 4 2 6 3 2 2" xfId="13433" xr:uid="{00000000-0005-0000-0000-00004B050000}"/>
    <cellStyle name="Comma 2 2 4 2 6 3 3" xfId="3037" xr:uid="{00000000-0005-0000-0000-00004C050000}"/>
    <cellStyle name="Comma 2 2 4 2 6 3 3 2" xfId="10831" xr:uid="{00000000-0005-0000-0000-00004D050000}"/>
    <cellStyle name="Comma 2 2 4 2 6 3 4" xfId="8233" xr:uid="{00000000-0005-0000-0000-00004E050000}"/>
    <cellStyle name="Comma 2 2 4 2 6 4" xfId="5634" xr:uid="{00000000-0005-0000-0000-00004F050000}"/>
    <cellStyle name="Comma 2 2 4 2 6 4 2" xfId="13431" xr:uid="{00000000-0005-0000-0000-000050050000}"/>
    <cellStyle name="Comma 2 2 4 2 6 5" xfId="3035" xr:uid="{00000000-0005-0000-0000-000051050000}"/>
    <cellStyle name="Comma 2 2 4 2 6 5 2" xfId="10829" xr:uid="{00000000-0005-0000-0000-000052050000}"/>
    <cellStyle name="Comma 2 2 4 2 6 6" xfId="8231" xr:uid="{00000000-0005-0000-0000-000053050000}"/>
    <cellStyle name="Comma 2 2 4 2 7" xfId="380" xr:uid="{00000000-0005-0000-0000-000054050000}"/>
    <cellStyle name="Comma 2 2 4 2 7 2" xfId="381" xr:uid="{00000000-0005-0000-0000-000055050000}"/>
    <cellStyle name="Comma 2 2 4 2 7 2 2" xfId="5638" xr:uid="{00000000-0005-0000-0000-000056050000}"/>
    <cellStyle name="Comma 2 2 4 2 7 2 2 2" xfId="13435" xr:uid="{00000000-0005-0000-0000-000057050000}"/>
    <cellStyle name="Comma 2 2 4 2 7 2 3" xfId="3039" xr:uid="{00000000-0005-0000-0000-000058050000}"/>
    <cellStyle name="Comma 2 2 4 2 7 2 3 2" xfId="10833" xr:uid="{00000000-0005-0000-0000-000059050000}"/>
    <cellStyle name="Comma 2 2 4 2 7 2 4" xfId="8235" xr:uid="{00000000-0005-0000-0000-00005A050000}"/>
    <cellStyle name="Comma 2 2 4 2 7 3" xfId="5637" xr:uid="{00000000-0005-0000-0000-00005B050000}"/>
    <cellStyle name="Comma 2 2 4 2 7 3 2" xfId="13434" xr:uid="{00000000-0005-0000-0000-00005C050000}"/>
    <cellStyle name="Comma 2 2 4 2 7 4" xfId="3038" xr:uid="{00000000-0005-0000-0000-00005D050000}"/>
    <cellStyle name="Comma 2 2 4 2 7 4 2" xfId="10832" xr:uid="{00000000-0005-0000-0000-00005E050000}"/>
    <cellStyle name="Comma 2 2 4 2 7 5" xfId="8234" xr:uid="{00000000-0005-0000-0000-00005F050000}"/>
    <cellStyle name="Comma 2 2 4 2 8" xfId="382" xr:uid="{00000000-0005-0000-0000-000060050000}"/>
    <cellStyle name="Comma 2 2 4 2 8 2" xfId="5639" xr:uid="{00000000-0005-0000-0000-000061050000}"/>
    <cellStyle name="Comma 2 2 4 2 8 2 2" xfId="13436" xr:uid="{00000000-0005-0000-0000-000062050000}"/>
    <cellStyle name="Comma 2 2 4 2 8 3" xfId="3040" xr:uid="{00000000-0005-0000-0000-000063050000}"/>
    <cellStyle name="Comma 2 2 4 2 8 3 2" xfId="10834" xr:uid="{00000000-0005-0000-0000-000064050000}"/>
    <cellStyle name="Comma 2 2 4 2 8 4" xfId="8236" xr:uid="{00000000-0005-0000-0000-000065050000}"/>
    <cellStyle name="Comma 2 2 4 2 9" xfId="383" xr:uid="{00000000-0005-0000-0000-000066050000}"/>
    <cellStyle name="Comma 2 2 4 2 9 2" xfId="5640" xr:uid="{00000000-0005-0000-0000-000067050000}"/>
    <cellStyle name="Comma 2 2 4 2 9 2 2" xfId="13437" xr:uid="{00000000-0005-0000-0000-000068050000}"/>
    <cellStyle name="Comma 2 2 4 2 9 3" xfId="3041" xr:uid="{00000000-0005-0000-0000-000069050000}"/>
    <cellStyle name="Comma 2 2 4 2 9 3 2" xfId="10835" xr:uid="{00000000-0005-0000-0000-00006A050000}"/>
    <cellStyle name="Comma 2 2 4 2 9 4" xfId="8237" xr:uid="{00000000-0005-0000-0000-00006B050000}"/>
    <cellStyle name="Comma 2 2 4 3" xfId="191" xr:uid="{00000000-0005-0000-0000-00006C050000}"/>
    <cellStyle name="Comma 2 2 4 3 2" xfId="385" xr:uid="{00000000-0005-0000-0000-00006D050000}"/>
    <cellStyle name="Comma 2 2 4 3 2 2" xfId="386" xr:uid="{00000000-0005-0000-0000-00006E050000}"/>
    <cellStyle name="Comma 2 2 4 3 2 2 2" xfId="5643" xr:uid="{00000000-0005-0000-0000-00006F050000}"/>
    <cellStyle name="Comma 2 2 4 3 2 2 2 2" xfId="13440" xr:uid="{00000000-0005-0000-0000-000070050000}"/>
    <cellStyle name="Comma 2 2 4 3 2 2 3" xfId="3044" xr:uid="{00000000-0005-0000-0000-000071050000}"/>
    <cellStyle name="Comma 2 2 4 3 2 2 3 2" xfId="10838" xr:uid="{00000000-0005-0000-0000-000072050000}"/>
    <cellStyle name="Comma 2 2 4 3 2 2 4" xfId="8240" xr:uid="{00000000-0005-0000-0000-000073050000}"/>
    <cellStyle name="Comma 2 2 4 3 2 3" xfId="5642" xr:uid="{00000000-0005-0000-0000-000074050000}"/>
    <cellStyle name="Comma 2 2 4 3 2 3 2" xfId="13439" xr:uid="{00000000-0005-0000-0000-000075050000}"/>
    <cellStyle name="Comma 2 2 4 3 2 4" xfId="3043" xr:uid="{00000000-0005-0000-0000-000076050000}"/>
    <cellStyle name="Comma 2 2 4 3 2 4 2" xfId="10837" xr:uid="{00000000-0005-0000-0000-000077050000}"/>
    <cellStyle name="Comma 2 2 4 3 2 5" xfId="8239" xr:uid="{00000000-0005-0000-0000-000078050000}"/>
    <cellStyle name="Comma 2 2 4 3 3" xfId="387" xr:uid="{00000000-0005-0000-0000-000079050000}"/>
    <cellStyle name="Comma 2 2 4 3 3 2" xfId="5644" xr:uid="{00000000-0005-0000-0000-00007A050000}"/>
    <cellStyle name="Comma 2 2 4 3 3 2 2" xfId="13441" xr:uid="{00000000-0005-0000-0000-00007B050000}"/>
    <cellStyle name="Comma 2 2 4 3 3 3" xfId="3045" xr:uid="{00000000-0005-0000-0000-00007C050000}"/>
    <cellStyle name="Comma 2 2 4 3 3 3 2" xfId="10839" xr:uid="{00000000-0005-0000-0000-00007D050000}"/>
    <cellStyle name="Comma 2 2 4 3 3 4" xfId="8241" xr:uid="{00000000-0005-0000-0000-00007E050000}"/>
    <cellStyle name="Comma 2 2 4 3 4" xfId="388" xr:uid="{00000000-0005-0000-0000-00007F050000}"/>
    <cellStyle name="Comma 2 2 4 3 4 2" xfId="5645" xr:uid="{00000000-0005-0000-0000-000080050000}"/>
    <cellStyle name="Comma 2 2 4 3 4 2 2" xfId="13442" xr:uid="{00000000-0005-0000-0000-000081050000}"/>
    <cellStyle name="Comma 2 2 4 3 4 3" xfId="3046" xr:uid="{00000000-0005-0000-0000-000082050000}"/>
    <cellStyle name="Comma 2 2 4 3 4 3 2" xfId="10840" xr:uid="{00000000-0005-0000-0000-000083050000}"/>
    <cellStyle name="Comma 2 2 4 3 4 4" xfId="8242" xr:uid="{00000000-0005-0000-0000-000084050000}"/>
    <cellStyle name="Comma 2 2 4 3 5" xfId="2726" xr:uid="{00000000-0005-0000-0000-000085050000}"/>
    <cellStyle name="Comma 2 2 4 3 5 2" xfId="7939" xr:uid="{00000000-0005-0000-0000-000086050000}"/>
    <cellStyle name="Comma 2 2 4 3 5 2 2" xfId="15736" xr:uid="{00000000-0005-0000-0000-000087050000}"/>
    <cellStyle name="Comma 2 2 4 3 5 3" xfId="5340" xr:uid="{00000000-0005-0000-0000-000088050000}"/>
    <cellStyle name="Comma 2 2 4 3 5 3 2" xfId="13134" xr:uid="{00000000-0005-0000-0000-000089050000}"/>
    <cellStyle name="Comma 2 2 4 3 5 4" xfId="10536" xr:uid="{00000000-0005-0000-0000-00008A050000}"/>
    <cellStyle name="Comma 2 2 4 3 6" xfId="384" xr:uid="{00000000-0005-0000-0000-00008B050000}"/>
    <cellStyle name="Comma 2 2 4 3 6 2" xfId="5641" xr:uid="{00000000-0005-0000-0000-00008C050000}"/>
    <cellStyle name="Comma 2 2 4 3 6 2 2" xfId="13438" xr:uid="{00000000-0005-0000-0000-00008D050000}"/>
    <cellStyle name="Comma 2 2 4 3 6 3" xfId="3042" xr:uid="{00000000-0005-0000-0000-00008E050000}"/>
    <cellStyle name="Comma 2 2 4 3 6 3 2" xfId="10836" xr:uid="{00000000-0005-0000-0000-00008F050000}"/>
    <cellStyle name="Comma 2 2 4 3 6 4" xfId="8238" xr:uid="{00000000-0005-0000-0000-000090050000}"/>
    <cellStyle name="Comma 2 2 4 3 7" xfId="5449" xr:uid="{00000000-0005-0000-0000-000091050000}"/>
    <cellStyle name="Comma 2 2 4 3 7 2" xfId="13243" xr:uid="{00000000-0005-0000-0000-000092050000}"/>
    <cellStyle name="Comma 2 2 4 3 8" xfId="2843" xr:uid="{00000000-0005-0000-0000-000093050000}"/>
    <cellStyle name="Comma 2 2 4 3 8 2" xfId="10645" xr:uid="{00000000-0005-0000-0000-000094050000}"/>
    <cellStyle name="Comma 2 2 4 3 9" xfId="8048" xr:uid="{00000000-0005-0000-0000-000095050000}"/>
    <cellStyle name="Comma 2 2 4 4" xfId="389" xr:uid="{00000000-0005-0000-0000-000096050000}"/>
    <cellStyle name="Comma 2 2 4 4 2" xfId="390" xr:uid="{00000000-0005-0000-0000-000097050000}"/>
    <cellStyle name="Comma 2 2 4 4 2 2" xfId="391" xr:uid="{00000000-0005-0000-0000-000098050000}"/>
    <cellStyle name="Comma 2 2 4 4 2 2 2" xfId="5648" xr:uid="{00000000-0005-0000-0000-000099050000}"/>
    <cellStyle name="Comma 2 2 4 4 2 2 2 2" xfId="13445" xr:uid="{00000000-0005-0000-0000-00009A050000}"/>
    <cellStyle name="Comma 2 2 4 4 2 2 3" xfId="3049" xr:uid="{00000000-0005-0000-0000-00009B050000}"/>
    <cellStyle name="Comma 2 2 4 4 2 2 3 2" xfId="10843" xr:uid="{00000000-0005-0000-0000-00009C050000}"/>
    <cellStyle name="Comma 2 2 4 4 2 2 4" xfId="8245" xr:uid="{00000000-0005-0000-0000-00009D050000}"/>
    <cellStyle name="Comma 2 2 4 4 2 3" xfId="5647" xr:uid="{00000000-0005-0000-0000-00009E050000}"/>
    <cellStyle name="Comma 2 2 4 4 2 3 2" xfId="13444" xr:uid="{00000000-0005-0000-0000-00009F050000}"/>
    <cellStyle name="Comma 2 2 4 4 2 4" xfId="3048" xr:uid="{00000000-0005-0000-0000-0000A0050000}"/>
    <cellStyle name="Comma 2 2 4 4 2 4 2" xfId="10842" xr:uid="{00000000-0005-0000-0000-0000A1050000}"/>
    <cellStyle name="Comma 2 2 4 4 2 5" xfId="8244" xr:uid="{00000000-0005-0000-0000-0000A2050000}"/>
    <cellStyle name="Comma 2 2 4 4 3" xfId="392" xr:uid="{00000000-0005-0000-0000-0000A3050000}"/>
    <cellStyle name="Comma 2 2 4 4 3 2" xfId="5649" xr:uid="{00000000-0005-0000-0000-0000A4050000}"/>
    <cellStyle name="Comma 2 2 4 4 3 2 2" xfId="13446" xr:uid="{00000000-0005-0000-0000-0000A5050000}"/>
    <cellStyle name="Comma 2 2 4 4 3 3" xfId="3050" xr:uid="{00000000-0005-0000-0000-0000A6050000}"/>
    <cellStyle name="Comma 2 2 4 4 3 3 2" xfId="10844" xr:uid="{00000000-0005-0000-0000-0000A7050000}"/>
    <cellStyle name="Comma 2 2 4 4 3 4" xfId="8246" xr:uid="{00000000-0005-0000-0000-0000A8050000}"/>
    <cellStyle name="Comma 2 2 4 4 4" xfId="393" xr:uid="{00000000-0005-0000-0000-0000A9050000}"/>
    <cellStyle name="Comma 2 2 4 4 4 2" xfId="5650" xr:uid="{00000000-0005-0000-0000-0000AA050000}"/>
    <cellStyle name="Comma 2 2 4 4 4 2 2" xfId="13447" xr:uid="{00000000-0005-0000-0000-0000AB050000}"/>
    <cellStyle name="Comma 2 2 4 4 4 3" xfId="3051" xr:uid="{00000000-0005-0000-0000-0000AC050000}"/>
    <cellStyle name="Comma 2 2 4 4 4 3 2" xfId="10845" xr:uid="{00000000-0005-0000-0000-0000AD050000}"/>
    <cellStyle name="Comma 2 2 4 4 4 4" xfId="8247" xr:uid="{00000000-0005-0000-0000-0000AE050000}"/>
    <cellStyle name="Comma 2 2 4 4 5" xfId="5646" xr:uid="{00000000-0005-0000-0000-0000AF050000}"/>
    <cellStyle name="Comma 2 2 4 4 5 2" xfId="13443" xr:uid="{00000000-0005-0000-0000-0000B0050000}"/>
    <cellStyle name="Comma 2 2 4 4 6" xfId="3047" xr:uid="{00000000-0005-0000-0000-0000B1050000}"/>
    <cellStyle name="Comma 2 2 4 4 6 2" xfId="10841" xr:uid="{00000000-0005-0000-0000-0000B2050000}"/>
    <cellStyle name="Comma 2 2 4 4 7" xfId="8243" xr:uid="{00000000-0005-0000-0000-0000B3050000}"/>
    <cellStyle name="Comma 2 2 4 5" xfId="394" xr:uid="{00000000-0005-0000-0000-0000B4050000}"/>
    <cellStyle name="Comma 2 2 4 5 2" xfId="395" xr:uid="{00000000-0005-0000-0000-0000B5050000}"/>
    <cellStyle name="Comma 2 2 4 5 2 2" xfId="396" xr:uid="{00000000-0005-0000-0000-0000B6050000}"/>
    <cellStyle name="Comma 2 2 4 5 2 2 2" xfId="5653" xr:uid="{00000000-0005-0000-0000-0000B7050000}"/>
    <cellStyle name="Comma 2 2 4 5 2 2 2 2" xfId="13450" xr:uid="{00000000-0005-0000-0000-0000B8050000}"/>
    <cellStyle name="Comma 2 2 4 5 2 2 3" xfId="3054" xr:uid="{00000000-0005-0000-0000-0000B9050000}"/>
    <cellStyle name="Comma 2 2 4 5 2 2 3 2" xfId="10848" xr:uid="{00000000-0005-0000-0000-0000BA050000}"/>
    <cellStyle name="Comma 2 2 4 5 2 2 4" xfId="8250" xr:uid="{00000000-0005-0000-0000-0000BB050000}"/>
    <cellStyle name="Comma 2 2 4 5 2 3" xfId="5652" xr:uid="{00000000-0005-0000-0000-0000BC050000}"/>
    <cellStyle name="Comma 2 2 4 5 2 3 2" xfId="13449" xr:uid="{00000000-0005-0000-0000-0000BD050000}"/>
    <cellStyle name="Comma 2 2 4 5 2 4" xfId="3053" xr:uid="{00000000-0005-0000-0000-0000BE050000}"/>
    <cellStyle name="Comma 2 2 4 5 2 4 2" xfId="10847" xr:uid="{00000000-0005-0000-0000-0000BF050000}"/>
    <cellStyle name="Comma 2 2 4 5 2 5" xfId="8249" xr:uid="{00000000-0005-0000-0000-0000C0050000}"/>
    <cellStyle name="Comma 2 2 4 5 3" xfId="397" xr:uid="{00000000-0005-0000-0000-0000C1050000}"/>
    <cellStyle name="Comma 2 2 4 5 3 2" xfId="5654" xr:uid="{00000000-0005-0000-0000-0000C2050000}"/>
    <cellStyle name="Comma 2 2 4 5 3 2 2" xfId="13451" xr:uid="{00000000-0005-0000-0000-0000C3050000}"/>
    <cellStyle name="Comma 2 2 4 5 3 3" xfId="3055" xr:uid="{00000000-0005-0000-0000-0000C4050000}"/>
    <cellStyle name="Comma 2 2 4 5 3 3 2" xfId="10849" xr:uid="{00000000-0005-0000-0000-0000C5050000}"/>
    <cellStyle name="Comma 2 2 4 5 3 4" xfId="8251" xr:uid="{00000000-0005-0000-0000-0000C6050000}"/>
    <cellStyle name="Comma 2 2 4 5 4" xfId="398" xr:uid="{00000000-0005-0000-0000-0000C7050000}"/>
    <cellStyle name="Comma 2 2 4 5 4 2" xfId="5655" xr:uid="{00000000-0005-0000-0000-0000C8050000}"/>
    <cellStyle name="Comma 2 2 4 5 4 2 2" xfId="13452" xr:uid="{00000000-0005-0000-0000-0000C9050000}"/>
    <cellStyle name="Comma 2 2 4 5 4 3" xfId="3056" xr:uid="{00000000-0005-0000-0000-0000CA050000}"/>
    <cellStyle name="Comma 2 2 4 5 4 3 2" xfId="10850" xr:uid="{00000000-0005-0000-0000-0000CB050000}"/>
    <cellStyle name="Comma 2 2 4 5 4 4" xfId="8252" xr:uid="{00000000-0005-0000-0000-0000CC050000}"/>
    <cellStyle name="Comma 2 2 4 5 5" xfId="5651" xr:uid="{00000000-0005-0000-0000-0000CD050000}"/>
    <cellStyle name="Comma 2 2 4 5 5 2" xfId="13448" xr:uid="{00000000-0005-0000-0000-0000CE050000}"/>
    <cellStyle name="Comma 2 2 4 5 6" xfId="3052" xr:uid="{00000000-0005-0000-0000-0000CF050000}"/>
    <cellStyle name="Comma 2 2 4 5 6 2" xfId="10846" xr:uid="{00000000-0005-0000-0000-0000D0050000}"/>
    <cellStyle name="Comma 2 2 4 5 7" xfId="8248" xr:uid="{00000000-0005-0000-0000-0000D1050000}"/>
    <cellStyle name="Comma 2 2 4 6" xfId="399" xr:uid="{00000000-0005-0000-0000-0000D2050000}"/>
    <cellStyle name="Comma 2 2 4 6 2" xfId="400" xr:uid="{00000000-0005-0000-0000-0000D3050000}"/>
    <cellStyle name="Comma 2 2 4 6 2 2" xfId="401" xr:uid="{00000000-0005-0000-0000-0000D4050000}"/>
    <cellStyle name="Comma 2 2 4 6 2 2 2" xfId="5658" xr:uid="{00000000-0005-0000-0000-0000D5050000}"/>
    <cellStyle name="Comma 2 2 4 6 2 2 2 2" xfId="13455" xr:uid="{00000000-0005-0000-0000-0000D6050000}"/>
    <cellStyle name="Comma 2 2 4 6 2 2 3" xfId="3059" xr:uid="{00000000-0005-0000-0000-0000D7050000}"/>
    <cellStyle name="Comma 2 2 4 6 2 2 3 2" xfId="10853" xr:uid="{00000000-0005-0000-0000-0000D8050000}"/>
    <cellStyle name="Comma 2 2 4 6 2 2 4" xfId="8255" xr:uid="{00000000-0005-0000-0000-0000D9050000}"/>
    <cellStyle name="Comma 2 2 4 6 2 3" xfId="5657" xr:uid="{00000000-0005-0000-0000-0000DA050000}"/>
    <cellStyle name="Comma 2 2 4 6 2 3 2" xfId="13454" xr:uid="{00000000-0005-0000-0000-0000DB050000}"/>
    <cellStyle name="Comma 2 2 4 6 2 4" xfId="3058" xr:uid="{00000000-0005-0000-0000-0000DC050000}"/>
    <cellStyle name="Comma 2 2 4 6 2 4 2" xfId="10852" xr:uid="{00000000-0005-0000-0000-0000DD050000}"/>
    <cellStyle name="Comma 2 2 4 6 2 5" xfId="8254" xr:uid="{00000000-0005-0000-0000-0000DE050000}"/>
    <cellStyle name="Comma 2 2 4 6 3" xfId="402" xr:uid="{00000000-0005-0000-0000-0000DF050000}"/>
    <cellStyle name="Comma 2 2 4 6 3 2" xfId="5659" xr:uid="{00000000-0005-0000-0000-0000E0050000}"/>
    <cellStyle name="Comma 2 2 4 6 3 2 2" xfId="13456" xr:uid="{00000000-0005-0000-0000-0000E1050000}"/>
    <cellStyle name="Comma 2 2 4 6 3 3" xfId="3060" xr:uid="{00000000-0005-0000-0000-0000E2050000}"/>
    <cellStyle name="Comma 2 2 4 6 3 3 2" xfId="10854" xr:uid="{00000000-0005-0000-0000-0000E3050000}"/>
    <cellStyle name="Comma 2 2 4 6 3 4" xfId="8256" xr:uid="{00000000-0005-0000-0000-0000E4050000}"/>
    <cellStyle name="Comma 2 2 4 6 4" xfId="403" xr:uid="{00000000-0005-0000-0000-0000E5050000}"/>
    <cellStyle name="Comma 2 2 4 6 4 2" xfId="5660" xr:uid="{00000000-0005-0000-0000-0000E6050000}"/>
    <cellStyle name="Comma 2 2 4 6 4 2 2" xfId="13457" xr:uid="{00000000-0005-0000-0000-0000E7050000}"/>
    <cellStyle name="Comma 2 2 4 6 4 3" xfId="3061" xr:uid="{00000000-0005-0000-0000-0000E8050000}"/>
    <cellStyle name="Comma 2 2 4 6 4 3 2" xfId="10855" xr:uid="{00000000-0005-0000-0000-0000E9050000}"/>
    <cellStyle name="Comma 2 2 4 6 4 4" xfId="8257" xr:uid="{00000000-0005-0000-0000-0000EA050000}"/>
    <cellStyle name="Comma 2 2 4 6 5" xfId="5656" xr:uid="{00000000-0005-0000-0000-0000EB050000}"/>
    <cellStyle name="Comma 2 2 4 6 5 2" xfId="13453" xr:uid="{00000000-0005-0000-0000-0000EC050000}"/>
    <cellStyle name="Comma 2 2 4 6 6" xfId="3057" xr:uid="{00000000-0005-0000-0000-0000ED050000}"/>
    <cellStyle name="Comma 2 2 4 6 6 2" xfId="10851" xr:uid="{00000000-0005-0000-0000-0000EE050000}"/>
    <cellStyle name="Comma 2 2 4 6 7" xfId="8253" xr:uid="{00000000-0005-0000-0000-0000EF050000}"/>
    <cellStyle name="Comma 2 2 4 7" xfId="404" xr:uid="{00000000-0005-0000-0000-0000F0050000}"/>
    <cellStyle name="Comma 2 2 4 7 2" xfId="405" xr:uid="{00000000-0005-0000-0000-0000F1050000}"/>
    <cellStyle name="Comma 2 2 4 7 2 2" xfId="5662" xr:uid="{00000000-0005-0000-0000-0000F2050000}"/>
    <cellStyle name="Comma 2 2 4 7 2 2 2" xfId="13459" xr:uid="{00000000-0005-0000-0000-0000F3050000}"/>
    <cellStyle name="Comma 2 2 4 7 2 3" xfId="3063" xr:uid="{00000000-0005-0000-0000-0000F4050000}"/>
    <cellStyle name="Comma 2 2 4 7 2 3 2" xfId="10857" xr:uid="{00000000-0005-0000-0000-0000F5050000}"/>
    <cellStyle name="Comma 2 2 4 7 2 4" xfId="8259" xr:uid="{00000000-0005-0000-0000-0000F6050000}"/>
    <cellStyle name="Comma 2 2 4 7 3" xfId="406" xr:uid="{00000000-0005-0000-0000-0000F7050000}"/>
    <cellStyle name="Comma 2 2 4 7 3 2" xfId="5663" xr:uid="{00000000-0005-0000-0000-0000F8050000}"/>
    <cellStyle name="Comma 2 2 4 7 3 2 2" xfId="13460" xr:uid="{00000000-0005-0000-0000-0000F9050000}"/>
    <cellStyle name="Comma 2 2 4 7 3 3" xfId="3064" xr:uid="{00000000-0005-0000-0000-0000FA050000}"/>
    <cellStyle name="Comma 2 2 4 7 3 3 2" xfId="10858" xr:uid="{00000000-0005-0000-0000-0000FB050000}"/>
    <cellStyle name="Comma 2 2 4 7 3 4" xfId="8260" xr:uid="{00000000-0005-0000-0000-0000FC050000}"/>
    <cellStyle name="Comma 2 2 4 7 4" xfId="5661" xr:uid="{00000000-0005-0000-0000-0000FD050000}"/>
    <cellStyle name="Comma 2 2 4 7 4 2" xfId="13458" xr:uid="{00000000-0005-0000-0000-0000FE050000}"/>
    <cellStyle name="Comma 2 2 4 7 5" xfId="3062" xr:uid="{00000000-0005-0000-0000-0000FF050000}"/>
    <cellStyle name="Comma 2 2 4 7 5 2" xfId="10856" xr:uid="{00000000-0005-0000-0000-000000060000}"/>
    <cellStyle name="Comma 2 2 4 7 6" xfId="8258" xr:uid="{00000000-0005-0000-0000-000001060000}"/>
    <cellStyle name="Comma 2 2 4 8" xfId="407" xr:uid="{00000000-0005-0000-0000-000002060000}"/>
    <cellStyle name="Comma 2 2 4 8 2" xfId="408" xr:uid="{00000000-0005-0000-0000-000003060000}"/>
    <cellStyle name="Comma 2 2 4 8 2 2" xfId="5665" xr:uid="{00000000-0005-0000-0000-000004060000}"/>
    <cellStyle name="Comma 2 2 4 8 2 2 2" xfId="13462" xr:uid="{00000000-0005-0000-0000-000005060000}"/>
    <cellStyle name="Comma 2 2 4 8 2 3" xfId="3066" xr:uid="{00000000-0005-0000-0000-000006060000}"/>
    <cellStyle name="Comma 2 2 4 8 2 3 2" xfId="10860" xr:uid="{00000000-0005-0000-0000-000007060000}"/>
    <cellStyle name="Comma 2 2 4 8 2 4" xfId="8262" xr:uid="{00000000-0005-0000-0000-000008060000}"/>
    <cellStyle name="Comma 2 2 4 8 3" xfId="5664" xr:uid="{00000000-0005-0000-0000-000009060000}"/>
    <cellStyle name="Comma 2 2 4 8 3 2" xfId="13461" xr:uid="{00000000-0005-0000-0000-00000A060000}"/>
    <cellStyle name="Comma 2 2 4 8 4" xfId="3065" xr:uid="{00000000-0005-0000-0000-00000B060000}"/>
    <cellStyle name="Comma 2 2 4 8 4 2" xfId="10859" xr:uid="{00000000-0005-0000-0000-00000C060000}"/>
    <cellStyle name="Comma 2 2 4 8 5" xfId="8261" xr:uid="{00000000-0005-0000-0000-00000D060000}"/>
    <cellStyle name="Comma 2 2 4 9" xfId="409" xr:uid="{00000000-0005-0000-0000-00000E060000}"/>
    <cellStyle name="Comma 2 2 4 9 2" xfId="5666" xr:uid="{00000000-0005-0000-0000-00000F060000}"/>
    <cellStyle name="Comma 2 2 4 9 2 2" xfId="13463" xr:uid="{00000000-0005-0000-0000-000010060000}"/>
    <cellStyle name="Comma 2 2 4 9 3" xfId="3067" xr:uid="{00000000-0005-0000-0000-000011060000}"/>
    <cellStyle name="Comma 2 2 4 9 3 2" xfId="10861" xr:uid="{00000000-0005-0000-0000-000012060000}"/>
    <cellStyle name="Comma 2 2 4 9 4" xfId="8263" xr:uid="{00000000-0005-0000-0000-000013060000}"/>
    <cellStyle name="Comma 2 2 5" xfId="151" xr:uid="{00000000-0005-0000-0000-000014060000}"/>
    <cellStyle name="Comma 2 2 5 10" xfId="2629" xr:uid="{00000000-0005-0000-0000-000015060000}"/>
    <cellStyle name="Comma 2 2 5 10 2" xfId="7846" xr:uid="{00000000-0005-0000-0000-000016060000}"/>
    <cellStyle name="Comma 2 2 5 10 2 2" xfId="15643" xr:uid="{00000000-0005-0000-0000-000017060000}"/>
    <cellStyle name="Comma 2 2 5 10 3" xfId="5247" xr:uid="{00000000-0005-0000-0000-000018060000}"/>
    <cellStyle name="Comma 2 2 5 10 3 2" xfId="13041" xr:uid="{00000000-0005-0000-0000-000019060000}"/>
    <cellStyle name="Comma 2 2 5 10 4" xfId="10443" xr:uid="{00000000-0005-0000-0000-00001A060000}"/>
    <cellStyle name="Comma 2 2 5 11" xfId="2686" xr:uid="{00000000-0005-0000-0000-00001B060000}"/>
    <cellStyle name="Comma 2 2 5 11 2" xfId="7899" xr:uid="{00000000-0005-0000-0000-00001C060000}"/>
    <cellStyle name="Comma 2 2 5 11 2 2" xfId="15696" xr:uid="{00000000-0005-0000-0000-00001D060000}"/>
    <cellStyle name="Comma 2 2 5 11 3" xfId="5300" xr:uid="{00000000-0005-0000-0000-00001E060000}"/>
    <cellStyle name="Comma 2 2 5 11 3 2" xfId="13094" xr:uid="{00000000-0005-0000-0000-00001F060000}"/>
    <cellStyle name="Comma 2 2 5 11 4" xfId="10496" xr:uid="{00000000-0005-0000-0000-000020060000}"/>
    <cellStyle name="Comma 2 2 5 12" xfId="410" xr:uid="{00000000-0005-0000-0000-000021060000}"/>
    <cellStyle name="Comma 2 2 5 12 2" xfId="5667" xr:uid="{00000000-0005-0000-0000-000022060000}"/>
    <cellStyle name="Comma 2 2 5 12 2 2" xfId="13464" xr:uid="{00000000-0005-0000-0000-000023060000}"/>
    <cellStyle name="Comma 2 2 5 12 3" xfId="3068" xr:uid="{00000000-0005-0000-0000-000024060000}"/>
    <cellStyle name="Comma 2 2 5 12 3 2" xfId="10862" xr:uid="{00000000-0005-0000-0000-000025060000}"/>
    <cellStyle name="Comma 2 2 5 12 4" xfId="8264" xr:uid="{00000000-0005-0000-0000-000026060000}"/>
    <cellStyle name="Comma 2 2 5 13" xfId="5409" xr:uid="{00000000-0005-0000-0000-000027060000}"/>
    <cellStyle name="Comma 2 2 5 13 2" xfId="13203" xr:uid="{00000000-0005-0000-0000-000028060000}"/>
    <cellStyle name="Comma 2 2 5 14" xfId="2803" xr:uid="{00000000-0005-0000-0000-000029060000}"/>
    <cellStyle name="Comma 2 2 5 14 2" xfId="10605" xr:uid="{00000000-0005-0000-0000-00002A060000}"/>
    <cellStyle name="Comma 2 2 5 15" xfId="8008" xr:uid="{00000000-0005-0000-0000-00002B060000}"/>
    <cellStyle name="Comma 2 2 5 2" xfId="205" xr:uid="{00000000-0005-0000-0000-00002C060000}"/>
    <cellStyle name="Comma 2 2 5 2 2" xfId="412" xr:uid="{00000000-0005-0000-0000-00002D060000}"/>
    <cellStyle name="Comma 2 2 5 2 2 2" xfId="413" xr:uid="{00000000-0005-0000-0000-00002E060000}"/>
    <cellStyle name="Comma 2 2 5 2 2 2 2" xfId="5670" xr:uid="{00000000-0005-0000-0000-00002F060000}"/>
    <cellStyle name="Comma 2 2 5 2 2 2 2 2" xfId="13467" xr:uid="{00000000-0005-0000-0000-000030060000}"/>
    <cellStyle name="Comma 2 2 5 2 2 2 3" xfId="3071" xr:uid="{00000000-0005-0000-0000-000031060000}"/>
    <cellStyle name="Comma 2 2 5 2 2 2 3 2" xfId="10865" xr:uid="{00000000-0005-0000-0000-000032060000}"/>
    <cellStyle name="Comma 2 2 5 2 2 2 4" xfId="8267" xr:uid="{00000000-0005-0000-0000-000033060000}"/>
    <cellStyle name="Comma 2 2 5 2 2 3" xfId="5669" xr:uid="{00000000-0005-0000-0000-000034060000}"/>
    <cellStyle name="Comma 2 2 5 2 2 3 2" xfId="13466" xr:uid="{00000000-0005-0000-0000-000035060000}"/>
    <cellStyle name="Comma 2 2 5 2 2 4" xfId="3070" xr:uid="{00000000-0005-0000-0000-000036060000}"/>
    <cellStyle name="Comma 2 2 5 2 2 4 2" xfId="10864" xr:uid="{00000000-0005-0000-0000-000037060000}"/>
    <cellStyle name="Comma 2 2 5 2 2 5" xfId="8266" xr:uid="{00000000-0005-0000-0000-000038060000}"/>
    <cellStyle name="Comma 2 2 5 2 3" xfId="414" xr:uid="{00000000-0005-0000-0000-000039060000}"/>
    <cellStyle name="Comma 2 2 5 2 3 2" xfId="5671" xr:uid="{00000000-0005-0000-0000-00003A060000}"/>
    <cellStyle name="Comma 2 2 5 2 3 2 2" xfId="13468" xr:uid="{00000000-0005-0000-0000-00003B060000}"/>
    <cellStyle name="Comma 2 2 5 2 3 3" xfId="3072" xr:uid="{00000000-0005-0000-0000-00003C060000}"/>
    <cellStyle name="Comma 2 2 5 2 3 3 2" xfId="10866" xr:uid="{00000000-0005-0000-0000-00003D060000}"/>
    <cellStyle name="Comma 2 2 5 2 3 4" xfId="8268" xr:uid="{00000000-0005-0000-0000-00003E060000}"/>
    <cellStyle name="Comma 2 2 5 2 4" xfId="415" xr:uid="{00000000-0005-0000-0000-00003F060000}"/>
    <cellStyle name="Comma 2 2 5 2 4 2" xfId="5672" xr:uid="{00000000-0005-0000-0000-000040060000}"/>
    <cellStyle name="Comma 2 2 5 2 4 2 2" xfId="13469" xr:uid="{00000000-0005-0000-0000-000041060000}"/>
    <cellStyle name="Comma 2 2 5 2 4 3" xfId="3073" xr:uid="{00000000-0005-0000-0000-000042060000}"/>
    <cellStyle name="Comma 2 2 5 2 4 3 2" xfId="10867" xr:uid="{00000000-0005-0000-0000-000043060000}"/>
    <cellStyle name="Comma 2 2 5 2 4 4" xfId="8269" xr:uid="{00000000-0005-0000-0000-000044060000}"/>
    <cellStyle name="Comma 2 2 5 2 5" xfId="2740" xr:uid="{00000000-0005-0000-0000-000045060000}"/>
    <cellStyle name="Comma 2 2 5 2 5 2" xfId="7953" xr:uid="{00000000-0005-0000-0000-000046060000}"/>
    <cellStyle name="Comma 2 2 5 2 5 2 2" xfId="15750" xr:uid="{00000000-0005-0000-0000-000047060000}"/>
    <cellStyle name="Comma 2 2 5 2 5 3" xfId="5354" xr:uid="{00000000-0005-0000-0000-000048060000}"/>
    <cellStyle name="Comma 2 2 5 2 5 3 2" xfId="13148" xr:uid="{00000000-0005-0000-0000-000049060000}"/>
    <cellStyle name="Comma 2 2 5 2 5 4" xfId="10550" xr:uid="{00000000-0005-0000-0000-00004A060000}"/>
    <cellStyle name="Comma 2 2 5 2 6" xfId="411" xr:uid="{00000000-0005-0000-0000-00004B060000}"/>
    <cellStyle name="Comma 2 2 5 2 6 2" xfId="5668" xr:uid="{00000000-0005-0000-0000-00004C060000}"/>
    <cellStyle name="Comma 2 2 5 2 6 2 2" xfId="13465" xr:uid="{00000000-0005-0000-0000-00004D060000}"/>
    <cellStyle name="Comma 2 2 5 2 6 3" xfId="3069" xr:uid="{00000000-0005-0000-0000-00004E060000}"/>
    <cellStyle name="Comma 2 2 5 2 6 3 2" xfId="10863" xr:uid="{00000000-0005-0000-0000-00004F060000}"/>
    <cellStyle name="Comma 2 2 5 2 6 4" xfId="8265" xr:uid="{00000000-0005-0000-0000-000050060000}"/>
    <cellStyle name="Comma 2 2 5 2 7" xfId="5463" xr:uid="{00000000-0005-0000-0000-000051060000}"/>
    <cellStyle name="Comma 2 2 5 2 7 2" xfId="13257" xr:uid="{00000000-0005-0000-0000-000052060000}"/>
    <cellStyle name="Comma 2 2 5 2 8" xfId="2857" xr:uid="{00000000-0005-0000-0000-000053060000}"/>
    <cellStyle name="Comma 2 2 5 2 8 2" xfId="10659" xr:uid="{00000000-0005-0000-0000-000054060000}"/>
    <cellStyle name="Comma 2 2 5 2 9" xfId="8062" xr:uid="{00000000-0005-0000-0000-000055060000}"/>
    <cellStyle name="Comma 2 2 5 3" xfId="416" xr:uid="{00000000-0005-0000-0000-000056060000}"/>
    <cellStyle name="Comma 2 2 5 3 2" xfId="417" xr:uid="{00000000-0005-0000-0000-000057060000}"/>
    <cellStyle name="Comma 2 2 5 3 2 2" xfId="418" xr:uid="{00000000-0005-0000-0000-000058060000}"/>
    <cellStyle name="Comma 2 2 5 3 2 2 2" xfId="5675" xr:uid="{00000000-0005-0000-0000-000059060000}"/>
    <cellStyle name="Comma 2 2 5 3 2 2 2 2" xfId="13472" xr:uid="{00000000-0005-0000-0000-00005A060000}"/>
    <cellStyle name="Comma 2 2 5 3 2 2 3" xfId="3076" xr:uid="{00000000-0005-0000-0000-00005B060000}"/>
    <cellStyle name="Comma 2 2 5 3 2 2 3 2" xfId="10870" xr:uid="{00000000-0005-0000-0000-00005C060000}"/>
    <cellStyle name="Comma 2 2 5 3 2 2 4" xfId="8272" xr:uid="{00000000-0005-0000-0000-00005D060000}"/>
    <cellStyle name="Comma 2 2 5 3 2 3" xfId="5674" xr:uid="{00000000-0005-0000-0000-00005E060000}"/>
    <cellStyle name="Comma 2 2 5 3 2 3 2" xfId="13471" xr:uid="{00000000-0005-0000-0000-00005F060000}"/>
    <cellStyle name="Comma 2 2 5 3 2 4" xfId="3075" xr:uid="{00000000-0005-0000-0000-000060060000}"/>
    <cellStyle name="Comma 2 2 5 3 2 4 2" xfId="10869" xr:uid="{00000000-0005-0000-0000-000061060000}"/>
    <cellStyle name="Comma 2 2 5 3 2 5" xfId="8271" xr:uid="{00000000-0005-0000-0000-000062060000}"/>
    <cellStyle name="Comma 2 2 5 3 3" xfId="419" xr:uid="{00000000-0005-0000-0000-000063060000}"/>
    <cellStyle name="Comma 2 2 5 3 3 2" xfId="5676" xr:uid="{00000000-0005-0000-0000-000064060000}"/>
    <cellStyle name="Comma 2 2 5 3 3 2 2" xfId="13473" xr:uid="{00000000-0005-0000-0000-000065060000}"/>
    <cellStyle name="Comma 2 2 5 3 3 3" xfId="3077" xr:uid="{00000000-0005-0000-0000-000066060000}"/>
    <cellStyle name="Comma 2 2 5 3 3 3 2" xfId="10871" xr:uid="{00000000-0005-0000-0000-000067060000}"/>
    <cellStyle name="Comma 2 2 5 3 3 4" xfId="8273" xr:uid="{00000000-0005-0000-0000-000068060000}"/>
    <cellStyle name="Comma 2 2 5 3 4" xfId="420" xr:uid="{00000000-0005-0000-0000-000069060000}"/>
    <cellStyle name="Comma 2 2 5 3 4 2" xfId="5677" xr:uid="{00000000-0005-0000-0000-00006A060000}"/>
    <cellStyle name="Comma 2 2 5 3 4 2 2" xfId="13474" xr:uid="{00000000-0005-0000-0000-00006B060000}"/>
    <cellStyle name="Comma 2 2 5 3 4 3" xfId="3078" xr:uid="{00000000-0005-0000-0000-00006C060000}"/>
    <cellStyle name="Comma 2 2 5 3 4 3 2" xfId="10872" xr:uid="{00000000-0005-0000-0000-00006D060000}"/>
    <cellStyle name="Comma 2 2 5 3 4 4" xfId="8274" xr:uid="{00000000-0005-0000-0000-00006E060000}"/>
    <cellStyle name="Comma 2 2 5 3 5" xfId="5673" xr:uid="{00000000-0005-0000-0000-00006F060000}"/>
    <cellStyle name="Comma 2 2 5 3 5 2" xfId="13470" xr:uid="{00000000-0005-0000-0000-000070060000}"/>
    <cellStyle name="Comma 2 2 5 3 6" xfId="3074" xr:uid="{00000000-0005-0000-0000-000071060000}"/>
    <cellStyle name="Comma 2 2 5 3 6 2" xfId="10868" xr:uid="{00000000-0005-0000-0000-000072060000}"/>
    <cellStyle name="Comma 2 2 5 3 7" xfId="8270" xr:uid="{00000000-0005-0000-0000-000073060000}"/>
    <cellStyle name="Comma 2 2 5 4" xfId="421" xr:uid="{00000000-0005-0000-0000-000074060000}"/>
    <cellStyle name="Comma 2 2 5 4 2" xfId="422" xr:uid="{00000000-0005-0000-0000-000075060000}"/>
    <cellStyle name="Comma 2 2 5 4 2 2" xfId="423" xr:uid="{00000000-0005-0000-0000-000076060000}"/>
    <cellStyle name="Comma 2 2 5 4 2 2 2" xfId="5680" xr:uid="{00000000-0005-0000-0000-000077060000}"/>
    <cellStyle name="Comma 2 2 5 4 2 2 2 2" xfId="13477" xr:uid="{00000000-0005-0000-0000-000078060000}"/>
    <cellStyle name="Comma 2 2 5 4 2 2 3" xfId="3081" xr:uid="{00000000-0005-0000-0000-000079060000}"/>
    <cellStyle name="Comma 2 2 5 4 2 2 3 2" xfId="10875" xr:uid="{00000000-0005-0000-0000-00007A060000}"/>
    <cellStyle name="Comma 2 2 5 4 2 2 4" xfId="8277" xr:uid="{00000000-0005-0000-0000-00007B060000}"/>
    <cellStyle name="Comma 2 2 5 4 2 3" xfId="5679" xr:uid="{00000000-0005-0000-0000-00007C060000}"/>
    <cellStyle name="Comma 2 2 5 4 2 3 2" xfId="13476" xr:uid="{00000000-0005-0000-0000-00007D060000}"/>
    <cellStyle name="Comma 2 2 5 4 2 4" xfId="3080" xr:uid="{00000000-0005-0000-0000-00007E060000}"/>
    <cellStyle name="Comma 2 2 5 4 2 4 2" xfId="10874" xr:uid="{00000000-0005-0000-0000-00007F060000}"/>
    <cellStyle name="Comma 2 2 5 4 2 5" xfId="8276" xr:uid="{00000000-0005-0000-0000-000080060000}"/>
    <cellStyle name="Comma 2 2 5 4 3" xfId="424" xr:uid="{00000000-0005-0000-0000-000081060000}"/>
    <cellStyle name="Comma 2 2 5 4 3 2" xfId="5681" xr:uid="{00000000-0005-0000-0000-000082060000}"/>
    <cellStyle name="Comma 2 2 5 4 3 2 2" xfId="13478" xr:uid="{00000000-0005-0000-0000-000083060000}"/>
    <cellStyle name="Comma 2 2 5 4 3 3" xfId="3082" xr:uid="{00000000-0005-0000-0000-000084060000}"/>
    <cellStyle name="Comma 2 2 5 4 3 3 2" xfId="10876" xr:uid="{00000000-0005-0000-0000-000085060000}"/>
    <cellStyle name="Comma 2 2 5 4 3 4" xfId="8278" xr:uid="{00000000-0005-0000-0000-000086060000}"/>
    <cellStyle name="Comma 2 2 5 4 4" xfId="425" xr:uid="{00000000-0005-0000-0000-000087060000}"/>
    <cellStyle name="Comma 2 2 5 4 4 2" xfId="5682" xr:uid="{00000000-0005-0000-0000-000088060000}"/>
    <cellStyle name="Comma 2 2 5 4 4 2 2" xfId="13479" xr:uid="{00000000-0005-0000-0000-000089060000}"/>
    <cellStyle name="Comma 2 2 5 4 4 3" xfId="3083" xr:uid="{00000000-0005-0000-0000-00008A060000}"/>
    <cellStyle name="Comma 2 2 5 4 4 3 2" xfId="10877" xr:uid="{00000000-0005-0000-0000-00008B060000}"/>
    <cellStyle name="Comma 2 2 5 4 4 4" xfId="8279" xr:uid="{00000000-0005-0000-0000-00008C060000}"/>
    <cellStyle name="Comma 2 2 5 4 5" xfId="5678" xr:uid="{00000000-0005-0000-0000-00008D060000}"/>
    <cellStyle name="Comma 2 2 5 4 5 2" xfId="13475" xr:uid="{00000000-0005-0000-0000-00008E060000}"/>
    <cellStyle name="Comma 2 2 5 4 6" xfId="3079" xr:uid="{00000000-0005-0000-0000-00008F060000}"/>
    <cellStyle name="Comma 2 2 5 4 6 2" xfId="10873" xr:uid="{00000000-0005-0000-0000-000090060000}"/>
    <cellStyle name="Comma 2 2 5 4 7" xfId="8275" xr:uid="{00000000-0005-0000-0000-000091060000}"/>
    <cellStyle name="Comma 2 2 5 5" xfId="426" xr:uid="{00000000-0005-0000-0000-000092060000}"/>
    <cellStyle name="Comma 2 2 5 5 2" xfId="427" xr:uid="{00000000-0005-0000-0000-000093060000}"/>
    <cellStyle name="Comma 2 2 5 5 2 2" xfId="428" xr:uid="{00000000-0005-0000-0000-000094060000}"/>
    <cellStyle name="Comma 2 2 5 5 2 2 2" xfId="5685" xr:uid="{00000000-0005-0000-0000-000095060000}"/>
    <cellStyle name="Comma 2 2 5 5 2 2 2 2" xfId="13482" xr:uid="{00000000-0005-0000-0000-000096060000}"/>
    <cellStyle name="Comma 2 2 5 5 2 2 3" xfId="3086" xr:uid="{00000000-0005-0000-0000-000097060000}"/>
    <cellStyle name="Comma 2 2 5 5 2 2 3 2" xfId="10880" xr:uid="{00000000-0005-0000-0000-000098060000}"/>
    <cellStyle name="Comma 2 2 5 5 2 2 4" xfId="8282" xr:uid="{00000000-0005-0000-0000-000099060000}"/>
    <cellStyle name="Comma 2 2 5 5 2 3" xfId="5684" xr:uid="{00000000-0005-0000-0000-00009A060000}"/>
    <cellStyle name="Comma 2 2 5 5 2 3 2" xfId="13481" xr:uid="{00000000-0005-0000-0000-00009B060000}"/>
    <cellStyle name="Comma 2 2 5 5 2 4" xfId="3085" xr:uid="{00000000-0005-0000-0000-00009C060000}"/>
    <cellStyle name="Comma 2 2 5 5 2 4 2" xfId="10879" xr:uid="{00000000-0005-0000-0000-00009D060000}"/>
    <cellStyle name="Comma 2 2 5 5 2 5" xfId="8281" xr:uid="{00000000-0005-0000-0000-00009E060000}"/>
    <cellStyle name="Comma 2 2 5 5 3" xfId="429" xr:uid="{00000000-0005-0000-0000-00009F060000}"/>
    <cellStyle name="Comma 2 2 5 5 3 2" xfId="5686" xr:uid="{00000000-0005-0000-0000-0000A0060000}"/>
    <cellStyle name="Comma 2 2 5 5 3 2 2" xfId="13483" xr:uid="{00000000-0005-0000-0000-0000A1060000}"/>
    <cellStyle name="Comma 2 2 5 5 3 3" xfId="3087" xr:uid="{00000000-0005-0000-0000-0000A2060000}"/>
    <cellStyle name="Comma 2 2 5 5 3 3 2" xfId="10881" xr:uid="{00000000-0005-0000-0000-0000A3060000}"/>
    <cellStyle name="Comma 2 2 5 5 3 4" xfId="8283" xr:uid="{00000000-0005-0000-0000-0000A4060000}"/>
    <cellStyle name="Comma 2 2 5 5 4" xfId="430" xr:uid="{00000000-0005-0000-0000-0000A5060000}"/>
    <cellStyle name="Comma 2 2 5 5 4 2" xfId="5687" xr:uid="{00000000-0005-0000-0000-0000A6060000}"/>
    <cellStyle name="Comma 2 2 5 5 4 2 2" xfId="13484" xr:uid="{00000000-0005-0000-0000-0000A7060000}"/>
    <cellStyle name="Comma 2 2 5 5 4 3" xfId="3088" xr:uid="{00000000-0005-0000-0000-0000A8060000}"/>
    <cellStyle name="Comma 2 2 5 5 4 3 2" xfId="10882" xr:uid="{00000000-0005-0000-0000-0000A9060000}"/>
    <cellStyle name="Comma 2 2 5 5 4 4" xfId="8284" xr:uid="{00000000-0005-0000-0000-0000AA060000}"/>
    <cellStyle name="Comma 2 2 5 5 5" xfId="5683" xr:uid="{00000000-0005-0000-0000-0000AB060000}"/>
    <cellStyle name="Comma 2 2 5 5 5 2" xfId="13480" xr:uid="{00000000-0005-0000-0000-0000AC060000}"/>
    <cellStyle name="Comma 2 2 5 5 6" xfId="3084" xr:uid="{00000000-0005-0000-0000-0000AD060000}"/>
    <cellStyle name="Comma 2 2 5 5 6 2" xfId="10878" xr:uid="{00000000-0005-0000-0000-0000AE060000}"/>
    <cellStyle name="Comma 2 2 5 5 7" xfId="8280" xr:uid="{00000000-0005-0000-0000-0000AF060000}"/>
    <cellStyle name="Comma 2 2 5 6" xfId="431" xr:uid="{00000000-0005-0000-0000-0000B0060000}"/>
    <cellStyle name="Comma 2 2 5 6 2" xfId="432" xr:uid="{00000000-0005-0000-0000-0000B1060000}"/>
    <cellStyle name="Comma 2 2 5 6 2 2" xfId="5689" xr:uid="{00000000-0005-0000-0000-0000B2060000}"/>
    <cellStyle name="Comma 2 2 5 6 2 2 2" xfId="13486" xr:uid="{00000000-0005-0000-0000-0000B3060000}"/>
    <cellStyle name="Comma 2 2 5 6 2 3" xfId="3090" xr:uid="{00000000-0005-0000-0000-0000B4060000}"/>
    <cellStyle name="Comma 2 2 5 6 2 3 2" xfId="10884" xr:uid="{00000000-0005-0000-0000-0000B5060000}"/>
    <cellStyle name="Comma 2 2 5 6 2 4" xfId="8286" xr:uid="{00000000-0005-0000-0000-0000B6060000}"/>
    <cellStyle name="Comma 2 2 5 6 3" xfId="433" xr:uid="{00000000-0005-0000-0000-0000B7060000}"/>
    <cellStyle name="Comma 2 2 5 6 3 2" xfId="5690" xr:uid="{00000000-0005-0000-0000-0000B8060000}"/>
    <cellStyle name="Comma 2 2 5 6 3 2 2" xfId="13487" xr:uid="{00000000-0005-0000-0000-0000B9060000}"/>
    <cellStyle name="Comma 2 2 5 6 3 3" xfId="3091" xr:uid="{00000000-0005-0000-0000-0000BA060000}"/>
    <cellStyle name="Comma 2 2 5 6 3 3 2" xfId="10885" xr:uid="{00000000-0005-0000-0000-0000BB060000}"/>
    <cellStyle name="Comma 2 2 5 6 3 4" xfId="8287" xr:uid="{00000000-0005-0000-0000-0000BC060000}"/>
    <cellStyle name="Comma 2 2 5 6 4" xfId="5688" xr:uid="{00000000-0005-0000-0000-0000BD060000}"/>
    <cellStyle name="Comma 2 2 5 6 4 2" xfId="13485" xr:uid="{00000000-0005-0000-0000-0000BE060000}"/>
    <cellStyle name="Comma 2 2 5 6 5" xfId="3089" xr:uid="{00000000-0005-0000-0000-0000BF060000}"/>
    <cellStyle name="Comma 2 2 5 6 5 2" xfId="10883" xr:uid="{00000000-0005-0000-0000-0000C0060000}"/>
    <cellStyle name="Comma 2 2 5 6 6" xfId="8285" xr:uid="{00000000-0005-0000-0000-0000C1060000}"/>
    <cellStyle name="Comma 2 2 5 7" xfId="434" xr:uid="{00000000-0005-0000-0000-0000C2060000}"/>
    <cellStyle name="Comma 2 2 5 7 2" xfId="435" xr:uid="{00000000-0005-0000-0000-0000C3060000}"/>
    <cellStyle name="Comma 2 2 5 7 2 2" xfId="5692" xr:uid="{00000000-0005-0000-0000-0000C4060000}"/>
    <cellStyle name="Comma 2 2 5 7 2 2 2" xfId="13489" xr:uid="{00000000-0005-0000-0000-0000C5060000}"/>
    <cellStyle name="Comma 2 2 5 7 2 3" xfId="3093" xr:uid="{00000000-0005-0000-0000-0000C6060000}"/>
    <cellStyle name="Comma 2 2 5 7 2 3 2" xfId="10887" xr:uid="{00000000-0005-0000-0000-0000C7060000}"/>
    <cellStyle name="Comma 2 2 5 7 2 4" xfId="8289" xr:uid="{00000000-0005-0000-0000-0000C8060000}"/>
    <cellStyle name="Comma 2 2 5 7 3" xfId="5691" xr:uid="{00000000-0005-0000-0000-0000C9060000}"/>
    <cellStyle name="Comma 2 2 5 7 3 2" xfId="13488" xr:uid="{00000000-0005-0000-0000-0000CA060000}"/>
    <cellStyle name="Comma 2 2 5 7 4" xfId="3092" xr:uid="{00000000-0005-0000-0000-0000CB060000}"/>
    <cellStyle name="Comma 2 2 5 7 4 2" xfId="10886" xr:uid="{00000000-0005-0000-0000-0000CC060000}"/>
    <cellStyle name="Comma 2 2 5 7 5" xfId="8288" xr:uid="{00000000-0005-0000-0000-0000CD060000}"/>
    <cellStyle name="Comma 2 2 5 8" xfId="436" xr:uid="{00000000-0005-0000-0000-0000CE060000}"/>
    <cellStyle name="Comma 2 2 5 8 2" xfId="5693" xr:uid="{00000000-0005-0000-0000-0000CF060000}"/>
    <cellStyle name="Comma 2 2 5 8 2 2" xfId="13490" xr:uid="{00000000-0005-0000-0000-0000D0060000}"/>
    <cellStyle name="Comma 2 2 5 8 3" xfId="3094" xr:uid="{00000000-0005-0000-0000-0000D1060000}"/>
    <cellStyle name="Comma 2 2 5 8 3 2" xfId="10888" xr:uid="{00000000-0005-0000-0000-0000D2060000}"/>
    <cellStyle name="Comma 2 2 5 8 4" xfId="8290" xr:uid="{00000000-0005-0000-0000-0000D3060000}"/>
    <cellStyle name="Comma 2 2 5 9" xfId="437" xr:uid="{00000000-0005-0000-0000-0000D4060000}"/>
    <cellStyle name="Comma 2 2 5 9 2" xfId="5694" xr:uid="{00000000-0005-0000-0000-0000D5060000}"/>
    <cellStyle name="Comma 2 2 5 9 2 2" xfId="13491" xr:uid="{00000000-0005-0000-0000-0000D6060000}"/>
    <cellStyle name="Comma 2 2 5 9 3" xfId="3095" xr:uid="{00000000-0005-0000-0000-0000D7060000}"/>
    <cellStyle name="Comma 2 2 5 9 3 2" xfId="10889" xr:uid="{00000000-0005-0000-0000-0000D8060000}"/>
    <cellStyle name="Comma 2 2 5 9 4" xfId="8291" xr:uid="{00000000-0005-0000-0000-0000D9060000}"/>
    <cellStyle name="Comma 2 2 6" xfId="178" xr:uid="{00000000-0005-0000-0000-0000DA060000}"/>
    <cellStyle name="Comma 2 2 6 2" xfId="439" xr:uid="{00000000-0005-0000-0000-0000DB060000}"/>
    <cellStyle name="Comma 2 2 6 2 2" xfId="440" xr:uid="{00000000-0005-0000-0000-0000DC060000}"/>
    <cellStyle name="Comma 2 2 6 2 2 2" xfId="5697" xr:uid="{00000000-0005-0000-0000-0000DD060000}"/>
    <cellStyle name="Comma 2 2 6 2 2 2 2" xfId="13494" xr:uid="{00000000-0005-0000-0000-0000DE060000}"/>
    <cellStyle name="Comma 2 2 6 2 2 3" xfId="3098" xr:uid="{00000000-0005-0000-0000-0000DF060000}"/>
    <cellStyle name="Comma 2 2 6 2 2 3 2" xfId="10892" xr:uid="{00000000-0005-0000-0000-0000E0060000}"/>
    <cellStyle name="Comma 2 2 6 2 2 4" xfId="8294" xr:uid="{00000000-0005-0000-0000-0000E1060000}"/>
    <cellStyle name="Comma 2 2 6 2 3" xfId="5696" xr:uid="{00000000-0005-0000-0000-0000E2060000}"/>
    <cellStyle name="Comma 2 2 6 2 3 2" xfId="13493" xr:uid="{00000000-0005-0000-0000-0000E3060000}"/>
    <cellStyle name="Comma 2 2 6 2 4" xfId="3097" xr:uid="{00000000-0005-0000-0000-0000E4060000}"/>
    <cellStyle name="Comma 2 2 6 2 4 2" xfId="10891" xr:uid="{00000000-0005-0000-0000-0000E5060000}"/>
    <cellStyle name="Comma 2 2 6 2 5" xfId="8293" xr:uid="{00000000-0005-0000-0000-0000E6060000}"/>
    <cellStyle name="Comma 2 2 6 3" xfId="441" xr:uid="{00000000-0005-0000-0000-0000E7060000}"/>
    <cellStyle name="Comma 2 2 6 3 2" xfId="5698" xr:uid="{00000000-0005-0000-0000-0000E8060000}"/>
    <cellStyle name="Comma 2 2 6 3 2 2" xfId="13495" xr:uid="{00000000-0005-0000-0000-0000E9060000}"/>
    <cellStyle name="Comma 2 2 6 3 3" xfId="3099" xr:uid="{00000000-0005-0000-0000-0000EA060000}"/>
    <cellStyle name="Comma 2 2 6 3 3 2" xfId="10893" xr:uid="{00000000-0005-0000-0000-0000EB060000}"/>
    <cellStyle name="Comma 2 2 6 3 4" xfId="8295" xr:uid="{00000000-0005-0000-0000-0000EC060000}"/>
    <cellStyle name="Comma 2 2 6 4" xfId="442" xr:uid="{00000000-0005-0000-0000-0000ED060000}"/>
    <cellStyle name="Comma 2 2 6 4 2" xfId="5699" xr:uid="{00000000-0005-0000-0000-0000EE060000}"/>
    <cellStyle name="Comma 2 2 6 4 2 2" xfId="13496" xr:uid="{00000000-0005-0000-0000-0000EF060000}"/>
    <cellStyle name="Comma 2 2 6 4 3" xfId="3100" xr:uid="{00000000-0005-0000-0000-0000F0060000}"/>
    <cellStyle name="Comma 2 2 6 4 3 2" xfId="10894" xr:uid="{00000000-0005-0000-0000-0000F1060000}"/>
    <cellStyle name="Comma 2 2 6 4 4" xfId="8296" xr:uid="{00000000-0005-0000-0000-0000F2060000}"/>
    <cellStyle name="Comma 2 2 6 5" xfId="2713" xr:uid="{00000000-0005-0000-0000-0000F3060000}"/>
    <cellStyle name="Comma 2 2 6 5 2" xfId="7926" xr:uid="{00000000-0005-0000-0000-0000F4060000}"/>
    <cellStyle name="Comma 2 2 6 5 2 2" xfId="15723" xr:uid="{00000000-0005-0000-0000-0000F5060000}"/>
    <cellStyle name="Comma 2 2 6 5 3" xfId="5327" xr:uid="{00000000-0005-0000-0000-0000F6060000}"/>
    <cellStyle name="Comma 2 2 6 5 3 2" xfId="13121" xr:uid="{00000000-0005-0000-0000-0000F7060000}"/>
    <cellStyle name="Comma 2 2 6 5 4" xfId="10523" xr:uid="{00000000-0005-0000-0000-0000F8060000}"/>
    <cellStyle name="Comma 2 2 6 6" xfId="438" xr:uid="{00000000-0005-0000-0000-0000F9060000}"/>
    <cellStyle name="Comma 2 2 6 6 2" xfId="5695" xr:uid="{00000000-0005-0000-0000-0000FA060000}"/>
    <cellStyle name="Comma 2 2 6 6 2 2" xfId="13492" xr:uid="{00000000-0005-0000-0000-0000FB060000}"/>
    <cellStyle name="Comma 2 2 6 6 3" xfId="3096" xr:uid="{00000000-0005-0000-0000-0000FC060000}"/>
    <cellStyle name="Comma 2 2 6 6 3 2" xfId="10890" xr:uid="{00000000-0005-0000-0000-0000FD060000}"/>
    <cellStyle name="Comma 2 2 6 6 4" xfId="8292" xr:uid="{00000000-0005-0000-0000-0000FE060000}"/>
    <cellStyle name="Comma 2 2 6 7" xfId="5436" xr:uid="{00000000-0005-0000-0000-0000FF060000}"/>
    <cellStyle name="Comma 2 2 6 7 2" xfId="13230" xr:uid="{00000000-0005-0000-0000-000000070000}"/>
    <cellStyle name="Comma 2 2 6 8" xfId="2830" xr:uid="{00000000-0005-0000-0000-000001070000}"/>
    <cellStyle name="Comma 2 2 6 8 2" xfId="10632" xr:uid="{00000000-0005-0000-0000-000002070000}"/>
    <cellStyle name="Comma 2 2 6 9" xfId="8035" xr:uid="{00000000-0005-0000-0000-000003070000}"/>
    <cellStyle name="Comma 2 2 7" xfId="443" xr:uid="{00000000-0005-0000-0000-000004070000}"/>
    <cellStyle name="Comma 2 2 7 2" xfId="444" xr:uid="{00000000-0005-0000-0000-000005070000}"/>
    <cellStyle name="Comma 2 2 7 2 2" xfId="445" xr:uid="{00000000-0005-0000-0000-000006070000}"/>
    <cellStyle name="Comma 2 2 7 2 2 2" xfId="5702" xr:uid="{00000000-0005-0000-0000-000007070000}"/>
    <cellStyle name="Comma 2 2 7 2 2 2 2" xfId="13499" xr:uid="{00000000-0005-0000-0000-000008070000}"/>
    <cellStyle name="Comma 2 2 7 2 2 3" xfId="3103" xr:uid="{00000000-0005-0000-0000-000009070000}"/>
    <cellStyle name="Comma 2 2 7 2 2 3 2" xfId="10897" xr:uid="{00000000-0005-0000-0000-00000A070000}"/>
    <cellStyle name="Comma 2 2 7 2 2 4" xfId="8299" xr:uid="{00000000-0005-0000-0000-00000B070000}"/>
    <cellStyle name="Comma 2 2 7 2 3" xfId="5701" xr:uid="{00000000-0005-0000-0000-00000C070000}"/>
    <cellStyle name="Comma 2 2 7 2 3 2" xfId="13498" xr:uid="{00000000-0005-0000-0000-00000D070000}"/>
    <cellStyle name="Comma 2 2 7 2 4" xfId="3102" xr:uid="{00000000-0005-0000-0000-00000E070000}"/>
    <cellStyle name="Comma 2 2 7 2 4 2" xfId="10896" xr:uid="{00000000-0005-0000-0000-00000F070000}"/>
    <cellStyle name="Comma 2 2 7 2 5" xfId="8298" xr:uid="{00000000-0005-0000-0000-000010070000}"/>
    <cellStyle name="Comma 2 2 7 3" xfId="446" xr:uid="{00000000-0005-0000-0000-000011070000}"/>
    <cellStyle name="Comma 2 2 7 3 2" xfId="5703" xr:uid="{00000000-0005-0000-0000-000012070000}"/>
    <cellStyle name="Comma 2 2 7 3 2 2" xfId="13500" xr:uid="{00000000-0005-0000-0000-000013070000}"/>
    <cellStyle name="Comma 2 2 7 3 3" xfId="3104" xr:uid="{00000000-0005-0000-0000-000014070000}"/>
    <cellStyle name="Comma 2 2 7 3 3 2" xfId="10898" xr:uid="{00000000-0005-0000-0000-000015070000}"/>
    <cellStyle name="Comma 2 2 7 3 4" xfId="8300" xr:uid="{00000000-0005-0000-0000-000016070000}"/>
    <cellStyle name="Comma 2 2 7 4" xfId="447" xr:uid="{00000000-0005-0000-0000-000017070000}"/>
    <cellStyle name="Comma 2 2 7 4 2" xfId="5704" xr:uid="{00000000-0005-0000-0000-000018070000}"/>
    <cellStyle name="Comma 2 2 7 4 2 2" xfId="13501" xr:uid="{00000000-0005-0000-0000-000019070000}"/>
    <cellStyle name="Comma 2 2 7 4 3" xfId="3105" xr:uid="{00000000-0005-0000-0000-00001A070000}"/>
    <cellStyle name="Comma 2 2 7 4 3 2" xfId="10899" xr:uid="{00000000-0005-0000-0000-00001B070000}"/>
    <cellStyle name="Comma 2 2 7 4 4" xfId="8301" xr:uid="{00000000-0005-0000-0000-00001C070000}"/>
    <cellStyle name="Comma 2 2 7 5" xfId="5700" xr:uid="{00000000-0005-0000-0000-00001D070000}"/>
    <cellStyle name="Comma 2 2 7 5 2" xfId="13497" xr:uid="{00000000-0005-0000-0000-00001E070000}"/>
    <cellStyle name="Comma 2 2 7 6" xfId="3101" xr:uid="{00000000-0005-0000-0000-00001F070000}"/>
    <cellStyle name="Comma 2 2 7 6 2" xfId="10895" xr:uid="{00000000-0005-0000-0000-000020070000}"/>
    <cellStyle name="Comma 2 2 7 7" xfId="8297" xr:uid="{00000000-0005-0000-0000-000021070000}"/>
    <cellStyle name="Comma 2 2 8" xfId="448" xr:uid="{00000000-0005-0000-0000-000022070000}"/>
    <cellStyle name="Comma 2 2 8 2" xfId="449" xr:uid="{00000000-0005-0000-0000-000023070000}"/>
    <cellStyle name="Comma 2 2 8 2 2" xfId="450" xr:uid="{00000000-0005-0000-0000-000024070000}"/>
    <cellStyle name="Comma 2 2 8 2 2 2" xfId="5707" xr:uid="{00000000-0005-0000-0000-000025070000}"/>
    <cellStyle name="Comma 2 2 8 2 2 2 2" xfId="13504" xr:uid="{00000000-0005-0000-0000-000026070000}"/>
    <cellStyle name="Comma 2 2 8 2 2 3" xfId="3108" xr:uid="{00000000-0005-0000-0000-000027070000}"/>
    <cellStyle name="Comma 2 2 8 2 2 3 2" xfId="10902" xr:uid="{00000000-0005-0000-0000-000028070000}"/>
    <cellStyle name="Comma 2 2 8 2 2 4" xfId="8304" xr:uid="{00000000-0005-0000-0000-000029070000}"/>
    <cellStyle name="Comma 2 2 8 2 3" xfId="5706" xr:uid="{00000000-0005-0000-0000-00002A070000}"/>
    <cellStyle name="Comma 2 2 8 2 3 2" xfId="13503" xr:uid="{00000000-0005-0000-0000-00002B070000}"/>
    <cellStyle name="Comma 2 2 8 2 4" xfId="3107" xr:uid="{00000000-0005-0000-0000-00002C070000}"/>
    <cellStyle name="Comma 2 2 8 2 4 2" xfId="10901" xr:uid="{00000000-0005-0000-0000-00002D070000}"/>
    <cellStyle name="Comma 2 2 8 2 5" xfId="8303" xr:uid="{00000000-0005-0000-0000-00002E070000}"/>
    <cellStyle name="Comma 2 2 8 3" xfId="451" xr:uid="{00000000-0005-0000-0000-00002F070000}"/>
    <cellStyle name="Comma 2 2 8 3 2" xfId="5708" xr:uid="{00000000-0005-0000-0000-000030070000}"/>
    <cellStyle name="Comma 2 2 8 3 2 2" xfId="13505" xr:uid="{00000000-0005-0000-0000-000031070000}"/>
    <cellStyle name="Comma 2 2 8 3 3" xfId="3109" xr:uid="{00000000-0005-0000-0000-000032070000}"/>
    <cellStyle name="Comma 2 2 8 3 3 2" xfId="10903" xr:uid="{00000000-0005-0000-0000-000033070000}"/>
    <cellStyle name="Comma 2 2 8 3 4" xfId="8305" xr:uid="{00000000-0005-0000-0000-000034070000}"/>
    <cellStyle name="Comma 2 2 8 4" xfId="452" xr:uid="{00000000-0005-0000-0000-000035070000}"/>
    <cellStyle name="Comma 2 2 8 4 2" xfId="5709" xr:uid="{00000000-0005-0000-0000-000036070000}"/>
    <cellStyle name="Comma 2 2 8 4 2 2" xfId="13506" xr:uid="{00000000-0005-0000-0000-000037070000}"/>
    <cellStyle name="Comma 2 2 8 4 3" xfId="3110" xr:uid="{00000000-0005-0000-0000-000038070000}"/>
    <cellStyle name="Comma 2 2 8 4 3 2" xfId="10904" xr:uid="{00000000-0005-0000-0000-000039070000}"/>
    <cellStyle name="Comma 2 2 8 4 4" xfId="8306" xr:uid="{00000000-0005-0000-0000-00003A070000}"/>
    <cellStyle name="Comma 2 2 8 5" xfId="5705" xr:uid="{00000000-0005-0000-0000-00003B070000}"/>
    <cellStyle name="Comma 2 2 8 5 2" xfId="13502" xr:uid="{00000000-0005-0000-0000-00003C070000}"/>
    <cellStyle name="Comma 2 2 8 6" xfId="3106" xr:uid="{00000000-0005-0000-0000-00003D070000}"/>
    <cellStyle name="Comma 2 2 8 6 2" xfId="10900" xr:uid="{00000000-0005-0000-0000-00003E070000}"/>
    <cellStyle name="Comma 2 2 8 7" xfId="8302" xr:uid="{00000000-0005-0000-0000-00003F070000}"/>
    <cellStyle name="Comma 2 2 9" xfId="453" xr:uid="{00000000-0005-0000-0000-000040070000}"/>
    <cellStyle name="Comma 2 2 9 2" xfId="454" xr:uid="{00000000-0005-0000-0000-000041070000}"/>
    <cellStyle name="Comma 2 2 9 2 2" xfId="455" xr:uid="{00000000-0005-0000-0000-000042070000}"/>
    <cellStyle name="Comma 2 2 9 2 2 2" xfId="5712" xr:uid="{00000000-0005-0000-0000-000043070000}"/>
    <cellStyle name="Comma 2 2 9 2 2 2 2" xfId="13509" xr:uid="{00000000-0005-0000-0000-000044070000}"/>
    <cellStyle name="Comma 2 2 9 2 2 3" xfId="3113" xr:uid="{00000000-0005-0000-0000-000045070000}"/>
    <cellStyle name="Comma 2 2 9 2 2 3 2" xfId="10907" xr:uid="{00000000-0005-0000-0000-000046070000}"/>
    <cellStyle name="Comma 2 2 9 2 2 4" xfId="8309" xr:uid="{00000000-0005-0000-0000-000047070000}"/>
    <cellStyle name="Comma 2 2 9 2 3" xfId="5711" xr:uid="{00000000-0005-0000-0000-000048070000}"/>
    <cellStyle name="Comma 2 2 9 2 3 2" xfId="13508" xr:uid="{00000000-0005-0000-0000-000049070000}"/>
    <cellStyle name="Comma 2 2 9 2 4" xfId="3112" xr:uid="{00000000-0005-0000-0000-00004A070000}"/>
    <cellStyle name="Comma 2 2 9 2 4 2" xfId="10906" xr:uid="{00000000-0005-0000-0000-00004B070000}"/>
    <cellStyle name="Comma 2 2 9 2 5" xfId="8308" xr:uid="{00000000-0005-0000-0000-00004C070000}"/>
    <cellStyle name="Comma 2 2 9 3" xfId="456" xr:uid="{00000000-0005-0000-0000-00004D070000}"/>
    <cellStyle name="Comma 2 2 9 3 2" xfId="5713" xr:uid="{00000000-0005-0000-0000-00004E070000}"/>
    <cellStyle name="Comma 2 2 9 3 2 2" xfId="13510" xr:uid="{00000000-0005-0000-0000-00004F070000}"/>
    <cellStyle name="Comma 2 2 9 3 3" xfId="3114" xr:uid="{00000000-0005-0000-0000-000050070000}"/>
    <cellStyle name="Comma 2 2 9 3 3 2" xfId="10908" xr:uid="{00000000-0005-0000-0000-000051070000}"/>
    <cellStyle name="Comma 2 2 9 3 4" xfId="8310" xr:uid="{00000000-0005-0000-0000-000052070000}"/>
    <cellStyle name="Comma 2 2 9 4" xfId="457" xr:uid="{00000000-0005-0000-0000-000053070000}"/>
    <cellStyle name="Comma 2 2 9 4 2" xfId="5714" xr:uid="{00000000-0005-0000-0000-000054070000}"/>
    <cellStyle name="Comma 2 2 9 4 2 2" xfId="13511" xr:uid="{00000000-0005-0000-0000-000055070000}"/>
    <cellStyle name="Comma 2 2 9 4 3" xfId="3115" xr:uid="{00000000-0005-0000-0000-000056070000}"/>
    <cellStyle name="Comma 2 2 9 4 3 2" xfId="10909" xr:uid="{00000000-0005-0000-0000-000057070000}"/>
    <cellStyle name="Comma 2 2 9 4 4" xfId="8311" xr:uid="{00000000-0005-0000-0000-000058070000}"/>
    <cellStyle name="Comma 2 2 9 5" xfId="5710" xr:uid="{00000000-0005-0000-0000-000059070000}"/>
    <cellStyle name="Comma 2 2 9 5 2" xfId="13507" xr:uid="{00000000-0005-0000-0000-00005A070000}"/>
    <cellStyle name="Comma 2 2 9 6" xfId="3111" xr:uid="{00000000-0005-0000-0000-00005B070000}"/>
    <cellStyle name="Comma 2 2 9 6 2" xfId="10905" xr:uid="{00000000-0005-0000-0000-00005C070000}"/>
    <cellStyle name="Comma 2 2 9 7" xfId="8307" xr:uid="{00000000-0005-0000-0000-00005D070000}"/>
    <cellStyle name="Comma 2 20" xfId="2658" xr:uid="{00000000-0005-0000-0000-00005E070000}"/>
    <cellStyle name="Comma 2 20 2" xfId="7871" xr:uid="{00000000-0005-0000-0000-00005F070000}"/>
    <cellStyle name="Comma 2 20 2 2" xfId="15668" xr:uid="{00000000-0005-0000-0000-000060070000}"/>
    <cellStyle name="Comma 2 20 3" xfId="5272" xr:uid="{00000000-0005-0000-0000-000061070000}"/>
    <cellStyle name="Comma 2 20 3 2" xfId="13066" xr:uid="{00000000-0005-0000-0000-000062070000}"/>
    <cellStyle name="Comma 2 20 4" xfId="10468" xr:uid="{00000000-0005-0000-0000-000063070000}"/>
    <cellStyle name="Comma 2 21" xfId="233" xr:uid="{00000000-0005-0000-0000-000064070000}"/>
    <cellStyle name="Comma 2 21 2" xfId="5488" xr:uid="{00000000-0005-0000-0000-000065070000}"/>
    <cellStyle name="Comma 2 21 2 2" xfId="13282" xr:uid="{00000000-0005-0000-0000-000066070000}"/>
    <cellStyle name="Comma 2 21 3" xfId="2882" xr:uid="{00000000-0005-0000-0000-000067070000}"/>
    <cellStyle name="Comma 2 21 3 2" xfId="10684" xr:uid="{00000000-0005-0000-0000-000068070000}"/>
    <cellStyle name="Comma 2 21 4" xfId="8087" xr:uid="{00000000-0005-0000-0000-000069070000}"/>
    <cellStyle name="Comma 2 22" xfId="84" xr:uid="{00000000-0005-0000-0000-00006A070000}"/>
    <cellStyle name="Comma 2 22 2" xfId="5381" xr:uid="{00000000-0005-0000-0000-00006B070000}"/>
    <cellStyle name="Comma 2 22 2 2" xfId="13175" xr:uid="{00000000-0005-0000-0000-00006C070000}"/>
    <cellStyle name="Comma 2 22 3" xfId="2775" xr:uid="{00000000-0005-0000-0000-00006D070000}"/>
    <cellStyle name="Comma 2 22 3 2" xfId="10577" xr:uid="{00000000-0005-0000-0000-00006E070000}"/>
    <cellStyle name="Comma 2 22 4" xfId="7981" xr:uid="{00000000-0005-0000-0000-00006F070000}"/>
    <cellStyle name="Comma 2 23" xfId="5380" xr:uid="{00000000-0005-0000-0000-000070070000}"/>
    <cellStyle name="Comma 2 23 2" xfId="13174" xr:uid="{00000000-0005-0000-0000-000071070000}"/>
    <cellStyle name="Comma 2 24" xfId="2774" xr:uid="{00000000-0005-0000-0000-000072070000}"/>
    <cellStyle name="Comma 2 24 2" xfId="10576" xr:uid="{00000000-0005-0000-0000-000073070000}"/>
    <cellStyle name="Comma 2 25" xfId="7980" xr:uid="{00000000-0005-0000-0000-000074070000}"/>
    <cellStyle name="Comma 2 3" xfId="108" xr:uid="{00000000-0005-0000-0000-000075070000}"/>
    <cellStyle name="Comma 2 3 10" xfId="459" xr:uid="{00000000-0005-0000-0000-000076070000}"/>
    <cellStyle name="Comma 2 3 10 2" xfId="460" xr:uid="{00000000-0005-0000-0000-000077070000}"/>
    <cellStyle name="Comma 2 3 10 2 2" xfId="5717" xr:uid="{00000000-0005-0000-0000-000078070000}"/>
    <cellStyle name="Comma 2 3 10 2 2 2" xfId="13514" xr:uid="{00000000-0005-0000-0000-000079070000}"/>
    <cellStyle name="Comma 2 3 10 2 3" xfId="3118" xr:uid="{00000000-0005-0000-0000-00007A070000}"/>
    <cellStyle name="Comma 2 3 10 2 3 2" xfId="10912" xr:uid="{00000000-0005-0000-0000-00007B070000}"/>
    <cellStyle name="Comma 2 3 10 2 4" xfId="8314" xr:uid="{00000000-0005-0000-0000-00007C070000}"/>
    <cellStyle name="Comma 2 3 10 3" xfId="461" xr:uid="{00000000-0005-0000-0000-00007D070000}"/>
    <cellStyle name="Comma 2 3 10 3 2" xfId="5718" xr:uid="{00000000-0005-0000-0000-00007E070000}"/>
    <cellStyle name="Comma 2 3 10 3 2 2" xfId="13515" xr:uid="{00000000-0005-0000-0000-00007F070000}"/>
    <cellStyle name="Comma 2 3 10 3 3" xfId="3119" xr:uid="{00000000-0005-0000-0000-000080070000}"/>
    <cellStyle name="Comma 2 3 10 3 3 2" xfId="10913" xr:uid="{00000000-0005-0000-0000-000081070000}"/>
    <cellStyle name="Comma 2 3 10 3 4" xfId="8315" xr:uid="{00000000-0005-0000-0000-000082070000}"/>
    <cellStyle name="Comma 2 3 10 4" xfId="5716" xr:uid="{00000000-0005-0000-0000-000083070000}"/>
    <cellStyle name="Comma 2 3 10 4 2" xfId="13513" xr:uid="{00000000-0005-0000-0000-000084070000}"/>
    <cellStyle name="Comma 2 3 10 5" xfId="3117" xr:uid="{00000000-0005-0000-0000-000085070000}"/>
    <cellStyle name="Comma 2 3 10 5 2" xfId="10911" xr:uid="{00000000-0005-0000-0000-000086070000}"/>
    <cellStyle name="Comma 2 3 10 6" xfId="8313" xr:uid="{00000000-0005-0000-0000-000087070000}"/>
    <cellStyle name="Comma 2 3 11" xfId="462" xr:uid="{00000000-0005-0000-0000-000088070000}"/>
    <cellStyle name="Comma 2 3 11 2" xfId="463" xr:uid="{00000000-0005-0000-0000-000089070000}"/>
    <cellStyle name="Comma 2 3 11 2 2" xfId="5720" xr:uid="{00000000-0005-0000-0000-00008A070000}"/>
    <cellStyle name="Comma 2 3 11 2 2 2" xfId="13517" xr:uid="{00000000-0005-0000-0000-00008B070000}"/>
    <cellStyle name="Comma 2 3 11 2 3" xfId="3121" xr:uid="{00000000-0005-0000-0000-00008C070000}"/>
    <cellStyle name="Comma 2 3 11 2 3 2" xfId="10915" xr:uid="{00000000-0005-0000-0000-00008D070000}"/>
    <cellStyle name="Comma 2 3 11 2 4" xfId="8317" xr:uid="{00000000-0005-0000-0000-00008E070000}"/>
    <cellStyle name="Comma 2 3 11 3" xfId="5719" xr:uid="{00000000-0005-0000-0000-00008F070000}"/>
    <cellStyle name="Comma 2 3 11 3 2" xfId="13516" xr:uid="{00000000-0005-0000-0000-000090070000}"/>
    <cellStyle name="Comma 2 3 11 4" xfId="3120" xr:uid="{00000000-0005-0000-0000-000091070000}"/>
    <cellStyle name="Comma 2 3 11 4 2" xfId="10914" xr:uid="{00000000-0005-0000-0000-000092070000}"/>
    <cellStyle name="Comma 2 3 11 5" xfId="8316" xr:uid="{00000000-0005-0000-0000-000093070000}"/>
    <cellStyle name="Comma 2 3 12" xfId="464" xr:uid="{00000000-0005-0000-0000-000094070000}"/>
    <cellStyle name="Comma 2 3 12 2" xfId="5721" xr:uid="{00000000-0005-0000-0000-000095070000}"/>
    <cellStyle name="Comma 2 3 12 2 2" xfId="13518" xr:uid="{00000000-0005-0000-0000-000096070000}"/>
    <cellStyle name="Comma 2 3 12 3" xfId="3122" xr:uid="{00000000-0005-0000-0000-000097070000}"/>
    <cellStyle name="Comma 2 3 12 3 2" xfId="10916" xr:uid="{00000000-0005-0000-0000-000098070000}"/>
    <cellStyle name="Comma 2 3 12 4" xfId="8318" xr:uid="{00000000-0005-0000-0000-000099070000}"/>
    <cellStyle name="Comma 2 3 13" xfId="465" xr:uid="{00000000-0005-0000-0000-00009A070000}"/>
    <cellStyle name="Comma 2 3 13 2" xfId="5722" xr:uid="{00000000-0005-0000-0000-00009B070000}"/>
    <cellStyle name="Comma 2 3 13 2 2" xfId="13519" xr:uid="{00000000-0005-0000-0000-00009C070000}"/>
    <cellStyle name="Comma 2 3 13 3" xfId="3123" xr:uid="{00000000-0005-0000-0000-00009D070000}"/>
    <cellStyle name="Comma 2 3 13 3 2" xfId="10917" xr:uid="{00000000-0005-0000-0000-00009E070000}"/>
    <cellStyle name="Comma 2 3 13 4" xfId="8319" xr:uid="{00000000-0005-0000-0000-00009F070000}"/>
    <cellStyle name="Comma 2 3 14" xfId="2602" xr:uid="{00000000-0005-0000-0000-0000A0070000}"/>
    <cellStyle name="Comma 2 3 14 2" xfId="7821" xr:uid="{00000000-0005-0000-0000-0000A1070000}"/>
    <cellStyle name="Comma 2 3 14 2 2" xfId="15618" xr:uid="{00000000-0005-0000-0000-0000A2070000}"/>
    <cellStyle name="Comma 2 3 14 3" xfId="5222" xr:uid="{00000000-0005-0000-0000-0000A3070000}"/>
    <cellStyle name="Comma 2 3 14 3 2" xfId="13016" xr:uid="{00000000-0005-0000-0000-0000A4070000}"/>
    <cellStyle name="Comma 2 3 14 4" xfId="10418" xr:uid="{00000000-0005-0000-0000-0000A5070000}"/>
    <cellStyle name="Comma 2 3 15" xfId="2661" xr:uid="{00000000-0005-0000-0000-0000A6070000}"/>
    <cellStyle name="Comma 2 3 15 2" xfId="7874" xr:uid="{00000000-0005-0000-0000-0000A7070000}"/>
    <cellStyle name="Comma 2 3 15 2 2" xfId="15671" xr:uid="{00000000-0005-0000-0000-0000A8070000}"/>
    <cellStyle name="Comma 2 3 15 3" xfId="5275" xr:uid="{00000000-0005-0000-0000-0000A9070000}"/>
    <cellStyle name="Comma 2 3 15 3 2" xfId="13069" xr:uid="{00000000-0005-0000-0000-0000AA070000}"/>
    <cellStyle name="Comma 2 3 15 4" xfId="10471" xr:uid="{00000000-0005-0000-0000-0000AB070000}"/>
    <cellStyle name="Comma 2 3 16" xfId="458" xr:uid="{00000000-0005-0000-0000-0000AC070000}"/>
    <cellStyle name="Comma 2 3 16 2" xfId="5715" xr:uid="{00000000-0005-0000-0000-0000AD070000}"/>
    <cellStyle name="Comma 2 3 16 2 2" xfId="13512" xr:uid="{00000000-0005-0000-0000-0000AE070000}"/>
    <cellStyle name="Comma 2 3 16 3" xfId="3116" xr:uid="{00000000-0005-0000-0000-0000AF070000}"/>
    <cellStyle name="Comma 2 3 16 3 2" xfId="10910" xr:uid="{00000000-0005-0000-0000-0000B0070000}"/>
    <cellStyle name="Comma 2 3 16 4" xfId="8312" xr:uid="{00000000-0005-0000-0000-0000B1070000}"/>
    <cellStyle name="Comma 2 3 17" xfId="5384" xr:uid="{00000000-0005-0000-0000-0000B2070000}"/>
    <cellStyle name="Comma 2 3 17 2" xfId="13178" xr:uid="{00000000-0005-0000-0000-0000B3070000}"/>
    <cellStyle name="Comma 2 3 18" xfId="2778" xr:uid="{00000000-0005-0000-0000-0000B4070000}"/>
    <cellStyle name="Comma 2 3 18 2" xfId="10580" xr:uid="{00000000-0005-0000-0000-0000B5070000}"/>
    <cellStyle name="Comma 2 3 19" xfId="7984" xr:uid="{00000000-0005-0000-0000-0000B6070000}"/>
    <cellStyle name="Comma 2 3 2" xfId="131" xr:uid="{00000000-0005-0000-0000-0000B7070000}"/>
    <cellStyle name="Comma 2 3 2 10" xfId="467" xr:uid="{00000000-0005-0000-0000-0000B8070000}"/>
    <cellStyle name="Comma 2 3 2 10 2" xfId="5724" xr:uid="{00000000-0005-0000-0000-0000B9070000}"/>
    <cellStyle name="Comma 2 3 2 10 2 2" xfId="13521" xr:uid="{00000000-0005-0000-0000-0000BA070000}"/>
    <cellStyle name="Comma 2 3 2 10 3" xfId="3125" xr:uid="{00000000-0005-0000-0000-0000BB070000}"/>
    <cellStyle name="Comma 2 3 2 10 3 2" xfId="10919" xr:uid="{00000000-0005-0000-0000-0000BC070000}"/>
    <cellStyle name="Comma 2 3 2 10 4" xfId="8321" xr:uid="{00000000-0005-0000-0000-0000BD070000}"/>
    <cellStyle name="Comma 2 3 2 11" xfId="2610" xr:uid="{00000000-0005-0000-0000-0000BE070000}"/>
    <cellStyle name="Comma 2 3 2 11 2" xfId="7828" xr:uid="{00000000-0005-0000-0000-0000BF070000}"/>
    <cellStyle name="Comma 2 3 2 11 2 2" xfId="15625" xr:uid="{00000000-0005-0000-0000-0000C0070000}"/>
    <cellStyle name="Comma 2 3 2 11 3" xfId="5229" xr:uid="{00000000-0005-0000-0000-0000C1070000}"/>
    <cellStyle name="Comma 2 3 2 11 3 2" xfId="13023" xr:uid="{00000000-0005-0000-0000-0000C2070000}"/>
    <cellStyle name="Comma 2 3 2 11 4" xfId="10425" xr:uid="{00000000-0005-0000-0000-0000C3070000}"/>
    <cellStyle name="Comma 2 3 2 12" xfId="2668" xr:uid="{00000000-0005-0000-0000-0000C4070000}"/>
    <cellStyle name="Comma 2 3 2 12 2" xfId="7881" xr:uid="{00000000-0005-0000-0000-0000C5070000}"/>
    <cellStyle name="Comma 2 3 2 12 2 2" xfId="15678" xr:uid="{00000000-0005-0000-0000-0000C6070000}"/>
    <cellStyle name="Comma 2 3 2 12 3" xfId="5282" xr:uid="{00000000-0005-0000-0000-0000C7070000}"/>
    <cellStyle name="Comma 2 3 2 12 3 2" xfId="13076" xr:uid="{00000000-0005-0000-0000-0000C8070000}"/>
    <cellStyle name="Comma 2 3 2 12 4" xfId="10478" xr:uid="{00000000-0005-0000-0000-0000C9070000}"/>
    <cellStyle name="Comma 2 3 2 13" xfId="466" xr:uid="{00000000-0005-0000-0000-0000CA070000}"/>
    <cellStyle name="Comma 2 3 2 13 2" xfId="5723" xr:uid="{00000000-0005-0000-0000-0000CB070000}"/>
    <cellStyle name="Comma 2 3 2 13 2 2" xfId="13520" xr:uid="{00000000-0005-0000-0000-0000CC070000}"/>
    <cellStyle name="Comma 2 3 2 13 3" xfId="3124" xr:uid="{00000000-0005-0000-0000-0000CD070000}"/>
    <cellStyle name="Comma 2 3 2 13 3 2" xfId="10918" xr:uid="{00000000-0005-0000-0000-0000CE070000}"/>
    <cellStyle name="Comma 2 3 2 13 4" xfId="8320" xr:uid="{00000000-0005-0000-0000-0000CF070000}"/>
    <cellStyle name="Comma 2 3 2 14" xfId="5391" xr:uid="{00000000-0005-0000-0000-0000D0070000}"/>
    <cellStyle name="Comma 2 3 2 14 2" xfId="13185" xr:uid="{00000000-0005-0000-0000-0000D1070000}"/>
    <cellStyle name="Comma 2 3 2 15" xfId="2785" xr:uid="{00000000-0005-0000-0000-0000D2070000}"/>
    <cellStyle name="Comma 2 3 2 15 2" xfId="10587" xr:uid="{00000000-0005-0000-0000-0000D3070000}"/>
    <cellStyle name="Comma 2 3 2 16" xfId="7991" xr:uid="{00000000-0005-0000-0000-0000D4070000}"/>
    <cellStyle name="Comma 2 3 2 2" xfId="144" xr:uid="{00000000-0005-0000-0000-0000D5070000}"/>
    <cellStyle name="Comma 2 3 2 2 10" xfId="2623" xr:uid="{00000000-0005-0000-0000-0000D6070000}"/>
    <cellStyle name="Comma 2 3 2 2 10 2" xfId="7841" xr:uid="{00000000-0005-0000-0000-0000D7070000}"/>
    <cellStyle name="Comma 2 3 2 2 10 2 2" xfId="15638" xr:uid="{00000000-0005-0000-0000-0000D8070000}"/>
    <cellStyle name="Comma 2 3 2 2 10 3" xfId="5242" xr:uid="{00000000-0005-0000-0000-0000D9070000}"/>
    <cellStyle name="Comma 2 3 2 2 10 3 2" xfId="13036" xr:uid="{00000000-0005-0000-0000-0000DA070000}"/>
    <cellStyle name="Comma 2 3 2 2 10 4" xfId="10438" xr:uid="{00000000-0005-0000-0000-0000DB070000}"/>
    <cellStyle name="Comma 2 3 2 2 11" xfId="2681" xr:uid="{00000000-0005-0000-0000-0000DC070000}"/>
    <cellStyle name="Comma 2 3 2 2 11 2" xfId="7894" xr:uid="{00000000-0005-0000-0000-0000DD070000}"/>
    <cellStyle name="Comma 2 3 2 2 11 2 2" xfId="15691" xr:uid="{00000000-0005-0000-0000-0000DE070000}"/>
    <cellStyle name="Comma 2 3 2 2 11 3" xfId="5295" xr:uid="{00000000-0005-0000-0000-0000DF070000}"/>
    <cellStyle name="Comma 2 3 2 2 11 3 2" xfId="13089" xr:uid="{00000000-0005-0000-0000-0000E0070000}"/>
    <cellStyle name="Comma 2 3 2 2 11 4" xfId="10491" xr:uid="{00000000-0005-0000-0000-0000E1070000}"/>
    <cellStyle name="Comma 2 3 2 2 12" xfId="468" xr:uid="{00000000-0005-0000-0000-0000E2070000}"/>
    <cellStyle name="Comma 2 3 2 2 12 2" xfId="5725" xr:uid="{00000000-0005-0000-0000-0000E3070000}"/>
    <cellStyle name="Comma 2 3 2 2 12 2 2" xfId="13522" xr:uid="{00000000-0005-0000-0000-0000E4070000}"/>
    <cellStyle name="Comma 2 3 2 2 12 3" xfId="3126" xr:uid="{00000000-0005-0000-0000-0000E5070000}"/>
    <cellStyle name="Comma 2 3 2 2 12 3 2" xfId="10920" xr:uid="{00000000-0005-0000-0000-0000E6070000}"/>
    <cellStyle name="Comma 2 3 2 2 12 4" xfId="8322" xr:uid="{00000000-0005-0000-0000-0000E7070000}"/>
    <cellStyle name="Comma 2 3 2 2 13" xfId="5404" xr:uid="{00000000-0005-0000-0000-0000E8070000}"/>
    <cellStyle name="Comma 2 3 2 2 13 2" xfId="13198" xr:uid="{00000000-0005-0000-0000-0000E9070000}"/>
    <cellStyle name="Comma 2 3 2 2 14" xfId="2798" xr:uid="{00000000-0005-0000-0000-0000EA070000}"/>
    <cellStyle name="Comma 2 3 2 2 14 2" xfId="10600" xr:uid="{00000000-0005-0000-0000-0000EB070000}"/>
    <cellStyle name="Comma 2 3 2 2 15" xfId="8003" xr:uid="{00000000-0005-0000-0000-0000EC070000}"/>
    <cellStyle name="Comma 2 3 2 2 2" xfId="173" xr:uid="{00000000-0005-0000-0000-0000ED070000}"/>
    <cellStyle name="Comma 2 3 2 2 2 10" xfId="8030" xr:uid="{00000000-0005-0000-0000-0000EE070000}"/>
    <cellStyle name="Comma 2 3 2 2 2 2" xfId="227" xr:uid="{00000000-0005-0000-0000-0000EF070000}"/>
    <cellStyle name="Comma 2 3 2 2 2 2 2" xfId="471" xr:uid="{00000000-0005-0000-0000-0000F0070000}"/>
    <cellStyle name="Comma 2 3 2 2 2 2 2 2" xfId="5728" xr:uid="{00000000-0005-0000-0000-0000F1070000}"/>
    <cellStyle name="Comma 2 3 2 2 2 2 2 2 2" xfId="13525" xr:uid="{00000000-0005-0000-0000-0000F2070000}"/>
    <cellStyle name="Comma 2 3 2 2 2 2 2 3" xfId="3129" xr:uid="{00000000-0005-0000-0000-0000F3070000}"/>
    <cellStyle name="Comma 2 3 2 2 2 2 2 3 2" xfId="10923" xr:uid="{00000000-0005-0000-0000-0000F4070000}"/>
    <cellStyle name="Comma 2 3 2 2 2 2 2 4" xfId="8325" xr:uid="{00000000-0005-0000-0000-0000F5070000}"/>
    <cellStyle name="Comma 2 3 2 2 2 2 3" xfId="2762" xr:uid="{00000000-0005-0000-0000-0000F6070000}"/>
    <cellStyle name="Comma 2 3 2 2 2 2 3 2" xfId="7975" xr:uid="{00000000-0005-0000-0000-0000F7070000}"/>
    <cellStyle name="Comma 2 3 2 2 2 2 3 2 2" xfId="15772" xr:uid="{00000000-0005-0000-0000-0000F8070000}"/>
    <cellStyle name="Comma 2 3 2 2 2 2 3 3" xfId="5376" xr:uid="{00000000-0005-0000-0000-0000F9070000}"/>
    <cellStyle name="Comma 2 3 2 2 2 2 3 3 2" xfId="13170" xr:uid="{00000000-0005-0000-0000-0000FA070000}"/>
    <cellStyle name="Comma 2 3 2 2 2 2 3 4" xfId="10572" xr:uid="{00000000-0005-0000-0000-0000FB070000}"/>
    <cellStyle name="Comma 2 3 2 2 2 2 4" xfId="470" xr:uid="{00000000-0005-0000-0000-0000FC070000}"/>
    <cellStyle name="Comma 2 3 2 2 2 2 4 2" xfId="5727" xr:uid="{00000000-0005-0000-0000-0000FD070000}"/>
    <cellStyle name="Comma 2 3 2 2 2 2 4 2 2" xfId="13524" xr:uid="{00000000-0005-0000-0000-0000FE070000}"/>
    <cellStyle name="Comma 2 3 2 2 2 2 4 3" xfId="3128" xr:uid="{00000000-0005-0000-0000-0000FF070000}"/>
    <cellStyle name="Comma 2 3 2 2 2 2 4 3 2" xfId="10922" xr:uid="{00000000-0005-0000-0000-000000080000}"/>
    <cellStyle name="Comma 2 3 2 2 2 2 4 4" xfId="8324" xr:uid="{00000000-0005-0000-0000-000001080000}"/>
    <cellStyle name="Comma 2 3 2 2 2 2 5" xfId="5485" xr:uid="{00000000-0005-0000-0000-000002080000}"/>
    <cellStyle name="Comma 2 3 2 2 2 2 5 2" xfId="13279" xr:uid="{00000000-0005-0000-0000-000003080000}"/>
    <cellStyle name="Comma 2 3 2 2 2 2 6" xfId="2879" xr:uid="{00000000-0005-0000-0000-000004080000}"/>
    <cellStyle name="Comma 2 3 2 2 2 2 6 2" xfId="10681" xr:uid="{00000000-0005-0000-0000-000005080000}"/>
    <cellStyle name="Comma 2 3 2 2 2 2 7" xfId="8084" xr:uid="{00000000-0005-0000-0000-000006080000}"/>
    <cellStyle name="Comma 2 3 2 2 2 3" xfId="472" xr:uid="{00000000-0005-0000-0000-000007080000}"/>
    <cellStyle name="Comma 2 3 2 2 2 3 2" xfId="5729" xr:uid="{00000000-0005-0000-0000-000008080000}"/>
    <cellStyle name="Comma 2 3 2 2 2 3 2 2" xfId="13526" xr:uid="{00000000-0005-0000-0000-000009080000}"/>
    <cellStyle name="Comma 2 3 2 2 2 3 3" xfId="3130" xr:uid="{00000000-0005-0000-0000-00000A080000}"/>
    <cellStyle name="Comma 2 3 2 2 2 3 3 2" xfId="10924" xr:uid="{00000000-0005-0000-0000-00000B080000}"/>
    <cellStyle name="Comma 2 3 2 2 2 3 4" xfId="8326" xr:uid="{00000000-0005-0000-0000-00000C080000}"/>
    <cellStyle name="Comma 2 3 2 2 2 4" xfId="473" xr:uid="{00000000-0005-0000-0000-00000D080000}"/>
    <cellStyle name="Comma 2 3 2 2 2 4 2" xfId="5730" xr:uid="{00000000-0005-0000-0000-00000E080000}"/>
    <cellStyle name="Comma 2 3 2 2 2 4 2 2" xfId="13527" xr:uid="{00000000-0005-0000-0000-00000F080000}"/>
    <cellStyle name="Comma 2 3 2 2 2 4 3" xfId="3131" xr:uid="{00000000-0005-0000-0000-000010080000}"/>
    <cellStyle name="Comma 2 3 2 2 2 4 3 2" xfId="10925" xr:uid="{00000000-0005-0000-0000-000011080000}"/>
    <cellStyle name="Comma 2 3 2 2 2 4 4" xfId="8327" xr:uid="{00000000-0005-0000-0000-000012080000}"/>
    <cellStyle name="Comma 2 3 2 2 2 5" xfId="2650" xr:uid="{00000000-0005-0000-0000-000013080000}"/>
    <cellStyle name="Comma 2 3 2 2 2 5 2" xfId="7868" xr:uid="{00000000-0005-0000-0000-000014080000}"/>
    <cellStyle name="Comma 2 3 2 2 2 5 2 2" xfId="15665" xr:uid="{00000000-0005-0000-0000-000015080000}"/>
    <cellStyle name="Comma 2 3 2 2 2 5 3" xfId="5269" xr:uid="{00000000-0005-0000-0000-000016080000}"/>
    <cellStyle name="Comma 2 3 2 2 2 5 3 2" xfId="13063" xr:uid="{00000000-0005-0000-0000-000017080000}"/>
    <cellStyle name="Comma 2 3 2 2 2 5 4" xfId="10465" xr:uid="{00000000-0005-0000-0000-000018080000}"/>
    <cellStyle name="Comma 2 3 2 2 2 6" xfId="2708" xr:uid="{00000000-0005-0000-0000-000019080000}"/>
    <cellStyle name="Comma 2 3 2 2 2 6 2" xfId="7921" xr:uid="{00000000-0005-0000-0000-00001A080000}"/>
    <cellStyle name="Comma 2 3 2 2 2 6 2 2" xfId="15718" xr:uid="{00000000-0005-0000-0000-00001B080000}"/>
    <cellStyle name="Comma 2 3 2 2 2 6 3" xfId="5322" xr:uid="{00000000-0005-0000-0000-00001C080000}"/>
    <cellStyle name="Comma 2 3 2 2 2 6 3 2" xfId="13116" xr:uid="{00000000-0005-0000-0000-00001D080000}"/>
    <cellStyle name="Comma 2 3 2 2 2 6 4" xfId="10518" xr:uid="{00000000-0005-0000-0000-00001E080000}"/>
    <cellStyle name="Comma 2 3 2 2 2 7" xfId="469" xr:uid="{00000000-0005-0000-0000-00001F080000}"/>
    <cellStyle name="Comma 2 3 2 2 2 7 2" xfId="5726" xr:uid="{00000000-0005-0000-0000-000020080000}"/>
    <cellStyle name="Comma 2 3 2 2 2 7 2 2" xfId="13523" xr:uid="{00000000-0005-0000-0000-000021080000}"/>
    <cellStyle name="Comma 2 3 2 2 2 7 3" xfId="3127" xr:uid="{00000000-0005-0000-0000-000022080000}"/>
    <cellStyle name="Comma 2 3 2 2 2 7 3 2" xfId="10921" xr:uid="{00000000-0005-0000-0000-000023080000}"/>
    <cellStyle name="Comma 2 3 2 2 2 7 4" xfId="8323" xr:uid="{00000000-0005-0000-0000-000024080000}"/>
    <cellStyle name="Comma 2 3 2 2 2 8" xfId="5431" xr:uid="{00000000-0005-0000-0000-000025080000}"/>
    <cellStyle name="Comma 2 3 2 2 2 8 2" xfId="13225" xr:uid="{00000000-0005-0000-0000-000026080000}"/>
    <cellStyle name="Comma 2 3 2 2 2 9" xfId="2825" xr:uid="{00000000-0005-0000-0000-000027080000}"/>
    <cellStyle name="Comma 2 3 2 2 2 9 2" xfId="10627" xr:uid="{00000000-0005-0000-0000-000028080000}"/>
    <cellStyle name="Comma 2 3 2 2 3" xfId="200" xr:uid="{00000000-0005-0000-0000-000029080000}"/>
    <cellStyle name="Comma 2 3 2 2 3 2" xfId="475" xr:uid="{00000000-0005-0000-0000-00002A080000}"/>
    <cellStyle name="Comma 2 3 2 2 3 2 2" xfId="476" xr:uid="{00000000-0005-0000-0000-00002B080000}"/>
    <cellStyle name="Comma 2 3 2 2 3 2 2 2" xfId="5733" xr:uid="{00000000-0005-0000-0000-00002C080000}"/>
    <cellStyle name="Comma 2 3 2 2 3 2 2 2 2" xfId="13530" xr:uid="{00000000-0005-0000-0000-00002D080000}"/>
    <cellStyle name="Comma 2 3 2 2 3 2 2 3" xfId="3134" xr:uid="{00000000-0005-0000-0000-00002E080000}"/>
    <cellStyle name="Comma 2 3 2 2 3 2 2 3 2" xfId="10928" xr:uid="{00000000-0005-0000-0000-00002F080000}"/>
    <cellStyle name="Comma 2 3 2 2 3 2 2 4" xfId="8330" xr:uid="{00000000-0005-0000-0000-000030080000}"/>
    <cellStyle name="Comma 2 3 2 2 3 2 3" xfId="5732" xr:uid="{00000000-0005-0000-0000-000031080000}"/>
    <cellStyle name="Comma 2 3 2 2 3 2 3 2" xfId="13529" xr:uid="{00000000-0005-0000-0000-000032080000}"/>
    <cellStyle name="Comma 2 3 2 2 3 2 4" xfId="3133" xr:uid="{00000000-0005-0000-0000-000033080000}"/>
    <cellStyle name="Comma 2 3 2 2 3 2 4 2" xfId="10927" xr:uid="{00000000-0005-0000-0000-000034080000}"/>
    <cellStyle name="Comma 2 3 2 2 3 2 5" xfId="8329" xr:uid="{00000000-0005-0000-0000-000035080000}"/>
    <cellStyle name="Comma 2 3 2 2 3 3" xfId="477" xr:uid="{00000000-0005-0000-0000-000036080000}"/>
    <cellStyle name="Comma 2 3 2 2 3 3 2" xfId="5734" xr:uid="{00000000-0005-0000-0000-000037080000}"/>
    <cellStyle name="Comma 2 3 2 2 3 3 2 2" xfId="13531" xr:uid="{00000000-0005-0000-0000-000038080000}"/>
    <cellStyle name="Comma 2 3 2 2 3 3 3" xfId="3135" xr:uid="{00000000-0005-0000-0000-000039080000}"/>
    <cellStyle name="Comma 2 3 2 2 3 3 3 2" xfId="10929" xr:uid="{00000000-0005-0000-0000-00003A080000}"/>
    <cellStyle name="Comma 2 3 2 2 3 3 4" xfId="8331" xr:uid="{00000000-0005-0000-0000-00003B080000}"/>
    <cellStyle name="Comma 2 3 2 2 3 4" xfId="478" xr:uid="{00000000-0005-0000-0000-00003C080000}"/>
    <cellStyle name="Comma 2 3 2 2 3 4 2" xfId="5735" xr:uid="{00000000-0005-0000-0000-00003D080000}"/>
    <cellStyle name="Comma 2 3 2 2 3 4 2 2" xfId="13532" xr:uid="{00000000-0005-0000-0000-00003E080000}"/>
    <cellStyle name="Comma 2 3 2 2 3 4 3" xfId="3136" xr:uid="{00000000-0005-0000-0000-00003F080000}"/>
    <cellStyle name="Comma 2 3 2 2 3 4 3 2" xfId="10930" xr:uid="{00000000-0005-0000-0000-000040080000}"/>
    <cellStyle name="Comma 2 3 2 2 3 4 4" xfId="8332" xr:uid="{00000000-0005-0000-0000-000041080000}"/>
    <cellStyle name="Comma 2 3 2 2 3 5" xfId="2735" xr:uid="{00000000-0005-0000-0000-000042080000}"/>
    <cellStyle name="Comma 2 3 2 2 3 5 2" xfId="7948" xr:uid="{00000000-0005-0000-0000-000043080000}"/>
    <cellStyle name="Comma 2 3 2 2 3 5 2 2" xfId="15745" xr:uid="{00000000-0005-0000-0000-000044080000}"/>
    <cellStyle name="Comma 2 3 2 2 3 5 3" xfId="5349" xr:uid="{00000000-0005-0000-0000-000045080000}"/>
    <cellStyle name="Comma 2 3 2 2 3 5 3 2" xfId="13143" xr:uid="{00000000-0005-0000-0000-000046080000}"/>
    <cellStyle name="Comma 2 3 2 2 3 5 4" xfId="10545" xr:uid="{00000000-0005-0000-0000-000047080000}"/>
    <cellStyle name="Comma 2 3 2 2 3 6" xfId="474" xr:uid="{00000000-0005-0000-0000-000048080000}"/>
    <cellStyle name="Comma 2 3 2 2 3 6 2" xfId="5731" xr:uid="{00000000-0005-0000-0000-000049080000}"/>
    <cellStyle name="Comma 2 3 2 2 3 6 2 2" xfId="13528" xr:uid="{00000000-0005-0000-0000-00004A080000}"/>
    <cellStyle name="Comma 2 3 2 2 3 6 3" xfId="3132" xr:uid="{00000000-0005-0000-0000-00004B080000}"/>
    <cellStyle name="Comma 2 3 2 2 3 6 3 2" xfId="10926" xr:uid="{00000000-0005-0000-0000-00004C080000}"/>
    <cellStyle name="Comma 2 3 2 2 3 6 4" xfId="8328" xr:uid="{00000000-0005-0000-0000-00004D080000}"/>
    <cellStyle name="Comma 2 3 2 2 3 7" xfId="5458" xr:uid="{00000000-0005-0000-0000-00004E080000}"/>
    <cellStyle name="Comma 2 3 2 2 3 7 2" xfId="13252" xr:uid="{00000000-0005-0000-0000-00004F080000}"/>
    <cellStyle name="Comma 2 3 2 2 3 8" xfId="2852" xr:uid="{00000000-0005-0000-0000-000050080000}"/>
    <cellStyle name="Comma 2 3 2 2 3 8 2" xfId="10654" xr:uid="{00000000-0005-0000-0000-000051080000}"/>
    <cellStyle name="Comma 2 3 2 2 3 9" xfId="8057" xr:uid="{00000000-0005-0000-0000-000052080000}"/>
    <cellStyle name="Comma 2 3 2 2 4" xfId="479" xr:uid="{00000000-0005-0000-0000-000053080000}"/>
    <cellStyle name="Comma 2 3 2 2 4 2" xfId="480" xr:uid="{00000000-0005-0000-0000-000054080000}"/>
    <cellStyle name="Comma 2 3 2 2 4 2 2" xfId="481" xr:uid="{00000000-0005-0000-0000-000055080000}"/>
    <cellStyle name="Comma 2 3 2 2 4 2 2 2" xfId="5738" xr:uid="{00000000-0005-0000-0000-000056080000}"/>
    <cellStyle name="Comma 2 3 2 2 4 2 2 2 2" xfId="13535" xr:uid="{00000000-0005-0000-0000-000057080000}"/>
    <cellStyle name="Comma 2 3 2 2 4 2 2 3" xfId="3139" xr:uid="{00000000-0005-0000-0000-000058080000}"/>
    <cellStyle name="Comma 2 3 2 2 4 2 2 3 2" xfId="10933" xr:uid="{00000000-0005-0000-0000-000059080000}"/>
    <cellStyle name="Comma 2 3 2 2 4 2 2 4" xfId="8335" xr:uid="{00000000-0005-0000-0000-00005A080000}"/>
    <cellStyle name="Comma 2 3 2 2 4 2 3" xfId="5737" xr:uid="{00000000-0005-0000-0000-00005B080000}"/>
    <cellStyle name="Comma 2 3 2 2 4 2 3 2" xfId="13534" xr:uid="{00000000-0005-0000-0000-00005C080000}"/>
    <cellStyle name="Comma 2 3 2 2 4 2 4" xfId="3138" xr:uid="{00000000-0005-0000-0000-00005D080000}"/>
    <cellStyle name="Comma 2 3 2 2 4 2 4 2" xfId="10932" xr:uid="{00000000-0005-0000-0000-00005E080000}"/>
    <cellStyle name="Comma 2 3 2 2 4 2 5" xfId="8334" xr:uid="{00000000-0005-0000-0000-00005F080000}"/>
    <cellStyle name="Comma 2 3 2 2 4 3" xfId="482" xr:uid="{00000000-0005-0000-0000-000060080000}"/>
    <cellStyle name="Comma 2 3 2 2 4 3 2" xfId="5739" xr:uid="{00000000-0005-0000-0000-000061080000}"/>
    <cellStyle name="Comma 2 3 2 2 4 3 2 2" xfId="13536" xr:uid="{00000000-0005-0000-0000-000062080000}"/>
    <cellStyle name="Comma 2 3 2 2 4 3 3" xfId="3140" xr:uid="{00000000-0005-0000-0000-000063080000}"/>
    <cellStyle name="Comma 2 3 2 2 4 3 3 2" xfId="10934" xr:uid="{00000000-0005-0000-0000-000064080000}"/>
    <cellStyle name="Comma 2 3 2 2 4 3 4" xfId="8336" xr:uid="{00000000-0005-0000-0000-000065080000}"/>
    <cellStyle name="Comma 2 3 2 2 4 4" xfId="483" xr:uid="{00000000-0005-0000-0000-000066080000}"/>
    <cellStyle name="Comma 2 3 2 2 4 4 2" xfId="5740" xr:uid="{00000000-0005-0000-0000-000067080000}"/>
    <cellStyle name="Comma 2 3 2 2 4 4 2 2" xfId="13537" xr:uid="{00000000-0005-0000-0000-000068080000}"/>
    <cellStyle name="Comma 2 3 2 2 4 4 3" xfId="3141" xr:uid="{00000000-0005-0000-0000-000069080000}"/>
    <cellStyle name="Comma 2 3 2 2 4 4 3 2" xfId="10935" xr:uid="{00000000-0005-0000-0000-00006A080000}"/>
    <cellStyle name="Comma 2 3 2 2 4 4 4" xfId="8337" xr:uid="{00000000-0005-0000-0000-00006B080000}"/>
    <cellStyle name="Comma 2 3 2 2 4 5" xfId="5736" xr:uid="{00000000-0005-0000-0000-00006C080000}"/>
    <cellStyle name="Comma 2 3 2 2 4 5 2" xfId="13533" xr:uid="{00000000-0005-0000-0000-00006D080000}"/>
    <cellStyle name="Comma 2 3 2 2 4 6" xfId="3137" xr:uid="{00000000-0005-0000-0000-00006E080000}"/>
    <cellStyle name="Comma 2 3 2 2 4 6 2" xfId="10931" xr:uid="{00000000-0005-0000-0000-00006F080000}"/>
    <cellStyle name="Comma 2 3 2 2 4 7" xfId="8333" xr:uid="{00000000-0005-0000-0000-000070080000}"/>
    <cellStyle name="Comma 2 3 2 2 5" xfId="484" xr:uid="{00000000-0005-0000-0000-000071080000}"/>
    <cellStyle name="Comma 2 3 2 2 5 2" xfId="485" xr:uid="{00000000-0005-0000-0000-000072080000}"/>
    <cellStyle name="Comma 2 3 2 2 5 2 2" xfId="486" xr:uid="{00000000-0005-0000-0000-000073080000}"/>
    <cellStyle name="Comma 2 3 2 2 5 2 2 2" xfId="5743" xr:uid="{00000000-0005-0000-0000-000074080000}"/>
    <cellStyle name="Comma 2 3 2 2 5 2 2 2 2" xfId="13540" xr:uid="{00000000-0005-0000-0000-000075080000}"/>
    <cellStyle name="Comma 2 3 2 2 5 2 2 3" xfId="3144" xr:uid="{00000000-0005-0000-0000-000076080000}"/>
    <cellStyle name="Comma 2 3 2 2 5 2 2 3 2" xfId="10938" xr:uid="{00000000-0005-0000-0000-000077080000}"/>
    <cellStyle name="Comma 2 3 2 2 5 2 2 4" xfId="8340" xr:uid="{00000000-0005-0000-0000-000078080000}"/>
    <cellStyle name="Comma 2 3 2 2 5 2 3" xfId="5742" xr:uid="{00000000-0005-0000-0000-000079080000}"/>
    <cellStyle name="Comma 2 3 2 2 5 2 3 2" xfId="13539" xr:uid="{00000000-0005-0000-0000-00007A080000}"/>
    <cellStyle name="Comma 2 3 2 2 5 2 4" xfId="3143" xr:uid="{00000000-0005-0000-0000-00007B080000}"/>
    <cellStyle name="Comma 2 3 2 2 5 2 4 2" xfId="10937" xr:uid="{00000000-0005-0000-0000-00007C080000}"/>
    <cellStyle name="Comma 2 3 2 2 5 2 5" xfId="8339" xr:uid="{00000000-0005-0000-0000-00007D080000}"/>
    <cellStyle name="Comma 2 3 2 2 5 3" xfId="487" xr:uid="{00000000-0005-0000-0000-00007E080000}"/>
    <cellStyle name="Comma 2 3 2 2 5 3 2" xfId="5744" xr:uid="{00000000-0005-0000-0000-00007F080000}"/>
    <cellStyle name="Comma 2 3 2 2 5 3 2 2" xfId="13541" xr:uid="{00000000-0005-0000-0000-000080080000}"/>
    <cellStyle name="Comma 2 3 2 2 5 3 3" xfId="3145" xr:uid="{00000000-0005-0000-0000-000081080000}"/>
    <cellStyle name="Comma 2 3 2 2 5 3 3 2" xfId="10939" xr:uid="{00000000-0005-0000-0000-000082080000}"/>
    <cellStyle name="Comma 2 3 2 2 5 3 4" xfId="8341" xr:uid="{00000000-0005-0000-0000-000083080000}"/>
    <cellStyle name="Comma 2 3 2 2 5 4" xfId="488" xr:uid="{00000000-0005-0000-0000-000084080000}"/>
    <cellStyle name="Comma 2 3 2 2 5 4 2" xfId="5745" xr:uid="{00000000-0005-0000-0000-000085080000}"/>
    <cellStyle name="Comma 2 3 2 2 5 4 2 2" xfId="13542" xr:uid="{00000000-0005-0000-0000-000086080000}"/>
    <cellStyle name="Comma 2 3 2 2 5 4 3" xfId="3146" xr:uid="{00000000-0005-0000-0000-000087080000}"/>
    <cellStyle name="Comma 2 3 2 2 5 4 3 2" xfId="10940" xr:uid="{00000000-0005-0000-0000-000088080000}"/>
    <cellStyle name="Comma 2 3 2 2 5 4 4" xfId="8342" xr:uid="{00000000-0005-0000-0000-000089080000}"/>
    <cellStyle name="Comma 2 3 2 2 5 5" xfId="5741" xr:uid="{00000000-0005-0000-0000-00008A080000}"/>
    <cellStyle name="Comma 2 3 2 2 5 5 2" xfId="13538" xr:uid="{00000000-0005-0000-0000-00008B080000}"/>
    <cellStyle name="Comma 2 3 2 2 5 6" xfId="3142" xr:uid="{00000000-0005-0000-0000-00008C080000}"/>
    <cellStyle name="Comma 2 3 2 2 5 6 2" xfId="10936" xr:uid="{00000000-0005-0000-0000-00008D080000}"/>
    <cellStyle name="Comma 2 3 2 2 5 7" xfId="8338" xr:uid="{00000000-0005-0000-0000-00008E080000}"/>
    <cellStyle name="Comma 2 3 2 2 6" xfId="489" xr:uid="{00000000-0005-0000-0000-00008F080000}"/>
    <cellStyle name="Comma 2 3 2 2 6 2" xfId="490" xr:uid="{00000000-0005-0000-0000-000090080000}"/>
    <cellStyle name="Comma 2 3 2 2 6 2 2" xfId="5747" xr:uid="{00000000-0005-0000-0000-000091080000}"/>
    <cellStyle name="Comma 2 3 2 2 6 2 2 2" xfId="13544" xr:uid="{00000000-0005-0000-0000-000092080000}"/>
    <cellStyle name="Comma 2 3 2 2 6 2 3" xfId="3148" xr:uid="{00000000-0005-0000-0000-000093080000}"/>
    <cellStyle name="Comma 2 3 2 2 6 2 3 2" xfId="10942" xr:uid="{00000000-0005-0000-0000-000094080000}"/>
    <cellStyle name="Comma 2 3 2 2 6 2 4" xfId="8344" xr:uid="{00000000-0005-0000-0000-000095080000}"/>
    <cellStyle name="Comma 2 3 2 2 6 3" xfId="491" xr:uid="{00000000-0005-0000-0000-000096080000}"/>
    <cellStyle name="Comma 2 3 2 2 6 3 2" xfId="5748" xr:uid="{00000000-0005-0000-0000-000097080000}"/>
    <cellStyle name="Comma 2 3 2 2 6 3 2 2" xfId="13545" xr:uid="{00000000-0005-0000-0000-000098080000}"/>
    <cellStyle name="Comma 2 3 2 2 6 3 3" xfId="3149" xr:uid="{00000000-0005-0000-0000-000099080000}"/>
    <cellStyle name="Comma 2 3 2 2 6 3 3 2" xfId="10943" xr:uid="{00000000-0005-0000-0000-00009A080000}"/>
    <cellStyle name="Comma 2 3 2 2 6 3 4" xfId="8345" xr:uid="{00000000-0005-0000-0000-00009B080000}"/>
    <cellStyle name="Comma 2 3 2 2 6 4" xfId="5746" xr:uid="{00000000-0005-0000-0000-00009C080000}"/>
    <cellStyle name="Comma 2 3 2 2 6 4 2" xfId="13543" xr:uid="{00000000-0005-0000-0000-00009D080000}"/>
    <cellStyle name="Comma 2 3 2 2 6 5" xfId="3147" xr:uid="{00000000-0005-0000-0000-00009E080000}"/>
    <cellStyle name="Comma 2 3 2 2 6 5 2" xfId="10941" xr:uid="{00000000-0005-0000-0000-00009F080000}"/>
    <cellStyle name="Comma 2 3 2 2 6 6" xfId="8343" xr:uid="{00000000-0005-0000-0000-0000A0080000}"/>
    <cellStyle name="Comma 2 3 2 2 7" xfId="492" xr:uid="{00000000-0005-0000-0000-0000A1080000}"/>
    <cellStyle name="Comma 2 3 2 2 7 2" xfId="493" xr:uid="{00000000-0005-0000-0000-0000A2080000}"/>
    <cellStyle name="Comma 2 3 2 2 7 2 2" xfId="5750" xr:uid="{00000000-0005-0000-0000-0000A3080000}"/>
    <cellStyle name="Comma 2 3 2 2 7 2 2 2" xfId="13547" xr:uid="{00000000-0005-0000-0000-0000A4080000}"/>
    <cellStyle name="Comma 2 3 2 2 7 2 3" xfId="3151" xr:uid="{00000000-0005-0000-0000-0000A5080000}"/>
    <cellStyle name="Comma 2 3 2 2 7 2 3 2" xfId="10945" xr:uid="{00000000-0005-0000-0000-0000A6080000}"/>
    <cellStyle name="Comma 2 3 2 2 7 2 4" xfId="8347" xr:uid="{00000000-0005-0000-0000-0000A7080000}"/>
    <cellStyle name="Comma 2 3 2 2 7 3" xfId="5749" xr:uid="{00000000-0005-0000-0000-0000A8080000}"/>
    <cellStyle name="Comma 2 3 2 2 7 3 2" xfId="13546" xr:uid="{00000000-0005-0000-0000-0000A9080000}"/>
    <cellStyle name="Comma 2 3 2 2 7 4" xfId="3150" xr:uid="{00000000-0005-0000-0000-0000AA080000}"/>
    <cellStyle name="Comma 2 3 2 2 7 4 2" xfId="10944" xr:uid="{00000000-0005-0000-0000-0000AB080000}"/>
    <cellStyle name="Comma 2 3 2 2 7 5" xfId="8346" xr:uid="{00000000-0005-0000-0000-0000AC080000}"/>
    <cellStyle name="Comma 2 3 2 2 8" xfId="494" xr:uid="{00000000-0005-0000-0000-0000AD080000}"/>
    <cellStyle name="Comma 2 3 2 2 8 2" xfId="5751" xr:uid="{00000000-0005-0000-0000-0000AE080000}"/>
    <cellStyle name="Comma 2 3 2 2 8 2 2" xfId="13548" xr:uid="{00000000-0005-0000-0000-0000AF080000}"/>
    <cellStyle name="Comma 2 3 2 2 8 3" xfId="3152" xr:uid="{00000000-0005-0000-0000-0000B0080000}"/>
    <cellStyle name="Comma 2 3 2 2 8 3 2" xfId="10946" xr:uid="{00000000-0005-0000-0000-0000B1080000}"/>
    <cellStyle name="Comma 2 3 2 2 8 4" xfId="8348" xr:uid="{00000000-0005-0000-0000-0000B2080000}"/>
    <cellStyle name="Comma 2 3 2 2 9" xfId="495" xr:uid="{00000000-0005-0000-0000-0000B3080000}"/>
    <cellStyle name="Comma 2 3 2 2 9 2" xfId="5752" xr:uid="{00000000-0005-0000-0000-0000B4080000}"/>
    <cellStyle name="Comma 2 3 2 2 9 2 2" xfId="13549" xr:uid="{00000000-0005-0000-0000-0000B5080000}"/>
    <cellStyle name="Comma 2 3 2 2 9 3" xfId="3153" xr:uid="{00000000-0005-0000-0000-0000B6080000}"/>
    <cellStyle name="Comma 2 3 2 2 9 3 2" xfId="10947" xr:uid="{00000000-0005-0000-0000-0000B7080000}"/>
    <cellStyle name="Comma 2 3 2 2 9 4" xfId="8349" xr:uid="{00000000-0005-0000-0000-0000B8080000}"/>
    <cellStyle name="Comma 2 3 2 3" xfId="160" xr:uid="{00000000-0005-0000-0000-0000B9080000}"/>
    <cellStyle name="Comma 2 3 2 3 10" xfId="8017" xr:uid="{00000000-0005-0000-0000-0000BA080000}"/>
    <cellStyle name="Comma 2 3 2 3 2" xfId="214" xr:uid="{00000000-0005-0000-0000-0000BB080000}"/>
    <cellStyle name="Comma 2 3 2 3 2 2" xfId="498" xr:uid="{00000000-0005-0000-0000-0000BC080000}"/>
    <cellStyle name="Comma 2 3 2 3 2 2 2" xfId="5755" xr:uid="{00000000-0005-0000-0000-0000BD080000}"/>
    <cellStyle name="Comma 2 3 2 3 2 2 2 2" xfId="13552" xr:uid="{00000000-0005-0000-0000-0000BE080000}"/>
    <cellStyle name="Comma 2 3 2 3 2 2 3" xfId="3156" xr:uid="{00000000-0005-0000-0000-0000BF080000}"/>
    <cellStyle name="Comma 2 3 2 3 2 2 3 2" xfId="10950" xr:uid="{00000000-0005-0000-0000-0000C0080000}"/>
    <cellStyle name="Comma 2 3 2 3 2 2 4" xfId="8352" xr:uid="{00000000-0005-0000-0000-0000C1080000}"/>
    <cellStyle name="Comma 2 3 2 3 2 3" xfId="2749" xr:uid="{00000000-0005-0000-0000-0000C2080000}"/>
    <cellStyle name="Comma 2 3 2 3 2 3 2" xfId="7962" xr:uid="{00000000-0005-0000-0000-0000C3080000}"/>
    <cellStyle name="Comma 2 3 2 3 2 3 2 2" xfId="15759" xr:uid="{00000000-0005-0000-0000-0000C4080000}"/>
    <cellStyle name="Comma 2 3 2 3 2 3 3" xfId="5363" xr:uid="{00000000-0005-0000-0000-0000C5080000}"/>
    <cellStyle name="Comma 2 3 2 3 2 3 3 2" xfId="13157" xr:uid="{00000000-0005-0000-0000-0000C6080000}"/>
    <cellStyle name="Comma 2 3 2 3 2 3 4" xfId="10559" xr:uid="{00000000-0005-0000-0000-0000C7080000}"/>
    <cellStyle name="Comma 2 3 2 3 2 4" xfId="497" xr:uid="{00000000-0005-0000-0000-0000C8080000}"/>
    <cellStyle name="Comma 2 3 2 3 2 4 2" xfId="5754" xr:uid="{00000000-0005-0000-0000-0000C9080000}"/>
    <cellStyle name="Comma 2 3 2 3 2 4 2 2" xfId="13551" xr:uid="{00000000-0005-0000-0000-0000CA080000}"/>
    <cellStyle name="Comma 2 3 2 3 2 4 3" xfId="3155" xr:uid="{00000000-0005-0000-0000-0000CB080000}"/>
    <cellStyle name="Comma 2 3 2 3 2 4 3 2" xfId="10949" xr:uid="{00000000-0005-0000-0000-0000CC080000}"/>
    <cellStyle name="Comma 2 3 2 3 2 4 4" xfId="8351" xr:uid="{00000000-0005-0000-0000-0000CD080000}"/>
    <cellStyle name="Comma 2 3 2 3 2 5" xfId="5472" xr:uid="{00000000-0005-0000-0000-0000CE080000}"/>
    <cellStyle name="Comma 2 3 2 3 2 5 2" xfId="13266" xr:uid="{00000000-0005-0000-0000-0000CF080000}"/>
    <cellStyle name="Comma 2 3 2 3 2 6" xfId="2866" xr:uid="{00000000-0005-0000-0000-0000D0080000}"/>
    <cellStyle name="Comma 2 3 2 3 2 6 2" xfId="10668" xr:uid="{00000000-0005-0000-0000-0000D1080000}"/>
    <cellStyle name="Comma 2 3 2 3 2 7" xfId="8071" xr:uid="{00000000-0005-0000-0000-0000D2080000}"/>
    <cellStyle name="Comma 2 3 2 3 3" xfId="499" xr:uid="{00000000-0005-0000-0000-0000D3080000}"/>
    <cellStyle name="Comma 2 3 2 3 3 2" xfId="5756" xr:uid="{00000000-0005-0000-0000-0000D4080000}"/>
    <cellStyle name="Comma 2 3 2 3 3 2 2" xfId="13553" xr:uid="{00000000-0005-0000-0000-0000D5080000}"/>
    <cellStyle name="Comma 2 3 2 3 3 3" xfId="3157" xr:uid="{00000000-0005-0000-0000-0000D6080000}"/>
    <cellStyle name="Comma 2 3 2 3 3 3 2" xfId="10951" xr:uid="{00000000-0005-0000-0000-0000D7080000}"/>
    <cellStyle name="Comma 2 3 2 3 3 4" xfId="8353" xr:uid="{00000000-0005-0000-0000-0000D8080000}"/>
    <cellStyle name="Comma 2 3 2 3 4" xfId="500" xr:uid="{00000000-0005-0000-0000-0000D9080000}"/>
    <cellStyle name="Comma 2 3 2 3 4 2" xfId="5757" xr:uid="{00000000-0005-0000-0000-0000DA080000}"/>
    <cellStyle name="Comma 2 3 2 3 4 2 2" xfId="13554" xr:uid="{00000000-0005-0000-0000-0000DB080000}"/>
    <cellStyle name="Comma 2 3 2 3 4 3" xfId="3158" xr:uid="{00000000-0005-0000-0000-0000DC080000}"/>
    <cellStyle name="Comma 2 3 2 3 4 3 2" xfId="10952" xr:uid="{00000000-0005-0000-0000-0000DD080000}"/>
    <cellStyle name="Comma 2 3 2 3 4 4" xfId="8354" xr:uid="{00000000-0005-0000-0000-0000DE080000}"/>
    <cellStyle name="Comma 2 3 2 3 5" xfId="2638" xr:uid="{00000000-0005-0000-0000-0000DF080000}"/>
    <cellStyle name="Comma 2 3 2 3 5 2" xfId="7855" xr:uid="{00000000-0005-0000-0000-0000E0080000}"/>
    <cellStyle name="Comma 2 3 2 3 5 2 2" xfId="15652" xr:uid="{00000000-0005-0000-0000-0000E1080000}"/>
    <cellStyle name="Comma 2 3 2 3 5 3" xfId="5256" xr:uid="{00000000-0005-0000-0000-0000E2080000}"/>
    <cellStyle name="Comma 2 3 2 3 5 3 2" xfId="13050" xr:uid="{00000000-0005-0000-0000-0000E3080000}"/>
    <cellStyle name="Comma 2 3 2 3 5 4" xfId="10452" xr:uid="{00000000-0005-0000-0000-0000E4080000}"/>
    <cellStyle name="Comma 2 3 2 3 6" xfId="2695" xr:uid="{00000000-0005-0000-0000-0000E5080000}"/>
    <cellStyle name="Comma 2 3 2 3 6 2" xfId="7908" xr:uid="{00000000-0005-0000-0000-0000E6080000}"/>
    <cellStyle name="Comma 2 3 2 3 6 2 2" xfId="15705" xr:uid="{00000000-0005-0000-0000-0000E7080000}"/>
    <cellStyle name="Comma 2 3 2 3 6 3" xfId="5309" xr:uid="{00000000-0005-0000-0000-0000E8080000}"/>
    <cellStyle name="Comma 2 3 2 3 6 3 2" xfId="13103" xr:uid="{00000000-0005-0000-0000-0000E9080000}"/>
    <cellStyle name="Comma 2 3 2 3 6 4" xfId="10505" xr:uid="{00000000-0005-0000-0000-0000EA080000}"/>
    <cellStyle name="Comma 2 3 2 3 7" xfId="496" xr:uid="{00000000-0005-0000-0000-0000EB080000}"/>
    <cellStyle name="Comma 2 3 2 3 7 2" xfId="5753" xr:uid="{00000000-0005-0000-0000-0000EC080000}"/>
    <cellStyle name="Comma 2 3 2 3 7 2 2" xfId="13550" xr:uid="{00000000-0005-0000-0000-0000ED080000}"/>
    <cellStyle name="Comma 2 3 2 3 7 3" xfId="3154" xr:uid="{00000000-0005-0000-0000-0000EE080000}"/>
    <cellStyle name="Comma 2 3 2 3 7 3 2" xfId="10948" xr:uid="{00000000-0005-0000-0000-0000EF080000}"/>
    <cellStyle name="Comma 2 3 2 3 7 4" xfId="8350" xr:uid="{00000000-0005-0000-0000-0000F0080000}"/>
    <cellStyle name="Comma 2 3 2 3 8" xfId="5418" xr:uid="{00000000-0005-0000-0000-0000F1080000}"/>
    <cellStyle name="Comma 2 3 2 3 8 2" xfId="13212" xr:uid="{00000000-0005-0000-0000-0000F2080000}"/>
    <cellStyle name="Comma 2 3 2 3 9" xfId="2812" xr:uid="{00000000-0005-0000-0000-0000F3080000}"/>
    <cellStyle name="Comma 2 3 2 3 9 2" xfId="10614" xr:uid="{00000000-0005-0000-0000-0000F4080000}"/>
    <cellStyle name="Comma 2 3 2 4" xfId="187" xr:uid="{00000000-0005-0000-0000-0000F5080000}"/>
    <cellStyle name="Comma 2 3 2 4 2" xfId="502" xr:uid="{00000000-0005-0000-0000-0000F6080000}"/>
    <cellStyle name="Comma 2 3 2 4 2 2" xfId="503" xr:uid="{00000000-0005-0000-0000-0000F7080000}"/>
    <cellStyle name="Comma 2 3 2 4 2 2 2" xfId="5760" xr:uid="{00000000-0005-0000-0000-0000F8080000}"/>
    <cellStyle name="Comma 2 3 2 4 2 2 2 2" xfId="13557" xr:uid="{00000000-0005-0000-0000-0000F9080000}"/>
    <cellStyle name="Comma 2 3 2 4 2 2 3" xfId="3161" xr:uid="{00000000-0005-0000-0000-0000FA080000}"/>
    <cellStyle name="Comma 2 3 2 4 2 2 3 2" xfId="10955" xr:uid="{00000000-0005-0000-0000-0000FB080000}"/>
    <cellStyle name="Comma 2 3 2 4 2 2 4" xfId="8357" xr:uid="{00000000-0005-0000-0000-0000FC080000}"/>
    <cellStyle name="Comma 2 3 2 4 2 3" xfId="5759" xr:uid="{00000000-0005-0000-0000-0000FD080000}"/>
    <cellStyle name="Comma 2 3 2 4 2 3 2" xfId="13556" xr:uid="{00000000-0005-0000-0000-0000FE080000}"/>
    <cellStyle name="Comma 2 3 2 4 2 4" xfId="3160" xr:uid="{00000000-0005-0000-0000-0000FF080000}"/>
    <cellStyle name="Comma 2 3 2 4 2 4 2" xfId="10954" xr:uid="{00000000-0005-0000-0000-000000090000}"/>
    <cellStyle name="Comma 2 3 2 4 2 5" xfId="8356" xr:uid="{00000000-0005-0000-0000-000001090000}"/>
    <cellStyle name="Comma 2 3 2 4 3" xfId="504" xr:uid="{00000000-0005-0000-0000-000002090000}"/>
    <cellStyle name="Comma 2 3 2 4 3 2" xfId="5761" xr:uid="{00000000-0005-0000-0000-000003090000}"/>
    <cellStyle name="Comma 2 3 2 4 3 2 2" xfId="13558" xr:uid="{00000000-0005-0000-0000-000004090000}"/>
    <cellStyle name="Comma 2 3 2 4 3 3" xfId="3162" xr:uid="{00000000-0005-0000-0000-000005090000}"/>
    <cellStyle name="Comma 2 3 2 4 3 3 2" xfId="10956" xr:uid="{00000000-0005-0000-0000-000006090000}"/>
    <cellStyle name="Comma 2 3 2 4 3 4" xfId="8358" xr:uid="{00000000-0005-0000-0000-000007090000}"/>
    <cellStyle name="Comma 2 3 2 4 4" xfId="505" xr:uid="{00000000-0005-0000-0000-000008090000}"/>
    <cellStyle name="Comma 2 3 2 4 4 2" xfId="5762" xr:uid="{00000000-0005-0000-0000-000009090000}"/>
    <cellStyle name="Comma 2 3 2 4 4 2 2" xfId="13559" xr:uid="{00000000-0005-0000-0000-00000A090000}"/>
    <cellStyle name="Comma 2 3 2 4 4 3" xfId="3163" xr:uid="{00000000-0005-0000-0000-00000B090000}"/>
    <cellStyle name="Comma 2 3 2 4 4 3 2" xfId="10957" xr:uid="{00000000-0005-0000-0000-00000C090000}"/>
    <cellStyle name="Comma 2 3 2 4 4 4" xfId="8359" xr:uid="{00000000-0005-0000-0000-00000D090000}"/>
    <cellStyle name="Comma 2 3 2 4 5" xfId="2722" xr:uid="{00000000-0005-0000-0000-00000E090000}"/>
    <cellStyle name="Comma 2 3 2 4 5 2" xfId="7935" xr:uid="{00000000-0005-0000-0000-00000F090000}"/>
    <cellStyle name="Comma 2 3 2 4 5 2 2" xfId="15732" xr:uid="{00000000-0005-0000-0000-000010090000}"/>
    <cellStyle name="Comma 2 3 2 4 5 3" xfId="5336" xr:uid="{00000000-0005-0000-0000-000011090000}"/>
    <cellStyle name="Comma 2 3 2 4 5 3 2" xfId="13130" xr:uid="{00000000-0005-0000-0000-000012090000}"/>
    <cellStyle name="Comma 2 3 2 4 5 4" xfId="10532" xr:uid="{00000000-0005-0000-0000-000013090000}"/>
    <cellStyle name="Comma 2 3 2 4 6" xfId="501" xr:uid="{00000000-0005-0000-0000-000014090000}"/>
    <cellStyle name="Comma 2 3 2 4 6 2" xfId="5758" xr:uid="{00000000-0005-0000-0000-000015090000}"/>
    <cellStyle name="Comma 2 3 2 4 6 2 2" xfId="13555" xr:uid="{00000000-0005-0000-0000-000016090000}"/>
    <cellStyle name="Comma 2 3 2 4 6 3" xfId="3159" xr:uid="{00000000-0005-0000-0000-000017090000}"/>
    <cellStyle name="Comma 2 3 2 4 6 3 2" xfId="10953" xr:uid="{00000000-0005-0000-0000-000018090000}"/>
    <cellStyle name="Comma 2 3 2 4 6 4" xfId="8355" xr:uid="{00000000-0005-0000-0000-000019090000}"/>
    <cellStyle name="Comma 2 3 2 4 7" xfId="5445" xr:uid="{00000000-0005-0000-0000-00001A090000}"/>
    <cellStyle name="Comma 2 3 2 4 7 2" xfId="13239" xr:uid="{00000000-0005-0000-0000-00001B090000}"/>
    <cellStyle name="Comma 2 3 2 4 8" xfId="2839" xr:uid="{00000000-0005-0000-0000-00001C090000}"/>
    <cellStyle name="Comma 2 3 2 4 8 2" xfId="10641" xr:uid="{00000000-0005-0000-0000-00001D090000}"/>
    <cellStyle name="Comma 2 3 2 4 9" xfId="8044" xr:uid="{00000000-0005-0000-0000-00001E090000}"/>
    <cellStyle name="Comma 2 3 2 5" xfId="506" xr:uid="{00000000-0005-0000-0000-00001F090000}"/>
    <cellStyle name="Comma 2 3 2 5 2" xfId="507" xr:uid="{00000000-0005-0000-0000-000020090000}"/>
    <cellStyle name="Comma 2 3 2 5 2 2" xfId="508" xr:uid="{00000000-0005-0000-0000-000021090000}"/>
    <cellStyle name="Comma 2 3 2 5 2 2 2" xfId="5765" xr:uid="{00000000-0005-0000-0000-000022090000}"/>
    <cellStyle name="Comma 2 3 2 5 2 2 2 2" xfId="13562" xr:uid="{00000000-0005-0000-0000-000023090000}"/>
    <cellStyle name="Comma 2 3 2 5 2 2 3" xfId="3166" xr:uid="{00000000-0005-0000-0000-000024090000}"/>
    <cellStyle name="Comma 2 3 2 5 2 2 3 2" xfId="10960" xr:uid="{00000000-0005-0000-0000-000025090000}"/>
    <cellStyle name="Comma 2 3 2 5 2 2 4" xfId="8362" xr:uid="{00000000-0005-0000-0000-000026090000}"/>
    <cellStyle name="Comma 2 3 2 5 2 3" xfId="5764" xr:uid="{00000000-0005-0000-0000-000027090000}"/>
    <cellStyle name="Comma 2 3 2 5 2 3 2" xfId="13561" xr:uid="{00000000-0005-0000-0000-000028090000}"/>
    <cellStyle name="Comma 2 3 2 5 2 4" xfId="3165" xr:uid="{00000000-0005-0000-0000-000029090000}"/>
    <cellStyle name="Comma 2 3 2 5 2 4 2" xfId="10959" xr:uid="{00000000-0005-0000-0000-00002A090000}"/>
    <cellStyle name="Comma 2 3 2 5 2 5" xfId="8361" xr:uid="{00000000-0005-0000-0000-00002B090000}"/>
    <cellStyle name="Comma 2 3 2 5 3" xfId="509" xr:uid="{00000000-0005-0000-0000-00002C090000}"/>
    <cellStyle name="Comma 2 3 2 5 3 2" xfId="5766" xr:uid="{00000000-0005-0000-0000-00002D090000}"/>
    <cellStyle name="Comma 2 3 2 5 3 2 2" xfId="13563" xr:uid="{00000000-0005-0000-0000-00002E090000}"/>
    <cellStyle name="Comma 2 3 2 5 3 3" xfId="3167" xr:uid="{00000000-0005-0000-0000-00002F090000}"/>
    <cellStyle name="Comma 2 3 2 5 3 3 2" xfId="10961" xr:uid="{00000000-0005-0000-0000-000030090000}"/>
    <cellStyle name="Comma 2 3 2 5 3 4" xfId="8363" xr:uid="{00000000-0005-0000-0000-000031090000}"/>
    <cellStyle name="Comma 2 3 2 5 4" xfId="510" xr:uid="{00000000-0005-0000-0000-000032090000}"/>
    <cellStyle name="Comma 2 3 2 5 4 2" xfId="5767" xr:uid="{00000000-0005-0000-0000-000033090000}"/>
    <cellStyle name="Comma 2 3 2 5 4 2 2" xfId="13564" xr:uid="{00000000-0005-0000-0000-000034090000}"/>
    <cellStyle name="Comma 2 3 2 5 4 3" xfId="3168" xr:uid="{00000000-0005-0000-0000-000035090000}"/>
    <cellStyle name="Comma 2 3 2 5 4 3 2" xfId="10962" xr:uid="{00000000-0005-0000-0000-000036090000}"/>
    <cellStyle name="Comma 2 3 2 5 4 4" xfId="8364" xr:uid="{00000000-0005-0000-0000-000037090000}"/>
    <cellStyle name="Comma 2 3 2 5 5" xfId="5763" xr:uid="{00000000-0005-0000-0000-000038090000}"/>
    <cellStyle name="Comma 2 3 2 5 5 2" xfId="13560" xr:uid="{00000000-0005-0000-0000-000039090000}"/>
    <cellStyle name="Comma 2 3 2 5 6" xfId="3164" xr:uid="{00000000-0005-0000-0000-00003A090000}"/>
    <cellStyle name="Comma 2 3 2 5 6 2" xfId="10958" xr:uid="{00000000-0005-0000-0000-00003B090000}"/>
    <cellStyle name="Comma 2 3 2 5 7" xfId="8360" xr:uid="{00000000-0005-0000-0000-00003C090000}"/>
    <cellStyle name="Comma 2 3 2 6" xfId="511" xr:uid="{00000000-0005-0000-0000-00003D090000}"/>
    <cellStyle name="Comma 2 3 2 6 2" xfId="512" xr:uid="{00000000-0005-0000-0000-00003E090000}"/>
    <cellStyle name="Comma 2 3 2 6 2 2" xfId="513" xr:uid="{00000000-0005-0000-0000-00003F090000}"/>
    <cellStyle name="Comma 2 3 2 6 2 2 2" xfId="5770" xr:uid="{00000000-0005-0000-0000-000040090000}"/>
    <cellStyle name="Comma 2 3 2 6 2 2 2 2" xfId="13567" xr:uid="{00000000-0005-0000-0000-000041090000}"/>
    <cellStyle name="Comma 2 3 2 6 2 2 3" xfId="3171" xr:uid="{00000000-0005-0000-0000-000042090000}"/>
    <cellStyle name="Comma 2 3 2 6 2 2 3 2" xfId="10965" xr:uid="{00000000-0005-0000-0000-000043090000}"/>
    <cellStyle name="Comma 2 3 2 6 2 2 4" xfId="8367" xr:uid="{00000000-0005-0000-0000-000044090000}"/>
    <cellStyle name="Comma 2 3 2 6 2 3" xfId="5769" xr:uid="{00000000-0005-0000-0000-000045090000}"/>
    <cellStyle name="Comma 2 3 2 6 2 3 2" xfId="13566" xr:uid="{00000000-0005-0000-0000-000046090000}"/>
    <cellStyle name="Comma 2 3 2 6 2 4" xfId="3170" xr:uid="{00000000-0005-0000-0000-000047090000}"/>
    <cellStyle name="Comma 2 3 2 6 2 4 2" xfId="10964" xr:uid="{00000000-0005-0000-0000-000048090000}"/>
    <cellStyle name="Comma 2 3 2 6 2 5" xfId="8366" xr:uid="{00000000-0005-0000-0000-000049090000}"/>
    <cellStyle name="Comma 2 3 2 6 3" xfId="514" xr:uid="{00000000-0005-0000-0000-00004A090000}"/>
    <cellStyle name="Comma 2 3 2 6 3 2" xfId="5771" xr:uid="{00000000-0005-0000-0000-00004B090000}"/>
    <cellStyle name="Comma 2 3 2 6 3 2 2" xfId="13568" xr:uid="{00000000-0005-0000-0000-00004C090000}"/>
    <cellStyle name="Comma 2 3 2 6 3 3" xfId="3172" xr:uid="{00000000-0005-0000-0000-00004D090000}"/>
    <cellStyle name="Comma 2 3 2 6 3 3 2" xfId="10966" xr:uid="{00000000-0005-0000-0000-00004E090000}"/>
    <cellStyle name="Comma 2 3 2 6 3 4" xfId="8368" xr:uid="{00000000-0005-0000-0000-00004F090000}"/>
    <cellStyle name="Comma 2 3 2 6 4" xfId="515" xr:uid="{00000000-0005-0000-0000-000050090000}"/>
    <cellStyle name="Comma 2 3 2 6 4 2" xfId="5772" xr:uid="{00000000-0005-0000-0000-000051090000}"/>
    <cellStyle name="Comma 2 3 2 6 4 2 2" xfId="13569" xr:uid="{00000000-0005-0000-0000-000052090000}"/>
    <cellStyle name="Comma 2 3 2 6 4 3" xfId="3173" xr:uid="{00000000-0005-0000-0000-000053090000}"/>
    <cellStyle name="Comma 2 3 2 6 4 3 2" xfId="10967" xr:uid="{00000000-0005-0000-0000-000054090000}"/>
    <cellStyle name="Comma 2 3 2 6 4 4" xfId="8369" xr:uid="{00000000-0005-0000-0000-000055090000}"/>
    <cellStyle name="Comma 2 3 2 6 5" xfId="5768" xr:uid="{00000000-0005-0000-0000-000056090000}"/>
    <cellStyle name="Comma 2 3 2 6 5 2" xfId="13565" xr:uid="{00000000-0005-0000-0000-000057090000}"/>
    <cellStyle name="Comma 2 3 2 6 6" xfId="3169" xr:uid="{00000000-0005-0000-0000-000058090000}"/>
    <cellStyle name="Comma 2 3 2 6 6 2" xfId="10963" xr:uid="{00000000-0005-0000-0000-000059090000}"/>
    <cellStyle name="Comma 2 3 2 6 7" xfId="8365" xr:uid="{00000000-0005-0000-0000-00005A090000}"/>
    <cellStyle name="Comma 2 3 2 7" xfId="516" xr:uid="{00000000-0005-0000-0000-00005B090000}"/>
    <cellStyle name="Comma 2 3 2 7 2" xfId="517" xr:uid="{00000000-0005-0000-0000-00005C090000}"/>
    <cellStyle name="Comma 2 3 2 7 2 2" xfId="5774" xr:uid="{00000000-0005-0000-0000-00005D090000}"/>
    <cellStyle name="Comma 2 3 2 7 2 2 2" xfId="13571" xr:uid="{00000000-0005-0000-0000-00005E090000}"/>
    <cellStyle name="Comma 2 3 2 7 2 3" xfId="3175" xr:uid="{00000000-0005-0000-0000-00005F090000}"/>
    <cellStyle name="Comma 2 3 2 7 2 3 2" xfId="10969" xr:uid="{00000000-0005-0000-0000-000060090000}"/>
    <cellStyle name="Comma 2 3 2 7 2 4" xfId="8371" xr:uid="{00000000-0005-0000-0000-000061090000}"/>
    <cellStyle name="Comma 2 3 2 7 3" xfId="518" xr:uid="{00000000-0005-0000-0000-000062090000}"/>
    <cellStyle name="Comma 2 3 2 7 3 2" xfId="5775" xr:uid="{00000000-0005-0000-0000-000063090000}"/>
    <cellStyle name="Comma 2 3 2 7 3 2 2" xfId="13572" xr:uid="{00000000-0005-0000-0000-000064090000}"/>
    <cellStyle name="Comma 2 3 2 7 3 3" xfId="3176" xr:uid="{00000000-0005-0000-0000-000065090000}"/>
    <cellStyle name="Comma 2 3 2 7 3 3 2" xfId="10970" xr:uid="{00000000-0005-0000-0000-000066090000}"/>
    <cellStyle name="Comma 2 3 2 7 3 4" xfId="8372" xr:uid="{00000000-0005-0000-0000-000067090000}"/>
    <cellStyle name="Comma 2 3 2 7 4" xfId="5773" xr:uid="{00000000-0005-0000-0000-000068090000}"/>
    <cellStyle name="Comma 2 3 2 7 4 2" xfId="13570" xr:uid="{00000000-0005-0000-0000-000069090000}"/>
    <cellStyle name="Comma 2 3 2 7 5" xfId="3174" xr:uid="{00000000-0005-0000-0000-00006A090000}"/>
    <cellStyle name="Comma 2 3 2 7 5 2" xfId="10968" xr:uid="{00000000-0005-0000-0000-00006B090000}"/>
    <cellStyle name="Comma 2 3 2 7 6" xfId="8370" xr:uid="{00000000-0005-0000-0000-00006C090000}"/>
    <cellStyle name="Comma 2 3 2 8" xfId="519" xr:uid="{00000000-0005-0000-0000-00006D090000}"/>
    <cellStyle name="Comma 2 3 2 8 2" xfId="520" xr:uid="{00000000-0005-0000-0000-00006E090000}"/>
    <cellStyle name="Comma 2 3 2 8 2 2" xfId="5777" xr:uid="{00000000-0005-0000-0000-00006F090000}"/>
    <cellStyle name="Comma 2 3 2 8 2 2 2" xfId="13574" xr:uid="{00000000-0005-0000-0000-000070090000}"/>
    <cellStyle name="Comma 2 3 2 8 2 3" xfId="3178" xr:uid="{00000000-0005-0000-0000-000071090000}"/>
    <cellStyle name="Comma 2 3 2 8 2 3 2" xfId="10972" xr:uid="{00000000-0005-0000-0000-000072090000}"/>
    <cellStyle name="Comma 2 3 2 8 2 4" xfId="8374" xr:uid="{00000000-0005-0000-0000-000073090000}"/>
    <cellStyle name="Comma 2 3 2 8 3" xfId="5776" xr:uid="{00000000-0005-0000-0000-000074090000}"/>
    <cellStyle name="Comma 2 3 2 8 3 2" xfId="13573" xr:uid="{00000000-0005-0000-0000-000075090000}"/>
    <cellStyle name="Comma 2 3 2 8 4" xfId="3177" xr:uid="{00000000-0005-0000-0000-000076090000}"/>
    <cellStyle name="Comma 2 3 2 8 4 2" xfId="10971" xr:uid="{00000000-0005-0000-0000-000077090000}"/>
    <cellStyle name="Comma 2 3 2 8 5" xfId="8373" xr:uid="{00000000-0005-0000-0000-000078090000}"/>
    <cellStyle name="Comma 2 3 2 9" xfId="521" xr:uid="{00000000-0005-0000-0000-000079090000}"/>
    <cellStyle name="Comma 2 3 2 9 2" xfId="5778" xr:uid="{00000000-0005-0000-0000-00007A090000}"/>
    <cellStyle name="Comma 2 3 2 9 2 2" xfId="13575" xr:uid="{00000000-0005-0000-0000-00007B090000}"/>
    <cellStyle name="Comma 2 3 2 9 3" xfId="3179" xr:uid="{00000000-0005-0000-0000-00007C090000}"/>
    <cellStyle name="Comma 2 3 2 9 3 2" xfId="10973" xr:uid="{00000000-0005-0000-0000-00007D090000}"/>
    <cellStyle name="Comma 2 3 2 9 4" xfId="8375" xr:uid="{00000000-0005-0000-0000-00007E090000}"/>
    <cellStyle name="Comma 2 3 3" xfId="137" xr:uid="{00000000-0005-0000-0000-00007F090000}"/>
    <cellStyle name="Comma 2 3 3 10" xfId="523" xr:uid="{00000000-0005-0000-0000-000080090000}"/>
    <cellStyle name="Comma 2 3 3 10 2" xfId="5780" xr:uid="{00000000-0005-0000-0000-000081090000}"/>
    <cellStyle name="Comma 2 3 3 10 2 2" xfId="13577" xr:uid="{00000000-0005-0000-0000-000082090000}"/>
    <cellStyle name="Comma 2 3 3 10 3" xfId="3181" xr:uid="{00000000-0005-0000-0000-000083090000}"/>
    <cellStyle name="Comma 2 3 3 10 3 2" xfId="10975" xr:uid="{00000000-0005-0000-0000-000084090000}"/>
    <cellStyle name="Comma 2 3 3 10 4" xfId="8377" xr:uid="{00000000-0005-0000-0000-000085090000}"/>
    <cellStyle name="Comma 2 3 3 11" xfId="2616" xr:uid="{00000000-0005-0000-0000-000086090000}"/>
    <cellStyle name="Comma 2 3 3 11 2" xfId="7834" xr:uid="{00000000-0005-0000-0000-000087090000}"/>
    <cellStyle name="Comma 2 3 3 11 2 2" xfId="15631" xr:uid="{00000000-0005-0000-0000-000088090000}"/>
    <cellStyle name="Comma 2 3 3 11 3" xfId="5235" xr:uid="{00000000-0005-0000-0000-000089090000}"/>
    <cellStyle name="Comma 2 3 3 11 3 2" xfId="13029" xr:uid="{00000000-0005-0000-0000-00008A090000}"/>
    <cellStyle name="Comma 2 3 3 11 4" xfId="10431" xr:uid="{00000000-0005-0000-0000-00008B090000}"/>
    <cellStyle name="Comma 2 3 3 12" xfId="2674" xr:uid="{00000000-0005-0000-0000-00008C090000}"/>
    <cellStyle name="Comma 2 3 3 12 2" xfId="7887" xr:uid="{00000000-0005-0000-0000-00008D090000}"/>
    <cellStyle name="Comma 2 3 3 12 2 2" xfId="15684" xr:uid="{00000000-0005-0000-0000-00008E090000}"/>
    <cellStyle name="Comma 2 3 3 12 3" xfId="5288" xr:uid="{00000000-0005-0000-0000-00008F090000}"/>
    <cellStyle name="Comma 2 3 3 12 3 2" xfId="13082" xr:uid="{00000000-0005-0000-0000-000090090000}"/>
    <cellStyle name="Comma 2 3 3 12 4" xfId="10484" xr:uid="{00000000-0005-0000-0000-000091090000}"/>
    <cellStyle name="Comma 2 3 3 13" xfId="522" xr:uid="{00000000-0005-0000-0000-000092090000}"/>
    <cellStyle name="Comma 2 3 3 13 2" xfId="5779" xr:uid="{00000000-0005-0000-0000-000093090000}"/>
    <cellStyle name="Comma 2 3 3 13 2 2" xfId="13576" xr:uid="{00000000-0005-0000-0000-000094090000}"/>
    <cellStyle name="Comma 2 3 3 13 3" xfId="3180" xr:uid="{00000000-0005-0000-0000-000095090000}"/>
    <cellStyle name="Comma 2 3 3 13 3 2" xfId="10974" xr:uid="{00000000-0005-0000-0000-000096090000}"/>
    <cellStyle name="Comma 2 3 3 13 4" xfId="8376" xr:uid="{00000000-0005-0000-0000-000097090000}"/>
    <cellStyle name="Comma 2 3 3 14" xfId="5397" xr:uid="{00000000-0005-0000-0000-000098090000}"/>
    <cellStyle name="Comma 2 3 3 14 2" xfId="13191" xr:uid="{00000000-0005-0000-0000-000099090000}"/>
    <cellStyle name="Comma 2 3 3 15" xfId="2791" xr:uid="{00000000-0005-0000-0000-00009A090000}"/>
    <cellStyle name="Comma 2 3 3 15 2" xfId="10593" xr:uid="{00000000-0005-0000-0000-00009B090000}"/>
    <cellStyle name="Comma 2 3 3 16" xfId="7997" xr:uid="{00000000-0005-0000-0000-00009C090000}"/>
    <cellStyle name="Comma 2 3 3 2" xfId="166" xr:uid="{00000000-0005-0000-0000-00009D090000}"/>
    <cellStyle name="Comma 2 3 3 2 10" xfId="2644" xr:uid="{00000000-0005-0000-0000-00009E090000}"/>
    <cellStyle name="Comma 2 3 3 2 10 2" xfId="7861" xr:uid="{00000000-0005-0000-0000-00009F090000}"/>
    <cellStyle name="Comma 2 3 3 2 10 2 2" xfId="15658" xr:uid="{00000000-0005-0000-0000-0000A0090000}"/>
    <cellStyle name="Comma 2 3 3 2 10 3" xfId="5262" xr:uid="{00000000-0005-0000-0000-0000A1090000}"/>
    <cellStyle name="Comma 2 3 3 2 10 3 2" xfId="13056" xr:uid="{00000000-0005-0000-0000-0000A2090000}"/>
    <cellStyle name="Comma 2 3 3 2 10 4" xfId="10458" xr:uid="{00000000-0005-0000-0000-0000A3090000}"/>
    <cellStyle name="Comma 2 3 3 2 11" xfId="2701" xr:uid="{00000000-0005-0000-0000-0000A4090000}"/>
    <cellStyle name="Comma 2 3 3 2 11 2" xfId="7914" xr:uid="{00000000-0005-0000-0000-0000A5090000}"/>
    <cellStyle name="Comma 2 3 3 2 11 2 2" xfId="15711" xr:uid="{00000000-0005-0000-0000-0000A6090000}"/>
    <cellStyle name="Comma 2 3 3 2 11 3" xfId="5315" xr:uid="{00000000-0005-0000-0000-0000A7090000}"/>
    <cellStyle name="Comma 2 3 3 2 11 3 2" xfId="13109" xr:uid="{00000000-0005-0000-0000-0000A8090000}"/>
    <cellStyle name="Comma 2 3 3 2 11 4" xfId="10511" xr:uid="{00000000-0005-0000-0000-0000A9090000}"/>
    <cellStyle name="Comma 2 3 3 2 12" xfId="524" xr:uid="{00000000-0005-0000-0000-0000AA090000}"/>
    <cellStyle name="Comma 2 3 3 2 12 2" xfId="5781" xr:uid="{00000000-0005-0000-0000-0000AB090000}"/>
    <cellStyle name="Comma 2 3 3 2 12 2 2" xfId="13578" xr:uid="{00000000-0005-0000-0000-0000AC090000}"/>
    <cellStyle name="Comma 2 3 3 2 12 3" xfId="3182" xr:uid="{00000000-0005-0000-0000-0000AD090000}"/>
    <cellStyle name="Comma 2 3 3 2 12 3 2" xfId="10976" xr:uid="{00000000-0005-0000-0000-0000AE090000}"/>
    <cellStyle name="Comma 2 3 3 2 12 4" xfId="8378" xr:uid="{00000000-0005-0000-0000-0000AF090000}"/>
    <cellStyle name="Comma 2 3 3 2 13" xfId="5424" xr:uid="{00000000-0005-0000-0000-0000B0090000}"/>
    <cellStyle name="Comma 2 3 3 2 13 2" xfId="13218" xr:uid="{00000000-0005-0000-0000-0000B1090000}"/>
    <cellStyle name="Comma 2 3 3 2 14" xfId="2818" xr:uid="{00000000-0005-0000-0000-0000B2090000}"/>
    <cellStyle name="Comma 2 3 3 2 14 2" xfId="10620" xr:uid="{00000000-0005-0000-0000-0000B3090000}"/>
    <cellStyle name="Comma 2 3 3 2 15" xfId="8023" xr:uid="{00000000-0005-0000-0000-0000B4090000}"/>
    <cellStyle name="Comma 2 3 3 2 2" xfId="220" xr:uid="{00000000-0005-0000-0000-0000B5090000}"/>
    <cellStyle name="Comma 2 3 3 2 2 2" xfId="526" xr:uid="{00000000-0005-0000-0000-0000B6090000}"/>
    <cellStyle name="Comma 2 3 3 2 2 2 2" xfId="527" xr:uid="{00000000-0005-0000-0000-0000B7090000}"/>
    <cellStyle name="Comma 2 3 3 2 2 2 2 2" xfId="5784" xr:uid="{00000000-0005-0000-0000-0000B8090000}"/>
    <cellStyle name="Comma 2 3 3 2 2 2 2 2 2" xfId="13581" xr:uid="{00000000-0005-0000-0000-0000B9090000}"/>
    <cellStyle name="Comma 2 3 3 2 2 2 2 3" xfId="3185" xr:uid="{00000000-0005-0000-0000-0000BA090000}"/>
    <cellStyle name="Comma 2 3 3 2 2 2 2 3 2" xfId="10979" xr:uid="{00000000-0005-0000-0000-0000BB090000}"/>
    <cellStyle name="Comma 2 3 3 2 2 2 2 4" xfId="8381" xr:uid="{00000000-0005-0000-0000-0000BC090000}"/>
    <cellStyle name="Comma 2 3 3 2 2 2 3" xfId="5783" xr:uid="{00000000-0005-0000-0000-0000BD090000}"/>
    <cellStyle name="Comma 2 3 3 2 2 2 3 2" xfId="13580" xr:uid="{00000000-0005-0000-0000-0000BE090000}"/>
    <cellStyle name="Comma 2 3 3 2 2 2 4" xfId="3184" xr:uid="{00000000-0005-0000-0000-0000BF090000}"/>
    <cellStyle name="Comma 2 3 3 2 2 2 4 2" xfId="10978" xr:uid="{00000000-0005-0000-0000-0000C0090000}"/>
    <cellStyle name="Comma 2 3 3 2 2 2 5" xfId="8380" xr:uid="{00000000-0005-0000-0000-0000C1090000}"/>
    <cellStyle name="Comma 2 3 3 2 2 3" xfId="528" xr:uid="{00000000-0005-0000-0000-0000C2090000}"/>
    <cellStyle name="Comma 2 3 3 2 2 3 2" xfId="5785" xr:uid="{00000000-0005-0000-0000-0000C3090000}"/>
    <cellStyle name="Comma 2 3 3 2 2 3 2 2" xfId="13582" xr:uid="{00000000-0005-0000-0000-0000C4090000}"/>
    <cellStyle name="Comma 2 3 3 2 2 3 3" xfId="3186" xr:uid="{00000000-0005-0000-0000-0000C5090000}"/>
    <cellStyle name="Comma 2 3 3 2 2 3 3 2" xfId="10980" xr:uid="{00000000-0005-0000-0000-0000C6090000}"/>
    <cellStyle name="Comma 2 3 3 2 2 3 4" xfId="8382" xr:uid="{00000000-0005-0000-0000-0000C7090000}"/>
    <cellStyle name="Comma 2 3 3 2 2 4" xfId="529" xr:uid="{00000000-0005-0000-0000-0000C8090000}"/>
    <cellStyle name="Comma 2 3 3 2 2 4 2" xfId="5786" xr:uid="{00000000-0005-0000-0000-0000C9090000}"/>
    <cellStyle name="Comma 2 3 3 2 2 4 2 2" xfId="13583" xr:uid="{00000000-0005-0000-0000-0000CA090000}"/>
    <cellStyle name="Comma 2 3 3 2 2 4 3" xfId="3187" xr:uid="{00000000-0005-0000-0000-0000CB090000}"/>
    <cellStyle name="Comma 2 3 3 2 2 4 3 2" xfId="10981" xr:uid="{00000000-0005-0000-0000-0000CC090000}"/>
    <cellStyle name="Comma 2 3 3 2 2 4 4" xfId="8383" xr:uid="{00000000-0005-0000-0000-0000CD090000}"/>
    <cellStyle name="Comma 2 3 3 2 2 5" xfId="2755" xr:uid="{00000000-0005-0000-0000-0000CE090000}"/>
    <cellStyle name="Comma 2 3 3 2 2 5 2" xfId="7968" xr:uid="{00000000-0005-0000-0000-0000CF090000}"/>
    <cellStyle name="Comma 2 3 3 2 2 5 2 2" xfId="15765" xr:uid="{00000000-0005-0000-0000-0000D0090000}"/>
    <cellStyle name="Comma 2 3 3 2 2 5 3" xfId="5369" xr:uid="{00000000-0005-0000-0000-0000D1090000}"/>
    <cellStyle name="Comma 2 3 3 2 2 5 3 2" xfId="13163" xr:uid="{00000000-0005-0000-0000-0000D2090000}"/>
    <cellStyle name="Comma 2 3 3 2 2 5 4" xfId="10565" xr:uid="{00000000-0005-0000-0000-0000D3090000}"/>
    <cellStyle name="Comma 2 3 3 2 2 6" xfId="525" xr:uid="{00000000-0005-0000-0000-0000D4090000}"/>
    <cellStyle name="Comma 2 3 3 2 2 6 2" xfId="5782" xr:uid="{00000000-0005-0000-0000-0000D5090000}"/>
    <cellStyle name="Comma 2 3 3 2 2 6 2 2" xfId="13579" xr:uid="{00000000-0005-0000-0000-0000D6090000}"/>
    <cellStyle name="Comma 2 3 3 2 2 6 3" xfId="3183" xr:uid="{00000000-0005-0000-0000-0000D7090000}"/>
    <cellStyle name="Comma 2 3 3 2 2 6 3 2" xfId="10977" xr:uid="{00000000-0005-0000-0000-0000D8090000}"/>
    <cellStyle name="Comma 2 3 3 2 2 6 4" xfId="8379" xr:uid="{00000000-0005-0000-0000-0000D9090000}"/>
    <cellStyle name="Comma 2 3 3 2 2 7" xfId="5478" xr:uid="{00000000-0005-0000-0000-0000DA090000}"/>
    <cellStyle name="Comma 2 3 3 2 2 7 2" xfId="13272" xr:uid="{00000000-0005-0000-0000-0000DB090000}"/>
    <cellStyle name="Comma 2 3 3 2 2 8" xfId="2872" xr:uid="{00000000-0005-0000-0000-0000DC090000}"/>
    <cellStyle name="Comma 2 3 3 2 2 8 2" xfId="10674" xr:uid="{00000000-0005-0000-0000-0000DD090000}"/>
    <cellStyle name="Comma 2 3 3 2 2 9" xfId="8077" xr:uid="{00000000-0005-0000-0000-0000DE090000}"/>
    <cellStyle name="Comma 2 3 3 2 3" xfId="530" xr:uid="{00000000-0005-0000-0000-0000DF090000}"/>
    <cellStyle name="Comma 2 3 3 2 3 2" xfId="531" xr:uid="{00000000-0005-0000-0000-0000E0090000}"/>
    <cellStyle name="Comma 2 3 3 2 3 2 2" xfId="532" xr:uid="{00000000-0005-0000-0000-0000E1090000}"/>
    <cellStyle name="Comma 2 3 3 2 3 2 2 2" xfId="5789" xr:uid="{00000000-0005-0000-0000-0000E2090000}"/>
    <cellStyle name="Comma 2 3 3 2 3 2 2 2 2" xfId="13586" xr:uid="{00000000-0005-0000-0000-0000E3090000}"/>
    <cellStyle name="Comma 2 3 3 2 3 2 2 3" xfId="3190" xr:uid="{00000000-0005-0000-0000-0000E4090000}"/>
    <cellStyle name="Comma 2 3 3 2 3 2 2 3 2" xfId="10984" xr:uid="{00000000-0005-0000-0000-0000E5090000}"/>
    <cellStyle name="Comma 2 3 3 2 3 2 2 4" xfId="8386" xr:uid="{00000000-0005-0000-0000-0000E6090000}"/>
    <cellStyle name="Comma 2 3 3 2 3 2 3" xfId="5788" xr:uid="{00000000-0005-0000-0000-0000E7090000}"/>
    <cellStyle name="Comma 2 3 3 2 3 2 3 2" xfId="13585" xr:uid="{00000000-0005-0000-0000-0000E8090000}"/>
    <cellStyle name="Comma 2 3 3 2 3 2 4" xfId="3189" xr:uid="{00000000-0005-0000-0000-0000E9090000}"/>
    <cellStyle name="Comma 2 3 3 2 3 2 4 2" xfId="10983" xr:uid="{00000000-0005-0000-0000-0000EA090000}"/>
    <cellStyle name="Comma 2 3 3 2 3 2 5" xfId="8385" xr:uid="{00000000-0005-0000-0000-0000EB090000}"/>
    <cellStyle name="Comma 2 3 3 2 3 3" xfId="533" xr:uid="{00000000-0005-0000-0000-0000EC090000}"/>
    <cellStyle name="Comma 2 3 3 2 3 3 2" xfId="5790" xr:uid="{00000000-0005-0000-0000-0000ED090000}"/>
    <cellStyle name="Comma 2 3 3 2 3 3 2 2" xfId="13587" xr:uid="{00000000-0005-0000-0000-0000EE090000}"/>
    <cellStyle name="Comma 2 3 3 2 3 3 3" xfId="3191" xr:uid="{00000000-0005-0000-0000-0000EF090000}"/>
    <cellStyle name="Comma 2 3 3 2 3 3 3 2" xfId="10985" xr:uid="{00000000-0005-0000-0000-0000F0090000}"/>
    <cellStyle name="Comma 2 3 3 2 3 3 4" xfId="8387" xr:uid="{00000000-0005-0000-0000-0000F1090000}"/>
    <cellStyle name="Comma 2 3 3 2 3 4" xfId="534" xr:uid="{00000000-0005-0000-0000-0000F2090000}"/>
    <cellStyle name="Comma 2 3 3 2 3 4 2" xfId="5791" xr:uid="{00000000-0005-0000-0000-0000F3090000}"/>
    <cellStyle name="Comma 2 3 3 2 3 4 2 2" xfId="13588" xr:uid="{00000000-0005-0000-0000-0000F4090000}"/>
    <cellStyle name="Comma 2 3 3 2 3 4 3" xfId="3192" xr:uid="{00000000-0005-0000-0000-0000F5090000}"/>
    <cellStyle name="Comma 2 3 3 2 3 4 3 2" xfId="10986" xr:uid="{00000000-0005-0000-0000-0000F6090000}"/>
    <cellStyle name="Comma 2 3 3 2 3 4 4" xfId="8388" xr:uid="{00000000-0005-0000-0000-0000F7090000}"/>
    <cellStyle name="Comma 2 3 3 2 3 5" xfId="5787" xr:uid="{00000000-0005-0000-0000-0000F8090000}"/>
    <cellStyle name="Comma 2 3 3 2 3 5 2" xfId="13584" xr:uid="{00000000-0005-0000-0000-0000F9090000}"/>
    <cellStyle name="Comma 2 3 3 2 3 6" xfId="3188" xr:uid="{00000000-0005-0000-0000-0000FA090000}"/>
    <cellStyle name="Comma 2 3 3 2 3 6 2" xfId="10982" xr:uid="{00000000-0005-0000-0000-0000FB090000}"/>
    <cellStyle name="Comma 2 3 3 2 3 7" xfId="8384" xr:uid="{00000000-0005-0000-0000-0000FC090000}"/>
    <cellStyle name="Comma 2 3 3 2 4" xfId="535" xr:uid="{00000000-0005-0000-0000-0000FD090000}"/>
    <cellStyle name="Comma 2 3 3 2 4 2" xfId="536" xr:uid="{00000000-0005-0000-0000-0000FE090000}"/>
    <cellStyle name="Comma 2 3 3 2 4 2 2" xfId="537" xr:uid="{00000000-0005-0000-0000-0000FF090000}"/>
    <cellStyle name="Comma 2 3 3 2 4 2 2 2" xfId="5794" xr:uid="{00000000-0005-0000-0000-0000000A0000}"/>
    <cellStyle name="Comma 2 3 3 2 4 2 2 2 2" xfId="13591" xr:uid="{00000000-0005-0000-0000-0000010A0000}"/>
    <cellStyle name="Comma 2 3 3 2 4 2 2 3" xfId="3195" xr:uid="{00000000-0005-0000-0000-0000020A0000}"/>
    <cellStyle name="Comma 2 3 3 2 4 2 2 3 2" xfId="10989" xr:uid="{00000000-0005-0000-0000-0000030A0000}"/>
    <cellStyle name="Comma 2 3 3 2 4 2 2 4" xfId="8391" xr:uid="{00000000-0005-0000-0000-0000040A0000}"/>
    <cellStyle name="Comma 2 3 3 2 4 2 3" xfId="5793" xr:uid="{00000000-0005-0000-0000-0000050A0000}"/>
    <cellStyle name="Comma 2 3 3 2 4 2 3 2" xfId="13590" xr:uid="{00000000-0005-0000-0000-0000060A0000}"/>
    <cellStyle name="Comma 2 3 3 2 4 2 4" xfId="3194" xr:uid="{00000000-0005-0000-0000-0000070A0000}"/>
    <cellStyle name="Comma 2 3 3 2 4 2 4 2" xfId="10988" xr:uid="{00000000-0005-0000-0000-0000080A0000}"/>
    <cellStyle name="Comma 2 3 3 2 4 2 5" xfId="8390" xr:uid="{00000000-0005-0000-0000-0000090A0000}"/>
    <cellStyle name="Comma 2 3 3 2 4 3" xfId="538" xr:uid="{00000000-0005-0000-0000-00000A0A0000}"/>
    <cellStyle name="Comma 2 3 3 2 4 3 2" xfId="5795" xr:uid="{00000000-0005-0000-0000-00000B0A0000}"/>
    <cellStyle name="Comma 2 3 3 2 4 3 2 2" xfId="13592" xr:uid="{00000000-0005-0000-0000-00000C0A0000}"/>
    <cellStyle name="Comma 2 3 3 2 4 3 3" xfId="3196" xr:uid="{00000000-0005-0000-0000-00000D0A0000}"/>
    <cellStyle name="Comma 2 3 3 2 4 3 3 2" xfId="10990" xr:uid="{00000000-0005-0000-0000-00000E0A0000}"/>
    <cellStyle name="Comma 2 3 3 2 4 3 4" xfId="8392" xr:uid="{00000000-0005-0000-0000-00000F0A0000}"/>
    <cellStyle name="Comma 2 3 3 2 4 4" xfId="539" xr:uid="{00000000-0005-0000-0000-0000100A0000}"/>
    <cellStyle name="Comma 2 3 3 2 4 4 2" xfId="5796" xr:uid="{00000000-0005-0000-0000-0000110A0000}"/>
    <cellStyle name="Comma 2 3 3 2 4 4 2 2" xfId="13593" xr:uid="{00000000-0005-0000-0000-0000120A0000}"/>
    <cellStyle name="Comma 2 3 3 2 4 4 3" xfId="3197" xr:uid="{00000000-0005-0000-0000-0000130A0000}"/>
    <cellStyle name="Comma 2 3 3 2 4 4 3 2" xfId="10991" xr:uid="{00000000-0005-0000-0000-0000140A0000}"/>
    <cellStyle name="Comma 2 3 3 2 4 4 4" xfId="8393" xr:uid="{00000000-0005-0000-0000-0000150A0000}"/>
    <cellStyle name="Comma 2 3 3 2 4 5" xfId="5792" xr:uid="{00000000-0005-0000-0000-0000160A0000}"/>
    <cellStyle name="Comma 2 3 3 2 4 5 2" xfId="13589" xr:uid="{00000000-0005-0000-0000-0000170A0000}"/>
    <cellStyle name="Comma 2 3 3 2 4 6" xfId="3193" xr:uid="{00000000-0005-0000-0000-0000180A0000}"/>
    <cellStyle name="Comma 2 3 3 2 4 6 2" xfId="10987" xr:uid="{00000000-0005-0000-0000-0000190A0000}"/>
    <cellStyle name="Comma 2 3 3 2 4 7" xfId="8389" xr:uid="{00000000-0005-0000-0000-00001A0A0000}"/>
    <cellStyle name="Comma 2 3 3 2 5" xfId="540" xr:uid="{00000000-0005-0000-0000-00001B0A0000}"/>
    <cellStyle name="Comma 2 3 3 2 5 2" xfId="541" xr:uid="{00000000-0005-0000-0000-00001C0A0000}"/>
    <cellStyle name="Comma 2 3 3 2 5 2 2" xfId="542" xr:uid="{00000000-0005-0000-0000-00001D0A0000}"/>
    <cellStyle name="Comma 2 3 3 2 5 2 2 2" xfId="5799" xr:uid="{00000000-0005-0000-0000-00001E0A0000}"/>
    <cellStyle name="Comma 2 3 3 2 5 2 2 2 2" xfId="13596" xr:uid="{00000000-0005-0000-0000-00001F0A0000}"/>
    <cellStyle name="Comma 2 3 3 2 5 2 2 3" xfId="3200" xr:uid="{00000000-0005-0000-0000-0000200A0000}"/>
    <cellStyle name="Comma 2 3 3 2 5 2 2 3 2" xfId="10994" xr:uid="{00000000-0005-0000-0000-0000210A0000}"/>
    <cellStyle name="Comma 2 3 3 2 5 2 2 4" xfId="8396" xr:uid="{00000000-0005-0000-0000-0000220A0000}"/>
    <cellStyle name="Comma 2 3 3 2 5 2 3" xfId="5798" xr:uid="{00000000-0005-0000-0000-0000230A0000}"/>
    <cellStyle name="Comma 2 3 3 2 5 2 3 2" xfId="13595" xr:uid="{00000000-0005-0000-0000-0000240A0000}"/>
    <cellStyle name="Comma 2 3 3 2 5 2 4" xfId="3199" xr:uid="{00000000-0005-0000-0000-0000250A0000}"/>
    <cellStyle name="Comma 2 3 3 2 5 2 4 2" xfId="10993" xr:uid="{00000000-0005-0000-0000-0000260A0000}"/>
    <cellStyle name="Comma 2 3 3 2 5 2 5" xfId="8395" xr:uid="{00000000-0005-0000-0000-0000270A0000}"/>
    <cellStyle name="Comma 2 3 3 2 5 3" xfId="543" xr:uid="{00000000-0005-0000-0000-0000280A0000}"/>
    <cellStyle name="Comma 2 3 3 2 5 3 2" xfId="5800" xr:uid="{00000000-0005-0000-0000-0000290A0000}"/>
    <cellStyle name="Comma 2 3 3 2 5 3 2 2" xfId="13597" xr:uid="{00000000-0005-0000-0000-00002A0A0000}"/>
    <cellStyle name="Comma 2 3 3 2 5 3 3" xfId="3201" xr:uid="{00000000-0005-0000-0000-00002B0A0000}"/>
    <cellStyle name="Comma 2 3 3 2 5 3 3 2" xfId="10995" xr:uid="{00000000-0005-0000-0000-00002C0A0000}"/>
    <cellStyle name="Comma 2 3 3 2 5 3 4" xfId="8397" xr:uid="{00000000-0005-0000-0000-00002D0A0000}"/>
    <cellStyle name="Comma 2 3 3 2 5 4" xfId="544" xr:uid="{00000000-0005-0000-0000-00002E0A0000}"/>
    <cellStyle name="Comma 2 3 3 2 5 4 2" xfId="5801" xr:uid="{00000000-0005-0000-0000-00002F0A0000}"/>
    <cellStyle name="Comma 2 3 3 2 5 4 2 2" xfId="13598" xr:uid="{00000000-0005-0000-0000-0000300A0000}"/>
    <cellStyle name="Comma 2 3 3 2 5 4 3" xfId="3202" xr:uid="{00000000-0005-0000-0000-0000310A0000}"/>
    <cellStyle name="Comma 2 3 3 2 5 4 3 2" xfId="10996" xr:uid="{00000000-0005-0000-0000-0000320A0000}"/>
    <cellStyle name="Comma 2 3 3 2 5 4 4" xfId="8398" xr:uid="{00000000-0005-0000-0000-0000330A0000}"/>
    <cellStyle name="Comma 2 3 3 2 5 5" xfId="5797" xr:uid="{00000000-0005-0000-0000-0000340A0000}"/>
    <cellStyle name="Comma 2 3 3 2 5 5 2" xfId="13594" xr:uid="{00000000-0005-0000-0000-0000350A0000}"/>
    <cellStyle name="Comma 2 3 3 2 5 6" xfId="3198" xr:uid="{00000000-0005-0000-0000-0000360A0000}"/>
    <cellStyle name="Comma 2 3 3 2 5 6 2" xfId="10992" xr:uid="{00000000-0005-0000-0000-0000370A0000}"/>
    <cellStyle name="Comma 2 3 3 2 5 7" xfId="8394" xr:uid="{00000000-0005-0000-0000-0000380A0000}"/>
    <cellStyle name="Comma 2 3 3 2 6" xfId="545" xr:uid="{00000000-0005-0000-0000-0000390A0000}"/>
    <cellStyle name="Comma 2 3 3 2 6 2" xfId="546" xr:uid="{00000000-0005-0000-0000-00003A0A0000}"/>
    <cellStyle name="Comma 2 3 3 2 6 2 2" xfId="5803" xr:uid="{00000000-0005-0000-0000-00003B0A0000}"/>
    <cellStyle name="Comma 2 3 3 2 6 2 2 2" xfId="13600" xr:uid="{00000000-0005-0000-0000-00003C0A0000}"/>
    <cellStyle name="Comma 2 3 3 2 6 2 3" xfId="3204" xr:uid="{00000000-0005-0000-0000-00003D0A0000}"/>
    <cellStyle name="Comma 2 3 3 2 6 2 3 2" xfId="10998" xr:uid="{00000000-0005-0000-0000-00003E0A0000}"/>
    <cellStyle name="Comma 2 3 3 2 6 2 4" xfId="8400" xr:uid="{00000000-0005-0000-0000-00003F0A0000}"/>
    <cellStyle name="Comma 2 3 3 2 6 3" xfId="547" xr:uid="{00000000-0005-0000-0000-0000400A0000}"/>
    <cellStyle name="Comma 2 3 3 2 6 3 2" xfId="5804" xr:uid="{00000000-0005-0000-0000-0000410A0000}"/>
    <cellStyle name="Comma 2 3 3 2 6 3 2 2" xfId="13601" xr:uid="{00000000-0005-0000-0000-0000420A0000}"/>
    <cellStyle name="Comma 2 3 3 2 6 3 3" xfId="3205" xr:uid="{00000000-0005-0000-0000-0000430A0000}"/>
    <cellStyle name="Comma 2 3 3 2 6 3 3 2" xfId="10999" xr:uid="{00000000-0005-0000-0000-0000440A0000}"/>
    <cellStyle name="Comma 2 3 3 2 6 3 4" xfId="8401" xr:uid="{00000000-0005-0000-0000-0000450A0000}"/>
    <cellStyle name="Comma 2 3 3 2 6 4" xfId="5802" xr:uid="{00000000-0005-0000-0000-0000460A0000}"/>
    <cellStyle name="Comma 2 3 3 2 6 4 2" xfId="13599" xr:uid="{00000000-0005-0000-0000-0000470A0000}"/>
    <cellStyle name="Comma 2 3 3 2 6 5" xfId="3203" xr:uid="{00000000-0005-0000-0000-0000480A0000}"/>
    <cellStyle name="Comma 2 3 3 2 6 5 2" xfId="10997" xr:uid="{00000000-0005-0000-0000-0000490A0000}"/>
    <cellStyle name="Comma 2 3 3 2 6 6" xfId="8399" xr:uid="{00000000-0005-0000-0000-00004A0A0000}"/>
    <cellStyle name="Comma 2 3 3 2 7" xfId="548" xr:uid="{00000000-0005-0000-0000-00004B0A0000}"/>
    <cellStyle name="Comma 2 3 3 2 7 2" xfId="549" xr:uid="{00000000-0005-0000-0000-00004C0A0000}"/>
    <cellStyle name="Comma 2 3 3 2 7 2 2" xfId="5806" xr:uid="{00000000-0005-0000-0000-00004D0A0000}"/>
    <cellStyle name="Comma 2 3 3 2 7 2 2 2" xfId="13603" xr:uid="{00000000-0005-0000-0000-00004E0A0000}"/>
    <cellStyle name="Comma 2 3 3 2 7 2 3" xfId="3207" xr:uid="{00000000-0005-0000-0000-00004F0A0000}"/>
    <cellStyle name="Comma 2 3 3 2 7 2 3 2" xfId="11001" xr:uid="{00000000-0005-0000-0000-0000500A0000}"/>
    <cellStyle name="Comma 2 3 3 2 7 2 4" xfId="8403" xr:uid="{00000000-0005-0000-0000-0000510A0000}"/>
    <cellStyle name="Comma 2 3 3 2 7 3" xfId="5805" xr:uid="{00000000-0005-0000-0000-0000520A0000}"/>
    <cellStyle name="Comma 2 3 3 2 7 3 2" xfId="13602" xr:uid="{00000000-0005-0000-0000-0000530A0000}"/>
    <cellStyle name="Comma 2 3 3 2 7 4" xfId="3206" xr:uid="{00000000-0005-0000-0000-0000540A0000}"/>
    <cellStyle name="Comma 2 3 3 2 7 4 2" xfId="11000" xr:uid="{00000000-0005-0000-0000-0000550A0000}"/>
    <cellStyle name="Comma 2 3 3 2 7 5" xfId="8402" xr:uid="{00000000-0005-0000-0000-0000560A0000}"/>
    <cellStyle name="Comma 2 3 3 2 8" xfId="550" xr:uid="{00000000-0005-0000-0000-0000570A0000}"/>
    <cellStyle name="Comma 2 3 3 2 8 2" xfId="5807" xr:uid="{00000000-0005-0000-0000-0000580A0000}"/>
    <cellStyle name="Comma 2 3 3 2 8 2 2" xfId="13604" xr:uid="{00000000-0005-0000-0000-0000590A0000}"/>
    <cellStyle name="Comma 2 3 3 2 8 3" xfId="3208" xr:uid="{00000000-0005-0000-0000-00005A0A0000}"/>
    <cellStyle name="Comma 2 3 3 2 8 3 2" xfId="11002" xr:uid="{00000000-0005-0000-0000-00005B0A0000}"/>
    <cellStyle name="Comma 2 3 3 2 8 4" xfId="8404" xr:uid="{00000000-0005-0000-0000-00005C0A0000}"/>
    <cellStyle name="Comma 2 3 3 2 9" xfId="551" xr:uid="{00000000-0005-0000-0000-00005D0A0000}"/>
    <cellStyle name="Comma 2 3 3 2 9 2" xfId="5808" xr:uid="{00000000-0005-0000-0000-00005E0A0000}"/>
    <cellStyle name="Comma 2 3 3 2 9 2 2" xfId="13605" xr:uid="{00000000-0005-0000-0000-00005F0A0000}"/>
    <cellStyle name="Comma 2 3 3 2 9 3" xfId="3209" xr:uid="{00000000-0005-0000-0000-0000600A0000}"/>
    <cellStyle name="Comma 2 3 3 2 9 3 2" xfId="11003" xr:uid="{00000000-0005-0000-0000-0000610A0000}"/>
    <cellStyle name="Comma 2 3 3 2 9 4" xfId="8405" xr:uid="{00000000-0005-0000-0000-0000620A0000}"/>
    <cellStyle name="Comma 2 3 3 3" xfId="193" xr:uid="{00000000-0005-0000-0000-0000630A0000}"/>
    <cellStyle name="Comma 2 3 3 3 2" xfId="553" xr:uid="{00000000-0005-0000-0000-0000640A0000}"/>
    <cellStyle name="Comma 2 3 3 3 2 2" xfId="554" xr:uid="{00000000-0005-0000-0000-0000650A0000}"/>
    <cellStyle name="Comma 2 3 3 3 2 2 2" xfId="5811" xr:uid="{00000000-0005-0000-0000-0000660A0000}"/>
    <cellStyle name="Comma 2 3 3 3 2 2 2 2" xfId="13608" xr:uid="{00000000-0005-0000-0000-0000670A0000}"/>
    <cellStyle name="Comma 2 3 3 3 2 2 3" xfId="3212" xr:uid="{00000000-0005-0000-0000-0000680A0000}"/>
    <cellStyle name="Comma 2 3 3 3 2 2 3 2" xfId="11006" xr:uid="{00000000-0005-0000-0000-0000690A0000}"/>
    <cellStyle name="Comma 2 3 3 3 2 2 4" xfId="8408" xr:uid="{00000000-0005-0000-0000-00006A0A0000}"/>
    <cellStyle name="Comma 2 3 3 3 2 3" xfId="5810" xr:uid="{00000000-0005-0000-0000-00006B0A0000}"/>
    <cellStyle name="Comma 2 3 3 3 2 3 2" xfId="13607" xr:uid="{00000000-0005-0000-0000-00006C0A0000}"/>
    <cellStyle name="Comma 2 3 3 3 2 4" xfId="3211" xr:uid="{00000000-0005-0000-0000-00006D0A0000}"/>
    <cellStyle name="Comma 2 3 3 3 2 4 2" xfId="11005" xr:uid="{00000000-0005-0000-0000-00006E0A0000}"/>
    <cellStyle name="Comma 2 3 3 3 2 5" xfId="8407" xr:uid="{00000000-0005-0000-0000-00006F0A0000}"/>
    <cellStyle name="Comma 2 3 3 3 3" xfId="555" xr:uid="{00000000-0005-0000-0000-0000700A0000}"/>
    <cellStyle name="Comma 2 3 3 3 3 2" xfId="5812" xr:uid="{00000000-0005-0000-0000-0000710A0000}"/>
    <cellStyle name="Comma 2 3 3 3 3 2 2" xfId="13609" xr:uid="{00000000-0005-0000-0000-0000720A0000}"/>
    <cellStyle name="Comma 2 3 3 3 3 3" xfId="3213" xr:uid="{00000000-0005-0000-0000-0000730A0000}"/>
    <cellStyle name="Comma 2 3 3 3 3 3 2" xfId="11007" xr:uid="{00000000-0005-0000-0000-0000740A0000}"/>
    <cellStyle name="Comma 2 3 3 3 3 4" xfId="8409" xr:uid="{00000000-0005-0000-0000-0000750A0000}"/>
    <cellStyle name="Comma 2 3 3 3 4" xfId="556" xr:uid="{00000000-0005-0000-0000-0000760A0000}"/>
    <cellStyle name="Comma 2 3 3 3 4 2" xfId="5813" xr:uid="{00000000-0005-0000-0000-0000770A0000}"/>
    <cellStyle name="Comma 2 3 3 3 4 2 2" xfId="13610" xr:uid="{00000000-0005-0000-0000-0000780A0000}"/>
    <cellStyle name="Comma 2 3 3 3 4 3" xfId="3214" xr:uid="{00000000-0005-0000-0000-0000790A0000}"/>
    <cellStyle name="Comma 2 3 3 3 4 3 2" xfId="11008" xr:uid="{00000000-0005-0000-0000-00007A0A0000}"/>
    <cellStyle name="Comma 2 3 3 3 4 4" xfId="8410" xr:uid="{00000000-0005-0000-0000-00007B0A0000}"/>
    <cellStyle name="Comma 2 3 3 3 5" xfId="2728" xr:uid="{00000000-0005-0000-0000-00007C0A0000}"/>
    <cellStyle name="Comma 2 3 3 3 5 2" xfId="7941" xr:uid="{00000000-0005-0000-0000-00007D0A0000}"/>
    <cellStyle name="Comma 2 3 3 3 5 2 2" xfId="15738" xr:uid="{00000000-0005-0000-0000-00007E0A0000}"/>
    <cellStyle name="Comma 2 3 3 3 5 3" xfId="5342" xr:uid="{00000000-0005-0000-0000-00007F0A0000}"/>
    <cellStyle name="Comma 2 3 3 3 5 3 2" xfId="13136" xr:uid="{00000000-0005-0000-0000-0000800A0000}"/>
    <cellStyle name="Comma 2 3 3 3 5 4" xfId="10538" xr:uid="{00000000-0005-0000-0000-0000810A0000}"/>
    <cellStyle name="Comma 2 3 3 3 6" xfId="552" xr:uid="{00000000-0005-0000-0000-0000820A0000}"/>
    <cellStyle name="Comma 2 3 3 3 6 2" xfId="5809" xr:uid="{00000000-0005-0000-0000-0000830A0000}"/>
    <cellStyle name="Comma 2 3 3 3 6 2 2" xfId="13606" xr:uid="{00000000-0005-0000-0000-0000840A0000}"/>
    <cellStyle name="Comma 2 3 3 3 6 3" xfId="3210" xr:uid="{00000000-0005-0000-0000-0000850A0000}"/>
    <cellStyle name="Comma 2 3 3 3 6 3 2" xfId="11004" xr:uid="{00000000-0005-0000-0000-0000860A0000}"/>
    <cellStyle name="Comma 2 3 3 3 6 4" xfId="8406" xr:uid="{00000000-0005-0000-0000-0000870A0000}"/>
    <cellStyle name="Comma 2 3 3 3 7" xfId="5451" xr:uid="{00000000-0005-0000-0000-0000880A0000}"/>
    <cellStyle name="Comma 2 3 3 3 7 2" xfId="13245" xr:uid="{00000000-0005-0000-0000-0000890A0000}"/>
    <cellStyle name="Comma 2 3 3 3 8" xfId="2845" xr:uid="{00000000-0005-0000-0000-00008A0A0000}"/>
    <cellStyle name="Comma 2 3 3 3 8 2" xfId="10647" xr:uid="{00000000-0005-0000-0000-00008B0A0000}"/>
    <cellStyle name="Comma 2 3 3 3 9" xfId="8050" xr:uid="{00000000-0005-0000-0000-00008C0A0000}"/>
    <cellStyle name="Comma 2 3 3 4" xfId="557" xr:uid="{00000000-0005-0000-0000-00008D0A0000}"/>
    <cellStyle name="Comma 2 3 3 4 2" xfId="558" xr:uid="{00000000-0005-0000-0000-00008E0A0000}"/>
    <cellStyle name="Comma 2 3 3 4 2 2" xfId="559" xr:uid="{00000000-0005-0000-0000-00008F0A0000}"/>
    <cellStyle name="Comma 2 3 3 4 2 2 2" xfId="5816" xr:uid="{00000000-0005-0000-0000-0000900A0000}"/>
    <cellStyle name="Comma 2 3 3 4 2 2 2 2" xfId="13613" xr:uid="{00000000-0005-0000-0000-0000910A0000}"/>
    <cellStyle name="Comma 2 3 3 4 2 2 3" xfId="3217" xr:uid="{00000000-0005-0000-0000-0000920A0000}"/>
    <cellStyle name="Comma 2 3 3 4 2 2 3 2" xfId="11011" xr:uid="{00000000-0005-0000-0000-0000930A0000}"/>
    <cellStyle name="Comma 2 3 3 4 2 2 4" xfId="8413" xr:uid="{00000000-0005-0000-0000-0000940A0000}"/>
    <cellStyle name="Comma 2 3 3 4 2 3" xfId="5815" xr:uid="{00000000-0005-0000-0000-0000950A0000}"/>
    <cellStyle name="Comma 2 3 3 4 2 3 2" xfId="13612" xr:uid="{00000000-0005-0000-0000-0000960A0000}"/>
    <cellStyle name="Comma 2 3 3 4 2 4" xfId="3216" xr:uid="{00000000-0005-0000-0000-0000970A0000}"/>
    <cellStyle name="Comma 2 3 3 4 2 4 2" xfId="11010" xr:uid="{00000000-0005-0000-0000-0000980A0000}"/>
    <cellStyle name="Comma 2 3 3 4 2 5" xfId="8412" xr:uid="{00000000-0005-0000-0000-0000990A0000}"/>
    <cellStyle name="Comma 2 3 3 4 3" xfId="560" xr:uid="{00000000-0005-0000-0000-00009A0A0000}"/>
    <cellStyle name="Comma 2 3 3 4 3 2" xfId="5817" xr:uid="{00000000-0005-0000-0000-00009B0A0000}"/>
    <cellStyle name="Comma 2 3 3 4 3 2 2" xfId="13614" xr:uid="{00000000-0005-0000-0000-00009C0A0000}"/>
    <cellStyle name="Comma 2 3 3 4 3 3" xfId="3218" xr:uid="{00000000-0005-0000-0000-00009D0A0000}"/>
    <cellStyle name="Comma 2 3 3 4 3 3 2" xfId="11012" xr:uid="{00000000-0005-0000-0000-00009E0A0000}"/>
    <cellStyle name="Comma 2 3 3 4 3 4" xfId="8414" xr:uid="{00000000-0005-0000-0000-00009F0A0000}"/>
    <cellStyle name="Comma 2 3 3 4 4" xfId="561" xr:uid="{00000000-0005-0000-0000-0000A00A0000}"/>
    <cellStyle name="Comma 2 3 3 4 4 2" xfId="5818" xr:uid="{00000000-0005-0000-0000-0000A10A0000}"/>
    <cellStyle name="Comma 2 3 3 4 4 2 2" xfId="13615" xr:uid="{00000000-0005-0000-0000-0000A20A0000}"/>
    <cellStyle name="Comma 2 3 3 4 4 3" xfId="3219" xr:uid="{00000000-0005-0000-0000-0000A30A0000}"/>
    <cellStyle name="Comma 2 3 3 4 4 3 2" xfId="11013" xr:uid="{00000000-0005-0000-0000-0000A40A0000}"/>
    <cellStyle name="Comma 2 3 3 4 4 4" xfId="8415" xr:uid="{00000000-0005-0000-0000-0000A50A0000}"/>
    <cellStyle name="Comma 2 3 3 4 5" xfId="5814" xr:uid="{00000000-0005-0000-0000-0000A60A0000}"/>
    <cellStyle name="Comma 2 3 3 4 5 2" xfId="13611" xr:uid="{00000000-0005-0000-0000-0000A70A0000}"/>
    <cellStyle name="Comma 2 3 3 4 6" xfId="3215" xr:uid="{00000000-0005-0000-0000-0000A80A0000}"/>
    <cellStyle name="Comma 2 3 3 4 6 2" xfId="11009" xr:uid="{00000000-0005-0000-0000-0000A90A0000}"/>
    <cellStyle name="Comma 2 3 3 4 7" xfId="8411" xr:uid="{00000000-0005-0000-0000-0000AA0A0000}"/>
    <cellStyle name="Comma 2 3 3 5" xfId="562" xr:uid="{00000000-0005-0000-0000-0000AB0A0000}"/>
    <cellStyle name="Comma 2 3 3 5 2" xfId="563" xr:uid="{00000000-0005-0000-0000-0000AC0A0000}"/>
    <cellStyle name="Comma 2 3 3 5 2 2" xfId="564" xr:uid="{00000000-0005-0000-0000-0000AD0A0000}"/>
    <cellStyle name="Comma 2 3 3 5 2 2 2" xfId="5821" xr:uid="{00000000-0005-0000-0000-0000AE0A0000}"/>
    <cellStyle name="Comma 2 3 3 5 2 2 2 2" xfId="13618" xr:uid="{00000000-0005-0000-0000-0000AF0A0000}"/>
    <cellStyle name="Comma 2 3 3 5 2 2 3" xfId="3222" xr:uid="{00000000-0005-0000-0000-0000B00A0000}"/>
    <cellStyle name="Comma 2 3 3 5 2 2 3 2" xfId="11016" xr:uid="{00000000-0005-0000-0000-0000B10A0000}"/>
    <cellStyle name="Comma 2 3 3 5 2 2 4" xfId="8418" xr:uid="{00000000-0005-0000-0000-0000B20A0000}"/>
    <cellStyle name="Comma 2 3 3 5 2 3" xfId="5820" xr:uid="{00000000-0005-0000-0000-0000B30A0000}"/>
    <cellStyle name="Comma 2 3 3 5 2 3 2" xfId="13617" xr:uid="{00000000-0005-0000-0000-0000B40A0000}"/>
    <cellStyle name="Comma 2 3 3 5 2 4" xfId="3221" xr:uid="{00000000-0005-0000-0000-0000B50A0000}"/>
    <cellStyle name="Comma 2 3 3 5 2 4 2" xfId="11015" xr:uid="{00000000-0005-0000-0000-0000B60A0000}"/>
    <cellStyle name="Comma 2 3 3 5 2 5" xfId="8417" xr:uid="{00000000-0005-0000-0000-0000B70A0000}"/>
    <cellStyle name="Comma 2 3 3 5 3" xfId="565" xr:uid="{00000000-0005-0000-0000-0000B80A0000}"/>
    <cellStyle name="Comma 2 3 3 5 3 2" xfId="5822" xr:uid="{00000000-0005-0000-0000-0000B90A0000}"/>
    <cellStyle name="Comma 2 3 3 5 3 2 2" xfId="13619" xr:uid="{00000000-0005-0000-0000-0000BA0A0000}"/>
    <cellStyle name="Comma 2 3 3 5 3 3" xfId="3223" xr:uid="{00000000-0005-0000-0000-0000BB0A0000}"/>
    <cellStyle name="Comma 2 3 3 5 3 3 2" xfId="11017" xr:uid="{00000000-0005-0000-0000-0000BC0A0000}"/>
    <cellStyle name="Comma 2 3 3 5 3 4" xfId="8419" xr:uid="{00000000-0005-0000-0000-0000BD0A0000}"/>
    <cellStyle name="Comma 2 3 3 5 4" xfId="566" xr:uid="{00000000-0005-0000-0000-0000BE0A0000}"/>
    <cellStyle name="Comma 2 3 3 5 4 2" xfId="5823" xr:uid="{00000000-0005-0000-0000-0000BF0A0000}"/>
    <cellStyle name="Comma 2 3 3 5 4 2 2" xfId="13620" xr:uid="{00000000-0005-0000-0000-0000C00A0000}"/>
    <cellStyle name="Comma 2 3 3 5 4 3" xfId="3224" xr:uid="{00000000-0005-0000-0000-0000C10A0000}"/>
    <cellStyle name="Comma 2 3 3 5 4 3 2" xfId="11018" xr:uid="{00000000-0005-0000-0000-0000C20A0000}"/>
    <cellStyle name="Comma 2 3 3 5 4 4" xfId="8420" xr:uid="{00000000-0005-0000-0000-0000C30A0000}"/>
    <cellStyle name="Comma 2 3 3 5 5" xfId="5819" xr:uid="{00000000-0005-0000-0000-0000C40A0000}"/>
    <cellStyle name="Comma 2 3 3 5 5 2" xfId="13616" xr:uid="{00000000-0005-0000-0000-0000C50A0000}"/>
    <cellStyle name="Comma 2 3 3 5 6" xfId="3220" xr:uid="{00000000-0005-0000-0000-0000C60A0000}"/>
    <cellStyle name="Comma 2 3 3 5 6 2" xfId="11014" xr:uid="{00000000-0005-0000-0000-0000C70A0000}"/>
    <cellStyle name="Comma 2 3 3 5 7" xfId="8416" xr:uid="{00000000-0005-0000-0000-0000C80A0000}"/>
    <cellStyle name="Comma 2 3 3 6" xfId="567" xr:uid="{00000000-0005-0000-0000-0000C90A0000}"/>
    <cellStyle name="Comma 2 3 3 6 2" xfId="568" xr:uid="{00000000-0005-0000-0000-0000CA0A0000}"/>
    <cellStyle name="Comma 2 3 3 6 2 2" xfId="569" xr:uid="{00000000-0005-0000-0000-0000CB0A0000}"/>
    <cellStyle name="Comma 2 3 3 6 2 2 2" xfId="5826" xr:uid="{00000000-0005-0000-0000-0000CC0A0000}"/>
    <cellStyle name="Comma 2 3 3 6 2 2 2 2" xfId="13623" xr:uid="{00000000-0005-0000-0000-0000CD0A0000}"/>
    <cellStyle name="Comma 2 3 3 6 2 2 3" xfId="3227" xr:uid="{00000000-0005-0000-0000-0000CE0A0000}"/>
    <cellStyle name="Comma 2 3 3 6 2 2 3 2" xfId="11021" xr:uid="{00000000-0005-0000-0000-0000CF0A0000}"/>
    <cellStyle name="Comma 2 3 3 6 2 2 4" xfId="8423" xr:uid="{00000000-0005-0000-0000-0000D00A0000}"/>
    <cellStyle name="Comma 2 3 3 6 2 3" xfId="5825" xr:uid="{00000000-0005-0000-0000-0000D10A0000}"/>
    <cellStyle name="Comma 2 3 3 6 2 3 2" xfId="13622" xr:uid="{00000000-0005-0000-0000-0000D20A0000}"/>
    <cellStyle name="Comma 2 3 3 6 2 4" xfId="3226" xr:uid="{00000000-0005-0000-0000-0000D30A0000}"/>
    <cellStyle name="Comma 2 3 3 6 2 4 2" xfId="11020" xr:uid="{00000000-0005-0000-0000-0000D40A0000}"/>
    <cellStyle name="Comma 2 3 3 6 2 5" xfId="8422" xr:uid="{00000000-0005-0000-0000-0000D50A0000}"/>
    <cellStyle name="Comma 2 3 3 6 3" xfId="570" xr:uid="{00000000-0005-0000-0000-0000D60A0000}"/>
    <cellStyle name="Comma 2 3 3 6 3 2" xfId="5827" xr:uid="{00000000-0005-0000-0000-0000D70A0000}"/>
    <cellStyle name="Comma 2 3 3 6 3 2 2" xfId="13624" xr:uid="{00000000-0005-0000-0000-0000D80A0000}"/>
    <cellStyle name="Comma 2 3 3 6 3 3" xfId="3228" xr:uid="{00000000-0005-0000-0000-0000D90A0000}"/>
    <cellStyle name="Comma 2 3 3 6 3 3 2" xfId="11022" xr:uid="{00000000-0005-0000-0000-0000DA0A0000}"/>
    <cellStyle name="Comma 2 3 3 6 3 4" xfId="8424" xr:uid="{00000000-0005-0000-0000-0000DB0A0000}"/>
    <cellStyle name="Comma 2 3 3 6 4" xfId="571" xr:uid="{00000000-0005-0000-0000-0000DC0A0000}"/>
    <cellStyle name="Comma 2 3 3 6 4 2" xfId="5828" xr:uid="{00000000-0005-0000-0000-0000DD0A0000}"/>
    <cellStyle name="Comma 2 3 3 6 4 2 2" xfId="13625" xr:uid="{00000000-0005-0000-0000-0000DE0A0000}"/>
    <cellStyle name="Comma 2 3 3 6 4 3" xfId="3229" xr:uid="{00000000-0005-0000-0000-0000DF0A0000}"/>
    <cellStyle name="Comma 2 3 3 6 4 3 2" xfId="11023" xr:uid="{00000000-0005-0000-0000-0000E00A0000}"/>
    <cellStyle name="Comma 2 3 3 6 4 4" xfId="8425" xr:uid="{00000000-0005-0000-0000-0000E10A0000}"/>
    <cellStyle name="Comma 2 3 3 6 5" xfId="5824" xr:uid="{00000000-0005-0000-0000-0000E20A0000}"/>
    <cellStyle name="Comma 2 3 3 6 5 2" xfId="13621" xr:uid="{00000000-0005-0000-0000-0000E30A0000}"/>
    <cellStyle name="Comma 2 3 3 6 6" xfId="3225" xr:uid="{00000000-0005-0000-0000-0000E40A0000}"/>
    <cellStyle name="Comma 2 3 3 6 6 2" xfId="11019" xr:uid="{00000000-0005-0000-0000-0000E50A0000}"/>
    <cellStyle name="Comma 2 3 3 6 7" xfId="8421" xr:uid="{00000000-0005-0000-0000-0000E60A0000}"/>
    <cellStyle name="Comma 2 3 3 7" xfId="572" xr:uid="{00000000-0005-0000-0000-0000E70A0000}"/>
    <cellStyle name="Comma 2 3 3 7 2" xfId="573" xr:uid="{00000000-0005-0000-0000-0000E80A0000}"/>
    <cellStyle name="Comma 2 3 3 7 2 2" xfId="5830" xr:uid="{00000000-0005-0000-0000-0000E90A0000}"/>
    <cellStyle name="Comma 2 3 3 7 2 2 2" xfId="13627" xr:uid="{00000000-0005-0000-0000-0000EA0A0000}"/>
    <cellStyle name="Comma 2 3 3 7 2 3" xfId="3231" xr:uid="{00000000-0005-0000-0000-0000EB0A0000}"/>
    <cellStyle name="Comma 2 3 3 7 2 3 2" xfId="11025" xr:uid="{00000000-0005-0000-0000-0000EC0A0000}"/>
    <cellStyle name="Comma 2 3 3 7 2 4" xfId="8427" xr:uid="{00000000-0005-0000-0000-0000ED0A0000}"/>
    <cellStyle name="Comma 2 3 3 7 3" xfId="574" xr:uid="{00000000-0005-0000-0000-0000EE0A0000}"/>
    <cellStyle name="Comma 2 3 3 7 3 2" xfId="5831" xr:uid="{00000000-0005-0000-0000-0000EF0A0000}"/>
    <cellStyle name="Comma 2 3 3 7 3 2 2" xfId="13628" xr:uid="{00000000-0005-0000-0000-0000F00A0000}"/>
    <cellStyle name="Comma 2 3 3 7 3 3" xfId="3232" xr:uid="{00000000-0005-0000-0000-0000F10A0000}"/>
    <cellStyle name="Comma 2 3 3 7 3 3 2" xfId="11026" xr:uid="{00000000-0005-0000-0000-0000F20A0000}"/>
    <cellStyle name="Comma 2 3 3 7 3 4" xfId="8428" xr:uid="{00000000-0005-0000-0000-0000F30A0000}"/>
    <cellStyle name="Comma 2 3 3 7 4" xfId="5829" xr:uid="{00000000-0005-0000-0000-0000F40A0000}"/>
    <cellStyle name="Comma 2 3 3 7 4 2" xfId="13626" xr:uid="{00000000-0005-0000-0000-0000F50A0000}"/>
    <cellStyle name="Comma 2 3 3 7 5" xfId="3230" xr:uid="{00000000-0005-0000-0000-0000F60A0000}"/>
    <cellStyle name="Comma 2 3 3 7 5 2" xfId="11024" xr:uid="{00000000-0005-0000-0000-0000F70A0000}"/>
    <cellStyle name="Comma 2 3 3 7 6" xfId="8426" xr:uid="{00000000-0005-0000-0000-0000F80A0000}"/>
    <cellStyle name="Comma 2 3 3 8" xfId="575" xr:uid="{00000000-0005-0000-0000-0000F90A0000}"/>
    <cellStyle name="Comma 2 3 3 8 2" xfId="576" xr:uid="{00000000-0005-0000-0000-0000FA0A0000}"/>
    <cellStyle name="Comma 2 3 3 8 2 2" xfId="5833" xr:uid="{00000000-0005-0000-0000-0000FB0A0000}"/>
    <cellStyle name="Comma 2 3 3 8 2 2 2" xfId="13630" xr:uid="{00000000-0005-0000-0000-0000FC0A0000}"/>
    <cellStyle name="Comma 2 3 3 8 2 3" xfId="3234" xr:uid="{00000000-0005-0000-0000-0000FD0A0000}"/>
    <cellStyle name="Comma 2 3 3 8 2 3 2" xfId="11028" xr:uid="{00000000-0005-0000-0000-0000FE0A0000}"/>
    <cellStyle name="Comma 2 3 3 8 2 4" xfId="8430" xr:uid="{00000000-0005-0000-0000-0000FF0A0000}"/>
    <cellStyle name="Comma 2 3 3 8 3" xfId="5832" xr:uid="{00000000-0005-0000-0000-0000000B0000}"/>
    <cellStyle name="Comma 2 3 3 8 3 2" xfId="13629" xr:uid="{00000000-0005-0000-0000-0000010B0000}"/>
    <cellStyle name="Comma 2 3 3 8 4" xfId="3233" xr:uid="{00000000-0005-0000-0000-0000020B0000}"/>
    <cellStyle name="Comma 2 3 3 8 4 2" xfId="11027" xr:uid="{00000000-0005-0000-0000-0000030B0000}"/>
    <cellStyle name="Comma 2 3 3 8 5" xfId="8429" xr:uid="{00000000-0005-0000-0000-0000040B0000}"/>
    <cellStyle name="Comma 2 3 3 9" xfId="577" xr:uid="{00000000-0005-0000-0000-0000050B0000}"/>
    <cellStyle name="Comma 2 3 3 9 2" xfId="5834" xr:uid="{00000000-0005-0000-0000-0000060B0000}"/>
    <cellStyle name="Comma 2 3 3 9 2 2" xfId="13631" xr:uid="{00000000-0005-0000-0000-0000070B0000}"/>
    <cellStyle name="Comma 2 3 3 9 3" xfId="3235" xr:uid="{00000000-0005-0000-0000-0000080B0000}"/>
    <cellStyle name="Comma 2 3 3 9 3 2" xfId="11029" xr:uid="{00000000-0005-0000-0000-0000090B0000}"/>
    <cellStyle name="Comma 2 3 3 9 4" xfId="8431" xr:uid="{00000000-0005-0000-0000-00000A0B0000}"/>
    <cellStyle name="Comma 2 3 4" xfId="153" xr:uid="{00000000-0005-0000-0000-00000B0B0000}"/>
    <cellStyle name="Comma 2 3 4 10" xfId="579" xr:uid="{00000000-0005-0000-0000-00000C0B0000}"/>
    <cellStyle name="Comma 2 3 4 10 2" xfId="5836" xr:uid="{00000000-0005-0000-0000-00000D0B0000}"/>
    <cellStyle name="Comma 2 3 4 10 2 2" xfId="13633" xr:uid="{00000000-0005-0000-0000-00000E0B0000}"/>
    <cellStyle name="Comma 2 3 4 10 3" xfId="3237" xr:uid="{00000000-0005-0000-0000-00000F0B0000}"/>
    <cellStyle name="Comma 2 3 4 10 3 2" xfId="11031" xr:uid="{00000000-0005-0000-0000-0000100B0000}"/>
    <cellStyle name="Comma 2 3 4 10 4" xfId="8433" xr:uid="{00000000-0005-0000-0000-0000110B0000}"/>
    <cellStyle name="Comma 2 3 4 11" xfId="2631" xr:uid="{00000000-0005-0000-0000-0000120B0000}"/>
    <cellStyle name="Comma 2 3 4 11 2" xfId="7848" xr:uid="{00000000-0005-0000-0000-0000130B0000}"/>
    <cellStyle name="Comma 2 3 4 11 2 2" xfId="15645" xr:uid="{00000000-0005-0000-0000-0000140B0000}"/>
    <cellStyle name="Comma 2 3 4 11 3" xfId="5249" xr:uid="{00000000-0005-0000-0000-0000150B0000}"/>
    <cellStyle name="Comma 2 3 4 11 3 2" xfId="13043" xr:uid="{00000000-0005-0000-0000-0000160B0000}"/>
    <cellStyle name="Comma 2 3 4 11 4" xfId="10445" xr:uid="{00000000-0005-0000-0000-0000170B0000}"/>
    <cellStyle name="Comma 2 3 4 12" xfId="2688" xr:uid="{00000000-0005-0000-0000-0000180B0000}"/>
    <cellStyle name="Comma 2 3 4 12 2" xfId="7901" xr:uid="{00000000-0005-0000-0000-0000190B0000}"/>
    <cellStyle name="Comma 2 3 4 12 2 2" xfId="15698" xr:uid="{00000000-0005-0000-0000-00001A0B0000}"/>
    <cellStyle name="Comma 2 3 4 12 3" xfId="5302" xr:uid="{00000000-0005-0000-0000-00001B0B0000}"/>
    <cellStyle name="Comma 2 3 4 12 3 2" xfId="13096" xr:uid="{00000000-0005-0000-0000-00001C0B0000}"/>
    <cellStyle name="Comma 2 3 4 12 4" xfId="10498" xr:uid="{00000000-0005-0000-0000-00001D0B0000}"/>
    <cellStyle name="Comma 2 3 4 13" xfId="578" xr:uid="{00000000-0005-0000-0000-00001E0B0000}"/>
    <cellStyle name="Comma 2 3 4 13 2" xfId="5835" xr:uid="{00000000-0005-0000-0000-00001F0B0000}"/>
    <cellStyle name="Comma 2 3 4 13 2 2" xfId="13632" xr:uid="{00000000-0005-0000-0000-0000200B0000}"/>
    <cellStyle name="Comma 2 3 4 13 3" xfId="3236" xr:uid="{00000000-0005-0000-0000-0000210B0000}"/>
    <cellStyle name="Comma 2 3 4 13 3 2" xfId="11030" xr:uid="{00000000-0005-0000-0000-0000220B0000}"/>
    <cellStyle name="Comma 2 3 4 13 4" xfId="8432" xr:uid="{00000000-0005-0000-0000-0000230B0000}"/>
    <cellStyle name="Comma 2 3 4 14" xfId="5411" xr:uid="{00000000-0005-0000-0000-0000240B0000}"/>
    <cellStyle name="Comma 2 3 4 14 2" xfId="13205" xr:uid="{00000000-0005-0000-0000-0000250B0000}"/>
    <cellStyle name="Comma 2 3 4 15" xfId="2805" xr:uid="{00000000-0005-0000-0000-0000260B0000}"/>
    <cellStyle name="Comma 2 3 4 15 2" xfId="10607" xr:uid="{00000000-0005-0000-0000-0000270B0000}"/>
    <cellStyle name="Comma 2 3 4 16" xfId="8010" xr:uid="{00000000-0005-0000-0000-0000280B0000}"/>
    <cellStyle name="Comma 2 3 4 2" xfId="207" xr:uid="{00000000-0005-0000-0000-0000290B0000}"/>
    <cellStyle name="Comma 2 3 4 2 10" xfId="2742" xr:uid="{00000000-0005-0000-0000-00002A0B0000}"/>
    <cellStyle name="Comma 2 3 4 2 10 2" xfId="7955" xr:uid="{00000000-0005-0000-0000-00002B0B0000}"/>
    <cellStyle name="Comma 2 3 4 2 10 2 2" xfId="15752" xr:uid="{00000000-0005-0000-0000-00002C0B0000}"/>
    <cellStyle name="Comma 2 3 4 2 10 3" xfId="5356" xr:uid="{00000000-0005-0000-0000-00002D0B0000}"/>
    <cellStyle name="Comma 2 3 4 2 10 3 2" xfId="13150" xr:uid="{00000000-0005-0000-0000-00002E0B0000}"/>
    <cellStyle name="Comma 2 3 4 2 10 4" xfId="10552" xr:uid="{00000000-0005-0000-0000-00002F0B0000}"/>
    <cellStyle name="Comma 2 3 4 2 11" xfId="580" xr:uid="{00000000-0005-0000-0000-0000300B0000}"/>
    <cellStyle name="Comma 2 3 4 2 11 2" xfId="5837" xr:uid="{00000000-0005-0000-0000-0000310B0000}"/>
    <cellStyle name="Comma 2 3 4 2 11 2 2" xfId="13634" xr:uid="{00000000-0005-0000-0000-0000320B0000}"/>
    <cellStyle name="Comma 2 3 4 2 11 3" xfId="3238" xr:uid="{00000000-0005-0000-0000-0000330B0000}"/>
    <cellStyle name="Comma 2 3 4 2 11 3 2" xfId="11032" xr:uid="{00000000-0005-0000-0000-0000340B0000}"/>
    <cellStyle name="Comma 2 3 4 2 11 4" xfId="8434" xr:uid="{00000000-0005-0000-0000-0000350B0000}"/>
    <cellStyle name="Comma 2 3 4 2 12" xfId="5465" xr:uid="{00000000-0005-0000-0000-0000360B0000}"/>
    <cellStyle name="Comma 2 3 4 2 12 2" xfId="13259" xr:uid="{00000000-0005-0000-0000-0000370B0000}"/>
    <cellStyle name="Comma 2 3 4 2 13" xfId="2859" xr:uid="{00000000-0005-0000-0000-0000380B0000}"/>
    <cellStyle name="Comma 2 3 4 2 13 2" xfId="10661" xr:uid="{00000000-0005-0000-0000-0000390B0000}"/>
    <cellStyle name="Comma 2 3 4 2 14" xfId="8064" xr:uid="{00000000-0005-0000-0000-00003A0B0000}"/>
    <cellStyle name="Comma 2 3 4 2 2" xfId="581" xr:uid="{00000000-0005-0000-0000-00003B0B0000}"/>
    <cellStyle name="Comma 2 3 4 2 2 2" xfId="582" xr:uid="{00000000-0005-0000-0000-00003C0B0000}"/>
    <cellStyle name="Comma 2 3 4 2 2 2 2" xfId="583" xr:uid="{00000000-0005-0000-0000-00003D0B0000}"/>
    <cellStyle name="Comma 2 3 4 2 2 2 2 2" xfId="5840" xr:uid="{00000000-0005-0000-0000-00003E0B0000}"/>
    <cellStyle name="Comma 2 3 4 2 2 2 2 2 2" xfId="13637" xr:uid="{00000000-0005-0000-0000-00003F0B0000}"/>
    <cellStyle name="Comma 2 3 4 2 2 2 2 3" xfId="3241" xr:uid="{00000000-0005-0000-0000-0000400B0000}"/>
    <cellStyle name="Comma 2 3 4 2 2 2 2 3 2" xfId="11035" xr:uid="{00000000-0005-0000-0000-0000410B0000}"/>
    <cellStyle name="Comma 2 3 4 2 2 2 2 4" xfId="8437" xr:uid="{00000000-0005-0000-0000-0000420B0000}"/>
    <cellStyle name="Comma 2 3 4 2 2 2 3" xfId="5839" xr:uid="{00000000-0005-0000-0000-0000430B0000}"/>
    <cellStyle name="Comma 2 3 4 2 2 2 3 2" xfId="13636" xr:uid="{00000000-0005-0000-0000-0000440B0000}"/>
    <cellStyle name="Comma 2 3 4 2 2 2 4" xfId="3240" xr:uid="{00000000-0005-0000-0000-0000450B0000}"/>
    <cellStyle name="Comma 2 3 4 2 2 2 4 2" xfId="11034" xr:uid="{00000000-0005-0000-0000-0000460B0000}"/>
    <cellStyle name="Comma 2 3 4 2 2 2 5" xfId="8436" xr:uid="{00000000-0005-0000-0000-0000470B0000}"/>
    <cellStyle name="Comma 2 3 4 2 2 3" xfId="584" xr:uid="{00000000-0005-0000-0000-0000480B0000}"/>
    <cellStyle name="Comma 2 3 4 2 2 3 2" xfId="5841" xr:uid="{00000000-0005-0000-0000-0000490B0000}"/>
    <cellStyle name="Comma 2 3 4 2 2 3 2 2" xfId="13638" xr:uid="{00000000-0005-0000-0000-00004A0B0000}"/>
    <cellStyle name="Comma 2 3 4 2 2 3 3" xfId="3242" xr:uid="{00000000-0005-0000-0000-00004B0B0000}"/>
    <cellStyle name="Comma 2 3 4 2 2 3 3 2" xfId="11036" xr:uid="{00000000-0005-0000-0000-00004C0B0000}"/>
    <cellStyle name="Comma 2 3 4 2 2 3 4" xfId="8438" xr:uid="{00000000-0005-0000-0000-00004D0B0000}"/>
    <cellStyle name="Comma 2 3 4 2 2 4" xfId="585" xr:uid="{00000000-0005-0000-0000-00004E0B0000}"/>
    <cellStyle name="Comma 2 3 4 2 2 4 2" xfId="5842" xr:uid="{00000000-0005-0000-0000-00004F0B0000}"/>
    <cellStyle name="Comma 2 3 4 2 2 4 2 2" xfId="13639" xr:uid="{00000000-0005-0000-0000-0000500B0000}"/>
    <cellStyle name="Comma 2 3 4 2 2 4 3" xfId="3243" xr:uid="{00000000-0005-0000-0000-0000510B0000}"/>
    <cellStyle name="Comma 2 3 4 2 2 4 3 2" xfId="11037" xr:uid="{00000000-0005-0000-0000-0000520B0000}"/>
    <cellStyle name="Comma 2 3 4 2 2 4 4" xfId="8439" xr:uid="{00000000-0005-0000-0000-0000530B0000}"/>
    <cellStyle name="Comma 2 3 4 2 2 5" xfId="5838" xr:uid="{00000000-0005-0000-0000-0000540B0000}"/>
    <cellStyle name="Comma 2 3 4 2 2 5 2" xfId="13635" xr:uid="{00000000-0005-0000-0000-0000550B0000}"/>
    <cellStyle name="Comma 2 3 4 2 2 6" xfId="3239" xr:uid="{00000000-0005-0000-0000-0000560B0000}"/>
    <cellStyle name="Comma 2 3 4 2 2 6 2" xfId="11033" xr:uid="{00000000-0005-0000-0000-0000570B0000}"/>
    <cellStyle name="Comma 2 3 4 2 2 7" xfId="8435" xr:uid="{00000000-0005-0000-0000-0000580B0000}"/>
    <cellStyle name="Comma 2 3 4 2 3" xfId="586" xr:uid="{00000000-0005-0000-0000-0000590B0000}"/>
    <cellStyle name="Comma 2 3 4 2 3 2" xfId="587" xr:uid="{00000000-0005-0000-0000-00005A0B0000}"/>
    <cellStyle name="Comma 2 3 4 2 3 2 2" xfId="588" xr:uid="{00000000-0005-0000-0000-00005B0B0000}"/>
    <cellStyle name="Comma 2 3 4 2 3 2 2 2" xfId="5845" xr:uid="{00000000-0005-0000-0000-00005C0B0000}"/>
    <cellStyle name="Comma 2 3 4 2 3 2 2 2 2" xfId="13642" xr:uid="{00000000-0005-0000-0000-00005D0B0000}"/>
    <cellStyle name="Comma 2 3 4 2 3 2 2 3" xfId="3246" xr:uid="{00000000-0005-0000-0000-00005E0B0000}"/>
    <cellStyle name="Comma 2 3 4 2 3 2 2 3 2" xfId="11040" xr:uid="{00000000-0005-0000-0000-00005F0B0000}"/>
    <cellStyle name="Comma 2 3 4 2 3 2 2 4" xfId="8442" xr:uid="{00000000-0005-0000-0000-0000600B0000}"/>
    <cellStyle name="Comma 2 3 4 2 3 2 3" xfId="5844" xr:uid="{00000000-0005-0000-0000-0000610B0000}"/>
    <cellStyle name="Comma 2 3 4 2 3 2 3 2" xfId="13641" xr:uid="{00000000-0005-0000-0000-0000620B0000}"/>
    <cellStyle name="Comma 2 3 4 2 3 2 4" xfId="3245" xr:uid="{00000000-0005-0000-0000-0000630B0000}"/>
    <cellStyle name="Comma 2 3 4 2 3 2 4 2" xfId="11039" xr:uid="{00000000-0005-0000-0000-0000640B0000}"/>
    <cellStyle name="Comma 2 3 4 2 3 2 5" xfId="8441" xr:uid="{00000000-0005-0000-0000-0000650B0000}"/>
    <cellStyle name="Comma 2 3 4 2 3 3" xfId="589" xr:uid="{00000000-0005-0000-0000-0000660B0000}"/>
    <cellStyle name="Comma 2 3 4 2 3 3 2" xfId="5846" xr:uid="{00000000-0005-0000-0000-0000670B0000}"/>
    <cellStyle name="Comma 2 3 4 2 3 3 2 2" xfId="13643" xr:uid="{00000000-0005-0000-0000-0000680B0000}"/>
    <cellStyle name="Comma 2 3 4 2 3 3 3" xfId="3247" xr:uid="{00000000-0005-0000-0000-0000690B0000}"/>
    <cellStyle name="Comma 2 3 4 2 3 3 3 2" xfId="11041" xr:uid="{00000000-0005-0000-0000-00006A0B0000}"/>
    <cellStyle name="Comma 2 3 4 2 3 3 4" xfId="8443" xr:uid="{00000000-0005-0000-0000-00006B0B0000}"/>
    <cellStyle name="Comma 2 3 4 2 3 4" xfId="590" xr:uid="{00000000-0005-0000-0000-00006C0B0000}"/>
    <cellStyle name="Comma 2 3 4 2 3 4 2" xfId="5847" xr:uid="{00000000-0005-0000-0000-00006D0B0000}"/>
    <cellStyle name="Comma 2 3 4 2 3 4 2 2" xfId="13644" xr:uid="{00000000-0005-0000-0000-00006E0B0000}"/>
    <cellStyle name="Comma 2 3 4 2 3 4 3" xfId="3248" xr:uid="{00000000-0005-0000-0000-00006F0B0000}"/>
    <cellStyle name="Comma 2 3 4 2 3 4 3 2" xfId="11042" xr:uid="{00000000-0005-0000-0000-0000700B0000}"/>
    <cellStyle name="Comma 2 3 4 2 3 4 4" xfId="8444" xr:uid="{00000000-0005-0000-0000-0000710B0000}"/>
    <cellStyle name="Comma 2 3 4 2 3 5" xfId="5843" xr:uid="{00000000-0005-0000-0000-0000720B0000}"/>
    <cellStyle name="Comma 2 3 4 2 3 5 2" xfId="13640" xr:uid="{00000000-0005-0000-0000-0000730B0000}"/>
    <cellStyle name="Comma 2 3 4 2 3 6" xfId="3244" xr:uid="{00000000-0005-0000-0000-0000740B0000}"/>
    <cellStyle name="Comma 2 3 4 2 3 6 2" xfId="11038" xr:uid="{00000000-0005-0000-0000-0000750B0000}"/>
    <cellStyle name="Comma 2 3 4 2 3 7" xfId="8440" xr:uid="{00000000-0005-0000-0000-0000760B0000}"/>
    <cellStyle name="Comma 2 3 4 2 4" xfId="591" xr:uid="{00000000-0005-0000-0000-0000770B0000}"/>
    <cellStyle name="Comma 2 3 4 2 4 2" xfId="592" xr:uid="{00000000-0005-0000-0000-0000780B0000}"/>
    <cellStyle name="Comma 2 3 4 2 4 2 2" xfId="593" xr:uid="{00000000-0005-0000-0000-0000790B0000}"/>
    <cellStyle name="Comma 2 3 4 2 4 2 2 2" xfId="5850" xr:uid="{00000000-0005-0000-0000-00007A0B0000}"/>
    <cellStyle name="Comma 2 3 4 2 4 2 2 2 2" xfId="13647" xr:uid="{00000000-0005-0000-0000-00007B0B0000}"/>
    <cellStyle name="Comma 2 3 4 2 4 2 2 3" xfId="3251" xr:uid="{00000000-0005-0000-0000-00007C0B0000}"/>
    <cellStyle name="Comma 2 3 4 2 4 2 2 3 2" xfId="11045" xr:uid="{00000000-0005-0000-0000-00007D0B0000}"/>
    <cellStyle name="Comma 2 3 4 2 4 2 2 4" xfId="8447" xr:uid="{00000000-0005-0000-0000-00007E0B0000}"/>
    <cellStyle name="Comma 2 3 4 2 4 2 3" xfId="5849" xr:uid="{00000000-0005-0000-0000-00007F0B0000}"/>
    <cellStyle name="Comma 2 3 4 2 4 2 3 2" xfId="13646" xr:uid="{00000000-0005-0000-0000-0000800B0000}"/>
    <cellStyle name="Comma 2 3 4 2 4 2 4" xfId="3250" xr:uid="{00000000-0005-0000-0000-0000810B0000}"/>
    <cellStyle name="Comma 2 3 4 2 4 2 4 2" xfId="11044" xr:uid="{00000000-0005-0000-0000-0000820B0000}"/>
    <cellStyle name="Comma 2 3 4 2 4 2 5" xfId="8446" xr:uid="{00000000-0005-0000-0000-0000830B0000}"/>
    <cellStyle name="Comma 2 3 4 2 4 3" xfId="594" xr:uid="{00000000-0005-0000-0000-0000840B0000}"/>
    <cellStyle name="Comma 2 3 4 2 4 3 2" xfId="5851" xr:uid="{00000000-0005-0000-0000-0000850B0000}"/>
    <cellStyle name="Comma 2 3 4 2 4 3 2 2" xfId="13648" xr:uid="{00000000-0005-0000-0000-0000860B0000}"/>
    <cellStyle name="Comma 2 3 4 2 4 3 3" xfId="3252" xr:uid="{00000000-0005-0000-0000-0000870B0000}"/>
    <cellStyle name="Comma 2 3 4 2 4 3 3 2" xfId="11046" xr:uid="{00000000-0005-0000-0000-0000880B0000}"/>
    <cellStyle name="Comma 2 3 4 2 4 3 4" xfId="8448" xr:uid="{00000000-0005-0000-0000-0000890B0000}"/>
    <cellStyle name="Comma 2 3 4 2 4 4" xfId="595" xr:uid="{00000000-0005-0000-0000-00008A0B0000}"/>
    <cellStyle name="Comma 2 3 4 2 4 4 2" xfId="5852" xr:uid="{00000000-0005-0000-0000-00008B0B0000}"/>
    <cellStyle name="Comma 2 3 4 2 4 4 2 2" xfId="13649" xr:uid="{00000000-0005-0000-0000-00008C0B0000}"/>
    <cellStyle name="Comma 2 3 4 2 4 4 3" xfId="3253" xr:uid="{00000000-0005-0000-0000-00008D0B0000}"/>
    <cellStyle name="Comma 2 3 4 2 4 4 3 2" xfId="11047" xr:uid="{00000000-0005-0000-0000-00008E0B0000}"/>
    <cellStyle name="Comma 2 3 4 2 4 4 4" xfId="8449" xr:uid="{00000000-0005-0000-0000-00008F0B0000}"/>
    <cellStyle name="Comma 2 3 4 2 4 5" xfId="5848" xr:uid="{00000000-0005-0000-0000-0000900B0000}"/>
    <cellStyle name="Comma 2 3 4 2 4 5 2" xfId="13645" xr:uid="{00000000-0005-0000-0000-0000910B0000}"/>
    <cellStyle name="Comma 2 3 4 2 4 6" xfId="3249" xr:uid="{00000000-0005-0000-0000-0000920B0000}"/>
    <cellStyle name="Comma 2 3 4 2 4 6 2" xfId="11043" xr:uid="{00000000-0005-0000-0000-0000930B0000}"/>
    <cellStyle name="Comma 2 3 4 2 4 7" xfId="8445" xr:uid="{00000000-0005-0000-0000-0000940B0000}"/>
    <cellStyle name="Comma 2 3 4 2 5" xfId="596" xr:uid="{00000000-0005-0000-0000-0000950B0000}"/>
    <cellStyle name="Comma 2 3 4 2 5 2" xfId="597" xr:uid="{00000000-0005-0000-0000-0000960B0000}"/>
    <cellStyle name="Comma 2 3 4 2 5 2 2" xfId="598" xr:uid="{00000000-0005-0000-0000-0000970B0000}"/>
    <cellStyle name="Comma 2 3 4 2 5 2 2 2" xfId="5855" xr:uid="{00000000-0005-0000-0000-0000980B0000}"/>
    <cellStyle name="Comma 2 3 4 2 5 2 2 2 2" xfId="13652" xr:uid="{00000000-0005-0000-0000-0000990B0000}"/>
    <cellStyle name="Comma 2 3 4 2 5 2 2 3" xfId="3256" xr:uid="{00000000-0005-0000-0000-00009A0B0000}"/>
    <cellStyle name="Comma 2 3 4 2 5 2 2 3 2" xfId="11050" xr:uid="{00000000-0005-0000-0000-00009B0B0000}"/>
    <cellStyle name="Comma 2 3 4 2 5 2 2 4" xfId="8452" xr:uid="{00000000-0005-0000-0000-00009C0B0000}"/>
    <cellStyle name="Comma 2 3 4 2 5 2 3" xfId="5854" xr:uid="{00000000-0005-0000-0000-00009D0B0000}"/>
    <cellStyle name="Comma 2 3 4 2 5 2 3 2" xfId="13651" xr:uid="{00000000-0005-0000-0000-00009E0B0000}"/>
    <cellStyle name="Comma 2 3 4 2 5 2 4" xfId="3255" xr:uid="{00000000-0005-0000-0000-00009F0B0000}"/>
    <cellStyle name="Comma 2 3 4 2 5 2 4 2" xfId="11049" xr:uid="{00000000-0005-0000-0000-0000A00B0000}"/>
    <cellStyle name="Comma 2 3 4 2 5 2 5" xfId="8451" xr:uid="{00000000-0005-0000-0000-0000A10B0000}"/>
    <cellStyle name="Comma 2 3 4 2 5 3" xfId="599" xr:uid="{00000000-0005-0000-0000-0000A20B0000}"/>
    <cellStyle name="Comma 2 3 4 2 5 3 2" xfId="5856" xr:uid="{00000000-0005-0000-0000-0000A30B0000}"/>
    <cellStyle name="Comma 2 3 4 2 5 3 2 2" xfId="13653" xr:uid="{00000000-0005-0000-0000-0000A40B0000}"/>
    <cellStyle name="Comma 2 3 4 2 5 3 3" xfId="3257" xr:uid="{00000000-0005-0000-0000-0000A50B0000}"/>
    <cellStyle name="Comma 2 3 4 2 5 3 3 2" xfId="11051" xr:uid="{00000000-0005-0000-0000-0000A60B0000}"/>
    <cellStyle name="Comma 2 3 4 2 5 3 4" xfId="8453" xr:uid="{00000000-0005-0000-0000-0000A70B0000}"/>
    <cellStyle name="Comma 2 3 4 2 5 4" xfId="600" xr:uid="{00000000-0005-0000-0000-0000A80B0000}"/>
    <cellStyle name="Comma 2 3 4 2 5 4 2" xfId="5857" xr:uid="{00000000-0005-0000-0000-0000A90B0000}"/>
    <cellStyle name="Comma 2 3 4 2 5 4 2 2" xfId="13654" xr:uid="{00000000-0005-0000-0000-0000AA0B0000}"/>
    <cellStyle name="Comma 2 3 4 2 5 4 3" xfId="3258" xr:uid="{00000000-0005-0000-0000-0000AB0B0000}"/>
    <cellStyle name="Comma 2 3 4 2 5 4 3 2" xfId="11052" xr:uid="{00000000-0005-0000-0000-0000AC0B0000}"/>
    <cellStyle name="Comma 2 3 4 2 5 4 4" xfId="8454" xr:uid="{00000000-0005-0000-0000-0000AD0B0000}"/>
    <cellStyle name="Comma 2 3 4 2 5 5" xfId="5853" xr:uid="{00000000-0005-0000-0000-0000AE0B0000}"/>
    <cellStyle name="Comma 2 3 4 2 5 5 2" xfId="13650" xr:uid="{00000000-0005-0000-0000-0000AF0B0000}"/>
    <cellStyle name="Comma 2 3 4 2 5 6" xfId="3254" xr:uid="{00000000-0005-0000-0000-0000B00B0000}"/>
    <cellStyle name="Comma 2 3 4 2 5 6 2" xfId="11048" xr:uid="{00000000-0005-0000-0000-0000B10B0000}"/>
    <cellStyle name="Comma 2 3 4 2 5 7" xfId="8450" xr:uid="{00000000-0005-0000-0000-0000B20B0000}"/>
    <cellStyle name="Comma 2 3 4 2 6" xfId="601" xr:uid="{00000000-0005-0000-0000-0000B30B0000}"/>
    <cellStyle name="Comma 2 3 4 2 6 2" xfId="602" xr:uid="{00000000-0005-0000-0000-0000B40B0000}"/>
    <cellStyle name="Comma 2 3 4 2 6 2 2" xfId="5859" xr:uid="{00000000-0005-0000-0000-0000B50B0000}"/>
    <cellStyle name="Comma 2 3 4 2 6 2 2 2" xfId="13656" xr:uid="{00000000-0005-0000-0000-0000B60B0000}"/>
    <cellStyle name="Comma 2 3 4 2 6 2 3" xfId="3260" xr:uid="{00000000-0005-0000-0000-0000B70B0000}"/>
    <cellStyle name="Comma 2 3 4 2 6 2 3 2" xfId="11054" xr:uid="{00000000-0005-0000-0000-0000B80B0000}"/>
    <cellStyle name="Comma 2 3 4 2 6 2 4" xfId="8456" xr:uid="{00000000-0005-0000-0000-0000B90B0000}"/>
    <cellStyle name="Comma 2 3 4 2 6 3" xfId="603" xr:uid="{00000000-0005-0000-0000-0000BA0B0000}"/>
    <cellStyle name="Comma 2 3 4 2 6 3 2" xfId="5860" xr:uid="{00000000-0005-0000-0000-0000BB0B0000}"/>
    <cellStyle name="Comma 2 3 4 2 6 3 2 2" xfId="13657" xr:uid="{00000000-0005-0000-0000-0000BC0B0000}"/>
    <cellStyle name="Comma 2 3 4 2 6 3 3" xfId="3261" xr:uid="{00000000-0005-0000-0000-0000BD0B0000}"/>
    <cellStyle name="Comma 2 3 4 2 6 3 3 2" xfId="11055" xr:uid="{00000000-0005-0000-0000-0000BE0B0000}"/>
    <cellStyle name="Comma 2 3 4 2 6 3 4" xfId="8457" xr:uid="{00000000-0005-0000-0000-0000BF0B0000}"/>
    <cellStyle name="Comma 2 3 4 2 6 4" xfId="5858" xr:uid="{00000000-0005-0000-0000-0000C00B0000}"/>
    <cellStyle name="Comma 2 3 4 2 6 4 2" xfId="13655" xr:uid="{00000000-0005-0000-0000-0000C10B0000}"/>
    <cellStyle name="Comma 2 3 4 2 6 5" xfId="3259" xr:uid="{00000000-0005-0000-0000-0000C20B0000}"/>
    <cellStyle name="Comma 2 3 4 2 6 5 2" xfId="11053" xr:uid="{00000000-0005-0000-0000-0000C30B0000}"/>
    <cellStyle name="Comma 2 3 4 2 6 6" xfId="8455" xr:uid="{00000000-0005-0000-0000-0000C40B0000}"/>
    <cellStyle name="Comma 2 3 4 2 7" xfId="604" xr:uid="{00000000-0005-0000-0000-0000C50B0000}"/>
    <cellStyle name="Comma 2 3 4 2 7 2" xfId="605" xr:uid="{00000000-0005-0000-0000-0000C60B0000}"/>
    <cellStyle name="Comma 2 3 4 2 7 2 2" xfId="5862" xr:uid="{00000000-0005-0000-0000-0000C70B0000}"/>
    <cellStyle name="Comma 2 3 4 2 7 2 2 2" xfId="13659" xr:uid="{00000000-0005-0000-0000-0000C80B0000}"/>
    <cellStyle name="Comma 2 3 4 2 7 2 3" xfId="3263" xr:uid="{00000000-0005-0000-0000-0000C90B0000}"/>
    <cellStyle name="Comma 2 3 4 2 7 2 3 2" xfId="11057" xr:uid="{00000000-0005-0000-0000-0000CA0B0000}"/>
    <cellStyle name="Comma 2 3 4 2 7 2 4" xfId="8459" xr:uid="{00000000-0005-0000-0000-0000CB0B0000}"/>
    <cellStyle name="Comma 2 3 4 2 7 3" xfId="5861" xr:uid="{00000000-0005-0000-0000-0000CC0B0000}"/>
    <cellStyle name="Comma 2 3 4 2 7 3 2" xfId="13658" xr:uid="{00000000-0005-0000-0000-0000CD0B0000}"/>
    <cellStyle name="Comma 2 3 4 2 7 4" xfId="3262" xr:uid="{00000000-0005-0000-0000-0000CE0B0000}"/>
    <cellStyle name="Comma 2 3 4 2 7 4 2" xfId="11056" xr:uid="{00000000-0005-0000-0000-0000CF0B0000}"/>
    <cellStyle name="Comma 2 3 4 2 7 5" xfId="8458" xr:uid="{00000000-0005-0000-0000-0000D00B0000}"/>
    <cellStyle name="Comma 2 3 4 2 8" xfId="606" xr:uid="{00000000-0005-0000-0000-0000D10B0000}"/>
    <cellStyle name="Comma 2 3 4 2 8 2" xfId="5863" xr:uid="{00000000-0005-0000-0000-0000D20B0000}"/>
    <cellStyle name="Comma 2 3 4 2 8 2 2" xfId="13660" xr:uid="{00000000-0005-0000-0000-0000D30B0000}"/>
    <cellStyle name="Comma 2 3 4 2 8 3" xfId="3264" xr:uid="{00000000-0005-0000-0000-0000D40B0000}"/>
    <cellStyle name="Comma 2 3 4 2 8 3 2" xfId="11058" xr:uid="{00000000-0005-0000-0000-0000D50B0000}"/>
    <cellStyle name="Comma 2 3 4 2 8 4" xfId="8460" xr:uid="{00000000-0005-0000-0000-0000D60B0000}"/>
    <cellStyle name="Comma 2 3 4 2 9" xfId="607" xr:uid="{00000000-0005-0000-0000-0000D70B0000}"/>
    <cellStyle name="Comma 2 3 4 2 9 2" xfId="5864" xr:uid="{00000000-0005-0000-0000-0000D80B0000}"/>
    <cellStyle name="Comma 2 3 4 2 9 2 2" xfId="13661" xr:uid="{00000000-0005-0000-0000-0000D90B0000}"/>
    <cellStyle name="Comma 2 3 4 2 9 3" xfId="3265" xr:uid="{00000000-0005-0000-0000-0000DA0B0000}"/>
    <cellStyle name="Comma 2 3 4 2 9 3 2" xfId="11059" xr:uid="{00000000-0005-0000-0000-0000DB0B0000}"/>
    <cellStyle name="Comma 2 3 4 2 9 4" xfId="8461" xr:uid="{00000000-0005-0000-0000-0000DC0B0000}"/>
    <cellStyle name="Comma 2 3 4 3" xfId="608" xr:uid="{00000000-0005-0000-0000-0000DD0B0000}"/>
    <cellStyle name="Comma 2 3 4 3 2" xfId="609" xr:uid="{00000000-0005-0000-0000-0000DE0B0000}"/>
    <cellStyle name="Comma 2 3 4 3 2 2" xfId="610" xr:uid="{00000000-0005-0000-0000-0000DF0B0000}"/>
    <cellStyle name="Comma 2 3 4 3 2 2 2" xfId="5867" xr:uid="{00000000-0005-0000-0000-0000E00B0000}"/>
    <cellStyle name="Comma 2 3 4 3 2 2 2 2" xfId="13664" xr:uid="{00000000-0005-0000-0000-0000E10B0000}"/>
    <cellStyle name="Comma 2 3 4 3 2 2 3" xfId="3268" xr:uid="{00000000-0005-0000-0000-0000E20B0000}"/>
    <cellStyle name="Comma 2 3 4 3 2 2 3 2" xfId="11062" xr:uid="{00000000-0005-0000-0000-0000E30B0000}"/>
    <cellStyle name="Comma 2 3 4 3 2 2 4" xfId="8464" xr:uid="{00000000-0005-0000-0000-0000E40B0000}"/>
    <cellStyle name="Comma 2 3 4 3 2 3" xfId="5866" xr:uid="{00000000-0005-0000-0000-0000E50B0000}"/>
    <cellStyle name="Comma 2 3 4 3 2 3 2" xfId="13663" xr:uid="{00000000-0005-0000-0000-0000E60B0000}"/>
    <cellStyle name="Comma 2 3 4 3 2 4" xfId="3267" xr:uid="{00000000-0005-0000-0000-0000E70B0000}"/>
    <cellStyle name="Comma 2 3 4 3 2 4 2" xfId="11061" xr:uid="{00000000-0005-0000-0000-0000E80B0000}"/>
    <cellStyle name="Comma 2 3 4 3 2 5" xfId="8463" xr:uid="{00000000-0005-0000-0000-0000E90B0000}"/>
    <cellStyle name="Comma 2 3 4 3 3" xfId="611" xr:uid="{00000000-0005-0000-0000-0000EA0B0000}"/>
    <cellStyle name="Comma 2 3 4 3 3 2" xfId="5868" xr:uid="{00000000-0005-0000-0000-0000EB0B0000}"/>
    <cellStyle name="Comma 2 3 4 3 3 2 2" xfId="13665" xr:uid="{00000000-0005-0000-0000-0000EC0B0000}"/>
    <cellStyle name="Comma 2 3 4 3 3 3" xfId="3269" xr:uid="{00000000-0005-0000-0000-0000ED0B0000}"/>
    <cellStyle name="Comma 2 3 4 3 3 3 2" xfId="11063" xr:uid="{00000000-0005-0000-0000-0000EE0B0000}"/>
    <cellStyle name="Comma 2 3 4 3 3 4" xfId="8465" xr:uid="{00000000-0005-0000-0000-0000EF0B0000}"/>
    <cellStyle name="Comma 2 3 4 3 4" xfId="612" xr:uid="{00000000-0005-0000-0000-0000F00B0000}"/>
    <cellStyle name="Comma 2 3 4 3 4 2" xfId="5869" xr:uid="{00000000-0005-0000-0000-0000F10B0000}"/>
    <cellStyle name="Comma 2 3 4 3 4 2 2" xfId="13666" xr:uid="{00000000-0005-0000-0000-0000F20B0000}"/>
    <cellStyle name="Comma 2 3 4 3 4 3" xfId="3270" xr:uid="{00000000-0005-0000-0000-0000F30B0000}"/>
    <cellStyle name="Comma 2 3 4 3 4 3 2" xfId="11064" xr:uid="{00000000-0005-0000-0000-0000F40B0000}"/>
    <cellStyle name="Comma 2 3 4 3 4 4" xfId="8466" xr:uid="{00000000-0005-0000-0000-0000F50B0000}"/>
    <cellStyle name="Comma 2 3 4 3 5" xfId="5865" xr:uid="{00000000-0005-0000-0000-0000F60B0000}"/>
    <cellStyle name="Comma 2 3 4 3 5 2" xfId="13662" xr:uid="{00000000-0005-0000-0000-0000F70B0000}"/>
    <cellStyle name="Comma 2 3 4 3 6" xfId="3266" xr:uid="{00000000-0005-0000-0000-0000F80B0000}"/>
    <cellStyle name="Comma 2 3 4 3 6 2" xfId="11060" xr:uid="{00000000-0005-0000-0000-0000F90B0000}"/>
    <cellStyle name="Comma 2 3 4 3 7" xfId="8462" xr:uid="{00000000-0005-0000-0000-0000FA0B0000}"/>
    <cellStyle name="Comma 2 3 4 4" xfId="613" xr:uid="{00000000-0005-0000-0000-0000FB0B0000}"/>
    <cellStyle name="Comma 2 3 4 4 2" xfId="614" xr:uid="{00000000-0005-0000-0000-0000FC0B0000}"/>
    <cellStyle name="Comma 2 3 4 4 2 2" xfId="615" xr:uid="{00000000-0005-0000-0000-0000FD0B0000}"/>
    <cellStyle name="Comma 2 3 4 4 2 2 2" xfId="5872" xr:uid="{00000000-0005-0000-0000-0000FE0B0000}"/>
    <cellStyle name="Comma 2 3 4 4 2 2 2 2" xfId="13669" xr:uid="{00000000-0005-0000-0000-0000FF0B0000}"/>
    <cellStyle name="Comma 2 3 4 4 2 2 3" xfId="3273" xr:uid="{00000000-0005-0000-0000-0000000C0000}"/>
    <cellStyle name="Comma 2 3 4 4 2 2 3 2" xfId="11067" xr:uid="{00000000-0005-0000-0000-0000010C0000}"/>
    <cellStyle name="Comma 2 3 4 4 2 2 4" xfId="8469" xr:uid="{00000000-0005-0000-0000-0000020C0000}"/>
    <cellStyle name="Comma 2 3 4 4 2 3" xfId="5871" xr:uid="{00000000-0005-0000-0000-0000030C0000}"/>
    <cellStyle name="Comma 2 3 4 4 2 3 2" xfId="13668" xr:uid="{00000000-0005-0000-0000-0000040C0000}"/>
    <cellStyle name="Comma 2 3 4 4 2 4" xfId="3272" xr:uid="{00000000-0005-0000-0000-0000050C0000}"/>
    <cellStyle name="Comma 2 3 4 4 2 4 2" xfId="11066" xr:uid="{00000000-0005-0000-0000-0000060C0000}"/>
    <cellStyle name="Comma 2 3 4 4 2 5" xfId="8468" xr:uid="{00000000-0005-0000-0000-0000070C0000}"/>
    <cellStyle name="Comma 2 3 4 4 3" xfId="616" xr:uid="{00000000-0005-0000-0000-0000080C0000}"/>
    <cellStyle name="Comma 2 3 4 4 3 2" xfId="5873" xr:uid="{00000000-0005-0000-0000-0000090C0000}"/>
    <cellStyle name="Comma 2 3 4 4 3 2 2" xfId="13670" xr:uid="{00000000-0005-0000-0000-00000A0C0000}"/>
    <cellStyle name="Comma 2 3 4 4 3 3" xfId="3274" xr:uid="{00000000-0005-0000-0000-00000B0C0000}"/>
    <cellStyle name="Comma 2 3 4 4 3 3 2" xfId="11068" xr:uid="{00000000-0005-0000-0000-00000C0C0000}"/>
    <cellStyle name="Comma 2 3 4 4 3 4" xfId="8470" xr:uid="{00000000-0005-0000-0000-00000D0C0000}"/>
    <cellStyle name="Comma 2 3 4 4 4" xfId="617" xr:uid="{00000000-0005-0000-0000-00000E0C0000}"/>
    <cellStyle name="Comma 2 3 4 4 4 2" xfId="5874" xr:uid="{00000000-0005-0000-0000-00000F0C0000}"/>
    <cellStyle name="Comma 2 3 4 4 4 2 2" xfId="13671" xr:uid="{00000000-0005-0000-0000-0000100C0000}"/>
    <cellStyle name="Comma 2 3 4 4 4 3" xfId="3275" xr:uid="{00000000-0005-0000-0000-0000110C0000}"/>
    <cellStyle name="Comma 2 3 4 4 4 3 2" xfId="11069" xr:uid="{00000000-0005-0000-0000-0000120C0000}"/>
    <cellStyle name="Comma 2 3 4 4 4 4" xfId="8471" xr:uid="{00000000-0005-0000-0000-0000130C0000}"/>
    <cellStyle name="Comma 2 3 4 4 5" xfId="5870" xr:uid="{00000000-0005-0000-0000-0000140C0000}"/>
    <cellStyle name="Comma 2 3 4 4 5 2" xfId="13667" xr:uid="{00000000-0005-0000-0000-0000150C0000}"/>
    <cellStyle name="Comma 2 3 4 4 6" xfId="3271" xr:uid="{00000000-0005-0000-0000-0000160C0000}"/>
    <cellStyle name="Comma 2 3 4 4 6 2" xfId="11065" xr:uid="{00000000-0005-0000-0000-0000170C0000}"/>
    <cellStyle name="Comma 2 3 4 4 7" xfId="8467" xr:uid="{00000000-0005-0000-0000-0000180C0000}"/>
    <cellStyle name="Comma 2 3 4 5" xfId="618" xr:uid="{00000000-0005-0000-0000-0000190C0000}"/>
    <cellStyle name="Comma 2 3 4 5 2" xfId="619" xr:uid="{00000000-0005-0000-0000-00001A0C0000}"/>
    <cellStyle name="Comma 2 3 4 5 2 2" xfId="620" xr:uid="{00000000-0005-0000-0000-00001B0C0000}"/>
    <cellStyle name="Comma 2 3 4 5 2 2 2" xfId="5877" xr:uid="{00000000-0005-0000-0000-00001C0C0000}"/>
    <cellStyle name="Comma 2 3 4 5 2 2 2 2" xfId="13674" xr:uid="{00000000-0005-0000-0000-00001D0C0000}"/>
    <cellStyle name="Comma 2 3 4 5 2 2 3" xfId="3278" xr:uid="{00000000-0005-0000-0000-00001E0C0000}"/>
    <cellStyle name="Comma 2 3 4 5 2 2 3 2" xfId="11072" xr:uid="{00000000-0005-0000-0000-00001F0C0000}"/>
    <cellStyle name="Comma 2 3 4 5 2 2 4" xfId="8474" xr:uid="{00000000-0005-0000-0000-0000200C0000}"/>
    <cellStyle name="Comma 2 3 4 5 2 3" xfId="5876" xr:uid="{00000000-0005-0000-0000-0000210C0000}"/>
    <cellStyle name="Comma 2 3 4 5 2 3 2" xfId="13673" xr:uid="{00000000-0005-0000-0000-0000220C0000}"/>
    <cellStyle name="Comma 2 3 4 5 2 4" xfId="3277" xr:uid="{00000000-0005-0000-0000-0000230C0000}"/>
    <cellStyle name="Comma 2 3 4 5 2 4 2" xfId="11071" xr:uid="{00000000-0005-0000-0000-0000240C0000}"/>
    <cellStyle name="Comma 2 3 4 5 2 5" xfId="8473" xr:uid="{00000000-0005-0000-0000-0000250C0000}"/>
    <cellStyle name="Comma 2 3 4 5 3" xfId="621" xr:uid="{00000000-0005-0000-0000-0000260C0000}"/>
    <cellStyle name="Comma 2 3 4 5 3 2" xfId="5878" xr:uid="{00000000-0005-0000-0000-0000270C0000}"/>
    <cellStyle name="Comma 2 3 4 5 3 2 2" xfId="13675" xr:uid="{00000000-0005-0000-0000-0000280C0000}"/>
    <cellStyle name="Comma 2 3 4 5 3 3" xfId="3279" xr:uid="{00000000-0005-0000-0000-0000290C0000}"/>
    <cellStyle name="Comma 2 3 4 5 3 3 2" xfId="11073" xr:uid="{00000000-0005-0000-0000-00002A0C0000}"/>
    <cellStyle name="Comma 2 3 4 5 3 4" xfId="8475" xr:uid="{00000000-0005-0000-0000-00002B0C0000}"/>
    <cellStyle name="Comma 2 3 4 5 4" xfId="622" xr:uid="{00000000-0005-0000-0000-00002C0C0000}"/>
    <cellStyle name="Comma 2 3 4 5 4 2" xfId="5879" xr:uid="{00000000-0005-0000-0000-00002D0C0000}"/>
    <cellStyle name="Comma 2 3 4 5 4 2 2" xfId="13676" xr:uid="{00000000-0005-0000-0000-00002E0C0000}"/>
    <cellStyle name="Comma 2 3 4 5 4 3" xfId="3280" xr:uid="{00000000-0005-0000-0000-00002F0C0000}"/>
    <cellStyle name="Comma 2 3 4 5 4 3 2" xfId="11074" xr:uid="{00000000-0005-0000-0000-0000300C0000}"/>
    <cellStyle name="Comma 2 3 4 5 4 4" xfId="8476" xr:uid="{00000000-0005-0000-0000-0000310C0000}"/>
    <cellStyle name="Comma 2 3 4 5 5" xfId="5875" xr:uid="{00000000-0005-0000-0000-0000320C0000}"/>
    <cellStyle name="Comma 2 3 4 5 5 2" xfId="13672" xr:uid="{00000000-0005-0000-0000-0000330C0000}"/>
    <cellStyle name="Comma 2 3 4 5 6" xfId="3276" xr:uid="{00000000-0005-0000-0000-0000340C0000}"/>
    <cellStyle name="Comma 2 3 4 5 6 2" xfId="11070" xr:uid="{00000000-0005-0000-0000-0000350C0000}"/>
    <cellStyle name="Comma 2 3 4 5 7" xfId="8472" xr:uid="{00000000-0005-0000-0000-0000360C0000}"/>
    <cellStyle name="Comma 2 3 4 6" xfId="623" xr:uid="{00000000-0005-0000-0000-0000370C0000}"/>
    <cellStyle name="Comma 2 3 4 6 2" xfId="624" xr:uid="{00000000-0005-0000-0000-0000380C0000}"/>
    <cellStyle name="Comma 2 3 4 6 2 2" xfId="625" xr:uid="{00000000-0005-0000-0000-0000390C0000}"/>
    <cellStyle name="Comma 2 3 4 6 2 2 2" xfId="5882" xr:uid="{00000000-0005-0000-0000-00003A0C0000}"/>
    <cellStyle name="Comma 2 3 4 6 2 2 2 2" xfId="13679" xr:uid="{00000000-0005-0000-0000-00003B0C0000}"/>
    <cellStyle name="Comma 2 3 4 6 2 2 3" xfId="3283" xr:uid="{00000000-0005-0000-0000-00003C0C0000}"/>
    <cellStyle name="Comma 2 3 4 6 2 2 3 2" xfId="11077" xr:uid="{00000000-0005-0000-0000-00003D0C0000}"/>
    <cellStyle name="Comma 2 3 4 6 2 2 4" xfId="8479" xr:uid="{00000000-0005-0000-0000-00003E0C0000}"/>
    <cellStyle name="Comma 2 3 4 6 2 3" xfId="5881" xr:uid="{00000000-0005-0000-0000-00003F0C0000}"/>
    <cellStyle name="Comma 2 3 4 6 2 3 2" xfId="13678" xr:uid="{00000000-0005-0000-0000-0000400C0000}"/>
    <cellStyle name="Comma 2 3 4 6 2 4" xfId="3282" xr:uid="{00000000-0005-0000-0000-0000410C0000}"/>
    <cellStyle name="Comma 2 3 4 6 2 4 2" xfId="11076" xr:uid="{00000000-0005-0000-0000-0000420C0000}"/>
    <cellStyle name="Comma 2 3 4 6 2 5" xfId="8478" xr:uid="{00000000-0005-0000-0000-0000430C0000}"/>
    <cellStyle name="Comma 2 3 4 6 3" xfId="626" xr:uid="{00000000-0005-0000-0000-0000440C0000}"/>
    <cellStyle name="Comma 2 3 4 6 3 2" xfId="5883" xr:uid="{00000000-0005-0000-0000-0000450C0000}"/>
    <cellStyle name="Comma 2 3 4 6 3 2 2" xfId="13680" xr:uid="{00000000-0005-0000-0000-0000460C0000}"/>
    <cellStyle name="Comma 2 3 4 6 3 3" xfId="3284" xr:uid="{00000000-0005-0000-0000-0000470C0000}"/>
    <cellStyle name="Comma 2 3 4 6 3 3 2" xfId="11078" xr:uid="{00000000-0005-0000-0000-0000480C0000}"/>
    <cellStyle name="Comma 2 3 4 6 3 4" xfId="8480" xr:uid="{00000000-0005-0000-0000-0000490C0000}"/>
    <cellStyle name="Comma 2 3 4 6 4" xfId="627" xr:uid="{00000000-0005-0000-0000-00004A0C0000}"/>
    <cellStyle name="Comma 2 3 4 6 4 2" xfId="5884" xr:uid="{00000000-0005-0000-0000-00004B0C0000}"/>
    <cellStyle name="Comma 2 3 4 6 4 2 2" xfId="13681" xr:uid="{00000000-0005-0000-0000-00004C0C0000}"/>
    <cellStyle name="Comma 2 3 4 6 4 3" xfId="3285" xr:uid="{00000000-0005-0000-0000-00004D0C0000}"/>
    <cellStyle name="Comma 2 3 4 6 4 3 2" xfId="11079" xr:uid="{00000000-0005-0000-0000-00004E0C0000}"/>
    <cellStyle name="Comma 2 3 4 6 4 4" xfId="8481" xr:uid="{00000000-0005-0000-0000-00004F0C0000}"/>
    <cellStyle name="Comma 2 3 4 6 5" xfId="5880" xr:uid="{00000000-0005-0000-0000-0000500C0000}"/>
    <cellStyle name="Comma 2 3 4 6 5 2" xfId="13677" xr:uid="{00000000-0005-0000-0000-0000510C0000}"/>
    <cellStyle name="Comma 2 3 4 6 6" xfId="3281" xr:uid="{00000000-0005-0000-0000-0000520C0000}"/>
    <cellStyle name="Comma 2 3 4 6 6 2" xfId="11075" xr:uid="{00000000-0005-0000-0000-0000530C0000}"/>
    <cellStyle name="Comma 2 3 4 6 7" xfId="8477" xr:uid="{00000000-0005-0000-0000-0000540C0000}"/>
    <cellStyle name="Comma 2 3 4 7" xfId="628" xr:uid="{00000000-0005-0000-0000-0000550C0000}"/>
    <cellStyle name="Comma 2 3 4 7 2" xfId="629" xr:uid="{00000000-0005-0000-0000-0000560C0000}"/>
    <cellStyle name="Comma 2 3 4 7 2 2" xfId="5886" xr:uid="{00000000-0005-0000-0000-0000570C0000}"/>
    <cellStyle name="Comma 2 3 4 7 2 2 2" xfId="13683" xr:uid="{00000000-0005-0000-0000-0000580C0000}"/>
    <cellStyle name="Comma 2 3 4 7 2 3" xfId="3287" xr:uid="{00000000-0005-0000-0000-0000590C0000}"/>
    <cellStyle name="Comma 2 3 4 7 2 3 2" xfId="11081" xr:uid="{00000000-0005-0000-0000-00005A0C0000}"/>
    <cellStyle name="Comma 2 3 4 7 2 4" xfId="8483" xr:uid="{00000000-0005-0000-0000-00005B0C0000}"/>
    <cellStyle name="Comma 2 3 4 7 3" xfId="630" xr:uid="{00000000-0005-0000-0000-00005C0C0000}"/>
    <cellStyle name="Comma 2 3 4 7 3 2" xfId="5887" xr:uid="{00000000-0005-0000-0000-00005D0C0000}"/>
    <cellStyle name="Comma 2 3 4 7 3 2 2" xfId="13684" xr:uid="{00000000-0005-0000-0000-00005E0C0000}"/>
    <cellStyle name="Comma 2 3 4 7 3 3" xfId="3288" xr:uid="{00000000-0005-0000-0000-00005F0C0000}"/>
    <cellStyle name="Comma 2 3 4 7 3 3 2" xfId="11082" xr:uid="{00000000-0005-0000-0000-0000600C0000}"/>
    <cellStyle name="Comma 2 3 4 7 3 4" xfId="8484" xr:uid="{00000000-0005-0000-0000-0000610C0000}"/>
    <cellStyle name="Comma 2 3 4 7 4" xfId="5885" xr:uid="{00000000-0005-0000-0000-0000620C0000}"/>
    <cellStyle name="Comma 2 3 4 7 4 2" xfId="13682" xr:uid="{00000000-0005-0000-0000-0000630C0000}"/>
    <cellStyle name="Comma 2 3 4 7 5" xfId="3286" xr:uid="{00000000-0005-0000-0000-0000640C0000}"/>
    <cellStyle name="Comma 2 3 4 7 5 2" xfId="11080" xr:uid="{00000000-0005-0000-0000-0000650C0000}"/>
    <cellStyle name="Comma 2 3 4 7 6" xfId="8482" xr:uid="{00000000-0005-0000-0000-0000660C0000}"/>
    <cellStyle name="Comma 2 3 4 8" xfId="631" xr:uid="{00000000-0005-0000-0000-0000670C0000}"/>
    <cellStyle name="Comma 2 3 4 8 2" xfId="632" xr:uid="{00000000-0005-0000-0000-0000680C0000}"/>
    <cellStyle name="Comma 2 3 4 8 2 2" xfId="5889" xr:uid="{00000000-0005-0000-0000-0000690C0000}"/>
    <cellStyle name="Comma 2 3 4 8 2 2 2" xfId="13686" xr:uid="{00000000-0005-0000-0000-00006A0C0000}"/>
    <cellStyle name="Comma 2 3 4 8 2 3" xfId="3290" xr:uid="{00000000-0005-0000-0000-00006B0C0000}"/>
    <cellStyle name="Comma 2 3 4 8 2 3 2" xfId="11084" xr:uid="{00000000-0005-0000-0000-00006C0C0000}"/>
    <cellStyle name="Comma 2 3 4 8 2 4" xfId="8486" xr:uid="{00000000-0005-0000-0000-00006D0C0000}"/>
    <cellStyle name="Comma 2 3 4 8 3" xfId="5888" xr:uid="{00000000-0005-0000-0000-00006E0C0000}"/>
    <cellStyle name="Comma 2 3 4 8 3 2" xfId="13685" xr:uid="{00000000-0005-0000-0000-00006F0C0000}"/>
    <cellStyle name="Comma 2 3 4 8 4" xfId="3289" xr:uid="{00000000-0005-0000-0000-0000700C0000}"/>
    <cellStyle name="Comma 2 3 4 8 4 2" xfId="11083" xr:uid="{00000000-0005-0000-0000-0000710C0000}"/>
    <cellStyle name="Comma 2 3 4 8 5" xfId="8485" xr:uid="{00000000-0005-0000-0000-0000720C0000}"/>
    <cellStyle name="Comma 2 3 4 9" xfId="633" xr:uid="{00000000-0005-0000-0000-0000730C0000}"/>
    <cellStyle name="Comma 2 3 4 9 2" xfId="5890" xr:uid="{00000000-0005-0000-0000-0000740C0000}"/>
    <cellStyle name="Comma 2 3 4 9 2 2" xfId="13687" xr:uid="{00000000-0005-0000-0000-0000750C0000}"/>
    <cellStyle name="Comma 2 3 4 9 3" xfId="3291" xr:uid="{00000000-0005-0000-0000-0000760C0000}"/>
    <cellStyle name="Comma 2 3 4 9 3 2" xfId="11085" xr:uid="{00000000-0005-0000-0000-0000770C0000}"/>
    <cellStyle name="Comma 2 3 4 9 4" xfId="8487" xr:uid="{00000000-0005-0000-0000-0000780C0000}"/>
    <cellStyle name="Comma 2 3 5" xfId="180" xr:uid="{00000000-0005-0000-0000-0000790C0000}"/>
    <cellStyle name="Comma 2 3 5 10" xfId="2715" xr:uid="{00000000-0005-0000-0000-00007A0C0000}"/>
    <cellStyle name="Comma 2 3 5 10 2" xfId="7928" xr:uid="{00000000-0005-0000-0000-00007B0C0000}"/>
    <cellStyle name="Comma 2 3 5 10 2 2" xfId="15725" xr:uid="{00000000-0005-0000-0000-00007C0C0000}"/>
    <cellStyle name="Comma 2 3 5 10 3" xfId="5329" xr:uid="{00000000-0005-0000-0000-00007D0C0000}"/>
    <cellStyle name="Comma 2 3 5 10 3 2" xfId="13123" xr:uid="{00000000-0005-0000-0000-00007E0C0000}"/>
    <cellStyle name="Comma 2 3 5 10 4" xfId="10525" xr:uid="{00000000-0005-0000-0000-00007F0C0000}"/>
    <cellStyle name="Comma 2 3 5 11" xfId="634" xr:uid="{00000000-0005-0000-0000-0000800C0000}"/>
    <cellStyle name="Comma 2 3 5 11 2" xfId="5891" xr:uid="{00000000-0005-0000-0000-0000810C0000}"/>
    <cellStyle name="Comma 2 3 5 11 2 2" xfId="13688" xr:uid="{00000000-0005-0000-0000-0000820C0000}"/>
    <cellStyle name="Comma 2 3 5 11 3" xfId="3292" xr:uid="{00000000-0005-0000-0000-0000830C0000}"/>
    <cellStyle name="Comma 2 3 5 11 3 2" xfId="11086" xr:uid="{00000000-0005-0000-0000-0000840C0000}"/>
    <cellStyle name="Comma 2 3 5 11 4" xfId="8488" xr:uid="{00000000-0005-0000-0000-0000850C0000}"/>
    <cellStyle name="Comma 2 3 5 12" xfId="5438" xr:uid="{00000000-0005-0000-0000-0000860C0000}"/>
    <cellStyle name="Comma 2 3 5 12 2" xfId="13232" xr:uid="{00000000-0005-0000-0000-0000870C0000}"/>
    <cellStyle name="Comma 2 3 5 13" xfId="2832" xr:uid="{00000000-0005-0000-0000-0000880C0000}"/>
    <cellStyle name="Comma 2 3 5 13 2" xfId="10634" xr:uid="{00000000-0005-0000-0000-0000890C0000}"/>
    <cellStyle name="Comma 2 3 5 14" xfId="8037" xr:uid="{00000000-0005-0000-0000-00008A0C0000}"/>
    <cellStyle name="Comma 2 3 5 2" xfId="635" xr:uid="{00000000-0005-0000-0000-00008B0C0000}"/>
    <cellStyle name="Comma 2 3 5 2 2" xfId="636" xr:uid="{00000000-0005-0000-0000-00008C0C0000}"/>
    <cellStyle name="Comma 2 3 5 2 2 2" xfId="637" xr:uid="{00000000-0005-0000-0000-00008D0C0000}"/>
    <cellStyle name="Comma 2 3 5 2 2 2 2" xfId="5894" xr:uid="{00000000-0005-0000-0000-00008E0C0000}"/>
    <cellStyle name="Comma 2 3 5 2 2 2 2 2" xfId="13691" xr:uid="{00000000-0005-0000-0000-00008F0C0000}"/>
    <cellStyle name="Comma 2 3 5 2 2 2 3" xfId="3295" xr:uid="{00000000-0005-0000-0000-0000900C0000}"/>
    <cellStyle name="Comma 2 3 5 2 2 2 3 2" xfId="11089" xr:uid="{00000000-0005-0000-0000-0000910C0000}"/>
    <cellStyle name="Comma 2 3 5 2 2 2 4" xfId="8491" xr:uid="{00000000-0005-0000-0000-0000920C0000}"/>
    <cellStyle name="Comma 2 3 5 2 2 3" xfId="5893" xr:uid="{00000000-0005-0000-0000-0000930C0000}"/>
    <cellStyle name="Comma 2 3 5 2 2 3 2" xfId="13690" xr:uid="{00000000-0005-0000-0000-0000940C0000}"/>
    <cellStyle name="Comma 2 3 5 2 2 4" xfId="3294" xr:uid="{00000000-0005-0000-0000-0000950C0000}"/>
    <cellStyle name="Comma 2 3 5 2 2 4 2" xfId="11088" xr:uid="{00000000-0005-0000-0000-0000960C0000}"/>
    <cellStyle name="Comma 2 3 5 2 2 5" xfId="8490" xr:uid="{00000000-0005-0000-0000-0000970C0000}"/>
    <cellStyle name="Comma 2 3 5 2 3" xfId="638" xr:uid="{00000000-0005-0000-0000-0000980C0000}"/>
    <cellStyle name="Comma 2 3 5 2 3 2" xfId="5895" xr:uid="{00000000-0005-0000-0000-0000990C0000}"/>
    <cellStyle name="Comma 2 3 5 2 3 2 2" xfId="13692" xr:uid="{00000000-0005-0000-0000-00009A0C0000}"/>
    <cellStyle name="Comma 2 3 5 2 3 3" xfId="3296" xr:uid="{00000000-0005-0000-0000-00009B0C0000}"/>
    <cellStyle name="Comma 2 3 5 2 3 3 2" xfId="11090" xr:uid="{00000000-0005-0000-0000-00009C0C0000}"/>
    <cellStyle name="Comma 2 3 5 2 3 4" xfId="8492" xr:uid="{00000000-0005-0000-0000-00009D0C0000}"/>
    <cellStyle name="Comma 2 3 5 2 4" xfId="639" xr:uid="{00000000-0005-0000-0000-00009E0C0000}"/>
    <cellStyle name="Comma 2 3 5 2 4 2" xfId="5896" xr:uid="{00000000-0005-0000-0000-00009F0C0000}"/>
    <cellStyle name="Comma 2 3 5 2 4 2 2" xfId="13693" xr:uid="{00000000-0005-0000-0000-0000A00C0000}"/>
    <cellStyle name="Comma 2 3 5 2 4 3" xfId="3297" xr:uid="{00000000-0005-0000-0000-0000A10C0000}"/>
    <cellStyle name="Comma 2 3 5 2 4 3 2" xfId="11091" xr:uid="{00000000-0005-0000-0000-0000A20C0000}"/>
    <cellStyle name="Comma 2 3 5 2 4 4" xfId="8493" xr:uid="{00000000-0005-0000-0000-0000A30C0000}"/>
    <cellStyle name="Comma 2 3 5 2 5" xfId="5892" xr:uid="{00000000-0005-0000-0000-0000A40C0000}"/>
    <cellStyle name="Comma 2 3 5 2 5 2" xfId="13689" xr:uid="{00000000-0005-0000-0000-0000A50C0000}"/>
    <cellStyle name="Comma 2 3 5 2 6" xfId="3293" xr:uid="{00000000-0005-0000-0000-0000A60C0000}"/>
    <cellStyle name="Comma 2 3 5 2 6 2" xfId="11087" xr:uid="{00000000-0005-0000-0000-0000A70C0000}"/>
    <cellStyle name="Comma 2 3 5 2 7" xfId="8489" xr:uid="{00000000-0005-0000-0000-0000A80C0000}"/>
    <cellStyle name="Comma 2 3 5 3" xfId="640" xr:uid="{00000000-0005-0000-0000-0000A90C0000}"/>
    <cellStyle name="Comma 2 3 5 3 2" xfId="641" xr:uid="{00000000-0005-0000-0000-0000AA0C0000}"/>
    <cellStyle name="Comma 2 3 5 3 2 2" xfId="642" xr:uid="{00000000-0005-0000-0000-0000AB0C0000}"/>
    <cellStyle name="Comma 2 3 5 3 2 2 2" xfId="5899" xr:uid="{00000000-0005-0000-0000-0000AC0C0000}"/>
    <cellStyle name="Comma 2 3 5 3 2 2 2 2" xfId="13696" xr:uid="{00000000-0005-0000-0000-0000AD0C0000}"/>
    <cellStyle name="Comma 2 3 5 3 2 2 3" xfId="3300" xr:uid="{00000000-0005-0000-0000-0000AE0C0000}"/>
    <cellStyle name="Comma 2 3 5 3 2 2 3 2" xfId="11094" xr:uid="{00000000-0005-0000-0000-0000AF0C0000}"/>
    <cellStyle name="Comma 2 3 5 3 2 2 4" xfId="8496" xr:uid="{00000000-0005-0000-0000-0000B00C0000}"/>
    <cellStyle name="Comma 2 3 5 3 2 3" xfId="5898" xr:uid="{00000000-0005-0000-0000-0000B10C0000}"/>
    <cellStyle name="Comma 2 3 5 3 2 3 2" xfId="13695" xr:uid="{00000000-0005-0000-0000-0000B20C0000}"/>
    <cellStyle name="Comma 2 3 5 3 2 4" xfId="3299" xr:uid="{00000000-0005-0000-0000-0000B30C0000}"/>
    <cellStyle name="Comma 2 3 5 3 2 4 2" xfId="11093" xr:uid="{00000000-0005-0000-0000-0000B40C0000}"/>
    <cellStyle name="Comma 2 3 5 3 2 5" xfId="8495" xr:uid="{00000000-0005-0000-0000-0000B50C0000}"/>
    <cellStyle name="Comma 2 3 5 3 3" xfId="643" xr:uid="{00000000-0005-0000-0000-0000B60C0000}"/>
    <cellStyle name="Comma 2 3 5 3 3 2" xfId="5900" xr:uid="{00000000-0005-0000-0000-0000B70C0000}"/>
    <cellStyle name="Comma 2 3 5 3 3 2 2" xfId="13697" xr:uid="{00000000-0005-0000-0000-0000B80C0000}"/>
    <cellStyle name="Comma 2 3 5 3 3 3" xfId="3301" xr:uid="{00000000-0005-0000-0000-0000B90C0000}"/>
    <cellStyle name="Comma 2 3 5 3 3 3 2" xfId="11095" xr:uid="{00000000-0005-0000-0000-0000BA0C0000}"/>
    <cellStyle name="Comma 2 3 5 3 3 4" xfId="8497" xr:uid="{00000000-0005-0000-0000-0000BB0C0000}"/>
    <cellStyle name="Comma 2 3 5 3 4" xfId="644" xr:uid="{00000000-0005-0000-0000-0000BC0C0000}"/>
    <cellStyle name="Comma 2 3 5 3 4 2" xfId="5901" xr:uid="{00000000-0005-0000-0000-0000BD0C0000}"/>
    <cellStyle name="Comma 2 3 5 3 4 2 2" xfId="13698" xr:uid="{00000000-0005-0000-0000-0000BE0C0000}"/>
    <cellStyle name="Comma 2 3 5 3 4 3" xfId="3302" xr:uid="{00000000-0005-0000-0000-0000BF0C0000}"/>
    <cellStyle name="Comma 2 3 5 3 4 3 2" xfId="11096" xr:uid="{00000000-0005-0000-0000-0000C00C0000}"/>
    <cellStyle name="Comma 2 3 5 3 4 4" xfId="8498" xr:uid="{00000000-0005-0000-0000-0000C10C0000}"/>
    <cellStyle name="Comma 2 3 5 3 5" xfId="5897" xr:uid="{00000000-0005-0000-0000-0000C20C0000}"/>
    <cellStyle name="Comma 2 3 5 3 5 2" xfId="13694" xr:uid="{00000000-0005-0000-0000-0000C30C0000}"/>
    <cellStyle name="Comma 2 3 5 3 6" xfId="3298" xr:uid="{00000000-0005-0000-0000-0000C40C0000}"/>
    <cellStyle name="Comma 2 3 5 3 6 2" xfId="11092" xr:uid="{00000000-0005-0000-0000-0000C50C0000}"/>
    <cellStyle name="Comma 2 3 5 3 7" xfId="8494" xr:uid="{00000000-0005-0000-0000-0000C60C0000}"/>
    <cellStyle name="Comma 2 3 5 4" xfId="645" xr:uid="{00000000-0005-0000-0000-0000C70C0000}"/>
    <cellStyle name="Comma 2 3 5 4 2" xfId="646" xr:uid="{00000000-0005-0000-0000-0000C80C0000}"/>
    <cellStyle name="Comma 2 3 5 4 2 2" xfId="647" xr:uid="{00000000-0005-0000-0000-0000C90C0000}"/>
    <cellStyle name="Comma 2 3 5 4 2 2 2" xfId="5904" xr:uid="{00000000-0005-0000-0000-0000CA0C0000}"/>
    <cellStyle name="Comma 2 3 5 4 2 2 2 2" xfId="13701" xr:uid="{00000000-0005-0000-0000-0000CB0C0000}"/>
    <cellStyle name="Comma 2 3 5 4 2 2 3" xfId="3305" xr:uid="{00000000-0005-0000-0000-0000CC0C0000}"/>
    <cellStyle name="Comma 2 3 5 4 2 2 3 2" xfId="11099" xr:uid="{00000000-0005-0000-0000-0000CD0C0000}"/>
    <cellStyle name="Comma 2 3 5 4 2 2 4" xfId="8501" xr:uid="{00000000-0005-0000-0000-0000CE0C0000}"/>
    <cellStyle name="Comma 2 3 5 4 2 3" xfId="5903" xr:uid="{00000000-0005-0000-0000-0000CF0C0000}"/>
    <cellStyle name="Comma 2 3 5 4 2 3 2" xfId="13700" xr:uid="{00000000-0005-0000-0000-0000D00C0000}"/>
    <cellStyle name="Comma 2 3 5 4 2 4" xfId="3304" xr:uid="{00000000-0005-0000-0000-0000D10C0000}"/>
    <cellStyle name="Comma 2 3 5 4 2 4 2" xfId="11098" xr:uid="{00000000-0005-0000-0000-0000D20C0000}"/>
    <cellStyle name="Comma 2 3 5 4 2 5" xfId="8500" xr:uid="{00000000-0005-0000-0000-0000D30C0000}"/>
    <cellStyle name="Comma 2 3 5 4 3" xfId="648" xr:uid="{00000000-0005-0000-0000-0000D40C0000}"/>
    <cellStyle name="Comma 2 3 5 4 3 2" xfId="5905" xr:uid="{00000000-0005-0000-0000-0000D50C0000}"/>
    <cellStyle name="Comma 2 3 5 4 3 2 2" xfId="13702" xr:uid="{00000000-0005-0000-0000-0000D60C0000}"/>
    <cellStyle name="Comma 2 3 5 4 3 3" xfId="3306" xr:uid="{00000000-0005-0000-0000-0000D70C0000}"/>
    <cellStyle name="Comma 2 3 5 4 3 3 2" xfId="11100" xr:uid="{00000000-0005-0000-0000-0000D80C0000}"/>
    <cellStyle name="Comma 2 3 5 4 3 4" xfId="8502" xr:uid="{00000000-0005-0000-0000-0000D90C0000}"/>
    <cellStyle name="Comma 2 3 5 4 4" xfId="649" xr:uid="{00000000-0005-0000-0000-0000DA0C0000}"/>
    <cellStyle name="Comma 2 3 5 4 4 2" xfId="5906" xr:uid="{00000000-0005-0000-0000-0000DB0C0000}"/>
    <cellStyle name="Comma 2 3 5 4 4 2 2" xfId="13703" xr:uid="{00000000-0005-0000-0000-0000DC0C0000}"/>
    <cellStyle name="Comma 2 3 5 4 4 3" xfId="3307" xr:uid="{00000000-0005-0000-0000-0000DD0C0000}"/>
    <cellStyle name="Comma 2 3 5 4 4 3 2" xfId="11101" xr:uid="{00000000-0005-0000-0000-0000DE0C0000}"/>
    <cellStyle name="Comma 2 3 5 4 4 4" xfId="8503" xr:uid="{00000000-0005-0000-0000-0000DF0C0000}"/>
    <cellStyle name="Comma 2 3 5 4 5" xfId="5902" xr:uid="{00000000-0005-0000-0000-0000E00C0000}"/>
    <cellStyle name="Comma 2 3 5 4 5 2" xfId="13699" xr:uid="{00000000-0005-0000-0000-0000E10C0000}"/>
    <cellStyle name="Comma 2 3 5 4 6" xfId="3303" xr:uid="{00000000-0005-0000-0000-0000E20C0000}"/>
    <cellStyle name="Comma 2 3 5 4 6 2" xfId="11097" xr:uid="{00000000-0005-0000-0000-0000E30C0000}"/>
    <cellStyle name="Comma 2 3 5 4 7" xfId="8499" xr:uid="{00000000-0005-0000-0000-0000E40C0000}"/>
    <cellStyle name="Comma 2 3 5 5" xfId="650" xr:uid="{00000000-0005-0000-0000-0000E50C0000}"/>
    <cellStyle name="Comma 2 3 5 5 2" xfId="651" xr:uid="{00000000-0005-0000-0000-0000E60C0000}"/>
    <cellStyle name="Comma 2 3 5 5 2 2" xfId="652" xr:uid="{00000000-0005-0000-0000-0000E70C0000}"/>
    <cellStyle name="Comma 2 3 5 5 2 2 2" xfId="5909" xr:uid="{00000000-0005-0000-0000-0000E80C0000}"/>
    <cellStyle name="Comma 2 3 5 5 2 2 2 2" xfId="13706" xr:uid="{00000000-0005-0000-0000-0000E90C0000}"/>
    <cellStyle name="Comma 2 3 5 5 2 2 3" xfId="3310" xr:uid="{00000000-0005-0000-0000-0000EA0C0000}"/>
    <cellStyle name="Comma 2 3 5 5 2 2 3 2" xfId="11104" xr:uid="{00000000-0005-0000-0000-0000EB0C0000}"/>
    <cellStyle name="Comma 2 3 5 5 2 2 4" xfId="8506" xr:uid="{00000000-0005-0000-0000-0000EC0C0000}"/>
    <cellStyle name="Comma 2 3 5 5 2 3" xfId="5908" xr:uid="{00000000-0005-0000-0000-0000ED0C0000}"/>
    <cellStyle name="Comma 2 3 5 5 2 3 2" xfId="13705" xr:uid="{00000000-0005-0000-0000-0000EE0C0000}"/>
    <cellStyle name="Comma 2 3 5 5 2 4" xfId="3309" xr:uid="{00000000-0005-0000-0000-0000EF0C0000}"/>
    <cellStyle name="Comma 2 3 5 5 2 4 2" xfId="11103" xr:uid="{00000000-0005-0000-0000-0000F00C0000}"/>
    <cellStyle name="Comma 2 3 5 5 2 5" xfId="8505" xr:uid="{00000000-0005-0000-0000-0000F10C0000}"/>
    <cellStyle name="Comma 2 3 5 5 3" xfId="653" xr:uid="{00000000-0005-0000-0000-0000F20C0000}"/>
    <cellStyle name="Comma 2 3 5 5 3 2" xfId="5910" xr:uid="{00000000-0005-0000-0000-0000F30C0000}"/>
    <cellStyle name="Comma 2 3 5 5 3 2 2" xfId="13707" xr:uid="{00000000-0005-0000-0000-0000F40C0000}"/>
    <cellStyle name="Comma 2 3 5 5 3 3" xfId="3311" xr:uid="{00000000-0005-0000-0000-0000F50C0000}"/>
    <cellStyle name="Comma 2 3 5 5 3 3 2" xfId="11105" xr:uid="{00000000-0005-0000-0000-0000F60C0000}"/>
    <cellStyle name="Comma 2 3 5 5 3 4" xfId="8507" xr:uid="{00000000-0005-0000-0000-0000F70C0000}"/>
    <cellStyle name="Comma 2 3 5 5 4" xfId="654" xr:uid="{00000000-0005-0000-0000-0000F80C0000}"/>
    <cellStyle name="Comma 2 3 5 5 4 2" xfId="5911" xr:uid="{00000000-0005-0000-0000-0000F90C0000}"/>
    <cellStyle name="Comma 2 3 5 5 4 2 2" xfId="13708" xr:uid="{00000000-0005-0000-0000-0000FA0C0000}"/>
    <cellStyle name="Comma 2 3 5 5 4 3" xfId="3312" xr:uid="{00000000-0005-0000-0000-0000FB0C0000}"/>
    <cellStyle name="Comma 2 3 5 5 4 3 2" xfId="11106" xr:uid="{00000000-0005-0000-0000-0000FC0C0000}"/>
    <cellStyle name="Comma 2 3 5 5 4 4" xfId="8508" xr:uid="{00000000-0005-0000-0000-0000FD0C0000}"/>
    <cellStyle name="Comma 2 3 5 5 5" xfId="5907" xr:uid="{00000000-0005-0000-0000-0000FE0C0000}"/>
    <cellStyle name="Comma 2 3 5 5 5 2" xfId="13704" xr:uid="{00000000-0005-0000-0000-0000FF0C0000}"/>
    <cellStyle name="Comma 2 3 5 5 6" xfId="3308" xr:uid="{00000000-0005-0000-0000-0000000D0000}"/>
    <cellStyle name="Comma 2 3 5 5 6 2" xfId="11102" xr:uid="{00000000-0005-0000-0000-0000010D0000}"/>
    <cellStyle name="Comma 2 3 5 5 7" xfId="8504" xr:uid="{00000000-0005-0000-0000-0000020D0000}"/>
    <cellStyle name="Comma 2 3 5 6" xfId="655" xr:uid="{00000000-0005-0000-0000-0000030D0000}"/>
    <cellStyle name="Comma 2 3 5 6 2" xfId="656" xr:uid="{00000000-0005-0000-0000-0000040D0000}"/>
    <cellStyle name="Comma 2 3 5 6 2 2" xfId="5913" xr:uid="{00000000-0005-0000-0000-0000050D0000}"/>
    <cellStyle name="Comma 2 3 5 6 2 2 2" xfId="13710" xr:uid="{00000000-0005-0000-0000-0000060D0000}"/>
    <cellStyle name="Comma 2 3 5 6 2 3" xfId="3314" xr:uid="{00000000-0005-0000-0000-0000070D0000}"/>
    <cellStyle name="Comma 2 3 5 6 2 3 2" xfId="11108" xr:uid="{00000000-0005-0000-0000-0000080D0000}"/>
    <cellStyle name="Comma 2 3 5 6 2 4" xfId="8510" xr:uid="{00000000-0005-0000-0000-0000090D0000}"/>
    <cellStyle name="Comma 2 3 5 6 3" xfId="657" xr:uid="{00000000-0005-0000-0000-00000A0D0000}"/>
    <cellStyle name="Comma 2 3 5 6 3 2" xfId="5914" xr:uid="{00000000-0005-0000-0000-00000B0D0000}"/>
    <cellStyle name="Comma 2 3 5 6 3 2 2" xfId="13711" xr:uid="{00000000-0005-0000-0000-00000C0D0000}"/>
    <cellStyle name="Comma 2 3 5 6 3 3" xfId="3315" xr:uid="{00000000-0005-0000-0000-00000D0D0000}"/>
    <cellStyle name="Comma 2 3 5 6 3 3 2" xfId="11109" xr:uid="{00000000-0005-0000-0000-00000E0D0000}"/>
    <cellStyle name="Comma 2 3 5 6 3 4" xfId="8511" xr:uid="{00000000-0005-0000-0000-00000F0D0000}"/>
    <cellStyle name="Comma 2 3 5 6 4" xfId="5912" xr:uid="{00000000-0005-0000-0000-0000100D0000}"/>
    <cellStyle name="Comma 2 3 5 6 4 2" xfId="13709" xr:uid="{00000000-0005-0000-0000-0000110D0000}"/>
    <cellStyle name="Comma 2 3 5 6 5" xfId="3313" xr:uid="{00000000-0005-0000-0000-0000120D0000}"/>
    <cellStyle name="Comma 2 3 5 6 5 2" xfId="11107" xr:uid="{00000000-0005-0000-0000-0000130D0000}"/>
    <cellStyle name="Comma 2 3 5 6 6" xfId="8509" xr:uid="{00000000-0005-0000-0000-0000140D0000}"/>
    <cellStyle name="Comma 2 3 5 7" xfId="658" xr:uid="{00000000-0005-0000-0000-0000150D0000}"/>
    <cellStyle name="Comma 2 3 5 7 2" xfId="659" xr:uid="{00000000-0005-0000-0000-0000160D0000}"/>
    <cellStyle name="Comma 2 3 5 7 2 2" xfId="5916" xr:uid="{00000000-0005-0000-0000-0000170D0000}"/>
    <cellStyle name="Comma 2 3 5 7 2 2 2" xfId="13713" xr:uid="{00000000-0005-0000-0000-0000180D0000}"/>
    <cellStyle name="Comma 2 3 5 7 2 3" xfId="3317" xr:uid="{00000000-0005-0000-0000-0000190D0000}"/>
    <cellStyle name="Comma 2 3 5 7 2 3 2" xfId="11111" xr:uid="{00000000-0005-0000-0000-00001A0D0000}"/>
    <cellStyle name="Comma 2 3 5 7 2 4" xfId="8513" xr:uid="{00000000-0005-0000-0000-00001B0D0000}"/>
    <cellStyle name="Comma 2 3 5 7 3" xfId="5915" xr:uid="{00000000-0005-0000-0000-00001C0D0000}"/>
    <cellStyle name="Comma 2 3 5 7 3 2" xfId="13712" xr:uid="{00000000-0005-0000-0000-00001D0D0000}"/>
    <cellStyle name="Comma 2 3 5 7 4" xfId="3316" xr:uid="{00000000-0005-0000-0000-00001E0D0000}"/>
    <cellStyle name="Comma 2 3 5 7 4 2" xfId="11110" xr:uid="{00000000-0005-0000-0000-00001F0D0000}"/>
    <cellStyle name="Comma 2 3 5 7 5" xfId="8512" xr:uid="{00000000-0005-0000-0000-0000200D0000}"/>
    <cellStyle name="Comma 2 3 5 8" xfId="660" xr:uid="{00000000-0005-0000-0000-0000210D0000}"/>
    <cellStyle name="Comma 2 3 5 8 2" xfId="5917" xr:uid="{00000000-0005-0000-0000-0000220D0000}"/>
    <cellStyle name="Comma 2 3 5 8 2 2" xfId="13714" xr:uid="{00000000-0005-0000-0000-0000230D0000}"/>
    <cellStyle name="Comma 2 3 5 8 3" xfId="3318" xr:uid="{00000000-0005-0000-0000-0000240D0000}"/>
    <cellStyle name="Comma 2 3 5 8 3 2" xfId="11112" xr:uid="{00000000-0005-0000-0000-0000250D0000}"/>
    <cellStyle name="Comma 2 3 5 8 4" xfId="8514" xr:uid="{00000000-0005-0000-0000-0000260D0000}"/>
    <cellStyle name="Comma 2 3 5 9" xfId="661" xr:uid="{00000000-0005-0000-0000-0000270D0000}"/>
    <cellStyle name="Comma 2 3 5 9 2" xfId="5918" xr:uid="{00000000-0005-0000-0000-0000280D0000}"/>
    <cellStyle name="Comma 2 3 5 9 2 2" xfId="13715" xr:uid="{00000000-0005-0000-0000-0000290D0000}"/>
    <cellStyle name="Comma 2 3 5 9 3" xfId="3319" xr:uid="{00000000-0005-0000-0000-00002A0D0000}"/>
    <cellStyle name="Comma 2 3 5 9 3 2" xfId="11113" xr:uid="{00000000-0005-0000-0000-00002B0D0000}"/>
    <cellStyle name="Comma 2 3 5 9 4" xfId="8515" xr:uid="{00000000-0005-0000-0000-00002C0D0000}"/>
    <cellStyle name="Comma 2 3 6" xfId="662" xr:uid="{00000000-0005-0000-0000-00002D0D0000}"/>
    <cellStyle name="Comma 2 3 6 2" xfId="663" xr:uid="{00000000-0005-0000-0000-00002E0D0000}"/>
    <cellStyle name="Comma 2 3 6 2 2" xfId="664" xr:uid="{00000000-0005-0000-0000-00002F0D0000}"/>
    <cellStyle name="Comma 2 3 6 2 2 2" xfId="5921" xr:uid="{00000000-0005-0000-0000-0000300D0000}"/>
    <cellStyle name="Comma 2 3 6 2 2 2 2" xfId="13718" xr:uid="{00000000-0005-0000-0000-0000310D0000}"/>
    <cellStyle name="Comma 2 3 6 2 2 3" xfId="3322" xr:uid="{00000000-0005-0000-0000-0000320D0000}"/>
    <cellStyle name="Comma 2 3 6 2 2 3 2" xfId="11116" xr:uid="{00000000-0005-0000-0000-0000330D0000}"/>
    <cellStyle name="Comma 2 3 6 2 2 4" xfId="8518" xr:uid="{00000000-0005-0000-0000-0000340D0000}"/>
    <cellStyle name="Comma 2 3 6 2 3" xfId="5920" xr:uid="{00000000-0005-0000-0000-0000350D0000}"/>
    <cellStyle name="Comma 2 3 6 2 3 2" xfId="13717" xr:uid="{00000000-0005-0000-0000-0000360D0000}"/>
    <cellStyle name="Comma 2 3 6 2 4" xfId="3321" xr:uid="{00000000-0005-0000-0000-0000370D0000}"/>
    <cellStyle name="Comma 2 3 6 2 4 2" xfId="11115" xr:uid="{00000000-0005-0000-0000-0000380D0000}"/>
    <cellStyle name="Comma 2 3 6 2 5" xfId="8517" xr:uid="{00000000-0005-0000-0000-0000390D0000}"/>
    <cellStyle name="Comma 2 3 6 3" xfId="665" xr:uid="{00000000-0005-0000-0000-00003A0D0000}"/>
    <cellStyle name="Comma 2 3 6 3 2" xfId="5922" xr:uid="{00000000-0005-0000-0000-00003B0D0000}"/>
    <cellStyle name="Comma 2 3 6 3 2 2" xfId="13719" xr:uid="{00000000-0005-0000-0000-00003C0D0000}"/>
    <cellStyle name="Comma 2 3 6 3 3" xfId="3323" xr:uid="{00000000-0005-0000-0000-00003D0D0000}"/>
    <cellStyle name="Comma 2 3 6 3 3 2" xfId="11117" xr:uid="{00000000-0005-0000-0000-00003E0D0000}"/>
    <cellStyle name="Comma 2 3 6 3 4" xfId="8519" xr:uid="{00000000-0005-0000-0000-00003F0D0000}"/>
    <cellStyle name="Comma 2 3 6 4" xfId="666" xr:uid="{00000000-0005-0000-0000-0000400D0000}"/>
    <cellStyle name="Comma 2 3 6 4 2" xfId="5923" xr:uid="{00000000-0005-0000-0000-0000410D0000}"/>
    <cellStyle name="Comma 2 3 6 4 2 2" xfId="13720" xr:uid="{00000000-0005-0000-0000-0000420D0000}"/>
    <cellStyle name="Comma 2 3 6 4 3" xfId="3324" xr:uid="{00000000-0005-0000-0000-0000430D0000}"/>
    <cellStyle name="Comma 2 3 6 4 3 2" xfId="11118" xr:uid="{00000000-0005-0000-0000-0000440D0000}"/>
    <cellStyle name="Comma 2 3 6 4 4" xfId="8520" xr:uid="{00000000-0005-0000-0000-0000450D0000}"/>
    <cellStyle name="Comma 2 3 6 5" xfId="5919" xr:uid="{00000000-0005-0000-0000-0000460D0000}"/>
    <cellStyle name="Comma 2 3 6 5 2" xfId="13716" xr:uid="{00000000-0005-0000-0000-0000470D0000}"/>
    <cellStyle name="Comma 2 3 6 6" xfId="3320" xr:uid="{00000000-0005-0000-0000-0000480D0000}"/>
    <cellStyle name="Comma 2 3 6 6 2" xfId="11114" xr:uid="{00000000-0005-0000-0000-0000490D0000}"/>
    <cellStyle name="Comma 2 3 6 7" xfId="8516" xr:uid="{00000000-0005-0000-0000-00004A0D0000}"/>
    <cellStyle name="Comma 2 3 7" xfId="667" xr:uid="{00000000-0005-0000-0000-00004B0D0000}"/>
    <cellStyle name="Comma 2 3 7 2" xfId="668" xr:uid="{00000000-0005-0000-0000-00004C0D0000}"/>
    <cellStyle name="Comma 2 3 7 2 2" xfId="669" xr:uid="{00000000-0005-0000-0000-00004D0D0000}"/>
    <cellStyle name="Comma 2 3 7 2 2 2" xfId="5926" xr:uid="{00000000-0005-0000-0000-00004E0D0000}"/>
    <cellStyle name="Comma 2 3 7 2 2 2 2" xfId="13723" xr:uid="{00000000-0005-0000-0000-00004F0D0000}"/>
    <cellStyle name="Comma 2 3 7 2 2 3" xfId="3327" xr:uid="{00000000-0005-0000-0000-0000500D0000}"/>
    <cellStyle name="Comma 2 3 7 2 2 3 2" xfId="11121" xr:uid="{00000000-0005-0000-0000-0000510D0000}"/>
    <cellStyle name="Comma 2 3 7 2 2 4" xfId="8523" xr:uid="{00000000-0005-0000-0000-0000520D0000}"/>
    <cellStyle name="Comma 2 3 7 2 3" xfId="5925" xr:uid="{00000000-0005-0000-0000-0000530D0000}"/>
    <cellStyle name="Comma 2 3 7 2 3 2" xfId="13722" xr:uid="{00000000-0005-0000-0000-0000540D0000}"/>
    <cellStyle name="Comma 2 3 7 2 4" xfId="3326" xr:uid="{00000000-0005-0000-0000-0000550D0000}"/>
    <cellStyle name="Comma 2 3 7 2 4 2" xfId="11120" xr:uid="{00000000-0005-0000-0000-0000560D0000}"/>
    <cellStyle name="Comma 2 3 7 2 5" xfId="8522" xr:uid="{00000000-0005-0000-0000-0000570D0000}"/>
    <cellStyle name="Comma 2 3 7 3" xfId="670" xr:uid="{00000000-0005-0000-0000-0000580D0000}"/>
    <cellStyle name="Comma 2 3 7 3 2" xfId="5927" xr:uid="{00000000-0005-0000-0000-0000590D0000}"/>
    <cellStyle name="Comma 2 3 7 3 2 2" xfId="13724" xr:uid="{00000000-0005-0000-0000-00005A0D0000}"/>
    <cellStyle name="Comma 2 3 7 3 3" xfId="3328" xr:uid="{00000000-0005-0000-0000-00005B0D0000}"/>
    <cellStyle name="Comma 2 3 7 3 3 2" xfId="11122" xr:uid="{00000000-0005-0000-0000-00005C0D0000}"/>
    <cellStyle name="Comma 2 3 7 3 4" xfId="8524" xr:uid="{00000000-0005-0000-0000-00005D0D0000}"/>
    <cellStyle name="Comma 2 3 7 4" xfId="671" xr:uid="{00000000-0005-0000-0000-00005E0D0000}"/>
    <cellStyle name="Comma 2 3 7 4 2" xfId="5928" xr:uid="{00000000-0005-0000-0000-00005F0D0000}"/>
    <cellStyle name="Comma 2 3 7 4 2 2" xfId="13725" xr:uid="{00000000-0005-0000-0000-0000600D0000}"/>
    <cellStyle name="Comma 2 3 7 4 3" xfId="3329" xr:uid="{00000000-0005-0000-0000-0000610D0000}"/>
    <cellStyle name="Comma 2 3 7 4 3 2" xfId="11123" xr:uid="{00000000-0005-0000-0000-0000620D0000}"/>
    <cellStyle name="Comma 2 3 7 4 4" xfId="8525" xr:uid="{00000000-0005-0000-0000-0000630D0000}"/>
    <cellStyle name="Comma 2 3 7 5" xfId="5924" xr:uid="{00000000-0005-0000-0000-0000640D0000}"/>
    <cellStyle name="Comma 2 3 7 5 2" xfId="13721" xr:uid="{00000000-0005-0000-0000-0000650D0000}"/>
    <cellStyle name="Comma 2 3 7 6" xfId="3325" xr:uid="{00000000-0005-0000-0000-0000660D0000}"/>
    <cellStyle name="Comma 2 3 7 6 2" xfId="11119" xr:uid="{00000000-0005-0000-0000-0000670D0000}"/>
    <cellStyle name="Comma 2 3 7 7" xfId="8521" xr:uid="{00000000-0005-0000-0000-0000680D0000}"/>
    <cellStyle name="Comma 2 3 8" xfId="672" xr:uid="{00000000-0005-0000-0000-0000690D0000}"/>
    <cellStyle name="Comma 2 3 8 2" xfId="673" xr:uid="{00000000-0005-0000-0000-00006A0D0000}"/>
    <cellStyle name="Comma 2 3 8 2 2" xfId="674" xr:uid="{00000000-0005-0000-0000-00006B0D0000}"/>
    <cellStyle name="Comma 2 3 8 2 2 2" xfId="5931" xr:uid="{00000000-0005-0000-0000-00006C0D0000}"/>
    <cellStyle name="Comma 2 3 8 2 2 2 2" xfId="13728" xr:uid="{00000000-0005-0000-0000-00006D0D0000}"/>
    <cellStyle name="Comma 2 3 8 2 2 3" xfId="3332" xr:uid="{00000000-0005-0000-0000-00006E0D0000}"/>
    <cellStyle name="Comma 2 3 8 2 2 3 2" xfId="11126" xr:uid="{00000000-0005-0000-0000-00006F0D0000}"/>
    <cellStyle name="Comma 2 3 8 2 2 4" xfId="8528" xr:uid="{00000000-0005-0000-0000-0000700D0000}"/>
    <cellStyle name="Comma 2 3 8 2 3" xfId="5930" xr:uid="{00000000-0005-0000-0000-0000710D0000}"/>
    <cellStyle name="Comma 2 3 8 2 3 2" xfId="13727" xr:uid="{00000000-0005-0000-0000-0000720D0000}"/>
    <cellStyle name="Comma 2 3 8 2 4" xfId="3331" xr:uid="{00000000-0005-0000-0000-0000730D0000}"/>
    <cellStyle name="Comma 2 3 8 2 4 2" xfId="11125" xr:uid="{00000000-0005-0000-0000-0000740D0000}"/>
    <cellStyle name="Comma 2 3 8 2 5" xfId="8527" xr:uid="{00000000-0005-0000-0000-0000750D0000}"/>
    <cellStyle name="Comma 2 3 8 3" xfId="675" xr:uid="{00000000-0005-0000-0000-0000760D0000}"/>
    <cellStyle name="Comma 2 3 8 3 2" xfId="5932" xr:uid="{00000000-0005-0000-0000-0000770D0000}"/>
    <cellStyle name="Comma 2 3 8 3 2 2" xfId="13729" xr:uid="{00000000-0005-0000-0000-0000780D0000}"/>
    <cellStyle name="Comma 2 3 8 3 3" xfId="3333" xr:uid="{00000000-0005-0000-0000-0000790D0000}"/>
    <cellStyle name="Comma 2 3 8 3 3 2" xfId="11127" xr:uid="{00000000-0005-0000-0000-00007A0D0000}"/>
    <cellStyle name="Comma 2 3 8 3 4" xfId="8529" xr:uid="{00000000-0005-0000-0000-00007B0D0000}"/>
    <cellStyle name="Comma 2 3 8 4" xfId="676" xr:uid="{00000000-0005-0000-0000-00007C0D0000}"/>
    <cellStyle name="Comma 2 3 8 4 2" xfId="5933" xr:uid="{00000000-0005-0000-0000-00007D0D0000}"/>
    <cellStyle name="Comma 2 3 8 4 2 2" xfId="13730" xr:uid="{00000000-0005-0000-0000-00007E0D0000}"/>
    <cellStyle name="Comma 2 3 8 4 3" xfId="3334" xr:uid="{00000000-0005-0000-0000-00007F0D0000}"/>
    <cellStyle name="Comma 2 3 8 4 3 2" xfId="11128" xr:uid="{00000000-0005-0000-0000-0000800D0000}"/>
    <cellStyle name="Comma 2 3 8 4 4" xfId="8530" xr:uid="{00000000-0005-0000-0000-0000810D0000}"/>
    <cellStyle name="Comma 2 3 8 5" xfId="5929" xr:uid="{00000000-0005-0000-0000-0000820D0000}"/>
    <cellStyle name="Comma 2 3 8 5 2" xfId="13726" xr:uid="{00000000-0005-0000-0000-0000830D0000}"/>
    <cellStyle name="Comma 2 3 8 6" xfId="3330" xr:uid="{00000000-0005-0000-0000-0000840D0000}"/>
    <cellStyle name="Comma 2 3 8 6 2" xfId="11124" xr:uid="{00000000-0005-0000-0000-0000850D0000}"/>
    <cellStyle name="Comma 2 3 8 7" xfId="8526" xr:uid="{00000000-0005-0000-0000-0000860D0000}"/>
    <cellStyle name="Comma 2 3 9" xfId="677" xr:uid="{00000000-0005-0000-0000-0000870D0000}"/>
    <cellStyle name="Comma 2 3 9 2" xfId="678" xr:uid="{00000000-0005-0000-0000-0000880D0000}"/>
    <cellStyle name="Comma 2 3 9 2 2" xfId="679" xr:uid="{00000000-0005-0000-0000-0000890D0000}"/>
    <cellStyle name="Comma 2 3 9 2 2 2" xfId="5936" xr:uid="{00000000-0005-0000-0000-00008A0D0000}"/>
    <cellStyle name="Comma 2 3 9 2 2 2 2" xfId="13733" xr:uid="{00000000-0005-0000-0000-00008B0D0000}"/>
    <cellStyle name="Comma 2 3 9 2 2 3" xfId="3337" xr:uid="{00000000-0005-0000-0000-00008C0D0000}"/>
    <cellStyle name="Comma 2 3 9 2 2 3 2" xfId="11131" xr:uid="{00000000-0005-0000-0000-00008D0D0000}"/>
    <cellStyle name="Comma 2 3 9 2 2 4" xfId="8533" xr:uid="{00000000-0005-0000-0000-00008E0D0000}"/>
    <cellStyle name="Comma 2 3 9 2 3" xfId="5935" xr:uid="{00000000-0005-0000-0000-00008F0D0000}"/>
    <cellStyle name="Comma 2 3 9 2 3 2" xfId="13732" xr:uid="{00000000-0005-0000-0000-0000900D0000}"/>
    <cellStyle name="Comma 2 3 9 2 4" xfId="3336" xr:uid="{00000000-0005-0000-0000-0000910D0000}"/>
    <cellStyle name="Comma 2 3 9 2 4 2" xfId="11130" xr:uid="{00000000-0005-0000-0000-0000920D0000}"/>
    <cellStyle name="Comma 2 3 9 2 5" xfId="8532" xr:uid="{00000000-0005-0000-0000-0000930D0000}"/>
    <cellStyle name="Comma 2 3 9 3" xfId="680" xr:uid="{00000000-0005-0000-0000-0000940D0000}"/>
    <cellStyle name="Comma 2 3 9 3 2" xfId="5937" xr:uid="{00000000-0005-0000-0000-0000950D0000}"/>
    <cellStyle name="Comma 2 3 9 3 2 2" xfId="13734" xr:uid="{00000000-0005-0000-0000-0000960D0000}"/>
    <cellStyle name="Comma 2 3 9 3 3" xfId="3338" xr:uid="{00000000-0005-0000-0000-0000970D0000}"/>
    <cellStyle name="Comma 2 3 9 3 3 2" xfId="11132" xr:uid="{00000000-0005-0000-0000-0000980D0000}"/>
    <cellStyle name="Comma 2 3 9 3 4" xfId="8534" xr:uid="{00000000-0005-0000-0000-0000990D0000}"/>
    <cellStyle name="Comma 2 3 9 4" xfId="681" xr:uid="{00000000-0005-0000-0000-00009A0D0000}"/>
    <cellStyle name="Comma 2 3 9 4 2" xfId="5938" xr:uid="{00000000-0005-0000-0000-00009B0D0000}"/>
    <cellStyle name="Comma 2 3 9 4 2 2" xfId="13735" xr:uid="{00000000-0005-0000-0000-00009C0D0000}"/>
    <cellStyle name="Comma 2 3 9 4 3" xfId="3339" xr:uid="{00000000-0005-0000-0000-00009D0D0000}"/>
    <cellStyle name="Comma 2 3 9 4 3 2" xfId="11133" xr:uid="{00000000-0005-0000-0000-00009E0D0000}"/>
    <cellStyle name="Comma 2 3 9 4 4" xfId="8535" xr:uid="{00000000-0005-0000-0000-00009F0D0000}"/>
    <cellStyle name="Comma 2 3 9 5" xfId="5934" xr:uid="{00000000-0005-0000-0000-0000A00D0000}"/>
    <cellStyle name="Comma 2 3 9 5 2" xfId="13731" xr:uid="{00000000-0005-0000-0000-0000A10D0000}"/>
    <cellStyle name="Comma 2 3 9 6" xfId="3335" xr:uid="{00000000-0005-0000-0000-0000A20D0000}"/>
    <cellStyle name="Comma 2 3 9 6 2" xfId="11129" xr:uid="{00000000-0005-0000-0000-0000A30D0000}"/>
    <cellStyle name="Comma 2 3 9 7" xfId="8531" xr:uid="{00000000-0005-0000-0000-0000A40D0000}"/>
    <cellStyle name="Comma 2 4" xfId="128" xr:uid="{00000000-0005-0000-0000-0000A50D0000}"/>
    <cellStyle name="Comma 2 4 10" xfId="683" xr:uid="{00000000-0005-0000-0000-0000A60D0000}"/>
    <cellStyle name="Comma 2 4 10 2" xfId="684" xr:uid="{00000000-0005-0000-0000-0000A70D0000}"/>
    <cellStyle name="Comma 2 4 10 2 2" xfId="5941" xr:uid="{00000000-0005-0000-0000-0000A80D0000}"/>
    <cellStyle name="Comma 2 4 10 2 2 2" xfId="13738" xr:uid="{00000000-0005-0000-0000-0000A90D0000}"/>
    <cellStyle name="Comma 2 4 10 2 3" xfId="3342" xr:uid="{00000000-0005-0000-0000-0000AA0D0000}"/>
    <cellStyle name="Comma 2 4 10 2 3 2" xfId="11136" xr:uid="{00000000-0005-0000-0000-0000AB0D0000}"/>
    <cellStyle name="Comma 2 4 10 2 4" xfId="8538" xr:uid="{00000000-0005-0000-0000-0000AC0D0000}"/>
    <cellStyle name="Comma 2 4 10 3" xfId="685" xr:uid="{00000000-0005-0000-0000-0000AD0D0000}"/>
    <cellStyle name="Comma 2 4 10 3 2" xfId="5942" xr:uid="{00000000-0005-0000-0000-0000AE0D0000}"/>
    <cellStyle name="Comma 2 4 10 3 2 2" xfId="13739" xr:uid="{00000000-0005-0000-0000-0000AF0D0000}"/>
    <cellStyle name="Comma 2 4 10 3 3" xfId="3343" xr:uid="{00000000-0005-0000-0000-0000B00D0000}"/>
    <cellStyle name="Comma 2 4 10 3 3 2" xfId="11137" xr:uid="{00000000-0005-0000-0000-0000B10D0000}"/>
    <cellStyle name="Comma 2 4 10 3 4" xfId="8539" xr:uid="{00000000-0005-0000-0000-0000B20D0000}"/>
    <cellStyle name="Comma 2 4 10 4" xfId="5940" xr:uid="{00000000-0005-0000-0000-0000B30D0000}"/>
    <cellStyle name="Comma 2 4 10 4 2" xfId="13737" xr:uid="{00000000-0005-0000-0000-0000B40D0000}"/>
    <cellStyle name="Comma 2 4 10 5" xfId="3341" xr:uid="{00000000-0005-0000-0000-0000B50D0000}"/>
    <cellStyle name="Comma 2 4 10 5 2" xfId="11135" xr:uid="{00000000-0005-0000-0000-0000B60D0000}"/>
    <cellStyle name="Comma 2 4 10 6" xfId="8537" xr:uid="{00000000-0005-0000-0000-0000B70D0000}"/>
    <cellStyle name="Comma 2 4 11" xfId="686" xr:uid="{00000000-0005-0000-0000-0000B80D0000}"/>
    <cellStyle name="Comma 2 4 11 2" xfId="687" xr:uid="{00000000-0005-0000-0000-0000B90D0000}"/>
    <cellStyle name="Comma 2 4 11 2 2" xfId="5944" xr:uid="{00000000-0005-0000-0000-0000BA0D0000}"/>
    <cellStyle name="Comma 2 4 11 2 2 2" xfId="13741" xr:uid="{00000000-0005-0000-0000-0000BB0D0000}"/>
    <cellStyle name="Comma 2 4 11 2 3" xfId="3345" xr:uid="{00000000-0005-0000-0000-0000BC0D0000}"/>
    <cellStyle name="Comma 2 4 11 2 3 2" xfId="11139" xr:uid="{00000000-0005-0000-0000-0000BD0D0000}"/>
    <cellStyle name="Comma 2 4 11 2 4" xfId="8541" xr:uid="{00000000-0005-0000-0000-0000BE0D0000}"/>
    <cellStyle name="Comma 2 4 11 3" xfId="5943" xr:uid="{00000000-0005-0000-0000-0000BF0D0000}"/>
    <cellStyle name="Comma 2 4 11 3 2" xfId="13740" xr:uid="{00000000-0005-0000-0000-0000C00D0000}"/>
    <cellStyle name="Comma 2 4 11 4" xfId="3344" xr:uid="{00000000-0005-0000-0000-0000C10D0000}"/>
    <cellStyle name="Comma 2 4 11 4 2" xfId="11138" xr:uid="{00000000-0005-0000-0000-0000C20D0000}"/>
    <cellStyle name="Comma 2 4 11 5" xfId="8540" xr:uid="{00000000-0005-0000-0000-0000C30D0000}"/>
    <cellStyle name="Comma 2 4 12" xfId="688" xr:uid="{00000000-0005-0000-0000-0000C40D0000}"/>
    <cellStyle name="Comma 2 4 12 2" xfId="5945" xr:uid="{00000000-0005-0000-0000-0000C50D0000}"/>
    <cellStyle name="Comma 2 4 12 2 2" xfId="13742" xr:uid="{00000000-0005-0000-0000-0000C60D0000}"/>
    <cellStyle name="Comma 2 4 12 3" xfId="3346" xr:uid="{00000000-0005-0000-0000-0000C70D0000}"/>
    <cellStyle name="Comma 2 4 12 3 2" xfId="11140" xr:uid="{00000000-0005-0000-0000-0000C80D0000}"/>
    <cellStyle name="Comma 2 4 12 4" xfId="8542" xr:uid="{00000000-0005-0000-0000-0000C90D0000}"/>
    <cellStyle name="Comma 2 4 13" xfId="689" xr:uid="{00000000-0005-0000-0000-0000CA0D0000}"/>
    <cellStyle name="Comma 2 4 13 2" xfId="5946" xr:uid="{00000000-0005-0000-0000-0000CB0D0000}"/>
    <cellStyle name="Comma 2 4 13 2 2" xfId="13743" xr:uid="{00000000-0005-0000-0000-0000CC0D0000}"/>
    <cellStyle name="Comma 2 4 13 3" xfId="3347" xr:uid="{00000000-0005-0000-0000-0000CD0D0000}"/>
    <cellStyle name="Comma 2 4 13 3 2" xfId="11141" xr:uid="{00000000-0005-0000-0000-0000CE0D0000}"/>
    <cellStyle name="Comma 2 4 13 4" xfId="8543" xr:uid="{00000000-0005-0000-0000-0000CF0D0000}"/>
    <cellStyle name="Comma 2 4 14" xfId="2607" xr:uid="{00000000-0005-0000-0000-0000D00D0000}"/>
    <cellStyle name="Comma 2 4 14 2" xfId="7825" xr:uid="{00000000-0005-0000-0000-0000D10D0000}"/>
    <cellStyle name="Comma 2 4 14 2 2" xfId="15622" xr:uid="{00000000-0005-0000-0000-0000D20D0000}"/>
    <cellStyle name="Comma 2 4 14 3" xfId="5226" xr:uid="{00000000-0005-0000-0000-0000D30D0000}"/>
    <cellStyle name="Comma 2 4 14 3 2" xfId="13020" xr:uid="{00000000-0005-0000-0000-0000D40D0000}"/>
    <cellStyle name="Comma 2 4 14 4" xfId="10422" xr:uid="{00000000-0005-0000-0000-0000D50D0000}"/>
    <cellStyle name="Comma 2 4 15" xfId="2665" xr:uid="{00000000-0005-0000-0000-0000D60D0000}"/>
    <cellStyle name="Comma 2 4 15 2" xfId="7878" xr:uid="{00000000-0005-0000-0000-0000D70D0000}"/>
    <cellStyle name="Comma 2 4 15 2 2" xfId="15675" xr:uid="{00000000-0005-0000-0000-0000D80D0000}"/>
    <cellStyle name="Comma 2 4 15 3" xfId="5279" xr:uid="{00000000-0005-0000-0000-0000D90D0000}"/>
    <cellStyle name="Comma 2 4 15 3 2" xfId="13073" xr:uid="{00000000-0005-0000-0000-0000DA0D0000}"/>
    <cellStyle name="Comma 2 4 15 4" xfId="10475" xr:uid="{00000000-0005-0000-0000-0000DB0D0000}"/>
    <cellStyle name="Comma 2 4 16" xfId="682" xr:uid="{00000000-0005-0000-0000-0000DC0D0000}"/>
    <cellStyle name="Comma 2 4 16 2" xfId="5939" xr:uid="{00000000-0005-0000-0000-0000DD0D0000}"/>
    <cellStyle name="Comma 2 4 16 2 2" xfId="13736" xr:uid="{00000000-0005-0000-0000-0000DE0D0000}"/>
    <cellStyle name="Comma 2 4 16 3" xfId="3340" xr:uid="{00000000-0005-0000-0000-0000DF0D0000}"/>
    <cellStyle name="Comma 2 4 16 3 2" xfId="11134" xr:uid="{00000000-0005-0000-0000-0000E00D0000}"/>
    <cellStyle name="Comma 2 4 16 4" xfId="8536" xr:uid="{00000000-0005-0000-0000-0000E10D0000}"/>
    <cellStyle name="Comma 2 4 17" xfId="5388" xr:uid="{00000000-0005-0000-0000-0000E20D0000}"/>
    <cellStyle name="Comma 2 4 17 2" xfId="13182" xr:uid="{00000000-0005-0000-0000-0000E30D0000}"/>
    <cellStyle name="Comma 2 4 18" xfId="2782" xr:uid="{00000000-0005-0000-0000-0000E40D0000}"/>
    <cellStyle name="Comma 2 4 18 2" xfId="10584" xr:uid="{00000000-0005-0000-0000-0000E50D0000}"/>
    <cellStyle name="Comma 2 4 19" xfId="7988" xr:uid="{00000000-0005-0000-0000-0000E60D0000}"/>
    <cellStyle name="Comma 2 4 2" xfId="141" xr:uid="{00000000-0005-0000-0000-0000E70D0000}"/>
    <cellStyle name="Comma 2 4 2 10" xfId="691" xr:uid="{00000000-0005-0000-0000-0000E80D0000}"/>
    <cellStyle name="Comma 2 4 2 10 2" xfId="5948" xr:uid="{00000000-0005-0000-0000-0000E90D0000}"/>
    <cellStyle name="Comma 2 4 2 10 2 2" xfId="13745" xr:uid="{00000000-0005-0000-0000-0000EA0D0000}"/>
    <cellStyle name="Comma 2 4 2 10 3" xfId="3349" xr:uid="{00000000-0005-0000-0000-0000EB0D0000}"/>
    <cellStyle name="Comma 2 4 2 10 3 2" xfId="11143" xr:uid="{00000000-0005-0000-0000-0000EC0D0000}"/>
    <cellStyle name="Comma 2 4 2 10 4" xfId="8545" xr:uid="{00000000-0005-0000-0000-0000ED0D0000}"/>
    <cellStyle name="Comma 2 4 2 11" xfId="2620" xr:uid="{00000000-0005-0000-0000-0000EE0D0000}"/>
    <cellStyle name="Comma 2 4 2 11 2" xfId="7838" xr:uid="{00000000-0005-0000-0000-0000EF0D0000}"/>
    <cellStyle name="Comma 2 4 2 11 2 2" xfId="15635" xr:uid="{00000000-0005-0000-0000-0000F00D0000}"/>
    <cellStyle name="Comma 2 4 2 11 3" xfId="5239" xr:uid="{00000000-0005-0000-0000-0000F10D0000}"/>
    <cellStyle name="Comma 2 4 2 11 3 2" xfId="13033" xr:uid="{00000000-0005-0000-0000-0000F20D0000}"/>
    <cellStyle name="Comma 2 4 2 11 4" xfId="10435" xr:uid="{00000000-0005-0000-0000-0000F30D0000}"/>
    <cellStyle name="Comma 2 4 2 12" xfId="2678" xr:uid="{00000000-0005-0000-0000-0000F40D0000}"/>
    <cellStyle name="Comma 2 4 2 12 2" xfId="7891" xr:uid="{00000000-0005-0000-0000-0000F50D0000}"/>
    <cellStyle name="Comma 2 4 2 12 2 2" xfId="15688" xr:uid="{00000000-0005-0000-0000-0000F60D0000}"/>
    <cellStyle name="Comma 2 4 2 12 3" xfId="5292" xr:uid="{00000000-0005-0000-0000-0000F70D0000}"/>
    <cellStyle name="Comma 2 4 2 12 3 2" xfId="13086" xr:uid="{00000000-0005-0000-0000-0000F80D0000}"/>
    <cellStyle name="Comma 2 4 2 12 4" xfId="10488" xr:uid="{00000000-0005-0000-0000-0000F90D0000}"/>
    <cellStyle name="Comma 2 4 2 13" xfId="690" xr:uid="{00000000-0005-0000-0000-0000FA0D0000}"/>
    <cellStyle name="Comma 2 4 2 13 2" xfId="5947" xr:uid="{00000000-0005-0000-0000-0000FB0D0000}"/>
    <cellStyle name="Comma 2 4 2 13 2 2" xfId="13744" xr:uid="{00000000-0005-0000-0000-0000FC0D0000}"/>
    <cellStyle name="Comma 2 4 2 13 3" xfId="3348" xr:uid="{00000000-0005-0000-0000-0000FD0D0000}"/>
    <cellStyle name="Comma 2 4 2 13 3 2" xfId="11142" xr:uid="{00000000-0005-0000-0000-0000FE0D0000}"/>
    <cellStyle name="Comma 2 4 2 13 4" xfId="8544" xr:uid="{00000000-0005-0000-0000-0000FF0D0000}"/>
    <cellStyle name="Comma 2 4 2 14" xfId="5401" xr:uid="{00000000-0005-0000-0000-0000000E0000}"/>
    <cellStyle name="Comma 2 4 2 14 2" xfId="13195" xr:uid="{00000000-0005-0000-0000-0000010E0000}"/>
    <cellStyle name="Comma 2 4 2 15" xfId="2795" xr:uid="{00000000-0005-0000-0000-0000020E0000}"/>
    <cellStyle name="Comma 2 4 2 15 2" xfId="10597" xr:uid="{00000000-0005-0000-0000-0000030E0000}"/>
    <cellStyle name="Comma 2 4 2 16" xfId="8000" xr:uid="{00000000-0005-0000-0000-0000040E0000}"/>
    <cellStyle name="Comma 2 4 2 2" xfId="170" xr:uid="{00000000-0005-0000-0000-0000050E0000}"/>
    <cellStyle name="Comma 2 4 2 2 10" xfId="2648" xr:uid="{00000000-0005-0000-0000-0000060E0000}"/>
    <cellStyle name="Comma 2 4 2 2 10 2" xfId="7865" xr:uid="{00000000-0005-0000-0000-0000070E0000}"/>
    <cellStyle name="Comma 2 4 2 2 10 2 2" xfId="15662" xr:uid="{00000000-0005-0000-0000-0000080E0000}"/>
    <cellStyle name="Comma 2 4 2 2 10 3" xfId="5266" xr:uid="{00000000-0005-0000-0000-0000090E0000}"/>
    <cellStyle name="Comma 2 4 2 2 10 3 2" xfId="13060" xr:uid="{00000000-0005-0000-0000-00000A0E0000}"/>
    <cellStyle name="Comma 2 4 2 2 10 4" xfId="10462" xr:uid="{00000000-0005-0000-0000-00000B0E0000}"/>
    <cellStyle name="Comma 2 4 2 2 11" xfId="2705" xr:uid="{00000000-0005-0000-0000-00000C0E0000}"/>
    <cellStyle name="Comma 2 4 2 2 11 2" xfId="7918" xr:uid="{00000000-0005-0000-0000-00000D0E0000}"/>
    <cellStyle name="Comma 2 4 2 2 11 2 2" xfId="15715" xr:uid="{00000000-0005-0000-0000-00000E0E0000}"/>
    <cellStyle name="Comma 2 4 2 2 11 3" xfId="5319" xr:uid="{00000000-0005-0000-0000-00000F0E0000}"/>
    <cellStyle name="Comma 2 4 2 2 11 3 2" xfId="13113" xr:uid="{00000000-0005-0000-0000-0000100E0000}"/>
    <cellStyle name="Comma 2 4 2 2 11 4" xfId="10515" xr:uid="{00000000-0005-0000-0000-0000110E0000}"/>
    <cellStyle name="Comma 2 4 2 2 12" xfId="692" xr:uid="{00000000-0005-0000-0000-0000120E0000}"/>
    <cellStyle name="Comma 2 4 2 2 12 2" xfId="5949" xr:uid="{00000000-0005-0000-0000-0000130E0000}"/>
    <cellStyle name="Comma 2 4 2 2 12 2 2" xfId="13746" xr:uid="{00000000-0005-0000-0000-0000140E0000}"/>
    <cellStyle name="Comma 2 4 2 2 12 3" xfId="3350" xr:uid="{00000000-0005-0000-0000-0000150E0000}"/>
    <cellStyle name="Comma 2 4 2 2 12 3 2" xfId="11144" xr:uid="{00000000-0005-0000-0000-0000160E0000}"/>
    <cellStyle name="Comma 2 4 2 2 12 4" xfId="8546" xr:uid="{00000000-0005-0000-0000-0000170E0000}"/>
    <cellStyle name="Comma 2 4 2 2 13" xfId="5428" xr:uid="{00000000-0005-0000-0000-0000180E0000}"/>
    <cellStyle name="Comma 2 4 2 2 13 2" xfId="13222" xr:uid="{00000000-0005-0000-0000-0000190E0000}"/>
    <cellStyle name="Comma 2 4 2 2 14" xfId="2822" xr:uid="{00000000-0005-0000-0000-00001A0E0000}"/>
    <cellStyle name="Comma 2 4 2 2 14 2" xfId="10624" xr:uid="{00000000-0005-0000-0000-00001B0E0000}"/>
    <cellStyle name="Comma 2 4 2 2 15" xfId="8027" xr:uid="{00000000-0005-0000-0000-00001C0E0000}"/>
    <cellStyle name="Comma 2 4 2 2 2" xfId="224" xr:uid="{00000000-0005-0000-0000-00001D0E0000}"/>
    <cellStyle name="Comma 2 4 2 2 2 2" xfId="694" xr:uid="{00000000-0005-0000-0000-00001E0E0000}"/>
    <cellStyle name="Comma 2 4 2 2 2 2 2" xfId="695" xr:uid="{00000000-0005-0000-0000-00001F0E0000}"/>
    <cellStyle name="Comma 2 4 2 2 2 2 2 2" xfId="5952" xr:uid="{00000000-0005-0000-0000-0000200E0000}"/>
    <cellStyle name="Comma 2 4 2 2 2 2 2 2 2" xfId="13749" xr:uid="{00000000-0005-0000-0000-0000210E0000}"/>
    <cellStyle name="Comma 2 4 2 2 2 2 2 3" xfId="3353" xr:uid="{00000000-0005-0000-0000-0000220E0000}"/>
    <cellStyle name="Comma 2 4 2 2 2 2 2 3 2" xfId="11147" xr:uid="{00000000-0005-0000-0000-0000230E0000}"/>
    <cellStyle name="Comma 2 4 2 2 2 2 2 4" xfId="8549" xr:uid="{00000000-0005-0000-0000-0000240E0000}"/>
    <cellStyle name="Comma 2 4 2 2 2 2 3" xfId="5951" xr:uid="{00000000-0005-0000-0000-0000250E0000}"/>
    <cellStyle name="Comma 2 4 2 2 2 2 3 2" xfId="13748" xr:uid="{00000000-0005-0000-0000-0000260E0000}"/>
    <cellStyle name="Comma 2 4 2 2 2 2 4" xfId="3352" xr:uid="{00000000-0005-0000-0000-0000270E0000}"/>
    <cellStyle name="Comma 2 4 2 2 2 2 4 2" xfId="11146" xr:uid="{00000000-0005-0000-0000-0000280E0000}"/>
    <cellStyle name="Comma 2 4 2 2 2 2 5" xfId="8548" xr:uid="{00000000-0005-0000-0000-0000290E0000}"/>
    <cellStyle name="Comma 2 4 2 2 2 3" xfId="696" xr:uid="{00000000-0005-0000-0000-00002A0E0000}"/>
    <cellStyle name="Comma 2 4 2 2 2 3 2" xfId="5953" xr:uid="{00000000-0005-0000-0000-00002B0E0000}"/>
    <cellStyle name="Comma 2 4 2 2 2 3 2 2" xfId="13750" xr:uid="{00000000-0005-0000-0000-00002C0E0000}"/>
    <cellStyle name="Comma 2 4 2 2 2 3 3" xfId="3354" xr:uid="{00000000-0005-0000-0000-00002D0E0000}"/>
    <cellStyle name="Comma 2 4 2 2 2 3 3 2" xfId="11148" xr:uid="{00000000-0005-0000-0000-00002E0E0000}"/>
    <cellStyle name="Comma 2 4 2 2 2 3 4" xfId="8550" xr:uid="{00000000-0005-0000-0000-00002F0E0000}"/>
    <cellStyle name="Comma 2 4 2 2 2 4" xfId="697" xr:uid="{00000000-0005-0000-0000-0000300E0000}"/>
    <cellStyle name="Comma 2 4 2 2 2 4 2" xfId="5954" xr:uid="{00000000-0005-0000-0000-0000310E0000}"/>
    <cellStyle name="Comma 2 4 2 2 2 4 2 2" xfId="13751" xr:uid="{00000000-0005-0000-0000-0000320E0000}"/>
    <cellStyle name="Comma 2 4 2 2 2 4 3" xfId="3355" xr:uid="{00000000-0005-0000-0000-0000330E0000}"/>
    <cellStyle name="Comma 2 4 2 2 2 4 3 2" xfId="11149" xr:uid="{00000000-0005-0000-0000-0000340E0000}"/>
    <cellStyle name="Comma 2 4 2 2 2 4 4" xfId="8551" xr:uid="{00000000-0005-0000-0000-0000350E0000}"/>
    <cellStyle name="Comma 2 4 2 2 2 5" xfId="2759" xr:uid="{00000000-0005-0000-0000-0000360E0000}"/>
    <cellStyle name="Comma 2 4 2 2 2 5 2" xfId="7972" xr:uid="{00000000-0005-0000-0000-0000370E0000}"/>
    <cellStyle name="Comma 2 4 2 2 2 5 2 2" xfId="15769" xr:uid="{00000000-0005-0000-0000-0000380E0000}"/>
    <cellStyle name="Comma 2 4 2 2 2 5 3" xfId="5373" xr:uid="{00000000-0005-0000-0000-0000390E0000}"/>
    <cellStyle name="Comma 2 4 2 2 2 5 3 2" xfId="13167" xr:uid="{00000000-0005-0000-0000-00003A0E0000}"/>
    <cellStyle name="Comma 2 4 2 2 2 5 4" xfId="10569" xr:uid="{00000000-0005-0000-0000-00003B0E0000}"/>
    <cellStyle name="Comma 2 4 2 2 2 6" xfId="693" xr:uid="{00000000-0005-0000-0000-00003C0E0000}"/>
    <cellStyle name="Comma 2 4 2 2 2 6 2" xfId="5950" xr:uid="{00000000-0005-0000-0000-00003D0E0000}"/>
    <cellStyle name="Comma 2 4 2 2 2 6 2 2" xfId="13747" xr:uid="{00000000-0005-0000-0000-00003E0E0000}"/>
    <cellStyle name="Comma 2 4 2 2 2 6 3" xfId="3351" xr:uid="{00000000-0005-0000-0000-00003F0E0000}"/>
    <cellStyle name="Comma 2 4 2 2 2 6 3 2" xfId="11145" xr:uid="{00000000-0005-0000-0000-0000400E0000}"/>
    <cellStyle name="Comma 2 4 2 2 2 6 4" xfId="8547" xr:uid="{00000000-0005-0000-0000-0000410E0000}"/>
    <cellStyle name="Comma 2 4 2 2 2 7" xfId="5482" xr:uid="{00000000-0005-0000-0000-0000420E0000}"/>
    <cellStyle name="Comma 2 4 2 2 2 7 2" xfId="13276" xr:uid="{00000000-0005-0000-0000-0000430E0000}"/>
    <cellStyle name="Comma 2 4 2 2 2 8" xfId="2876" xr:uid="{00000000-0005-0000-0000-0000440E0000}"/>
    <cellStyle name="Comma 2 4 2 2 2 8 2" xfId="10678" xr:uid="{00000000-0005-0000-0000-0000450E0000}"/>
    <cellStyle name="Comma 2 4 2 2 2 9" xfId="8081" xr:uid="{00000000-0005-0000-0000-0000460E0000}"/>
    <cellStyle name="Comma 2 4 2 2 3" xfId="698" xr:uid="{00000000-0005-0000-0000-0000470E0000}"/>
    <cellStyle name="Comma 2 4 2 2 3 2" xfId="699" xr:uid="{00000000-0005-0000-0000-0000480E0000}"/>
    <cellStyle name="Comma 2 4 2 2 3 2 2" xfId="700" xr:uid="{00000000-0005-0000-0000-0000490E0000}"/>
    <cellStyle name="Comma 2 4 2 2 3 2 2 2" xfId="5957" xr:uid="{00000000-0005-0000-0000-00004A0E0000}"/>
    <cellStyle name="Comma 2 4 2 2 3 2 2 2 2" xfId="13754" xr:uid="{00000000-0005-0000-0000-00004B0E0000}"/>
    <cellStyle name="Comma 2 4 2 2 3 2 2 3" xfId="3358" xr:uid="{00000000-0005-0000-0000-00004C0E0000}"/>
    <cellStyle name="Comma 2 4 2 2 3 2 2 3 2" xfId="11152" xr:uid="{00000000-0005-0000-0000-00004D0E0000}"/>
    <cellStyle name="Comma 2 4 2 2 3 2 2 4" xfId="8554" xr:uid="{00000000-0005-0000-0000-00004E0E0000}"/>
    <cellStyle name="Comma 2 4 2 2 3 2 3" xfId="5956" xr:uid="{00000000-0005-0000-0000-00004F0E0000}"/>
    <cellStyle name="Comma 2 4 2 2 3 2 3 2" xfId="13753" xr:uid="{00000000-0005-0000-0000-0000500E0000}"/>
    <cellStyle name="Comma 2 4 2 2 3 2 4" xfId="3357" xr:uid="{00000000-0005-0000-0000-0000510E0000}"/>
    <cellStyle name="Comma 2 4 2 2 3 2 4 2" xfId="11151" xr:uid="{00000000-0005-0000-0000-0000520E0000}"/>
    <cellStyle name="Comma 2 4 2 2 3 2 5" xfId="8553" xr:uid="{00000000-0005-0000-0000-0000530E0000}"/>
    <cellStyle name="Comma 2 4 2 2 3 3" xfId="701" xr:uid="{00000000-0005-0000-0000-0000540E0000}"/>
    <cellStyle name="Comma 2 4 2 2 3 3 2" xfId="5958" xr:uid="{00000000-0005-0000-0000-0000550E0000}"/>
    <cellStyle name="Comma 2 4 2 2 3 3 2 2" xfId="13755" xr:uid="{00000000-0005-0000-0000-0000560E0000}"/>
    <cellStyle name="Comma 2 4 2 2 3 3 3" xfId="3359" xr:uid="{00000000-0005-0000-0000-0000570E0000}"/>
    <cellStyle name="Comma 2 4 2 2 3 3 3 2" xfId="11153" xr:uid="{00000000-0005-0000-0000-0000580E0000}"/>
    <cellStyle name="Comma 2 4 2 2 3 3 4" xfId="8555" xr:uid="{00000000-0005-0000-0000-0000590E0000}"/>
    <cellStyle name="Comma 2 4 2 2 3 4" xfId="702" xr:uid="{00000000-0005-0000-0000-00005A0E0000}"/>
    <cellStyle name="Comma 2 4 2 2 3 4 2" xfId="5959" xr:uid="{00000000-0005-0000-0000-00005B0E0000}"/>
    <cellStyle name="Comma 2 4 2 2 3 4 2 2" xfId="13756" xr:uid="{00000000-0005-0000-0000-00005C0E0000}"/>
    <cellStyle name="Comma 2 4 2 2 3 4 3" xfId="3360" xr:uid="{00000000-0005-0000-0000-00005D0E0000}"/>
    <cellStyle name="Comma 2 4 2 2 3 4 3 2" xfId="11154" xr:uid="{00000000-0005-0000-0000-00005E0E0000}"/>
    <cellStyle name="Comma 2 4 2 2 3 4 4" xfId="8556" xr:uid="{00000000-0005-0000-0000-00005F0E0000}"/>
    <cellStyle name="Comma 2 4 2 2 3 5" xfId="5955" xr:uid="{00000000-0005-0000-0000-0000600E0000}"/>
    <cellStyle name="Comma 2 4 2 2 3 5 2" xfId="13752" xr:uid="{00000000-0005-0000-0000-0000610E0000}"/>
    <cellStyle name="Comma 2 4 2 2 3 6" xfId="3356" xr:uid="{00000000-0005-0000-0000-0000620E0000}"/>
    <cellStyle name="Comma 2 4 2 2 3 6 2" xfId="11150" xr:uid="{00000000-0005-0000-0000-0000630E0000}"/>
    <cellStyle name="Comma 2 4 2 2 3 7" xfId="8552" xr:uid="{00000000-0005-0000-0000-0000640E0000}"/>
    <cellStyle name="Comma 2 4 2 2 4" xfId="703" xr:uid="{00000000-0005-0000-0000-0000650E0000}"/>
    <cellStyle name="Comma 2 4 2 2 4 2" xfId="704" xr:uid="{00000000-0005-0000-0000-0000660E0000}"/>
    <cellStyle name="Comma 2 4 2 2 4 2 2" xfId="705" xr:uid="{00000000-0005-0000-0000-0000670E0000}"/>
    <cellStyle name="Comma 2 4 2 2 4 2 2 2" xfId="5962" xr:uid="{00000000-0005-0000-0000-0000680E0000}"/>
    <cellStyle name="Comma 2 4 2 2 4 2 2 2 2" xfId="13759" xr:uid="{00000000-0005-0000-0000-0000690E0000}"/>
    <cellStyle name="Comma 2 4 2 2 4 2 2 3" xfId="3363" xr:uid="{00000000-0005-0000-0000-00006A0E0000}"/>
    <cellStyle name="Comma 2 4 2 2 4 2 2 3 2" xfId="11157" xr:uid="{00000000-0005-0000-0000-00006B0E0000}"/>
    <cellStyle name="Comma 2 4 2 2 4 2 2 4" xfId="8559" xr:uid="{00000000-0005-0000-0000-00006C0E0000}"/>
    <cellStyle name="Comma 2 4 2 2 4 2 3" xfId="5961" xr:uid="{00000000-0005-0000-0000-00006D0E0000}"/>
    <cellStyle name="Comma 2 4 2 2 4 2 3 2" xfId="13758" xr:uid="{00000000-0005-0000-0000-00006E0E0000}"/>
    <cellStyle name="Comma 2 4 2 2 4 2 4" xfId="3362" xr:uid="{00000000-0005-0000-0000-00006F0E0000}"/>
    <cellStyle name="Comma 2 4 2 2 4 2 4 2" xfId="11156" xr:uid="{00000000-0005-0000-0000-0000700E0000}"/>
    <cellStyle name="Comma 2 4 2 2 4 2 5" xfId="8558" xr:uid="{00000000-0005-0000-0000-0000710E0000}"/>
    <cellStyle name="Comma 2 4 2 2 4 3" xfId="706" xr:uid="{00000000-0005-0000-0000-0000720E0000}"/>
    <cellStyle name="Comma 2 4 2 2 4 3 2" xfId="5963" xr:uid="{00000000-0005-0000-0000-0000730E0000}"/>
    <cellStyle name="Comma 2 4 2 2 4 3 2 2" xfId="13760" xr:uid="{00000000-0005-0000-0000-0000740E0000}"/>
    <cellStyle name="Comma 2 4 2 2 4 3 3" xfId="3364" xr:uid="{00000000-0005-0000-0000-0000750E0000}"/>
    <cellStyle name="Comma 2 4 2 2 4 3 3 2" xfId="11158" xr:uid="{00000000-0005-0000-0000-0000760E0000}"/>
    <cellStyle name="Comma 2 4 2 2 4 3 4" xfId="8560" xr:uid="{00000000-0005-0000-0000-0000770E0000}"/>
    <cellStyle name="Comma 2 4 2 2 4 4" xfId="707" xr:uid="{00000000-0005-0000-0000-0000780E0000}"/>
    <cellStyle name="Comma 2 4 2 2 4 4 2" xfId="5964" xr:uid="{00000000-0005-0000-0000-0000790E0000}"/>
    <cellStyle name="Comma 2 4 2 2 4 4 2 2" xfId="13761" xr:uid="{00000000-0005-0000-0000-00007A0E0000}"/>
    <cellStyle name="Comma 2 4 2 2 4 4 3" xfId="3365" xr:uid="{00000000-0005-0000-0000-00007B0E0000}"/>
    <cellStyle name="Comma 2 4 2 2 4 4 3 2" xfId="11159" xr:uid="{00000000-0005-0000-0000-00007C0E0000}"/>
    <cellStyle name="Comma 2 4 2 2 4 4 4" xfId="8561" xr:uid="{00000000-0005-0000-0000-00007D0E0000}"/>
    <cellStyle name="Comma 2 4 2 2 4 5" xfId="5960" xr:uid="{00000000-0005-0000-0000-00007E0E0000}"/>
    <cellStyle name="Comma 2 4 2 2 4 5 2" xfId="13757" xr:uid="{00000000-0005-0000-0000-00007F0E0000}"/>
    <cellStyle name="Comma 2 4 2 2 4 6" xfId="3361" xr:uid="{00000000-0005-0000-0000-0000800E0000}"/>
    <cellStyle name="Comma 2 4 2 2 4 6 2" xfId="11155" xr:uid="{00000000-0005-0000-0000-0000810E0000}"/>
    <cellStyle name="Comma 2 4 2 2 4 7" xfId="8557" xr:uid="{00000000-0005-0000-0000-0000820E0000}"/>
    <cellStyle name="Comma 2 4 2 2 5" xfId="708" xr:uid="{00000000-0005-0000-0000-0000830E0000}"/>
    <cellStyle name="Comma 2 4 2 2 5 2" xfId="709" xr:uid="{00000000-0005-0000-0000-0000840E0000}"/>
    <cellStyle name="Comma 2 4 2 2 5 2 2" xfId="710" xr:uid="{00000000-0005-0000-0000-0000850E0000}"/>
    <cellStyle name="Comma 2 4 2 2 5 2 2 2" xfId="5967" xr:uid="{00000000-0005-0000-0000-0000860E0000}"/>
    <cellStyle name="Comma 2 4 2 2 5 2 2 2 2" xfId="13764" xr:uid="{00000000-0005-0000-0000-0000870E0000}"/>
    <cellStyle name="Comma 2 4 2 2 5 2 2 3" xfId="3368" xr:uid="{00000000-0005-0000-0000-0000880E0000}"/>
    <cellStyle name="Comma 2 4 2 2 5 2 2 3 2" xfId="11162" xr:uid="{00000000-0005-0000-0000-0000890E0000}"/>
    <cellStyle name="Comma 2 4 2 2 5 2 2 4" xfId="8564" xr:uid="{00000000-0005-0000-0000-00008A0E0000}"/>
    <cellStyle name="Comma 2 4 2 2 5 2 3" xfId="5966" xr:uid="{00000000-0005-0000-0000-00008B0E0000}"/>
    <cellStyle name="Comma 2 4 2 2 5 2 3 2" xfId="13763" xr:uid="{00000000-0005-0000-0000-00008C0E0000}"/>
    <cellStyle name="Comma 2 4 2 2 5 2 4" xfId="3367" xr:uid="{00000000-0005-0000-0000-00008D0E0000}"/>
    <cellStyle name="Comma 2 4 2 2 5 2 4 2" xfId="11161" xr:uid="{00000000-0005-0000-0000-00008E0E0000}"/>
    <cellStyle name="Comma 2 4 2 2 5 2 5" xfId="8563" xr:uid="{00000000-0005-0000-0000-00008F0E0000}"/>
    <cellStyle name="Comma 2 4 2 2 5 3" xfId="711" xr:uid="{00000000-0005-0000-0000-0000900E0000}"/>
    <cellStyle name="Comma 2 4 2 2 5 3 2" xfId="5968" xr:uid="{00000000-0005-0000-0000-0000910E0000}"/>
    <cellStyle name="Comma 2 4 2 2 5 3 2 2" xfId="13765" xr:uid="{00000000-0005-0000-0000-0000920E0000}"/>
    <cellStyle name="Comma 2 4 2 2 5 3 3" xfId="3369" xr:uid="{00000000-0005-0000-0000-0000930E0000}"/>
    <cellStyle name="Comma 2 4 2 2 5 3 3 2" xfId="11163" xr:uid="{00000000-0005-0000-0000-0000940E0000}"/>
    <cellStyle name="Comma 2 4 2 2 5 3 4" xfId="8565" xr:uid="{00000000-0005-0000-0000-0000950E0000}"/>
    <cellStyle name="Comma 2 4 2 2 5 4" xfId="712" xr:uid="{00000000-0005-0000-0000-0000960E0000}"/>
    <cellStyle name="Comma 2 4 2 2 5 4 2" xfId="5969" xr:uid="{00000000-0005-0000-0000-0000970E0000}"/>
    <cellStyle name="Comma 2 4 2 2 5 4 2 2" xfId="13766" xr:uid="{00000000-0005-0000-0000-0000980E0000}"/>
    <cellStyle name="Comma 2 4 2 2 5 4 3" xfId="3370" xr:uid="{00000000-0005-0000-0000-0000990E0000}"/>
    <cellStyle name="Comma 2 4 2 2 5 4 3 2" xfId="11164" xr:uid="{00000000-0005-0000-0000-00009A0E0000}"/>
    <cellStyle name="Comma 2 4 2 2 5 4 4" xfId="8566" xr:uid="{00000000-0005-0000-0000-00009B0E0000}"/>
    <cellStyle name="Comma 2 4 2 2 5 5" xfId="5965" xr:uid="{00000000-0005-0000-0000-00009C0E0000}"/>
    <cellStyle name="Comma 2 4 2 2 5 5 2" xfId="13762" xr:uid="{00000000-0005-0000-0000-00009D0E0000}"/>
    <cellStyle name="Comma 2 4 2 2 5 6" xfId="3366" xr:uid="{00000000-0005-0000-0000-00009E0E0000}"/>
    <cellStyle name="Comma 2 4 2 2 5 6 2" xfId="11160" xr:uid="{00000000-0005-0000-0000-00009F0E0000}"/>
    <cellStyle name="Comma 2 4 2 2 5 7" xfId="8562" xr:uid="{00000000-0005-0000-0000-0000A00E0000}"/>
    <cellStyle name="Comma 2 4 2 2 6" xfId="713" xr:uid="{00000000-0005-0000-0000-0000A10E0000}"/>
    <cellStyle name="Comma 2 4 2 2 6 2" xfId="714" xr:uid="{00000000-0005-0000-0000-0000A20E0000}"/>
    <cellStyle name="Comma 2 4 2 2 6 2 2" xfId="5971" xr:uid="{00000000-0005-0000-0000-0000A30E0000}"/>
    <cellStyle name="Comma 2 4 2 2 6 2 2 2" xfId="13768" xr:uid="{00000000-0005-0000-0000-0000A40E0000}"/>
    <cellStyle name="Comma 2 4 2 2 6 2 3" xfId="3372" xr:uid="{00000000-0005-0000-0000-0000A50E0000}"/>
    <cellStyle name="Comma 2 4 2 2 6 2 3 2" xfId="11166" xr:uid="{00000000-0005-0000-0000-0000A60E0000}"/>
    <cellStyle name="Comma 2 4 2 2 6 2 4" xfId="8568" xr:uid="{00000000-0005-0000-0000-0000A70E0000}"/>
    <cellStyle name="Comma 2 4 2 2 6 3" xfId="715" xr:uid="{00000000-0005-0000-0000-0000A80E0000}"/>
    <cellStyle name="Comma 2 4 2 2 6 3 2" xfId="5972" xr:uid="{00000000-0005-0000-0000-0000A90E0000}"/>
    <cellStyle name="Comma 2 4 2 2 6 3 2 2" xfId="13769" xr:uid="{00000000-0005-0000-0000-0000AA0E0000}"/>
    <cellStyle name="Comma 2 4 2 2 6 3 3" xfId="3373" xr:uid="{00000000-0005-0000-0000-0000AB0E0000}"/>
    <cellStyle name="Comma 2 4 2 2 6 3 3 2" xfId="11167" xr:uid="{00000000-0005-0000-0000-0000AC0E0000}"/>
    <cellStyle name="Comma 2 4 2 2 6 3 4" xfId="8569" xr:uid="{00000000-0005-0000-0000-0000AD0E0000}"/>
    <cellStyle name="Comma 2 4 2 2 6 4" xfId="5970" xr:uid="{00000000-0005-0000-0000-0000AE0E0000}"/>
    <cellStyle name="Comma 2 4 2 2 6 4 2" xfId="13767" xr:uid="{00000000-0005-0000-0000-0000AF0E0000}"/>
    <cellStyle name="Comma 2 4 2 2 6 5" xfId="3371" xr:uid="{00000000-0005-0000-0000-0000B00E0000}"/>
    <cellStyle name="Comma 2 4 2 2 6 5 2" xfId="11165" xr:uid="{00000000-0005-0000-0000-0000B10E0000}"/>
    <cellStyle name="Comma 2 4 2 2 6 6" xfId="8567" xr:uid="{00000000-0005-0000-0000-0000B20E0000}"/>
    <cellStyle name="Comma 2 4 2 2 7" xfId="716" xr:uid="{00000000-0005-0000-0000-0000B30E0000}"/>
    <cellStyle name="Comma 2 4 2 2 7 2" xfId="717" xr:uid="{00000000-0005-0000-0000-0000B40E0000}"/>
    <cellStyle name="Comma 2 4 2 2 7 2 2" xfId="5974" xr:uid="{00000000-0005-0000-0000-0000B50E0000}"/>
    <cellStyle name="Comma 2 4 2 2 7 2 2 2" xfId="13771" xr:uid="{00000000-0005-0000-0000-0000B60E0000}"/>
    <cellStyle name="Comma 2 4 2 2 7 2 3" xfId="3375" xr:uid="{00000000-0005-0000-0000-0000B70E0000}"/>
    <cellStyle name="Comma 2 4 2 2 7 2 3 2" xfId="11169" xr:uid="{00000000-0005-0000-0000-0000B80E0000}"/>
    <cellStyle name="Comma 2 4 2 2 7 2 4" xfId="8571" xr:uid="{00000000-0005-0000-0000-0000B90E0000}"/>
    <cellStyle name="Comma 2 4 2 2 7 3" xfId="5973" xr:uid="{00000000-0005-0000-0000-0000BA0E0000}"/>
    <cellStyle name="Comma 2 4 2 2 7 3 2" xfId="13770" xr:uid="{00000000-0005-0000-0000-0000BB0E0000}"/>
    <cellStyle name="Comma 2 4 2 2 7 4" xfId="3374" xr:uid="{00000000-0005-0000-0000-0000BC0E0000}"/>
    <cellStyle name="Comma 2 4 2 2 7 4 2" xfId="11168" xr:uid="{00000000-0005-0000-0000-0000BD0E0000}"/>
    <cellStyle name="Comma 2 4 2 2 7 5" xfId="8570" xr:uid="{00000000-0005-0000-0000-0000BE0E0000}"/>
    <cellStyle name="Comma 2 4 2 2 8" xfId="718" xr:uid="{00000000-0005-0000-0000-0000BF0E0000}"/>
    <cellStyle name="Comma 2 4 2 2 8 2" xfId="5975" xr:uid="{00000000-0005-0000-0000-0000C00E0000}"/>
    <cellStyle name="Comma 2 4 2 2 8 2 2" xfId="13772" xr:uid="{00000000-0005-0000-0000-0000C10E0000}"/>
    <cellStyle name="Comma 2 4 2 2 8 3" xfId="3376" xr:uid="{00000000-0005-0000-0000-0000C20E0000}"/>
    <cellStyle name="Comma 2 4 2 2 8 3 2" xfId="11170" xr:uid="{00000000-0005-0000-0000-0000C30E0000}"/>
    <cellStyle name="Comma 2 4 2 2 8 4" xfId="8572" xr:uid="{00000000-0005-0000-0000-0000C40E0000}"/>
    <cellStyle name="Comma 2 4 2 2 9" xfId="719" xr:uid="{00000000-0005-0000-0000-0000C50E0000}"/>
    <cellStyle name="Comma 2 4 2 2 9 2" xfId="5976" xr:uid="{00000000-0005-0000-0000-0000C60E0000}"/>
    <cellStyle name="Comma 2 4 2 2 9 2 2" xfId="13773" xr:uid="{00000000-0005-0000-0000-0000C70E0000}"/>
    <cellStyle name="Comma 2 4 2 2 9 3" xfId="3377" xr:uid="{00000000-0005-0000-0000-0000C80E0000}"/>
    <cellStyle name="Comma 2 4 2 2 9 3 2" xfId="11171" xr:uid="{00000000-0005-0000-0000-0000C90E0000}"/>
    <cellStyle name="Comma 2 4 2 2 9 4" xfId="8573" xr:uid="{00000000-0005-0000-0000-0000CA0E0000}"/>
    <cellStyle name="Comma 2 4 2 3" xfId="197" xr:uid="{00000000-0005-0000-0000-0000CB0E0000}"/>
    <cellStyle name="Comma 2 4 2 3 2" xfId="721" xr:uid="{00000000-0005-0000-0000-0000CC0E0000}"/>
    <cellStyle name="Comma 2 4 2 3 2 2" xfId="722" xr:uid="{00000000-0005-0000-0000-0000CD0E0000}"/>
    <cellStyle name="Comma 2 4 2 3 2 2 2" xfId="5979" xr:uid="{00000000-0005-0000-0000-0000CE0E0000}"/>
    <cellStyle name="Comma 2 4 2 3 2 2 2 2" xfId="13776" xr:uid="{00000000-0005-0000-0000-0000CF0E0000}"/>
    <cellStyle name="Comma 2 4 2 3 2 2 3" xfId="3380" xr:uid="{00000000-0005-0000-0000-0000D00E0000}"/>
    <cellStyle name="Comma 2 4 2 3 2 2 3 2" xfId="11174" xr:uid="{00000000-0005-0000-0000-0000D10E0000}"/>
    <cellStyle name="Comma 2 4 2 3 2 2 4" xfId="8576" xr:uid="{00000000-0005-0000-0000-0000D20E0000}"/>
    <cellStyle name="Comma 2 4 2 3 2 3" xfId="5978" xr:uid="{00000000-0005-0000-0000-0000D30E0000}"/>
    <cellStyle name="Comma 2 4 2 3 2 3 2" xfId="13775" xr:uid="{00000000-0005-0000-0000-0000D40E0000}"/>
    <cellStyle name="Comma 2 4 2 3 2 4" xfId="3379" xr:uid="{00000000-0005-0000-0000-0000D50E0000}"/>
    <cellStyle name="Comma 2 4 2 3 2 4 2" xfId="11173" xr:uid="{00000000-0005-0000-0000-0000D60E0000}"/>
    <cellStyle name="Comma 2 4 2 3 2 5" xfId="8575" xr:uid="{00000000-0005-0000-0000-0000D70E0000}"/>
    <cellStyle name="Comma 2 4 2 3 3" xfId="723" xr:uid="{00000000-0005-0000-0000-0000D80E0000}"/>
    <cellStyle name="Comma 2 4 2 3 3 2" xfId="5980" xr:uid="{00000000-0005-0000-0000-0000D90E0000}"/>
    <cellStyle name="Comma 2 4 2 3 3 2 2" xfId="13777" xr:uid="{00000000-0005-0000-0000-0000DA0E0000}"/>
    <cellStyle name="Comma 2 4 2 3 3 3" xfId="3381" xr:uid="{00000000-0005-0000-0000-0000DB0E0000}"/>
    <cellStyle name="Comma 2 4 2 3 3 3 2" xfId="11175" xr:uid="{00000000-0005-0000-0000-0000DC0E0000}"/>
    <cellStyle name="Comma 2 4 2 3 3 4" xfId="8577" xr:uid="{00000000-0005-0000-0000-0000DD0E0000}"/>
    <cellStyle name="Comma 2 4 2 3 4" xfId="724" xr:uid="{00000000-0005-0000-0000-0000DE0E0000}"/>
    <cellStyle name="Comma 2 4 2 3 4 2" xfId="5981" xr:uid="{00000000-0005-0000-0000-0000DF0E0000}"/>
    <cellStyle name="Comma 2 4 2 3 4 2 2" xfId="13778" xr:uid="{00000000-0005-0000-0000-0000E00E0000}"/>
    <cellStyle name="Comma 2 4 2 3 4 3" xfId="3382" xr:uid="{00000000-0005-0000-0000-0000E10E0000}"/>
    <cellStyle name="Comma 2 4 2 3 4 3 2" xfId="11176" xr:uid="{00000000-0005-0000-0000-0000E20E0000}"/>
    <cellStyle name="Comma 2 4 2 3 4 4" xfId="8578" xr:uid="{00000000-0005-0000-0000-0000E30E0000}"/>
    <cellStyle name="Comma 2 4 2 3 5" xfId="2732" xr:uid="{00000000-0005-0000-0000-0000E40E0000}"/>
    <cellStyle name="Comma 2 4 2 3 5 2" xfId="7945" xr:uid="{00000000-0005-0000-0000-0000E50E0000}"/>
    <cellStyle name="Comma 2 4 2 3 5 2 2" xfId="15742" xr:uid="{00000000-0005-0000-0000-0000E60E0000}"/>
    <cellStyle name="Comma 2 4 2 3 5 3" xfId="5346" xr:uid="{00000000-0005-0000-0000-0000E70E0000}"/>
    <cellStyle name="Comma 2 4 2 3 5 3 2" xfId="13140" xr:uid="{00000000-0005-0000-0000-0000E80E0000}"/>
    <cellStyle name="Comma 2 4 2 3 5 4" xfId="10542" xr:uid="{00000000-0005-0000-0000-0000E90E0000}"/>
    <cellStyle name="Comma 2 4 2 3 6" xfId="720" xr:uid="{00000000-0005-0000-0000-0000EA0E0000}"/>
    <cellStyle name="Comma 2 4 2 3 6 2" xfId="5977" xr:uid="{00000000-0005-0000-0000-0000EB0E0000}"/>
    <cellStyle name="Comma 2 4 2 3 6 2 2" xfId="13774" xr:uid="{00000000-0005-0000-0000-0000EC0E0000}"/>
    <cellStyle name="Comma 2 4 2 3 6 3" xfId="3378" xr:uid="{00000000-0005-0000-0000-0000ED0E0000}"/>
    <cellStyle name="Comma 2 4 2 3 6 3 2" xfId="11172" xr:uid="{00000000-0005-0000-0000-0000EE0E0000}"/>
    <cellStyle name="Comma 2 4 2 3 6 4" xfId="8574" xr:uid="{00000000-0005-0000-0000-0000EF0E0000}"/>
    <cellStyle name="Comma 2 4 2 3 7" xfId="5455" xr:uid="{00000000-0005-0000-0000-0000F00E0000}"/>
    <cellStyle name="Comma 2 4 2 3 7 2" xfId="13249" xr:uid="{00000000-0005-0000-0000-0000F10E0000}"/>
    <cellStyle name="Comma 2 4 2 3 8" xfId="2849" xr:uid="{00000000-0005-0000-0000-0000F20E0000}"/>
    <cellStyle name="Comma 2 4 2 3 8 2" xfId="10651" xr:uid="{00000000-0005-0000-0000-0000F30E0000}"/>
    <cellStyle name="Comma 2 4 2 3 9" xfId="8054" xr:uid="{00000000-0005-0000-0000-0000F40E0000}"/>
    <cellStyle name="Comma 2 4 2 4" xfId="725" xr:uid="{00000000-0005-0000-0000-0000F50E0000}"/>
    <cellStyle name="Comma 2 4 2 4 2" xfId="726" xr:uid="{00000000-0005-0000-0000-0000F60E0000}"/>
    <cellStyle name="Comma 2 4 2 4 2 2" xfId="727" xr:uid="{00000000-0005-0000-0000-0000F70E0000}"/>
    <cellStyle name="Comma 2 4 2 4 2 2 2" xfId="5984" xr:uid="{00000000-0005-0000-0000-0000F80E0000}"/>
    <cellStyle name="Comma 2 4 2 4 2 2 2 2" xfId="13781" xr:uid="{00000000-0005-0000-0000-0000F90E0000}"/>
    <cellStyle name="Comma 2 4 2 4 2 2 3" xfId="3385" xr:uid="{00000000-0005-0000-0000-0000FA0E0000}"/>
    <cellStyle name="Comma 2 4 2 4 2 2 3 2" xfId="11179" xr:uid="{00000000-0005-0000-0000-0000FB0E0000}"/>
    <cellStyle name="Comma 2 4 2 4 2 2 4" xfId="8581" xr:uid="{00000000-0005-0000-0000-0000FC0E0000}"/>
    <cellStyle name="Comma 2 4 2 4 2 3" xfId="5983" xr:uid="{00000000-0005-0000-0000-0000FD0E0000}"/>
    <cellStyle name="Comma 2 4 2 4 2 3 2" xfId="13780" xr:uid="{00000000-0005-0000-0000-0000FE0E0000}"/>
    <cellStyle name="Comma 2 4 2 4 2 4" xfId="3384" xr:uid="{00000000-0005-0000-0000-0000FF0E0000}"/>
    <cellStyle name="Comma 2 4 2 4 2 4 2" xfId="11178" xr:uid="{00000000-0005-0000-0000-0000000F0000}"/>
    <cellStyle name="Comma 2 4 2 4 2 5" xfId="8580" xr:uid="{00000000-0005-0000-0000-0000010F0000}"/>
    <cellStyle name="Comma 2 4 2 4 3" xfId="728" xr:uid="{00000000-0005-0000-0000-0000020F0000}"/>
    <cellStyle name="Comma 2 4 2 4 3 2" xfId="5985" xr:uid="{00000000-0005-0000-0000-0000030F0000}"/>
    <cellStyle name="Comma 2 4 2 4 3 2 2" xfId="13782" xr:uid="{00000000-0005-0000-0000-0000040F0000}"/>
    <cellStyle name="Comma 2 4 2 4 3 3" xfId="3386" xr:uid="{00000000-0005-0000-0000-0000050F0000}"/>
    <cellStyle name="Comma 2 4 2 4 3 3 2" xfId="11180" xr:uid="{00000000-0005-0000-0000-0000060F0000}"/>
    <cellStyle name="Comma 2 4 2 4 3 4" xfId="8582" xr:uid="{00000000-0005-0000-0000-0000070F0000}"/>
    <cellStyle name="Comma 2 4 2 4 4" xfId="729" xr:uid="{00000000-0005-0000-0000-0000080F0000}"/>
    <cellStyle name="Comma 2 4 2 4 4 2" xfId="5986" xr:uid="{00000000-0005-0000-0000-0000090F0000}"/>
    <cellStyle name="Comma 2 4 2 4 4 2 2" xfId="13783" xr:uid="{00000000-0005-0000-0000-00000A0F0000}"/>
    <cellStyle name="Comma 2 4 2 4 4 3" xfId="3387" xr:uid="{00000000-0005-0000-0000-00000B0F0000}"/>
    <cellStyle name="Comma 2 4 2 4 4 3 2" xfId="11181" xr:uid="{00000000-0005-0000-0000-00000C0F0000}"/>
    <cellStyle name="Comma 2 4 2 4 4 4" xfId="8583" xr:uid="{00000000-0005-0000-0000-00000D0F0000}"/>
    <cellStyle name="Comma 2 4 2 4 5" xfId="5982" xr:uid="{00000000-0005-0000-0000-00000E0F0000}"/>
    <cellStyle name="Comma 2 4 2 4 5 2" xfId="13779" xr:uid="{00000000-0005-0000-0000-00000F0F0000}"/>
    <cellStyle name="Comma 2 4 2 4 6" xfId="3383" xr:uid="{00000000-0005-0000-0000-0000100F0000}"/>
    <cellStyle name="Comma 2 4 2 4 6 2" xfId="11177" xr:uid="{00000000-0005-0000-0000-0000110F0000}"/>
    <cellStyle name="Comma 2 4 2 4 7" xfId="8579" xr:uid="{00000000-0005-0000-0000-0000120F0000}"/>
    <cellStyle name="Comma 2 4 2 5" xfId="730" xr:uid="{00000000-0005-0000-0000-0000130F0000}"/>
    <cellStyle name="Comma 2 4 2 5 2" xfId="731" xr:uid="{00000000-0005-0000-0000-0000140F0000}"/>
    <cellStyle name="Comma 2 4 2 5 2 2" xfId="732" xr:uid="{00000000-0005-0000-0000-0000150F0000}"/>
    <cellStyle name="Comma 2 4 2 5 2 2 2" xfId="5989" xr:uid="{00000000-0005-0000-0000-0000160F0000}"/>
    <cellStyle name="Comma 2 4 2 5 2 2 2 2" xfId="13786" xr:uid="{00000000-0005-0000-0000-0000170F0000}"/>
    <cellStyle name="Comma 2 4 2 5 2 2 3" xfId="3390" xr:uid="{00000000-0005-0000-0000-0000180F0000}"/>
    <cellStyle name="Comma 2 4 2 5 2 2 3 2" xfId="11184" xr:uid="{00000000-0005-0000-0000-0000190F0000}"/>
    <cellStyle name="Comma 2 4 2 5 2 2 4" xfId="8586" xr:uid="{00000000-0005-0000-0000-00001A0F0000}"/>
    <cellStyle name="Comma 2 4 2 5 2 3" xfId="5988" xr:uid="{00000000-0005-0000-0000-00001B0F0000}"/>
    <cellStyle name="Comma 2 4 2 5 2 3 2" xfId="13785" xr:uid="{00000000-0005-0000-0000-00001C0F0000}"/>
    <cellStyle name="Comma 2 4 2 5 2 4" xfId="3389" xr:uid="{00000000-0005-0000-0000-00001D0F0000}"/>
    <cellStyle name="Comma 2 4 2 5 2 4 2" xfId="11183" xr:uid="{00000000-0005-0000-0000-00001E0F0000}"/>
    <cellStyle name="Comma 2 4 2 5 2 5" xfId="8585" xr:uid="{00000000-0005-0000-0000-00001F0F0000}"/>
    <cellStyle name="Comma 2 4 2 5 3" xfId="733" xr:uid="{00000000-0005-0000-0000-0000200F0000}"/>
    <cellStyle name="Comma 2 4 2 5 3 2" xfId="5990" xr:uid="{00000000-0005-0000-0000-0000210F0000}"/>
    <cellStyle name="Comma 2 4 2 5 3 2 2" xfId="13787" xr:uid="{00000000-0005-0000-0000-0000220F0000}"/>
    <cellStyle name="Comma 2 4 2 5 3 3" xfId="3391" xr:uid="{00000000-0005-0000-0000-0000230F0000}"/>
    <cellStyle name="Comma 2 4 2 5 3 3 2" xfId="11185" xr:uid="{00000000-0005-0000-0000-0000240F0000}"/>
    <cellStyle name="Comma 2 4 2 5 3 4" xfId="8587" xr:uid="{00000000-0005-0000-0000-0000250F0000}"/>
    <cellStyle name="Comma 2 4 2 5 4" xfId="734" xr:uid="{00000000-0005-0000-0000-0000260F0000}"/>
    <cellStyle name="Comma 2 4 2 5 4 2" xfId="5991" xr:uid="{00000000-0005-0000-0000-0000270F0000}"/>
    <cellStyle name="Comma 2 4 2 5 4 2 2" xfId="13788" xr:uid="{00000000-0005-0000-0000-0000280F0000}"/>
    <cellStyle name="Comma 2 4 2 5 4 3" xfId="3392" xr:uid="{00000000-0005-0000-0000-0000290F0000}"/>
    <cellStyle name="Comma 2 4 2 5 4 3 2" xfId="11186" xr:uid="{00000000-0005-0000-0000-00002A0F0000}"/>
    <cellStyle name="Comma 2 4 2 5 4 4" xfId="8588" xr:uid="{00000000-0005-0000-0000-00002B0F0000}"/>
    <cellStyle name="Comma 2 4 2 5 5" xfId="5987" xr:uid="{00000000-0005-0000-0000-00002C0F0000}"/>
    <cellStyle name="Comma 2 4 2 5 5 2" xfId="13784" xr:uid="{00000000-0005-0000-0000-00002D0F0000}"/>
    <cellStyle name="Comma 2 4 2 5 6" xfId="3388" xr:uid="{00000000-0005-0000-0000-00002E0F0000}"/>
    <cellStyle name="Comma 2 4 2 5 6 2" xfId="11182" xr:uid="{00000000-0005-0000-0000-00002F0F0000}"/>
    <cellStyle name="Comma 2 4 2 5 7" xfId="8584" xr:uid="{00000000-0005-0000-0000-0000300F0000}"/>
    <cellStyle name="Comma 2 4 2 6" xfId="735" xr:uid="{00000000-0005-0000-0000-0000310F0000}"/>
    <cellStyle name="Comma 2 4 2 6 2" xfId="736" xr:uid="{00000000-0005-0000-0000-0000320F0000}"/>
    <cellStyle name="Comma 2 4 2 6 2 2" xfId="737" xr:uid="{00000000-0005-0000-0000-0000330F0000}"/>
    <cellStyle name="Comma 2 4 2 6 2 2 2" xfId="5994" xr:uid="{00000000-0005-0000-0000-0000340F0000}"/>
    <cellStyle name="Comma 2 4 2 6 2 2 2 2" xfId="13791" xr:uid="{00000000-0005-0000-0000-0000350F0000}"/>
    <cellStyle name="Comma 2 4 2 6 2 2 3" xfId="3395" xr:uid="{00000000-0005-0000-0000-0000360F0000}"/>
    <cellStyle name="Comma 2 4 2 6 2 2 3 2" xfId="11189" xr:uid="{00000000-0005-0000-0000-0000370F0000}"/>
    <cellStyle name="Comma 2 4 2 6 2 2 4" xfId="8591" xr:uid="{00000000-0005-0000-0000-0000380F0000}"/>
    <cellStyle name="Comma 2 4 2 6 2 3" xfId="5993" xr:uid="{00000000-0005-0000-0000-0000390F0000}"/>
    <cellStyle name="Comma 2 4 2 6 2 3 2" xfId="13790" xr:uid="{00000000-0005-0000-0000-00003A0F0000}"/>
    <cellStyle name="Comma 2 4 2 6 2 4" xfId="3394" xr:uid="{00000000-0005-0000-0000-00003B0F0000}"/>
    <cellStyle name="Comma 2 4 2 6 2 4 2" xfId="11188" xr:uid="{00000000-0005-0000-0000-00003C0F0000}"/>
    <cellStyle name="Comma 2 4 2 6 2 5" xfId="8590" xr:uid="{00000000-0005-0000-0000-00003D0F0000}"/>
    <cellStyle name="Comma 2 4 2 6 3" xfId="738" xr:uid="{00000000-0005-0000-0000-00003E0F0000}"/>
    <cellStyle name="Comma 2 4 2 6 3 2" xfId="5995" xr:uid="{00000000-0005-0000-0000-00003F0F0000}"/>
    <cellStyle name="Comma 2 4 2 6 3 2 2" xfId="13792" xr:uid="{00000000-0005-0000-0000-0000400F0000}"/>
    <cellStyle name="Comma 2 4 2 6 3 3" xfId="3396" xr:uid="{00000000-0005-0000-0000-0000410F0000}"/>
    <cellStyle name="Comma 2 4 2 6 3 3 2" xfId="11190" xr:uid="{00000000-0005-0000-0000-0000420F0000}"/>
    <cellStyle name="Comma 2 4 2 6 3 4" xfId="8592" xr:uid="{00000000-0005-0000-0000-0000430F0000}"/>
    <cellStyle name="Comma 2 4 2 6 4" xfId="739" xr:uid="{00000000-0005-0000-0000-0000440F0000}"/>
    <cellStyle name="Comma 2 4 2 6 4 2" xfId="5996" xr:uid="{00000000-0005-0000-0000-0000450F0000}"/>
    <cellStyle name="Comma 2 4 2 6 4 2 2" xfId="13793" xr:uid="{00000000-0005-0000-0000-0000460F0000}"/>
    <cellStyle name="Comma 2 4 2 6 4 3" xfId="3397" xr:uid="{00000000-0005-0000-0000-0000470F0000}"/>
    <cellStyle name="Comma 2 4 2 6 4 3 2" xfId="11191" xr:uid="{00000000-0005-0000-0000-0000480F0000}"/>
    <cellStyle name="Comma 2 4 2 6 4 4" xfId="8593" xr:uid="{00000000-0005-0000-0000-0000490F0000}"/>
    <cellStyle name="Comma 2 4 2 6 5" xfId="5992" xr:uid="{00000000-0005-0000-0000-00004A0F0000}"/>
    <cellStyle name="Comma 2 4 2 6 5 2" xfId="13789" xr:uid="{00000000-0005-0000-0000-00004B0F0000}"/>
    <cellStyle name="Comma 2 4 2 6 6" xfId="3393" xr:uid="{00000000-0005-0000-0000-00004C0F0000}"/>
    <cellStyle name="Comma 2 4 2 6 6 2" xfId="11187" xr:uid="{00000000-0005-0000-0000-00004D0F0000}"/>
    <cellStyle name="Comma 2 4 2 6 7" xfId="8589" xr:uid="{00000000-0005-0000-0000-00004E0F0000}"/>
    <cellStyle name="Comma 2 4 2 7" xfId="740" xr:uid="{00000000-0005-0000-0000-00004F0F0000}"/>
    <cellStyle name="Comma 2 4 2 7 2" xfId="741" xr:uid="{00000000-0005-0000-0000-0000500F0000}"/>
    <cellStyle name="Comma 2 4 2 7 2 2" xfId="5998" xr:uid="{00000000-0005-0000-0000-0000510F0000}"/>
    <cellStyle name="Comma 2 4 2 7 2 2 2" xfId="13795" xr:uid="{00000000-0005-0000-0000-0000520F0000}"/>
    <cellStyle name="Comma 2 4 2 7 2 3" xfId="3399" xr:uid="{00000000-0005-0000-0000-0000530F0000}"/>
    <cellStyle name="Comma 2 4 2 7 2 3 2" xfId="11193" xr:uid="{00000000-0005-0000-0000-0000540F0000}"/>
    <cellStyle name="Comma 2 4 2 7 2 4" xfId="8595" xr:uid="{00000000-0005-0000-0000-0000550F0000}"/>
    <cellStyle name="Comma 2 4 2 7 3" xfId="742" xr:uid="{00000000-0005-0000-0000-0000560F0000}"/>
    <cellStyle name="Comma 2 4 2 7 3 2" xfId="5999" xr:uid="{00000000-0005-0000-0000-0000570F0000}"/>
    <cellStyle name="Comma 2 4 2 7 3 2 2" xfId="13796" xr:uid="{00000000-0005-0000-0000-0000580F0000}"/>
    <cellStyle name="Comma 2 4 2 7 3 3" xfId="3400" xr:uid="{00000000-0005-0000-0000-0000590F0000}"/>
    <cellStyle name="Comma 2 4 2 7 3 3 2" xfId="11194" xr:uid="{00000000-0005-0000-0000-00005A0F0000}"/>
    <cellStyle name="Comma 2 4 2 7 3 4" xfId="8596" xr:uid="{00000000-0005-0000-0000-00005B0F0000}"/>
    <cellStyle name="Comma 2 4 2 7 4" xfId="5997" xr:uid="{00000000-0005-0000-0000-00005C0F0000}"/>
    <cellStyle name="Comma 2 4 2 7 4 2" xfId="13794" xr:uid="{00000000-0005-0000-0000-00005D0F0000}"/>
    <cellStyle name="Comma 2 4 2 7 5" xfId="3398" xr:uid="{00000000-0005-0000-0000-00005E0F0000}"/>
    <cellStyle name="Comma 2 4 2 7 5 2" xfId="11192" xr:uid="{00000000-0005-0000-0000-00005F0F0000}"/>
    <cellStyle name="Comma 2 4 2 7 6" xfId="8594" xr:uid="{00000000-0005-0000-0000-0000600F0000}"/>
    <cellStyle name="Comma 2 4 2 8" xfId="743" xr:uid="{00000000-0005-0000-0000-0000610F0000}"/>
    <cellStyle name="Comma 2 4 2 8 2" xfId="744" xr:uid="{00000000-0005-0000-0000-0000620F0000}"/>
    <cellStyle name="Comma 2 4 2 8 2 2" xfId="6001" xr:uid="{00000000-0005-0000-0000-0000630F0000}"/>
    <cellStyle name="Comma 2 4 2 8 2 2 2" xfId="13798" xr:uid="{00000000-0005-0000-0000-0000640F0000}"/>
    <cellStyle name="Comma 2 4 2 8 2 3" xfId="3402" xr:uid="{00000000-0005-0000-0000-0000650F0000}"/>
    <cellStyle name="Comma 2 4 2 8 2 3 2" xfId="11196" xr:uid="{00000000-0005-0000-0000-0000660F0000}"/>
    <cellStyle name="Comma 2 4 2 8 2 4" xfId="8598" xr:uid="{00000000-0005-0000-0000-0000670F0000}"/>
    <cellStyle name="Comma 2 4 2 8 3" xfId="6000" xr:uid="{00000000-0005-0000-0000-0000680F0000}"/>
    <cellStyle name="Comma 2 4 2 8 3 2" xfId="13797" xr:uid="{00000000-0005-0000-0000-0000690F0000}"/>
    <cellStyle name="Comma 2 4 2 8 4" xfId="3401" xr:uid="{00000000-0005-0000-0000-00006A0F0000}"/>
    <cellStyle name="Comma 2 4 2 8 4 2" xfId="11195" xr:uid="{00000000-0005-0000-0000-00006B0F0000}"/>
    <cellStyle name="Comma 2 4 2 8 5" xfId="8597" xr:uid="{00000000-0005-0000-0000-00006C0F0000}"/>
    <cellStyle name="Comma 2 4 2 9" xfId="745" xr:uid="{00000000-0005-0000-0000-00006D0F0000}"/>
    <cellStyle name="Comma 2 4 2 9 2" xfId="6002" xr:uid="{00000000-0005-0000-0000-00006E0F0000}"/>
    <cellStyle name="Comma 2 4 2 9 2 2" xfId="13799" xr:uid="{00000000-0005-0000-0000-00006F0F0000}"/>
    <cellStyle name="Comma 2 4 2 9 3" xfId="3403" xr:uid="{00000000-0005-0000-0000-0000700F0000}"/>
    <cellStyle name="Comma 2 4 2 9 3 2" xfId="11197" xr:uid="{00000000-0005-0000-0000-0000710F0000}"/>
    <cellStyle name="Comma 2 4 2 9 4" xfId="8599" xr:uid="{00000000-0005-0000-0000-0000720F0000}"/>
    <cellStyle name="Comma 2 4 3" xfId="157" xr:uid="{00000000-0005-0000-0000-0000730F0000}"/>
    <cellStyle name="Comma 2 4 3 10" xfId="747" xr:uid="{00000000-0005-0000-0000-0000740F0000}"/>
    <cellStyle name="Comma 2 4 3 10 2" xfId="6004" xr:uid="{00000000-0005-0000-0000-0000750F0000}"/>
    <cellStyle name="Comma 2 4 3 10 2 2" xfId="13801" xr:uid="{00000000-0005-0000-0000-0000760F0000}"/>
    <cellStyle name="Comma 2 4 3 10 3" xfId="3405" xr:uid="{00000000-0005-0000-0000-0000770F0000}"/>
    <cellStyle name="Comma 2 4 3 10 3 2" xfId="11199" xr:uid="{00000000-0005-0000-0000-0000780F0000}"/>
    <cellStyle name="Comma 2 4 3 10 4" xfId="8601" xr:uid="{00000000-0005-0000-0000-0000790F0000}"/>
    <cellStyle name="Comma 2 4 3 11" xfId="2635" xr:uid="{00000000-0005-0000-0000-00007A0F0000}"/>
    <cellStyle name="Comma 2 4 3 11 2" xfId="7852" xr:uid="{00000000-0005-0000-0000-00007B0F0000}"/>
    <cellStyle name="Comma 2 4 3 11 2 2" xfId="15649" xr:uid="{00000000-0005-0000-0000-00007C0F0000}"/>
    <cellStyle name="Comma 2 4 3 11 3" xfId="5253" xr:uid="{00000000-0005-0000-0000-00007D0F0000}"/>
    <cellStyle name="Comma 2 4 3 11 3 2" xfId="13047" xr:uid="{00000000-0005-0000-0000-00007E0F0000}"/>
    <cellStyle name="Comma 2 4 3 11 4" xfId="10449" xr:uid="{00000000-0005-0000-0000-00007F0F0000}"/>
    <cellStyle name="Comma 2 4 3 12" xfId="2692" xr:uid="{00000000-0005-0000-0000-0000800F0000}"/>
    <cellStyle name="Comma 2 4 3 12 2" xfId="7905" xr:uid="{00000000-0005-0000-0000-0000810F0000}"/>
    <cellStyle name="Comma 2 4 3 12 2 2" xfId="15702" xr:uid="{00000000-0005-0000-0000-0000820F0000}"/>
    <cellStyle name="Comma 2 4 3 12 3" xfId="5306" xr:uid="{00000000-0005-0000-0000-0000830F0000}"/>
    <cellStyle name="Comma 2 4 3 12 3 2" xfId="13100" xr:uid="{00000000-0005-0000-0000-0000840F0000}"/>
    <cellStyle name="Comma 2 4 3 12 4" xfId="10502" xr:uid="{00000000-0005-0000-0000-0000850F0000}"/>
    <cellStyle name="Comma 2 4 3 13" xfId="746" xr:uid="{00000000-0005-0000-0000-0000860F0000}"/>
    <cellStyle name="Comma 2 4 3 13 2" xfId="6003" xr:uid="{00000000-0005-0000-0000-0000870F0000}"/>
    <cellStyle name="Comma 2 4 3 13 2 2" xfId="13800" xr:uid="{00000000-0005-0000-0000-0000880F0000}"/>
    <cellStyle name="Comma 2 4 3 13 3" xfId="3404" xr:uid="{00000000-0005-0000-0000-0000890F0000}"/>
    <cellStyle name="Comma 2 4 3 13 3 2" xfId="11198" xr:uid="{00000000-0005-0000-0000-00008A0F0000}"/>
    <cellStyle name="Comma 2 4 3 13 4" xfId="8600" xr:uid="{00000000-0005-0000-0000-00008B0F0000}"/>
    <cellStyle name="Comma 2 4 3 14" xfId="5415" xr:uid="{00000000-0005-0000-0000-00008C0F0000}"/>
    <cellStyle name="Comma 2 4 3 14 2" xfId="13209" xr:uid="{00000000-0005-0000-0000-00008D0F0000}"/>
    <cellStyle name="Comma 2 4 3 15" xfId="2809" xr:uid="{00000000-0005-0000-0000-00008E0F0000}"/>
    <cellStyle name="Comma 2 4 3 15 2" xfId="10611" xr:uid="{00000000-0005-0000-0000-00008F0F0000}"/>
    <cellStyle name="Comma 2 4 3 16" xfId="8014" xr:uid="{00000000-0005-0000-0000-0000900F0000}"/>
    <cellStyle name="Comma 2 4 3 2" xfId="211" xr:uid="{00000000-0005-0000-0000-0000910F0000}"/>
    <cellStyle name="Comma 2 4 3 2 10" xfId="2746" xr:uid="{00000000-0005-0000-0000-0000920F0000}"/>
    <cellStyle name="Comma 2 4 3 2 10 2" xfId="7959" xr:uid="{00000000-0005-0000-0000-0000930F0000}"/>
    <cellStyle name="Comma 2 4 3 2 10 2 2" xfId="15756" xr:uid="{00000000-0005-0000-0000-0000940F0000}"/>
    <cellStyle name="Comma 2 4 3 2 10 3" xfId="5360" xr:uid="{00000000-0005-0000-0000-0000950F0000}"/>
    <cellStyle name="Comma 2 4 3 2 10 3 2" xfId="13154" xr:uid="{00000000-0005-0000-0000-0000960F0000}"/>
    <cellStyle name="Comma 2 4 3 2 10 4" xfId="10556" xr:uid="{00000000-0005-0000-0000-0000970F0000}"/>
    <cellStyle name="Comma 2 4 3 2 11" xfId="748" xr:uid="{00000000-0005-0000-0000-0000980F0000}"/>
    <cellStyle name="Comma 2 4 3 2 11 2" xfId="6005" xr:uid="{00000000-0005-0000-0000-0000990F0000}"/>
    <cellStyle name="Comma 2 4 3 2 11 2 2" xfId="13802" xr:uid="{00000000-0005-0000-0000-00009A0F0000}"/>
    <cellStyle name="Comma 2 4 3 2 11 3" xfId="3406" xr:uid="{00000000-0005-0000-0000-00009B0F0000}"/>
    <cellStyle name="Comma 2 4 3 2 11 3 2" xfId="11200" xr:uid="{00000000-0005-0000-0000-00009C0F0000}"/>
    <cellStyle name="Comma 2 4 3 2 11 4" xfId="8602" xr:uid="{00000000-0005-0000-0000-00009D0F0000}"/>
    <cellStyle name="Comma 2 4 3 2 12" xfId="5469" xr:uid="{00000000-0005-0000-0000-00009E0F0000}"/>
    <cellStyle name="Comma 2 4 3 2 12 2" xfId="13263" xr:uid="{00000000-0005-0000-0000-00009F0F0000}"/>
    <cellStyle name="Comma 2 4 3 2 13" xfId="2863" xr:uid="{00000000-0005-0000-0000-0000A00F0000}"/>
    <cellStyle name="Comma 2 4 3 2 13 2" xfId="10665" xr:uid="{00000000-0005-0000-0000-0000A10F0000}"/>
    <cellStyle name="Comma 2 4 3 2 14" xfId="8068" xr:uid="{00000000-0005-0000-0000-0000A20F0000}"/>
    <cellStyle name="Comma 2 4 3 2 2" xfId="749" xr:uid="{00000000-0005-0000-0000-0000A30F0000}"/>
    <cellStyle name="Comma 2 4 3 2 2 2" xfId="750" xr:uid="{00000000-0005-0000-0000-0000A40F0000}"/>
    <cellStyle name="Comma 2 4 3 2 2 2 2" xfId="751" xr:uid="{00000000-0005-0000-0000-0000A50F0000}"/>
    <cellStyle name="Comma 2 4 3 2 2 2 2 2" xfId="6008" xr:uid="{00000000-0005-0000-0000-0000A60F0000}"/>
    <cellStyle name="Comma 2 4 3 2 2 2 2 2 2" xfId="13805" xr:uid="{00000000-0005-0000-0000-0000A70F0000}"/>
    <cellStyle name="Comma 2 4 3 2 2 2 2 3" xfId="3409" xr:uid="{00000000-0005-0000-0000-0000A80F0000}"/>
    <cellStyle name="Comma 2 4 3 2 2 2 2 3 2" xfId="11203" xr:uid="{00000000-0005-0000-0000-0000A90F0000}"/>
    <cellStyle name="Comma 2 4 3 2 2 2 2 4" xfId="8605" xr:uid="{00000000-0005-0000-0000-0000AA0F0000}"/>
    <cellStyle name="Comma 2 4 3 2 2 2 3" xfId="6007" xr:uid="{00000000-0005-0000-0000-0000AB0F0000}"/>
    <cellStyle name="Comma 2 4 3 2 2 2 3 2" xfId="13804" xr:uid="{00000000-0005-0000-0000-0000AC0F0000}"/>
    <cellStyle name="Comma 2 4 3 2 2 2 4" xfId="3408" xr:uid="{00000000-0005-0000-0000-0000AD0F0000}"/>
    <cellStyle name="Comma 2 4 3 2 2 2 4 2" xfId="11202" xr:uid="{00000000-0005-0000-0000-0000AE0F0000}"/>
    <cellStyle name="Comma 2 4 3 2 2 2 5" xfId="8604" xr:uid="{00000000-0005-0000-0000-0000AF0F0000}"/>
    <cellStyle name="Comma 2 4 3 2 2 3" xfId="752" xr:uid="{00000000-0005-0000-0000-0000B00F0000}"/>
    <cellStyle name="Comma 2 4 3 2 2 3 2" xfId="6009" xr:uid="{00000000-0005-0000-0000-0000B10F0000}"/>
    <cellStyle name="Comma 2 4 3 2 2 3 2 2" xfId="13806" xr:uid="{00000000-0005-0000-0000-0000B20F0000}"/>
    <cellStyle name="Comma 2 4 3 2 2 3 3" xfId="3410" xr:uid="{00000000-0005-0000-0000-0000B30F0000}"/>
    <cellStyle name="Comma 2 4 3 2 2 3 3 2" xfId="11204" xr:uid="{00000000-0005-0000-0000-0000B40F0000}"/>
    <cellStyle name="Comma 2 4 3 2 2 3 4" xfId="8606" xr:uid="{00000000-0005-0000-0000-0000B50F0000}"/>
    <cellStyle name="Comma 2 4 3 2 2 4" xfId="753" xr:uid="{00000000-0005-0000-0000-0000B60F0000}"/>
    <cellStyle name="Comma 2 4 3 2 2 4 2" xfId="6010" xr:uid="{00000000-0005-0000-0000-0000B70F0000}"/>
    <cellStyle name="Comma 2 4 3 2 2 4 2 2" xfId="13807" xr:uid="{00000000-0005-0000-0000-0000B80F0000}"/>
    <cellStyle name="Comma 2 4 3 2 2 4 3" xfId="3411" xr:uid="{00000000-0005-0000-0000-0000B90F0000}"/>
    <cellStyle name="Comma 2 4 3 2 2 4 3 2" xfId="11205" xr:uid="{00000000-0005-0000-0000-0000BA0F0000}"/>
    <cellStyle name="Comma 2 4 3 2 2 4 4" xfId="8607" xr:uid="{00000000-0005-0000-0000-0000BB0F0000}"/>
    <cellStyle name="Comma 2 4 3 2 2 5" xfId="6006" xr:uid="{00000000-0005-0000-0000-0000BC0F0000}"/>
    <cellStyle name="Comma 2 4 3 2 2 5 2" xfId="13803" xr:uid="{00000000-0005-0000-0000-0000BD0F0000}"/>
    <cellStyle name="Comma 2 4 3 2 2 6" xfId="3407" xr:uid="{00000000-0005-0000-0000-0000BE0F0000}"/>
    <cellStyle name="Comma 2 4 3 2 2 6 2" xfId="11201" xr:uid="{00000000-0005-0000-0000-0000BF0F0000}"/>
    <cellStyle name="Comma 2 4 3 2 2 7" xfId="8603" xr:uid="{00000000-0005-0000-0000-0000C00F0000}"/>
    <cellStyle name="Comma 2 4 3 2 3" xfId="754" xr:uid="{00000000-0005-0000-0000-0000C10F0000}"/>
    <cellStyle name="Comma 2 4 3 2 3 2" xfId="755" xr:uid="{00000000-0005-0000-0000-0000C20F0000}"/>
    <cellStyle name="Comma 2 4 3 2 3 2 2" xfId="756" xr:uid="{00000000-0005-0000-0000-0000C30F0000}"/>
    <cellStyle name="Comma 2 4 3 2 3 2 2 2" xfId="6013" xr:uid="{00000000-0005-0000-0000-0000C40F0000}"/>
    <cellStyle name="Comma 2 4 3 2 3 2 2 2 2" xfId="13810" xr:uid="{00000000-0005-0000-0000-0000C50F0000}"/>
    <cellStyle name="Comma 2 4 3 2 3 2 2 3" xfId="3414" xr:uid="{00000000-0005-0000-0000-0000C60F0000}"/>
    <cellStyle name="Comma 2 4 3 2 3 2 2 3 2" xfId="11208" xr:uid="{00000000-0005-0000-0000-0000C70F0000}"/>
    <cellStyle name="Comma 2 4 3 2 3 2 2 4" xfId="8610" xr:uid="{00000000-0005-0000-0000-0000C80F0000}"/>
    <cellStyle name="Comma 2 4 3 2 3 2 3" xfId="6012" xr:uid="{00000000-0005-0000-0000-0000C90F0000}"/>
    <cellStyle name="Comma 2 4 3 2 3 2 3 2" xfId="13809" xr:uid="{00000000-0005-0000-0000-0000CA0F0000}"/>
    <cellStyle name="Comma 2 4 3 2 3 2 4" xfId="3413" xr:uid="{00000000-0005-0000-0000-0000CB0F0000}"/>
    <cellStyle name="Comma 2 4 3 2 3 2 4 2" xfId="11207" xr:uid="{00000000-0005-0000-0000-0000CC0F0000}"/>
    <cellStyle name="Comma 2 4 3 2 3 2 5" xfId="8609" xr:uid="{00000000-0005-0000-0000-0000CD0F0000}"/>
    <cellStyle name="Comma 2 4 3 2 3 3" xfId="757" xr:uid="{00000000-0005-0000-0000-0000CE0F0000}"/>
    <cellStyle name="Comma 2 4 3 2 3 3 2" xfId="6014" xr:uid="{00000000-0005-0000-0000-0000CF0F0000}"/>
    <cellStyle name="Comma 2 4 3 2 3 3 2 2" xfId="13811" xr:uid="{00000000-0005-0000-0000-0000D00F0000}"/>
    <cellStyle name="Comma 2 4 3 2 3 3 3" xfId="3415" xr:uid="{00000000-0005-0000-0000-0000D10F0000}"/>
    <cellStyle name="Comma 2 4 3 2 3 3 3 2" xfId="11209" xr:uid="{00000000-0005-0000-0000-0000D20F0000}"/>
    <cellStyle name="Comma 2 4 3 2 3 3 4" xfId="8611" xr:uid="{00000000-0005-0000-0000-0000D30F0000}"/>
    <cellStyle name="Comma 2 4 3 2 3 4" xfId="758" xr:uid="{00000000-0005-0000-0000-0000D40F0000}"/>
    <cellStyle name="Comma 2 4 3 2 3 4 2" xfId="6015" xr:uid="{00000000-0005-0000-0000-0000D50F0000}"/>
    <cellStyle name="Comma 2 4 3 2 3 4 2 2" xfId="13812" xr:uid="{00000000-0005-0000-0000-0000D60F0000}"/>
    <cellStyle name="Comma 2 4 3 2 3 4 3" xfId="3416" xr:uid="{00000000-0005-0000-0000-0000D70F0000}"/>
    <cellStyle name="Comma 2 4 3 2 3 4 3 2" xfId="11210" xr:uid="{00000000-0005-0000-0000-0000D80F0000}"/>
    <cellStyle name="Comma 2 4 3 2 3 4 4" xfId="8612" xr:uid="{00000000-0005-0000-0000-0000D90F0000}"/>
    <cellStyle name="Comma 2 4 3 2 3 5" xfId="6011" xr:uid="{00000000-0005-0000-0000-0000DA0F0000}"/>
    <cellStyle name="Comma 2 4 3 2 3 5 2" xfId="13808" xr:uid="{00000000-0005-0000-0000-0000DB0F0000}"/>
    <cellStyle name="Comma 2 4 3 2 3 6" xfId="3412" xr:uid="{00000000-0005-0000-0000-0000DC0F0000}"/>
    <cellStyle name="Comma 2 4 3 2 3 6 2" xfId="11206" xr:uid="{00000000-0005-0000-0000-0000DD0F0000}"/>
    <cellStyle name="Comma 2 4 3 2 3 7" xfId="8608" xr:uid="{00000000-0005-0000-0000-0000DE0F0000}"/>
    <cellStyle name="Comma 2 4 3 2 4" xfId="759" xr:uid="{00000000-0005-0000-0000-0000DF0F0000}"/>
    <cellStyle name="Comma 2 4 3 2 4 2" xfId="760" xr:uid="{00000000-0005-0000-0000-0000E00F0000}"/>
    <cellStyle name="Comma 2 4 3 2 4 2 2" xfId="761" xr:uid="{00000000-0005-0000-0000-0000E10F0000}"/>
    <cellStyle name="Comma 2 4 3 2 4 2 2 2" xfId="6018" xr:uid="{00000000-0005-0000-0000-0000E20F0000}"/>
    <cellStyle name="Comma 2 4 3 2 4 2 2 2 2" xfId="13815" xr:uid="{00000000-0005-0000-0000-0000E30F0000}"/>
    <cellStyle name="Comma 2 4 3 2 4 2 2 3" xfId="3419" xr:uid="{00000000-0005-0000-0000-0000E40F0000}"/>
    <cellStyle name="Comma 2 4 3 2 4 2 2 3 2" xfId="11213" xr:uid="{00000000-0005-0000-0000-0000E50F0000}"/>
    <cellStyle name="Comma 2 4 3 2 4 2 2 4" xfId="8615" xr:uid="{00000000-0005-0000-0000-0000E60F0000}"/>
    <cellStyle name="Comma 2 4 3 2 4 2 3" xfId="6017" xr:uid="{00000000-0005-0000-0000-0000E70F0000}"/>
    <cellStyle name="Comma 2 4 3 2 4 2 3 2" xfId="13814" xr:uid="{00000000-0005-0000-0000-0000E80F0000}"/>
    <cellStyle name="Comma 2 4 3 2 4 2 4" xfId="3418" xr:uid="{00000000-0005-0000-0000-0000E90F0000}"/>
    <cellStyle name="Comma 2 4 3 2 4 2 4 2" xfId="11212" xr:uid="{00000000-0005-0000-0000-0000EA0F0000}"/>
    <cellStyle name="Comma 2 4 3 2 4 2 5" xfId="8614" xr:uid="{00000000-0005-0000-0000-0000EB0F0000}"/>
    <cellStyle name="Comma 2 4 3 2 4 3" xfId="762" xr:uid="{00000000-0005-0000-0000-0000EC0F0000}"/>
    <cellStyle name="Comma 2 4 3 2 4 3 2" xfId="6019" xr:uid="{00000000-0005-0000-0000-0000ED0F0000}"/>
    <cellStyle name="Comma 2 4 3 2 4 3 2 2" xfId="13816" xr:uid="{00000000-0005-0000-0000-0000EE0F0000}"/>
    <cellStyle name="Comma 2 4 3 2 4 3 3" xfId="3420" xr:uid="{00000000-0005-0000-0000-0000EF0F0000}"/>
    <cellStyle name="Comma 2 4 3 2 4 3 3 2" xfId="11214" xr:uid="{00000000-0005-0000-0000-0000F00F0000}"/>
    <cellStyle name="Comma 2 4 3 2 4 3 4" xfId="8616" xr:uid="{00000000-0005-0000-0000-0000F10F0000}"/>
    <cellStyle name="Comma 2 4 3 2 4 4" xfId="763" xr:uid="{00000000-0005-0000-0000-0000F20F0000}"/>
    <cellStyle name="Comma 2 4 3 2 4 4 2" xfId="6020" xr:uid="{00000000-0005-0000-0000-0000F30F0000}"/>
    <cellStyle name="Comma 2 4 3 2 4 4 2 2" xfId="13817" xr:uid="{00000000-0005-0000-0000-0000F40F0000}"/>
    <cellStyle name="Comma 2 4 3 2 4 4 3" xfId="3421" xr:uid="{00000000-0005-0000-0000-0000F50F0000}"/>
    <cellStyle name="Comma 2 4 3 2 4 4 3 2" xfId="11215" xr:uid="{00000000-0005-0000-0000-0000F60F0000}"/>
    <cellStyle name="Comma 2 4 3 2 4 4 4" xfId="8617" xr:uid="{00000000-0005-0000-0000-0000F70F0000}"/>
    <cellStyle name="Comma 2 4 3 2 4 5" xfId="6016" xr:uid="{00000000-0005-0000-0000-0000F80F0000}"/>
    <cellStyle name="Comma 2 4 3 2 4 5 2" xfId="13813" xr:uid="{00000000-0005-0000-0000-0000F90F0000}"/>
    <cellStyle name="Comma 2 4 3 2 4 6" xfId="3417" xr:uid="{00000000-0005-0000-0000-0000FA0F0000}"/>
    <cellStyle name="Comma 2 4 3 2 4 6 2" xfId="11211" xr:uid="{00000000-0005-0000-0000-0000FB0F0000}"/>
    <cellStyle name="Comma 2 4 3 2 4 7" xfId="8613" xr:uid="{00000000-0005-0000-0000-0000FC0F0000}"/>
    <cellStyle name="Comma 2 4 3 2 5" xfId="764" xr:uid="{00000000-0005-0000-0000-0000FD0F0000}"/>
    <cellStyle name="Comma 2 4 3 2 5 2" xfId="765" xr:uid="{00000000-0005-0000-0000-0000FE0F0000}"/>
    <cellStyle name="Comma 2 4 3 2 5 2 2" xfId="766" xr:uid="{00000000-0005-0000-0000-0000FF0F0000}"/>
    <cellStyle name="Comma 2 4 3 2 5 2 2 2" xfId="6023" xr:uid="{00000000-0005-0000-0000-000000100000}"/>
    <cellStyle name="Comma 2 4 3 2 5 2 2 2 2" xfId="13820" xr:uid="{00000000-0005-0000-0000-000001100000}"/>
    <cellStyle name="Comma 2 4 3 2 5 2 2 3" xfId="3424" xr:uid="{00000000-0005-0000-0000-000002100000}"/>
    <cellStyle name="Comma 2 4 3 2 5 2 2 3 2" xfId="11218" xr:uid="{00000000-0005-0000-0000-000003100000}"/>
    <cellStyle name="Comma 2 4 3 2 5 2 2 4" xfId="8620" xr:uid="{00000000-0005-0000-0000-000004100000}"/>
    <cellStyle name="Comma 2 4 3 2 5 2 3" xfId="6022" xr:uid="{00000000-0005-0000-0000-000005100000}"/>
    <cellStyle name="Comma 2 4 3 2 5 2 3 2" xfId="13819" xr:uid="{00000000-0005-0000-0000-000006100000}"/>
    <cellStyle name="Comma 2 4 3 2 5 2 4" xfId="3423" xr:uid="{00000000-0005-0000-0000-000007100000}"/>
    <cellStyle name="Comma 2 4 3 2 5 2 4 2" xfId="11217" xr:uid="{00000000-0005-0000-0000-000008100000}"/>
    <cellStyle name="Comma 2 4 3 2 5 2 5" xfId="8619" xr:uid="{00000000-0005-0000-0000-000009100000}"/>
    <cellStyle name="Comma 2 4 3 2 5 3" xfId="767" xr:uid="{00000000-0005-0000-0000-00000A100000}"/>
    <cellStyle name="Comma 2 4 3 2 5 3 2" xfId="6024" xr:uid="{00000000-0005-0000-0000-00000B100000}"/>
    <cellStyle name="Comma 2 4 3 2 5 3 2 2" xfId="13821" xr:uid="{00000000-0005-0000-0000-00000C100000}"/>
    <cellStyle name="Comma 2 4 3 2 5 3 3" xfId="3425" xr:uid="{00000000-0005-0000-0000-00000D100000}"/>
    <cellStyle name="Comma 2 4 3 2 5 3 3 2" xfId="11219" xr:uid="{00000000-0005-0000-0000-00000E100000}"/>
    <cellStyle name="Comma 2 4 3 2 5 3 4" xfId="8621" xr:uid="{00000000-0005-0000-0000-00000F100000}"/>
    <cellStyle name="Comma 2 4 3 2 5 4" xfId="768" xr:uid="{00000000-0005-0000-0000-000010100000}"/>
    <cellStyle name="Comma 2 4 3 2 5 4 2" xfId="6025" xr:uid="{00000000-0005-0000-0000-000011100000}"/>
    <cellStyle name="Comma 2 4 3 2 5 4 2 2" xfId="13822" xr:uid="{00000000-0005-0000-0000-000012100000}"/>
    <cellStyle name="Comma 2 4 3 2 5 4 3" xfId="3426" xr:uid="{00000000-0005-0000-0000-000013100000}"/>
    <cellStyle name="Comma 2 4 3 2 5 4 3 2" xfId="11220" xr:uid="{00000000-0005-0000-0000-000014100000}"/>
    <cellStyle name="Comma 2 4 3 2 5 4 4" xfId="8622" xr:uid="{00000000-0005-0000-0000-000015100000}"/>
    <cellStyle name="Comma 2 4 3 2 5 5" xfId="6021" xr:uid="{00000000-0005-0000-0000-000016100000}"/>
    <cellStyle name="Comma 2 4 3 2 5 5 2" xfId="13818" xr:uid="{00000000-0005-0000-0000-000017100000}"/>
    <cellStyle name="Comma 2 4 3 2 5 6" xfId="3422" xr:uid="{00000000-0005-0000-0000-000018100000}"/>
    <cellStyle name="Comma 2 4 3 2 5 6 2" xfId="11216" xr:uid="{00000000-0005-0000-0000-000019100000}"/>
    <cellStyle name="Comma 2 4 3 2 5 7" xfId="8618" xr:uid="{00000000-0005-0000-0000-00001A100000}"/>
    <cellStyle name="Comma 2 4 3 2 6" xfId="769" xr:uid="{00000000-0005-0000-0000-00001B100000}"/>
    <cellStyle name="Comma 2 4 3 2 6 2" xfId="770" xr:uid="{00000000-0005-0000-0000-00001C100000}"/>
    <cellStyle name="Comma 2 4 3 2 6 2 2" xfId="6027" xr:uid="{00000000-0005-0000-0000-00001D100000}"/>
    <cellStyle name="Comma 2 4 3 2 6 2 2 2" xfId="13824" xr:uid="{00000000-0005-0000-0000-00001E100000}"/>
    <cellStyle name="Comma 2 4 3 2 6 2 3" xfId="3428" xr:uid="{00000000-0005-0000-0000-00001F100000}"/>
    <cellStyle name="Comma 2 4 3 2 6 2 3 2" xfId="11222" xr:uid="{00000000-0005-0000-0000-000020100000}"/>
    <cellStyle name="Comma 2 4 3 2 6 2 4" xfId="8624" xr:uid="{00000000-0005-0000-0000-000021100000}"/>
    <cellStyle name="Comma 2 4 3 2 6 3" xfId="771" xr:uid="{00000000-0005-0000-0000-000022100000}"/>
    <cellStyle name="Comma 2 4 3 2 6 3 2" xfId="6028" xr:uid="{00000000-0005-0000-0000-000023100000}"/>
    <cellStyle name="Comma 2 4 3 2 6 3 2 2" xfId="13825" xr:uid="{00000000-0005-0000-0000-000024100000}"/>
    <cellStyle name="Comma 2 4 3 2 6 3 3" xfId="3429" xr:uid="{00000000-0005-0000-0000-000025100000}"/>
    <cellStyle name="Comma 2 4 3 2 6 3 3 2" xfId="11223" xr:uid="{00000000-0005-0000-0000-000026100000}"/>
    <cellStyle name="Comma 2 4 3 2 6 3 4" xfId="8625" xr:uid="{00000000-0005-0000-0000-000027100000}"/>
    <cellStyle name="Comma 2 4 3 2 6 4" xfId="6026" xr:uid="{00000000-0005-0000-0000-000028100000}"/>
    <cellStyle name="Comma 2 4 3 2 6 4 2" xfId="13823" xr:uid="{00000000-0005-0000-0000-000029100000}"/>
    <cellStyle name="Comma 2 4 3 2 6 5" xfId="3427" xr:uid="{00000000-0005-0000-0000-00002A100000}"/>
    <cellStyle name="Comma 2 4 3 2 6 5 2" xfId="11221" xr:uid="{00000000-0005-0000-0000-00002B100000}"/>
    <cellStyle name="Comma 2 4 3 2 6 6" xfId="8623" xr:uid="{00000000-0005-0000-0000-00002C100000}"/>
    <cellStyle name="Comma 2 4 3 2 7" xfId="772" xr:uid="{00000000-0005-0000-0000-00002D100000}"/>
    <cellStyle name="Comma 2 4 3 2 7 2" xfId="773" xr:uid="{00000000-0005-0000-0000-00002E100000}"/>
    <cellStyle name="Comma 2 4 3 2 7 2 2" xfId="6030" xr:uid="{00000000-0005-0000-0000-00002F100000}"/>
    <cellStyle name="Comma 2 4 3 2 7 2 2 2" xfId="13827" xr:uid="{00000000-0005-0000-0000-000030100000}"/>
    <cellStyle name="Comma 2 4 3 2 7 2 3" xfId="3431" xr:uid="{00000000-0005-0000-0000-000031100000}"/>
    <cellStyle name="Comma 2 4 3 2 7 2 3 2" xfId="11225" xr:uid="{00000000-0005-0000-0000-000032100000}"/>
    <cellStyle name="Comma 2 4 3 2 7 2 4" xfId="8627" xr:uid="{00000000-0005-0000-0000-000033100000}"/>
    <cellStyle name="Comma 2 4 3 2 7 3" xfId="6029" xr:uid="{00000000-0005-0000-0000-000034100000}"/>
    <cellStyle name="Comma 2 4 3 2 7 3 2" xfId="13826" xr:uid="{00000000-0005-0000-0000-000035100000}"/>
    <cellStyle name="Comma 2 4 3 2 7 4" xfId="3430" xr:uid="{00000000-0005-0000-0000-000036100000}"/>
    <cellStyle name="Comma 2 4 3 2 7 4 2" xfId="11224" xr:uid="{00000000-0005-0000-0000-000037100000}"/>
    <cellStyle name="Comma 2 4 3 2 7 5" xfId="8626" xr:uid="{00000000-0005-0000-0000-000038100000}"/>
    <cellStyle name="Comma 2 4 3 2 8" xfId="774" xr:uid="{00000000-0005-0000-0000-000039100000}"/>
    <cellStyle name="Comma 2 4 3 2 8 2" xfId="6031" xr:uid="{00000000-0005-0000-0000-00003A100000}"/>
    <cellStyle name="Comma 2 4 3 2 8 2 2" xfId="13828" xr:uid="{00000000-0005-0000-0000-00003B100000}"/>
    <cellStyle name="Comma 2 4 3 2 8 3" xfId="3432" xr:uid="{00000000-0005-0000-0000-00003C100000}"/>
    <cellStyle name="Comma 2 4 3 2 8 3 2" xfId="11226" xr:uid="{00000000-0005-0000-0000-00003D100000}"/>
    <cellStyle name="Comma 2 4 3 2 8 4" xfId="8628" xr:uid="{00000000-0005-0000-0000-00003E100000}"/>
    <cellStyle name="Comma 2 4 3 2 9" xfId="775" xr:uid="{00000000-0005-0000-0000-00003F100000}"/>
    <cellStyle name="Comma 2 4 3 2 9 2" xfId="6032" xr:uid="{00000000-0005-0000-0000-000040100000}"/>
    <cellStyle name="Comma 2 4 3 2 9 2 2" xfId="13829" xr:uid="{00000000-0005-0000-0000-000041100000}"/>
    <cellStyle name="Comma 2 4 3 2 9 3" xfId="3433" xr:uid="{00000000-0005-0000-0000-000042100000}"/>
    <cellStyle name="Comma 2 4 3 2 9 3 2" xfId="11227" xr:uid="{00000000-0005-0000-0000-000043100000}"/>
    <cellStyle name="Comma 2 4 3 2 9 4" xfId="8629" xr:uid="{00000000-0005-0000-0000-000044100000}"/>
    <cellStyle name="Comma 2 4 3 3" xfId="776" xr:uid="{00000000-0005-0000-0000-000045100000}"/>
    <cellStyle name="Comma 2 4 3 3 2" xfId="777" xr:uid="{00000000-0005-0000-0000-000046100000}"/>
    <cellStyle name="Comma 2 4 3 3 2 2" xfId="778" xr:uid="{00000000-0005-0000-0000-000047100000}"/>
    <cellStyle name="Comma 2 4 3 3 2 2 2" xfId="6035" xr:uid="{00000000-0005-0000-0000-000048100000}"/>
    <cellStyle name="Comma 2 4 3 3 2 2 2 2" xfId="13832" xr:uid="{00000000-0005-0000-0000-000049100000}"/>
    <cellStyle name="Comma 2 4 3 3 2 2 3" xfId="3436" xr:uid="{00000000-0005-0000-0000-00004A100000}"/>
    <cellStyle name="Comma 2 4 3 3 2 2 3 2" xfId="11230" xr:uid="{00000000-0005-0000-0000-00004B100000}"/>
    <cellStyle name="Comma 2 4 3 3 2 2 4" xfId="8632" xr:uid="{00000000-0005-0000-0000-00004C100000}"/>
    <cellStyle name="Comma 2 4 3 3 2 3" xfId="6034" xr:uid="{00000000-0005-0000-0000-00004D100000}"/>
    <cellStyle name="Comma 2 4 3 3 2 3 2" xfId="13831" xr:uid="{00000000-0005-0000-0000-00004E100000}"/>
    <cellStyle name="Comma 2 4 3 3 2 4" xfId="3435" xr:uid="{00000000-0005-0000-0000-00004F100000}"/>
    <cellStyle name="Comma 2 4 3 3 2 4 2" xfId="11229" xr:uid="{00000000-0005-0000-0000-000050100000}"/>
    <cellStyle name="Comma 2 4 3 3 2 5" xfId="8631" xr:uid="{00000000-0005-0000-0000-000051100000}"/>
    <cellStyle name="Comma 2 4 3 3 3" xfId="779" xr:uid="{00000000-0005-0000-0000-000052100000}"/>
    <cellStyle name="Comma 2 4 3 3 3 2" xfId="6036" xr:uid="{00000000-0005-0000-0000-000053100000}"/>
    <cellStyle name="Comma 2 4 3 3 3 2 2" xfId="13833" xr:uid="{00000000-0005-0000-0000-000054100000}"/>
    <cellStyle name="Comma 2 4 3 3 3 3" xfId="3437" xr:uid="{00000000-0005-0000-0000-000055100000}"/>
    <cellStyle name="Comma 2 4 3 3 3 3 2" xfId="11231" xr:uid="{00000000-0005-0000-0000-000056100000}"/>
    <cellStyle name="Comma 2 4 3 3 3 4" xfId="8633" xr:uid="{00000000-0005-0000-0000-000057100000}"/>
    <cellStyle name="Comma 2 4 3 3 4" xfId="780" xr:uid="{00000000-0005-0000-0000-000058100000}"/>
    <cellStyle name="Comma 2 4 3 3 4 2" xfId="6037" xr:uid="{00000000-0005-0000-0000-000059100000}"/>
    <cellStyle name="Comma 2 4 3 3 4 2 2" xfId="13834" xr:uid="{00000000-0005-0000-0000-00005A100000}"/>
    <cellStyle name="Comma 2 4 3 3 4 3" xfId="3438" xr:uid="{00000000-0005-0000-0000-00005B100000}"/>
    <cellStyle name="Comma 2 4 3 3 4 3 2" xfId="11232" xr:uid="{00000000-0005-0000-0000-00005C100000}"/>
    <cellStyle name="Comma 2 4 3 3 4 4" xfId="8634" xr:uid="{00000000-0005-0000-0000-00005D100000}"/>
    <cellStyle name="Comma 2 4 3 3 5" xfId="6033" xr:uid="{00000000-0005-0000-0000-00005E100000}"/>
    <cellStyle name="Comma 2 4 3 3 5 2" xfId="13830" xr:uid="{00000000-0005-0000-0000-00005F100000}"/>
    <cellStyle name="Comma 2 4 3 3 6" xfId="3434" xr:uid="{00000000-0005-0000-0000-000060100000}"/>
    <cellStyle name="Comma 2 4 3 3 6 2" xfId="11228" xr:uid="{00000000-0005-0000-0000-000061100000}"/>
    <cellStyle name="Comma 2 4 3 3 7" xfId="8630" xr:uid="{00000000-0005-0000-0000-000062100000}"/>
    <cellStyle name="Comma 2 4 3 4" xfId="781" xr:uid="{00000000-0005-0000-0000-000063100000}"/>
    <cellStyle name="Comma 2 4 3 4 2" xfId="782" xr:uid="{00000000-0005-0000-0000-000064100000}"/>
    <cellStyle name="Comma 2 4 3 4 2 2" xfId="783" xr:uid="{00000000-0005-0000-0000-000065100000}"/>
    <cellStyle name="Comma 2 4 3 4 2 2 2" xfId="6040" xr:uid="{00000000-0005-0000-0000-000066100000}"/>
    <cellStyle name="Comma 2 4 3 4 2 2 2 2" xfId="13837" xr:uid="{00000000-0005-0000-0000-000067100000}"/>
    <cellStyle name="Comma 2 4 3 4 2 2 3" xfId="3441" xr:uid="{00000000-0005-0000-0000-000068100000}"/>
    <cellStyle name="Comma 2 4 3 4 2 2 3 2" xfId="11235" xr:uid="{00000000-0005-0000-0000-000069100000}"/>
    <cellStyle name="Comma 2 4 3 4 2 2 4" xfId="8637" xr:uid="{00000000-0005-0000-0000-00006A100000}"/>
    <cellStyle name="Comma 2 4 3 4 2 3" xfId="6039" xr:uid="{00000000-0005-0000-0000-00006B100000}"/>
    <cellStyle name="Comma 2 4 3 4 2 3 2" xfId="13836" xr:uid="{00000000-0005-0000-0000-00006C100000}"/>
    <cellStyle name="Comma 2 4 3 4 2 4" xfId="3440" xr:uid="{00000000-0005-0000-0000-00006D100000}"/>
    <cellStyle name="Comma 2 4 3 4 2 4 2" xfId="11234" xr:uid="{00000000-0005-0000-0000-00006E100000}"/>
    <cellStyle name="Comma 2 4 3 4 2 5" xfId="8636" xr:uid="{00000000-0005-0000-0000-00006F100000}"/>
    <cellStyle name="Comma 2 4 3 4 3" xfId="784" xr:uid="{00000000-0005-0000-0000-000070100000}"/>
    <cellStyle name="Comma 2 4 3 4 3 2" xfId="6041" xr:uid="{00000000-0005-0000-0000-000071100000}"/>
    <cellStyle name="Comma 2 4 3 4 3 2 2" xfId="13838" xr:uid="{00000000-0005-0000-0000-000072100000}"/>
    <cellStyle name="Comma 2 4 3 4 3 3" xfId="3442" xr:uid="{00000000-0005-0000-0000-000073100000}"/>
    <cellStyle name="Comma 2 4 3 4 3 3 2" xfId="11236" xr:uid="{00000000-0005-0000-0000-000074100000}"/>
    <cellStyle name="Comma 2 4 3 4 3 4" xfId="8638" xr:uid="{00000000-0005-0000-0000-000075100000}"/>
    <cellStyle name="Comma 2 4 3 4 4" xfId="785" xr:uid="{00000000-0005-0000-0000-000076100000}"/>
    <cellStyle name="Comma 2 4 3 4 4 2" xfId="6042" xr:uid="{00000000-0005-0000-0000-000077100000}"/>
    <cellStyle name="Comma 2 4 3 4 4 2 2" xfId="13839" xr:uid="{00000000-0005-0000-0000-000078100000}"/>
    <cellStyle name="Comma 2 4 3 4 4 3" xfId="3443" xr:uid="{00000000-0005-0000-0000-000079100000}"/>
    <cellStyle name="Comma 2 4 3 4 4 3 2" xfId="11237" xr:uid="{00000000-0005-0000-0000-00007A100000}"/>
    <cellStyle name="Comma 2 4 3 4 4 4" xfId="8639" xr:uid="{00000000-0005-0000-0000-00007B100000}"/>
    <cellStyle name="Comma 2 4 3 4 5" xfId="6038" xr:uid="{00000000-0005-0000-0000-00007C100000}"/>
    <cellStyle name="Comma 2 4 3 4 5 2" xfId="13835" xr:uid="{00000000-0005-0000-0000-00007D100000}"/>
    <cellStyle name="Comma 2 4 3 4 6" xfId="3439" xr:uid="{00000000-0005-0000-0000-00007E100000}"/>
    <cellStyle name="Comma 2 4 3 4 6 2" xfId="11233" xr:uid="{00000000-0005-0000-0000-00007F100000}"/>
    <cellStyle name="Comma 2 4 3 4 7" xfId="8635" xr:uid="{00000000-0005-0000-0000-000080100000}"/>
    <cellStyle name="Comma 2 4 3 5" xfId="786" xr:uid="{00000000-0005-0000-0000-000081100000}"/>
    <cellStyle name="Comma 2 4 3 5 2" xfId="787" xr:uid="{00000000-0005-0000-0000-000082100000}"/>
    <cellStyle name="Comma 2 4 3 5 2 2" xfId="788" xr:uid="{00000000-0005-0000-0000-000083100000}"/>
    <cellStyle name="Comma 2 4 3 5 2 2 2" xfId="6045" xr:uid="{00000000-0005-0000-0000-000084100000}"/>
    <cellStyle name="Comma 2 4 3 5 2 2 2 2" xfId="13842" xr:uid="{00000000-0005-0000-0000-000085100000}"/>
    <cellStyle name="Comma 2 4 3 5 2 2 3" xfId="3446" xr:uid="{00000000-0005-0000-0000-000086100000}"/>
    <cellStyle name="Comma 2 4 3 5 2 2 3 2" xfId="11240" xr:uid="{00000000-0005-0000-0000-000087100000}"/>
    <cellStyle name="Comma 2 4 3 5 2 2 4" xfId="8642" xr:uid="{00000000-0005-0000-0000-000088100000}"/>
    <cellStyle name="Comma 2 4 3 5 2 3" xfId="6044" xr:uid="{00000000-0005-0000-0000-000089100000}"/>
    <cellStyle name="Comma 2 4 3 5 2 3 2" xfId="13841" xr:uid="{00000000-0005-0000-0000-00008A100000}"/>
    <cellStyle name="Comma 2 4 3 5 2 4" xfId="3445" xr:uid="{00000000-0005-0000-0000-00008B100000}"/>
    <cellStyle name="Comma 2 4 3 5 2 4 2" xfId="11239" xr:uid="{00000000-0005-0000-0000-00008C100000}"/>
    <cellStyle name="Comma 2 4 3 5 2 5" xfId="8641" xr:uid="{00000000-0005-0000-0000-00008D100000}"/>
    <cellStyle name="Comma 2 4 3 5 3" xfId="789" xr:uid="{00000000-0005-0000-0000-00008E100000}"/>
    <cellStyle name="Comma 2 4 3 5 3 2" xfId="6046" xr:uid="{00000000-0005-0000-0000-00008F100000}"/>
    <cellStyle name="Comma 2 4 3 5 3 2 2" xfId="13843" xr:uid="{00000000-0005-0000-0000-000090100000}"/>
    <cellStyle name="Comma 2 4 3 5 3 3" xfId="3447" xr:uid="{00000000-0005-0000-0000-000091100000}"/>
    <cellStyle name="Comma 2 4 3 5 3 3 2" xfId="11241" xr:uid="{00000000-0005-0000-0000-000092100000}"/>
    <cellStyle name="Comma 2 4 3 5 3 4" xfId="8643" xr:uid="{00000000-0005-0000-0000-000093100000}"/>
    <cellStyle name="Comma 2 4 3 5 4" xfId="790" xr:uid="{00000000-0005-0000-0000-000094100000}"/>
    <cellStyle name="Comma 2 4 3 5 4 2" xfId="6047" xr:uid="{00000000-0005-0000-0000-000095100000}"/>
    <cellStyle name="Comma 2 4 3 5 4 2 2" xfId="13844" xr:uid="{00000000-0005-0000-0000-000096100000}"/>
    <cellStyle name="Comma 2 4 3 5 4 3" xfId="3448" xr:uid="{00000000-0005-0000-0000-000097100000}"/>
    <cellStyle name="Comma 2 4 3 5 4 3 2" xfId="11242" xr:uid="{00000000-0005-0000-0000-000098100000}"/>
    <cellStyle name="Comma 2 4 3 5 4 4" xfId="8644" xr:uid="{00000000-0005-0000-0000-000099100000}"/>
    <cellStyle name="Comma 2 4 3 5 5" xfId="6043" xr:uid="{00000000-0005-0000-0000-00009A100000}"/>
    <cellStyle name="Comma 2 4 3 5 5 2" xfId="13840" xr:uid="{00000000-0005-0000-0000-00009B100000}"/>
    <cellStyle name="Comma 2 4 3 5 6" xfId="3444" xr:uid="{00000000-0005-0000-0000-00009C100000}"/>
    <cellStyle name="Comma 2 4 3 5 6 2" xfId="11238" xr:uid="{00000000-0005-0000-0000-00009D100000}"/>
    <cellStyle name="Comma 2 4 3 5 7" xfId="8640" xr:uid="{00000000-0005-0000-0000-00009E100000}"/>
    <cellStyle name="Comma 2 4 3 6" xfId="791" xr:uid="{00000000-0005-0000-0000-00009F100000}"/>
    <cellStyle name="Comma 2 4 3 6 2" xfId="792" xr:uid="{00000000-0005-0000-0000-0000A0100000}"/>
    <cellStyle name="Comma 2 4 3 6 2 2" xfId="793" xr:uid="{00000000-0005-0000-0000-0000A1100000}"/>
    <cellStyle name="Comma 2 4 3 6 2 2 2" xfId="6050" xr:uid="{00000000-0005-0000-0000-0000A2100000}"/>
    <cellStyle name="Comma 2 4 3 6 2 2 2 2" xfId="13847" xr:uid="{00000000-0005-0000-0000-0000A3100000}"/>
    <cellStyle name="Comma 2 4 3 6 2 2 3" xfId="3451" xr:uid="{00000000-0005-0000-0000-0000A4100000}"/>
    <cellStyle name="Comma 2 4 3 6 2 2 3 2" xfId="11245" xr:uid="{00000000-0005-0000-0000-0000A5100000}"/>
    <cellStyle name="Comma 2 4 3 6 2 2 4" xfId="8647" xr:uid="{00000000-0005-0000-0000-0000A6100000}"/>
    <cellStyle name="Comma 2 4 3 6 2 3" xfId="6049" xr:uid="{00000000-0005-0000-0000-0000A7100000}"/>
    <cellStyle name="Comma 2 4 3 6 2 3 2" xfId="13846" xr:uid="{00000000-0005-0000-0000-0000A8100000}"/>
    <cellStyle name="Comma 2 4 3 6 2 4" xfId="3450" xr:uid="{00000000-0005-0000-0000-0000A9100000}"/>
    <cellStyle name="Comma 2 4 3 6 2 4 2" xfId="11244" xr:uid="{00000000-0005-0000-0000-0000AA100000}"/>
    <cellStyle name="Comma 2 4 3 6 2 5" xfId="8646" xr:uid="{00000000-0005-0000-0000-0000AB100000}"/>
    <cellStyle name="Comma 2 4 3 6 3" xfId="794" xr:uid="{00000000-0005-0000-0000-0000AC100000}"/>
    <cellStyle name="Comma 2 4 3 6 3 2" xfId="6051" xr:uid="{00000000-0005-0000-0000-0000AD100000}"/>
    <cellStyle name="Comma 2 4 3 6 3 2 2" xfId="13848" xr:uid="{00000000-0005-0000-0000-0000AE100000}"/>
    <cellStyle name="Comma 2 4 3 6 3 3" xfId="3452" xr:uid="{00000000-0005-0000-0000-0000AF100000}"/>
    <cellStyle name="Comma 2 4 3 6 3 3 2" xfId="11246" xr:uid="{00000000-0005-0000-0000-0000B0100000}"/>
    <cellStyle name="Comma 2 4 3 6 3 4" xfId="8648" xr:uid="{00000000-0005-0000-0000-0000B1100000}"/>
    <cellStyle name="Comma 2 4 3 6 4" xfId="795" xr:uid="{00000000-0005-0000-0000-0000B2100000}"/>
    <cellStyle name="Comma 2 4 3 6 4 2" xfId="6052" xr:uid="{00000000-0005-0000-0000-0000B3100000}"/>
    <cellStyle name="Comma 2 4 3 6 4 2 2" xfId="13849" xr:uid="{00000000-0005-0000-0000-0000B4100000}"/>
    <cellStyle name="Comma 2 4 3 6 4 3" xfId="3453" xr:uid="{00000000-0005-0000-0000-0000B5100000}"/>
    <cellStyle name="Comma 2 4 3 6 4 3 2" xfId="11247" xr:uid="{00000000-0005-0000-0000-0000B6100000}"/>
    <cellStyle name="Comma 2 4 3 6 4 4" xfId="8649" xr:uid="{00000000-0005-0000-0000-0000B7100000}"/>
    <cellStyle name="Comma 2 4 3 6 5" xfId="6048" xr:uid="{00000000-0005-0000-0000-0000B8100000}"/>
    <cellStyle name="Comma 2 4 3 6 5 2" xfId="13845" xr:uid="{00000000-0005-0000-0000-0000B9100000}"/>
    <cellStyle name="Comma 2 4 3 6 6" xfId="3449" xr:uid="{00000000-0005-0000-0000-0000BA100000}"/>
    <cellStyle name="Comma 2 4 3 6 6 2" xfId="11243" xr:uid="{00000000-0005-0000-0000-0000BB100000}"/>
    <cellStyle name="Comma 2 4 3 6 7" xfId="8645" xr:uid="{00000000-0005-0000-0000-0000BC100000}"/>
    <cellStyle name="Comma 2 4 3 7" xfId="796" xr:uid="{00000000-0005-0000-0000-0000BD100000}"/>
    <cellStyle name="Comma 2 4 3 7 2" xfId="797" xr:uid="{00000000-0005-0000-0000-0000BE100000}"/>
    <cellStyle name="Comma 2 4 3 7 2 2" xfId="6054" xr:uid="{00000000-0005-0000-0000-0000BF100000}"/>
    <cellStyle name="Comma 2 4 3 7 2 2 2" xfId="13851" xr:uid="{00000000-0005-0000-0000-0000C0100000}"/>
    <cellStyle name="Comma 2 4 3 7 2 3" xfId="3455" xr:uid="{00000000-0005-0000-0000-0000C1100000}"/>
    <cellStyle name="Comma 2 4 3 7 2 3 2" xfId="11249" xr:uid="{00000000-0005-0000-0000-0000C2100000}"/>
    <cellStyle name="Comma 2 4 3 7 2 4" xfId="8651" xr:uid="{00000000-0005-0000-0000-0000C3100000}"/>
    <cellStyle name="Comma 2 4 3 7 3" xfId="798" xr:uid="{00000000-0005-0000-0000-0000C4100000}"/>
    <cellStyle name="Comma 2 4 3 7 3 2" xfId="6055" xr:uid="{00000000-0005-0000-0000-0000C5100000}"/>
    <cellStyle name="Comma 2 4 3 7 3 2 2" xfId="13852" xr:uid="{00000000-0005-0000-0000-0000C6100000}"/>
    <cellStyle name="Comma 2 4 3 7 3 3" xfId="3456" xr:uid="{00000000-0005-0000-0000-0000C7100000}"/>
    <cellStyle name="Comma 2 4 3 7 3 3 2" xfId="11250" xr:uid="{00000000-0005-0000-0000-0000C8100000}"/>
    <cellStyle name="Comma 2 4 3 7 3 4" xfId="8652" xr:uid="{00000000-0005-0000-0000-0000C9100000}"/>
    <cellStyle name="Comma 2 4 3 7 4" xfId="6053" xr:uid="{00000000-0005-0000-0000-0000CA100000}"/>
    <cellStyle name="Comma 2 4 3 7 4 2" xfId="13850" xr:uid="{00000000-0005-0000-0000-0000CB100000}"/>
    <cellStyle name="Comma 2 4 3 7 5" xfId="3454" xr:uid="{00000000-0005-0000-0000-0000CC100000}"/>
    <cellStyle name="Comma 2 4 3 7 5 2" xfId="11248" xr:uid="{00000000-0005-0000-0000-0000CD100000}"/>
    <cellStyle name="Comma 2 4 3 7 6" xfId="8650" xr:uid="{00000000-0005-0000-0000-0000CE100000}"/>
    <cellStyle name="Comma 2 4 3 8" xfId="799" xr:uid="{00000000-0005-0000-0000-0000CF100000}"/>
    <cellStyle name="Comma 2 4 3 8 2" xfId="800" xr:uid="{00000000-0005-0000-0000-0000D0100000}"/>
    <cellStyle name="Comma 2 4 3 8 2 2" xfId="6057" xr:uid="{00000000-0005-0000-0000-0000D1100000}"/>
    <cellStyle name="Comma 2 4 3 8 2 2 2" xfId="13854" xr:uid="{00000000-0005-0000-0000-0000D2100000}"/>
    <cellStyle name="Comma 2 4 3 8 2 3" xfId="3458" xr:uid="{00000000-0005-0000-0000-0000D3100000}"/>
    <cellStyle name="Comma 2 4 3 8 2 3 2" xfId="11252" xr:uid="{00000000-0005-0000-0000-0000D4100000}"/>
    <cellStyle name="Comma 2 4 3 8 2 4" xfId="8654" xr:uid="{00000000-0005-0000-0000-0000D5100000}"/>
    <cellStyle name="Comma 2 4 3 8 3" xfId="6056" xr:uid="{00000000-0005-0000-0000-0000D6100000}"/>
    <cellStyle name="Comma 2 4 3 8 3 2" xfId="13853" xr:uid="{00000000-0005-0000-0000-0000D7100000}"/>
    <cellStyle name="Comma 2 4 3 8 4" xfId="3457" xr:uid="{00000000-0005-0000-0000-0000D8100000}"/>
    <cellStyle name="Comma 2 4 3 8 4 2" xfId="11251" xr:uid="{00000000-0005-0000-0000-0000D9100000}"/>
    <cellStyle name="Comma 2 4 3 8 5" xfId="8653" xr:uid="{00000000-0005-0000-0000-0000DA100000}"/>
    <cellStyle name="Comma 2 4 3 9" xfId="801" xr:uid="{00000000-0005-0000-0000-0000DB100000}"/>
    <cellStyle name="Comma 2 4 3 9 2" xfId="6058" xr:uid="{00000000-0005-0000-0000-0000DC100000}"/>
    <cellStyle name="Comma 2 4 3 9 2 2" xfId="13855" xr:uid="{00000000-0005-0000-0000-0000DD100000}"/>
    <cellStyle name="Comma 2 4 3 9 3" xfId="3459" xr:uid="{00000000-0005-0000-0000-0000DE100000}"/>
    <cellStyle name="Comma 2 4 3 9 3 2" xfId="11253" xr:uid="{00000000-0005-0000-0000-0000DF100000}"/>
    <cellStyle name="Comma 2 4 3 9 4" xfId="8655" xr:uid="{00000000-0005-0000-0000-0000E0100000}"/>
    <cellStyle name="Comma 2 4 4" xfId="184" xr:uid="{00000000-0005-0000-0000-0000E1100000}"/>
    <cellStyle name="Comma 2 4 4 10" xfId="803" xr:uid="{00000000-0005-0000-0000-0000E2100000}"/>
    <cellStyle name="Comma 2 4 4 10 2" xfId="6060" xr:uid="{00000000-0005-0000-0000-0000E3100000}"/>
    <cellStyle name="Comma 2 4 4 10 2 2" xfId="13857" xr:uid="{00000000-0005-0000-0000-0000E4100000}"/>
    <cellStyle name="Comma 2 4 4 10 3" xfId="3461" xr:uid="{00000000-0005-0000-0000-0000E5100000}"/>
    <cellStyle name="Comma 2 4 4 10 3 2" xfId="11255" xr:uid="{00000000-0005-0000-0000-0000E6100000}"/>
    <cellStyle name="Comma 2 4 4 10 4" xfId="8657" xr:uid="{00000000-0005-0000-0000-0000E7100000}"/>
    <cellStyle name="Comma 2 4 4 11" xfId="2719" xr:uid="{00000000-0005-0000-0000-0000E8100000}"/>
    <cellStyle name="Comma 2 4 4 11 2" xfId="7932" xr:uid="{00000000-0005-0000-0000-0000E9100000}"/>
    <cellStyle name="Comma 2 4 4 11 2 2" xfId="15729" xr:uid="{00000000-0005-0000-0000-0000EA100000}"/>
    <cellStyle name="Comma 2 4 4 11 3" xfId="5333" xr:uid="{00000000-0005-0000-0000-0000EB100000}"/>
    <cellStyle name="Comma 2 4 4 11 3 2" xfId="13127" xr:uid="{00000000-0005-0000-0000-0000EC100000}"/>
    <cellStyle name="Comma 2 4 4 11 4" xfId="10529" xr:uid="{00000000-0005-0000-0000-0000ED100000}"/>
    <cellStyle name="Comma 2 4 4 12" xfId="802" xr:uid="{00000000-0005-0000-0000-0000EE100000}"/>
    <cellStyle name="Comma 2 4 4 12 2" xfId="6059" xr:uid="{00000000-0005-0000-0000-0000EF100000}"/>
    <cellStyle name="Comma 2 4 4 12 2 2" xfId="13856" xr:uid="{00000000-0005-0000-0000-0000F0100000}"/>
    <cellStyle name="Comma 2 4 4 12 3" xfId="3460" xr:uid="{00000000-0005-0000-0000-0000F1100000}"/>
    <cellStyle name="Comma 2 4 4 12 3 2" xfId="11254" xr:uid="{00000000-0005-0000-0000-0000F2100000}"/>
    <cellStyle name="Comma 2 4 4 12 4" xfId="8656" xr:uid="{00000000-0005-0000-0000-0000F3100000}"/>
    <cellStyle name="Comma 2 4 4 13" xfId="5442" xr:uid="{00000000-0005-0000-0000-0000F4100000}"/>
    <cellStyle name="Comma 2 4 4 13 2" xfId="13236" xr:uid="{00000000-0005-0000-0000-0000F5100000}"/>
    <cellStyle name="Comma 2 4 4 14" xfId="2836" xr:uid="{00000000-0005-0000-0000-0000F6100000}"/>
    <cellStyle name="Comma 2 4 4 14 2" xfId="10638" xr:uid="{00000000-0005-0000-0000-0000F7100000}"/>
    <cellStyle name="Comma 2 4 4 15" xfId="8041" xr:uid="{00000000-0005-0000-0000-0000F8100000}"/>
    <cellStyle name="Comma 2 4 4 2" xfId="804" xr:uid="{00000000-0005-0000-0000-0000F9100000}"/>
    <cellStyle name="Comma 2 4 4 2 10" xfId="6061" xr:uid="{00000000-0005-0000-0000-0000FA100000}"/>
    <cellStyle name="Comma 2 4 4 2 10 2" xfId="13858" xr:uid="{00000000-0005-0000-0000-0000FB100000}"/>
    <cellStyle name="Comma 2 4 4 2 11" xfId="3462" xr:uid="{00000000-0005-0000-0000-0000FC100000}"/>
    <cellStyle name="Comma 2 4 4 2 11 2" xfId="11256" xr:uid="{00000000-0005-0000-0000-0000FD100000}"/>
    <cellStyle name="Comma 2 4 4 2 12" xfId="8658" xr:uid="{00000000-0005-0000-0000-0000FE100000}"/>
    <cellStyle name="Comma 2 4 4 2 2" xfId="805" xr:uid="{00000000-0005-0000-0000-0000FF100000}"/>
    <cellStyle name="Comma 2 4 4 2 2 2" xfId="806" xr:uid="{00000000-0005-0000-0000-000000110000}"/>
    <cellStyle name="Comma 2 4 4 2 2 2 2" xfId="807" xr:uid="{00000000-0005-0000-0000-000001110000}"/>
    <cellStyle name="Comma 2 4 4 2 2 2 2 2" xfId="6064" xr:uid="{00000000-0005-0000-0000-000002110000}"/>
    <cellStyle name="Comma 2 4 4 2 2 2 2 2 2" xfId="13861" xr:uid="{00000000-0005-0000-0000-000003110000}"/>
    <cellStyle name="Comma 2 4 4 2 2 2 2 3" xfId="3465" xr:uid="{00000000-0005-0000-0000-000004110000}"/>
    <cellStyle name="Comma 2 4 4 2 2 2 2 3 2" xfId="11259" xr:uid="{00000000-0005-0000-0000-000005110000}"/>
    <cellStyle name="Comma 2 4 4 2 2 2 2 4" xfId="8661" xr:uid="{00000000-0005-0000-0000-000006110000}"/>
    <cellStyle name="Comma 2 4 4 2 2 2 3" xfId="6063" xr:uid="{00000000-0005-0000-0000-000007110000}"/>
    <cellStyle name="Comma 2 4 4 2 2 2 3 2" xfId="13860" xr:uid="{00000000-0005-0000-0000-000008110000}"/>
    <cellStyle name="Comma 2 4 4 2 2 2 4" xfId="3464" xr:uid="{00000000-0005-0000-0000-000009110000}"/>
    <cellStyle name="Comma 2 4 4 2 2 2 4 2" xfId="11258" xr:uid="{00000000-0005-0000-0000-00000A110000}"/>
    <cellStyle name="Comma 2 4 4 2 2 2 5" xfId="8660" xr:uid="{00000000-0005-0000-0000-00000B110000}"/>
    <cellStyle name="Comma 2 4 4 2 2 3" xfId="808" xr:uid="{00000000-0005-0000-0000-00000C110000}"/>
    <cellStyle name="Comma 2 4 4 2 2 3 2" xfId="6065" xr:uid="{00000000-0005-0000-0000-00000D110000}"/>
    <cellStyle name="Comma 2 4 4 2 2 3 2 2" xfId="13862" xr:uid="{00000000-0005-0000-0000-00000E110000}"/>
    <cellStyle name="Comma 2 4 4 2 2 3 3" xfId="3466" xr:uid="{00000000-0005-0000-0000-00000F110000}"/>
    <cellStyle name="Comma 2 4 4 2 2 3 3 2" xfId="11260" xr:uid="{00000000-0005-0000-0000-000010110000}"/>
    <cellStyle name="Comma 2 4 4 2 2 3 4" xfId="8662" xr:uid="{00000000-0005-0000-0000-000011110000}"/>
    <cellStyle name="Comma 2 4 4 2 2 4" xfId="809" xr:uid="{00000000-0005-0000-0000-000012110000}"/>
    <cellStyle name="Comma 2 4 4 2 2 4 2" xfId="6066" xr:uid="{00000000-0005-0000-0000-000013110000}"/>
    <cellStyle name="Comma 2 4 4 2 2 4 2 2" xfId="13863" xr:uid="{00000000-0005-0000-0000-000014110000}"/>
    <cellStyle name="Comma 2 4 4 2 2 4 3" xfId="3467" xr:uid="{00000000-0005-0000-0000-000015110000}"/>
    <cellStyle name="Comma 2 4 4 2 2 4 3 2" xfId="11261" xr:uid="{00000000-0005-0000-0000-000016110000}"/>
    <cellStyle name="Comma 2 4 4 2 2 4 4" xfId="8663" xr:uid="{00000000-0005-0000-0000-000017110000}"/>
    <cellStyle name="Comma 2 4 4 2 2 5" xfId="6062" xr:uid="{00000000-0005-0000-0000-000018110000}"/>
    <cellStyle name="Comma 2 4 4 2 2 5 2" xfId="13859" xr:uid="{00000000-0005-0000-0000-000019110000}"/>
    <cellStyle name="Comma 2 4 4 2 2 6" xfId="3463" xr:uid="{00000000-0005-0000-0000-00001A110000}"/>
    <cellStyle name="Comma 2 4 4 2 2 6 2" xfId="11257" xr:uid="{00000000-0005-0000-0000-00001B110000}"/>
    <cellStyle name="Comma 2 4 4 2 2 7" xfId="8659" xr:uid="{00000000-0005-0000-0000-00001C110000}"/>
    <cellStyle name="Comma 2 4 4 2 3" xfId="810" xr:uid="{00000000-0005-0000-0000-00001D110000}"/>
    <cellStyle name="Comma 2 4 4 2 3 2" xfId="811" xr:uid="{00000000-0005-0000-0000-00001E110000}"/>
    <cellStyle name="Comma 2 4 4 2 3 2 2" xfId="812" xr:uid="{00000000-0005-0000-0000-00001F110000}"/>
    <cellStyle name="Comma 2 4 4 2 3 2 2 2" xfId="6069" xr:uid="{00000000-0005-0000-0000-000020110000}"/>
    <cellStyle name="Comma 2 4 4 2 3 2 2 2 2" xfId="13866" xr:uid="{00000000-0005-0000-0000-000021110000}"/>
    <cellStyle name="Comma 2 4 4 2 3 2 2 3" xfId="3470" xr:uid="{00000000-0005-0000-0000-000022110000}"/>
    <cellStyle name="Comma 2 4 4 2 3 2 2 3 2" xfId="11264" xr:uid="{00000000-0005-0000-0000-000023110000}"/>
    <cellStyle name="Comma 2 4 4 2 3 2 2 4" xfId="8666" xr:uid="{00000000-0005-0000-0000-000024110000}"/>
    <cellStyle name="Comma 2 4 4 2 3 2 3" xfId="6068" xr:uid="{00000000-0005-0000-0000-000025110000}"/>
    <cellStyle name="Comma 2 4 4 2 3 2 3 2" xfId="13865" xr:uid="{00000000-0005-0000-0000-000026110000}"/>
    <cellStyle name="Comma 2 4 4 2 3 2 4" xfId="3469" xr:uid="{00000000-0005-0000-0000-000027110000}"/>
    <cellStyle name="Comma 2 4 4 2 3 2 4 2" xfId="11263" xr:uid="{00000000-0005-0000-0000-000028110000}"/>
    <cellStyle name="Comma 2 4 4 2 3 2 5" xfId="8665" xr:uid="{00000000-0005-0000-0000-000029110000}"/>
    <cellStyle name="Comma 2 4 4 2 3 3" xfId="813" xr:uid="{00000000-0005-0000-0000-00002A110000}"/>
    <cellStyle name="Comma 2 4 4 2 3 3 2" xfId="6070" xr:uid="{00000000-0005-0000-0000-00002B110000}"/>
    <cellStyle name="Comma 2 4 4 2 3 3 2 2" xfId="13867" xr:uid="{00000000-0005-0000-0000-00002C110000}"/>
    <cellStyle name="Comma 2 4 4 2 3 3 3" xfId="3471" xr:uid="{00000000-0005-0000-0000-00002D110000}"/>
    <cellStyle name="Comma 2 4 4 2 3 3 3 2" xfId="11265" xr:uid="{00000000-0005-0000-0000-00002E110000}"/>
    <cellStyle name="Comma 2 4 4 2 3 3 4" xfId="8667" xr:uid="{00000000-0005-0000-0000-00002F110000}"/>
    <cellStyle name="Comma 2 4 4 2 3 4" xfId="814" xr:uid="{00000000-0005-0000-0000-000030110000}"/>
    <cellStyle name="Comma 2 4 4 2 3 4 2" xfId="6071" xr:uid="{00000000-0005-0000-0000-000031110000}"/>
    <cellStyle name="Comma 2 4 4 2 3 4 2 2" xfId="13868" xr:uid="{00000000-0005-0000-0000-000032110000}"/>
    <cellStyle name="Comma 2 4 4 2 3 4 3" xfId="3472" xr:uid="{00000000-0005-0000-0000-000033110000}"/>
    <cellStyle name="Comma 2 4 4 2 3 4 3 2" xfId="11266" xr:uid="{00000000-0005-0000-0000-000034110000}"/>
    <cellStyle name="Comma 2 4 4 2 3 4 4" xfId="8668" xr:uid="{00000000-0005-0000-0000-000035110000}"/>
    <cellStyle name="Comma 2 4 4 2 3 5" xfId="6067" xr:uid="{00000000-0005-0000-0000-000036110000}"/>
    <cellStyle name="Comma 2 4 4 2 3 5 2" xfId="13864" xr:uid="{00000000-0005-0000-0000-000037110000}"/>
    <cellStyle name="Comma 2 4 4 2 3 6" xfId="3468" xr:uid="{00000000-0005-0000-0000-000038110000}"/>
    <cellStyle name="Comma 2 4 4 2 3 6 2" xfId="11262" xr:uid="{00000000-0005-0000-0000-000039110000}"/>
    <cellStyle name="Comma 2 4 4 2 3 7" xfId="8664" xr:uid="{00000000-0005-0000-0000-00003A110000}"/>
    <cellStyle name="Comma 2 4 4 2 4" xfId="815" xr:uid="{00000000-0005-0000-0000-00003B110000}"/>
    <cellStyle name="Comma 2 4 4 2 4 2" xfId="816" xr:uid="{00000000-0005-0000-0000-00003C110000}"/>
    <cellStyle name="Comma 2 4 4 2 4 2 2" xfId="817" xr:uid="{00000000-0005-0000-0000-00003D110000}"/>
    <cellStyle name="Comma 2 4 4 2 4 2 2 2" xfId="6074" xr:uid="{00000000-0005-0000-0000-00003E110000}"/>
    <cellStyle name="Comma 2 4 4 2 4 2 2 2 2" xfId="13871" xr:uid="{00000000-0005-0000-0000-00003F110000}"/>
    <cellStyle name="Comma 2 4 4 2 4 2 2 3" xfId="3475" xr:uid="{00000000-0005-0000-0000-000040110000}"/>
    <cellStyle name="Comma 2 4 4 2 4 2 2 3 2" xfId="11269" xr:uid="{00000000-0005-0000-0000-000041110000}"/>
    <cellStyle name="Comma 2 4 4 2 4 2 2 4" xfId="8671" xr:uid="{00000000-0005-0000-0000-000042110000}"/>
    <cellStyle name="Comma 2 4 4 2 4 2 3" xfId="6073" xr:uid="{00000000-0005-0000-0000-000043110000}"/>
    <cellStyle name="Comma 2 4 4 2 4 2 3 2" xfId="13870" xr:uid="{00000000-0005-0000-0000-000044110000}"/>
    <cellStyle name="Comma 2 4 4 2 4 2 4" xfId="3474" xr:uid="{00000000-0005-0000-0000-000045110000}"/>
    <cellStyle name="Comma 2 4 4 2 4 2 4 2" xfId="11268" xr:uid="{00000000-0005-0000-0000-000046110000}"/>
    <cellStyle name="Comma 2 4 4 2 4 2 5" xfId="8670" xr:uid="{00000000-0005-0000-0000-000047110000}"/>
    <cellStyle name="Comma 2 4 4 2 4 3" xfId="818" xr:uid="{00000000-0005-0000-0000-000048110000}"/>
    <cellStyle name="Comma 2 4 4 2 4 3 2" xfId="6075" xr:uid="{00000000-0005-0000-0000-000049110000}"/>
    <cellStyle name="Comma 2 4 4 2 4 3 2 2" xfId="13872" xr:uid="{00000000-0005-0000-0000-00004A110000}"/>
    <cellStyle name="Comma 2 4 4 2 4 3 3" xfId="3476" xr:uid="{00000000-0005-0000-0000-00004B110000}"/>
    <cellStyle name="Comma 2 4 4 2 4 3 3 2" xfId="11270" xr:uid="{00000000-0005-0000-0000-00004C110000}"/>
    <cellStyle name="Comma 2 4 4 2 4 3 4" xfId="8672" xr:uid="{00000000-0005-0000-0000-00004D110000}"/>
    <cellStyle name="Comma 2 4 4 2 4 4" xfId="819" xr:uid="{00000000-0005-0000-0000-00004E110000}"/>
    <cellStyle name="Comma 2 4 4 2 4 4 2" xfId="6076" xr:uid="{00000000-0005-0000-0000-00004F110000}"/>
    <cellStyle name="Comma 2 4 4 2 4 4 2 2" xfId="13873" xr:uid="{00000000-0005-0000-0000-000050110000}"/>
    <cellStyle name="Comma 2 4 4 2 4 4 3" xfId="3477" xr:uid="{00000000-0005-0000-0000-000051110000}"/>
    <cellStyle name="Comma 2 4 4 2 4 4 3 2" xfId="11271" xr:uid="{00000000-0005-0000-0000-000052110000}"/>
    <cellStyle name="Comma 2 4 4 2 4 4 4" xfId="8673" xr:uid="{00000000-0005-0000-0000-000053110000}"/>
    <cellStyle name="Comma 2 4 4 2 4 5" xfId="6072" xr:uid="{00000000-0005-0000-0000-000054110000}"/>
    <cellStyle name="Comma 2 4 4 2 4 5 2" xfId="13869" xr:uid="{00000000-0005-0000-0000-000055110000}"/>
    <cellStyle name="Comma 2 4 4 2 4 6" xfId="3473" xr:uid="{00000000-0005-0000-0000-000056110000}"/>
    <cellStyle name="Comma 2 4 4 2 4 6 2" xfId="11267" xr:uid="{00000000-0005-0000-0000-000057110000}"/>
    <cellStyle name="Comma 2 4 4 2 4 7" xfId="8669" xr:uid="{00000000-0005-0000-0000-000058110000}"/>
    <cellStyle name="Comma 2 4 4 2 5" xfId="820" xr:uid="{00000000-0005-0000-0000-000059110000}"/>
    <cellStyle name="Comma 2 4 4 2 5 2" xfId="821" xr:uid="{00000000-0005-0000-0000-00005A110000}"/>
    <cellStyle name="Comma 2 4 4 2 5 2 2" xfId="822" xr:uid="{00000000-0005-0000-0000-00005B110000}"/>
    <cellStyle name="Comma 2 4 4 2 5 2 2 2" xfId="6079" xr:uid="{00000000-0005-0000-0000-00005C110000}"/>
    <cellStyle name="Comma 2 4 4 2 5 2 2 2 2" xfId="13876" xr:uid="{00000000-0005-0000-0000-00005D110000}"/>
    <cellStyle name="Comma 2 4 4 2 5 2 2 3" xfId="3480" xr:uid="{00000000-0005-0000-0000-00005E110000}"/>
    <cellStyle name="Comma 2 4 4 2 5 2 2 3 2" xfId="11274" xr:uid="{00000000-0005-0000-0000-00005F110000}"/>
    <cellStyle name="Comma 2 4 4 2 5 2 2 4" xfId="8676" xr:uid="{00000000-0005-0000-0000-000060110000}"/>
    <cellStyle name="Comma 2 4 4 2 5 2 3" xfId="6078" xr:uid="{00000000-0005-0000-0000-000061110000}"/>
    <cellStyle name="Comma 2 4 4 2 5 2 3 2" xfId="13875" xr:uid="{00000000-0005-0000-0000-000062110000}"/>
    <cellStyle name="Comma 2 4 4 2 5 2 4" xfId="3479" xr:uid="{00000000-0005-0000-0000-000063110000}"/>
    <cellStyle name="Comma 2 4 4 2 5 2 4 2" xfId="11273" xr:uid="{00000000-0005-0000-0000-000064110000}"/>
    <cellStyle name="Comma 2 4 4 2 5 2 5" xfId="8675" xr:uid="{00000000-0005-0000-0000-000065110000}"/>
    <cellStyle name="Comma 2 4 4 2 5 3" xfId="823" xr:uid="{00000000-0005-0000-0000-000066110000}"/>
    <cellStyle name="Comma 2 4 4 2 5 3 2" xfId="6080" xr:uid="{00000000-0005-0000-0000-000067110000}"/>
    <cellStyle name="Comma 2 4 4 2 5 3 2 2" xfId="13877" xr:uid="{00000000-0005-0000-0000-000068110000}"/>
    <cellStyle name="Comma 2 4 4 2 5 3 3" xfId="3481" xr:uid="{00000000-0005-0000-0000-000069110000}"/>
    <cellStyle name="Comma 2 4 4 2 5 3 3 2" xfId="11275" xr:uid="{00000000-0005-0000-0000-00006A110000}"/>
    <cellStyle name="Comma 2 4 4 2 5 3 4" xfId="8677" xr:uid="{00000000-0005-0000-0000-00006B110000}"/>
    <cellStyle name="Comma 2 4 4 2 5 4" xfId="824" xr:uid="{00000000-0005-0000-0000-00006C110000}"/>
    <cellStyle name="Comma 2 4 4 2 5 4 2" xfId="6081" xr:uid="{00000000-0005-0000-0000-00006D110000}"/>
    <cellStyle name="Comma 2 4 4 2 5 4 2 2" xfId="13878" xr:uid="{00000000-0005-0000-0000-00006E110000}"/>
    <cellStyle name="Comma 2 4 4 2 5 4 3" xfId="3482" xr:uid="{00000000-0005-0000-0000-00006F110000}"/>
    <cellStyle name="Comma 2 4 4 2 5 4 3 2" xfId="11276" xr:uid="{00000000-0005-0000-0000-000070110000}"/>
    <cellStyle name="Comma 2 4 4 2 5 4 4" xfId="8678" xr:uid="{00000000-0005-0000-0000-000071110000}"/>
    <cellStyle name="Comma 2 4 4 2 5 5" xfId="6077" xr:uid="{00000000-0005-0000-0000-000072110000}"/>
    <cellStyle name="Comma 2 4 4 2 5 5 2" xfId="13874" xr:uid="{00000000-0005-0000-0000-000073110000}"/>
    <cellStyle name="Comma 2 4 4 2 5 6" xfId="3478" xr:uid="{00000000-0005-0000-0000-000074110000}"/>
    <cellStyle name="Comma 2 4 4 2 5 6 2" xfId="11272" xr:uid="{00000000-0005-0000-0000-000075110000}"/>
    <cellStyle name="Comma 2 4 4 2 5 7" xfId="8674" xr:uid="{00000000-0005-0000-0000-000076110000}"/>
    <cellStyle name="Comma 2 4 4 2 6" xfId="825" xr:uid="{00000000-0005-0000-0000-000077110000}"/>
    <cellStyle name="Comma 2 4 4 2 6 2" xfId="826" xr:uid="{00000000-0005-0000-0000-000078110000}"/>
    <cellStyle name="Comma 2 4 4 2 6 2 2" xfId="6083" xr:uid="{00000000-0005-0000-0000-000079110000}"/>
    <cellStyle name="Comma 2 4 4 2 6 2 2 2" xfId="13880" xr:uid="{00000000-0005-0000-0000-00007A110000}"/>
    <cellStyle name="Comma 2 4 4 2 6 2 3" xfId="3484" xr:uid="{00000000-0005-0000-0000-00007B110000}"/>
    <cellStyle name="Comma 2 4 4 2 6 2 3 2" xfId="11278" xr:uid="{00000000-0005-0000-0000-00007C110000}"/>
    <cellStyle name="Comma 2 4 4 2 6 2 4" xfId="8680" xr:uid="{00000000-0005-0000-0000-00007D110000}"/>
    <cellStyle name="Comma 2 4 4 2 6 3" xfId="827" xr:uid="{00000000-0005-0000-0000-00007E110000}"/>
    <cellStyle name="Comma 2 4 4 2 6 3 2" xfId="6084" xr:uid="{00000000-0005-0000-0000-00007F110000}"/>
    <cellStyle name="Comma 2 4 4 2 6 3 2 2" xfId="13881" xr:uid="{00000000-0005-0000-0000-000080110000}"/>
    <cellStyle name="Comma 2 4 4 2 6 3 3" xfId="3485" xr:uid="{00000000-0005-0000-0000-000081110000}"/>
    <cellStyle name="Comma 2 4 4 2 6 3 3 2" xfId="11279" xr:uid="{00000000-0005-0000-0000-000082110000}"/>
    <cellStyle name="Comma 2 4 4 2 6 3 4" xfId="8681" xr:uid="{00000000-0005-0000-0000-000083110000}"/>
    <cellStyle name="Comma 2 4 4 2 6 4" xfId="6082" xr:uid="{00000000-0005-0000-0000-000084110000}"/>
    <cellStyle name="Comma 2 4 4 2 6 4 2" xfId="13879" xr:uid="{00000000-0005-0000-0000-000085110000}"/>
    <cellStyle name="Comma 2 4 4 2 6 5" xfId="3483" xr:uid="{00000000-0005-0000-0000-000086110000}"/>
    <cellStyle name="Comma 2 4 4 2 6 5 2" xfId="11277" xr:uid="{00000000-0005-0000-0000-000087110000}"/>
    <cellStyle name="Comma 2 4 4 2 6 6" xfId="8679" xr:uid="{00000000-0005-0000-0000-000088110000}"/>
    <cellStyle name="Comma 2 4 4 2 7" xfId="828" xr:uid="{00000000-0005-0000-0000-000089110000}"/>
    <cellStyle name="Comma 2 4 4 2 7 2" xfId="829" xr:uid="{00000000-0005-0000-0000-00008A110000}"/>
    <cellStyle name="Comma 2 4 4 2 7 2 2" xfId="6086" xr:uid="{00000000-0005-0000-0000-00008B110000}"/>
    <cellStyle name="Comma 2 4 4 2 7 2 2 2" xfId="13883" xr:uid="{00000000-0005-0000-0000-00008C110000}"/>
    <cellStyle name="Comma 2 4 4 2 7 2 3" xfId="3487" xr:uid="{00000000-0005-0000-0000-00008D110000}"/>
    <cellStyle name="Comma 2 4 4 2 7 2 3 2" xfId="11281" xr:uid="{00000000-0005-0000-0000-00008E110000}"/>
    <cellStyle name="Comma 2 4 4 2 7 2 4" xfId="8683" xr:uid="{00000000-0005-0000-0000-00008F110000}"/>
    <cellStyle name="Comma 2 4 4 2 7 3" xfId="6085" xr:uid="{00000000-0005-0000-0000-000090110000}"/>
    <cellStyle name="Comma 2 4 4 2 7 3 2" xfId="13882" xr:uid="{00000000-0005-0000-0000-000091110000}"/>
    <cellStyle name="Comma 2 4 4 2 7 4" xfId="3486" xr:uid="{00000000-0005-0000-0000-000092110000}"/>
    <cellStyle name="Comma 2 4 4 2 7 4 2" xfId="11280" xr:uid="{00000000-0005-0000-0000-000093110000}"/>
    <cellStyle name="Comma 2 4 4 2 7 5" xfId="8682" xr:uid="{00000000-0005-0000-0000-000094110000}"/>
    <cellStyle name="Comma 2 4 4 2 8" xfId="830" xr:uid="{00000000-0005-0000-0000-000095110000}"/>
    <cellStyle name="Comma 2 4 4 2 8 2" xfId="6087" xr:uid="{00000000-0005-0000-0000-000096110000}"/>
    <cellStyle name="Comma 2 4 4 2 8 2 2" xfId="13884" xr:uid="{00000000-0005-0000-0000-000097110000}"/>
    <cellStyle name="Comma 2 4 4 2 8 3" xfId="3488" xr:uid="{00000000-0005-0000-0000-000098110000}"/>
    <cellStyle name="Comma 2 4 4 2 8 3 2" xfId="11282" xr:uid="{00000000-0005-0000-0000-000099110000}"/>
    <cellStyle name="Comma 2 4 4 2 8 4" xfId="8684" xr:uid="{00000000-0005-0000-0000-00009A110000}"/>
    <cellStyle name="Comma 2 4 4 2 9" xfId="831" xr:uid="{00000000-0005-0000-0000-00009B110000}"/>
    <cellStyle name="Comma 2 4 4 2 9 2" xfId="6088" xr:uid="{00000000-0005-0000-0000-00009C110000}"/>
    <cellStyle name="Comma 2 4 4 2 9 2 2" xfId="13885" xr:uid="{00000000-0005-0000-0000-00009D110000}"/>
    <cellStyle name="Comma 2 4 4 2 9 3" xfId="3489" xr:uid="{00000000-0005-0000-0000-00009E110000}"/>
    <cellStyle name="Comma 2 4 4 2 9 3 2" xfId="11283" xr:uid="{00000000-0005-0000-0000-00009F110000}"/>
    <cellStyle name="Comma 2 4 4 2 9 4" xfId="8685" xr:uid="{00000000-0005-0000-0000-0000A0110000}"/>
    <cellStyle name="Comma 2 4 4 3" xfId="832" xr:uid="{00000000-0005-0000-0000-0000A1110000}"/>
    <cellStyle name="Comma 2 4 4 3 2" xfId="833" xr:uid="{00000000-0005-0000-0000-0000A2110000}"/>
    <cellStyle name="Comma 2 4 4 3 2 2" xfId="834" xr:uid="{00000000-0005-0000-0000-0000A3110000}"/>
    <cellStyle name="Comma 2 4 4 3 2 2 2" xfId="6091" xr:uid="{00000000-0005-0000-0000-0000A4110000}"/>
    <cellStyle name="Comma 2 4 4 3 2 2 2 2" xfId="13888" xr:uid="{00000000-0005-0000-0000-0000A5110000}"/>
    <cellStyle name="Comma 2 4 4 3 2 2 3" xfId="3492" xr:uid="{00000000-0005-0000-0000-0000A6110000}"/>
    <cellStyle name="Comma 2 4 4 3 2 2 3 2" xfId="11286" xr:uid="{00000000-0005-0000-0000-0000A7110000}"/>
    <cellStyle name="Comma 2 4 4 3 2 2 4" xfId="8688" xr:uid="{00000000-0005-0000-0000-0000A8110000}"/>
    <cellStyle name="Comma 2 4 4 3 2 3" xfId="6090" xr:uid="{00000000-0005-0000-0000-0000A9110000}"/>
    <cellStyle name="Comma 2 4 4 3 2 3 2" xfId="13887" xr:uid="{00000000-0005-0000-0000-0000AA110000}"/>
    <cellStyle name="Comma 2 4 4 3 2 4" xfId="3491" xr:uid="{00000000-0005-0000-0000-0000AB110000}"/>
    <cellStyle name="Comma 2 4 4 3 2 4 2" xfId="11285" xr:uid="{00000000-0005-0000-0000-0000AC110000}"/>
    <cellStyle name="Comma 2 4 4 3 2 5" xfId="8687" xr:uid="{00000000-0005-0000-0000-0000AD110000}"/>
    <cellStyle name="Comma 2 4 4 3 3" xfId="835" xr:uid="{00000000-0005-0000-0000-0000AE110000}"/>
    <cellStyle name="Comma 2 4 4 3 3 2" xfId="6092" xr:uid="{00000000-0005-0000-0000-0000AF110000}"/>
    <cellStyle name="Comma 2 4 4 3 3 2 2" xfId="13889" xr:uid="{00000000-0005-0000-0000-0000B0110000}"/>
    <cellStyle name="Comma 2 4 4 3 3 3" xfId="3493" xr:uid="{00000000-0005-0000-0000-0000B1110000}"/>
    <cellStyle name="Comma 2 4 4 3 3 3 2" xfId="11287" xr:uid="{00000000-0005-0000-0000-0000B2110000}"/>
    <cellStyle name="Comma 2 4 4 3 3 4" xfId="8689" xr:uid="{00000000-0005-0000-0000-0000B3110000}"/>
    <cellStyle name="Comma 2 4 4 3 4" xfId="836" xr:uid="{00000000-0005-0000-0000-0000B4110000}"/>
    <cellStyle name="Comma 2 4 4 3 4 2" xfId="6093" xr:uid="{00000000-0005-0000-0000-0000B5110000}"/>
    <cellStyle name="Comma 2 4 4 3 4 2 2" xfId="13890" xr:uid="{00000000-0005-0000-0000-0000B6110000}"/>
    <cellStyle name="Comma 2 4 4 3 4 3" xfId="3494" xr:uid="{00000000-0005-0000-0000-0000B7110000}"/>
    <cellStyle name="Comma 2 4 4 3 4 3 2" xfId="11288" xr:uid="{00000000-0005-0000-0000-0000B8110000}"/>
    <cellStyle name="Comma 2 4 4 3 4 4" xfId="8690" xr:uid="{00000000-0005-0000-0000-0000B9110000}"/>
    <cellStyle name="Comma 2 4 4 3 5" xfId="6089" xr:uid="{00000000-0005-0000-0000-0000BA110000}"/>
    <cellStyle name="Comma 2 4 4 3 5 2" xfId="13886" xr:uid="{00000000-0005-0000-0000-0000BB110000}"/>
    <cellStyle name="Comma 2 4 4 3 6" xfId="3490" xr:uid="{00000000-0005-0000-0000-0000BC110000}"/>
    <cellStyle name="Comma 2 4 4 3 6 2" xfId="11284" xr:uid="{00000000-0005-0000-0000-0000BD110000}"/>
    <cellStyle name="Comma 2 4 4 3 7" xfId="8686" xr:uid="{00000000-0005-0000-0000-0000BE110000}"/>
    <cellStyle name="Comma 2 4 4 4" xfId="837" xr:uid="{00000000-0005-0000-0000-0000BF110000}"/>
    <cellStyle name="Comma 2 4 4 4 2" xfId="838" xr:uid="{00000000-0005-0000-0000-0000C0110000}"/>
    <cellStyle name="Comma 2 4 4 4 2 2" xfId="839" xr:uid="{00000000-0005-0000-0000-0000C1110000}"/>
    <cellStyle name="Comma 2 4 4 4 2 2 2" xfId="6096" xr:uid="{00000000-0005-0000-0000-0000C2110000}"/>
    <cellStyle name="Comma 2 4 4 4 2 2 2 2" xfId="13893" xr:uid="{00000000-0005-0000-0000-0000C3110000}"/>
    <cellStyle name="Comma 2 4 4 4 2 2 3" xfId="3497" xr:uid="{00000000-0005-0000-0000-0000C4110000}"/>
    <cellStyle name="Comma 2 4 4 4 2 2 3 2" xfId="11291" xr:uid="{00000000-0005-0000-0000-0000C5110000}"/>
    <cellStyle name="Comma 2 4 4 4 2 2 4" xfId="8693" xr:uid="{00000000-0005-0000-0000-0000C6110000}"/>
    <cellStyle name="Comma 2 4 4 4 2 3" xfId="6095" xr:uid="{00000000-0005-0000-0000-0000C7110000}"/>
    <cellStyle name="Comma 2 4 4 4 2 3 2" xfId="13892" xr:uid="{00000000-0005-0000-0000-0000C8110000}"/>
    <cellStyle name="Comma 2 4 4 4 2 4" xfId="3496" xr:uid="{00000000-0005-0000-0000-0000C9110000}"/>
    <cellStyle name="Comma 2 4 4 4 2 4 2" xfId="11290" xr:uid="{00000000-0005-0000-0000-0000CA110000}"/>
    <cellStyle name="Comma 2 4 4 4 2 5" xfId="8692" xr:uid="{00000000-0005-0000-0000-0000CB110000}"/>
    <cellStyle name="Comma 2 4 4 4 3" xfId="840" xr:uid="{00000000-0005-0000-0000-0000CC110000}"/>
    <cellStyle name="Comma 2 4 4 4 3 2" xfId="6097" xr:uid="{00000000-0005-0000-0000-0000CD110000}"/>
    <cellStyle name="Comma 2 4 4 4 3 2 2" xfId="13894" xr:uid="{00000000-0005-0000-0000-0000CE110000}"/>
    <cellStyle name="Comma 2 4 4 4 3 3" xfId="3498" xr:uid="{00000000-0005-0000-0000-0000CF110000}"/>
    <cellStyle name="Comma 2 4 4 4 3 3 2" xfId="11292" xr:uid="{00000000-0005-0000-0000-0000D0110000}"/>
    <cellStyle name="Comma 2 4 4 4 3 4" xfId="8694" xr:uid="{00000000-0005-0000-0000-0000D1110000}"/>
    <cellStyle name="Comma 2 4 4 4 4" xfId="841" xr:uid="{00000000-0005-0000-0000-0000D2110000}"/>
    <cellStyle name="Comma 2 4 4 4 4 2" xfId="6098" xr:uid="{00000000-0005-0000-0000-0000D3110000}"/>
    <cellStyle name="Comma 2 4 4 4 4 2 2" xfId="13895" xr:uid="{00000000-0005-0000-0000-0000D4110000}"/>
    <cellStyle name="Comma 2 4 4 4 4 3" xfId="3499" xr:uid="{00000000-0005-0000-0000-0000D5110000}"/>
    <cellStyle name="Comma 2 4 4 4 4 3 2" xfId="11293" xr:uid="{00000000-0005-0000-0000-0000D6110000}"/>
    <cellStyle name="Comma 2 4 4 4 4 4" xfId="8695" xr:uid="{00000000-0005-0000-0000-0000D7110000}"/>
    <cellStyle name="Comma 2 4 4 4 5" xfId="6094" xr:uid="{00000000-0005-0000-0000-0000D8110000}"/>
    <cellStyle name="Comma 2 4 4 4 5 2" xfId="13891" xr:uid="{00000000-0005-0000-0000-0000D9110000}"/>
    <cellStyle name="Comma 2 4 4 4 6" xfId="3495" xr:uid="{00000000-0005-0000-0000-0000DA110000}"/>
    <cellStyle name="Comma 2 4 4 4 6 2" xfId="11289" xr:uid="{00000000-0005-0000-0000-0000DB110000}"/>
    <cellStyle name="Comma 2 4 4 4 7" xfId="8691" xr:uid="{00000000-0005-0000-0000-0000DC110000}"/>
    <cellStyle name="Comma 2 4 4 5" xfId="842" xr:uid="{00000000-0005-0000-0000-0000DD110000}"/>
    <cellStyle name="Comma 2 4 4 5 2" xfId="843" xr:uid="{00000000-0005-0000-0000-0000DE110000}"/>
    <cellStyle name="Comma 2 4 4 5 2 2" xfId="844" xr:uid="{00000000-0005-0000-0000-0000DF110000}"/>
    <cellStyle name="Comma 2 4 4 5 2 2 2" xfId="6101" xr:uid="{00000000-0005-0000-0000-0000E0110000}"/>
    <cellStyle name="Comma 2 4 4 5 2 2 2 2" xfId="13898" xr:uid="{00000000-0005-0000-0000-0000E1110000}"/>
    <cellStyle name="Comma 2 4 4 5 2 2 3" xfId="3502" xr:uid="{00000000-0005-0000-0000-0000E2110000}"/>
    <cellStyle name="Comma 2 4 4 5 2 2 3 2" xfId="11296" xr:uid="{00000000-0005-0000-0000-0000E3110000}"/>
    <cellStyle name="Comma 2 4 4 5 2 2 4" xfId="8698" xr:uid="{00000000-0005-0000-0000-0000E4110000}"/>
    <cellStyle name="Comma 2 4 4 5 2 3" xfId="6100" xr:uid="{00000000-0005-0000-0000-0000E5110000}"/>
    <cellStyle name="Comma 2 4 4 5 2 3 2" xfId="13897" xr:uid="{00000000-0005-0000-0000-0000E6110000}"/>
    <cellStyle name="Comma 2 4 4 5 2 4" xfId="3501" xr:uid="{00000000-0005-0000-0000-0000E7110000}"/>
    <cellStyle name="Comma 2 4 4 5 2 4 2" xfId="11295" xr:uid="{00000000-0005-0000-0000-0000E8110000}"/>
    <cellStyle name="Comma 2 4 4 5 2 5" xfId="8697" xr:uid="{00000000-0005-0000-0000-0000E9110000}"/>
    <cellStyle name="Comma 2 4 4 5 3" xfId="845" xr:uid="{00000000-0005-0000-0000-0000EA110000}"/>
    <cellStyle name="Comma 2 4 4 5 3 2" xfId="6102" xr:uid="{00000000-0005-0000-0000-0000EB110000}"/>
    <cellStyle name="Comma 2 4 4 5 3 2 2" xfId="13899" xr:uid="{00000000-0005-0000-0000-0000EC110000}"/>
    <cellStyle name="Comma 2 4 4 5 3 3" xfId="3503" xr:uid="{00000000-0005-0000-0000-0000ED110000}"/>
    <cellStyle name="Comma 2 4 4 5 3 3 2" xfId="11297" xr:uid="{00000000-0005-0000-0000-0000EE110000}"/>
    <cellStyle name="Comma 2 4 4 5 3 4" xfId="8699" xr:uid="{00000000-0005-0000-0000-0000EF110000}"/>
    <cellStyle name="Comma 2 4 4 5 4" xfId="846" xr:uid="{00000000-0005-0000-0000-0000F0110000}"/>
    <cellStyle name="Comma 2 4 4 5 4 2" xfId="6103" xr:uid="{00000000-0005-0000-0000-0000F1110000}"/>
    <cellStyle name="Comma 2 4 4 5 4 2 2" xfId="13900" xr:uid="{00000000-0005-0000-0000-0000F2110000}"/>
    <cellStyle name="Comma 2 4 4 5 4 3" xfId="3504" xr:uid="{00000000-0005-0000-0000-0000F3110000}"/>
    <cellStyle name="Comma 2 4 4 5 4 3 2" xfId="11298" xr:uid="{00000000-0005-0000-0000-0000F4110000}"/>
    <cellStyle name="Comma 2 4 4 5 4 4" xfId="8700" xr:uid="{00000000-0005-0000-0000-0000F5110000}"/>
    <cellStyle name="Comma 2 4 4 5 5" xfId="6099" xr:uid="{00000000-0005-0000-0000-0000F6110000}"/>
    <cellStyle name="Comma 2 4 4 5 5 2" xfId="13896" xr:uid="{00000000-0005-0000-0000-0000F7110000}"/>
    <cellStyle name="Comma 2 4 4 5 6" xfId="3500" xr:uid="{00000000-0005-0000-0000-0000F8110000}"/>
    <cellStyle name="Comma 2 4 4 5 6 2" xfId="11294" xr:uid="{00000000-0005-0000-0000-0000F9110000}"/>
    <cellStyle name="Comma 2 4 4 5 7" xfId="8696" xr:uid="{00000000-0005-0000-0000-0000FA110000}"/>
    <cellStyle name="Comma 2 4 4 6" xfId="847" xr:uid="{00000000-0005-0000-0000-0000FB110000}"/>
    <cellStyle name="Comma 2 4 4 6 2" xfId="848" xr:uid="{00000000-0005-0000-0000-0000FC110000}"/>
    <cellStyle name="Comma 2 4 4 6 2 2" xfId="849" xr:uid="{00000000-0005-0000-0000-0000FD110000}"/>
    <cellStyle name="Comma 2 4 4 6 2 2 2" xfId="6106" xr:uid="{00000000-0005-0000-0000-0000FE110000}"/>
    <cellStyle name="Comma 2 4 4 6 2 2 2 2" xfId="13903" xr:uid="{00000000-0005-0000-0000-0000FF110000}"/>
    <cellStyle name="Comma 2 4 4 6 2 2 3" xfId="3507" xr:uid="{00000000-0005-0000-0000-000000120000}"/>
    <cellStyle name="Comma 2 4 4 6 2 2 3 2" xfId="11301" xr:uid="{00000000-0005-0000-0000-000001120000}"/>
    <cellStyle name="Comma 2 4 4 6 2 2 4" xfId="8703" xr:uid="{00000000-0005-0000-0000-000002120000}"/>
    <cellStyle name="Comma 2 4 4 6 2 3" xfId="6105" xr:uid="{00000000-0005-0000-0000-000003120000}"/>
    <cellStyle name="Comma 2 4 4 6 2 3 2" xfId="13902" xr:uid="{00000000-0005-0000-0000-000004120000}"/>
    <cellStyle name="Comma 2 4 4 6 2 4" xfId="3506" xr:uid="{00000000-0005-0000-0000-000005120000}"/>
    <cellStyle name="Comma 2 4 4 6 2 4 2" xfId="11300" xr:uid="{00000000-0005-0000-0000-000006120000}"/>
    <cellStyle name="Comma 2 4 4 6 2 5" xfId="8702" xr:uid="{00000000-0005-0000-0000-000007120000}"/>
    <cellStyle name="Comma 2 4 4 6 3" xfId="850" xr:uid="{00000000-0005-0000-0000-000008120000}"/>
    <cellStyle name="Comma 2 4 4 6 3 2" xfId="6107" xr:uid="{00000000-0005-0000-0000-000009120000}"/>
    <cellStyle name="Comma 2 4 4 6 3 2 2" xfId="13904" xr:uid="{00000000-0005-0000-0000-00000A120000}"/>
    <cellStyle name="Comma 2 4 4 6 3 3" xfId="3508" xr:uid="{00000000-0005-0000-0000-00000B120000}"/>
    <cellStyle name="Comma 2 4 4 6 3 3 2" xfId="11302" xr:uid="{00000000-0005-0000-0000-00000C120000}"/>
    <cellStyle name="Comma 2 4 4 6 3 4" xfId="8704" xr:uid="{00000000-0005-0000-0000-00000D120000}"/>
    <cellStyle name="Comma 2 4 4 6 4" xfId="851" xr:uid="{00000000-0005-0000-0000-00000E120000}"/>
    <cellStyle name="Comma 2 4 4 6 4 2" xfId="6108" xr:uid="{00000000-0005-0000-0000-00000F120000}"/>
    <cellStyle name="Comma 2 4 4 6 4 2 2" xfId="13905" xr:uid="{00000000-0005-0000-0000-000010120000}"/>
    <cellStyle name="Comma 2 4 4 6 4 3" xfId="3509" xr:uid="{00000000-0005-0000-0000-000011120000}"/>
    <cellStyle name="Comma 2 4 4 6 4 3 2" xfId="11303" xr:uid="{00000000-0005-0000-0000-000012120000}"/>
    <cellStyle name="Comma 2 4 4 6 4 4" xfId="8705" xr:uid="{00000000-0005-0000-0000-000013120000}"/>
    <cellStyle name="Comma 2 4 4 6 5" xfId="6104" xr:uid="{00000000-0005-0000-0000-000014120000}"/>
    <cellStyle name="Comma 2 4 4 6 5 2" xfId="13901" xr:uid="{00000000-0005-0000-0000-000015120000}"/>
    <cellStyle name="Comma 2 4 4 6 6" xfId="3505" xr:uid="{00000000-0005-0000-0000-000016120000}"/>
    <cellStyle name="Comma 2 4 4 6 6 2" xfId="11299" xr:uid="{00000000-0005-0000-0000-000017120000}"/>
    <cellStyle name="Comma 2 4 4 6 7" xfId="8701" xr:uid="{00000000-0005-0000-0000-000018120000}"/>
    <cellStyle name="Comma 2 4 4 7" xfId="852" xr:uid="{00000000-0005-0000-0000-000019120000}"/>
    <cellStyle name="Comma 2 4 4 7 2" xfId="853" xr:uid="{00000000-0005-0000-0000-00001A120000}"/>
    <cellStyle name="Comma 2 4 4 7 2 2" xfId="6110" xr:uid="{00000000-0005-0000-0000-00001B120000}"/>
    <cellStyle name="Comma 2 4 4 7 2 2 2" xfId="13907" xr:uid="{00000000-0005-0000-0000-00001C120000}"/>
    <cellStyle name="Comma 2 4 4 7 2 3" xfId="3511" xr:uid="{00000000-0005-0000-0000-00001D120000}"/>
    <cellStyle name="Comma 2 4 4 7 2 3 2" xfId="11305" xr:uid="{00000000-0005-0000-0000-00001E120000}"/>
    <cellStyle name="Comma 2 4 4 7 2 4" xfId="8707" xr:uid="{00000000-0005-0000-0000-00001F120000}"/>
    <cellStyle name="Comma 2 4 4 7 3" xfId="854" xr:uid="{00000000-0005-0000-0000-000020120000}"/>
    <cellStyle name="Comma 2 4 4 7 3 2" xfId="6111" xr:uid="{00000000-0005-0000-0000-000021120000}"/>
    <cellStyle name="Comma 2 4 4 7 3 2 2" xfId="13908" xr:uid="{00000000-0005-0000-0000-000022120000}"/>
    <cellStyle name="Comma 2 4 4 7 3 3" xfId="3512" xr:uid="{00000000-0005-0000-0000-000023120000}"/>
    <cellStyle name="Comma 2 4 4 7 3 3 2" xfId="11306" xr:uid="{00000000-0005-0000-0000-000024120000}"/>
    <cellStyle name="Comma 2 4 4 7 3 4" xfId="8708" xr:uid="{00000000-0005-0000-0000-000025120000}"/>
    <cellStyle name="Comma 2 4 4 7 4" xfId="6109" xr:uid="{00000000-0005-0000-0000-000026120000}"/>
    <cellStyle name="Comma 2 4 4 7 4 2" xfId="13906" xr:uid="{00000000-0005-0000-0000-000027120000}"/>
    <cellStyle name="Comma 2 4 4 7 5" xfId="3510" xr:uid="{00000000-0005-0000-0000-000028120000}"/>
    <cellStyle name="Comma 2 4 4 7 5 2" xfId="11304" xr:uid="{00000000-0005-0000-0000-000029120000}"/>
    <cellStyle name="Comma 2 4 4 7 6" xfId="8706" xr:uid="{00000000-0005-0000-0000-00002A120000}"/>
    <cellStyle name="Comma 2 4 4 8" xfId="855" xr:uid="{00000000-0005-0000-0000-00002B120000}"/>
    <cellStyle name="Comma 2 4 4 8 2" xfId="856" xr:uid="{00000000-0005-0000-0000-00002C120000}"/>
    <cellStyle name="Comma 2 4 4 8 2 2" xfId="6113" xr:uid="{00000000-0005-0000-0000-00002D120000}"/>
    <cellStyle name="Comma 2 4 4 8 2 2 2" xfId="13910" xr:uid="{00000000-0005-0000-0000-00002E120000}"/>
    <cellStyle name="Comma 2 4 4 8 2 3" xfId="3514" xr:uid="{00000000-0005-0000-0000-00002F120000}"/>
    <cellStyle name="Comma 2 4 4 8 2 3 2" xfId="11308" xr:uid="{00000000-0005-0000-0000-000030120000}"/>
    <cellStyle name="Comma 2 4 4 8 2 4" xfId="8710" xr:uid="{00000000-0005-0000-0000-000031120000}"/>
    <cellStyle name="Comma 2 4 4 8 3" xfId="6112" xr:uid="{00000000-0005-0000-0000-000032120000}"/>
    <cellStyle name="Comma 2 4 4 8 3 2" xfId="13909" xr:uid="{00000000-0005-0000-0000-000033120000}"/>
    <cellStyle name="Comma 2 4 4 8 4" xfId="3513" xr:uid="{00000000-0005-0000-0000-000034120000}"/>
    <cellStyle name="Comma 2 4 4 8 4 2" xfId="11307" xr:uid="{00000000-0005-0000-0000-000035120000}"/>
    <cellStyle name="Comma 2 4 4 8 5" xfId="8709" xr:uid="{00000000-0005-0000-0000-000036120000}"/>
    <cellStyle name="Comma 2 4 4 9" xfId="857" xr:uid="{00000000-0005-0000-0000-000037120000}"/>
    <cellStyle name="Comma 2 4 4 9 2" xfId="6114" xr:uid="{00000000-0005-0000-0000-000038120000}"/>
    <cellStyle name="Comma 2 4 4 9 2 2" xfId="13911" xr:uid="{00000000-0005-0000-0000-000039120000}"/>
    <cellStyle name="Comma 2 4 4 9 3" xfId="3515" xr:uid="{00000000-0005-0000-0000-00003A120000}"/>
    <cellStyle name="Comma 2 4 4 9 3 2" xfId="11309" xr:uid="{00000000-0005-0000-0000-00003B120000}"/>
    <cellStyle name="Comma 2 4 4 9 4" xfId="8711" xr:uid="{00000000-0005-0000-0000-00003C120000}"/>
    <cellStyle name="Comma 2 4 5" xfId="858" xr:uid="{00000000-0005-0000-0000-00003D120000}"/>
    <cellStyle name="Comma 2 4 5 10" xfId="6115" xr:uid="{00000000-0005-0000-0000-00003E120000}"/>
    <cellStyle name="Comma 2 4 5 10 2" xfId="13912" xr:uid="{00000000-0005-0000-0000-00003F120000}"/>
    <cellStyle name="Comma 2 4 5 11" xfId="3516" xr:uid="{00000000-0005-0000-0000-000040120000}"/>
    <cellStyle name="Comma 2 4 5 11 2" xfId="11310" xr:uid="{00000000-0005-0000-0000-000041120000}"/>
    <cellStyle name="Comma 2 4 5 12" xfId="8712" xr:uid="{00000000-0005-0000-0000-000042120000}"/>
    <cellStyle name="Comma 2 4 5 2" xfId="859" xr:uid="{00000000-0005-0000-0000-000043120000}"/>
    <cellStyle name="Comma 2 4 5 2 2" xfId="860" xr:uid="{00000000-0005-0000-0000-000044120000}"/>
    <cellStyle name="Comma 2 4 5 2 2 2" xfId="861" xr:uid="{00000000-0005-0000-0000-000045120000}"/>
    <cellStyle name="Comma 2 4 5 2 2 2 2" xfId="6118" xr:uid="{00000000-0005-0000-0000-000046120000}"/>
    <cellStyle name="Comma 2 4 5 2 2 2 2 2" xfId="13915" xr:uid="{00000000-0005-0000-0000-000047120000}"/>
    <cellStyle name="Comma 2 4 5 2 2 2 3" xfId="3519" xr:uid="{00000000-0005-0000-0000-000048120000}"/>
    <cellStyle name="Comma 2 4 5 2 2 2 3 2" xfId="11313" xr:uid="{00000000-0005-0000-0000-000049120000}"/>
    <cellStyle name="Comma 2 4 5 2 2 2 4" xfId="8715" xr:uid="{00000000-0005-0000-0000-00004A120000}"/>
    <cellStyle name="Comma 2 4 5 2 2 3" xfId="6117" xr:uid="{00000000-0005-0000-0000-00004B120000}"/>
    <cellStyle name="Comma 2 4 5 2 2 3 2" xfId="13914" xr:uid="{00000000-0005-0000-0000-00004C120000}"/>
    <cellStyle name="Comma 2 4 5 2 2 4" xfId="3518" xr:uid="{00000000-0005-0000-0000-00004D120000}"/>
    <cellStyle name="Comma 2 4 5 2 2 4 2" xfId="11312" xr:uid="{00000000-0005-0000-0000-00004E120000}"/>
    <cellStyle name="Comma 2 4 5 2 2 5" xfId="8714" xr:uid="{00000000-0005-0000-0000-00004F120000}"/>
    <cellStyle name="Comma 2 4 5 2 3" xfId="862" xr:uid="{00000000-0005-0000-0000-000050120000}"/>
    <cellStyle name="Comma 2 4 5 2 3 2" xfId="6119" xr:uid="{00000000-0005-0000-0000-000051120000}"/>
    <cellStyle name="Comma 2 4 5 2 3 2 2" xfId="13916" xr:uid="{00000000-0005-0000-0000-000052120000}"/>
    <cellStyle name="Comma 2 4 5 2 3 3" xfId="3520" xr:uid="{00000000-0005-0000-0000-000053120000}"/>
    <cellStyle name="Comma 2 4 5 2 3 3 2" xfId="11314" xr:uid="{00000000-0005-0000-0000-000054120000}"/>
    <cellStyle name="Comma 2 4 5 2 3 4" xfId="8716" xr:uid="{00000000-0005-0000-0000-000055120000}"/>
    <cellStyle name="Comma 2 4 5 2 4" xfId="863" xr:uid="{00000000-0005-0000-0000-000056120000}"/>
    <cellStyle name="Comma 2 4 5 2 4 2" xfId="6120" xr:uid="{00000000-0005-0000-0000-000057120000}"/>
    <cellStyle name="Comma 2 4 5 2 4 2 2" xfId="13917" xr:uid="{00000000-0005-0000-0000-000058120000}"/>
    <cellStyle name="Comma 2 4 5 2 4 3" xfId="3521" xr:uid="{00000000-0005-0000-0000-000059120000}"/>
    <cellStyle name="Comma 2 4 5 2 4 3 2" xfId="11315" xr:uid="{00000000-0005-0000-0000-00005A120000}"/>
    <cellStyle name="Comma 2 4 5 2 4 4" xfId="8717" xr:uid="{00000000-0005-0000-0000-00005B120000}"/>
    <cellStyle name="Comma 2 4 5 2 5" xfId="6116" xr:uid="{00000000-0005-0000-0000-00005C120000}"/>
    <cellStyle name="Comma 2 4 5 2 5 2" xfId="13913" xr:uid="{00000000-0005-0000-0000-00005D120000}"/>
    <cellStyle name="Comma 2 4 5 2 6" xfId="3517" xr:uid="{00000000-0005-0000-0000-00005E120000}"/>
    <cellStyle name="Comma 2 4 5 2 6 2" xfId="11311" xr:uid="{00000000-0005-0000-0000-00005F120000}"/>
    <cellStyle name="Comma 2 4 5 2 7" xfId="8713" xr:uid="{00000000-0005-0000-0000-000060120000}"/>
    <cellStyle name="Comma 2 4 5 3" xfId="864" xr:uid="{00000000-0005-0000-0000-000061120000}"/>
    <cellStyle name="Comma 2 4 5 3 2" xfId="865" xr:uid="{00000000-0005-0000-0000-000062120000}"/>
    <cellStyle name="Comma 2 4 5 3 2 2" xfId="866" xr:uid="{00000000-0005-0000-0000-000063120000}"/>
    <cellStyle name="Comma 2 4 5 3 2 2 2" xfId="6123" xr:uid="{00000000-0005-0000-0000-000064120000}"/>
    <cellStyle name="Comma 2 4 5 3 2 2 2 2" xfId="13920" xr:uid="{00000000-0005-0000-0000-000065120000}"/>
    <cellStyle name="Comma 2 4 5 3 2 2 3" xfId="3524" xr:uid="{00000000-0005-0000-0000-000066120000}"/>
    <cellStyle name="Comma 2 4 5 3 2 2 3 2" xfId="11318" xr:uid="{00000000-0005-0000-0000-000067120000}"/>
    <cellStyle name="Comma 2 4 5 3 2 2 4" xfId="8720" xr:uid="{00000000-0005-0000-0000-000068120000}"/>
    <cellStyle name="Comma 2 4 5 3 2 3" xfId="6122" xr:uid="{00000000-0005-0000-0000-000069120000}"/>
    <cellStyle name="Comma 2 4 5 3 2 3 2" xfId="13919" xr:uid="{00000000-0005-0000-0000-00006A120000}"/>
    <cellStyle name="Comma 2 4 5 3 2 4" xfId="3523" xr:uid="{00000000-0005-0000-0000-00006B120000}"/>
    <cellStyle name="Comma 2 4 5 3 2 4 2" xfId="11317" xr:uid="{00000000-0005-0000-0000-00006C120000}"/>
    <cellStyle name="Comma 2 4 5 3 2 5" xfId="8719" xr:uid="{00000000-0005-0000-0000-00006D120000}"/>
    <cellStyle name="Comma 2 4 5 3 3" xfId="867" xr:uid="{00000000-0005-0000-0000-00006E120000}"/>
    <cellStyle name="Comma 2 4 5 3 3 2" xfId="6124" xr:uid="{00000000-0005-0000-0000-00006F120000}"/>
    <cellStyle name="Comma 2 4 5 3 3 2 2" xfId="13921" xr:uid="{00000000-0005-0000-0000-000070120000}"/>
    <cellStyle name="Comma 2 4 5 3 3 3" xfId="3525" xr:uid="{00000000-0005-0000-0000-000071120000}"/>
    <cellStyle name="Comma 2 4 5 3 3 3 2" xfId="11319" xr:uid="{00000000-0005-0000-0000-000072120000}"/>
    <cellStyle name="Comma 2 4 5 3 3 4" xfId="8721" xr:uid="{00000000-0005-0000-0000-000073120000}"/>
    <cellStyle name="Comma 2 4 5 3 4" xfId="868" xr:uid="{00000000-0005-0000-0000-000074120000}"/>
    <cellStyle name="Comma 2 4 5 3 4 2" xfId="6125" xr:uid="{00000000-0005-0000-0000-000075120000}"/>
    <cellStyle name="Comma 2 4 5 3 4 2 2" xfId="13922" xr:uid="{00000000-0005-0000-0000-000076120000}"/>
    <cellStyle name="Comma 2 4 5 3 4 3" xfId="3526" xr:uid="{00000000-0005-0000-0000-000077120000}"/>
    <cellStyle name="Comma 2 4 5 3 4 3 2" xfId="11320" xr:uid="{00000000-0005-0000-0000-000078120000}"/>
    <cellStyle name="Comma 2 4 5 3 4 4" xfId="8722" xr:uid="{00000000-0005-0000-0000-000079120000}"/>
    <cellStyle name="Comma 2 4 5 3 5" xfId="6121" xr:uid="{00000000-0005-0000-0000-00007A120000}"/>
    <cellStyle name="Comma 2 4 5 3 5 2" xfId="13918" xr:uid="{00000000-0005-0000-0000-00007B120000}"/>
    <cellStyle name="Comma 2 4 5 3 6" xfId="3522" xr:uid="{00000000-0005-0000-0000-00007C120000}"/>
    <cellStyle name="Comma 2 4 5 3 6 2" xfId="11316" xr:uid="{00000000-0005-0000-0000-00007D120000}"/>
    <cellStyle name="Comma 2 4 5 3 7" xfId="8718" xr:uid="{00000000-0005-0000-0000-00007E120000}"/>
    <cellStyle name="Comma 2 4 5 4" xfId="869" xr:uid="{00000000-0005-0000-0000-00007F120000}"/>
    <cellStyle name="Comma 2 4 5 4 2" xfId="870" xr:uid="{00000000-0005-0000-0000-000080120000}"/>
    <cellStyle name="Comma 2 4 5 4 2 2" xfId="871" xr:uid="{00000000-0005-0000-0000-000081120000}"/>
    <cellStyle name="Comma 2 4 5 4 2 2 2" xfId="6128" xr:uid="{00000000-0005-0000-0000-000082120000}"/>
    <cellStyle name="Comma 2 4 5 4 2 2 2 2" xfId="13925" xr:uid="{00000000-0005-0000-0000-000083120000}"/>
    <cellStyle name="Comma 2 4 5 4 2 2 3" xfId="3529" xr:uid="{00000000-0005-0000-0000-000084120000}"/>
    <cellStyle name="Comma 2 4 5 4 2 2 3 2" xfId="11323" xr:uid="{00000000-0005-0000-0000-000085120000}"/>
    <cellStyle name="Comma 2 4 5 4 2 2 4" xfId="8725" xr:uid="{00000000-0005-0000-0000-000086120000}"/>
    <cellStyle name="Comma 2 4 5 4 2 3" xfId="6127" xr:uid="{00000000-0005-0000-0000-000087120000}"/>
    <cellStyle name="Comma 2 4 5 4 2 3 2" xfId="13924" xr:uid="{00000000-0005-0000-0000-000088120000}"/>
    <cellStyle name="Comma 2 4 5 4 2 4" xfId="3528" xr:uid="{00000000-0005-0000-0000-000089120000}"/>
    <cellStyle name="Comma 2 4 5 4 2 4 2" xfId="11322" xr:uid="{00000000-0005-0000-0000-00008A120000}"/>
    <cellStyle name="Comma 2 4 5 4 2 5" xfId="8724" xr:uid="{00000000-0005-0000-0000-00008B120000}"/>
    <cellStyle name="Comma 2 4 5 4 3" xfId="872" xr:uid="{00000000-0005-0000-0000-00008C120000}"/>
    <cellStyle name="Comma 2 4 5 4 3 2" xfId="6129" xr:uid="{00000000-0005-0000-0000-00008D120000}"/>
    <cellStyle name="Comma 2 4 5 4 3 2 2" xfId="13926" xr:uid="{00000000-0005-0000-0000-00008E120000}"/>
    <cellStyle name="Comma 2 4 5 4 3 3" xfId="3530" xr:uid="{00000000-0005-0000-0000-00008F120000}"/>
    <cellStyle name="Comma 2 4 5 4 3 3 2" xfId="11324" xr:uid="{00000000-0005-0000-0000-000090120000}"/>
    <cellStyle name="Comma 2 4 5 4 3 4" xfId="8726" xr:uid="{00000000-0005-0000-0000-000091120000}"/>
    <cellStyle name="Comma 2 4 5 4 4" xfId="873" xr:uid="{00000000-0005-0000-0000-000092120000}"/>
    <cellStyle name="Comma 2 4 5 4 4 2" xfId="6130" xr:uid="{00000000-0005-0000-0000-000093120000}"/>
    <cellStyle name="Comma 2 4 5 4 4 2 2" xfId="13927" xr:uid="{00000000-0005-0000-0000-000094120000}"/>
    <cellStyle name="Comma 2 4 5 4 4 3" xfId="3531" xr:uid="{00000000-0005-0000-0000-000095120000}"/>
    <cellStyle name="Comma 2 4 5 4 4 3 2" xfId="11325" xr:uid="{00000000-0005-0000-0000-000096120000}"/>
    <cellStyle name="Comma 2 4 5 4 4 4" xfId="8727" xr:uid="{00000000-0005-0000-0000-000097120000}"/>
    <cellStyle name="Comma 2 4 5 4 5" xfId="6126" xr:uid="{00000000-0005-0000-0000-000098120000}"/>
    <cellStyle name="Comma 2 4 5 4 5 2" xfId="13923" xr:uid="{00000000-0005-0000-0000-000099120000}"/>
    <cellStyle name="Comma 2 4 5 4 6" xfId="3527" xr:uid="{00000000-0005-0000-0000-00009A120000}"/>
    <cellStyle name="Comma 2 4 5 4 6 2" xfId="11321" xr:uid="{00000000-0005-0000-0000-00009B120000}"/>
    <cellStyle name="Comma 2 4 5 4 7" xfId="8723" xr:uid="{00000000-0005-0000-0000-00009C120000}"/>
    <cellStyle name="Comma 2 4 5 5" xfId="874" xr:uid="{00000000-0005-0000-0000-00009D120000}"/>
    <cellStyle name="Comma 2 4 5 5 2" xfId="875" xr:uid="{00000000-0005-0000-0000-00009E120000}"/>
    <cellStyle name="Comma 2 4 5 5 2 2" xfId="876" xr:uid="{00000000-0005-0000-0000-00009F120000}"/>
    <cellStyle name="Comma 2 4 5 5 2 2 2" xfId="6133" xr:uid="{00000000-0005-0000-0000-0000A0120000}"/>
    <cellStyle name="Comma 2 4 5 5 2 2 2 2" xfId="13930" xr:uid="{00000000-0005-0000-0000-0000A1120000}"/>
    <cellStyle name="Comma 2 4 5 5 2 2 3" xfId="3534" xr:uid="{00000000-0005-0000-0000-0000A2120000}"/>
    <cellStyle name="Comma 2 4 5 5 2 2 3 2" xfId="11328" xr:uid="{00000000-0005-0000-0000-0000A3120000}"/>
    <cellStyle name="Comma 2 4 5 5 2 2 4" xfId="8730" xr:uid="{00000000-0005-0000-0000-0000A4120000}"/>
    <cellStyle name="Comma 2 4 5 5 2 3" xfId="6132" xr:uid="{00000000-0005-0000-0000-0000A5120000}"/>
    <cellStyle name="Comma 2 4 5 5 2 3 2" xfId="13929" xr:uid="{00000000-0005-0000-0000-0000A6120000}"/>
    <cellStyle name="Comma 2 4 5 5 2 4" xfId="3533" xr:uid="{00000000-0005-0000-0000-0000A7120000}"/>
    <cellStyle name="Comma 2 4 5 5 2 4 2" xfId="11327" xr:uid="{00000000-0005-0000-0000-0000A8120000}"/>
    <cellStyle name="Comma 2 4 5 5 2 5" xfId="8729" xr:uid="{00000000-0005-0000-0000-0000A9120000}"/>
    <cellStyle name="Comma 2 4 5 5 3" xfId="877" xr:uid="{00000000-0005-0000-0000-0000AA120000}"/>
    <cellStyle name="Comma 2 4 5 5 3 2" xfId="6134" xr:uid="{00000000-0005-0000-0000-0000AB120000}"/>
    <cellStyle name="Comma 2 4 5 5 3 2 2" xfId="13931" xr:uid="{00000000-0005-0000-0000-0000AC120000}"/>
    <cellStyle name="Comma 2 4 5 5 3 3" xfId="3535" xr:uid="{00000000-0005-0000-0000-0000AD120000}"/>
    <cellStyle name="Comma 2 4 5 5 3 3 2" xfId="11329" xr:uid="{00000000-0005-0000-0000-0000AE120000}"/>
    <cellStyle name="Comma 2 4 5 5 3 4" xfId="8731" xr:uid="{00000000-0005-0000-0000-0000AF120000}"/>
    <cellStyle name="Comma 2 4 5 5 4" xfId="878" xr:uid="{00000000-0005-0000-0000-0000B0120000}"/>
    <cellStyle name="Comma 2 4 5 5 4 2" xfId="6135" xr:uid="{00000000-0005-0000-0000-0000B1120000}"/>
    <cellStyle name="Comma 2 4 5 5 4 2 2" xfId="13932" xr:uid="{00000000-0005-0000-0000-0000B2120000}"/>
    <cellStyle name="Comma 2 4 5 5 4 3" xfId="3536" xr:uid="{00000000-0005-0000-0000-0000B3120000}"/>
    <cellStyle name="Comma 2 4 5 5 4 3 2" xfId="11330" xr:uid="{00000000-0005-0000-0000-0000B4120000}"/>
    <cellStyle name="Comma 2 4 5 5 4 4" xfId="8732" xr:uid="{00000000-0005-0000-0000-0000B5120000}"/>
    <cellStyle name="Comma 2 4 5 5 5" xfId="6131" xr:uid="{00000000-0005-0000-0000-0000B6120000}"/>
    <cellStyle name="Comma 2 4 5 5 5 2" xfId="13928" xr:uid="{00000000-0005-0000-0000-0000B7120000}"/>
    <cellStyle name="Comma 2 4 5 5 6" xfId="3532" xr:uid="{00000000-0005-0000-0000-0000B8120000}"/>
    <cellStyle name="Comma 2 4 5 5 6 2" xfId="11326" xr:uid="{00000000-0005-0000-0000-0000B9120000}"/>
    <cellStyle name="Comma 2 4 5 5 7" xfId="8728" xr:uid="{00000000-0005-0000-0000-0000BA120000}"/>
    <cellStyle name="Comma 2 4 5 6" xfId="879" xr:uid="{00000000-0005-0000-0000-0000BB120000}"/>
    <cellStyle name="Comma 2 4 5 6 2" xfId="880" xr:uid="{00000000-0005-0000-0000-0000BC120000}"/>
    <cellStyle name="Comma 2 4 5 6 2 2" xfId="6137" xr:uid="{00000000-0005-0000-0000-0000BD120000}"/>
    <cellStyle name="Comma 2 4 5 6 2 2 2" xfId="13934" xr:uid="{00000000-0005-0000-0000-0000BE120000}"/>
    <cellStyle name="Comma 2 4 5 6 2 3" xfId="3538" xr:uid="{00000000-0005-0000-0000-0000BF120000}"/>
    <cellStyle name="Comma 2 4 5 6 2 3 2" xfId="11332" xr:uid="{00000000-0005-0000-0000-0000C0120000}"/>
    <cellStyle name="Comma 2 4 5 6 2 4" xfId="8734" xr:uid="{00000000-0005-0000-0000-0000C1120000}"/>
    <cellStyle name="Comma 2 4 5 6 3" xfId="881" xr:uid="{00000000-0005-0000-0000-0000C2120000}"/>
    <cellStyle name="Comma 2 4 5 6 3 2" xfId="6138" xr:uid="{00000000-0005-0000-0000-0000C3120000}"/>
    <cellStyle name="Comma 2 4 5 6 3 2 2" xfId="13935" xr:uid="{00000000-0005-0000-0000-0000C4120000}"/>
    <cellStyle name="Comma 2 4 5 6 3 3" xfId="3539" xr:uid="{00000000-0005-0000-0000-0000C5120000}"/>
    <cellStyle name="Comma 2 4 5 6 3 3 2" xfId="11333" xr:uid="{00000000-0005-0000-0000-0000C6120000}"/>
    <cellStyle name="Comma 2 4 5 6 3 4" xfId="8735" xr:uid="{00000000-0005-0000-0000-0000C7120000}"/>
    <cellStyle name="Comma 2 4 5 6 4" xfId="6136" xr:uid="{00000000-0005-0000-0000-0000C8120000}"/>
    <cellStyle name="Comma 2 4 5 6 4 2" xfId="13933" xr:uid="{00000000-0005-0000-0000-0000C9120000}"/>
    <cellStyle name="Comma 2 4 5 6 5" xfId="3537" xr:uid="{00000000-0005-0000-0000-0000CA120000}"/>
    <cellStyle name="Comma 2 4 5 6 5 2" xfId="11331" xr:uid="{00000000-0005-0000-0000-0000CB120000}"/>
    <cellStyle name="Comma 2 4 5 6 6" xfId="8733" xr:uid="{00000000-0005-0000-0000-0000CC120000}"/>
    <cellStyle name="Comma 2 4 5 7" xfId="882" xr:uid="{00000000-0005-0000-0000-0000CD120000}"/>
    <cellStyle name="Comma 2 4 5 7 2" xfId="883" xr:uid="{00000000-0005-0000-0000-0000CE120000}"/>
    <cellStyle name="Comma 2 4 5 7 2 2" xfId="6140" xr:uid="{00000000-0005-0000-0000-0000CF120000}"/>
    <cellStyle name="Comma 2 4 5 7 2 2 2" xfId="13937" xr:uid="{00000000-0005-0000-0000-0000D0120000}"/>
    <cellStyle name="Comma 2 4 5 7 2 3" xfId="3541" xr:uid="{00000000-0005-0000-0000-0000D1120000}"/>
    <cellStyle name="Comma 2 4 5 7 2 3 2" xfId="11335" xr:uid="{00000000-0005-0000-0000-0000D2120000}"/>
    <cellStyle name="Comma 2 4 5 7 2 4" xfId="8737" xr:uid="{00000000-0005-0000-0000-0000D3120000}"/>
    <cellStyle name="Comma 2 4 5 7 3" xfId="6139" xr:uid="{00000000-0005-0000-0000-0000D4120000}"/>
    <cellStyle name="Comma 2 4 5 7 3 2" xfId="13936" xr:uid="{00000000-0005-0000-0000-0000D5120000}"/>
    <cellStyle name="Comma 2 4 5 7 4" xfId="3540" xr:uid="{00000000-0005-0000-0000-0000D6120000}"/>
    <cellStyle name="Comma 2 4 5 7 4 2" xfId="11334" xr:uid="{00000000-0005-0000-0000-0000D7120000}"/>
    <cellStyle name="Comma 2 4 5 7 5" xfId="8736" xr:uid="{00000000-0005-0000-0000-0000D8120000}"/>
    <cellStyle name="Comma 2 4 5 8" xfId="884" xr:uid="{00000000-0005-0000-0000-0000D9120000}"/>
    <cellStyle name="Comma 2 4 5 8 2" xfId="6141" xr:uid="{00000000-0005-0000-0000-0000DA120000}"/>
    <cellStyle name="Comma 2 4 5 8 2 2" xfId="13938" xr:uid="{00000000-0005-0000-0000-0000DB120000}"/>
    <cellStyle name="Comma 2 4 5 8 3" xfId="3542" xr:uid="{00000000-0005-0000-0000-0000DC120000}"/>
    <cellStyle name="Comma 2 4 5 8 3 2" xfId="11336" xr:uid="{00000000-0005-0000-0000-0000DD120000}"/>
    <cellStyle name="Comma 2 4 5 8 4" xfId="8738" xr:uid="{00000000-0005-0000-0000-0000DE120000}"/>
    <cellStyle name="Comma 2 4 5 9" xfId="885" xr:uid="{00000000-0005-0000-0000-0000DF120000}"/>
    <cellStyle name="Comma 2 4 5 9 2" xfId="6142" xr:uid="{00000000-0005-0000-0000-0000E0120000}"/>
    <cellStyle name="Comma 2 4 5 9 2 2" xfId="13939" xr:uid="{00000000-0005-0000-0000-0000E1120000}"/>
    <cellStyle name="Comma 2 4 5 9 3" xfId="3543" xr:uid="{00000000-0005-0000-0000-0000E2120000}"/>
    <cellStyle name="Comma 2 4 5 9 3 2" xfId="11337" xr:uid="{00000000-0005-0000-0000-0000E3120000}"/>
    <cellStyle name="Comma 2 4 5 9 4" xfId="8739" xr:uid="{00000000-0005-0000-0000-0000E4120000}"/>
    <cellStyle name="Comma 2 4 6" xfId="886" xr:uid="{00000000-0005-0000-0000-0000E5120000}"/>
    <cellStyle name="Comma 2 4 6 2" xfId="887" xr:uid="{00000000-0005-0000-0000-0000E6120000}"/>
    <cellStyle name="Comma 2 4 6 2 2" xfId="888" xr:uid="{00000000-0005-0000-0000-0000E7120000}"/>
    <cellStyle name="Comma 2 4 6 2 2 2" xfId="6145" xr:uid="{00000000-0005-0000-0000-0000E8120000}"/>
    <cellStyle name="Comma 2 4 6 2 2 2 2" xfId="13942" xr:uid="{00000000-0005-0000-0000-0000E9120000}"/>
    <cellStyle name="Comma 2 4 6 2 2 3" xfId="3546" xr:uid="{00000000-0005-0000-0000-0000EA120000}"/>
    <cellStyle name="Comma 2 4 6 2 2 3 2" xfId="11340" xr:uid="{00000000-0005-0000-0000-0000EB120000}"/>
    <cellStyle name="Comma 2 4 6 2 2 4" xfId="8742" xr:uid="{00000000-0005-0000-0000-0000EC120000}"/>
    <cellStyle name="Comma 2 4 6 2 3" xfId="6144" xr:uid="{00000000-0005-0000-0000-0000ED120000}"/>
    <cellStyle name="Comma 2 4 6 2 3 2" xfId="13941" xr:uid="{00000000-0005-0000-0000-0000EE120000}"/>
    <cellStyle name="Comma 2 4 6 2 4" xfId="3545" xr:uid="{00000000-0005-0000-0000-0000EF120000}"/>
    <cellStyle name="Comma 2 4 6 2 4 2" xfId="11339" xr:uid="{00000000-0005-0000-0000-0000F0120000}"/>
    <cellStyle name="Comma 2 4 6 2 5" xfId="8741" xr:uid="{00000000-0005-0000-0000-0000F1120000}"/>
    <cellStyle name="Comma 2 4 6 3" xfId="889" xr:uid="{00000000-0005-0000-0000-0000F2120000}"/>
    <cellStyle name="Comma 2 4 6 3 2" xfId="6146" xr:uid="{00000000-0005-0000-0000-0000F3120000}"/>
    <cellStyle name="Comma 2 4 6 3 2 2" xfId="13943" xr:uid="{00000000-0005-0000-0000-0000F4120000}"/>
    <cellStyle name="Comma 2 4 6 3 3" xfId="3547" xr:uid="{00000000-0005-0000-0000-0000F5120000}"/>
    <cellStyle name="Comma 2 4 6 3 3 2" xfId="11341" xr:uid="{00000000-0005-0000-0000-0000F6120000}"/>
    <cellStyle name="Comma 2 4 6 3 4" xfId="8743" xr:uid="{00000000-0005-0000-0000-0000F7120000}"/>
    <cellStyle name="Comma 2 4 6 4" xfId="890" xr:uid="{00000000-0005-0000-0000-0000F8120000}"/>
    <cellStyle name="Comma 2 4 6 4 2" xfId="6147" xr:uid="{00000000-0005-0000-0000-0000F9120000}"/>
    <cellStyle name="Comma 2 4 6 4 2 2" xfId="13944" xr:uid="{00000000-0005-0000-0000-0000FA120000}"/>
    <cellStyle name="Comma 2 4 6 4 3" xfId="3548" xr:uid="{00000000-0005-0000-0000-0000FB120000}"/>
    <cellStyle name="Comma 2 4 6 4 3 2" xfId="11342" xr:uid="{00000000-0005-0000-0000-0000FC120000}"/>
    <cellStyle name="Comma 2 4 6 4 4" xfId="8744" xr:uid="{00000000-0005-0000-0000-0000FD120000}"/>
    <cellStyle name="Comma 2 4 6 5" xfId="6143" xr:uid="{00000000-0005-0000-0000-0000FE120000}"/>
    <cellStyle name="Comma 2 4 6 5 2" xfId="13940" xr:uid="{00000000-0005-0000-0000-0000FF120000}"/>
    <cellStyle name="Comma 2 4 6 6" xfId="3544" xr:uid="{00000000-0005-0000-0000-000000130000}"/>
    <cellStyle name="Comma 2 4 6 6 2" xfId="11338" xr:uid="{00000000-0005-0000-0000-000001130000}"/>
    <cellStyle name="Comma 2 4 6 7" xfId="8740" xr:uid="{00000000-0005-0000-0000-000002130000}"/>
    <cellStyle name="Comma 2 4 7" xfId="891" xr:uid="{00000000-0005-0000-0000-000003130000}"/>
    <cellStyle name="Comma 2 4 7 2" xfId="892" xr:uid="{00000000-0005-0000-0000-000004130000}"/>
    <cellStyle name="Comma 2 4 7 2 2" xfId="893" xr:uid="{00000000-0005-0000-0000-000005130000}"/>
    <cellStyle name="Comma 2 4 7 2 2 2" xfId="6150" xr:uid="{00000000-0005-0000-0000-000006130000}"/>
    <cellStyle name="Comma 2 4 7 2 2 2 2" xfId="13947" xr:uid="{00000000-0005-0000-0000-000007130000}"/>
    <cellStyle name="Comma 2 4 7 2 2 3" xfId="3551" xr:uid="{00000000-0005-0000-0000-000008130000}"/>
    <cellStyle name="Comma 2 4 7 2 2 3 2" xfId="11345" xr:uid="{00000000-0005-0000-0000-000009130000}"/>
    <cellStyle name="Comma 2 4 7 2 2 4" xfId="8747" xr:uid="{00000000-0005-0000-0000-00000A130000}"/>
    <cellStyle name="Comma 2 4 7 2 3" xfId="6149" xr:uid="{00000000-0005-0000-0000-00000B130000}"/>
    <cellStyle name="Comma 2 4 7 2 3 2" xfId="13946" xr:uid="{00000000-0005-0000-0000-00000C130000}"/>
    <cellStyle name="Comma 2 4 7 2 4" xfId="3550" xr:uid="{00000000-0005-0000-0000-00000D130000}"/>
    <cellStyle name="Comma 2 4 7 2 4 2" xfId="11344" xr:uid="{00000000-0005-0000-0000-00000E130000}"/>
    <cellStyle name="Comma 2 4 7 2 5" xfId="8746" xr:uid="{00000000-0005-0000-0000-00000F130000}"/>
    <cellStyle name="Comma 2 4 7 3" xfId="894" xr:uid="{00000000-0005-0000-0000-000010130000}"/>
    <cellStyle name="Comma 2 4 7 3 2" xfId="6151" xr:uid="{00000000-0005-0000-0000-000011130000}"/>
    <cellStyle name="Comma 2 4 7 3 2 2" xfId="13948" xr:uid="{00000000-0005-0000-0000-000012130000}"/>
    <cellStyle name="Comma 2 4 7 3 3" xfId="3552" xr:uid="{00000000-0005-0000-0000-000013130000}"/>
    <cellStyle name="Comma 2 4 7 3 3 2" xfId="11346" xr:uid="{00000000-0005-0000-0000-000014130000}"/>
    <cellStyle name="Comma 2 4 7 3 4" xfId="8748" xr:uid="{00000000-0005-0000-0000-000015130000}"/>
    <cellStyle name="Comma 2 4 7 4" xfId="895" xr:uid="{00000000-0005-0000-0000-000016130000}"/>
    <cellStyle name="Comma 2 4 7 4 2" xfId="6152" xr:uid="{00000000-0005-0000-0000-000017130000}"/>
    <cellStyle name="Comma 2 4 7 4 2 2" xfId="13949" xr:uid="{00000000-0005-0000-0000-000018130000}"/>
    <cellStyle name="Comma 2 4 7 4 3" xfId="3553" xr:uid="{00000000-0005-0000-0000-000019130000}"/>
    <cellStyle name="Comma 2 4 7 4 3 2" xfId="11347" xr:uid="{00000000-0005-0000-0000-00001A130000}"/>
    <cellStyle name="Comma 2 4 7 4 4" xfId="8749" xr:uid="{00000000-0005-0000-0000-00001B130000}"/>
    <cellStyle name="Comma 2 4 7 5" xfId="6148" xr:uid="{00000000-0005-0000-0000-00001C130000}"/>
    <cellStyle name="Comma 2 4 7 5 2" xfId="13945" xr:uid="{00000000-0005-0000-0000-00001D130000}"/>
    <cellStyle name="Comma 2 4 7 6" xfId="3549" xr:uid="{00000000-0005-0000-0000-00001E130000}"/>
    <cellStyle name="Comma 2 4 7 6 2" xfId="11343" xr:uid="{00000000-0005-0000-0000-00001F130000}"/>
    <cellStyle name="Comma 2 4 7 7" xfId="8745" xr:uid="{00000000-0005-0000-0000-000020130000}"/>
    <cellStyle name="Comma 2 4 8" xfId="896" xr:uid="{00000000-0005-0000-0000-000021130000}"/>
    <cellStyle name="Comma 2 4 8 2" xfId="897" xr:uid="{00000000-0005-0000-0000-000022130000}"/>
    <cellStyle name="Comma 2 4 8 2 2" xfId="898" xr:uid="{00000000-0005-0000-0000-000023130000}"/>
    <cellStyle name="Comma 2 4 8 2 2 2" xfId="6155" xr:uid="{00000000-0005-0000-0000-000024130000}"/>
    <cellStyle name="Comma 2 4 8 2 2 2 2" xfId="13952" xr:uid="{00000000-0005-0000-0000-000025130000}"/>
    <cellStyle name="Comma 2 4 8 2 2 3" xfId="3556" xr:uid="{00000000-0005-0000-0000-000026130000}"/>
    <cellStyle name="Comma 2 4 8 2 2 3 2" xfId="11350" xr:uid="{00000000-0005-0000-0000-000027130000}"/>
    <cellStyle name="Comma 2 4 8 2 2 4" xfId="8752" xr:uid="{00000000-0005-0000-0000-000028130000}"/>
    <cellStyle name="Comma 2 4 8 2 3" xfId="6154" xr:uid="{00000000-0005-0000-0000-000029130000}"/>
    <cellStyle name="Comma 2 4 8 2 3 2" xfId="13951" xr:uid="{00000000-0005-0000-0000-00002A130000}"/>
    <cellStyle name="Comma 2 4 8 2 4" xfId="3555" xr:uid="{00000000-0005-0000-0000-00002B130000}"/>
    <cellStyle name="Comma 2 4 8 2 4 2" xfId="11349" xr:uid="{00000000-0005-0000-0000-00002C130000}"/>
    <cellStyle name="Comma 2 4 8 2 5" xfId="8751" xr:uid="{00000000-0005-0000-0000-00002D130000}"/>
    <cellStyle name="Comma 2 4 8 3" xfId="899" xr:uid="{00000000-0005-0000-0000-00002E130000}"/>
    <cellStyle name="Comma 2 4 8 3 2" xfId="6156" xr:uid="{00000000-0005-0000-0000-00002F130000}"/>
    <cellStyle name="Comma 2 4 8 3 2 2" xfId="13953" xr:uid="{00000000-0005-0000-0000-000030130000}"/>
    <cellStyle name="Comma 2 4 8 3 3" xfId="3557" xr:uid="{00000000-0005-0000-0000-000031130000}"/>
    <cellStyle name="Comma 2 4 8 3 3 2" xfId="11351" xr:uid="{00000000-0005-0000-0000-000032130000}"/>
    <cellStyle name="Comma 2 4 8 3 4" xfId="8753" xr:uid="{00000000-0005-0000-0000-000033130000}"/>
    <cellStyle name="Comma 2 4 8 4" xfId="900" xr:uid="{00000000-0005-0000-0000-000034130000}"/>
    <cellStyle name="Comma 2 4 8 4 2" xfId="6157" xr:uid="{00000000-0005-0000-0000-000035130000}"/>
    <cellStyle name="Comma 2 4 8 4 2 2" xfId="13954" xr:uid="{00000000-0005-0000-0000-000036130000}"/>
    <cellStyle name="Comma 2 4 8 4 3" xfId="3558" xr:uid="{00000000-0005-0000-0000-000037130000}"/>
    <cellStyle name="Comma 2 4 8 4 3 2" xfId="11352" xr:uid="{00000000-0005-0000-0000-000038130000}"/>
    <cellStyle name="Comma 2 4 8 4 4" xfId="8754" xr:uid="{00000000-0005-0000-0000-000039130000}"/>
    <cellStyle name="Comma 2 4 8 5" xfId="6153" xr:uid="{00000000-0005-0000-0000-00003A130000}"/>
    <cellStyle name="Comma 2 4 8 5 2" xfId="13950" xr:uid="{00000000-0005-0000-0000-00003B130000}"/>
    <cellStyle name="Comma 2 4 8 6" xfId="3554" xr:uid="{00000000-0005-0000-0000-00003C130000}"/>
    <cellStyle name="Comma 2 4 8 6 2" xfId="11348" xr:uid="{00000000-0005-0000-0000-00003D130000}"/>
    <cellStyle name="Comma 2 4 8 7" xfId="8750" xr:uid="{00000000-0005-0000-0000-00003E130000}"/>
    <cellStyle name="Comma 2 4 9" xfId="901" xr:uid="{00000000-0005-0000-0000-00003F130000}"/>
    <cellStyle name="Comma 2 4 9 2" xfId="902" xr:uid="{00000000-0005-0000-0000-000040130000}"/>
    <cellStyle name="Comma 2 4 9 2 2" xfId="903" xr:uid="{00000000-0005-0000-0000-000041130000}"/>
    <cellStyle name="Comma 2 4 9 2 2 2" xfId="6160" xr:uid="{00000000-0005-0000-0000-000042130000}"/>
    <cellStyle name="Comma 2 4 9 2 2 2 2" xfId="13957" xr:uid="{00000000-0005-0000-0000-000043130000}"/>
    <cellStyle name="Comma 2 4 9 2 2 3" xfId="3561" xr:uid="{00000000-0005-0000-0000-000044130000}"/>
    <cellStyle name="Comma 2 4 9 2 2 3 2" xfId="11355" xr:uid="{00000000-0005-0000-0000-000045130000}"/>
    <cellStyle name="Comma 2 4 9 2 2 4" xfId="8757" xr:uid="{00000000-0005-0000-0000-000046130000}"/>
    <cellStyle name="Comma 2 4 9 2 3" xfId="6159" xr:uid="{00000000-0005-0000-0000-000047130000}"/>
    <cellStyle name="Comma 2 4 9 2 3 2" xfId="13956" xr:uid="{00000000-0005-0000-0000-000048130000}"/>
    <cellStyle name="Comma 2 4 9 2 4" xfId="3560" xr:uid="{00000000-0005-0000-0000-000049130000}"/>
    <cellStyle name="Comma 2 4 9 2 4 2" xfId="11354" xr:uid="{00000000-0005-0000-0000-00004A130000}"/>
    <cellStyle name="Comma 2 4 9 2 5" xfId="8756" xr:uid="{00000000-0005-0000-0000-00004B130000}"/>
    <cellStyle name="Comma 2 4 9 3" xfId="904" xr:uid="{00000000-0005-0000-0000-00004C130000}"/>
    <cellStyle name="Comma 2 4 9 3 2" xfId="6161" xr:uid="{00000000-0005-0000-0000-00004D130000}"/>
    <cellStyle name="Comma 2 4 9 3 2 2" xfId="13958" xr:uid="{00000000-0005-0000-0000-00004E130000}"/>
    <cellStyle name="Comma 2 4 9 3 3" xfId="3562" xr:uid="{00000000-0005-0000-0000-00004F130000}"/>
    <cellStyle name="Comma 2 4 9 3 3 2" xfId="11356" xr:uid="{00000000-0005-0000-0000-000050130000}"/>
    <cellStyle name="Comma 2 4 9 3 4" xfId="8758" xr:uid="{00000000-0005-0000-0000-000051130000}"/>
    <cellStyle name="Comma 2 4 9 4" xfId="905" xr:uid="{00000000-0005-0000-0000-000052130000}"/>
    <cellStyle name="Comma 2 4 9 4 2" xfId="6162" xr:uid="{00000000-0005-0000-0000-000053130000}"/>
    <cellStyle name="Comma 2 4 9 4 2 2" xfId="13959" xr:uid="{00000000-0005-0000-0000-000054130000}"/>
    <cellStyle name="Comma 2 4 9 4 3" xfId="3563" xr:uid="{00000000-0005-0000-0000-000055130000}"/>
    <cellStyle name="Comma 2 4 9 4 3 2" xfId="11357" xr:uid="{00000000-0005-0000-0000-000056130000}"/>
    <cellStyle name="Comma 2 4 9 4 4" xfId="8759" xr:uid="{00000000-0005-0000-0000-000057130000}"/>
    <cellStyle name="Comma 2 4 9 5" xfId="6158" xr:uid="{00000000-0005-0000-0000-000058130000}"/>
    <cellStyle name="Comma 2 4 9 5 2" xfId="13955" xr:uid="{00000000-0005-0000-0000-000059130000}"/>
    <cellStyle name="Comma 2 4 9 6" xfId="3559" xr:uid="{00000000-0005-0000-0000-00005A130000}"/>
    <cellStyle name="Comma 2 4 9 6 2" xfId="11353" xr:uid="{00000000-0005-0000-0000-00005B130000}"/>
    <cellStyle name="Comma 2 4 9 7" xfId="8755" xr:uid="{00000000-0005-0000-0000-00005C130000}"/>
    <cellStyle name="Comma 2 5" xfId="134" xr:uid="{00000000-0005-0000-0000-00005D130000}"/>
    <cellStyle name="Comma 2 5 10" xfId="907" xr:uid="{00000000-0005-0000-0000-00005E130000}"/>
    <cellStyle name="Comma 2 5 10 2" xfId="908" xr:uid="{00000000-0005-0000-0000-00005F130000}"/>
    <cellStyle name="Comma 2 5 10 2 2" xfId="6165" xr:uid="{00000000-0005-0000-0000-000060130000}"/>
    <cellStyle name="Comma 2 5 10 2 2 2" xfId="13962" xr:uid="{00000000-0005-0000-0000-000061130000}"/>
    <cellStyle name="Comma 2 5 10 2 3" xfId="3566" xr:uid="{00000000-0005-0000-0000-000062130000}"/>
    <cellStyle name="Comma 2 5 10 2 3 2" xfId="11360" xr:uid="{00000000-0005-0000-0000-000063130000}"/>
    <cellStyle name="Comma 2 5 10 2 4" xfId="8762" xr:uid="{00000000-0005-0000-0000-000064130000}"/>
    <cellStyle name="Comma 2 5 10 3" xfId="909" xr:uid="{00000000-0005-0000-0000-000065130000}"/>
    <cellStyle name="Comma 2 5 10 3 2" xfId="6166" xr:uid="{00000000-0005-0000-0000-000066130000}"/>
    <cellStyle name="Comma 2 5 10 3 2 2" xfId="13963" xr:uid="{00000000-0005-0000-0000-000067130000}"/>
    <cellStyle name="Comma 2 5 10 3 3" xfId="3567" xr:uid="{00000000-0005-0000-0000-000068130000}"/>
    <cellStyle name="Comma 2 5 10 3 3 2" xfId="11361" xr:uid="{00000000-0005-0000-0000-000069130000}"/>
    <cellStyle name="Comma 2 5 10 3 4" xfId="8763" xr:uid="{00000000-0005-0000-0000-00006A130000}"/>
    <cellStyle name="Comma 2 5 10 4" xfId="6164" xr:uid="{00000000-0005-0000-0000-00006B130000}"/>
    <cellStyle name="Comma 2 5 10 4 2" xfId="13961" xr:uid="{00000000-0005-0000-0000-00006C130000}"/>
    <cellStyle name="Comma 2 5 10 5" xfId="3565" xr:uid="{00000000-0005-0000-0000-00006D130000}"/>
    <cellStyle name="Comma 2 5 10 5 2" xfId="11359" xr:uid="{00000000-0005-0000-0000-00006E130000}"/>
    <cellStyle name="Comma 2 5 10 6" xfId="8761" xr:uid="{00000000-0005-0000-0000-00006F130000}"/>
    <cellStyle name="Comma 2 5 11" xfId="910" xr:uid="{00000000-0005-0000-0000-000070130000}"/>
    <cellStyle name="Comma 2 5 11 2" xfId="911" xr:uid="{00000000-0005-0000-0000-000071130000}"/>
    <cellStyle name="Comma 2 5 11 2 2" xfId="6168" xr:uid="{00000000-0005-0000-0000-000072130000}"/>
    <cellStyle name="Comma 2 5 11 2 2 2" xfId="13965" xr:uid="{00000000-0005-0000-0000-000073130000}"/>
    <cellStyle name="Comma 2 5 11 2 3" xfId="3569" xr:uid="{00000000-0005-0000-0000-000074130000}"/>
    <cellStyle name="Comma 2 5 11 2 3 2" xfId="11363" xr:uid="{00000000-0005-0000-0000-000075130000}"/>
    <cellStyle name="Comma 2 5 11 2 4" xfId="8765" xr:uid="{00000000-0005-0000-0000-000076130000}"/>
    <cellStyle name="Comma 2 5 11 3" xfId="6167" xr:uid="{00000000-0005-0000-0000-000077130000}"/>
    <cellStyle name="Comma 2 5 11 3 2" xfId="13964" xr:uid="{00000000-0005-0000-0000-000078130000}"/>
    <cellStyle name="Comma 2 5 11 4" xfId="3568" xr:uid="{00000000-0005-0000-0000-000079130000}"/>
    <cellStyle name="Comma 2 5 11 4 2" xfId="11362" xr:uid="{00000000-0005-0000-0000-00007A130000}"/>
    <cellStyle name="Comma 2 5 11 5" xfId="8764" xr:uid="{00000000-0005-0000-0000-00007B130000}"/>
    <cellStyle name="Comma 2 5 12" xfId="912" xr:uid="{00000000-0005-0000-0000-00007C130000}"/>
    <cellStyle name="Comma 2 5 12 2" xfId="6169" xr:uid="{00000000-0005-0000-0000-00007D130000}"/>
    <cellStyle name="Comma 2 5 12 2 2" xfId="13966" xr:uid="{00000000-0005-0000-0000-00007E130000}"/>
    <cellStyle name="Comma 2 5 12 3" xfId="3570" xr:uid="{00000000-0005-0000-0000-00007F130000}"/>
    <cellStyle name="Comma 2 5 12 3 2" xfId="11364" xr:uid="{00000000-0005-0000-0000-000080130000}"/>
    <cellStyle name="Comma 2 5 12 4" xfId="8766" xr:uid="{00000000-0005-0000-0000-000081130000}"/>
    <cellStyle name="Comma 2 5 13" xfId="913" xr:uid="{00000000-0005-0000-0000-000082130000}"/>
    <cellStyle name="Comma 2 5 13 2" xfId="6170" xr:uid="{00000000-0005-0000-0000-000083130000}"/>
    <cellStyle name="Comma 2 5 13 2 2" xfId="13967" xr:uid="{00000000-0005-0000-0000-000084130000}"/>
    <cellStyle name="Comma 2 5 13 3" xfId="3571" xr:uid="{00000000-0005-0000-0000-000085130000}"/>
    <cellStyle name="Comma 2 5 13 3 2" xfId="11365" xr:uid="{00000000-0005-0000-0000-000086130000}"/>
    <cellStyle name="Comma 2 5 13 4" xfId="8767" xr:uid="{00000000-0005-0000-0000-000087130000}"/>
    <cellStyle name="Comma 2 5 14" xfId="2613" xr:uid="{00000000-0005-0000-0000-000088130000}"/>
    <cellStyle name="Comma 2 5 14 2" xfId="7831" xr:uid="{00000000-0005-0000-0000-000089130000}"/>
    <cellStyle name="Comma 2 5 14 2 2" xfId="15628" xr:uid="{00000000-0005-0000-0000-00008A130000}"/>
    <cellStyle name="Comma 2 5 14 3" xfId="5232" xr:uid="{00000000-0005-0000-0000-00008B130000}"/>
    <cellStyle name="Comma 2 5 14 3 2" xfId="13026" xr:uid="{00000000-0005-0000-0000-00008C130000}"/>
    <cellStyle name="Comma 2 5 14 4" xfId="10428" xr:uid="{00000000-0005-0000-0000-00008D130000}"/>
    <cellStyle name="Comma 2 5 15" xfId="2671" xr:uid="{00000000-0005-0000-0000-00008E130000}"/>
    <cellStyle name="Comma 2 5 15 2" xfId="7884" xr:uid="{00000000-0005-0000-0000-00008F130000}"/>
    <cellStyle name="Comma 2 5 15 2 2" xfId="15681" xr:uid="{00000000-0005-0000-0000-000090130000}"/>
    <cellStyle name="Comma 2 5 15 3" xfId="5285" xr:uid="{00000000-0005-0000-0000-000091130000}"/>
    <cellStyle name="Comma 2 5 15 3 2" xfId="13079" xr:uid="{00000000-0005-0000-0000-000092130000}"/>
    <cellStyle name="Comma 2 5 15 4" xfId="10481" xr:uid="{00000000-0005-0000-0000-000093130000}"/>
    <cellStyle name="Comma 2 5 16" xfId="906" xr:uid="{00000000-0005-0000-0000-000094130000}"/>
    <cellStyle name="Comma 2 5 16 2" xfId="6163" xr:uid="{00000000-0005-0000-0000-000095130000}"/>
    <cellStyle name="Comma 2 5 16 2 2" xfId="13960" xr:uid="{00000000-0005-0000-0000-000096130000}"/>
    <cellStyle name="Comma 2 5 16 3" xfId="3564" xr:uid="{00000000-0005-0000-0000-000097130000}"/>
    <cellStyle name="Comma 2 5 16 3 2" xfId="11358" xr:uid="{00000000-0005-0000-0000-000098130000}"/>
    <cellStyle name="Comma 2 5 16 4" xfId="8760" xr:uid="{00000000-0005-0000-0000-000099130000}"/>
    <cellStyle name="Comma 2 5 17" xfId="5394" xr:uid="{00000000-0005-0000-0000-00009A130000}"/>
    <cellStyle name="Comma 2 5 17 2" xfId="13188" xr:uid="{00000000-0005-0000-0000-00009B130000}"/>
    <cellStyle name="Comma 2 5 18" xfId="2788" xr:uid="{00000000-0005-0000-0000-00009C130000}"/>
    <cellStyle name="Comma 2 5 18 2" xfId="10590" xr:uid="{00000000-0005-0000-0000-00009D130000}"/>
    <cellStyle name="Comma 2 5 19" xfId="7994" xr:uid="{00000000-0005-0000-0000-00009E130000}"/>
    <cellStyle name="Comma 2 5 2" xfId="163" xr:uid="{00000000-0005-0000-0000-00009F130000}"/>
    <cellStyle name="Comma 2 5 2 10" xfId="915" xr:uid="{00000000-0005-0000-0000-0000A0130000}"/>
    <cellStyle name="Comma 2 5 2 10 2" xfId="6172" xr:uid="{00000000-0005-0000-0000-0000A1130000}"/>
    <cellStyle name="Comma 2 5 2 10 2 2" xfId="13969" xr:uid="{00000000-0005-0000-0000-0000A2130000}"/>
    <cellStyle name="Comma 2 5 2 10 3" xfId="3573" xr:uid="{00000000-0005-0000-0000-0000A3130000}"/>
    <cellStyle name="Comma 2 5 2 10 3 2" xfId="11367" xr:uid="{00000000-0005-0000-0000-0000A4130000}"/>
    <cellStyle name="Comma 2 5 2 10 4" xfId="8769" xr:uid="{00000000-0005-0000-0000-0000A5130000}"/>
    <cellStyle name="Comma 2 5 2 11" xfId="2641" xr:uid="{00000000-0005-0000-0000-0000A6130000}"/>
    <cellStyle name="Comma 2 5 2 11 2" xfId="7858" xr:uid="{00000000-0005-0000-0000-0000A7130000}"/>
    <cellStyle name="Comma 2 5 2 11 2 2" xfId="15655" xr:uid="{00000000-0005-0000-0000-0000A8130000}"/>
    <cellStyle name="Comma 2 5 2 11 3" xfId="5259" xr:uid="{00000000-0005-0000-0000-0000A9130000}"/>
    <cellStyle name="Comma 2 5 2 11 3 2" xfId="13053" xr:uid="{00000000-0005-0000-0000-0000AA130000}"/>
    <cellStyle name="Comma 2 5 2 11 4" xfId="10455" xr:uid="{00000000-0005-0000-0000-0000AB130000}"/>
    <cellStyle name="Comma 2 5 2 12" xfId="2698" xr:uid="{00000000-0005-0000-0000-0000AC130000}"/>
    <cellStyle name="Comma 2 5 2 12 2" xfId="7911" xr:uid="{00000000-0005-0000-0000-0000AD130000}"/>
    <cellStyle name="Comma 2 5 2 12 2 2" xfId="15708" xr:uid="{00000000-0005-0000-0000-0000AE130000}"/>
    <cellStyle name="Comma 2 5 2 12 3" xfId="5312" xr:uid="{00000000-0005-0000-0000-0000AF130000}"/>
    <cellStyle name="Comma 2 5 2 12 3 2" xfId="13106" xr:uid="{00000000-0005-0000-0000-0000B0130000}"/>
    <cellStyle name="Comma 2 5 2 12 4" xfId="10508" xr:uid="{00000000-0005-0000-0000-0000B1130000}"/>
    <cellStyle name="Comma 2 5 2 13" xfId="914" xr:uid="{00000000-0005-0000-0000-0000B2130000}"/>
    <cellStyle name="Comma 2 5 2 13 2" xfId="6171" xr:uid="{00000000-0005-0000-0000-0000B3130000}"/>
    <cellStyle name="Comma 2 5 2 13 2 2" xfId="13968" xr:uid="{00000000-0005-0000-0000-0000B4130000}"/>
    <cellStyle name="Comma 2 5 2 13 3" xfId="3572" xr:uid="{00000000-0005-0000-0000-0000B5130000}"/>
    <cellStyle name="Comma 2 5 2 13 3 2" xfId="11366" xr:uid="{00000000-0005-0000-0000-0000B6130000}"/>
    <cellStyle name="Comma 2 5 2 13 4" xfId="8768" xr:uid="{00000000-0005-0000-0000-0000B7130000}"/>
    <cellStyle name="Comma 2 5 2 14" xfId="5421" xr:uid="{00000000-0005-0000-0000-0000B8130000}"/>
    <cellStyle name="Comma 2 5 2 14 2" xfId="13215" xr:uid="{00000000-0005-0000-0000-0000B9130000}"/>
    <cellStyle name="Comma 2 5 2 15" xfId="2815" xr:uid="{00000000-0005-0000-0000-0000BA130000}"/>
    <cellStyle name="Comma 2 5 2 15 2" xfId="10617" xr:uid="{00000000-0005-0000-0000-0000BB130000}"/>
    <cellStyle name="Comma 2 5 2 16" xfId="8020" xr:uid="{00000000-0005-0000-0000-0000BC130000}"/>
    <cellStyle name="Comma 2 5 2 2" xfId="217" xr:uid="{00000000-0005-0000-0000-0000BD130000}"/>
    <cellStyle name="Comma 2 5 2 2 10" xfId="2752" xr:uid="{00000000-0005-0000-0000-0000BE130000}"/>
    <cellStyle name="Comma 2 5 2 2 10 2" xfId="7965" xr:uid="{00000000-0005-0000-0000-0000BF130000}"/>
    <cellStyle name="Comma 2 5 2 2 10 2 2" xfId="15762" xr:uid="{00000000-0005-0000-0000-0000C0130000}"/>
    <cellStyle name="Comma 2 5 2 2 10 3" xfId="5366" xr:uid="{00000000-0005-0000-0000-0000C1130000}"/>
    <cellStyle name="Comma 2 5 2 2 10 3 2" xfId="13160" xr:uid="{00000000-0005-0000-0000-0000C2130000}"/>
    <cellStyle name="Comma 2 5 2 2 10 4" xfId="10562" xr:uid="{00000000-0005-0000-0000-0000C3130000}"/>
    <cellStyle name="Comma 2 5 2 2 11" xfId="916" xr:uid="{00000000-0005-0000-0000-0000C4130000}"/>
    <cellStyle name="Comma 2 5 2 2 11 2" xfId="6173" xr:uid="{00000000-0005-0000-0000-0000C5130000}"/>
    <cellStyle name="Comma 2 5 2 2 11 2 2" xfId="13970" xr:uid="{00000000-0005-0000-0000-0000C6130000}"/>
    <cellStyle name="Comma 2 5 2 2 11 3" xfId="3574" xr:uid="{00000000-0005-0000-0000-0000C7130000}"/>
    <cellStyle name="Comma 2 5 2 2 11 3 2" xfId="11368" xr:uid="{00000000-0005-0000-0000-0000C8130000}"/>
    <cellStyle name="Comma 2 5 2 2 11 4" xfId="8770" xr:uid="{00000000-0005-0000-0000-0000C9130000}"/>
    <cellStyle name="Comma 2 5 2 2 12" xfId="5475" xr:uid="{00000000-0005-0000-0000-0000CA130000}"/>
    <cellStyle name="Comma 2 5 2 2 12 2" xfId="13269" xr:uid="{00000000-0005-0000-0000-0000CB130000}"/>
    <cellStyle name="Comma 2 5 2 2 13" xfId="2869" xr:uid="{00000000-0005-0000-0000-0000CC130000}"/>
    <cellStyle name="Comma 2 5 2 2 13 2" xfId="10671" xr:uid="{00000000-0005-0000-0000-0000CD130000}"/>
    <cellStyle name="Comma 2 5 2 2 14" xfId="8074" xr:uid="{00000000-0005-0000-0000-0000CE130000}"/>
    <cellStyle name="Comma 2 5 2 2 2" xfId="917" xr:uid="{00000000-0005-0000-0000-0000CF130000}"/>
    <cellStyle name="Comma 2 5 2 2 2 2" xfId="918" xr:uid="{00000000-0005-0000-0000-0000D0130000}"/>
    <cellStyle name="Comma 2 5 2 2 2 2 2" xfId="919" xr:uid="{00000000-0005-0000-0000-0000D1130000}"/>
    <cellStyle name="Comma 2 5 2 2 2 2 2 2" xfId="6176" xr:uid="{00000000-0005-0000-0000-0000D2130000}"/>
    <cellStyle name="Comma 2 5 2 2 2 2 2 2 2" xfId="13973" xr:uid="{00000000-0005-0000-0000-0000D3130000}"/>
    <cellStyle name="Comma 2 5 2 2 2 2 2 3" xfId="3577" xr:uid="{00000000-0005-0000-0000-0000D4130000}"/>
    <cellStyle name="Comma 2 5 2 2 2 2 2 3 2" xfId="11371" xr:uid="{00000000-0005-0000-0000-0000D5130000}"/>
    <cellStyle name="Comma 2 5 2 2 2 2 2 4" xfId="8773" xr:uid="{00000000-0005-0000-0000-0000D6130000}"/>
    <cellStyle name="Comma 2 5 2 2 2 2 3" xfId="6175" xr:uid="{00000000-0005-0000-0000-0000D7130000}"/>
    <cellStyle name="Comma 2 5 2 2 2 2 3 2" xfId="13972" xr:uid="{00000000-0005-0000-0000-0000D8130000}"/>
    <cellStyle name="Comma 2 5 2 2 2 2 4" xfId="3576" xr:uid="{00000000-0005-0000-0000-0000D9130000}"/>
    <cellStyle name="Comma 2 5 2 2 2 2 4 2" xfId="11370" xr:uid="{00000000-0005-0000-0000-0000DA130000}"/>
    <cellStyle name="Comma 2 5 2 2 2 2 5" xfId="8772" xr:uid="{00000000-0005-0000-0000-0000DB130000}"/>
    <cellStyle name="Comma 2 5 2 2 2 3" xfId="920" xr:uid="{00000000-0005-0000-0000-0000DC130000}"/>
    <cellStyle name="Comma 2 5 2 2 2 3 2" xfId="6177" xr:uid="{00000000-0005-0000-0000-0000DD130000}"/>
    <cellStyle name="Comma 2 5 2 2 2 3 2 2" xfId="13974" xr:uid="{00000000-0005-0000-0000-0000DE130000}"/>
    <cellStyle name="Comma 2 5 2 2 2 3 3" xfId="3578" xr:uid="{00000000-0005-0000-0000-0000DF130000}"/>
    <cellStyle name="Comma 2 5 2 2 2 3 3 2" xfId="11372" xr:uid="{00000000-0005-0000-0000-0000E0130000}"/>
    <cellStyle name="Comma 2 5 2 2 2 3 4" xfId="8774" xr:uid="{00000000-0005-0000-0000-0000E1130000}"/>
    <cellStyle name="Comma 2 5 2 2 2 4" xfId="921" xr:uid="{00000000-0005-0000-0000-0000E2130000}"/>
    <cellStyle name="Comma 2 5 2 2 2 4 2" xfId="6178" xr:uid="{00000000-0005-0000-0000-0000E3130000}"/>
    <cellStyle name="Comma 2 5 2 2 2 4 2 2" xfId="13975" xr:uid="{00000000-0005-0000-0000-0000E4130000}"/>
    <cellStyle name="Comma 2 5 2 2 2 4 3" xfId="3579" xr:uid="{00000000-0005-0000-0000-0000E5130000}"/>
    <cellStyle name="Comma 2 5 2 2 2 4 3 2" xfId="11373" xr:uid="{00000000-0005-0000-0000-0000E6130000}"/>
    <cellStyle name="Comma 2 5 2 2 2 4 4" xfId="8775" xr:uid="{00000000-0005-0000-0000-0000E7130000}"/>
    <cellStyle name="Comma 2 5 2 2 2 5" xfId="6174" xr:uid="{00000000-0005-0000-0000-0000E8130000}"/>
    <cellStyle name="Comma 2 5 2 2 2 5 2" xfId="13971" xr:uid="{00000000-0005-0000-0000-0000E9130000}"/>
    <cellStyle name="Comma 2 5 2 2 2 6" xfId="3575" xr:uid="{00000000-0005-0000-0000-0000EA130000}"/>
    <cellStyle name="Comma 2 5 2 2 2 6 2" xfId="11369" xr:uid="{00000000-0005-0000-0000-0000EB130000}"/>
    <cellStyle name="Comma 2 5 2 2 2 7" xfId="8771" xr:uid="{00000000-0005-0000-0000-0000EC130000}"/>
    <cellStyle name="Comma 2 5 2 2 3" xfId="922" xr:uid="{00000000-0005-0000-0000-0000ED130000}"/>
    <cellStyle name="Comma 2 5 2 2 3 2" xfId="923" xr:uid="{00000000-0005-0000-0000-0000EE130000}"/>
    <cellStyle name="Comma 2 5 2 2 3 2 2" xfId="924" xr:uid="{00000000-0005-0000-0000-0000EF130000}"/>
    <cellStyle name="Comma 2 5 2 2 3 2 2 2" xfId="6181" xr:uid="{00000000-0005-0000-0000-0000F0130000}"/>
    <cellStyle name="Comma 2 5 2 2 3 2 2 2 2" xfId="13978" xr:uid="{00000000-0005-0000-0000-0000F1130000}"/>
    <cellStyle name="Comma 2 5 2 2 3 2 2 3" xfId="3582" xr:uid="{00000000-0005-0000-0000-0000F2130000}"/>
    <cellStyle name="Comma 2 5 2 2 3 2 2 3 2" xfId="11376" xr:uid="{00000000-0005-0000-0000-0000F3130000}"/>
    <cellStyle name="Comma 2 5 2 2 3 2 2 4" xfId="8778" xr:uid="{00000000-0005-0000-0000-0000F4130000}"/>
    <cellStyle name="Comma 2 5 2 2 3 2 3" xfId="6180" xr:uid="{00000000-0005-0000-0000-0000F5130000}"/>
    <cellStyle name="Comma 2 5 2 2 3 2 3 2" xfId="13977" xr:uid="{00000000-0005-0000-0000-0000F6130000}"/>
    <cellStyle name="Comma 2 5 2 2 3 2 4" xfId="3581" xr:uid="{00000000-0005-0000-0000-0000F7130000}"/>
    <cellStyle name="Comma 2 5 2 2 3 2 4 2" xfId="11375" xr:uid="{00000000-0005-0000-0000-0000F8130000}"/>
    <cellStyle name="Comma 2 5 2 2 3 2 5" xfId="8777" xr:uid="{00000000-0005-0000-0000-0000F9130000}"/>
    <cellStyle name="Comma 2 5 2 2 3 3" xfId="925" xr:uid="{00000000-0005-0000-0000-0000FA130000}"/>
    <cellStyle name="Comma 2 5 2 2 3 3 2" xfId="6182" xr:uid="{00000000-0005-0000-0000-0000FB130000}"/>
    <cellStyle name="Comma 2 5 2 2 3 3 2 2" xfId="13979" xr:uid="{00000000-0005-0000-0000-0000FC130000}"/>
    <cellStyle name="Comma 2 5 2 2 3 3 3" xfId="3583" xr:uid="{00000000-0005-0000-0000-0000FD130000}"/>
    <cellStyle name="Comma 2 5 2 2 3 3 3 2" xfId="11377" xr:uid="{00000000-0005-0000-0000-0000FE130000}"/>
    <cellStyle name="Comma 2 5 2 2 3 3 4" xfId="8779" xr:uid="{00000000-0005-0000-0000-0000FF130000}"/>
    <cellStyle name="Comma 2 5 2 2 3 4" xfId="926" xr:uid="{00000000-0005-0000-0000-000000140000}"/>
    <cellStyle name="Comma 2 5 2 2 3 4 2" xfId="6183" xr:uid="{00000000-0005-0000-0000-000001140000}"/>
    <cellStyle name="Comma 2 5 2 2 3 4 2 2" xfId="13980" xr:uid="{00000000-0005-0000-0000-000002140000}"/>
    <cellStyle name="Comma 2 5 2 2 3 4 3" xfId="3584" xr:uid="{00000000-0005-0000-0000-000003140000}"/>
    <cellStyle name="Comma 2 5 2 2 3 4 3 2" xfId="11378" xr:uid="{00000000-0005-0000-0000-000004140000}"/>
    <cellStyle name="Comma 2 5 2 2 3 4 4" xfId="8780" xr:uid="{00000000-0005-0000-0000-000005140000}"/>
    <cellStyle name="Comma 2 5 2 2 3 5" xfId="6179" xr:uid="{00000000-0005-0000-0000-000006140000}"/>
    <cellStyle name="Comma 2 5 2 2 3 5 2" xfId="13976" xr:uid="{00000000-0005-0000-0000-000007140000}"/>
    <cellStyle name="Comma 2 5 2 2 3 6" xfId="3580" xr:uid="{00000000-0005-0000-0000-000008140000}"/>
    <cellStyle name="Comma 2 5 2 2 3 6 2" xfId="11374" xr:uid="{00000000-0005-0000-0000-000009140000}"/>
    <cellStyle name="Comma 2 5 2 2 3 7" xfId="8776" xr:uid="{00000000-0005-0000-0000-00000A140000}"/>
    <cellStyle name="Comma 2 5 2 2 4" xfId="927" xr:uid="{00000000-0005-0000-0000-00000B140000}"/>
    <cellStyle name="Comma 2 5 2 2 4 2" xfId="928" xr:uid="{00000000-0005-0000-0000-00000C140000}"/>
    <cellStyle name="Comma 2 5 2 2 4 2 2" xfId="929" xr:uid="{00000000-0005-0000-0000-00000D140000}"/>
    <cellStyle name="Comma 2 5 2 2 4 2 2 2" xfId="6186" xr:uid="{00000000-0005-0000-0000-00000E140000}"/>
    <cellStyle name="Comma 2 5 2 2 4 2 2 2 2" xfId="13983" xr:uid="{00000000-0005-0000-0000-00000F140000}"/>
    <cellStyle name="Comma 2 5 2 2 4 2 2 3" xfId="3587" xr:uid="{00000000-0005-0000-0000-000010140000}"/>
    <cellStyle name="Comma 2 5 2 2 4 2 2 3 2" xfId="11381" xr:uid="{00000000-0005-0000-0000-000011140000}"/>
    <cellStyle name="Comma 2 5 2 2 4 2 2 4" xfId="8783" xr:uid="{00000000-0005-0000-0000-000012140000}"/>
    <cellStyle name="Comma 2 5 2 2 4 2 3" xfId="6185" xr:uid="{00000000-0005-0000-0000-000013140000}"/>
    <cellStyle name="Comma 2 5 2 2 4 2 3 2" xfId="13982" xr:uid="{00000000-0005-0000-0000-000014140000}"/>
    <cellStyle name="Comma 2 5 2 2 4 2 4" xfId="3586" xr:uid="{00000000-0005-0000-0000-000015140000}"/>
    <cellStyle name="Comma 2 5 2 2 4 2 4 2" xfId="11380" xr:uid="{00000000-0005-0000-0000-000016140000}"/>
    <cellStyle name="Comma 2 5 2 2 4 2 5" xfId="8782" xr:uid="{00000000-0005-0000-0000-000017140000}"/>
    <cellStyle name="Comma 2 5 2 2 4 3" xfId="930" xr:uid="{00000000-0005-0000-0000-000018140000}"/>
    <cellStyle name="Comma 2 5 2 2 4 3 2" xfId="6187" xr:uid="{00000000-0005-0000-0000-000019140000}"/>
    <cellStyle name="Comma 2 5 2 2 4 3 2 2" xfId="13984" xr:uid="{00000000-0005-0000-0000-00001A140000}"/>
    <cellStyle name="Comma 2 5 2 2 4 3 3" xfId="3588" xr:uid="{00000000-0005-0000-0000-00001B140000}"/>
    <cellStyle name="Comma 2 5 2 2 4 3 3 2" xfId="11382" xr:uid="{00000000-0005-0000-0000-00001C140000}"/>
    <cellStyle name="Comma 2 5 2 2 4 3 4" xfId="8784" xr:uid="{00000000-0005-0000-0000-00001D140000}"/>
    <cellStyle name="Comma 2 5 2 2 4 4" xfId="931" xr:uid="{00000000-0005-0000-0000-00001E140000}"/>
    <cellStyle name="Comma 2 5 2 2 4 4 2" xfId="6188" xr:uid="{00000000-0005-0000-0000-00001F140000}"/>
    <cellStyle name="Comma 2 5 2 2 4 4 2 2" xfId="13985" xr:uid="{00000000-0005-0000-0000-000020140000}"/>
    <cellStyle name="Comma 2 5 2 2 4 4 3" xfId="3589" xr:uid="{00000000-0005-0000-0000-000021140000}"/>
    <cellStyle name="Comma 2 5 2 2 4 4 3 2" xfId="11383" xr:uid="{00000000-0005-0000-0000-000022140000}"/>
    <cellStyle name="Comma 2 5 2 2 4 4 4" xfId="8785" xr:uid="{00000000-0005-0000-0000-000023140000}"/>
    <cellStyle name="Comma 2 5 2 2 4 5" xfId="6184" xr:uid="{00000000-0005-0000-0000-000024140000}"/>
    <cellStyle name="Comma 2 5 2 2 4 5 2" xfId="13981" xr:uid="{00000000-0005-0000-0000-000025140000}"/>
    <cellStyle name="Comma 2 5 2 2 4 6" xfId="3585" xr:uid="{00000000-0005-0000-0000-000026140000}"/>
    <cellStyle name="Comma 2 5 2 2 4 6 2" xfId="11379" xr:uid="{00000000-0005-0000-0000-000027140000}"/>
    <cellStyle name="Comma 2 5 2 2 4 7" xfId="8781" xr:uid="{00000000-0005-0000-0000-000028140000}"/>
    <cellStyle name="Comma 2 5 2 2 5" xfId="932" xr:uid="{00000000-0005-0000-0000-000029140000}"/>
    <cellStyle name="Comma 2 5 2 2 5 2" xfId="933" xr:uid="{00000000-0005-0000-0000-00002A140000}"/>
    <cellStyle name="Comma 2 5 2 2 5 2 2" xfId="934" xr:uid="{00000000-0005-0000-0000-00002B140000}"/>
    <cellStyle name="Comma 2 5 2 2 5 2 2 2" xfId="6191" xr:uid="{00000000-0005-0000-0000-00002C140000}"/>
    <cellStyle name="Comma 2 5 2 2 5 2 2 2 2" xfId="13988" xr:uid="{00000000-0005-0000-0000-00002D140000}"/>
    <cellStyle name="Comma 2 5 2 2 5 2 2 3" xfId="3592" xr:uid="{00000000-0005-0000-0000-00002E140000}"/>
    <cellStyle name="Comma 2 5 2 2 5 2 2 3 2" xfId="11386" xr:uid="{00000000-0005-0000-0000-00002F140000}"/>
    <cellStyle name="Comma 2 5 2 2 5 2 2 4" xfId="8788" xr:uid="{00000000-0005-0000-0000-000030140000}"/>
    <cellStyle name="Comma 2 5 2 2 5 2 3" xfId="6190" xr:uid="{00000000-0005-0000-0000-000031140000}"/>
    <cellStyle name="Comma 2 5 2 2 5 2 3 2" xfId="13987" xr:uid="{00000000-0005-0000-0000-000032140000}"/>
    <cellStyle name="Comma 2 5 2 2 5 2 4" xfId="3591" xr:uid="{00000000-0005-0000-0000-000033140000}"/>
    <cellStyle name="Comma 2 5 2 2 5 2 4 2" xfId="11385" xr:uid="{00000000-0005-0000-0000-000034140000}"/>
    <cellStyle name="Comma 2 5 2 2 5 2 5" xfId="8787" xr:uid="{00000000-0005-0000-0000-000035140000}"/>
    <cellStyle name="Comma 2 5 2 2 5 3" xfId="935" xr:uid="{00000000-0005-0000-0000-000036140000}"/>
    <cellStyle name="Comma 2 5 2 2 5 3 2" xfId="6192" xr:uid="{00000000-0005-0000-0000-000037140000}"/>
    <cellStyle name="Comma 2 5 2 2 5 3 2 2" xfId="13989" xr:uid="{00000000-0005-0000-0000-000038140000}"/>
    <cellStyle name="Comma 2 5 2 2 5 3 3" xfId="3593" xr:uid="{00000000-0005-0000-0000-000039140000}"/>
    <cellStyle name="Comma 2 5 2 2 5 3 3 2" xfId="11387" xr:uid="{00000000-0005-0000-0000-00003A140000}"/>
    <cellStyle name="Comma 2 5 2 2 5 3 4" xfId="8789" xr:uid="{00000000-0005-0000-0000-00003B140000}"/>
    <cellStyle name="Comma 2 5 2 2 5 4" xfId="936" xr:uid="{00000000-0005-0000-0000-00003C140000}"/>
    <cellStyle name="Comma 2 5 2 2 5 4 2" xfId="6193" xr:uid="{00000000-0005-0000-0000-00003D140000}"/>
    <cellStyle name="Comma 2 5 2 2 5 4 2 2" xfId="13990" xr:uid="{00000000-0005-0000-0000-00003E140000}"/>
    <cellStyle name="Comma 2 5 2 2 5 4 3" xfId="3594" xr:uid="{00000000-0005-0000-0000-00003F140000}"/>
    <cellStyle name="Comma 2 5 2 2 5 4 3 2" xfId="11388" xr:uid="{00000000-0005-0000-0000-000040140000}"/>
    <cellStyle name="Comma 2 5 2 2 5 4 4" xfId="8790" xr:uid="{00000000-0005-0000-0000-000041140000}"/>
    <cellStyle name="Comma 2 5 2 2 5 5" xfId="6189" xr:uid="{00000000-0005-0000-0000-000042140000}"/>
    <cellStyle name="Comma 2 5 2 2 5 5 2" xfId="13986" xr:uid="{00000000-0005-0000-0000-000043140000}"/>
    <cellStyle name="Comma 2 5 2 2 5 6" xfId="3590" xr:uid="{00000000-0005-0000-0000-000044140000}"/>
    <cellStyle name="Comma 2 5 2 2 5 6 2" xfId="11384" xr:uid="{00000000-0005-0000-0000-000045140000}"/>
    <cellStyle name="Comma 2 5 2 2 5 7" xfId="8786" xr:uid="{00000000-0005-0000-0000-000046140000}"/>
    <cellStyle name="Comma 2 5 2 2 6" xfId="937" xr:uid="{00000000-0005-0000-0000-000047140000}"/>
    <cellStyle name="Comma 2 5 2 2 6 2" xfId="938" xr:uid="{00000000-0005-0000-0000-000048140000}"/>
    <cellStyle name="Comma 2 5 2 2 6 2 2" xfId="6195" xr:uid="{00000000-0005-0000-0000-000049140000}"/>
    <cellStyle name="Comma 2 5 2 2 6 2 2 2" xfId="13992" xr:uid="{00000000-0005-0000-0000-00004A140000}"/>
    <cellStyle name="Comma 2 5 2 2 6 2 3" xfId="3596" xr:uid="{00000000-0005-0000-0000-00004B140000}"/>
    <cellStyle name="Comma 2 5 2 2 6 2 3 2" xfId="11390" xr:uid="{00000000-0005-0000-0000-00004C140000}"/>
    <cellStyle name="Comma 2 5 2 2 6 2 4" xfId="8792" xr:uid="{00000000-0005-0000-0000-00004D140000}"/>
    <cellStyle name="Comma 2 5 2 2 6 3" xfId="939" xr:uid="{00000000-0005-0000-0000-00004E140000}"/>
    <cellStyle name="Comma 2 5 2 2 6 3 2" xfId="6196" xr:uid="{00000000-0005-0000-0000-00004F140000}"/>
    <cellStyle name="Comma 2 5 2 2 6 3 2 2" xfId="13993" xr:uid="{00000000-0005-0000-0000-000050140000}"/>
    <cellStyle name="Comma 2 5 2 2 6 3 3" xfId="3597" xr:uid="{00000000-0005-0000-0000-000051140000}"/>
    <cellStyle name="Comma 2 5 2 2 6 3 3 2" xfId="11391" xr:uid="{00000000-0005-0000-0000-000052140000}"/>
    <cellStyle name="Comma 2 5 2 2 6 3 4" xfId="8793" xr:uid="{00000000-0005-0000-0000-000053140000}"/>
    <cellStyle name="Comma 2 5 2 2 6 4" xfId="6194" xr:uid="{00000000-0005-0000-0000-000054140000}"/>
    <cellStyle name="Comma 2 5 2 2 6 4 2" xfId="13991" xr:uid="{00000000-0005-0000-0000-000055140000}"/>
    <cellStyle name="Comma 2 5 2 2 6 5" xfId="3595" xr:uid="{00000000-0005-0000-0000-000056140000}"/>
    <cellStyle name="Comma 2 5 2 2 6 5 2" xfId="11389" xr:uid="{00000000-0005-0000-0000-000057140000}"/>
    <cellStyle name="Comma 2 5 2 2 6 6" xfId="8791" xr:uid="{00000000-0005-0000-0000-000058140000}"/>
    <cellStyle name="Comma 2 5 2 2 7" xfId="940" xr:uid="{00000000-0005-0000-0000-000059140000}"/>
    <cellStyle name="Comma 2 5 2 2 7 2" xfId="941" xr:uid="{00000000-0005-0000-0000-00005A140000}"/>
    <cellStyle name="Comma 2 5 2 2 7 2 2" xfId="6198" xr:uid="{00000000-0005-0000-0000-00005B140000}"/>
    <cellStyle name="Comma 2 5 2 2 7 2 2 2" xfId="13995" xr:uid="{00000000-0005-0000-0000-00005C140000}"/>
    <cellStyle name="Comma 2 5 2 2 7 2 3" xfId="3599" xr:uid="{00000000-0005-0000-0000-00005D140000}"/>
    <cellStyle name="Comma 2 5 2 2 7 2 3 2" xfId="11393" xr:uid="{00000000-0005-0000-0000-00005E140000}"/>
    <cellStyle name="Comma 2 5 2 2 7 2 4" xfId="8795" xr:uid="{00000000-0005-0000-0000-00005F140000}"/>
    <cellStyle name="Comma 2 5 2 2 7 3" xfId="6197" xr:uid="{00000000-0005-0000-0000-000060140000}"/>
    <cellStyle name="Comma 2 5 2 2 7 3 2" xfId="13994" xr:uid="{00000000-0005-0000-0000-000061140000}"/>
    <cellStyle name="Comma 2 5 2 2 7 4" xfId="3598" xr:uid="{00000000-0005-0000-0000-000062140000}"/>
    <cellStyle name="Comma 2 5 2 2 7 4 2" xfId="11392" xr:uid="{00000000-0005-0000-0000-000063140000}"/>
    <cellStyle name="Comma 2 5 2 2 7 5" xfId="8794" xr:uid="{00000000-0005-0000-0000-000064140000}"/>
    <cellStyle name="Comma 2 5 2 2 8" xfId="942" xr:uid="{00000000-0005-0000-0000-000065140000}"/>
    <cellStyle name="Comma 2 5 2 2 8 2" xfId="6199" xr:uid="{00000000-0005-0000-0000-000066140000}"/>
    <cellStyle name="Comma 2 5 2 2 8 2 2" xfId="13996" xr:uid="{00000000-0005-0000-0000-000067140000}"/>
    <cellStyle name="Comma 2 5 2 2 8 3" xfId="3600" xr:uid="{00000000-0005-0000-0000-000068140000}"/>
    <cellStyle name="Comma 2 5 2 2 8 3 2" xfId="11394" xr:uid="{00000000-0005-0000-0000-000069140000}"/>
    <cellStyle name="Comma 2 5 2 2 8 4" xfId="8796" xr:uid="{00000000-0005-0000-0000-00006A140000}"/>
    <cellStyle name="Comma 2 5 2 2 9" xfId="943" xr:uid="{00000000-0005-0000-0000-00006B140000}"/>
    <cellStyle name="Comma 2 5 2 2 9 2" xfId="6200" xr:uid="{00000000-0005-0000-0000-00006C140000}"/>
    <cellStyle name="Comma 2 5 2 2 9 2 2" xfId="13997" xr:uid="{00000000-0005-0000-0000-00006D140000}"/>
    <cellStyle name="Comma 2 5 2 2 9 3" xfId="3601" xr:uid="{00000000-0005-0000-0000-00006E140000}"/>
    <cellStyle name="Comma 2 5 2 2 9 3 2" xfId="11395" xr:uid="{00000000-0005-0000-0000-00006F140000}"/>
    <cellStyle name="Comma 2 5 2 2 9 4" xfId="8797" xr:uid="{00000000-0005-0000-0000-000070140000}"/>
    <cellStyle name="Comma 2 5 2 3" xfId="944" xr:uid="{00000000-0005-0000-0000-000071140000}"/>
    <cellStyle name="Comma 2 5 2 3 2" xfId="945" xr:uid="{00000000-0005-0000-0000-000072140000}"/>
    <cellStyle name="Comma 2 5 2 3 2 2" xfId="946" xr:uid="{00000000-0005-0000-0000-000073140000}"/>
    <cellStyle name="Comma 2 5 2 3 2 2 2" xfId="6203" xr:uid="{00000000-0005-0000-0000-000074140000}"/>
    <cellStyle name="Comma 2 5 2 3 2 2 2 2" xfId="14000" xr:uid="{00000000-0005-0000-0000-000075140000}"/>
    <cellStyle name="Comma 2 5 2 3 2 2 3" xfId="3604" xr:uid="{00000000-0005-0000-0000-000076140000}"/>
    <cellStyle name="Comma 2 5 2 3 2 2 3 2" xfId="11398" xr:uid="{00000000-0005-0000-0000-000077140000}"/>
    <cellStyle name="Comma 2 5 2 3 2 2 4" xfId="8800" xr:uid="{00000000-0005-0000-0000-000078140000}"/>
    <cellStyle name="Comma 2 5 2 3 2 3" xfId="6202" xr:uid="{00000000-0005-0000-0000-000079140000}"/>
    <cellStyle name="Comma 2 5 2 3 2 3 2" xfId="13999" xr:uid="{00000000-0005-0000-0000-00007A140000}"/>
    <cellStyle name="Comma 2 5 2 3 2 4" xfId="3603" xr:uid="{00000000-0005-0000-0000-00007B140000}"/>
    <cellStyle name="Comma 2 5 2 3 2 4 2" xfId="11397" xr:uid="{00000000-0005-0000-0000-00007C140000}"/>
    <cellStyle name="Comma 2 5 2 3 2 5" xfId="8799" xr:uid="{00000000-0005-0000-0000-00007D140000}"/>
    <cellStyle name="Comma 2 5 2 3 3" xfId="947" xr:uid="{00000000-0005-0000-0000-00007E140000}"/>
    <cellStyle name="Comma 2 5 2 3 3 2" xfId="6204" xr:uid="{00000000-0005-0000-0000-00007F140000}"/>
    <cellStyle name="Comma 2 5 2 3 3 2 2" xfId="14001" xr:uid="{00000000-0005-0000-0000-000080140000}"/>
    <cellStyle name="Comma 2 5 2 3 3 3" xfId="3605" xr:uid="{00000000-0005-0000-0000-000081140000}"/>
    <cellStyle name="Comma 2 5 2 3 3 3 2" xfId="11399" xr:uid="{00000000-0005-0000-0000-000082140000}"/>
    <cellStyle name="Comma 2 5 2 3 3 4" xfId="8801" xr:uid="{00000000-0005-0000-0000-000083140000}"/>
    <cellStyle name="Comma 2 5 2 3 4" xfId="948" xr:uid="{00000000-0005-0000-0000-000084140000}"/>
    <cellStyle name="Comma 2 5 2 3 4 2" xfId="6205" xr:uid="{00000000-0005-0000-0000-000085140000}"/>
    <cellStyle name="Comma 2 5 2 3 4 2 2" xfId="14002" xr:uid="{00000000-0005-0000-0000-000086140000}"/>
    <cellStyle name="Comma 2 5 2 3 4 3" xfId="3606" xr:uid="{00000000-0005-0000-0000-000087140000}"/>
    <cellStyle name="Comma 2 5 2 3 4 3 2" xfId="11400" xr:uid="{00000000-0005-0000-0000-000088140000}"/>
    <cellStyle name="Comma 2 5 2 3 4 4" xfId="8802" xr:uid="{00000000-0005-0000-0000-000089140000}"/>
    <cellStyle name="Comma 2 5 2 3 5" xfId="6201" xr:uid="{00000000-0005-0000-0000-00008A140000}"/>
    <cellStyle name="Comma 2 5 2 3 5 2" xfId="13998" xr:uid="{00000000-0005-0000-0000-00008B140000}"/>
    <cellStyle name="Comma 2 5 2 3 6" xfId="3602" xr:uid="{00000000-0005-0000-0000-00008C140000}"/>
    <cellStyle name="Comma 2 5 2 3 6 2" xfId="11396" xr:uid="{00000000-0005-0000-0000-00008D140000}"/>
    <cellStyle name="Comma 2 5 2 3 7" xfId="8798" xr:uid="{00000000-0005-0000-0000-00008E140000}"/>
    <cellStyle name="Comma 2 5 2 4" xfId="949" xr:uid="{00000000-0005-0000-0000-00008F140000}"/>
    <cellStyle name="Comma 2 5 2 4 2" xfId="950" xr:uid="{00000000-0005-0000-0000-000090140000}"/>
    <cellStyle name="Comma 2 5 2 4 2 2" xfId="951" xr:uid="{00000000-0005-0000-0000-000091140000}"/>
    <cellStyle name="Comma 2 5 2 4 2 2 2" xfId="6208" xr:uid="{00000000-0005-0000-0000-000092140000}"/>
    <cellStyle name="Comma 2 5 2 4 2 2 2 2" xfId="14005" xr:uid="{00000000-0005-0000-0000-000093140000}"/>
    <cellStyle name="Comma 2 5 2 4 2 2 3" xfId="3609" xr:uid="{00000000-0005-0000-0000-000094140000}"/>
    <cellStyle name="Comma 2 5 2 4 2 2 3 2" xfId="11403" xr:uid="{00000000-0005-0000-0000-000095140000}"/>
    <cellStyle name="Comma 2 5 2 4 2 2 4" xfId="8805" xr:uid="{00000000-0005-0000-0000-000096140000}"/>
    <cellStyle name="Comma 2 5 2 4 2 3" xfId="6207" xr:uid="{00000000-0005-0000-0000-000097140000}"/>
    <cellStyle name="Comma 2 5 2 4 2 3 2" xfId="14004" xr:uid="{00000000-0005-0000-0000-000098140000}"/>
    <cellStyle name="Comma 2 5 2 4 2 4" xfId="3608" xr:uid="{00000000-0005-0000-0000-000099140000}"/>
    <cellStyle name="Comma 2 5 2 4 2 4 2" xfId="11402" xr:uid="{00000000-0005-0000-0000-00009A140000}"/>
    <cellStyle name="Comma 2 5 2 4 2 5" xfId="8804" xr:uid="{00000000-0005-0000-0000-00009B140000}"/>
    <cellStyle name="Comma 2 5 2 4 3" xfId="952" xr:uid="{00000000-0005-0000-0000-00009C140000}"/>
    <cellStyle name="Comma 2 5 2 4 3 2" xfId="6209" xr:uid="{00000000-0005-0000-0000-00009D140000}"/>
    <cellStyle name="Comma 2 5 2 4 3 2 2" xfId="14006" xr:uid="{00000000-0005-0000-0000-00009E140000}"/>
    <cellStyle name="Comma 2 5 2 4 3 3" xfId="3610" xr:uid="{00000000-0005-0000-0000-00009F140000}"/>
    <cellStyle name="Comma 2 5 2 4 3 3 2" xfId="11404" xr:uid="{00000000-0005-0000-0000-0000A0140000}"/>
    <cellStyle name="Comma 2 5 2 4 3 4" xfId="8806" xr:uid="{00000000-0005-0000-0000-0000A1140000}"/>
    <cellStyle name="Comma 2 5 2 4 4" xfId="953" xr:uid="{00000000-0005-0000-0000-0000A2140000}"/>
    <cellStyle name="Comma 2 5 2 4 4 2" xfId="6210" xr:uid="{00000000-0005-0000-0000-0000A3140000}"/>
    <cellStyle name="Comma 2 5 2 4 4 2 2" xfId="14007" xr:uid="{00000000-0005-0000-0000-0000A4140000}"/>
    <cellStyle name="Comma 2 5 2 4 4 3" xfId="3611" xr:uid="{00000000-0005-0000-0000-0000A5140000}"/>
    <cellStyle name="Comma 2 5 2 4 4 3 2" xfId="11405" xr:uid="{00000000-0005-0000-0000-0000A6140000}"/>
    <cellStyle name="Comma 2 5 2 4 4 4" xfId="8807" xr:uid="{00000000-0005-0000-0000-0000A7140000}"/>
    <cellStyle name="Comma 2 5 2 4 5" xfId="6206" xr:uid="{00000000-0005-0000-0000-0000A8140000}"/>
    <cellStyle name="Comma 2 5 2 4 5 2" xfId="14003" xr:uid="{00000000-0005-0000-0000-0000A9140000}"/>
    <cellStyle name="Comma 2 5 2 4 6" xfId="3607" xr:uid="{00000000-0005-0000-0000-0000AA140000}"/>
    <cellStyle name="Comma 2 5 2 4 6 2" xfId="11401" xr:uid="{00000000-0005-0000-0000-0000AB140000}"/>
    <cellStyle name="Comma 2 5 2 4 7" xfId="8803" xr:uid="{00000000-0005-0000-0000-0000AC140000}"/>
    <cellStyle name="Comma 2 5 2 5" xfId="954" xr:uid="{00000000-0005-0000-0000-0000AD140000}"/>
    <cellStyle name="Comma 2 5 2 5 2" xfId="955" xr:uid="{00000000-0005-0000-0000-0000AE140000}"/>
    <cellStyle name="Comma 2 5 2 5 2 2" xfId="956" xr:uid="{00000000-0005-0000-0000-0000AF140000}"/>
    <cellStyle name="Comma 2 5 2 5 2 2 2" xfId="6213" xr:uid="{00000000-0005-0000-0000-0000B0140000}"/>
    <cellStyle name="Comma 2 5 2 5 2 2 2 2" xfId="14010" xr:uid="{00000000-0005-0000-0000-0000B1140000}"/>
    <cellStyle name="Comma 2 5 2 5 2 2 3" xfId="3614" xr:uid="{00000000-0005-0000-0000-0000B2140000}"/>
    <cellStyle name="Comma 2 5 2 5 2 2 3 2" xfId="11408" xr:uid="{00000000-0005-0000-0000-0000B3140000}"/>
    <cellStyle name="Comma 2 5 2 5 2 2 4" xfId="8810" xr:uid="{00000000-0005-0000-0000-0000B4140000}"/>
    <cellStyle name="Comma 2 5 2 5 2 3" xfId="6212" xr:uid="{00000000-0005-0000-0000-0000B5140000}"/>
    <cellStyle name="Comma 2 5 2 5 2 3 2" xfId="14009" xr:uid="{00000000-0005-0000-0000-0000B6140000}"/>
    <cellStyle name="Comma 2 5 2 5 2 4" xfId="3613" xr:uid="{00000000-0005-0000-0000-0000B7140000}"/>
    <cellStyle name="Comma 2 5 2 5 2 4 2" xfId="11407" xr:uid="{00000000-0005-0000-0000-0000B8140000}"/>
    <cellStyle name="Comma 2 5 2 5 2 5" xfId="8809" xr:uid="{00000000-0005-0000-0000-0000B9140000}"/>
    <cellStyle name="Comma 2 5 2 5 3" xfId="957" xr:uid="{00000000-0005-0000-0000-0000BA140000}"/>
    <cellStyle name="Comma 2 5 2 5 3 2" xfId="6214" xr:uid="{00000000-0005-0000-0000-0000BB140000}"/>
    <cellStyle name="Comma 2 5 2 5 3 2 2" xfId="14011" xr:uid="{00000000-0005-0000-0000-0000BC140000}"/>
    <cellStyle name="Comma 2 5 2 5 3 3" xfId="3615" xr:uid="{00000000-0005-0000-0000-0000BD140000}"/>
    <cellStyle name="Comma 2 5 2 5 3 3 2" xfId="11409" xr:uid="{00000000-0005-0000-0000-0000BE140000}"/>
    <cellStyle name="Comma 2 5 2 5 3 4" xfId="8811" xr:uid="{00000000-0005-0000-0000-0000BF140000}"/>
    <cellStyle name="Comma 2 5 2 5 4" xfId="958" xr:uid="{00000000-0005-0000-0000-0000C0140000}"/>
    <cellStyle name="Comma 2 5 2 5 4 2" xfId="6215" xr:uid="{00000000-0005-0000-0000-0000C1140000}"/>
    <cellStyle name="Comma 2 5 2 5 4 2 2" xfId="14012" xr:uid="{00000000-0005-0000-0000-0000C2140000}"/>
    <cellStyle name="Comma 2 5 2 5 4 3" xfId="3616" xr:uid="{00000000-0005-0000-0000-0000C3140000}"/>
    <cellStyle name="Comma 2 5 2 5 4 3 2" xfId="11410" xr:uid="{00000000-0005-0000-0000-0000C4140000}"/>
    <cellStyle name="Comma 2 5 2 5 4 4" xfId="8812" xr:uid="{00000000-0005-0000-0000-0000C5140000}"/>
    <cellStyle name="Comma 2 5 2 5 5" xfId="6211" xr:uid="{00000000-0005-0000-0000-0000C6140000}"/>
    <cellStyle name="Comma 2 5 2 5 5 2" xfId="14008" xr:uid="{00000000-0005-0000-0000-0000C7140000}"/>
    <cellStyle name="Comma 2 5 2 5 6" xfId="3612" xr:uid="{00000000-0005-0000-0000-0000C8140000}"/>
    <cellStyle name="Comma 2 5 2 5 6 2" xfId="11406" xr:uid="{00000000-0005-0000-0000-0000C9140000}"/>
    <cellStyle name="Comma 2 5 2 5 7" xfId="8808" xr:uid="{00000000-0005-0000-0000-0000CA140000}"/>
    <cellStyle name="Comma 2 5 2 6" xfId="959" xr:uid="{00000000-0005-0000-0000-0000CB140000}"/>
    <cellStyle name="Comma 2 5 2 6 2" xfId="960" xr:uid="{00000000-0005-0000-0000-0000CC140000}"/>
    <cellStyle name="Comma 2 5 2 6 2 2" xfId="961" xr:uid="{00000000-0005-0000-0000-0000CD140000}"/>
    <cellStyle name="Comma 2 5 2 6 2 2 2" xfId="6218" xr:uid="{00000000-0005-0000-0000-0000CE140000}"/>
    <cellStyle name="Comma 2 5 2 6 2 2 2 2" xfId="14015" xr:uid="{00000000-0005-0000-0000-0000CF140000}"/>
    <cellStyle name="Comma 2 5 2 6 2 2 3" xfId="3619" xr:uid="{00000000-0005-0000-0000-0000D0140000}"/>
    <cellStyle name="Comma 2 5 2 6 2 2 3 2" xfId="11413" xr:uid="{00000000-0005-0000-0000-0000D1140000}"/>
    <cellStyle name="Comma 2 5 2 6 2 2 4" xfId="8815" xr:uid="{00000000-0005-0000-0000-0000D2140000}"/>
    <cellStyle name="Comma 2 5 2 6 2 3" xfId="6217" xr:uid="{00000000-0005-0000-0000-0000D3140000}"/>
    <cellStyle name="Comma 2 5 2 6 2 3 2" xfId="14014" xr:uid="{00000000-0005-0000-0000-0000D4140000}"/>
    <cellStyle name="Comma 2 5 2 6 2 4" xfId="3618" xr:uid="{00000000-0005-0000-0000-0000D5140000}"/>
    <cellStyle name="Comma 2 5 2 6 2 4 2" xfId="11412" xr:uid="{00000000-0005-0000-0000-0000D6140000}"/>
    <cellStyle name="Comma 2 5 2 6 2 5" xfId="8814" xr:uid="{00000000-0005-0000-0000-0000D7140000}"/>
    <cellStyle name="Comma 2 5 2 6 3" xfId="962" xr:uid="{00000000-0005-0000-0000-0000D8140000}"/>
    <cellStyle name="Comma 2 5 2 6 3 2" xfId="6219" xr:uid="{00000000-0005-0000-0000-0000D9140000}"/>
    <cellStyle name="Comma 2 5 2 6 3 2 2" xfId="14016" xr:uid="{00000000-0005-0000-0000-0000DA140000}"/>
    <cellStyle name="Comma 2 5 2 6 3 3" xfId="3620" xr:uid="{00000000-0005-0000-0000-0000DB140000}"/>
    <cellStyle name="Comma 2 5 2 6 3 3 2" xfId="11414" xr:uid="{00000000-0005-0000-0000-0000DC140000}"/>
    <cellStyle name="Comma 2 5 2 6 3 4" xfId="8816" xr:uid="{00000000-0005-0000-0000-0000DD140000}"/>
    <cellStyle name="Comma 2 5 2 6 4" xfId="963" xr:uid="{00000000-0005-0000-0000-0000DE140000}"/>
    <cellStyle name="Comma 2 5 2 6 4 2" xfId="6220" xr:uid="{00000000-0005-0000-0000-0000DF140000}"/>
    <cellStyle name="Comma 2 5 2 6 4 2 2" xfId="14017" xr:uid="{00000000-0005-0000-0000-0000E0140000}"/>
    <cellStyle name="Comma 2 5 2 6 4 3" xfId="3621" xr:uid="{00000000-0005-0000-0000-0000E1140000}"/>
    <cellStyle name="Comma 2 5 2 6 4 3 2" xfId="11415" xr:uid="{00000000-0005-0000-0000-0000E2140000}"/>
    <cellStyle name="Comma 2 5 2 6 4 4" xfId="8817" xr:uid="{00000000-0005-0000-0000-0000E3140000}"/>
    <cellStyle name="Comma 2 5 2 6 5" xfId="6216" xr:uid="{00000000-0005-0000-0000-0000E4140000}"/>
    <cellStyle name="Comma 2 5 2 6 5 2" xfId="14013" xr:uid="{00000000-0005-0000-0000-0000E5140000}"/>
    <cellStyle name="Comma 2 5 2 6 6" xfId="3617" xr:uid="{00000000-0005-0000-0000-0000E6140000}"/>
    <cellStyle name="Comma 2 5 2 6 6 2" xfId="11411" xr:uid="{00000000-0005-0000-0000-0000E7140000}"/>
    <cellStyle name="Comma 2 5 2 6 7" xfId="8813" xr:uid="{00000000-0005-0000-0000-0000E8140000}"/>
    <cellStyle name="Comma 2 5 2 7" xfId="964" xr:uid="{00000000-0005-0000-0000-0000E9140000}"/>
    <cellStyle name="Comma 2 5 2 7 2" xfId="965" xr:uid="{00000000-0005-0000-0000-0000EA140000}"/>
    <cellStyle name="Comma 2 5 2 7 2 2" xfId="6222" xr:uid="{00000000-0005-0000-0000-0000EB140000}"/>
    <cellStyle name="Comma 2 5 2 7 2 2 2" xfId="14019" xr:uid="{00000000-0005-0000-0000-0000EC140000}"/>
    <cellStyle name="Comma 2 5 2 7 2 3" xfId="3623" xr:uid="{00000000-0005-0000-0000-0000ED140000}"/>
    <cellStyle name="Comma 2 5 2 7 2 3 2" xfId="11417" xr:uid="{00000000-0005-0000-0000-0000EE140000}"/>
    <cellStyle name="Comma 2 5 2 7 2 4" xfId="8819" xr:uid="{00000000-0005-0000-0000-0000EF140000}"/>
    <cellStyle name="Comma 2 5 2 7 3" xfId="966" xr:uid="{00000000-0005-0000-0000-0000F0140000}"/>
    <cellStyle name="Comma 2 5 2 7 3 2" xfId="6223" xr:uid="{00000000-0005-0000-0000-0000F1140000}"/>
    <cellStyle name="Comma 2 5 2 7 3 2 2" xfId="14020" xr:uid="{00000000-0005-0000-0000-0000F2140000}"/>
    <cellStyle name="Comma 2 5 2 7 3 3" xfId="3624" xr:uid="{00000000-0005-0000-0000-0000F3140000}"/>
    <cellStyle name="Comma 2 5 2 7 3 3 2" xfId="11418" xr:uid="{00000000-0005-0000-0000-0000F4140000}"/>
    <cellStyle name="Comma 2 5 2 7 3 4" xfId="8820" xr:uid="{00000000-0005-0000-0000-0000F5140000}"/>
    <cellStyle name="Comma 2 5 2 7 4" xfId="6221" xr:uid="{00000000-0005-0000-0000-0000F6140000}"/>
    <cellStyle name="Comma 2 5 2 7 4 2" xfId="14018" xr:uid="{00000000-0005-0000-0000-0000F7140000}"/>
    <cellStyle name="Comma 2 5 2 7 5" xfId="3622" xr:uid="{00000000-0005-0000-0000-0000F8140000}"/>
    <cellStyle name="Comma 2 5 2 7 5 2" xfId="11416" xr:uid="{00000000-0005-0000-0000-0000F9140000}"/>
    <cellStyle name="Comma 2 5 2 7 6" xfId="8818" xr:uid="{00000000-0005-0000-0000-0000FA140000}"/>
    <cellStyle name="Comma 2 5 2 8" xfId="967" xr:uid="{00000000-0005-0000-0000-0000FB140000}"/>
    <cellStyle name="Comma 2 5 2 8 2" xfId="968" xr:uid="{00000000-0005-0000-0000-0000FC140000}"/>
    <cellStyle name="Comma 2 5 2 8 2 2" xfId="6225" xr:uid="{00000000-0005-0000-0000-0000FD140000}"/>
    <cellStyle name="Comma 2 5 2 8 2 2 2" xfId="14022" xr:uid="{00000000-0005-0000-0000-0000FE140000}"/>
    <cellStyle name="Comma 2 5 2 8 2 3" xfId="3626" xr:uid="{00000000-0005-0000-0000-0000FF140000}"/>
    <cellStyle name="Comma 2 5 2 8 2 3 2" xfId="11420" xr:uid="{00000000-0005-0000-0000-000000150000}"/>
    <cellStyle name="Comma 2 5 2 8 2 4" xfId="8822" xr:uid="{00000000-0005-0000-0000-000001150000}"/>
    <cellStyle name="Comma 2 5 2 8 3" xfId="6224" xr:uid="{00000000-0005-0000-0000-000002150000}"/>
    <cellStyle name="Comma 2 5 2 8 3 2" xfId="14021" xr:uid="{00000000-0005-0000-0000-000003150000}"/>
    <cellStyle name="Comma 2 5 2 8 4" xfId="3625" xr:uid="{00000000-0005-0000-0000-000004150000}"/>
    <cellStyle name="Comma 2 5 2 8 4 2" xfId="11419" xr:uid="{00000000-0005-0000-0000-000005150000}"/>
    <cellStyle name="Comma 2 5 2 8 5" xfId="8821" xr:uid="{00000000-0005-0000-0000-000006150000}"/>
    <cellStyle name="Comma 2 5 2 9" xfId="969" xr:uid="{00000000-0005-0000-0000-000007150000}"/>
    <cellStyle name="Comma 2 5 2 9 2" xfId="6226" xr:uid="{00000000-0005-0000-0000-000008150000}"/>
    <cellStyle name="Comma 2 5 2 9 2 2" xfId="14023" xr:uid="{00000000-0005-0000-0000-000009150000}"/>
    <cellStyle name="Comma 2 5 2 9 3" xfId="3627" xr:uid="{00000000-0005-0000-0000-00000A150000}"/>
    <cellStyle name="Comma 2 5 2 9 3 2" xfId="11421" xr:uid="{00000000-0005-0000-0000-00000B150000}"/>
    <cellStyle name="Comma 2 5 2 9 4" xfId="8823" xr:uid="{00000000-0005-0000-0000-00000C150000}"/>
    <cellStyle name="Comma 2 5 3" xfId="190" xr:uid="{00000000-0005-0000-0000-00000D150000}"/>
    <cellStyle name="Comma 2 5 3 10" xfId="971" xr:uid="{00000000-0005-0000-0000-00000E150000}"/>
    <cellStyle name="Comma 2 5 3 10 2" xfId="6228" xr:uid="{00000000-0005-0000-0000-00000F150000}"/>
    <cellStyle name="Comma 2 5 3 10 2 2" xfId="14025" xr:uid="{00000000-0005-0000-0000-000010150000}"/>
    <cellStyle name="Comma 2 5 3 10 3" xfId="3629" xr:uid="{00000000-0005-0000-0000-000011150000}"/>
    <cellStyle name="Comma 2 5 3 10 3 2" xfId="11423" xr:uid="{00000000-0005-0000-0000-000012150000}"/>
    <cellStyle name="Comma 2 5 3 10 4" xfId="8825" xr:uid="{00000000-0005-0000-0000-000013150000}"/>
    <cellStyle name="Comma 2 5 3 11" xfId="2725" xr:uid="{00000000-0005-0000-0000-000014150000}"/>
    <cellStyle name="Comma 2 5 3 11 2" xfId="7938" xr:uid="{00000000-0005-0000-0000-000015150000}"/>
    <cellStyle name="Comma 2 5 3 11 2 2" xfId="15735" xr:uid="{00000000-0005-0000-0000-000016150000}"/>
    <cellStyle name="Comma 2 5 3 11 3" xfId="5339" xr:uid="{00000000-0005-0000-0000-000017150000}"/>
    <cellStyle name="Comma 2 5 3 11 3 2" xfId="13133" xr:uid="{00000000-0005-0000-0000-000018150000}"/>
    <cellStyle name="Comma 2 5 3 11 4" xfId="10535" xr:uid="{00000000-0005-0000-0000-000019150000}"/>
    <cellStyle name="Comma 2 5 3 12" xfId="970" xr:uid="{00000000-0005-0000-0000-00001A150000}"/>
    <cellStyle name="Comma 2 5 3 12 2" xfId="6227" xr:uid="{00000000-0005-0000-0000-00001B150000}"/>
    <cellStyle name="Comma 2 5 3 12 2 2" xfId="14024" xr:uid="{00000000-0005-0000-0000-00001C150000}"/>
    <cellStyle name="Comma 2 5 3 12 3" xfId="3628" xr:uid="{00000000-0005-0000-0000-00001D150000}"/>
    <cellStyle name="Comma 2 5 3 12 3 2" xfId="11422" xr:uid="{00000000-0005-0000-0000-00001E150000}"/>
    <cellStyle name="Comma 2 5 3 12 4" xfId="8824" xr:uid="{00000000-0005-0000-0000-00001F150000}"/>
    <cellStyle name="Comma 2 5 3 13" xfId="5448" xr:uid="{00000000-0005-0000-0000-000020150000}"/>
    <cellStyle name="Comma 2 5 3 13 2" xfId="13242" xr:uid="{00000000-0005-0000-0000-000021150000}"/>
    <cellStyle name="Comma 2 5 3 14" xfId="2842" xr:uid="{00000000-0005-0000-0000-000022150000}"/>
    <cellStyle name="Comma 2 5 3 14 2" xfId="10644" xr:uid="{00000000-0005-0000-0000-000023150000}"/>
    <cellStyle name="Comma 2 5 3 15" xfId="8047" xr:uid="{00000000-0005-0000-0000-000024150000}"/>
    <cellStyle name="Comma 2 5 3 2" xfId="972" xr:uid="{00000000-0005-0000-0000-000025150000}"/>
    <cellStyle name="Comma 2 5 3 2 10" xfId="6229" xr:uid="{00000000-0005-0000-0000-000026150000}"/>
    <cellStyle name="Comma 2 5 3 2 10 2" xfId="14026" xr:uid="{00000000-0005-0000-0000-000027150000}"/>
    <cellStyle name="Comma 2 5 3 2 11" xfId="3630" xr:uid="{00000000-0005-0000-0000-000028150000}"/>
    <cellStyle name="Comma 2 5 3 2 11 2" xfId="11424" xr:uid="{00000000-0005-0000-0000-000029150000}"/>
    <cellStyle name="Comma 2 5 3 2 12" xfId="8826" xr:uid="{00000000-0005-0000-0000-00002A150000}"/>
    <cellStyle name="Comma 2 5 3 2 2" xfId="973" xr:uid="{00000000-0005-0000-0000-00002B150000}"/>
    <cellStyle name="Comma 2 5 3 2 2 2" xfId="974" xr:uid="{00000000-0005-0000-0000-00002C150000}"/>
    <cellStyle name="Comma 2 5 3 2 2 2 2" xfId="975" xr:uid="{00000000-0005-0000-0000-00002D150000}"/>
    <cellStyle name="Comma 2 5 3 2 2 2 2 2" xfId="6232" xr:uid="{00000000-0005-0000-0000-00002E150000}"/>
    <cellStyle name="Comma 2 5 3 2 2 2 2 2 2" xfId="14029" xr:uid="{00000000-0005-0000-0000-00002F150000}"/>
    <cellStyle name="Comma 2 5 3 2 2 2 2 3" xfId="3633" xr:uid="{00000000-0005-0000-0000-000030150000}"/>
    <cellStyle name="Comma 2 5 3 2 2 2 2 3 2" xfId="11427" xr:uid="{00000000-0005-0000-0000-000031150000}"/>
    <cellStyle name="Comma 2 5 3 2 2 2 2 4" xfId="8829" xr:uid="{00000000-0005-0000-0000-000032150000}"/>
    <cellStyle name="Comma 2 5 3 2 2 2 3" xfId="6231" xr:uid="{00000000-0005-0000-0000-000033150000}"/>
    <cellStyle name="Comma 2 5 3 2 2 2 3 2" xfId="14028" xr:uid="{00000000-0005-0000-0000-000034150000}"/>
    <cellStyle name="Comma 2 5 3 2 2 2 4" xfId="3632" xr:uid="{00000000-0005-0000-0000-000035150000}"/>
    <cellStyle name="Comma 2 5 3 2 2 2 4 2" xfId="11426" xr:uid="{00000000-0005-0000-0000-000036150000}"/>
    <cellStyle name="Comma 2 5 3 2 2 2 5" xfId="8828" xr:uid="{00000000-0005-0000-0000-000037150000}"/>
    <cellStyle name="Comma 2 5 3 2 2 3" xfId="976" xr:uid="{00000000-0005-0000-0000-000038150000}"/>
    <cellStyle name="Comma 2 5 3 2 2 3 2" xfId="6233" xr:uid="{00000000-0005-0000-0000-000039150000}"/>
    <cellStyle name="Comma 2 5 3 2 2 3 2 2" xfId="14030" xr:uid="{00000000-0005-0000-0000-00003A150000}"/>
    <cellStyle name="Comma 2 5 3 2 2 3 3" xfId="3634" xr:uid="{00000000-0005-0000-0000-00003B150000}"/>
    <cellStyle name="Comma 2 5 3 2 2 3 3 2" xfId="11428" xr:uid="{00000000-0005-0000-0000-00003C150000}"/>
    <cellStyle name="Comma 2 5 3 2 2 3 4" xfId="8830" xr:uid="{00000000-0005-0000-0000-00003D150000}"/>
    <cellStyle name="Comma 2 5 3 2 2 4" xfId="977" xr:uid="{00000000-0005-0000-0000-00003E150000}"/>
    <cellStyle name="Comma 2 5 3 2 2 4 2" xfId="6234" xr:uid="{00000000-0005-0000-0000-00003F150000}"/>
    <cellStyle name="Comma 2 5 3 2 2 4 2 2" xfId="14031" xr:uid="{00000000-0005-0000-0000-000040150000}"/>
    <cellStyle name="Comma 2 5 3 2 2 4 3" xfId="3635" xr:uid="{00000000-0005-0000-0000-000041150000}"/>
    <cellStyle name="Comma 2 5 3 2 2 4 3 2" xfId="11429" xr:uid="{00000000-0005-0000-0000-000042150000}"/>
    <cellStyle name="Comma 2 5 3 2 2 4 4" xfId="8831" xr:uid="{00000000-0005-0000-0000-000043150000}"/>
    <cellStyle name="Comma 2 5 3 2 2 5" xfId="6230" xr:uid="{00000000-0005-0000-0000-000044150000}"/>
    <cellStyle name="Comma 2 5 3 2 2 5 2" xfId="14027" xr:uid="{00000000-0005-0000-0000-000045150000}"/>
    <cellStyle name="Comma 2 5 3 2 2 6" xfId="3631" xr:uid="{00000000-0005-0000-0000-000046150000}"/>
    <cellStyle name="Comma 2 5 3 2 2 6 2" xfId="11425" xr:uid="{00000000-0005-0000-0000-000047150000}"/>
    <cellStyle name="Comma 2 5 3 2 2 7" xfId="8827" xr:uid="{00000000-0005-0000-0000-000048150000}"/>
    <cellStyle name="Comma 2 5 3 2 3" xfId="978" xr:uid="{00000000-0005-0000-0000-000049150000}"/>
    <cellStyle name="Comma 2 5 3 2 3 2" xfId="979" xr:uid="{00000000-0005-0000-0000-00004A150000}"/>
    <cellStyle name="Comma 2 5 3 2 3 2 2" xfId="980" xr:uid="{00000000-0005-0000-0000-00004B150000}"/>
    <cellStyle name="Comma 2 5 3 2 3 2 2 2" xfId="6237" xr:uid="{00000000-0005-0000-0000-00004C150000}"/>
    <cellStyle name="Comma 2 5 3 2 3 2 2 2 2" xfId="14034" xr:uid="{00000000-0005-0000-0000-00004D150000}"/>
    <cellStyle name="Comma 2 5 3 2 3 2 2 3" xfId="3638" xr:uid="{00000000-0005-0000-0000-00004E150000}"/>
    <cellStyle name="Comma 2 5 3 2 3 2 2 3 2" xfId="11432" xr:uid="{00000000-0005-0000-0000-00004F150000}"/>
    <cellStyle name="Comma 2 5 3 2 3 2 2 4" xfId="8834" xr:uid="{00000000-0005-0000-0000-000050150000}"/>
    <cellStyle name="Comma 2 5 3 2 3 2 3" xfId="6236" xr:uid="{00000000-0005-0000-0000-000051150000}"/>
    <cellStyle name="Comma 2 5 3 2 3 2 3 2" xfId="14033" xr:uid="{00000000-0005-0000-0000-000052150000}"/>
    <cellStyle name="Comma 2 5 3 2 3 2 4" xfId="3637" xr:uid="{00000000-0005-0000-0000-000053150000}"/>
    <cellStyle name="Comma 2 5 3 2 3 2 4 2" xfId="11431" xr:uid="{00000000-0005-0000-0000-000054150000}"/>
    <cellStyle name="Comma 2 5 3 2 3 2 5" xfId="8833" xr:uid="{00000000-0005-0000-0000-000055150000}"/>
    <cellStyle name="Comma 2 5 3 2 3 3" xfId="981" xr:uid="{00000000-0005-0000-0000-000056150000}"/>
    <cellStyle name="Comma 2 5 3 2 3 3 2" xfId="6238" xr:uid="{00000000-0005-0000-0000-000057150000}"/>
    <cellStyle name="Comma 2 5 3 2 3 3 2 2" xfId="14035" xr:uid="{00000000-0005-0000-0000-000058150000}"/>
    <cellStyle name="Comma 2 5 3 2 3 3 3" xfId="3639" xr:uid="{00000000-0005-0000-0000-000059150000}"/>
    <cellStyle name="Comma 2 5 3 2 3 3 3 2" xfId="11433" xr:uid="{00000000-0005-0000-0000-00005A150000}"/>
    <cellStyle name="Comma 2 5 3 2 3 3 4" xfId="8835" xr:uid="{00000000-0005-0000-0000-00005B150000}"/>
    <cellStyle name="Comma 2 5 3 2 3 4" xfId="982" xr:uid="{00000000-0005-0000-0000-00005C150000}"/>
    <cellStyle name="Comma 2 5 3 2 3 4 2" xfId="6239" xr:uid="{00000000-0005-0000-0000-00005D150000}"/>
    <cellStyle name="Comma 2 5 3 2 3 4 2 2" xfId="14036" xr:uid="{00000000-0005-0000-0000-00005E150000}"/>
    <cellStyle name="Comma 2 5 3 2 3 4 3" xfId="3640" xr:uid="{00000000-0005-0000-0000-00005F150000}"/>
    <cellStyle name="Comma 2 5 3 2 3 4 3 2" xfId="11434" xr:uid="{00000000-0005-0000-0000-000060150000}"/>
    <cellStyle name="Comma 2 5 3 2 3 4 4" xfId="8836" xr:uid="{00000000-0005-0000-0000-000061150000}"/>
    <cellStyle name="Comma 2 5 3 2 3 5" xfId="6235" xr:uid="{00000000-0005-0000-0000-000062150000}"/>
    <cellStyle name="Comma 2 5 3 2 3 5 2" xfId="14032" xr:uid="{00000000-0005-0000-0000-000063150000}"/>
    <cellStyle name="Comma 2 5 3 2 3 6" xfId="3636" xr:uid="{00000000-0005-0000-0000-000064150000}"/>
    <cellStyle name="Comma 2 5 3 2 3 6 2" xfId="11430" xr:uid="{00000000-0005-0000-0000-000065150000}"/>
    <cellStyle name="Comma 2 5 3 2 3 7" xfId="8832" xr:uid="{00000000-0005-0000-0000-000066150000}"/>
    <cellStyle name="Comma 2 5 3 2 4" xfId="983" xr:uid="{00000000-0005-0000-0000-000067150000}"/>
    <cellStyle name="Comma 2 5 3 2 4 2" xfId="984" xr:uid="{00000000-0005-0000-0000-000068150000}"/>
    <cellStyle name="Comma 2 5 3 2 4 2 2" xfId="985" xr:uid="{00000000-0005-0000-0000-000069150000}"/>
    <cellStyle name="Comma 2 5 3 2 4 2 2 2" xfId="6242" xr:uid="{00000000-0005-0000-0000-00006A150000}"/>
    <cellStyle name="Comma 2 5 3 2 4 2 2 2 2" xfId="14039" xr:uid="{00000000-0005-0000-0000-00006B150000}"/>
    <cellStyle name="Comma 2 5 3 2 4 2 2 3" xfId="3643" xr:uid="{00000000-0005-0000-0000-00006C150000}"/>
    <cellStyle name="Comma 2 5 3 2 4 2 2 3 2" xfId="11437" xr:uid="{00000000-0005-0000-0000-00006D150000}"/>
    <cellStyle name="Comma 2 5 3 2 4 2 2 4" xfId="8839" xr:uid="{00000000-0005-0000-0000-00006E150000}"/>
    <cellStyle name="Comma 2 5 3 2 4 2 3" xfId="6241" xr:uid="{00000000-0005-0000-0000-00006F150000}"/>
    <cellStyle name="Comma 2 5 3 2 4 2 3 2" xfId="14038" xr:uid="{00000000-0005-0000-0000-000070150000}"/>
    <cellStyle name="Comma 2 5 3 2 4 2 4" xfId="3642" xr:uid="{00000000-0005-0000-0000-000071150000}"/>
    <cellStyle name="Comma 2 5 3 2 4 2 4 2" xfId="11436" xr:uid="{00000000-0005-0000-0000-000072150000}"/>
    <cellStyle name="Comma 2 5 3 2 4 2 5" xfId="8838" xr:uid="{00000000-0005-0000-0000-000073150000}"/>
    <cellStyle name="Comma 2 5 3 2 4 3" xfId="986" xr:uid="{00000000-0005-0000-0000-000074150000}"/>
    <cellStyle name="Comma 2 5 3 2 4 3 2" xfId="6243" xr:uid="{00000000-0005-0000-0000-000075150000}"/>
    <cellStyle name="Comma 2 5 3 2 4 3 2 2" xfId="14040" xr:uid="{00000000-0005-0000-0000-000076150000}"/>
    <cellStyle name="Comma 2 5 3 2 4 3 3" xfId="3644" xr:uid="{00000000-0005-0000-0000-000077150000}"/>
    <cellStyle name="Comma 2 5 3 2 4 3 3 2" xfId="11438" xr:uid="{00000000-0005-0000-0000-000078150000}"/>
    <cellStyle name="Comma 2 5 3 2 4 3 4" xfId="8840" xr:uid="{00000000-0005-0000-0000-000079150000}"/>
    <cellStyle name="Comma 2 5 3 2 4 4" xfId="987" xr:uid="{00000000-0005-0000-0000-00007A150000}"/>
    <cellStyle name="Comma 2 5 3 2 4 4 2" xfId="6244" xr:uid="{00000000-0005-0000-0000-00007B150000}"/>
    <cellStyle name="Comma 2 5 3 2 4 4 2 2" xfId="14041" xr:uid="{00000000-0005-0000-0000-00007C150000}"/>
    <cellStyle name="Comma 2 5 3 2 4 4 3" xfId="3645" xr:uid="{00000000-0005-0000-0000-00007D150000}"/>
    <cellStyle name="Comma 2 5 3 2 4 4 3 2" xfId="11439" xr:uid="{00000000-0005-0000-0000-00007E150000}"/>
    <cellStyle name="Comma 2 5 3 2 4 4 4" xfId="8841" xr:uid="{00000000-0005-0000-0000-00007F150000}"/>
    <cellStyle name="Comma 2 5 3 2 4 5" xfId="6240" xr:uid="{00000000-0005-0000-0000-000080150000}"/>
    <cellStyle name="Comma 2 5 3 2 4 5 2" xfId="14037" xr:uid="{00000000-0005-0000-0000-000081150000}"/>
    <cellStyle name="Comma 2 5 3 2 4 6" xfId="3641" xr:uid="{00000000-0005-0000-0000-000082150000}"/>
    <cellStyle name="Comma 2 5 3 2 4 6 2" xfId="11435" xr:uid="{00000000-0005-0000-0000-000083150000}"/>
    <cellStyle name="Comma 2 5 3 2 4 7" xfId="8837" xr:uid="{00000000-0005-0000-0000-000084150000}"/>
    <cellStyle name="Comma 2 5 3 2 5" xfId="988" xr:uid="{00000000-0005-0000-0000-000085150000}"/>
    <cellStyle name="Comma 2 5 3 2 5 2" xfId="989" xr:uid="{00000000-0005-0000-0000-000086150000}"/>
    <cellStyle name="Comma 2 5 3 2 5 2 2" xfId="990" xr:uid="{00000000-0005-0000-0000-000087150000}"/>
    <cellStyle name="Comma 2 5 3 2 5 2 2 2" xfId="6247" xr:uid="{00000000-0005-0000-0000-000088150000}"/>
    <cellStyle name="Comma 2 5 3 2 5 2 2 2 2" xfId="14044" xr:uid="{00000000-0005-0000-0000-000089150000}"/>
    <cellStyle name="Comma 2 5 3 2 5 2 2 3" xfId="3648" xr:uid="{00000000-0005-0000-0000-00008A150000}"/>
    <cellStyle name="Comma 2 5 3 2 5 2 2 3 2" xfId="11442" xr:uid="{00000000-0005-0000-0000-00008B150000}"/>
    <cellStyle name="Comma 2 5 3 2 5 2 2 4" xfId="8844" xr:uid="{00000000-0005-0000-0000-00008C150000}"/>
    <cellStyle name="Comma 2 5 3 2 5 2 3" xfId="6246" xr:uid="{00000000-0005-0000-0000-00008D150000}"/>
    <cellStyle name="Comma 2 5 3 2 5 2 3 2" xfId="14043" xr:uid="{00000000-0005-0000-0000-00008E150000}"/>
    <cellStyle name="Comma 2 5 3 2 5 2 4" xfId="3647" xr:uid="{00000000-0005-0000-0000-00008F150000}"/>
    <cellStyle name="Comma 2 5 3 2 5 2 4 2" xfId="11441" xr:uid="{00000000-0005-0000-0000-000090150000}"/>
    <cellStyle name="Comma 2 5 3 2 5 2 5" xfId="8843" xr:uid="{00000000-0005-0000-0000-000091150000}"/>
    <cellStyle name="Comma 2 5 3 2 5 3" xfId="991" xr:uid="{00000000-0005-0000-0000-000092150000}"/>
    <cellStyle name="Comma 2 5 3 2 5 3 2" xfId="6248" xr:uid="{00000000-0005-0000-0000-000093150000}"/>
    <cellStyle name="Comma 2 5 3 2 5 3 2 2" xfId="14045" xr:uid="{00000000-0005-0000-0000-000094150000}"/>
    <cellStyle name="Comma 2 5 3 2 5 3 3" xfId="3649" xr:uid="{00000000-0005-0000-0000-000095150000}"/>
    <cellStyle name="Comma 2 5 3 2 5 3 3 2" xfId="11443" xr:uid="{00000000-0005-0000-0000-000096150000}"/>
    <cellStyle name="Comma 2 5 3 2 5 3 4" xfId="8845" xr:uid="{00000000-0005-0000-0000-000097150000}"/>
    <cellStyle name="Comma 2 5 3 2 5 4" xfId="992" xr:uid="{00000000-0005-0000-0000-000098150000}"/>
    <cellStyle name="Comma 2 5 3 2 5 4 2" xfId="6249" xr:uid="{00000000-0005-0000-0000-000099150000}"/>
    <cellStyle name="Comma 2 5 3 2 5 4 2 2" xfId="14046" xr:uid="{00000000-0005-0000-0000-00009A150000}"/>
    <cellStyle name="Comma 2 5 3 2 5 4 3" xfId="3650" xr:uid="{00000000-0005-0000-0000-00009B150000}"/>
    <cellStyle name="Comma 2 5 3 2 5 4 3 2" xfId="11444" xr:uid="{00000000-0005-0000-0000-00009C150000}"/>
    <cellStyle name="Comma 2 5 3 2 5 4 4" xfId="8846" xr:uid="{00000000-0005-0000-0000-00009D150000}"/>
    <cellStyle name="Comma 2 5 3 2 5 5" xfId="6245" xr:uid="{00000000-0005-0000-0000-00009E150000}"/>
    <cellStyle name="Comma 2 5 3 2 5 5 2" xfId="14042" xr:uid="{00000000-0005-0000-0000-00009F150000}"/>
    <cellStyle name="Comma 2 5 3 2 5 6" xfId="3646" xr:uid="{00000000-0005-0000-0000-0000A0150000}"/>
    <cellStyle name="Comma 2 5 3 2 5 6 2" xfId="11440" xr:uid="{00000000-0005-0000-0000-0000A1150000}"/>
    <cellStyle name="Comma 2 5 3 2 5 7" xfId="8842" xr:uid="{00000000-0005-0000-0000-0000A2150000}"/>
    <cellStyle name="Comma 2 5 3 2 6" xfId="993" xr:uid="{00000000-0005-0000-0000-0000A3150000}"/>
    <cellStyle name="Comma 2 5 3 2 6 2" xfId="994" xr:uid="{00000000-0005-0000-0000-0000A4150000}"/>
    <cellStyle name="Comma 2 5 3 2 6 2 2" xfId="6251" xr:uid="{00000000-0005-0000-0000-0000A5150000}"/>
    <cellStyle name="Comma 2 5 3 2 6 2 2 2" xfId="14048" xr:uid="{00000000-0005-0000-0000-0000A6150000}"/>
    <cellStyle name="Comma 2 5 3 2 6 2 3" xfId="3652" xr:uid="{00000000-0005-0000-0000-0000A7150000}"/>
    <cellStyle name="Comma 2 5 3 2 6 2 3 2" xfId="11446" xr:uid="{00000000-0005-0000-0000-0000A8150000}"/>
    <cellStyle name="Comma 2 5 3 2 6 2 4" xfId="8848" xr:uid="{00000000-0005-0000-0000-0000A9150000}"/>
    <cellStyle name="Comma 2 5 3 2 6 3" xfId="995" xr:uid="{00000000-0005-0000-0000-0000AA150000}"/>
    <cellStyle name="Comma 2 5 3 2 6 3 2" xfId="6252" xr:uid="{00000000-0005-0000-0000-0000AB150000}"/>
    <cellStyle name="Comma 2 5 3 2 6 3 2 2" xfId="14049" xr:uid="{00000000-0005-0000-0000-0000AC150000}"/>
    <cellStyle name="Comma 2 5 3 2 6 3 3" xfId="3653" xr:uid="{00000000-0005-0000-0000-0000AD150000}"/>
    <cellStyle name="Comma 2 5 3 2 6 3 3 2" xfId="11447" xr:uid="{00000000-0005-0000-0000-0000AE150000}"/>
    <cellStyle name="Comma 2 5 3 2 6 3 4" xfId="8849" xr:uid="{00000000-0005-0000-0000-0000AF150000}"/>
    <cellStyle name="Comma 2 5 3 2 6 4" xfId="6250" xr:uid="{00000000-0005-0000-0000-0000B0150000}"/>
    <cellStyle name="Comma 2 5 3 2 6 4 2" xfId="14047" xr:uid="{00000000-0005-0000-0000-0000B1150000}"/>
    <cellStyle name="Comma 2 5 3 2 6 5" xfId="3651" xr:uid="{00000000-0005-0000-0000-0000B2150000}"/>
    <cellStyle name="Comma 2 5 3 2 6 5 2" xfId="11445" xr:uid="{00000000-0005-0000-0000-0000B3150000}"/>
    <cellStyle name="Comma 2 5 3 2 6 6" xfId="8847" xr:uid="{00000000-0005-0000-0000-0000B4150000}"/>
    <cellStyle name="Comma 2 5 3 2 7" xfId="996" xr:uid="{00000000-0005-0000-0000-0000B5150000}"/>
    <cellStyle name="Comma 2 5 3 2 7 2" xfId="997" xr:uid="{00000000-0005-0000-0000-0000B6150000}"/>
    <cellStyle name="Comma 2 5 3 2 7 2 2" xfId="6254" xr:uid="{00000000-0005-0000-0000-0000B7150000}"/>
    <cellStyle name="Comma 2 5 3 2 7 2 2 2" xfId="14051" xr:uid="{00000000-0005-0000-0000-0000B8150000}"/>
    <cellStyle name="Comma 2 5 3 2 7 2 3" xfId="3655" xr:uid="{00000000-0005-0000-0000-0000B9150000}"/>
    <cellStyle name="Comma 2 5 3 2 7 2 3 2" xfId="11449" xr:uid="{00000000-0005-0000-0000-0000BA150000}"/>
    <cellStyle name="Comma 2 5 3 2 7 2 4" xfId="8851" xr:uid="{00000000-0005-0000-0000-0000BB150000}"/>
    <cellStyle name="Comma 2 5 3 2 7 3" xfId="6253" xr:uid="{00000000-0005-0000-0000-0000BC150000}"/>
    <cellStyle name="Comma 2 5 3 2 7 3 2" xfId="14050" xr:uid="{00000000-0005-0000-0000-0000BD150000}"/>
    <cellStyle name="Comma 2 5 3 2 7 4" xfId="3654" xr:uid="{00000000-0005-0000-0000-0000BE150000}"/>
    <cellStyle name="Comma 2 5 3 2 7 4 2" xfId="11448" xr:uid="{00000000-0005-0000-0000-0000BF150000}"/>
    <cellStyle name="Comma 2 5 3 2 7 5" xfId="8850" xr:uid="{00000000-0005-0000-0000-0000C0150000}"/>
    <cellStyle name="Comma 2 5 3 2 8" xfId="998" xr:uid="{00000000-0005-0000-0000-0000C1150000}"/>
    <cellStyle name="Comma 2 5 3 2 8 2" xfId="6255" xr:uid="{00000000-0005-0000-0000-0000C2150000}"/>
    <cellStyle name="Comma 2 5 3 2 8 2 2" xfId="14052" xr:uid="{00000000-0005-0000-0000-0000C3150000}"/>
    <cellStyle name="Comma 2 5 3 2 8 3" xfId="3656" xr:uid="{00000000-0005-0000-0000-0000C4150000}"/>
    <cellStyle name="Comma 2 5 3 2 8 3 2" xfId="11450" xr:uid="{00000000-0005-0000-0000-0000C5150000}"/>
    <cellStyle name="Comma 2 5 3 2 8 4" xfId="8852" xr:uid="{00000000-0005-0000-0000-0000C6150000}"/>
    <cellStyle name="Comma 2 5 3 2 9" xfId="999" xr:uid="{00000000-0005-0000-0000-0000C7150000}"/>
    <cellStyle name="Comma 2 5 3 2 9 2" xfId="6256" xr:uid="{00000000-0005-0000-0000-0000C8150000}"/>
    <cellStyle name="Comma 2 5 3 2 9 2 2" xfId="14053" xr:uid="{00000000-0005-0000-0000-0000C9150000}"/>
    <cellStyle name="Comma 2 5 3 2 9 3" xfId="3657" xr:uid="{00000000-0005-0000-0000-0000CA150000}"/>
    <cellStyle name="Comma 2 5 3 2 9 3 2" xfId="11451" xr:uid="{00000000-0005-0000-0000-0000CB150000}"/>
    <cellStyle name="Comma 2 5 3 2 9 4" xfId="8853" xr:uid="{00000000-0005-0000-0000-0000CC150000}"/>
    <cellStyle name="Comma 2 5 3 3" xfId="1000" xr:uid="{00000000-0005-0000-0000-0000CD150000}"/>
    <cellStyle name="Comma 2 5 3 3 2" xfId="1001" xr:uid="{00000000-0005-0000-0000-0000CE150000}"/>
    <cellStyle name="Comma 2 5 3 3 2 2" xfId="1002" xr:uid="{00000000-0005-0000-0000-0000CF150000}"/>
    <cellStyle name="Comma 2 5 3 3 2 2 2" xfId="6259" xr:uid="{00000000-0005-0000-0000-0000D0150000}"/>
    <cellStyle name="Comma 2 5 3 3 2 2 2 2" xfId="14056" xr:uid="{00000000-0005-0000-0000-0000D1150000}"/>
    <cellStyle name="Comma 2 5 3 3 2 2 3" xfId="3660" xr:uid="{00000000-0005-0000-0000-0000D2150000}"/>
    <cellStyle name="Comma 2 5 3 3 2 2 3 2" xfId="11454" xr:uid="{00000000-0005-0000-0000-0000D3150000}"/>
    <cellStyle name="Comma 2 5 3 3 2 2 4" xfId="8856" xr:uid="{00000000-0005-0000-0000-0000D4150000}"/>
    <cellStyle name="Comma 2 5 3 3 2 3" xfId="6258" xr:uid="{00000000-0005-0000-0000-0000D5150000}"/>
    <cellStyle name="Comma 2 5 3 3 2 3 2" xfId="14055" xr:uid="{00000000-0005-0000-0000-0000D6150000}"/>
    <cellStyle name="Comma 2 5 3 3 2 4" xfId="3659" xr:uid="{00000000-0005-0000-0000-0000D7150000}"/>
    <cellStyle name="Comma 2 5 3 3 2 4 2" xfId="11453" xr:uid="{00000000-0005-0000-0000-0000D8150000}"/>
    <cellStyle name="Comma 2 5 3 3 2 5" xfId="8855" xr:uid="{00000000-0005-0000-0000-0000D9150000}"/>
    <cellStyle name="Comma 2 5 3 3 3" xfId="1003" xr:uid="{00000000-0005-0000-0000-0000DA150000}"/>
    <cellStyle name="Comma 2 5 3 3 3 2" xfId="6260" xr:uid="{00000000-0005-0000-0000-0000DB150000}"/>
    <cellStyle name="Comma 2 5 3 3 3 2 2" xfId="14057" xr:uid="{00000000-0005-0000-0000-0000DC150000}"/>
    <cellStyle name="Comma 2 5 3 3 3 3" xfId="3661" xr:uid="{00000000-0005-0000-0000-0000DD150000}"/>
    <cellStyle name="Comma 2 5 3 3 3 3 2" xfId="11455" xr:uid="{00000000-0005-0000-0000-0000DE150000}"/>
    <cellStyle name="Comma 2 5 3 3 3 4" xfId="8857" xr:uid="{00000000-0005-0000-0000-0000DF150000}"/>
    <cellStyle name="Comma 2 5 3 3 4" xfId="1004" xr:uid="{00000000-0005-0000-0000-0000E0150000}"/>
    <cellStyle name="Comma 2 5 3 3 4 2" xfId="6261" xr:uid="{00000000-0005-0000-0000-0000E1150000}"/>
    <cellStyle name="Comma 2 5 3 3 4 2 2" xfId="14058" xr:uid="{00000000-0005-0000-0000-0000E2150000}"/>
    <cellStyle name="Comma 2 5 3 3 4 3" xfId="3662" xr:uid="{00000000-0005-0000-0000-0000E3150000}"/>
    <cellStyle name="Comma 2 5 3 3 4 3 2" xfId="11456" xr:uid="{00000000-0005-0000-0000-0000E4150000}"/>
    <cellStyle name="Comma 2 5 3 3 4 4" xfId="8858" xr:uid="{00000000-0005-0000-0000-0000E5150000}"/>
    <cellStyle name="Comma 2 5 3 3 5" xfId="6257" xr:uid="{00000000-0005-0000-0000-0000E6150000}"/>
    <cellStyle name="Comma 2 5 3 3 5 2" xfId="14054" xr:uid="{00000000-0005-0000-0000-0000E7150000}"/>
    <cellStyle name="Comma 2 5 3 3 6" xfId="3658" xr:uid="{00000000-0005-0000-0000-0000E8150000}"/>
    <cellStyle name="Comma 2 5 3 3 6 2" xfId="11452" xr:uid="{00000000-0005-0000-0000-0000E9150000}"/>
    <cellStyle name="Comma 2 5 3 3 7" xfId="8854" xr:uid="{00000000-0005-0000-0000-0000EA150000}"/>
    <cellStyle name="Comma 2 5 3 4" xfId="1005" xr:uid="{00000000-0005-0000-0000-0000EB150000}"/>
    <cellStyle name="Comma 2 5 3 4 2" xfId="1006" xr:uid="{00000000-0005-0000-0000-0000EC150000}"/>
    <cellStyle name="Comma 2 5 3 4 2 2" xfId="1007" xr:uid="{00000000-0005-0000-0000-0000ED150000}"/>
    <cellStyle name="Comma 2 5 3 4 2 2 2" xfId="6264" xr:uid="{00000000-0005-0000-0000-0000EE150000}"/>
    <cellStyle name="Comma 2 5 3 4 2 2 2 2" xfId="14061" xr:uid="{00000000-0005-0000-0000-0000EF150000}"/>
    <cellStyle name="Comma 2 5 3 4 2 2 3" xfId="3665" xr:uid="{00000000-0005-0000-0000-0000F0150000}"/>
    <cellStyle name="Comma 2 5 3 4 2 2 3 2" xfId="11459" xr:uid="{00000000-0005-0000-0000-0000F1150000}"/>
    <cellStyle name="Comma 2 5 3 4 2 2 4" xfId="8861" xr:uid="{00000000-0005-0000-0000-0000F2150000}"/>
    <cellStyle name="Comma 2 5 3 4 2 3" xfId="6263" xr:uid="{00000000-0005-0000-0000-0000F3150000}"/>
    <cellStyle name="Comma 2 5 3 4 2 3 2" xfId="14060" xr:uid="{00000000-0005-0000-0000-0000F4150000}"/>
    <cellStyle name="Comma 2 5 3 4 2 4" xfId="3664" xr:uid="{00000000-0005-0000-0000-0000F5150000}"/>
    <cellStyle name="Comma 2 5 3 4 2 4 2" xfId="11458" xr:uid="{00000000-0005-0000-0000-0000F6150000}"/>
    <cellStyle name="Comma 2 5 3 4 2 5" xfId="8860" xr:uid="{00000000-0005-0000-0000-0000F7150000}"/>
    <cellStyle name="Comma 2 5 3 4 3" xfId="1008" xr:uid="{00000000-0005-0000-0000-0000F8150000}"/>
    <cellStyle name="Comma 2 5 3 4 3 2" xfId="6265" xr:uid="{00000000-0005-0000-0000-0000F9150000}"/>
    <cellStyle name="Comma 2 5 3 4 3 2 2" xfId="14062" xr:uid="{00000000-0005-0000-0000-0000FA150000}"/>
    <cellStyle name="Comma 2 5 3 4 3 3" xfId="3666" xr:uid="{00000000-0005-0000-0000-0000FB150000}"/>
    <cellStyle name="Comma 2 5 3 4 3 3 2" xfId="11460" xr:uid="{00000000-0005-0000-0000-0000FC150000}"/>
    <cellStyle name="Comma 2 5 3 4 3 4" xfId="8862" xr:uid="{00000000-0005-0000-0000-0000FD150000}"/>
    <cellStyle name="Comma 2 5 3 4 4" xfId="1009" xr:uid="{00000000-0005-0000-0000-0000FE150000}"/>
    <cellStyle name="Comma 2 5 3 4 4 2" xfId="6266" xr:uid="{00000000-0005-0000-0000-0000FF150000}"/>
    <cellStyle name="Comma 2 5 3 4 4 2 2" xfId="14063" xr:uid="{00000000-0005-0000-0000-000000160000}"/>
    <cellStyle name="Comma 2 5 3 4 4 3" xfId="3667" xr:uid="{00000000-0005-0000-0000-000001160000}"/>
    <cellStyle name="Comma 2 5 3 4 4 3 2" xfId="11461" xr:uid="{00000000-0005-0000-0000-000002160000}"/>
    <cellStyle name="Comma 2 5 3 4 4 4" xfId="8863" xr:uid="{00000000-0005-0000-0000-000003160000}"/>
    <cellStyle name="Comma 2 5 3 4 5" xfId="6262" xr:uid="{00000000-0005-0000-0000-000004160000}"/>
    <cellStyle name="Comma 2 5 3 4 5 2" xfId="14059" xr:uid="{00000000-0005-0000-0000-000005160000}"/>
    <cellStyle name="Comma 2 5 3 4 6" xfId="3663" xr:uid="{00000000-0005-0000-0000-000006160000}"/>
    <cellStyle name="Comma 2 5 3 4 6 2" xfId="11457" xr:uid="{00000000-0005-0000-0000-000007160000}"/>
    <cellStyle name="Comma 2 5 3 4 7" xfId="8859" xr:uid="{00000000-0005-0000-0000-000008160000}"/>
    <cellStyle name="Comma 2 5 3 5" xfId="1010" xr:uid="{00000000-0005-0000-0000-000009160000}"/>
    <cellStyle name="Comma 2 5 3 5 2" xfId="1011" xr:uid="{00000000-0005-0000-0000-00000A160000}"/>
    <cellStyle name="Comma 2 5 3 5 2 2" xfId="1012" xr:uid="{00000000-0005-0000-0000-00000B160000}"/>
    <cellStyle name="Comma 2 5 3 5 2 2 2" xfId="6269" xr:uid="{00000000-0005-0000-0000-00000C160000}"/>
    <cellStyle name="Comma 2 5 3 5 2 2 2 2" xfId="14066" xr:uid="{00000000-0005-0000-0000-00000D160000}"/>
    <cellStyle name="Comma 2 5 3 5 2 2 3" xfId="3670" xr:uid="{00000000-0005-0000-0000-00000E160000}"/>
    <cellStyle name="Comma 2 5 3 5 2 2 3 2" xfId="11464" xr:uid="{00000000-0005-0000-0000-00000F160000}"/>
    <cellStyle name="Comma 2 5 3 5 2 2 4" xfId="8866" xr:uid="{00000000-0005-0000-0000-000010160000}"/>
    <cellStyle name="Comma 2 5 3 5 2 3" xfId="6268" xr:uid="{00000000-0005-0000-0000-000011160000}"/>
    <cellStyle name="Comma 2 5 3 5 2 3 2" xfId="14065" xr:uid="{00000000-0005-0000-0000-000012160000}"/>
    <cellStyle name="Comma 2 5 3 5 2 4" xfId="3669" xr:uid="{00000000-0005-0000-0000-000013160000}"/>
    <cellStyle name="Comma 2 5 3 5 2 4 2" xfId="11463" xr:uid="{00000000-0005-0000-0000-000014160000}"/>
    <cellStyle name="Comma 2 5 3 5 2 5" xfId="8865" xr:uid="{00000000-0005-0000-0000-000015160000}"/>
    <cellStyle name="Comma 2 5 3 5 3" xfId="1013" xr:uid="{00000000-0005-0000-0000-000016160000}"/>
    <cellStyle name="Comma 2 5 3 5 3 2" xfId="6270" xr:uid="{00000000-0005-0000-0000-000017160000}"/>
    <cellStyle name="Comma 2 5 3 5 3 2 2" xfId="14067" xr:uid="{00000000-0005-0000-0000-000018160000}"/>
    <cellStyle name="Comma 2 5 3 5 3 3" xfId="3671" xr:uid="{00000000-0005-0000-0000-000019160000}"/>
    <cellStyle name="Comma 2 5 3 5 3 3 2" xfId="11465" xr:uid="{00000000-0005-0000-0000-00001A160000}"/>
    <cellStyle name="Comma 2 5 3 5 3 4" xfId="8867" xr:uid="{00000000-0005-0000-0000-00001B160000}"/>
    <cellStyle name="Comma 2 5 3 5 4" xfId="1014" xr:uid="{00000000-0005-0000-0000-00001C160000}"/>
    <cellStyle name="Comma 2 5 3 5 4 2" xfId="6271" xr:uid="{00000000-0005-0000-0000-00001D160000}"/>
    <cellStyle name="Comma 2 5 3 5 4 2 2" xfId="14068" xr:uid="{00000000-0005-0000-0000-00001E160000}"/>
    <cellStyle name="Comma 2 5 3 5 4 3" xfId="3672" xr:uid="{00000000-0005-0000-0000-00001F160000}"/>
    <cellStyle name="Comma 2 5 3 5 4 3 2" xfId="11466" xr:uid="{00000000-0005-0000-0000-000020160000}"/>
    <cellStyle name="Comma 2 5 3 5 4 4" xfId="8868" xr:uid="{00000000-0005-0000-0000-000021160000}"/>
    <cellStyle name="Comma 2 5 3 5 5" xfId="6267" xr:uid="{00000000-0005-0000-0000-000022160000}"/>
    <cellStyle name="Comma 2 5 3 5 5 2" xfId="14064" xr:uid="{00000000-0005-0000-0000-000023160000}"/>
    <cellStyle name="Comma 2 5 3 5 6" xfId="3668" xr:uid="{00000000-0005-0000-0000-000024160000}"/>
    <cellStyle name="Comma 2 5 3 5 6 2" xfId="11462" xr:uid="{00000000-0005-0000-0000-000025160000}"/>
    <cellStyle name="Comma 2 5 3 5 7" xfId="8864" xr:uid="{00000000-0005-0000-0000-000026160000}"/>
    <cellStyle name="Comma 2 5 3 6" xfId="1015" xr:uid="{00000000-0005-0000-0000-000027160000}"/>
    <cellStyle name="Comma 2 5 3 6 2" xfId="1016" xr:uid="{00000000-0005-0000-0000-000028160000}"/>
    <cellStyle name="Comma 2 5 3 6 2 2" xfId="1017" xr:uid="{00000000-0005-0000-0000-000029160000}"/>
    <cellStyle name="Comma 2 5 3 6 2 2 2" xfId="6274" xr:uid="{00000000-0005-0000-0000-00002A160000}"/>
    <cellStyle name="Comma 2 5 3 6 2 2 2 2" xfId="14071" xr:uid="{00000000-0005-0000-0000-00002B160000}"/>
    <cellStyle name="Comma 2 5 3 6 2 2 3" xfId="3675" xr:uid="{00000000-0005-0000-0000-00002C160000}"/>
    <cellStyle name="Comma 2 5 3 6 2 2 3 2" xfId="11469" xr:uid="{00000000-0005-0000-0000-00002D160000}"/>
    <cellStyle name="Comma 2 5 3 6 2 2 4" xfId="8871" xr:uid="{00000000-0005-0000-0000-00002E160000}"/>
    <cellStyle name="Comma 2 5 3 6 2 3" xfId="6273" xr:uid="{00000000-0005-0000-0000-00002F160000}"/>
    <cellStyle name="Comma 2 5 3 6 2 3 2" xfId="14070" xr:uid="{00000000-0005-0000-0000-000030160000}"/>
    <cellStyle name="Comma 2 5 3 6 2 4" xfId="3674" xr:uid="{00000000-0005-0000-0000-000031160000}"/>
    <cellStyle name="Comma 2 5 3 6 2 4 2" xfId="11468" xr:uid="{00000000-0005-0000-0000-000032160000}"/>
    <cellStyle name="Comma 2 5 3 6 2 5" xfId="8870" xr:uid="{00000000-0005-0000-0000-000033160000}"/>
    <cellStyle name="Comma 2 5 3 6 3" xfId="1018" xr:uid="{00000000-0005-0000-0000-000034160000}"/>
    <cellStyle name="Comma 2 5 3 6 3 2" xfId="6275" xr:uid="{00000000-0005-0000-0000-000035160000}"/>
    <cellStyle name="Comma 2 5 3 6 3 2 2" xfId="14072" xr:uid="{00000000-0005-0000-0000-000036160000}"/>
    <cellStyle name="Comma 2 5 3 6 3 3" xfId="3676" xr:uid="{00000000-0005-0000-0000-000037160000}"/>
    <cellStyle name="Comma 2 5 3 6 3 3 2" xfId="11470" xr:uid="{00000000-0005-0000-0000-000038160000}"/>
    <cellStyle name="Comma 2 5 3 6 3 4" xfId="8872" xr:uid="{00000000-0005-0000-0000-000039160000}"/>
    <cellStyle name="Comma 2 5 3 6 4" xfId="1019" xr:uid="{00000000-0005-0000-0000-00003A160000}"/>
    <cellStyle name="Comma 2 5 3 6 4 2" xfId="6276" xr:uid="{00000000-0005-0000-0000-00003B160000}"/>
    <cellStyle name="Comma 2 5 3 6 4 2 2" xfId="14073" xr:uid="{00000000-0005-0000-0000-00003C160000}"/>
    <cellStyle name="Comma 2 5 3 6 4 3" xfId="3677" xr:uid="{00000000-0005-0000-0000-00003D160000}"/>
    <cellStyle name="Comma 2 5 3 6 4 3 2" xfId="11471" xr:uid="{00000000-0005-0000-0000-00003E160000}"/>
    <cellStyle name="Comma 2 5 3 6 4 4" xfId="8873" xr:uid="{00000000-0005-0000-0000-00003F160000}"/>
    <cellStyle name="Comma 2 5 3 6 5" xfId="6272" xr:uid="{00000000-0005-0000-0000-000040160000}"/>
    <cellStyle name="Comma 2 5 3 6 5 2" xfId="14069" xr:uid="{00000000-0005-0000-0000-000041160000}"/>
    <cellStyle name="Comma 2 5 3 6 6" xfId="3673" xr:uid="{00000000-0005-0000-0000-000042160000}"/>
    <cellStyle name="Comma 2 5 3 6 6 2" xfId="11467" xr:uid="{00000000-0005-0000-0000-000043160000}"/>
    <cellStyle name="Comma 2 5 3 6 7" xfId="8869" xr:uid="{00000000-0005-0000-0000-000044160000}"/>
    <cellStyle name="Comma 2 5 3 7" xfId="1020" xr:uid="{00000000-0005-0000-0000-000045160000}"/>
    <cellStyle name="Comma 2 5 3 7 2" xfId="1021" xr:uid="{00000000-0005-0000-0000-000046160000}"/>
    <cellStyle name="Comma 2 5 3 7 2 2" xfId="6278" xr:uid="{00000000-0005-0000-0000-000047160000}"/>
    <cellStyle name="Comma 2 5 3 7 2 2 2" xfId="14075" xr:uid="{00000000-0005-0000-0000-000048160000}"/>
    <cellStyle name="Comma 2 5 3 7 2 3" xfId="3679" xr:uid="{00000000-0005-0000-0000-000049160000}"/>
    <cellStyle name="Comma 2 5 3 7 2 3 2" xfId="11473" xr:uid="{00000000-0005-0000-0000-00004A160000}"/>
    <cellStyle name="Comma 2 5 3 7 2 4" xfId="8875" xr:uid="{00000000-0005-0000-0000-00004B160000}"/>
    <cellStyle name="Comma 2 5 3 7 3" xfId="1022" xr:uid="{00000000-0005-0000-0000-00004C160000}"/>
    <cellStyle name="Comma 2 5 3 7 3 2" xfId="6279" xr:uid="{00000000-0005-0000-0000-00004D160000}"/>
    <cellStyle name="Comma 2 5 3 7 3 2 2" xfId="14076" xr:uid="{00000000-0005-0000-0000-00004E160000}"/>
    <cellStyle name="Comma 2 5 3 7 3 3" xfId="3680" xr:uid="{00000000-0005-0000-0000-00004F160000}"/>
    <cellStyle name="Comma 2 5 3 7 3 3 2" xfId="11474" xr:uid="{00000000-0005-0000-0000-000050160000}"/>
    <cellStyle name="Comma 2 5 3 7 3 4" xfId="8876" xr:uid="{00000000-0005-0000-0000-000051160000}"/>
    <cellStyle name="Comma 2 5 3 7 4" xfId="6277" xr:uid="{00000000-0005-0000-0000-000052160000}"/>
    <cellStyle name="Comma 2 5 3 7 4 2" xfId="14074" xr:uid="{00000000-0005-0000-0000-000053160000}"/>
    <cellStyle name="Comma 2 5 3 7 5" xfId="3678" xr:uid="{00000000-0005-0000-0000-000054160000}"/>
    <cellStyle name="Comma 2 5 3 7 5 2" xfId="11472" xr:uid="{00000000-0005-0000-0000-000055160000}"/>
    <cellStyle name="Comma 2 5 3 7 6" xfId="8874" xr:uid="{00000000-0005-0000-0000-000056160000}"/>
    <cellStyle name="Comma 2 5 3 8" xfId="1023" xr:uid="{00000000-0005-0000-0000-000057160000}"/>
    <cellStyle name="Comma 2 5 3 8 2" xfId="1024" xr:uid="{00000000-0005-0000-0000-000058160000}"/>
    <cellStyle name="Comma 2 5 3 8 2 2" xfId="6281" xr:uid="{00000000-0005-0000-0000-000059160000}"/>
    <cellStyle name="Comma 2 5 3 8 2 2 2" xfId="14078" xr:uid="{00000000-0005-0000-0000-00005A160000}"/>
    <cellStyle name="Comma 2 5 3 8 2 3" xfId="3682" xr:uid="{00000000-0005-0000-0000-00005B160000}"/>
    <cellStyle name="Comma 2 5 3 8 2 3 2" xfId="11476" xr:uid="{00000000-0005-0000-0000-00005C160000}"/>
    <cellStyle name="Comma 2 5 3 8 2 4" xfId="8878" xr:uid="{00000000-0005-0000-0000-00005D160000}"/>
    <cellStyle name="Comma 2 5 3 8 3" xfId="6280" xr:uid="{00000000-0005-0000-0000-00005E160000}"/>
    <cellStyle name="Comma 2 5 3 8 3 2" xfId="14077" xr:uid="{00000000-0005-0000-0000-00005F160000}"/>
    <cellStyle name="Comma 2 5 3 8 4" xfId="3681" xr:uid="{00000000-0005-0000-0000-000060160000}"/>
    <cellStyle name="Comma 2 5 3 8 4 2" xfId="11475" xr:uid="{00000000-0005-0000-0000-000061160000}"/>
    <cellStyle name="Comma 2 5 3 8 5" xfId="8877" xr:uid="{00000000-0005-0000-0000-000062160000}"/>
    <cellStyle name="Comma 2 5 3 9" xfId="1025" xr:uid="{00000000-0005-0000-0000-000063160000}"/>
    <cellStyle name="Comma 2 5 3 9 2" xfId="6282" xr:uid="{00000000-0005-0000-0000-000064160000}"/>
    <cellStyle name="Comma 2 5 3 9 2 2" xfId="14079" xr:uid="{00000000-0005-0000-0000-000065160000}"/>
    <cellStyle name="Comma 2 5 3 9 3" xfId="3683" xr:uid="{00000000-0005-0000-0000-000066160000}"/>
    <cellStyle name="Comma 2 5 3 9 3 2" xfId="11477" xr:uid="{00000000-0005-0000-0000-000067160000}"/>
    <cellStyle name="Comma 2 5 3 9 4" xfId="8879" xr:uid="{00000000-0005-0000-0000-000068160000}"/>
    <cellStyle name="Comma 2 5 4" xfId="1026" xr:uid="{00000000-0005-0000-0000-000069160000}"/>
    <cellStyle name="Comma 2 5 4 10" xfId="1027" xr:uid="{00000000-0005-0000-0000-00006A160000}"/>
    <cellStyle name="Comma 2 5 4 10 2" xfId="6284" xr:uid="{00000000-0005-0000-0000-00006B160000}"/>
    <cellStyle name="Comma 2 5 4 10 2 2" xfId="14081" xr:uid="{00000000-0005-0000-0000-00006C160000}"/>
    <cellStyle name="Comma 2 5 4 10 3" xfId="3685" xr:uid="{00000000-0005-0000-0000-00006D160000}"/>
    <cellStyle name="Comma 2 5 4 10 3 2" xfId="11479" xr:uid="{00000000-0005-0000-0000-00006E160000}"/>
    <cellStyle name="Comma 2 5 4 10 4" xfId="8881" xr:uid="{00000000-0005-0000-0000-00006F160000}"/>
    <cellStyle name="Comma 2 5 4 11" xfId="6283" xr:uid="{00000000-0005-0000-0000-000070160000}"/>
    <cellStyle name="Comma 2 5 4 11 2" xfId="14080" xr:uid="{00000000-0005-0000-0000-000071160000}"/>
    <cellStyle name="Comma 2 5 4 12" xfId="3684" xr:uid="{00000000-0005-0000-0000-000072160000}"/>
    <cellStyle name="Comma 2 5 4 12 2" xfId="11478" xr:uid="{00000000-0005-0000-0000-000073160000}"/>
    <cellStyle name="Comma 2 5 4 13" xfId="8880" xr:uid="{00000000-0005-0000-0000-000074160000}"/>
    <cellStyle name="Comma 2 5 4 2" xfId="1028" xr:uid="{00000000-0005-0000-0000-000075160000}"/>
    <cellStyle name="Comma 2 5 4 2 10" xfId="6285" xr:uid="{00000000-0005-0000-0000-000076160000}"/>
    <cellStyle name="Comma 2 5 4 2 10 2" xfId="14082" xr:uid="{00000000-0005-0000-0000-000077160000}"/>
    <cellStyle name="Comma 2 5 4 2 11" xfId="3686" xr:uid="{00000000-0005-0000-0000-000078160000}"/>
    <cellStyle name="Comma 2 5 4 2 11 2" xfId="11480" xr:uid="{00000000-0005-0000-0000-000079160000}"/>
    <cellStyle name="Comma 2 5 4 2 12" xfId="8882" xr:uid="{00000000-0005-0000-0000-00007A160000}"/>
    <cellStyle name="Comma 2 5 4 2 2" xfId="1029" xr:uid="{00000000-0005-0000-0000-00007B160000}"/>
    <cellStyle name="Comma 2 5 4 2 2 2" xfId="1030" xr:uid="{00000000-0005-0000-0000-00007C160000}"/>
    <cellStyle name="Comma 2 5 4 2 2 2 2" xfId="1031" xr:uid="{00000000-0005-0000-0000-00007D160000}"/>
    <cellStyle name="Comma 2 5 4 2 2 2 2 2" xfId="6288" xr:uid="{00000000-0005-0000-0000-00007E160000}"/>
    <cellStyle name="Comma 2 5 4 2 2 2 2 2 2" xfId="14085" xr:uid="{00000000-0005-0000-0000-00007F160000}"/>
    <cellStyle name="Comma 2 5 4 2 2 2 2 3" xfId="3689" xr:uid="{00000000-0005-0000-0000-000080160000}"/>
    <cellStyle name="Comma 2 5 4 2 2 2 2 3 2" xfId="11483" xr:uid="{00000000-0005-0000-0000-000081160000}"/>
    <cellStyle name="Comma 2 5 4 2 2 2 2 4" xfId="8885" xr:uid="{00000000-0005-0000-0000-000082160000}"/>
    <cellStyle name="Comma 2 5 4 2 2 2 3" xfId="6287" xr:uid="{00000000-0005-0000-0000-000083160000}"/>
    <cellStyle name="Comma 2 5 4 2 2 2 3 2" xfId="14084" xr:uid="{00000000-0005-0000-0000-000084160000}"/>
    <cellStyle name="Comma 2 5 4 2 2 2 4" xfId="3688" xr:uid="{00000000-0005-0000-0000-000085160000}"/>
    <cellStyle name="Comma 2 5 4 2 2 2 4 2" xfId="11482" xr:uid="{00000000-0005-0000-0000-000086160000}"/>
    <cellStyle name="Comma 2 5 4 2 2 2 5" xfId="8884" xr:uid="{00000000-0005-0000-0000-000087160000}"/>
    <cellStyle name="Comma 2 5 4 2 2 3" xfId="1032" xr:uid="{00000000-0005-0000-0000-000088160000}"/>
    <cellStyle name="Comma 2 5 4 2 2 3 2" xfId="6289" xr:uid="{00000000-0005-0000-0000-000089160000}"/>
    <cellStyle name="Comma 2 5 4 2 2 3 2 2" xfId="14086" xr:uid="{00000000-0005-0000-0000-00008A160000}"/>
    <cellStyle name="Comma 2 5 4 2 2 3 3" xfId="3690" xr:uid="{00000000-0005-0000-0000-00008B160000}"/>
    <cellStyle name="Comma 2 5 4 2 2 3 3 2" xfId="11484" xr:uid="{00000000-0005-0000-0000-00008C160000}"/>
    <cellStyle name="Comma 2 5 4 2 2 3 4" xfId="8886" xr:uid="{00000000-0005-0000-0000-00008D160000}"/>
    <cellStyle name="Comma 2 5 4 2 2 4" xfId="1033" xr:uid="{00000000-0005-0000-0000-00008E160000}"/>
    <cellStyle name="Comma 2 5 4 2 2 4 2" xfId="6290" xr:uid="{00000000-0005-0000-0000-00008F160000}"/>
    <cellStyle name="Comma 2 5 4 2 2 4 2 2" xfId="14087" xr:uid="{00000000-0005-0000-0000-000090160000}"/>
    <cellStyle name="Comma 2 5 4 2 2 4 3" xfId="3691" xr:uid="{00000000-0005-0000-0000-000091160000}"/>
    <cellStyle name="Comma 2 5 4 2 2 4 3 2" xfId="11485" xr:uid="{00000000-0005-0000-0000-000092160000}"/>
    <cellStyle name="Comma 2 5 4 2 2 4 4" xfId="8887" xr:uid="{00000000-0005-0000-0000-000093160000}"/>
    <cellStyle name="Comma 2 5 4 2 2 5" xfId="6286" xr:uid="{00000000-0005-0000-0000-000094160000}"/>
    <cellStyle name="Comma 2 5 4 2 2 5 2" xfId="14083" xr:uid="{00000000-0005-0000-0000-000095160000}"/>
    <cellStyle name="Comma 2 5 4 2 2 6" xfId="3687" xr:uid="{00000000-0005-0000-0000-000096160000}"/>
    <cellStyle name="Comma 2 5 4 2 2 6 2" xfId="11481" xr:uid="{00000000-0005-0000-0000-000097160000}"/>
    <cellStyle name="Comma 2 5 4 2 2 7" xfId="8883" xr:uid="{00000000-0005-0000-0000-000098160000}"/>
    <cellStyle name="Comma 2 5 4 2 3" xfId="1034" xr:uid="{00000000-0005-0000-0000-000099160000}"/>
    <cellStyle name="Comma 2 5 4 2 3 2" xfId="1035" xr:uid="{00000000-0005-0000-0000-00009A160000}"/>
    <cellStyle name="Comma 2 5 4 2 3 2 2" xfId="1036" xr:uid="{00000000-0005-0000-0000-00009B160000}"/>
    <cellStyle name="Comma 2 5 4 2 3 2 2 2" xfId="6293" xr:uid="{00000000-0005-0000-0000-00009C160000}"/>
    <cellStyle name="Comma 2 5 4 2 3 2 2 2 2" xfId="14090" xr:uid="{00000000-0005-0000-0000-00009D160000}"/>
    <cellStyle name="Comma 2 5 4 2 3 2 2 3" xfId="3694" xr:uid="{00000000-0005-0000-0000-00009E160000}"/>
    <cellStyle name="Comma 2 5 4 2 3 2 2 3 2" xfId="11488" xr:uid="{00000000-0005-0000-0000-00009F160000}"/>
    <cellStyle name="Comma 2 5 4 2 3 2 2 4" xfId="8890" xr:uid="{00000000-0005-0000-0000-0000A0160000}"/>
    <cellStyle name="Comma 2 5 4 2 3 2 3" xfId="6292" xr:uid="{00000000-0005-0000-0000-0000A1160000}"/>
    <cellStyle name="Comma 2 5 4 2 3 2 3 2" xfId="14089" xr:uid="{00000000-0005-0000-0000-0000A2160000}"/>
    <cellStyle name="Comma 2 5 4 2 3 2 4" xfId="3693" xr:uid="{00000000-0005-0000-0000-0000A3160000}"/>
    <cellStyle name="Comma 2 5 4 2 3 2 4 2" xfId="11487" xr:uid="{00000000-0005-0000-0000-0000A4160000}"/>
    <cellStyle name="Comma 2 5 4 2 3 2 5" xfId="8889" xr:uid="{00000000-0005-0000-0000-0000A5160000}"/>
    <cellStyle name="Comma 2 5 4 2 3 3" xfId="1037" xr:uid="{00000000-0005-0000-0000-0000A6160000}"/>
    <cellStyle name="Comma 2 5 4 2 3 3 2" xfId="6294" xr:uid="{00000000-0005-0000-0000-0000A7160000}"/>
    <cellStyle name="Comma 2 5 4 2 3 3 2 2" xfId="14091" xr:uid="{00000000-0005-0000-0000-0000A8160000}"/>
    <cellStyle name="Comma 2 5 4 2 3 3 3" xfId="3695" xr:uid="{00000000-0005-0000-0000-0000A9160000}"/>
    <cellStyle name="Comma 2 5 4 2 3 3 3 2" xfId="11489" xr:uid="{00000000-0005-0000-0000-0000AA160000}"/>
    <cellStyle name="Comma 2 5 4 2 3 3 4" xfId="8891" xr:uid="{00000000-0005-0000-0000-0000AB160000}"/>
    <cellStyle name="Comma 2 5 4 2 3 4" xfId="1038" xr:uid="{00000000-0005-0000-0000-0000AC160000}"/>
    <cellStyle name="Comma 2 5 4 2 3 4 2" xfId="6295" xr:uid="{00000000-0005-0000-0000-0000AD160000}"/>
    <cellStyle name="Comma 2 5 4 2 3 4 2 2" xfId="14092" xr:uid="{00000000-0005-0000-0000-0000AE160000}"/>
    <cellStyle name="Comma 2 5 4 2 3 4 3" xfId="3696" xr:uid="{00000000-0005-0000-0000-0000AF160000}"/>
    <cellStyle name="Comma 2 5 4 2 3 4 3 2" xfId="11490" xr:uid="{00000000-0005-0000-0000-0000B0160000}"/>
    <cellStyle name="Comma 2 5 4 2 3 4 4" xfId="8892" xr:uid="{00000000-0005-0000-0000-0000B1160000}"/>
    <cellStyle name="Comma 2 5 4 2 3 5" xfId="6291" xr:uid="{00000000-0005-0000-0000-0000B2160000}"/>
    <cellStyle name="Comma 2 5 4 2 3 5 2" xfId="14088" xr:uid="{00000000-0005-0000-0000-0000B3160000}"/>
    <cellStyle name="Comma 2 5 4 2 3 6" xfId="3692" xr:uid="{00000000-0005-0000-0000-0000B4160000}"/>
    <cellStyle name="Comma 2 5 4 2 3 6 2" xfId="11486" xr:uid="{00000000-0005-0000-0000-0000B5160000}"/>
    <cellStyle name="Comma 2 5 4 2 3 7" xfId="8888" xr:uid="{00000000-0005-0000-0000-0000B6160000}"/>
    <cellStyle name="Comma 2 5 4 2 4" xfId="1039" xr:uid="{00000000-0005-0000-0000-0000B7160000}"/>
    <cellStyle name="Comma 2 5 4 2 4 2" xfId="1040" xr:uid="{00000000-0005-0000-0000-0000B8160000}"/>
    <cellStyle name="Comma 2 5 4 2 4 2 2" xfId="1041" xr:uid="{00000000-0005-0000-0000-0000B9160000}"/>
    <cellStyle name="Comma 2 5 4 2 4 2 2 2" xfId="6298" xr:uid="{00000000-0005-0000-0000-0000BA160000}"/>
    <cellStyle name="Comma 2 5 4 2 4 2 2 2 2" xfId="14095" xr:uid="{00000000-0005-0000-0000-0000BB160000}"/>
    <cellStyle name="Comma 2 5 4 2 4 2 2 3" xfId="3699" xr:uid="{00000000-0005-0000-0000-0000BC160000}"/>
    <cellStyle name="Comma 2 5 4 2 4 2 2 3 2" xfId="11493" xr:uid="{00000000-0005-0000-0000-0000BD160000}"/>
    <cellStyle name="Comma 2 5 4 2 4 2 2 4" xfId="8895" xr:uid="{00000000-0005-0000-0000-0000BE160000}"/>
    <cellStyle name="Comma 2 5 4 2 4 2 3" xfId="6297" xr:uid="{00000000-0005-0000-0000-0000BF160000}"/>
    <cellStyle name="Comma 2 5 4 2 4 2 3 2" xfId="14094" xr:uid="{00000000-0005-0000-0000-0000C0160000}"/>
    <cellStyle name="Comma 2 5 4 2 4 2 4" xfId="3698" xr:uid="{00000000-0005-0000-0000-0000C1160000}"/>
    <cellStyle name="Comma 2 5 4 2 4 2 4 2" xfId="11492" xr:uid="{00000000-0005-0000-0000-0000C2160000}"/>
    <cellStyle name="Comma 2 5 4 2 4 2 5" xfId="8894" xr:uid="{00000000-0005-0000-0000-0000C3160000}"/>
    <cellStyle name="Comma 2 5 4 2 4 3" xfId="1042" xr:uid="{00000000-0005-0000-0000-0000C4160000}"/>
    <cellStyle name="Comma 2 5 4 2 4 3 2" xfId="6299" xr:uid="{00000000-0005-0000-0000-0000C5160000}"/>
    <cellStyle name="Comma 2 5 4 2 4 3 2 2" xfId="14096" xr:uid="{00000000-0005-0000-0000-0000C6160000}"/>
    <cellStyle name="Comma 2 5 4 2 4 3 3" xfId="3700" xr:uid="{00000000-0005-0000-0000-0000C7160000}"/>
    <cellStyle name="Comma 2 5 4 2 4 3 3 2" xfId="11494" xr:uid="{00000000-0005-0000-0000-0000C8160000}"/>
    <cellStyle name="Comma 2 5 4 2 4 3 4" xfId="8896" xr:uid="{00000000-0005-0000-0000-0000C9160000}"/>
    <cellStyle name="Comma 2 5 4 2 4 4" xfId="1043" xr:uid="{00000000-0005-0000-0000-0000CA160000}"/>
    <cellStyle name="Comma 2 5 4 2 4 4 2" xfId="6300" xr:uid="{00000000-0005-0000-0000-0000CB160000}"/>
    <cellStyle name="Comma 2 5 4 2 4 4 2 2" xfId="14097" xr:uid="{00000000-0005-0000-0000-0000CC160000}"/>
    <cellStyle name="Comma 2 5 4 2 4 4 3" xfId="3701" xr:uid="{00000000-0005-0000-0000-0000CD160000}"/>
    <cellStyle name="Comma 2 5 4 2 4 4 3 2" xfId="11495" xr:uid="{00000000-0005-0000-0000-0000CE160000}"/>
    <cellStyle name="Comma 2 5 4 2 4 4 4" xfId="8897" xr:uid="{00000000-0005-0000-0000-0000CF160000}"/>
    <cellStyle name="Comma 2 5 4 2 4 5" xfId="6296" xr:uid="{00000000-0005-0000-0000-0000D0160000}"/>
    <cellStyle name="Comma 2 5 4 2 4 5 2" xfId="14093" xr:uid="{00000000-0005-0000-0000-0000D1160000}"/>
    <cellStyle name="Comma 2 5 4 2 4 6" xfId="3697" xr:uid="{00000000-0005-0000-0000-0000D2160000}"/>
    <cellStyle name="Comma 2 5 4 2 4 6 2" xfId="11491" xr:uid="{00000000-0005-0000-0000-0000D3160000}"/>
    <cellStyle name="Comma 2 5 4 2 4 7" xfId="8893" xr:uid="{00000000-0005-0000-0000-0000D4160000}"/>
    <cellStyle name="Comma 2 5 4 2 5" xfId="1044" xr:uid="{00000000-0005-0000-0000-0000D5160000}"/>
    <cellStyle name="Comma 2 5 4 2 5 2" xfId="1045" xr:uid="{00000000-0005-0000-0000-0000D6160000}"/>
    <cellStyle name="Comma 2 5 4 2 5 2 2" xfId="1046" xr:uid="{00000000-0005-0000-0000-0000D7160000}"/>
    <cellStyle name="Comma 2 5 4 2 5 2 2 2" xfId="6303" xr:uid="{00000000-0005-0000-0000-0000D8160000}"/>
    <cellStyle name="Comma 2 5 4 2 5 2 2 2 2" xfId="14100" xr:uid="{00000000-0005-0000-0000-0000D9160000}"/>
    <cellStyle name="Comma 2 5 4 2 5 2 2 3" xfId="3704" xr:uid="{00000000-0005-0000-0000-0000DA160000}"/>
    <cellStyle name="Comma 2 5 4 2 5 2 2 3 2" xfId="11498" xr:uid="{00000000-0005-0000-0000-0000DB160000}"/>
    <cellStyle name="Comma 2 5 4 2 5 2 2 4" xfId="8900" xr:uid="{00000000-0005-0000-0000-0000DC160000}"/>
    <cellStyle name="Comma 2 5 4 2 5 2 3" xfId="6302" xr:uid="{00000000-0005-0000-0000-0000DD160000}"/>
    <cellStyle name="Comma 2 5 4 2 5 2 3 2" xfId="14099" xr:uid="{00000000-0005-0000-0000-0000DE160000}"/>
    <cellStyle name="Comma 2 5 4 2 5 2 4" xfId="3703" xr:uid="{00000000-0005-0000-0000-0000DF160000}"/>
    <cellStyle name="Comma 2 5 4 2 5 2 4 2" xfId="11497" xr:uid="{00000000-0005-0000-0000-0000E0160000}"/>
    <cellStyle name="Comma 2 5 4 2 5 2 5" xfId="8899" xr:uid="{00000000-0005-0000-0000-0000E1160000}"/>
    <cellStyle name="Comma 2 5 4 2 5 3" xfId="1047" xr:uid="{00000000-0005-0000-0000-0000E2160000}"/>
    <cellStyle name="Comma 2 5 4 2 5 3 2" xfId="6304" xr:uid="{00000000-0005-0000-0000-0000E3160000}"/>
    <cellStyle name="Comma 2 5 4 2 5 3 2 2" xfId="14101" xr:uid="{00000000-0005-0000-0000-0000E4160000}"/>
    <cellStyle name="Comma 2 5 4 2 5 3 3" xfId="3705" xr:uid="{00000000-0005-0000-0000-0000E5160000}"/>
    <cellStyle name="Comma 2 5 4 2 5 3 3 2" xfId="11499" xr:uid="{00000000-0005-0000-0000-0000E6160000}"/>
    <cellStyle name="Comma 2 5 4 2 5 3 4" xfId="8901" xr:uid="{00000000-0005-0000-0000-0000E7160000}"/>
    <cellStyle name="Comma 2 5 4 2 5 4" xfId="1048" xr:uid="{00000000-0005-0000-0000-0000E8160000}"/>
    <cellStyle name="Comma 2 5 4 2 5 4 2" xfId="6305" xr:uid="{00000000-0005-0000-0000-0000E9160000}"/>
    <cellStyle name="Comma 2 5 4 2 5 4 2 2" xfId="14102" xr:uid="{00000000-0005-0000-0000-0000EA160000}"/>
    <cellStyle name="Comma 2 5 4 2 5 4 3" xfId="3706" xr:uid="{00000000-0005-0000-0000-0000EB160000}"/>
    <cellStyle name="Comma 2 5 4 2 5 4 3 2" xfId="11500" xr:uid="{00000000-0005-0000-0000-0000EC160000}"/>
    <cellStyle name="Comma 2 5 4 2 5 4 4" xfId="8902" xr:uid="{00000000-0005-0000-0000-0000ED160000}"/>
    <cellStyle name="Comma 2 5 4 2 5 5" xfId="6301" xr:uid="{00000000-0005-0000-0000-0000EE160000}"/>
    <cellStyle name="Comma 2 5 4 2 5 5 2" xfId="14098" xr:uid="{00000000-0005-0000-0000-0000EF160000}"/>
    <cellStyle name="Comma 2 5 4 2 5 6" xfId="3702" xr:uid="{00000000-0005-0000-0000-0000F0160000}"/>
    <cellStyle name="Comma 2 5 4 2 5 6 2" xfId="11496" xr:uid="{00000000-0005-0000-0000-0000F1160000}"/>
    <cellStyle name="Comma 2 5 4 2 5 7" xfId="8898" xr:uid="{00000000-0005-0000-0000-0000F2160000}"/>
    <cellStyle name="Comma 2 5 4 2 6" xfId="1049" xr:uid="{00000000-0005-0000-0000-0000F3160000}"/>
    <cellStyle name="Comma 2 5 4 2 6 2" xfId="1050" xr:uid="{00000000-0005-0000-0000-0000F4160000}"/>
    <cellStyle name="Comma 2 5 4 2 6 2 2" xfId="6307" xr:uid="{00000000-0005-0000-0000-0000F5160000}"/>
    <cellStyle name="Comma 2 5 4 2 6 2 2 2" xfId="14104" xr:uid="{00000000-0005-0000-0000-0000F6160000}"/>
    <cellStyle name="Comma 2 5 4 2 6 2 3" xfId="3708" xr:uid="{00000000-0005-0000-0000-0000F7160000}"/>
    <cellStyle name="Comma 2 5 4 2 6 2 3 2" xfId="11502" xr:uid="{00000000-0005-0000-0000-0000F8160000}"/>
    <cellStyle name="Comma 2 5 4 2 6 2 4" xfId="8904" xr:uid="{00000000-0005-0000-0000-0000F9160000}"/>
    <cellStyle name="Comma 2 5 4 2 6 3" xfId="1051" xr:uid="{00000000-0005-0000-0000-0000FA160000}"/>
    <cellStyle name="Comma 2 5 4 2 6 3 2" xfId="6308" xr:uid="{00000000-0005-0000-0000-0000FB160000}"/>
    <cellStyle name="Comma 2 5 4 2 6 3 2 2" xfId="14105" xr:uid="{00000000-0005-0000-0000-0000FC160000}"/>
    <cellStyle name="Comma 2 5 4 2 6 3 3" xfId="3709" xr:uid="{00000000-0005-0000-0000-0000FD160000}"/>
    <cellStyle name="Comma 2 5 4 2 6 3 3 2" xfId="11503" xr:uid="{00000000-0005-0000-0000-0000FE160000}"/>
    <cellStyle name="Comma 2 5 4 2 6 3 4" xfId="8905" xr:uid="{00000000-0005-0000-0000-0000FF160000}"/>
    <cellStyle name="Comma 2 5 4 2 6 4" xfId="6306" xr:uid="{00000000-0005-0000-0000-000000170000}"/>
    <cellStyle name="Comma 2 5 4 2 6 4 2" xfId="14103" xr:uid="{00000000-0005-0000-0000-000001170000}"/>
    <cellStyle name="Comma 2 5 4 2 6 5" xfId="3707" xr:uid="{00000000-0005-0000-0000-000002170000}"/>
    <cellStyle name="Comma 2 5 4 2 6 5 2" xfId="11501" xr:uid="{00000000-0005-0000-0000-000003170000}"/>
    <cellStyle name="Comma 2 5 4 2 6 6" xfId="8903" xr:uid="{00000000-0005-0000-0000-000004170000}"/>
    <cellStyle name="Comma 2 5 4 2 7" xfId="1052" xr:uid="{00000000-0005-0000-0000-000005170000}"/>
    <cellStyle name="Comma 2 5 4 2 7 2" xfId="1053" xr:uid="{00000000-0005-0000-0000-000006170000}"/>
    <cellStyle name="Comma 2 5 4 2 7 2 2" xfId="6310" xr:uid="{00000000-0005-0000-0000-000007170000}"/>
    <cellStyle name="Comma 2 5 4 2 7 2 2 2" xfId="14107" xr:uid="{00000000-0005-0000-0000-000008170000}"/>
    <cellStyle name="Comma 2 5 4 2 7 2 3" xfId="3711" xr:uid="{00000000-0005-0000-0000-000009170000}"/>
    <cellStyle name="Comma 2 5 4 2 7 2 3 2" xfId="11505" xr:uid="{00000000-0005-0000-0000-00000A170000}"/>
    <cellStyle name="Comma 2 5 4 2 7 2 4" xfId="8907" xr:uid="{00000000-0005-0000-0000-00000B170000}"/>
    <cellStyle name="Comma 2 5 4 2 7 3" xfId="6309" xr:uid="{00000000-0005-0000-0000-00000C170000}"/>
    <cellStyle name="Comma 2 5 4 2 7 3 2" xfId="14106" xr:uid="{00000000-0005-0000-0000-00000D170000}"/>
    <cellStyle name="Comma 2 5 4 2 7 4" xfId="3710" xr:uid="{00000000-0005-0000-0000-00000E170000}"/>
    <cellStyle name="Comma 2 5 4 2 7 4 2" xfId="11504" xr:uid="{00000000-0005-0000-0000-00000F170000}"/>
    <cellStyle name="Comma 2 5 4 2 7 5" xfId="8906" xr:uid="{00000000-0005-0000-0000-000010170000}"/>
    <cellStyle name="Comma 2 5 4 2 8" xfId="1054" xr:uid="{00000000-0005-0000-0000-000011170000}"/>
    <cellStyle name="Comma 2 5 4 2 8 2" xfId="6311" xr:uid="{00000000-0005-0000-0000-000012170000}"/>
    <cellStyle name="Comma 2 5 4 2 8 2 2" xfId="14108" xr:uid="{00000000-0005-0000-0000-000013170000}"/>
    <cellStyle name="Comma 2 5 4 2 8 3" xfId="3712" xr:uid="{00000000-0005-0000-0000-000014170000}"/>
    <cellStyle name="Comma 2 5 4 2 8 3 2" xfId="11506" xr:uid="{00000000-0005-0000-0000-000015170000}"/>
    <cellStyle name="Comma 2 5 4 2 8 4" xfId="8908" xr:uid="{00000000-0005-0000-0000-000016170000}"/>
    <cellStyle name="Comma 2 5 4 2 9" xfId="1055" xr:uid="{00000000-0005-0000-0000-000017170000}"/>
    <cellStyle name="Comma 2 5 4 2 9 2" xfId="6312" xr:uid="{00000000-0005-0000-0000-000018170000}"/>
    <cellStyle name="Comma 2 5 4 2 9 2 2" xfId="14109" xr:uid="{00000000-0005-0000-0000-000019170000}"/>
    <cellStyle name="Comma 2 5 4 2 9 3" xfId="3713" xr:uid="{00000000-0005-0000-0000-00001A170000}"/>
    <cellStyle name="Comma 2 5 4 2 9 3 2" xfId="11507" xr:uid="{00000000-0005-0000-0000-00001B170000}"/>
    <cellStyle name="Comma 2 5 4 2 9 4" xfId="8909" xr:uid="{00000000-0005-0000-0000-00001C170000}"/>
    <cellStyle name="Comma 2 5 4 3" xfId="1056" xr:uid="{00000000-0005-0000-0000-00001D170000}"/>
    <cellStyle name="Comma 2 5 4 3 2" xfId="1057" xr:uid="{00000000-0005-0000-0000-00001E170000}"/>
    <cellStyle name="Comma 2 5 4 3 2 2" xfId="1058" xr:uid="{00000000-0005-0000-0000-00001F170000}"/>
    <cellStyle name="Comma 2 5 4 3 2 2 2" xfId="6315" xr:uid="{00000000-0005-0000-0000-000020170000}"/>
    <cellStyle name="Comma 2 5 4 3 2 2 2 2" xfId="14112" xr:uid="{00000000-0005-0000-0000-000021170000}"/>
    <cellStyle name="Comma 2 5 4 3 2 2 3" xfId="3716" xr:uid="{00000000-0005-0000-0000-000022170000}"/>
    <cellStyle name="Comma 2 5 4 3 2 2 3 2" xfId="11510" xr:uid="{00000000-0005-0000-0000-000023170000}"/>
    <cellStyle name="Comma 2 5 4 3 2 2 4" xfId="8912" xr:uid="{00000000-0005-0000-0000-000024170000}"/>
    <cellStyle name="Comma 2 5 4 3 2 3" xfId="6314" xr:uid="{00000000-0005-0000-0000-000025170000}"/>
    <cellStyle name="Comma 2 5 4 3 2 3 2" xfId="14111" xr:uid="{00000000-0005-0000-0000-000026170000}"/>
    <cellStyle name="Comma 2 5 4 3 2 4" xfId="3715" xr:uid="{00000000-0005-0000-0000-000027170000}"/>
    <cellStyle name="Comma 2 5 4 3 2 4 2" xfId="11509" xr:uid="{00000000-0005-0000-0000-000028170000}"/>
    <cellStyle name="Comma 2 5 4 3 2 5" xfId="8911" xr:uid="{00000000-0005-0000-0000-000029170000}"/>
    <cellStyle name="Comma 2 5 4 3 3" xfId="1059" xr:uid="{00000000-0005-0000-0000-00002A170000}"/>
    <cellStyle name="Comma 2 5 4 3 3 2" xfId="6316" xr:uid="{00000000-0005-0000-0000-00002B170000}"/>
    <cellStyle name="Comma 2 5 4 3 3 2 2" xfId="14113" xr:uid="{00000000-0005-0000-0000-00002C170000}"/>
    <cellStyle name="Comma 2 5 4 3 3 3" xfId="3717" xr:uid="{00000000-0005-0000-0000-00002D170000}"/>
    <cellStyle name="Comma 2 5 4 3 3 3 2" xfId="11511" xr:uid="{00000000-0005-0000-0000-00002E170000}"/>
    <cellStyle name="Comma 2 5 4 3 3 4" xfId="8913" xr:uid="{00000000-0005-0000-0000-00002F170000}"/>
    <cellStyle name="Comma 2 5 4 3 4" xfId="1060" xr:uid="{00000000-0005-0000-0000-000030170000}"/>
    <cellStyle name="Comma 2 5 4 3 4 2" xfId="6317" xr:uid="{00000000-0005-0000-0000-000031170000}"/>
    <cellStyle name="Comma 2 5 4 3 4 2 2" xfId="14114" xr:uid="{00000000-0005-0000-0000-000032170000}"/>
    <cellStyle name="Comma 2 5 4 3 4 3" xfId="3718" xr:uid="{00000000-0005-0000-0000-000033170000}"/>
    <cellStyle name="Comma 2 5 4 3 4 3 2" xfId="11512" xr:uid="{00000000-0005-0000-0000-000034170000}"/>
    <cellStyle name="Comma 2 5 4 3 4 4" xfId="8914" xr:uid="{00000000-0005-0000-0000-000035170000}"/>
    <cellStyle name="Comma 2 5 4 3 5" xfId="6313" xr:uid="{00000000-0005-0000-0000-000036170000}"/>
    <cellStyle name="Comma 2 5 4 3 5 2" xfId="14110" xr:uid="{00000000-0005-0000-0000-000037170000}"/>
    <cellStyle name="Comma 2 5 4 3 6" xfId="3714" xr:uid="{00000000-0005-0000-0000-000038170000}"/>
    <cellStyle name="Comma 2 5 4 3 6 2" xfId="11508" xr:uid="{00000000-0005-0000-0000-000039170000}"/>
    <cellStyle name="Comma 2 5 4 3 7" xfId="8910" xr:uid="{00000000-0005-0000-0000-00003A170000}"/>
    <cellStyle name="Comma 2 5 4 4" xfId="1061" xr:uid="{00000000-0005-0000-0000-00003B170000}"/>
    <cellStyle name="Comma 2 5 4 4 2" xfId="1062" xr:uid="{00000000-0005-0000-0000-00003C170000}"/>
    <cellStyle name="Comma 2 5 4 4 2 2" xfId="1063" xr:uid="{00000000-0005-0000-0000-00003D170000}"/>
    <cellStyle name="Comma 2 5 4 4 2 2 2" xfId="6320" xr:uid="{00000000-0005-0000-0000-00003E170000}"/>
    <cellStyle name="Comma 2 5 4 4 2 2 2 2" xfId="14117" xr:uid="{00000000-0005-0000-0000-00003F170000}"/>
    <cellStyle name="Comma 2 5 4 4 2 2 3" xfId="3721" xr:uid="{00000000-0005-0000-0000-000040170000}"/>
    <cellStyle name="Comma 2 5 4 4 2 2 3 2" xfId="11515" xr:uid="{00000000-0005-0000-0000-000041170000}"/>
    <cellStyle name="Comma 2 5 4 4 2 2 4" xfId="8917" xr:uid="{00000000-0005-0000-0000-000042170000}"/>
    <cellStyle name="Comma 2 5 4 4 2 3" xfId="6319" xr:uid="{00000000-0005-0000-0000-000043170000}"/>
    <cellStyle name="Comma 2 5 4 4 2 3 2" xfId="14116" xr:uid="{00000000-0005-0000-0000-000044170000}"/>
    <cellStyle name="Comma 2 5 4 4 2 4" xfId="3720" xr:uid="{00000000-0005-0000-0000-000045170000}"/>
    <cellStyle name="Comma 2 5 4 4 2 4 2" xfId="11514" xr:uid="{00000000-0005-0000-0000-000046170000}"/>
    <cellStyle name="Comma 2 5 4 4 2 5" xfId="8916" xr:uid="{00000000-0005-0000-0000-000047170000}"/>
    <cellStyle name="Comma 2 5 4 4 3" xfId="1064" xr:uid="{00000000-0005-0000-0000-000048170000}"/>
    <cellStyle name="Comma 2 5 4 4 3 2" xfId="6321" xr:uid="{00000000-0005-0000-0000-000049170000}"/>
    <cellStyle name="Comma 2 5 4 4 3 2 2" xfId="14118" xr:uid="{00000000-0005-0000-0000-00004A170000}"/>
    <cellStyle name="Comma 2 5 4 4 3 3" xfId="3722" xr:uid="{00000000-0005-0000-0000-00004B170000}"/>
    <cellStyle name="Comma 2 5 4 4 3 3 2" xfId="11516" xr:uid="{00000000-0005-0000-0000-00004C170000}"/>
    <cellStyle name="Comma 2 5 4 4 3 4" xfId="8918" xr:uid="{00000000-0005-0000-0000-00004D170000}"/>
    <cellStyle name="Comma 2 5 4 4 4" xfId="1065" xr:uid="{00000000-0005-0000-0000-00004E170000}"/>
    <cellStyle name="Comma 2 5 4 4 4 2" xfId="6322" xr:uid="{00000000-0005-0000-0000-00004F170000}"/>
    <cellStyle name="Comma 2 5 4 4 4 2 2" xfId="14119" xr:uid="{00000000-0005-0000-0000-000050170000}"/>
    <cellStyle name="Comma 2 5 4 4 4 3" xfId="3723" xr:uid="{00000000-0005-0000-0000-000051170000}"/>
    <cellStyle name="Comma 2 5 4 4 4 3 2" xfId="11517" xr:uid="{00000000-0005-0000-0000-000052170000}"/>
    <cellStyle name="Comma 2 5 4 4 4 4" xfId="8919" xr:uid="{00000000-0005-0000-0000-000053170000}"/>
    <cellStyle name="Comma 2 5 4 4 5" xfId="6318" xr:uid="{00000000-0005-0000-0000-000054170000}"/>
    <cellStyle name="Comma 2 5 4 4 5 2" xfId="14115" xr:uid="{00000000-0005-0000-0000-000055170000}"/>
    <cellStyle name="Comma 2 5 4 4 6" xfId="3719" xr:uid="{00000000-0005-0000-0000-000056170000}"/>
    <cellStyle name="Comma 2 5 4 4 6 2" xfId="11513" xr:uid="{00000000-0005-0000-0000-000057170000}"/>
    <cellStyle name="Comma 2 5 4 4 7" xfId="8915" xr:uid="{00000000-0005-0000-0000-000058170000}"/>
    <cellStyle name="Comma 2 5 4 5" xfId="1066" xr:uid="{00000000-0005-0000-0000-000059170000}"/>
    <cellStyle name="Comma 2 5 4 5 2" xfId="1067" xr:uid="{00000000-0005-0000-0000-00005A170000}"/>
    <cellStyle name="Comma 2 5 4 5 2 2" xfId="1068" xr:uid="{00000000-0005-0000-0000-00005B170000}"/>
    <cellStyle name="Comma 2 5 4 5 2 2 2" xfId="6325" xr:uid="{00000000-0005-0000-0000-00005C170000}"/>
    <cellStyle name="Comma 2 5 4 5 2 2 2 2" xfId="14122" xr:uid="{00000000-0005-0000-0000-00005D170000}"/>
    <cellStyle name="Comma 2 5 4 5 2 2 3" xfId="3726" xr:uid="{00000000-0005-0000-0000-00005E170000}"/>
    <cellStyle name="Comma 2 5 4 5 2 2 3 2" xfId="11520" xr:uid="{00000000-0005-0000-0000-00005F170000}"/>
    <cellStyle name="Comma 2 5 4 5 2 2 4" xfId="8922" xr:uid="{00000000-0005-0000-0000-000060170000}"/>
    <cellStyle name="Comma 2 5 4 5 2 3" xfId="6324" xr:uid="{00000000-0005-0000-0000-000061170000}"/>
    <cellStyle name="Comma 2 5 4 5 2 3 2" xfId="14121" xr:uid="{00000000-0005-0000-0000-000062170000}"/>
    <cellStyle name="Comma 2 5 4 5 2 4" xfId="3725" xr:uid="{00000000-0005-0000-0000-000063170000}"/>
    <cellStyle name="Comma 2 5 4 5 2 4 2" xfId="11519" xr:uid="{00000000-0005-0000-0000-000064170000}"/>
    <cellStyle name="Comma 2 5 4 5 2 5" xfId="8921" xr:uid="{00000000-0005-0000-0000-000065170000}"/>
    <cellStyle name="Comma 2 5 4 5 3" xfId="1069" xr:uid="{00000000-0005-0000-0000-000066170000}"/>
    <cellStyle name="Comma 2 5 4 5 3 2" xfId="6326" xr:uid="{00000000-0005-0000-0000-000067170000}"/>
    <cellStyle name="Comma 2 5 4 5 3 2 2" xfId="14123" xr:uid="{00000000-0005-0000-0000-000068170000}"/>
    <cellStyle name="Comma 2 5 4 5 3 3" xfId="3727" xr:uid="{00000000-0005-0000-0000-000069170000}"/>
    <cellStyle name="Comma 2 5 4 5 3 3 2" xfId="11521" xr:uid="{00000000-0005-0000-0000-00006A170000}"/>
    <cellStyle name="Comma 2 5 4 5 3 4" xfId="8923" xr:uid="{00000000-0005-0000-0000-00006B170000}"/>
    <cellStyle name="Comma 2 5 4 5 4" xfId="1070" xr:uid="{00000000-0005-0000-0000-00006C170000}"/>
    <cellStyle name="Comma 2 5 4 5 4 2" xfId="6327" xr:uid="{00000000-0005-0000-0000-00006D170000}"/>
    <cellStyle name="Comma 2 5 4 5 4 2 2" xfId="14124" xr:uid="{00000000-0005-0000-0000-00006E170000}"/>
    <cellStyle name="Comma 2 5 4 5 4 3" xfId="3728" xr:uid="{00000000-0005-0000-0000-00006F170000}"/>
    <cellStyle name="Comma 2 5 4 5 4 3 2" xfId="11522" xr:uid="{00000000-0005-0000-0000-000070170000}"/>
    <cellStyle name="Comma 2 5 4 5 4 4" xfId="8924" xr:uid="{00000000-0005-0000-0000-000071170000}"/>
    <cellStyle name="Comma 2 5 4 5 5" xfId="6323" xr:uid="{00000000-0005-0000-0000-000072170000}"/>
    <cellStyle name="Comma 2 5 4 5 5 2" xfId="14120" xr:uid="{00000000-0005-0000-0000-000073170000}"/>
    <cellStyle name="Comma 2 5 4 5 6" xfId="3724" xr:uid="{00000000-0005-0000-0000-000074170000}"/>
    <cellStyle name="Comma 2 5 4 5 6 2" xfId="11518" xr:uid="{00000000-0005-0000-0000-000075170000}"/>
    <cellStyle name="Comma 2 5 4 5 7" xfId="8920" xr:uid="{00000000-0005-0000-0000-000076170000}"/>
    <cellStyle name="Comma 2 5 4 6" xfId="1071" xr:uid="{00000000-0005-0000-0000-000077170000}"/>
    <cellStyle name="Comma 2 5 4 6 2" xfId="1072" xr:uid="{00000000-0005-0000-0000-000078170000}"/>
    <cellStyle name="Comma 2 5 4 6 2 2" xfId="1073" xr:uid="{00000000-0005-0000-0000-000079170000}"/>
    <cellStyle name="Comma 2 5 4 6 2 2 2" xfId="6330" xr:uid="{00000000-0005-0000-0000-00007A170000}"/>
    <cellStyle name="Comma 2 5 4 6 2 2 2 2" xfId="14127" xr:uid="{00000000-0005-0000-0000-00007B170000}"/>
    <cellStyle name="Comma 2 5 4 6 2 2 3" xfId="3731" xr:uid="{00000000-0005-0000-0000-00007C170000}"/>
    <cellStyle name="Comma 2 5 4 6 2 2 3 2" xfId="11525" xr:uid="{00000000-0005-0000-0000-00007D170000}"/>
    <cellStyle name="Comma 2 5 4 6 2 2 4" xfId="8927" xr:uid="{00000000-0005-0000-0000-00007E170000}"/>
    <cellStyle name="Comma 2 5 4 6 2 3" xfId="6329" xr:uid="{00000000-0005-0000-0000-00007F170000}"/>
    <cellStyle name="Comma 2 5 4 6 2 3 2" xfId="14126" xr:uid="{00000000-0005-0000-0000-000080170000}"/>
    <cellStyle name="Comma 2 5 4 6 2 4" xfId="3730" xr:uid="{00000000-0005-0000-0000-000081170000}"/>
    <cellStyle name="Comma 2 5 4 6 2 4 2" xfId="11524" xr:uid="{00000000-0005-0000-0000-000082170000}"/>
    <cellStyle name="Comma 2 5 4 6 2 5" xfId="8926" xr:uid="{00000000-0005-0000-0000-000083170000}"/>
    <cellStyle name="Comma 2 5 4 6 3" xfId="1074" xr:uid="{00000000-0005-0000-0000-000084170000}"/>
    <cellStyle name="Comma 2 5 4 6 3 2" xfId="6331" xr:uid="{00000000-0005-0000-0000-000085170000}"/>
    <cellStyle name="Comma 2 5 4 6 3 2 2" xfId="14128" xr:uid="{00000000-0005-0000-0000-000086170000}"/>
    <cellStyle name="Comma 2 5 4 6 3 3" xfId="3732" xr:uid="{00000000-0005-0000-0000-000087170000}"/>
    <cellStyle name="Comma 2 5 4 6 3 3 2" xfId="11526" xr:uid="{00000000-0005-0000-0000-000088170000}"/>
    <cellStyle name="Comma 2 5 4 6 3 4" xfId="8928" xr:uid="{00000000-0005-0000-0000-000089170000}"/>
    <cellStyle name="Comma 2 5 4 6 4" xfId="1075" xr:uid="{00000000-0005-0000-0000-00008A170000}"/>
    <cellStyle name="Comma 2 5 4 6 4 2" xfId="6332" xr:uid="{00000000-0005-0000-0000-00008B170000}"/>
    <cellStyle name="Comma 2 5 4 6 4 2 2" xfId="14129" xr:uid="{00000000-0005-0000-0000-00008C170000}"/>
    <cellStyle name="Comma 2 5 4 6 4 3" xfId="3733" xr:uid="{00000000-0005-0000-0000-00008D170000}"/>
    <cellStyle name="Comma 2 5 4 6 4 3 2" xfId="11527" xr:uid="{00000000-0005-0000-0000-00008E170000}"/>
    <cellStyle name="Comma 2 5 4 6 4 4" xfId="8929" xr:uid="{00000000-0005-0000-0000-00008F170000}"/>
    <cellStyle name="Comma 2 5 4 6 5" xfId="6328" xr:uid="{00000000-0005-0000-0000-000090170000}"/>
    <cellStyle name="Comma 2 5 4 6 5 2" xfId="14125" xr:uid="{00000000-0005-0000-0000-000091170000}"/>
    <cellStyle name="Comma 2 5 4 6 6" xfId="3729" xr:uid="{00000000-0005-0000-0000-000092170000}"/>
    <cellStyle name="Comma 2 5 4 6 6 2" xfId="11523" xr:uid="{00000000-0005-0000-0000-000093170000}"/>
    <cellStyle name="Comma 2 5 4 6 7" xfId="8925" xr:uid="{00000000-0005-0000-0000-000094170000}"/>
    <cellStyle name="Comma 2 5 4 7" xfId="1076" xr:uid="{00000000-0005-0000-0000-000095170000}"/>
    <cellStyle name="Comma 2 5 4 7 2" xfId="1077" xr:uid="{00000000-0005-0000-0000-000096170000}"/>
    <cellStyle name="Comma 2 5 4 7 2 2" xfId="6334" xr:uid="{00000000-0005-0000-0000-000097170000}"/>
    <cellStyle name="Comma 2 5 4 7 2 2 2" xfId="14131" xr:uid="{00000000-0005-0000-0000-000098170000}"/>
    <cellStyle name="Comma 2 5 4 7 2 3" xfId="3735" xr:uid="{00000000-0005-0000-0000-000099170000}"/>
    <cellStyle name="Comma 2 5 4 7 2 3 2" xfId="11529" xr:uid="{00000000-0005-0000-0000-00009A170000}"/>
    <cellStyle name="Comma 2 5 4 7 2 4" xfId="8931" xr:uid="{00000000-0005-0000-0000-00009B170000}"/>
    <cellStyle name="Comma 2 5 4 7 3" xfId="1078" xr:uid="{00000000-0005-0000-0000-00009C170000}"/>
    <cellStyle name="Comma 2 5 4 7 3 2" xfId="6335" xr:uid="{00000000-0005-0000-0000-00009D170000}"/>
    <cellStyle name="Comma 2 5 4 7 3 2 2" xfId="14132" xr:uid="{00000000-0005-0000-0000-00009E170000}"/>
    <cellStyle name="Comma 2 5 4 7 3 3" xfId="3736" xr:uid="{00000000-0005-0000-0000-00009F170000}"/>
    <cellStyle name="Comma 2 5 4 7 3 3 2" xfId="11530" xr:uid="{00000000-0005-0000-0000-0000A0170000}"/>
    <cellStyle name="Comma 2 5 4 7 3 4" xfId="8932" xr:uid="{00000000-0005-0000-0000-0000A1170000}"/>
    <cellStyle name="Comma 2 5 4 7 4" xfId="6333" xr:uid="{00000000-0005-0000-0000-0000A2170000}"/>
    <cellStyle name="Comma 2 5 4 7 4 2" xfId="14130" xr:uid="{00000000-0005-0000-0000-0000A3170000}"/>
    <cellStyle name="Comma 2 5 4 7 5" xfId="3734" xr:uid="{00000000-0005-0000-0000-0000A4170000}"/>
    <cellStyle name="Comma 2 5 4 7 5 2" xfId="11528" xr:uid="{00000000-0005-0000-0000-0000A5170000}"/>
    <cellStyle name="Comma 2 5 4 7 6" xfId="8930" xr:uid="{00000000-0005-0000-0000-0000A6170000}"/>
    <cellStyle name="Comma 2 5 4 8" xfId="1079" xr:uid="{00000000-0005-0000-0000-0000A7170000}"/>
    <cellStyle name="Comma 2 5 4 8 2" xfId="1080" xr:uid="{00000000-0005-0000-0000-0000A8170000}"/>
    <cellStyle name="Comma 2 5 4 8 2 2" xfId="6337" xr:uid="{00000000-0005-0000-0000-0000A9170000}"/>
    <cellStyle name="Comma 2 5 4 8 2 2 2" xfId="14134" xr:uid="{00000000-0005-0000-0000-0000AA170000}"/>
    <cellStyle name="Comma 2 5 4 8 2 3" xfId="3738" xr:uid="{00000000-0005-0000-0000-0000AB170000}"/>
    <cellStyle name="Comma 2 5 4 8 2 3 2" xfId="11532" xr:uid="{00000000-0005-0000-0000-0000AC170000}"/>
    <cellStyle name="Comma 2 5 4 8 2 4" xfId="8934" xr:uid="{00000000-0005-0000-0000-0000AD170000}"/>
    <cellStyle name="Comma 2 5 4 8 3" xfId="6336" xr:uid="{00000000-0005-0000-0000-0000AE170000}"/>
    <cellStyle name="Comma 2 5 4 8 3 2" xfId="14133" xr:uid="{00000000-0005-0000-0000-0000AF170000}"/>
    <cellStyle name="Comma 2 5 4 8 4" xfId="3737" xr:uid="{00000000-0005-0000-0000-0000B0170000}"/>
    <cellStyle name="Comma 2 5 4 8 4 2" xfId="11531" xr:uid="{00000000-0005-0000-0000-0000B1170000}"/>
    <cellStyle name="Comma 2 5 4 8 5" xfId="8933" xr:uid="{00000000-0005-0000-0000-0000B2170000}"/>
    <cellStyle name="Comma 2 5 4 9" xfId="1081" xr:uid="{00000000-0005-0000-0000-0000B3170000}"/>
    <cellStyle name="Comma 2 5 4 9 2" xfId="6338" xr:uid="{00000000-0005-0000-0000-0000B4170000}"/>
    <cellStyle name="Comma 2 5 4 9 2 2" xfId="14135" xr:uid="{00000000-0005-0000-0000-0000B5170000}"/>
    <cellStyle name="Comma 2 5 4 9 3" xfId="3739" xr:uid="{00000000-0005-0000-0000-0000B6170000}"/>
    <cellStyle name="Comma 2 5 4 9 3 2" xfId="11533" xr:uid="{00000000-0005-0000-0000-0000B7170000}"/>
    <cellStyle name="Comma 2 5 4 9 4" xfId="8935" xr:uid="{00000000-0005-0000-0000-0000B8170000}"/>
    <cellStyle name="Comma 2 5 5" xfId="1082" xr:uid="{00000000-0005-0000-0000-0000B9170000}"/>
    <cellStyle name="Comma 2 5 5 10" xfId="6339" xr:uid="{00000000-0005-0000-0000-0000BA170000}"/>
    <cellStyle name="Comma 2 5 5 10 2" xfId="14136" xr:uid="{00000000-0005-0000-0000-0000BB170000}"/>
    <cellStyle name="Comma 2 5 5 11" xfId="3740" xr:uid="{00000000-0005-0000-0000-0000BC170000}"/>
    <cellStyle name="Comma 2 5 5 11 2" xfId="11534" xr:uid="{00000000-0005-0000-0000-0000BD170000}"/>
    <cellStyle name="Comma 2 5 5 12" xfId="8936" xr:uid="{00000000-0005-0000-0000-0000BE170000}"/>
    <cellStyle name="Comma 2 5 5 2" xfId="1083" xr:uid="{00000000-0005-0000-0000-0000BF170000}"/>
    <cellStyle name="Comma 2 5 5 2 2" xfId="1084" xr:uid="{00000000-0005-0000-0000-0000C0170000}"/>
    <cellStyle name="Comma 2 5 5 2 2 2" xfId="1085" xr:uid="{00000000-0005-0000-0000-0000C1170000}"/>
    <cellStyle name="Comma 2 5 5 2 2 2 2" xfId="6342" xr:uid="{00000000-0005-0000-0000-0000C2170000}"/>
    <cellStyle name="Comma 2 5 5 2 2 2 2 2" xfId="14139" xr:uid="{00000000-0005-0000-0000-0000C3170000}"/>
    <cellStyle name="Comma 2 5 5 2 2 2 3" xfId="3743" xr:uid="{00000000-0005-0000-0000-0000C4170000}"/>
    <cellStyle name="Comma 2 5 5 2 2 2 3 2" xfId="11537" xr:uid="{00000000-0005-0000-0000-0000C5170000}"/>
    <cellStyle name="Comma 2 5 5 2 2 2 4" xfId="8939" xr:uid="{00000000-0005-0000-0000-0000C6170000}"/>
    <cellStyle name="Comma 2 5 5 2 2 3" xfId="6341" xr:uid="{00000000-0005-0000-0000-0000C7170000}"/>
    <cellStyle name="Comma 2 5 5 2 2 3 2" xfId="14138" xr:uid="{00000000-0005-0000-0000-0000C8170000}"/>
    <cellStyle name="Comma 2 5 5 2 2 4" xfId="3742" xr:uid="{00000000-0005-0000-0000-0000C9170000}"/>
    <cellStyle name="Comma 2 5 5 2 2 4 2" xfId="11536" xr:uid="{00000000-0005-0000-0000-0000CA170000}"/>
    <cellStyle name="Comma 2 5 5 2 2 5" xfId="8938" xr:uid="{00000000-0005-0000-0000-0000CB170000}"/>
    <cellStyle name="Comma 2 5 5 2 3" xfId="1086" xr:uid="{00000000-0005-0000-0000-0000CC170000}"/>
    <cellStyle name="Comma 2 5 5 2 3 2" xfId="6343" xr:uid="{00000000-0005-0000-0000-0000CD170000}"/>
    <cellStyle name="Comma 2 5 5 2 3 2 2" xfId="14140" xr:uid="{00000000-0005-0000-0000-0000CE170000}"/>
    <cellStyle name="Comma 2 5 5 2 3 3" xfId="3744" xr:uid="{00000000-0005-0000-0000-0000CF170000}"/>
    <cellStyle name="Comma 2 5 5 2 3 3 2" xfId="11538" xr:uid="{00000000-0005-0000-0000-0000D0170000}"/>
    <cellStyle name="Comma 2 5 5 2 3 4" xfId="8940" xr:uid="{00000000-0005-0000-0000-0000D1170000}"/>
    <cellStyle name="Comma 2 5 5 2 4" xfId="1087" xr:uid="{00000000-0005-0000-0000-0000D2170000}"/>
    <cellStyle name="Comma 2 5 5 2 4 2" xfId="6344" xr:uid="{00000000-0005-0000-0000-0000D3170000}"/>
    <cellStyle name="Comma 2 5 5 2 4 2 2" xfId="14141" xr:uid="{00000000-0005-0000-0000-0000D4170000}"/>
    <cellStyle name="Comma 2 5 5 2 4 3" xfId="3745" xr:uid="{00000000-0005-0000-0000-0000D5170000}"/>
    <cellStyle name="Comma 2 5 5 2 4 3 2" xfId="11539" xr:uid="{00000000-0005-0000-0000-0000D6170000}"/>
    <cellStyle name="Comma 2 5 5 2 4 4" xfId="8941" xr:uid="{00000000-0005-0000-0000-0000D7170000}"/>
    <cellStyle name="Comma 2 5 5 2 5" xfId="6340" xr:uid="{00000000-0005-0000-0000-0000D8170000}"/>
    <cellStyle name="Comma 2 5 5 2 5 2" xfId="14137" xr:uid="{00000000-0005-0000-0000-0000D9170000}"/>
    <cellStyle name="Comma 2 5 5 2 6" xfId="3741" xr:uid="{00000000-0005-0000-0000-0000DA170000}"/>
    <cellStyle name="Comma 2 5 5 2 6 2" xfId="11535" xr:uid="{00000000-0005-0000-0000-0000DB170000}"/>
    <cellStyle name="Comma 2 5 5 2 7" xfId="8937" xr:uid="{00000000-0005-0000-0000-0000DC170000}"/>
    <cellStyle name="Comma 2 5 5 3" xfId="1088" xr:uid="{00000000-0005-0000-0000-0000DD170000}"/>
    <cellStyle name="Comma 2 5 5 3 2" xfId="1089" xr:uid="{00000000-0005-0000-0000-0000DE170000}"/>
    <cellStyle name="Comma 2 5 5 3 2 2" xfId="1090" xr:uid="{00000000-0005-0000-0000-0000DF170000}"/>
    <cellStyle name="Comma 2 5 5 3 2 2 2" xfId="6347" xr:uid="{00000000-0005-0000-0000-0000E0170000}"/>
    <cellStyle name="Comma 2 5 5 3 2 2 2 2" xfId="14144" xr:uid="{00000000-0005-0000-0000-0000E1170000}"/>
    <cellStyle name="Comma 2 5 5 3 2 2 3" xfId="3748" xr:uid="{00000000-0005-0000-0000-0000E2170000}"/>
    <cellStyle name="Comma 2 5 5 3 2 2 3 2" xfId="11542" xr:uid="{00000000-0005-0000-0000-0000E3170000}"/>
    <cellStyle name="Comma 2 5 5 3 2 2 4" xfId="8944" xr:uid="{00000000-0005-0000-0000-0000E4170000}"/>
    <cellStyle name="Comma 2 5 5 3 2 3" xfId="6346" xr:uid="{00000000-0005-0000-0000-0000E5170000}"/>
    <cellStyle name="Comma 2 5 5 3 2 3 2" xfId="14143" xr:uid="{00000000-0005-0000-0000-0000E6170000}"/>
    <cellStyle name="Comma 2 5 5 3 2 4" xfId="3747" xr:uid="{00000000-0005-0000-0000-0000E7170000}"/>
    <cellStyle name="Comma 2 5 5 3 2 4 2" xfId="11541" xr:uid="{00000000-0005-0000-0000-0000E8170000}"/>
    <cellStyle name="Comma 2 5 5 3 2 5" xfId="8943" xr:uid="{00000000-0005-0000-0000-0000E9170000}"/>
    <cellStyle name="Comma 2 5 5 3 3" xfId="1091" xr:uid="{00000000-0005-0000-0000-0000EA170000}"/>
    <cellStyle name="Comma 2 5 5 3 3 2" xfId="6348" xr:uid="{00000000-0005-0000-0000-0000EB170000}"/>
    <cellStyle name="Comma 2 5 5 3 3 2 2" xfId="14145" xr:uid="{00000000-0005-0000-0000-0000EC170000}"/>
    <cellStyle name="Comma 2 5 5 3 3 3" xfId="3749" xr:uid="{00000000-0005-0000-0000-0000ED170000}"/>
    <cellStyle name="Comma 2 5 5 3 3 3 2" xfId="11543" xr:uid="{00000000-0005-0000-0000-0000EE170000}"/>
    <cellStyle name="Comma 2 5 5 3 3 4" xfId="8945" xr:uid="{00000000-0005-0000-0000-0000EF170000}"/>
    <cellStyle name="Comma 2 5 5 3 4" xfId="1092" xr:uid="{00000000-0005-0000-0000-0000F0170000}"/>
    <cellStyle name="Comma 2 5 5 3 4 2" xfId="6349" xr:uid="{00000000-0005-0000-0000-0000F1170000}"/>
    <cellStyle name="Comma 2 5 5 3 4 2 2" xfId="14146" xr:uid="{00000000-0005-0000-0000-0000F2170000}"/>
    <cellStyle name="Comma 2 5 5 3 4 3" xfId="3750" xr:uid="{00000000-0005-0000-0000-0000F3170000}"/>
    <cellStyle name="Comma 2 5 5 3 4 3 2" xfId="11544" xr:uid="{00000000-0005-0000-0000-0000F4170000}"/>
    <cellStyle name="Comma 2 5 5 3 4 4" xfId="8946" xr:uid="{00000000-0005-0000-0000-0000F5170000}"/>
    <cellStyle name="Comma 2 5 5 3 5" xfId="6345" xr:uid="{00000000-0005-0000-0000-0000F6170000}"/>
    <cellStyle name="Comma 2 5 5 3 5 2" xfId="14142" xr:uid="{00000000-0005-0000-0000-0000F7170000}"/>
    <cellStyle name="Comma 2 5 5 3 6" xfId="3746" xr:uid="{00000000-0005-0000-0000-0000F8170000}"/>
    <cellStyle name="Comma 2 5 5 3 6 2" xfId="11540" xr:uid="{00000000-0005-0000-0000-0000F9170000}"/>
    <cellStyle name="Comma 2 5 5 3 7" xfId="8942" xr:uid="{00000000-0005-0000-0000-0000FA170000}"/>
    <cellStyle name="Comma 2 5 5 4" xfId="1093" xr:uid="{00000000-0005-0000-0000-0000FB170000}"/>
    <cellStyle name="Comma 2 5 5 4 2" xfId="1094" xr:uid="{00000000-0005-0000-0000-0000FC170000}"/>
    <cellStyle name="Comma 2 5 5 4 2 2" xfId="1095" xr:uid="{00000000-0005-0000-0000-0000FD170000}"/>
    <cellStyle name="Comma 2 5 5 4 2 2 2" xfId="6352" xr:uid="{00000000-0005-0000-0000-0000FE170000}"/>
    <cellStyle name="Comma 2 5 5 4 2 2 2 2" xfId="14149" xr:uid="{00000000-0005-0000-0000-0000FF170000}"/>
    <cellStyle name="Comma 2 5 5 4 2 2 3" xfId="3753" xr:uid="{00000000-0005-0000-0000-000000180000}"/>
    <cellStyle name="Comma 2 5 5 4 2 2 3 2" xfId="11547" xr:uid="{00000000-0005-0000-0000-000001180000}"/>
    <cellStyle name="Comma 2 5 5 4 2 2 4" xfId="8949" xr:uid="{00000000-0005-0000-0000-000002180000}"/>
    <cellStyle name="Comma 2 5 5 4 2 3" xfId="6351" xr:uid="{00000000-0005-0000-0000-000003180000}"/>
    <cellStyle name="Comma 2 5 5 4 2 3 2" xfId="14148" xr:uid="{00000000-0005-0000-0000-000004180000}"/>
    <cellStyle name="Comma 2 5 5 4 2 4" xfId="3752" xr:uid="{00000000-0005-0000-0000-000005180000}"/>
    <cellStyle name="Comma 2 5 5 4 2 4 2" xfId="11546" xr:uid="{00000000-0005-0000-0000-000006180000}"/>
    <cellStyle name="Comma 2 5 5 4 2 5" xfId="8948" xr:uid="{00000000-0005-0000-0000-000007180000}"/>
    <cellStyle name="Comma 2 5 5 4 3" xfId="1096" xr:uid="{00000000-0005-0000-0000-000008180000}"/>
    <cellStyle name="Comma 2 5 5 4 3 2" xfId="6353" xr:uid="{00000000-0005-0000-0000-000009180000}"/>
    <cellStyle name="Comma 2 5 5 4 3 2 2" xfId="14150" xr:uid="{00000000-0005-0000-0000-00000A180000}"/>
    <cellStyle name="Comma 2 5 5 4 3 3" xfId="3754" xr:uid="{00000000-0005-0000-0000-00000B180000}"/>
    <cellStyle name="Comma 2 5 5 4 3 3 2" xfId="11548" xr:uid="{00000000-0005-0000-0000-00000C180000}"/>
    <cellStyle name="Comma 2 5 5 4 3 4" xfId="8950" xr:uid="{00000000-0005-0000-0000-00000D180000}"/>
    <cellStyle name="Comma 2 5 5 4 4" xfId="1097" xr:uid="{00000000-0005-0000-0000-00000E180000}"/>
    <cellStyle name="Comma 2 5 5 4 4 2" xfId="6354" xr:uid="{00000000-0005-0000-0000-00000F180000}"/>
    <cellStyle name="Comma 2 5 5 4 4 2 2" xfId="14151" xr:uid="{00000000-0005-0000-0000-000010180000}"/>
    <cellStyle name="Comma 2 5 5 4 4 3" xfId="3755" xr:uid="{00000000-0005-0000-0000-000011180000}"/>
    <cellStyle name="Comma 2 5 5 4 4 3 2" xfId="11549" xr:uid="{00000000-0005-0000-0000-000012180000}"/>
    <cellStyle name="Comma 2 5 5 4 4 4" xfId="8951" xr:uid="{00000000-0005-0000-0000-000013180000}"/>
    <cellStyle name="Comma 2 5 5 4 5" xfId="6350" xr:uid="{00000000-0005-0000-0000-000014180000}"/>
    <cellStyle name="Comma 2 5 5 4 5 2" xfId="14147" xr:uid="{00000000-0005-0000-0000-000015180000}"/>
    <cellStyle name="Comma 2 5 5 4 6" xfId="3751" xr:uid="{00000000-0005-0000-0000-000016180000}"/>
    <cellStyle name="Comma 2 5 5 4 6 2" xfId="11545" xr:uid="{00000000-0005-0000-0000-000017180000}"/>
    <cellStyle name="Comma 2 5 5 4 7" xfId="8947" xr:uid="{00000000-0005-0000-0000-000018180000}"/>
    <cellStyle name="Comma 2 5 5 5" xfId="1098" xr:uid="{00000000-0005-0000-0000-000019180000}"/>
    <cellStyle name="Comma 2 5 5 5 2" xfId="1099" xr:uid="{00000000-0005-0000-0000-00001A180000}"/>
    <cellStyle name="Comma 2 5 5 5 2 2" xfId="1100" xr:uid="{00000000-0005-0000-0000-00001B180000}"/>
    <cellStyle name="Comma 2 5 5 5 2 2 2" xfId="6357" xr:uid="{00000000-0005-0000-0000-00001C180000}"/>
    <cellStyle name="Comma 2 5 5 5 2 2 2 2" xfId="14154" xr:uid="{00000000-0005-0000-0000-00001D180000}"/>
    <cellStyle name="Comma 2 5 5 5 2 2 3" xfId="3758" xr:uid="{00000000-0005-0000-0000-00001E180000}"/>
    <cellStyle name="Comma 2 5 5 5 2 2 3 2" xfId="11552" xr:uid="{00000000-0005-0000-0000-00001F180000}"/>
    <cellStyle name="Comma 2 5 5 5 2 2 4" xfId="8954" xr:uid="{00000000-0005-0000-0000-000020180000}"/>
    <cellStyle name="Comma 2 5 5 5 2 3" xfId="6356" xr:uid="{00000000-0005-0000-0000-000021180000}"/>
    <cellStyle name="Comma 2 5 5 5 2 3 2" xfId="14153" xr:uid="{00000000-0005-0000-0000-000022180000}"/>
    <cellStyle name="Comma 2 5 5 5 2 4" xfId="3757" xr:uid="{00000000-0005-0000-0000-000023180000}"/>
    <cellStyle name="Comma 2 5 5 5 2 4 2" xfId="11551" xr:uid="{00000000-0005-0000-0000-000024180000}"/>
    <cellStyle name="Comma 2 5 5 5 2 5" xfId="8953" xr:uid="{00000000-0005-0000-0000-000025180000}"/>
    <cellStyle name="Comma 2 5 5 5 3" xfId="1101" xr:uid="{00000000-0005-0000-0000-000026180000}"/>
    <cellStyle name="Comma 2 5 5 5 3 2" xfId="6358" xr:uid="{00000000-0005-0000-0000-000027180000}"/>
    <cellStyle name="Comma 2 5 5 5 3 2 2" xfId="14155" xr:uid="{00000000-0005-0000-0000-000028180000}"/>
    <cellStyle name="Comma 2 5 5 5 3 3" xfId="3759" xr:uid="{00000000-0005-0000-0000-000029180000}"/>
    <cellStyle name="Comma 2 5 5 5 3 3 2" xfId="11553" xr:uid="{00000000-0005-0000-0000-00002A180000}"/>
    <cellStyle name="Comma 2 5 5 5 3 4" xfId="8955" xr:uid="{00000000-0005-0000-0000-00002B180000}"/>
    <cellStyle name="Comma 2 5 5 5 4" xfId="1102" xr:uid="{00000000-0005-0000-0000-00002C180000}"/>
    <cellStyle name="Comma 2 5 5 5 4 2" xfId="6359" xr:uid="{00000000-0005-0000-0000-00002D180000}"/>
    <cellStyle name="Comma 2 5 5 5 4 2 2" xfId="14156" xr:uid="{00000000-0005-0000-0000-00002E180000}"/>
    <cellStyle name="Comma 2 5 5 5 4 3" xfId="3760" xr:uid="{00000000-0005-0000-0000-00002F180000}"/>
    <cellStyle name="Comma 2 5 5 5 4 3 2" xfId="11554" xr:uid="{00000000-0005-0000-0000-000030180000}"/>
    <cellStyle name="Comma 2 5 5 5 4 4" xfId="8956" xr:uid="{00000000-0005-0000-0000-000031180000}"/>
    <cellStyle name="Comma 2 5 5 5 5" xfId="6355" xr:uid="{00000000-0005-0000-0000-000032180000}"/>
    <cellStyle name="Comma 2 5 5 5 5 2" xfId="14152" xr:uid="{00000000-0005-0000-0000-000033180000}"/>
    <cellStyle name="Comma 2 5 5 5 6" xfId="3756" xr:uid="{00000000-0005-0000-0000-000034180000}"/>
    <cellStyle name="Comma 2 5 5 5 6 2" xfId="11550" xr:uid="{00000000-0005-0000-0000-000035180000}"/>
    <cellStyle name="Comma 2 5 5 5 7" xfId="8952" xr:uid="{00000000-0005-0000-0000-000036180000}"/>
    <cellStyle name="Comma 2 5 5 6" xfId="1103" xr:uid="{00000000-0005-0000-0000-000037180000}"/>
    <cellStyle name="Comma 2 5 5 6 2" xfId="1104" xr:uid="{00000000-0005-0000-0000-000038180000}"/>
    <cellStyle name="Comma 2 5 5 6 2 2" xfId="6361" xr:uid="{00000000-0005-0000-0000-000039180000}"/>
    <cellStyle name="Comma 2 5 5 6 2 2 2" xfId="14158" xr:uid="{00000000-0005-0000-0000-00003A180000}"/>
    <cellStyle name="Comma 2 5 5 6 2 3" xfId="3762" xr:uid="{00000000-0005-0000-0000-00003B180000}"/>
    <cellStyle name="Comma 2 5 5 6 2 3 2" xfId="11556" xr:uid="{00000000-0005-0000-0000-00003C180000}"/>
    <cellStyle name="Comma 2 5 5 6 2 4" xfId="8958" xr:uid="{00000000-0005-0000-0000-00003D180000}"/>
    <cellStyle name="Comma 2 5 5 6 3" xfId="1105" xr:uid="{00000000-0005-0000-0000-00003E180000}"/>
    <cellStyle name="Comma 2 5 5 6 3 2" xfId="6362" xr:uid="{00000000-0005-0000-0000-00003F180000}"/>
    <cellStyle name="Comma 2 5 5 6 3 2 2" xfId="14159" xr:uid="{00000000-0005-0000-0000-000040180000}"/>
    <cellStyle name="Comma 2 5 5 6 3 3" xfId="3763" xr:uid="{00000000-0005-0000-0000-000041180000}"/>
    <cellStyle name="Comma 2 5 5 6 3 3 2" xfId="11557" xr:uid="{00000000-0005-0000-0000-000042180000}"/>
    <cellStyle name="Comma 2 5 5 6 3 4" xfId="8959" xr:uid="{00000000-0005-0000-0000-000043180000}"/>
    <cellStyle name="Comma 2 5 5 6 4" xfId="6360" xr:uid="{00000000-0005-0000-0000-000044180000}"/>
    <cellStyle name="Comma 2 5 5 6 4 2" xfId="14157" xr:uid="{00000000-0005-0000-0000-000045180000}"/>
    <cellStyle name="Comma 2 5 5 6 5" xfId="3761" xr:uid="{00000000-0005-0000-0000-000046180000}"/>
    <cellStyle name="Comma 2 5 5 6 5 2" xfId="11555" xr:uid="{00000000-0005-0000-0000-000047180000}"/>
    <cellStyle name="Comma 2 5 5 6 6" xfId="8957" xr:uid="{00000000-0005-0000-0000-000048180000}"/>
    <cellStyle name="Comma 2 5 5 7" xfId="1106" xr:uid="{00000000-0005-0000-0000-000049180000}"/>
    <cellStyle name="Comma 2 5 5 7 2" xfId="1107" xr:uid="{00000000-0005-0000-0000-00004A180000}"/>
    <cellStyle name="Comma 2 5 5 7 2 2" xfId="6364" xr:uid="{00000000-0005-0000-0000-00004B180000}"/>
    <cellStyle name="Comma 2 5 5 7 2 2 2" xfId="14161" xr:uid="{00000000-0005-0000-0000-00004C180000}"/>
    <cellStyle name="Comma 2 5 5 7 2 3" xfId="3765" xr:uid="{00000000-0005-0000-0000-00004D180000}"/>
    <cellStyle name="Comma 2 5 5 7 2 3 2" xfId="11559" xr:uid="{00000000-0005-0000-0000-00004E180000}"/>
    <cellStyle name="Comma 2 5 5 7 2 4" xfId="8961" xr:uid="{00000000-0005-0000-0000-00004F180000}"/>
    <cellStyle name="Comma 2 5 5 7 3" xfId="6363" xr:uid="{00000000-0005-0000-0000-000050180000}"/>
    <cellStyle name="Comma 2 5 5 7 3 2" xfId="14160" xr:uid="{00000000-0005-0000-0000-000051180000}"/>
    <cellStyle name="Comma 2 5 5 7 4" xfId="3764" xr:uid="{00000000-0005-0000-0000-000052180000}"/>
    <cellStyle name="Comma 2 5 5 7 4 2" xfId="11558" xr:uid="{00000000-0005-0000-0000-000053180000}"/>
    <cellStyle name="Comma 2 5 5 7 5" xfId="8960" xr:uid="{00000000-0005-0000-0000-000054180000}"/>
    <cellStyle name="Comma 2 5 5 8" xfId="1108" xr:uid="{00000000-0005-0000-0000-000055180000}"/>
    <cellStyle name="Comma 2 5 5 8 2" xfId="6365" xr:uid="{00000000-0005-0000-0000-000056180000}"/>
    <cellStyle name="Comma 2 5 5 8 2 2" xfId="14162" xr:uid="{00000000-0005-0000-0000-000057180000}"/>
    <cellStyle name="Comma 2 5 5 8 3" xfId="3766" xr:uid="{00000000-0005-0000-0000-000058180000}"/>
    <cellStyle name="Comma 2 5 5 8 3 2" xfId="11560" xr:uid="{00000000-0005-0000-0000-000059180000}"/>
    <cellStyle name="Comma 2 5 5 8 4" xfId="8962" xr:uid="{00000000-0005-0000-0000-00005A180000}"/>
    <cellStyle name="Comma 2 5 5 9" xfId="1109" xr:uid="{00000000-0005-0000-0000-00005B180000}"/>
    <cellStyle name="Comma 2 5 5 9 2" xfId="6366" xr:uid="{00000000-0005-0000-0000-00005C180000}"/>
    <cellStyle name="Comma 2 5 5 9 2 2" xfId="14163" xr:uid="{00000000-0005-0000-0000-00005D180000}"/>
    <cellStyle name="Comma 2 5 5 9 3" xfId="3767" xr:uid="{00000000-0005-0000-0000-00005E180000}"/>
    <cellStyle name="Comma 2 5 5 9 3 2" xfId="11561" xr:uid="{00000000-0005-0000-0000-00005F180000}"/>
    <cellStyle name="Comma 2 5 5 9 4" xfId="8963" xr:uid="{00000000-0005-0000-0000-000060180000}"/>
    <cellStyle name="Comma 2 5 6" xfId="1110" xr:uid="{00000000-0005-0000-0000-000061180000}"/>
    <cellStyle name="Comma 2 5 6 2" xfId="1111" xr:uid="{00000000-0005-0000-0000-000062180000}"/>
    <cellStyle name="Comma 2 5 6 2 2" xfId="1112" xr:uid="{00000000-0005-0000-0000-000063180000}"/>
    <cellStyle name="Comma 2 5 6 2 2 2" xfId="6369" xr:uid="{00000000-0005-0000-0000-000064180000}"/>
    <cellStyle name="Comma 2 5 6 2 2 2 2" xfId="14166" xr:uid="{00000000-0005-0000-0000-000065180000}"/>
    <cellStyle name="Comma 2 5 6 2 2 3" xfId="3770" xr:uid="{00000000-0005-0000-0000-000066180000}"/>
    <cellStyle name="Comma 2 5 6 2 2 3 2" xfId="11564" xr:uid="{00000000-0005-0000-0000-000067180000}"/>
    <cellStyle name="Comma 2 5 6 2 2 4" xfId="8966" xr:uid="{00000000-0005-0000-0000-000068180000}"/>
    <cellStyle name="Comma 2 5 6 2 3" xfId="6368" xr:uid="{00000000-0005-0000-0000-000069180000}"/>
    <cellStyle name="Comma 2 5 6 2 3 2" xfId="14165" xr:uid="{00000000-0005-0000-0000-00006A180000}"/>
    <cellStyle name="Comma 2 5 6 2 4" xfId="3769" xr:uid="{00000000-0005-0000-0000-00006B180000}"/>
    <cellStyle name="Comma 2 5 6 2 4 2" xfId="11563" xr:uid="{00000000-0005-0000-0000-00006C180000}"/>
    <cellStyle name="Comma 2 5 6 2 5" xfId="8965" xr:uid="{00000000-0005-0000-0000-00006D180000}"/>
    <cellStyle name="Comma 2 5 6 3" xfId="1113" xr:uid="{00000000-0005-0000-0000-00006E180000}"/>
    <cellStyle name="Comma 2 5 6 3 2" xfId="6370" xr:uid="{00000000-0005-0000-0000-00006F180000}"/>
    <cellStyle name="Comma 2 5 6 3 2 2" xfId="14167" xr:uid="{00000000-0005-0000-0000-000070180000}"/>
    <cellStyle name="Comma 2 5 6 3 3" xfId="3771" xr:uid="{00000000-0005-0000-0000-000071180000}"/>
    <cellStyle name="Comma 2 5 6 3 3 2" xfId="11565" xr:uid="{00000000-0005-0000-0000-000072180000}"/>
    <cellStyle name="Comma 2 5 6 3 4" xfId="8967" xr:uid="{00000000-0005-0000-0000-000073180000}"/>
    <cellStyle name="Comma 2 5 6 4" xfId="1114" xr:uid="{00000000-0005-0000-0000-000074180000}"/>
    <cellStyle name="Comma 2 5 6 4 2" xfId="6371" xr:uid="{00000000-0005-0000-0000-000075180000}"/>
    <cellStyle name="Comma 2 5 6 4 2 2" xfId="14168" xr:uid="{00000000-0005-0000-0000-000076180000}"/>
    <cellStyle name="Comma 2 5 6 4 3" xfId="3772" xr:uid="{00000000-0005-0000-0000-000077180000}"/>
    <cellStyle name="Comma 2 5 6 4 3 2" xfId="11566" xr:uid="{00000000-0005-0000-0000-000078180000}"/>
    <cellStyle name="Comma 2 5 6 4 4" xfId="8968" xr:uid="{00000000-0005-0000-0000-000079180000}"/>
    <cellStyle name="Comma 2 5 6 5" xfId="6367" xr:uid="{00000000-0005-0000-0000-00007A180000}"/>
    <cellStyle name="Comma 2 5 6 5 2" xfId="14164" xr:uid="{00000000-0005-0000-0000-00007B180000}"/>
    <cellStyle name="Comma 2 5 6 6" xfId="3768" xr:uid="{00000000-0005-0000-0000-00007C180000}"/>
    <cellStyle name="Comma 2 5 6 6 2" xfId="11562" xr:uid="{00000000-0005-0000-0000-00007D180000}"/>
    <cellStyle name="Comma 2 5 6 7" xfId="8964" xr:uid="{00000000-0005-0000-0000-00007E180000}"/>
    <cellStyle name="Comma 2 5 7" xfId="1115" xr:uid="{00000000-0005-0000-0000-00007F180000}"/>
    <cellStyle name="Comma 2 5 7 2" xfId="1116" xr:uid="{00000000-0005-0000-0000-000080180000}"/>
    <cellStyle name="Comma 2 5 7 2 2" xfId="1117" xr:uid="{00000000-0005-0000-0000-000081180000}"/>
    <cellStyle name="Comma 2 5 7 2 2 2" xfId="6374" xr:uid="{00000000-0005-0000-0000-000082180000}"/>
    <cellStyle name="Comma 2 5 7 2 2 2 2" xfId="14171" xr:uid="{00000000-0005-0000-0000-000083180000}"/>
    <cellStyle name="Comma 2 5 7 2 2 3" xfId="3775" xr:uid="{00000000-0005-0000-0000-000084180000}"/>
    <cellStyle name="Comma 2 5 7 2 2 3 2" xfId="11569" xr:uid="{00000000-0005-0000-0000-000085180000}"/>
    <cellStyle name="Comma 2 5 7 2 2 4" xfId="8971" xr:uid="{00000000-0005-0000-0000-000086180000}"/>
    <cellStyle name="Comma 2 5 7 2 3" xfId="6373" xr:uid="{00000000-0005-0000-0000-000087180000}"/>
    <cellStyle name="Comma 2 5 7 2 3 2" xfId="14170" xr:uid="{00000000-0005-0000-0000-000088180000}"/>
    <cellStyle name="Comma 2 5 7 2 4" xfId="3774" xr:uid="{00000000-0005-0000-0000-000089180000}"/>
    <cellStyle name="Comma 2 5 7 2 4 2" xfId="11568" xr:uid="{00000000-0005-0000-0000-00008A180000}"/>
    <cellStyle name="Comma 2 5 7 2 5" xfId="8970" xr:uid="{00000000-0005-0000-0000-00008B180000}"/>
    <cellStyle name="Comma 2 5 7 3" xfId="1118" xr:uid="{00000000-0005-0000-0000-00008C180000}"/>
    <cellStyle name="Comma 2 5 7 3 2" xfId="6375" xr:uid="{00000000-0005-0000-0000-00008D180000}"/>
    <cellStyle name="Comma 2 5 7 3 2 2" xfId="14172" xr:uid="{00000000-0005-0000-0000-00008E180000}"/>
    <cellStyle name="Comma 2 5 7 3 3" xfId="3776" xr:uid="{00000000-0005-0000-0000-00008F180000}"/>
    <cellStyle name="Comma 2 5 7 3 3 2" xfId="11570" xr:uid="{00000000-0005-0000-0000-000090180000}"/>
    <cellStyle name="Comma 2 5 7 3 4" xfId="8972" xr:uid="{00000000-0005-0000-0000-000091180000}"/>
    <cellStyle name="Comma 2 5 7 4" xfId="1119" xr:uid="{00000000-0005-0000-0000-000092180000}"/>
    <cellStyle name="Comma 2 5 7 4 2" xfId="6376" xr:uid="{00000000-0005-0000-0000-000093180000}"/>
    <cellStyle name="Comma 2 5 7 4 2 2" xfId="14173" xr:uid="{00000000-0005-0000-0000-000094180000}"/>
    <cellStyle name="Comma 2 5 7 4 3" xfId="3777" xr:uid="{00000000-0005-0000-0000-000095180000}"/>
    <cellStyle name="Comma 2 5 7 4 3 2" xfId="11571" xr:uid="{00000000-0005-0000-0000-000096180000}"/>
    <cellStyle name="Comma 2 5 7 4 4" xfId="8973" xr:uid="{00000000-0005-0000-0000-000097180000}"/>
    <cellStyle name="Comma 2 5 7 5" xfId="6372" xr:uid="{00000000-0005-0000-0000-000098180000}"/>
    <cellStyle name="Comma 2 5 7 5 2" xfId="14169" xr:uid="{00000000-0005-0000-0000-000099180000}"/>
    <cellStyle name="Comma 2 5 7 6" xfId="3773" xr:uid="{00000000-0005-0000-0000-00009A180000}"/>
    <cellStyle name="Comma 2 5 7 6 2" xfId="11567" xr:uid="{00000000-0005-0000-0000-00009B180000}"/>
    <cellStyle name="Comma 2 5 7 7" xfId="8969" xr:uid="{00000000-0005-0000-0000-00009C180000}"/>
    <cellStyle name="Comma 2 5 8" xfId="1120" xr:uid="{00000000-0005-0000-0000-00009D180000}"/>
    <cellStyle name="Comma 2 5 8 2" xfId="1121" xr:uid="{00000000-0005-0000-0000-00009E180000}"/>
    <cellStyle name="Comma 2 5 8 2 2" xfId="1122" xr:uid="{00000000-0005-0000-0000-00009F180000}"/>
    <cellStyle name="Comma 2 5 8 2 2 2" xfId="6379" xr:uid="{00000000-0005-0000-0000-0000A0180000}"/>
    <cellStyle name="Comma 2 5 8 2 2 2 2" xfId="14176" xr:uid="{00000000-0005-0000-0000-0000A1180000}"/>
    <cellStyle name="Comma 2 5 8 2 2 3" xfId="3780" xr:uid="{00000000-0005-0000-0000-0000A2180000}"/>
    <cellStyle name="Comma 2 5 8 2 2 3 2" xfId="11574" xr:uid="{00000000-0005-0000-0000-0000A3180000}"/>
    <cellStyle name="Comma 2 5 8 2 2 4" xfId="8976" xr:uid="{00000000-0005-0000-0000-0000A4180000}"/>
    <cellStyle name="Comma 2 5 8 2 3" xfId="6378" xr:uid="{00000000-0005-0000-0000-0000A5180000}"/>
    <cellStyle name="Comma 2 5 8 2 3 2" xfId="14175" xr:uid="{00000000-0005-0000-0000-0000A6180000}"/>
    <cellStyle name="Comma 2 5 8 2 4" xfId="3779" xr:uid="{00000000-0005-0000-0000-0000A7180000}"/>
    <cellStyle name="Comma 2 5 8 2 4 2" xfId="11573" xr:uid="{00000000-0005-0000-0000-0000A8180000}"/>
    <cellStyle name="Comma 2 5 8 2 5" xfId="8975" xr:uid="{00000000-0005-0000-0000-0000A9180000}"/>
    <cellStyle name="Comma 2 5 8 3" xfId="1123" xr:uid="{00000000-0005-0000-0000-0000AA180000}"/>
    <cellStyle name="Comma 2 5 8 3 2" xfId="6380" xr:uid="{00000000-0005-0000-0000-0000AB180000}"/>
    <cellStyle name="Comma 2 5 8 3 2 2" xfId="14177" xr:uid="{00000000-0005-0000-0000-0000AC180000}"/>
    <cellStyle name="Comma 2 5 8 3 3" xfId="3781" xr:uid="{00000000-0005-0000-0000-0000AD180000}"/>
    <cellStyle name="Comma 2 5 8 3 3 2" xfId="11575" xr:uid="{00000000-0005-0000-0000-0000AE180000}"/>
    <cellStyle name="Comma 2 5 8 3 4" xfId="8977" xr:uid="{00000000-0005-0000-0000-0000AF180000}"/>
    <cellStyle name="Comma 2 5 8 4" xfId="1124" xr:uid="{00000000-0005-0000-0000-0000B0180000}"/>
    <cellStyle name="Comma 2 5 8 4 2" xfId="6381" xr:uid="{00000000-0005-0000-0000-0000B1180000}"/>
    <cellStyle name="Comma 2 5 8 4 2 2" xfId="14178" xr:uid="{00000000-0005-0000-0000-0000B2180000}"/>
    <cellStyle name="Comma 2 5 8 4 3" xfId="3782" xr:uid="{00000000-0005-0000-0000-0000B3180000}"/>
    <cellStyle name="Comma 2 5 8 4 3 2" xfId="11576" xr:uid="{00000000-0005-0000-0000-0000B4180000}"/>
    <cellStyle name="Comma 2 5 8 4 4" xfId="8978" xr:uid="{00000000-0005-0000-0000-0000B5180000}"/>
    <cellStyle name="Comma 2 5 8 5" xfId="6377" xr:uid="{00000000-0005-0000-0000-0000B6180000}"/>
    <cellStyle name="Comma 2 5 8 5 2" xfId="14174" xr:uid="{00000000-0005-0000-0000-0000B7180000}"/>
    <cellStyle name="Comma 2 5 8 6" xfId="3778" xr:uid="{00000000-0005-0000-0000-0000B8180000}"/>
    <cellStyle name="Comma 2 5 8 6 2" xfId="11572" xr:uid="{00000000-0005-0000-0000-0000B9180000}"/>
    <cellStyle name="Comma 2 5 8 7" xfId="8974" xr:uid="{00000000-0005-0000-0000-0000BA180000}"/>
    <cellStyle name="Comma 2 5 9" xfId="1125" xr:uid="{00000000-0005-0000-0000-0000BB180000}"/>
    <cellStyle name="Comma 2 5 9 2" xfId="1126" xr:uid="{00000000-0005-0000-0000-0000BC180000}"/>
    <cellStyle name="Comma 2 5 9 2 2" xfId="1127" xr:uid="{00000000-0005-0000-0000-0000BD180000}"/>
    <cellStyle name="Comma 2 5 9 2 2 2" xfId="6384" xr:uid="{00000000-0005-0000-0000-0000BE180000}"/>
    <cellStyle name="Comma 2 5 9 2 2 2 2" xfId="14181" xr:uid="{00000000-0005-0000-0000-0000BF180000}"/>
    <cellStyle name="Comma 2 5 9 2 2 3" xfId="3785" xr:uid="{00000000-0005-0000-0000-0000C0180000}"/>
    <cellStyle name="Comma 2 5 9 2 2 3 2" xfId="11579" xr:uid="{00000000-0005-0000-0000-0000C1180000}"/>
    <cellStyle name="Comma 2 5 9 2 2 4" xfId="8981" xr:uid="{00000000-0005-0000-0000-0000C2180000}"/>
    <cellStyle name="Comma 2 5 9 2 3" xfId="6383" xr:uid="{00000000-0005-0000-0000-0000C3180000}"/>
    <cellStyle name="Comma 2 5 9 2 3 2" xfId="14180" xr:uid="{00000000-0005-0000-0000-0000C4180000}"/>
    <cellStyle name="Comma 2 5 9 2 4" xfId="3784" xr:uid="{00000000-0005-0000-0000-0000C5180000}"/>
    <cellStyle name="Comma 2 5 9 2 4 2" xfId="11578" xr:uid="{00000000-0005-0000-0000-0000C6180000}"/>
    <cellStyle name="Comma 2 5 9 2 5" xfId="8980" xr:uid="{00000000-0005-0000-0000-0000C7180000}"/>
    <cellStyle name="Comma 2 5 9 3" xfId="1128" xr:uid="{00000000-0005-0000-0000-0000C8180000}"/>
    <cellStyle name="Comma 2 5 9 3 2" xfId="6385" xr:uid="{00000000-0005-0000-0000-0000C9180000}"/>
    <cellStyle name="Comma 2 5 9 3 2 2" xfId="14182" xr:uid="{00000000-0005-0000-0000-0000CA180000}"/>
    <cellStyle name="Comma 2 5 9 3 3" xfId="3786" xr:uid="{00000000-0005-0000-0000-0000CB180000}"/>
    <cellStyle name="Comma 2 5 9 3 3 2" xfId="11580" xr:uid="{00000000-0005-0000-0000-0000CC180000}"/>
    <cellStyle name="Comma 2 5 9 3 4" xfId="8982" xr:uid="{00000000-0005-0000-0000-0000CD180000}"/>
    <cellStyle name="Comma 2 5 9 4" xfId="1129" xr:uid="{00000000-0005-0000-0000-0000CE180000}"/>
    <cellStyle name="Comma 2 5 9 4 2" xfId="6386" xr:uid="{00000000-0005-0000-0000-0000CF180000}"/>
    <cellStyle name="Comma 2 5 9 4 2 2" xfId="14183" xr:uid="{00000000-0005-0000-0000-0000D0180000}"/>
    <cellStyle name="Comma 2 5 9 4 3" xfId="3787" xr:uid="{00000000-0005-0000-0000-0000D1180000}"/>
    <cellStyle name="Comma 2 5 9 4 3 2" xfId="11581" xr:uid="{00000000-0005-0000-0000-0000D2180000}"/>
    <cellStyle name="Comma 2 5 9 4 4" xfId="8983" xr:uid="{00000000-0005-0000-0000-0000D3180000}"/>
    <cellStyle name="Comma 2 5 9 5" xfId="6382" xr:uid="{00000000-0005-0000-0000-0000D4180000}"/>
    <cellStyle name="Comma 2 5 9 5 2" xfId="14179" xr:uid="{00000000-0005-0000-0000-0000D5180000}"/>
    <cellStyle name="Comma 2 5 9 6" xfId="3783" xr:uid="{00000000-0005-0000-0000-0000D6180000}"/>
    <cellStyle name="Comma 2 5 9 6 2" xfId="11577" xr:uid="{00000000-0005-0000-0000-0000D7180000}"/>
    <cellStyle name="Comma 2 5 9 7" xfId="8979" xr:uid="{00000000-0005-0000-0000-0000D8180000}"/>
    <cellStyle name="Comma 2 6" xfId="150" xr:uid="{00000000-0005-0000-0000-0000D9180000}"/>
    <cellStyle name="Comma 2 6 10" xfId="1131" xr:uid="{00000000-0005-0000-0000-0000DA180000}"/>
    <cellStyle name="Comma 2 6 10 2" xfId="6388" xr:uid="{00000000-0005-0000-0000-0000DB180000}"/>
    <cellStyle name="Comma 2 6 10 2 2" xfId="14185" xr:uid="{00000000-0005-0000-0000-0000DC180000}"/>
    <cellStyle name="Comma 2 6 10 3" xfId="3789" xr:uid="{00000000-0005-0000-0000-0000DD180000}"/>
    <cellStyle name="Comma 2 6 10 3 2" xfId="11583" xr:uid="{00000000-0005-0000-0000-0000DE180000}"/>
    <cellStyle name="Comma 2 6 10 4" xfId="8985" xr:uid="{00000000-0005-0000-0000-0000DF180000}"/>
    <cellStyle name="Comma 2 6 11" xfId="2628" xr:uid="{00000000-0005-0000-0000-0000E0180000}"/>
    <cellStyle name="Comma 2 6 11 2" xfId="7845" xr:uid="{00000000-0005-0000-0000-0000E1180000}"/>
    <cellStyle name="Comma 2 6 11 2 2" xfId="15642" xr:uid="{00000000-0005-0000-0000-0000E2180000}"/>
    <cellStyle name="Comma 2 6 11 3" xfId="5246" xr:uid="{00000000-0005-0000-0000-0000E3180000}"/>
    <cellStyle name="Comma 2 6 11 3 2" xfId="13040" xr:uid="{00000000-0005-0000-0000-0000E4180000}"/>
    <cellStyle name="Comma 2 6 11 4" xfId="10442" xr:uid="{00000000-0005-0000-0000-0000E5180000}"/>
    <cellStyle name="Comma 2 6 12" xfId="2685" xr:uid="{00000000-0005-0000-0000-0000E6180000}"/>
    <cellStyle name="Comma 2 6 12 2" xfId="7898" xr:uid="{00000000-0005-0000-0000-0000E7180000}"/>
    <cellStyle name="Comma 2 6 12 2 2" xfId="15695" xr:uid="{00000000-0005-0000-0000-0000E8180000}"/>
    <cellStyle name="Comma 2 6 12 3" xfId="5299" xr:uid="{00000000-0005-0000-0000-0000E9180000}"/>
    <cellStyle name="Comma 2 6 12 3 2" xfId="13093" xr:uid="{00000000-0005-0000-0000-0000EA180000}"/>
    <cellStyle name="Comma 2 6 12 4" xfId="10495" xr:uid="{00000000-0005-0000-0000-0000EB180000}"/>
    <cellStyle name="Comma 2 6 13" xfId="1130" xr:uid="{00000000-0005-0000-0000-0000EC180000}"/>
    <cellStyle name="Comma 2 6 13 2" xfId="6387" xr:uid="{00000000-0005-0000-0000-0000ED180000}"/>
    <cellStyle name="Comma 2 6 13 2 2" xfId="14184" xr:uid="{00000000-0005-0000-0000-0000EE180000}"/>
    <cellStyle name="Comma 2 6 13 3" xfId="3788" xr:uid="{00000000-0005-0000-0000-0000EF180000}"/>
    <cellStyle name="Comma 2 6 13 3 2" xfId="11582" xr:uid="{00000000-0005-0000-0000-0000F0180000}"/>
    <cellStyle name="Comma 2 6 13 4" xfId="8984" xr:uid="{00000000-0005-0000-0000-0000F1180000}"/>
    <cellStyle name="Comma 2 6 14" xfId="5408" xr:uid="{00000000-0005-0000-0000-0000F2180000}"/>
    <cellStyle name="Comma 2 6 14 2" xfId="13202" xr:uid="{00000000-0005-0000-0000-0000F3180000}"/>
    <cellStyle name="Comma 2 6 15" xfId="2802" xr:uid="{00000000-0005-0000-0000-0000F4180000}"/>
    <cellStyle name="Comma 2 6 15 2" xfId="10604" xr:uid="{00000000-0005-0000-0000-0000F5180000}"/>
    <cellStyle name="Comma 2 6 16" xfId="8007" xr:uid="{00000000-0005-0000-0000-0000F6180000}"/>
    <cellStyle name="Comma 2 6 2" xfId="204" xr:uid="{00000000-0005-0000-0000-0000F7180000}"/>
    <cellStyle name="Comma 2 6 2 10" xfId="2739" xr:uid="{00000000-0005-0000-0000-0000F8180000}"/>
    <cellStyle name="Comma 2 6 2 10 2" xfId="7952" xr:uid="{00000000-0005-0000-0000-0000F9180000}"/>
    <cellStyle name="Comma 2 6 2 10 2 2" xfId="15749" xr:uid="{00000000-0005-0000-0000-0000FA180000}"/>
    <cellStyle name="Comma 2 6 2 10 3" xfId="5353" xr:uid="{00000000-0005-0000-0000-0000FB180000}"/>
    <cellStyle name="Comma 2 6 2 10 3 2" xfId="13147" xr:uid="{00000000-0005-0000-0000-0000FC180000}"/>
    <cellStyle name="Comma 2 6 2 10 4" xfId="10549" xr:uid="{00000000-0005-0000-0000-0000FD180000}"/>
    <cellStyle name="Comma 2 6 2 11" xfId="1132" xr:uid="{00000000-0005-0000-0000-0000FE180000}"/>
    <cellStyle name="Comma 2 6 2 11 2" xfId="6389" xr:uid="{00000000-0005-0000-0000-0000FF180000}"/>
    <cellStyle name="Comma 2 6 2 11 2 2" xfId="14186" xr:uid="{00000000-0005-0000-0000-000000190000}"/>
    <cellStyle name="Comma 2 6 2 11 3" xfId="3790" xr:uid="{00000000-0005-0000-0000-000001190000}"/>
    <cellStyle name="Comma 2 6 2 11 3 2" xfId="11584" xr:uid="{00000000-0005-0000-0000-000002190000}"/>
    <cellStyle name="Comma 2 6 2 11 4" xfId="8986" xr:uid="{00000000-0005-0000-0000-000003190000}"/>
    <cellStyle name="Comma 2 6 2 12" xfId="5462" xr:uid="{00000000-0005-0000-0000-000004190000}"/>
    <cellStyle name="Comma 2 6 2 12 2" xfId="13256" xr:uid="{00000000-0005-0000-0000-000005190000}"/>
    <cellStyle name="Comma 2 6 2 13" xfId="2856" xr:uid="{00000000-0005-0000-0000-000006190000}"/>
    <cellStyle name="Comma 2 6 2 13 2" xfId="10658" xr:uid="{00000000-0005-0000-0000-000007190000}"/>
    <cellStyle name="Comma 2 6 2 14" xfId="8061" xr:uid="{00000000-0005-0000-0000-000008190000}"/>
    <cellStyle name="Comma 2 6 2 2" xfId="1133" xr:uid="{00000000-0005-0000-0000-000009190000}"/>
    <cellStyle name="Comma 2 6 2 2 2" xfId="1134" xr:uid="{00000000-0005-0000-0000-00000A190000}"/>
    <cellStyle name="Comma 2 6 2 2 2 2" xfId="1135" xr:uid="{00000000-0005-0000-0000-00000B190000}"/>
    <cellStyle name="Comma 2 6 2 2 2 2 2" xfId="6392" xr:uid="{00000000-0005-0000-0000-00000C190000}"/>
    <cellStyle name="Comma 2 6 2 2 2 2 2 2" xfId="14189" xr:uid="{00000000-0005-0000-0000-00000D190000}"/>
    <cellStyle name="Comma 2 6 2 2 2 2 3" xfId="3793" xr:uid="{00000000-0005-0000-0000-00000E190000}"/>
    <cellStyle name="Comma 2 6 2 2 2 2 3 2" xfId="11587" xr:uid="{00000000-0005-0000-0000-00000F190000}"/>
    <cellStyle name="Comma 2 6 2 2 2 2 4" xfId="8989" xr:uid="{00000000-0005-0000-0000-000010190000}"/>
    <cellStyle name="Comma 2 6 2 2 2 3" xfId="6391" xr:uid="{00000000-0005-0000-0000-000011190000}"/>
    <cellStyle name="Comma 2 6 2 2 2 3 2" xfId="14188" xr:uid="{00000000-0005-0000-0000-000012190000}"/>
    <cellStyle name="Comma 2 6 2 2 2 4" xfId="3792" xr:uid="{00000000-0005-0000-0000-000013190000}"/>
    <cellStyle name="Comma 2 6 2 2 2 4 2" xfId="11586" xr:uid="{00000000-0005-0000-0000-000014190000}"/>
    <cellStyle name="Comma 2 6 2 2 2 5" xfId="8988" xr:uid="{00000000-0005-0000-0000-000015190000}"/>
    <cellStyle name="Comma 2 6 2 2 3" xfId="1136" xr:uid="{00000000-0005-0000-0000-000016190000}"/>
    <cellStyle name="Comma 2 6 2 2 3 2" xfId="6393" xr:uid="{00000000-0005-0000-0000-000017190000}"/>
    <cellStyle name="Comma 2 6 2 2 3 2 2" xfId="14190" xr:uid="{00000000-0005-0000-0000-000018190000}"/>
    <cellStyle name="Comma 2 6 2 2 3 3" xfId="3794" xr:uid="{00000000-0005-0000-0000-000019190000}"/>
    <cellStyle name="Comma 2 6 2 2 3 3 2" xfId="11588" xr:uid="{00000000-0005-0000-0000-00001A190000}"/>
    <cellStyle name="Comma 2 6 2 2 3 4" xfId="8990" xr:uid="{00000000-0005-0000-0000-00001B190000}"/>
    <cellStyle name="Comma 2 6 2 2 4" xfId="1137" xr:uid="{00000000-0005-0000-0000-00001C190000}"/>
    <cellStyle name="Comma 2 6 2 2 4 2" xfId="6394" xr:uid="{00000000-0005-0000-0000-00001D190000}"/>
    <cellStyle name="Comma 2 6 2 2 4 2 2" xfId="14191" xr:uid="{00000000-0005-0000-0000-00001E190000}"/>
    <cellStyle name="Comma 2 6 2 2 4 3" xfId="3795" xr:uid="{00000000-0005-0000-0000-00001F190000}"/>
    <cellStyle name="Comma 2 6 2 2 4 3 2" xfId="11589" xr:uid="{00000000-0005-0000-0000-000020190000}"/>
    <cellStyle name="Comma 2 6 2 2 4 4" xfId="8991" xr:uid="{00000000-0005-0000-0000-000021190000}"/>
    <cellStyle name="Comma 2 6 2 2 5" xfId="6390" xr:uid="{00000000-0005-0000-0000-000022190000}"/>
    <cellStyle name="Comma 2 6 2 2 5 2" xfId="14187" xr:uid="{00000000-0005-0000-0000-000023190000}"/>
    <cellStyle name="Comma 2 6 2 2 6" xfId="3791" xr:uid="{00000000-0005-0000-0000-000024190000}"/>
    <cellStyle name="Comma 2 6 2 2 6 2" xfId="11585" xr:uid="{00000000-0005-0000-0000-000025190000}"/>
    <cellStyle name="Comma 2 6 2 2 7" xfId="8987" xr:uid="{00000000-0005-0000-0000-000026190000}"/>
    <cellStyle name="Comma 2 6 2 3" xfId="1138" xr:uid="{00000000-0005-0000-0000-000027190000}"/>
    <cellStyle name="Comma 2 6 2 3 2" xfId="1139" xr:uid="{00000000-0005-0000-0000-000028190000}"/>
    <cellStyle name="Comma 2 6 2 3 2 2" xfId="1140" xr:uid="{00000000-0005-0000-0000-000029190000}"/>
    <cellStyle name="Comma 2 6 2 3 2 2 2" xfId="6397" xr:uid="{00000000-0005-0000-0000-00002A190000}"/>
    <cellStyle name="Comma 2 6 2 3 2 2 2 2" xfId="14194" xr:uid="{00000000-0005-0000-0000-00002B190000}"/>
    <cellStyle name="Comma 2 6 2 3 2 2 3" xfId="3798" xr:uid="{00000000-0005-0000-0000-00002C190000}"/>
    <cellStyle name="Comma 2 6 2 3 2 2 3 2" xfId="11592" xr:uid="{00000000-0005-0000-0000-00002D190000}"/>
    <cellStyle name="Comma 2 6 2 3 2 2 4" xfId="8994" xr:uid="{00000000-0005-0000-0000-00002E190000}"/>
    <cellStyle name="Comma 2 6 2 3 2 3" xfId="6396" xr:uid="{00000000-0005-0000-0000-00002F190000}"/>
    <cellStyle name="Comma 2 6 2 3 2 3 2" xfId="14193" xr:uid="{00000000-0005-0000-0000-000030190000}"/>
    <cellStyle name="Comma 2 6 2 3 2 4" xfId="3797" xr:uid="{00000000-0005-0000-0000-000031190000}"/>
    <cellStyle name="Comma 2 6 2 3 2 4 2" xfId="11591" xr:uid="{00000000-0005-0000-0000-000032190000}"/>
    <cellStyle name="Comma 2 6 2 3 2 5" xfId="8993" xr:uid="{00000000-0005-0000-0000-000033190000}"/>
    <cellStyle name="Comma 2 6 2 3 3" xfId="1141" xr:uid="{00000000-0005-0000-0000-000034190000}"/>
    <cellStyle name="Comma 2 6 2 3 3 2" xfId="6398" xr:uid="{00000000-0005-0000-0000-000035190000}"/>
    <cellStyle name="Comma 2 6 2 3 3 2 2" xfId="14195" xr:uid="{00000000-0005-0000-0000-000036190000}"/>
    <cellStyle name="Comma 2 6 2 3 3 3" xfId="3799" xr:uid="{00000000-0005-0000-0000-000037190000}"/>
    <cellStyle name="Comma 2 6 2 3 3 3 2" xfId="11593" xr:uid="{00000000-0005-0000-0000-000038190000}"/>
    <cellStyle name="Comma 2 6 2 3 3 4" xfId="8995" xr:uid="{00000000-0005-0000-0000-000039190000}"/>
    <cellStyle name="Comma 2 6 2 3 4" xfId="1142" xr:uid="{00000000-0005-0000-0000-00003A190000}"/>
    <cellStyle name="Comma 2 6 2 3 4 2" xfId="6399" xr:uid="{00000000-0005-0000-0000-00003B190000}"/>
    <cellStyle name="Comma 2 6 2 3 4 2 2" xfId="14196" xr:uid="{00000000-0005-0000-0000-00003C190000}"/>
    <cellStyle name="Comma 2 6 2 3 4 3" xfId="3800" xr:uid="{00000000-0005-0000-0000-00003D190000}"/>
    <cellStyle name="Comma 2 6 2 3 4 3 2" xfId="11594" xr:uid="{00000000-0005-0000-0000-00003E190000}"/>
    <cellStyle name="Comma 2 6 2 3 4 4" xfId="8996" xr:uid="{00000000-0005-0000-0000-00003F190000}"/>
    <cellStyle name="Comma 2 6 2 3 5" xfId="6395" xr:uid="{00000000-0005-0000-0000-000040190000}"/>
    <cellStyle name="Comma 2 6 2 3 5 2" xfId="14192" xr:uid="{00000000-0005-0000-0000-000041190000}"/>
    <cellStyle name="Comma 2 6 2 3 6" xfId="3796" xr:uid="{00000000-0005-0000-0000-000042190000}"/>
    <cellStyle name="Comma 2 6 2 3 6 2" xfId="11590" xr:uid="{00000000-0005-0000-0000-000043190000}"/>
    <cellStyle name="Comma 2 6 2 3 7" xfId="8992" xr:uid="{00000000-0005-0000-0000-000044190000}"/>
    <cellStyle name="Comma 2 6 2 4" xfId="1143" xr:uid="{00000000-0005-0000-0000-000045190000}"/>
    <cellStyle name="Comma 2 6 2 4 2" xfId="1144" xr:uid="{00000000-0005-0000-0000-000046190000}"/>
    <cellStyle name="Comma 2 6 2 4 2 2" xfId="1145" xr:uid="{00000000-0005-0000-0000-000047190000}"/>
    <cellStyle name="Comma 2 6 2 4 2 2 2" xfId="6402" xr:uid="{00000000-0005-0000-0000-000048190000}"/>
    <cellStyle name="Comma 2 6 2 4 2 2 2 2" xfId="14199" xr:uid="{00000000-0005-0000-0000-000049190000}"/>
    <cellStyle name="Comma 2 6 2 4 2 2 3" xfId="3803" xr:uid="{00000000-0005-0000-0000-00004A190000}"/>
    <cellStyle name="Comma 2 6 2 4 2 2 3 2" xfId="11597" xr:uid="{00000000-0005-0000-0000-00004B190000}"/>
    <cellStyle name="Comma 2 6 2 4 2 2 4" xfId="8999" xr:uid="{00000000-0005-0000-0000-00004C190000}"/>
    <cellStyle name="Comma 2 6 2 4 2 3" xfId="6401" xr:uid="{00000000-0005-0000-0000-00004D190000}"/>
    <cellStyle name="Comma 2 6 2 4 2 3 2" xfId="14198" xr:uid="{00000000-0005-0000-0000-00004E190000}"/>
    <cellStyle name="Comma 2 6 2 4 2 4" xfId="3802" xr:uid="{00000000-0005-0000-0000-00004F190000}"/>
    <cellStyle name="Comma 2 6 2 4 2 4 2" xfId="11596" xr:uid="{00000000-0005-0000-0000-000050190000}"/>
    <cellStyle name="Comma 2 6 2 4 2 5" xfId="8998" xr:uid="{00000000-0005-0000-0000-000051190000}"/>
    <cellStyle name="Comma 2 6 2 4 3" xfId="1146" xr:uid="{00000000-0005-0000-0000-000052190000}"/>
    <cellStyle name="Comma 2 6 2 4 3 2" xfId="6403" xr:uid="{00000000-0005-0000-0000-000053190000}"/>
    <cellStyle name="Comma 2 6 2 4 3 2 2" xfId="14200" xr:uid="{00000000-0005-0000-0000-000054190000}"/>
    <cellStyle name="Comma 2 6 2 4 3 3" xfId="3804" xr:uid="{00000000-0005-0000-0000-000055190000}"/>
    <cellStyle name="Comma 2 6 2 4 3 3 2" xfId="11598" xr:uid="{00000000-0005-0000-0000-000056190000}"/>
    <cellStyle name="Comma 2 6 2 4 3 4" xfId="9000" xr:uid="{00000000-0005-0000-0000-000057190000}"/>
    <cellStyle name="Comma 2 6 2 4 4" xfId="1147" xr:uid="{00000000-0005-0000-0000-000058190000}"/>
    <cellStyle name="Comma 2 6 2 4 4 2" xfId="6404" xr:uid="{00000000-0005-0000-0000-000059190000}"/>
    <cellStyle name="Comma 2 6 2 4 4 2 2" xfId="14201" xr:uid="{00000000-0005-0000-0000-00005A190000}"/>
    <cellStyle name="Comma 2 6 2 4 4 3" xfId="3805" xr:uid="{00000000-0005-0000-0000-00005B190000}"/>
    <cellStyle name="Comma 2 6 2 4 4 3 2" xfId="11599" xr:uid="{00000000-0005-0000-0000-00005C190000}"/>
    <cellStyle name="Comma 2 6 2 4 4 4" xfId="9001" xr:uid="{00000000-0005-0000-0000-00005D190000}"/>
    <cellStyle name="Comma 2 6 2 4 5" xfId="6400" xr:uid="{00000000-0005-0000-0000-00005E190000}"/>
    <cellStyle name="Comma 2 6 2 4 5 2" xfId="14197" xr:uid="{00000000-0005-0000-0000-00005F190000}"/>
    <cellStyle name="Comma 2 6 2 4 6" xfId="3801" xr:uid="{00000000-0005-0000-0000-000060190000}"/>
    <cellStyle name="Comma 2 6 2 4 6 2" xfId="11595" xr:uid="{00000000-0005-0000-0000-000061190000}"/>
    <cellStyle name="Comma 2 6 2 4 7" xfId="8997" xr:uid="{00000000-0005-0000-0000-000062190000}"/>
    <cellStyle name="Comma 2 6 2 5" xfId="1148" xr:uid="{00000000-0005-0000-0000-000063190000}"/>
    <cellStyle name="Comma 2 6 2 5 2" xfId="1149" xr:uid="{00000000-0005-0000-0000-000064190000}"/>
    <cellStyle name="Comma 2 6 2 5 2 2" xfId="1150" xr:uid="{00000000-0005-0000-0000-000065190000}"/>
    <cellStyle name="Comma 2 6 2 5 2 2 2" xfId="6407" xr:uid="{00000000-0005-0000-0000-000066190000}"/>
    <cellStyle name="Comma 2 6 2 5 2 2 2 2" xfId="14204" xr:uid="{00000000-0005-0000-0000-000067190000}"/>
    <cellStyle name="Comma 2 6 2 5 2 2 3" xfId="3808" xr:uid="{00000000-0005-0000-0000-000068190000}"/>
    <cellStyle name="Comma 2 6 2 5 2 2 3 2" xfId="11602" xr:uid="{00000000-0005-0000-0000-000069190000}"/>
    <cellStyle name="Comma 2 6 2 5 2 2 4" xfId="9004" xr:uid="{00000000-0005-0000-0000-00006A190000}"/>
    <cellStyle name="Comma 2 6 2 5 2 3" xfId="6406" xr:uid="{00000000-0005-0000-0000-00006B190000}"/>
    <cellStyle name="Comma 2 6 2 5 2 3 2" xfId="14203" xr:uid="{00000000-0005-0000-0000-00006C190000}"/>
    <cellStyle name="Comma 2 6 2 5 2 4" xfId="3807" xr:uid="{00000000-0005-0000-0000-00006D190000}"/>
    <cellStyle name="Comma 2 6 2 5 2 4 2" xfId="11601" xr:uid="{00000000-0005-0000-0000-00006E190000}"/>
    <cellStyle name="Comma 2 6 2 5 2 5" xfId="9003" xr:uid="{00000000-0005-0000-0000-00006F190000}"/>
    <cellStyle name="Comma 2 6 2 5 3" xfId="1151" xr:uid="{00000000-0005-0000-0000-000070190000}"/>
    <cellStyle name="Comma 2 6 2 5 3 2" xfId="6408" xr:uid="{00000000-0005-0000-0000-000071190000}"/>
    <cellStyle name="Comma 2 6 2 5 3 2 2" xfId="14205" xr:uid="{00000000-0005-0000-0000-000072190000}"/>
    <cellStyle name="Comma 2 6 2 5 3 3" xfId="3809" xr:uid="{00000000-0005-0000-0000-000073190000}"/>
    <cellStyle name="Comma 2 6 2 5 3 3 2" xfId="11603" xr:uid="{00000000-0005-0000-0000-000074190000}"/>
    <cellStyle name="Comma 2 6 2 5 3 4" xfId="9005" xr:uid="{00000000-0005-0000-0000-000075190000}"/>
    <cellStyle name="Comma 2 6 2 5 4" xfId="1152" xr:uid="{00000000-0005-0000-0000-000076190000}"/>
    <cellStyle name="Comma 2 6 2 5 4 2" xfId="6409" xr:uid="{00000000-0005-0000-0000-000077190000}"/>
    <cellStyle name="Comma 2 6 2 5 4 2 2" xfId="14206" xr:uid="{00000000-0005-0000-0000-000078190000}"/>
    <cellStyle name="Comma 2 6 2 5 4 3" xfId="3810" xr:uid="{00000000-0005-0000-0000-000079190000}"/>
    <cellStyle name="Comma 2 6 2 5 4 3 2" xfId="11604" xr:uid="{00000000-0005-0000-0000-00007A190000}"/>
    <cellStyle name="Comma 2 6 2 5 4 4" xfId="9006" xr:uid="{00000000-0005-0000-0000-00007B190000}"/>
    <cellStyle name="Comma 2 6 2 5 5" xfId="6405" xr:uid="{00000000-0005-0000-0000-00007C190000}"/>
    <cellStyle name="Comma 2 6 2 5 5 2" xfId="14202" xr:uid="{00000000-0005-0000-0000-00007D190000}"/>
    <cellStyle name="Comma 2 6 2 5 6" xfId="3806" xr:uid="{00000000-0005-0000-0000-00007E190000}"/>
    <cellStyle name="Comma 2 6 2 5 6 2" xfId="11600" xr:uid="{00000000-0005-0000-0000-00007F190000}"/>
    <cellStyle name="Comma 2 6 2 5 7" xfId="9002" xr:uid="{00000000-0005-0000-0000-000080190000}"/>
    <cellStyle name="Comma 2 6 2 6" xfId="1153" xr:uid="{00000000-0005-0000-0000-000081190000}"/>
    <cellStyle name="Comma 2 6 2 6 2" xfId="1154" xr:uid="{00000000-0005-0000-0000-000082190000}"/>
    <cellStyle name="Comma 2 6 2 6 2 2" xfId="6411" xr:uid="{00000000-0005-0000-0000-000083190000}"/>
    <cellStyle name="Comma 2 6 2 6 2 2 2" xfId="14208" xr:uid="{00000000-0005-0000-0000-000084190000}"/>
    <cellStyle name="Comma 2 6 2 6 2 3" xfId="3812" xr:uid="{00000000-0005-0000-0000-000085190000}"/>
    <cellStyle name="Comma 2 6 2 6 2 3 2" xfId="11606" xr:uid="{00000000-0005-0000-0000-000086190000}"/>
    <cellStyle name="Comma 2 6 2 6 2 4" xfId="9008" xr:uid="{00000000-0005-0000-0000-000087190000}"/>
    <cellStyle name="Comma 2 6 2 6 3" xfId="1155" xr:uid="{00000000-0005-0000-0000-000088190000}"/>
    <cellStyle name="Comma 2 6 2 6 3 2" xfId="6412" xr:uid="{00000000-0005-0000-0000-000089190000}"/>
    <cellStyle name="Comma 2 6 2 6 3 2 2" xfId="14209" xr:uid="{00000000-0005-0000-0000-00008A190000}"/>
    <cellStyle name="Comma 2 6 2 6 3 3" xfId="3813" xr:uid="{00000000-0005-0000-0000-00008B190000}"/>
    <cellStyle name="Comma 2 6 2 6 3 3 2" xfId="11607" xr:uid="{00000000-0005-0000-0000-00008C190000}"/>
    <cellStyle name="Comma 2 6 2 6 3 4" xfId="9009" xr:uid="{00000000-0005-0000-0000-00008D190000}"/>
    <cellStyle name="Comma 2 6 2 6 4" xfId="6410" xr:uid="{00000000-0005-0000-0000-00008E190000}"/>
    <cellStyle name="Comma 2 6 2 6 4 2" xfId="14207" xr:uid="{00000000-0005-0000-0000-00008F190000}"/>
    <cellStyle name="Comma 2 6 2 6 5" xfId="3811" xr:uid="{00000000-0005-0000-0000-000090190000}"/>
    <cellStyle name="Comma 2 6 2 6 5 2" xfId="11605" xr:uid="{00000000-0005-0000-0000-000091190000}"/>
    <cellStyle name="Comma 2 6 2 6 6" xfId="9007" xr:uid="{00000000-0005-0000-0000-000092190000}"/>
    <cellStyle name="Comma 2 6 2 7" xfId="1156" xr:uid="{00000000-0005-0000-0000-000093190000}"/>
    <cellStyle name="Comma 2 6 2 7 2" xfId="1157" xr:uid="{00000000-0005-0000-0000-000094190000}"/>
    <cellStyle name="Comma 2 6 2 7 2 2" xfId="6414" xr:uid="{00000000-0005-0000-0000-000095190000}"/>
    <cellStyle name="Comma 2 6 2 7 2 2 2" xfId="14211" xr:uid="{00000000-0005-0000-0000-000096190000}"/>
    <cellStyle name="Comma 2 6 2 7 2 3" xfId="3815" xr:uid="{00000000-0005-0000-0000-000097190000}"/>
    <cellStyle name="Comma 2 6 2 7 2 3 2" xfId="11609" xr:uid="{00000000-0005-0000-0000-000098190000}"/>
    <cellStyle name="Comma 2 6 2 7 2 4" xfId="9011" xr:uid="{00000000-0005-0000-0000-000099190000}"/>
    <cellStyle name="Comma 2 6 2 7 3" xfId="6413" xr:uid="{00000000-0005-0000-0000-00009A190000}"/>
    <cellStyle name="Comma 2 6 2 7 3 2" xfId="14210" xr:uid="{00000000-0005-0000-0000-00009B190000}"/>
    <cellStyle name="Comma 2 6 2 7 4" xfId="3814" xr:uid="{00000000-0005-0000-0000-00009C190000}"/>
    <cellStyle name="Comma 2 6 2 7 4 2" xfId="11608" xr:uid="{00000000-0005-0000-0000-00009D190000}"/>
    <cellStyle name="Comma 2 6 2 7 5" xfId="9010" xr:uid="{00000000-0005-0000-0000-00009E190000}"/>
    <cellStyle name="Comma 2 6 2 8" xfId="1158" xr:uid="{00000000-0005-0000-0000-00009F190000}"/>
    <cellStyle name="Comma 2 6 2 8 2" xfId="6415" xr:uid="{00000000-0005-0000-0000-0000A0190000}"/>
    <cellStyle name="Comma 2 6 2 8 2 2" xfId="14212" xr:uid="{00000000-0005-0000-0000-0000A1190000}"/>
    <cellStyle name="Comma 2 6 2 8 3" xfId="3816" xr:uid="{00000000-0005-0000-0000-0000A2190000}"/>
    <cellStyle name="Comma 2 6 2 8 3 2" xfId="11610" xr:uid="{00000000-0005-0000-0000-0000A3190000}"/>
    <cellStyle name="Comma 2 6 2 8 4" xfId="9012" xr:uid="{00000000-0005-0000-0000-0000A4190000}"/>
    <cellStyle name="Comma 2 6 2 9" xfId="1159" xr:uid="{00000000-0005-0000-0000-0000A5190000}"/>
    <cellStyle name="Comma 2 6 2 9 2" xfId="6416" xr:uid="{00000000-0005-0000-0000-0000A6190000}"/>
    <cellStyle name="Comma 2 6 2 9 2 2" xfId="14213" xr:uid="{00000000-0005-0000-0000-0000A7190000}"/>
    <cellStyle name="Comma 2 6 2 9 3" xfId="3817" xr:uid="{00000000-0005-0000-0000-0000A8190000}"/>
    <cellStyle name="Comma 2 6 2 9 3 2" xfId="11611" xr:uid="{00000000-0005-0000-0000-0000A9190000}"/>
    <cellStyle name="Comma 2 6 2 9 4" xfId="9013" xr:uid="{00000000-0005-0000-0000-0000AA190000}"/>
    <cellStyle name="Comma 2 6 3" xfId="1160" xr:uid="{00000000-0005-0000-0000-0000AB190000}"/>
    <cellStyle name="Comma 2 6 3 2" xfId="1161" xr:uid="{00000000-0005-0000-0000-0000AC190000}"/>
    <cellStyle name="Comma 2 6 3 2 2" xfId="1162" xr:uid="{00000000-0005-0000-0000-0000AD190000}"/>
    <cellStyle name="Comma 2 6 3 2 2 2" xfId="6419" xr:uid="{00000000-0005-0000-0000-0000AE190000}"/>
    <cellStyle name="Comma 2 6 3 2 2 2 2" xfId="14216" xr:uid="{00000000-0005-0000-0000-0000AF190000}"/>
    <cellStyle name="Comma 2 6 3 2 2 3" xfId="3820" xr:uid="{00000000-0005-0000-0000-0000B0190000}"/>
    <cellStyle name="Comma 2 6 3 2 2 3 2" xfId="11614" xr:uid="{00000000-0005-0000-0000-0000B1190000}"/>
    <cellStyle name="Comma 2 6 3 2 2 4" xfId="9016" xr:uid="{00000000-0005-0000-0000-0000B2190000}"/>
    <cellStyle name="Comma 2 6 3 2 3" xfId="6418" xr:uid="{00000000-0005-0000-0000-0000B3190000}"/>
    <cellStyle name="Comma 2 6 3 2 3 2" xfId="14215" xr:uid="{00000000-0005-0000-0000-0000B4190000}"/>
    <cellStyle name="Comma 2 6 3 2 4" xfId="3819" xr:uid="{00000000-0005-0000-0000-0000B5190000}"/>
    <cellStyle name="Comma 2 6 3 2 4 2" xfId="11613" xr:uid="{00000000-0005-0000-0000-0000B6190000}"/>
    <cellStyle name="Comma 2 6 3 2 5" xfId="9015" xr:uid="{00000000-0005-0000-0000-0000B7190000}"/>
    <cellStyle name="Comma 2 6 3 3" xfId="1163" xr:uid="{00000000-0005-0000-0000-0000B8190000}"/>
    <cellStyle name="Comma 2 6 3 3 2" xfId="6420" xr:uid="{00000000-0005-0000-0000-0000B9190000}"/>
    <cellStyle name="Comma 2 6 3 3 2 2" xfId="14217" xr:uid="{00000000-0005-0000-0000-0000BA190000}"/>
    <cellStyle name="Comma 2 6 3 3 3" xfId="3821" xr:uid="{00000000-0005-0000-0000-0000BB190000}"/>
    <cellStyle name="Comma 2 6 3 3 3 2" xfId="11615" xr:uid="{00000000-0005-0000-0000-0000BC190000}"/>
    <cellStyle name="Comma 2 6 3 3 4" xfId="9017" xr:uid="{00000000-0005-0000-0000-0000BD190000}"/>
    <cellStyle name="Comma 2 6 3 4" xfId="1164" xr:uid="{00000000-0005-0000-0000-0000BE190000}"/>
    <cellStyle name="Comma 2 6 3 4 2" xfId="6421" xr:uid="{00000000-0005-0000-0000-0000BF190000}"/>
    <cellStyle name="Comma 2 6 3 4 2 2" xfId="14218" xr:uid="{00000000-0005-0000-0000-0000C0190000}"/>
    <cellStyle name="Comma 2 6 3 4 3" xfId="3822" xr:uid="{00000000-0005-0000-0000-0000C1190000}"/>
    <cellStyle name="Comma 2 6 3 4 3 2" xfId="11616" xr:uid="{00000000-0005-0000-0000-0000C2190000}"/>
    <cellStyle name="Comma 2 6 3 4 4" xfId="9018" xr:uid="{00000000-0005-0000-0000-0000C3190000}"/>
    <cellStyle name="Comma 2 6 3 5" xfId="6417" xr:uid="{00000000-0005-0000-0000-0000C4190000}"/>
    <cellStyle name="Comma 2 6 3 5 2" xfId="14214" xr:uid="{00000000-0005-0000-0000-0000C5190000}"/>
    <cellStyle name="Comma 2 6 3 6" xfId="3818" xr:uid="{00000000-0005-0000-0000-0000C6190000}"/>
    <cellStyle name="Comma 2 6 3 6 2" xfId="11612" xr:uid="{00000000-0005-0000-0000-0000C7190000}"/>
    <cellStyle name="Comma 2 6 3 7" xfId="9014" xr:uid="{00000000-0005-0000-0000-0000C8190000}"/>
    <cellStyle name="Comma 2 6 4" xfId="1165" xr:uid="{00000000-0005-0000-0000-0000C9190000}"/>
    <cellStyle name="Comma 2 6 4 2" xfId="1166" xr:uid="{00000000-0005-0000-0000-0000CA190000}"/>
    <cellStyle name="Comma 2 6 4 2 2" xfId="1167" xr:uid="{00000000-0005-0000-0000-0000CB190000}"/>
    <cellStyle name="Comma 2 6 4 2 2 2" xfId="6424" xr:uid="{00000000-0005-0000-0000-0000CC190000}"/>
    <cellStyle name="Comma 2 6 4 2 2 2 2" xfId="14221" xr:uid="{00000000-0005-0000-0000-0000CD190000}"/>
    <cellStyle name="Comma 2 6 4 2 2 3" xfId="3825" xr:uid="{00000000-0005-0000-0000-0000CE190000}"/>
    <cellStyle name="Comma 2 6 4 2 2 3 2" xfId="11619" xr:uid="{00000000-0005-0000-0000-0000CF190000}"/>
    <cellStyle name="Comma 2 6 4 2 2 4" xfId="9021" xr:uid="{00000000-0005-0000-0000-0000D0190000}"/>
    <cellStyle name="Comma 2 6 4 2 3" xfId="6423" xr:uid="{00000000-0005-0000-0000-0000D1190000}"/>
    <cellStyle name="Comma 2 6 4 2 3 2" xfId="14220" xr:uid="{00000000-0005-0000-0000-0000D2190000}"/>
    <cellStyle name="Comma 2 6 4 2 4" xfId="3824" xr:uid="{00000000-0005-0000-0000-0000D3190000}"/>
    <cellStyle name="Comma 2 6 4 2 4 2" xfId="11618" xr:uid="{00000000-0005-0000-0000-0000D4190000}"/>
    <cellStyle name="Comma 2 6 4 2 5" xfId="9020" xr:uid="{00000000-0005-0000-0000-0000D5190000}"/>
    <cellStyle name="Comma 2 6 4 3" xfId="1168" xr:uid="{00000000-0005-0000-0000-0000D6190000}"/>
    <cellStyle name="Comma 2 6 4 3 2" xfId="6425" xr:uid="{00000000-0005-0000-0000-0000D7190000}"/>
    <cellStyle name="Comma 2 6 4 3 2 2" xfId="14222" xr:uid="{00000000-0005-0000-0000-0000D8190000}"/>
    <cellStyle name="Comma 2 6 4 3 3" xfId="3826" xr:uid="{00000000-0005-0000-0000-0000D9190000}"/>
    <cellStyle name="Comma 2 6 4 3 3 2" xfId="11620" xr:uid="{00000000-0005-0000-0000-0000DA190000}"/>
    <cellStyle name="Comma 2 6 4 3 4" xfId="9022" xr:uid="{00000000-0005-0000-0000-0000DB190000}"/>
    <cellStyle name="Comma 2 6 4 4" xfId="1169" xr:uid="{00000000-0005-0000-0000-0000DC190000}"/>
    <cellStyle name="Comma 2 6 4 4 2" xfId="6426" xr:uid="{00000000-0005-0000-0000-0000DD190000}"/>
    <cellStyle name="Comma 2 6 4 4 2 2" xfId="14223" xr:uid="{00000000-0005-0000-0000-0000DE190000}"/>
    <cellStyle name="Comma 2 6 4 4 3" xfId="3827" xr:uid="{00000000-0005-0000-0000-0000DF190000}"/>
    <cellStyle name="Comma 2 6 4 4 3 2" xfId="11621" xr:uid="{00000000-0005-0000-0000-0000E0190000}"/>
    <cellStyle name="Comma 2 6 4 4 4" xfId="9023" xr:uid="{00000000-0005-0000-0000-0000E1190000}"/>
    <cellStyle name="Comma 2 6 4 5" xfId="6422" xr:uid="{00000000-0005-0000-0000-0000E2190000}"/>
    <cellStyle name="Comma 2 6 4 5 2" xfId="14219" xr:uid="{00000000-0005-0000-0000-0000E3190000}"/>
    <cellStyle name="Comma 2 6 4 6" xfId="3823" xr:uid="{00000000-0005-0000-0000-0000E4190000}"/>
    <cellStyle name="Comma 2 6 4 6 2" xfId="11617" xr:uid="{00000000-0005-0000-0000-0000E5190000}"/>
    <cellStyle name="Comma 2 6 4 7" xfId="9019" xr:uid="{00000000-0005-0000-0000-0000E6190000}"/>
    <cellStyle name="Comma 2 6 5" xfId="1170" xr:uid="{00000000-0005-0000-0000-0000E7190000}"/>
    <cellStyle name="Comma 2 6 5 2" xfId="1171" xr:uid="{00000000-0005-0000-0000-0000E8190000}"/>
    <cellStyle name="Comma 2 6 5 2 2" xfId="1172" xr:uid="{00000000-0005-0000-0000-0000E9190000}"/>
    <cellStyle name="Comma 2 6 5 2 2 2" xfId="6429" xr:uid="{00000000-0005-0000-0000-0000EA190000}"/>
    <cellStyle name="Comma 2 6 5 2 2 2 2" xfId="14226" xr:uid="{00000000-0005-0000-0000-0000EB190000}"/>
    <cellStyle name="Comma 2 6 5 2 2 3" xfId="3830" xr:uid="{00000000-0005-0000-0000-0000EC190000}"/>
    <cellStyle name="Comma 2 6 5 2 2 3 2" xfId="11624" xr:uid="{00000000-0005-0000-0000-0000ED190000}"/>
    <cellStyle name="Comma 2 6 5 2 2 4" xfId="9026" xr:uid="{00000000-0005-0000-0000-0000EE190000}"/>
    <cellStyle name="Comma 2 6 5 2 3" xfId="6428" xr:uid="{00000000-0005-0000-0000-0000EF190000}"/>
    <cellStyle name="Comma 2 6 5 2 3 2" xfId="14225" xr:uid="{00000000-0005-0000-0000-0000F0190000}"/>
    <cellStyle name="Comma 2 6 5 2 4" xfId="3829" xr:uid="{00000000-0005-0000-0000-0000F1190000}"/>
    <cellStyle name="Comma 2 6 5 2 4 2" xfId="11623" xr:uid="{00000000-0005-0000-0000-0000F2190000}"/>
    <cellStyle name="Comma 2 6 5 2 5" xfId="9025" xr:uid="{00000000-0005-0000-0000-0000F3190000}"/>
    <cellStyle name="Comma 2 6 5 3" xfId="1173" xr:uid="{00000000-0005-0000-0000-0000F4190000}"/>
    <cellStyle name="Comma 2 6 5 3 2" xfId="6430" xr:uid="{00000000-0005-0000-0000-0000F5190000}"/>
    <cellStyle name="Comma 2 6 5 3 2 2" xfId="14227" xr:uid="{00000000-0005-0000-0000-0000F6190000}"/>
    <cellStyle name="Comma 2 6 5 3 3" xfId="3831" xr:uid="{00000000-0005-0000-0000-0000F7190000}"/>
    <cellStyle name="Comma 2 6 5 3 3 2" xfId="11625" xr:uid="{00000000-0005-0000-0000-0000F8190000}"/>
    <cellStyle name="Comma 2 6 5 3 4" xfId="9027" xr:uid="{00000000-0005-0000-0000-0000F9190000}"/>
    <cellStyle name="Comma 2 6 5 4" xfId="1174" xr:uid="{00000000-0005-0000-0000-0000FA190000}"/>
    <cellStyle name="Comma 2 6 5 4 2" xfId="6431" xr:uid="{00000000-0005-0000-0000-0000FB190000}"/>
    <cellStyle name="Comma 2 6 5 4 2 2" xfId="14228" xr:uid="{00000000-0005-0000-0000-0000FC190000}"/>
    <cellStyle name="Comma 2 6 5 4 3" xfId="3832" xr:uid="{00000000-0005-0000-0000-0000FD190000}"/>
    <cellStyle name="Comma 2 6 5 4 3 2" xfId="11626" xr:uid="{00000000-0005-0000-0000-0000FE190000}"/>
    <cellStyle name="Comma 2 6 5 4 4" xfId="9028" xr:uid="{00000000-0005-0000-0000-0000FF190000}"/>
    <cellStyle name="Comma 2 6 5 5" xfId="6427" xr:uid="{00000000-0005-0000-0000-0000001A0000}"/>
    <cellStyle name="Comma 2 6 5 5 2" xfId="14224" xr:uid="{00000000-0005-0000-0000-0000011A0000}"/>
    <cellStyle name="Comma 2 6 5 6" xfId="3828" xr:uid="{00000000-0005-0000-0000-0000021A0000}"/>
    <cellStyle name="Comma 2 6 5 6 2" xfId="11622" xr:uid="{00000000-0005-0000-0000-0000031A0000}"/>
    <cellStyle name="Comma 2 6 5 7" xfId="9024" xr:uid="{00000000-0005-0000-0000-0000041A0000}"/>
    <cellStyle name="Comma 2 6 6" xfId="1175" xr:uid="{00000000-0005-0000-0000-0000051A0000}"/>
    <cellStyle name="Comma 2 6 6 2" xfId="1176" xr:uid="{00000000-0005-0000-0000-0000061A0000}"/>
    <cellStyle name="Comma 2 6 6 2 2" xfId="1177" xr:uid="{00000000-0005-0000-0000-0000071A0000}"/>
    <cellStyle name="Comma 2 6 6 2 2 2" xfId="6434" xr:uid="{00000000-0005-0000-0000-0000081A0000}"/>
    <cellStyle name="Comma 2 6 6 2 2 2 2" xfId="14231" xr:uid="{00000000-0005-0000-0000-0000091A0000}"/>
    <cellStyle name="Comma 2 6 6 2 2 3" xfId="3835" xr:uid="{00000000-0005-0000-0000-00000A1A0000}"/>
    <cellStyle name="Comma 2 6 6 2 2 3 2" xfId="11629" xr:uid="{00000000-0005-0000-0000-00000B1A0000}"/>
    <cellStyle name="Comma 2 6 6 2 2 4" xfId="9031" xr:uid="{00000000-0005-0000-0000-00000C1A0000}"/>
    <cellStyle name="Comma 2 6 6 2 3" xfId="6433" xr:uid="{00000000-0005-0000-0000-00000D1A0000}"/>
    <cellStyle name="Comma 2 6 6 2 3 2" xfId="14230" xr:uid="{00000000-0005-0000-0000-00000E1A0000}"/>
    <cellStyle name="Comma 2 6 6 2 4" xfId="3834" xr:uid="{00000000-0005-0000-0000-00000F1A0000}"/>
    <cellStyle name="Comma 2 6 6 2 4 2" xfId="11628" xr:uid="{00000000-0005-0000-0000-0000101A0000}"/>
    <cellStyle name="Comma 2 6 6 2 5" xfId="9030" xr:uid="{00000000-0005-0000-0000-0000111A0000}"/>
    <cellStyle name="Comma 2 6 6 3" xfId="1178" xr:uid="{00000000-0005-0000-0000-0000121A0000}"/>
    <cellStyle name="Comma 2 6 6 3 2" xfId="6435" xr:uid="{00000000-0005-0000-0000-0000131A0000}"/>
    <cellStyle name="Comma 2 6 6 3 2 2" xfId="14232" xr:uid="{00000000-0005-0000-0000-0000141A0000}"/>
    <cellStyle name="Comma 2 6 6 3 3" xfId="3836" xr:uid="{00000000-0005-0000-0000-0000151A0000}"/>
    <cellStyle name="Comma 2 6 6 3 3 2" xfId="11630" xr:uid="{00000000-0005-0000-0000-0000161A0000}"/>
    <cellStyle name="Comma 2 6 6 3 4" xfId="9032" xr:uid="{00000000-0005-0000-0000-0000171A0000}"/>
    <cellStyle name="Comma 2 6 6 4" xfId="1179" xr:uid="{00000000-0005-0000-0000-0000181A0000}"/>
    <cellStyle name="Comma 2 6 6 4 2" xfId="6436" xr:uid="{00000000-0005-0000-0000-0000191A0000}"/>
    <cellStyle name="Comma 2 6 6 4 2 2" xfId="14233" xr:uid="{00000000-0005-0000-0000-00001A1A0000}"/>
    <cellStyle name="Comma 2 6 6 4 3" xfId="3837" xr:uid="{00000000-0005-0000-0000-00001B1A0000}"/>
    <cellStyle name="Comma 2 6 6 4 3 2" xfId="11631" xr:uid="{00000000-0005-0000-0000-00001C1A0000}"/>
    <cellStyle name="Comma 2 6 6 4 4" xfId="9033" xr:uid="{00000000-0005-0000-0000-00001D1A0000}"/>
    <cellStyle name="Comma 2 6 6 5" xfId="6432" xr:uid="{00000000-0005-0000-0000-00001E1A0000}"/>
    <cellStyle name="Comma 2 6 6 5 2" xfId="14229" xr:uid="{00000000-0005-0000-0000-00001F1A0000}"/>
    <cellStyle name="Comma 2 6 6 6" xfId="3833" xr:uid="{00000000-0005-0000-0000-0000201A0000}"/>
    <cellStyle name="Comma 2 6 6 6 2" xfId="11627" xr:uid="{00000000-0005-0000-0000-0000211A0000}"/>
    <cellStyle name="Comma 2 6 6 7" xfId="9029" xr:uid="{00000000-0005-0000-0000-0000221A0000}"/>
    <cellStyle name="Comma 2 6 7" xfId="1180" xr:uid="{00000000-0005-0000-0000-0000231A0000}"/>
    <cellStyle name="Comma 2 6 7 2" xfId="1181" xr:uid="{00000000-0005-0000-0000-0000241A0000}"/>
    <cellStyle name="Comma 2 6 7 2 2" xfId="6438" xr:uid="{00000000-0005-0000-0000-0000251A0000}"/>
    <cellStyle name="Comma 2 6 7 2 2 2" xfId="14235" xr:uid="{00000000-0005-0000-0000-0000261A0000}"/>
    <cellStyle name="Comma 2 6 7 2 3" xfId="3839" xr:uid="{00000000-0005-0000-0000-0000271A0000}"/>
    <cellStyle name="Comma 2 6 7 2 3 2" xfId="11633" xr:uid="{00000000-0005-0000-0000-0000281A0000}"/>
    <cellStyle name="Comma 2 6 7 2 4" xfId="9035" xr:uid="{00000000-0005-0000-0000-0000291A0000}"/>
    <cellStyle name="Comma 2 6 7 3" xfId="1182" xr:uid="{00000000-0005-0000-0000-00002A1A0000}"/>
    <cellStyle name="Comma 2 6 7 3 2" xfId="6439" xr:uid="{00000000-0005-0000-0000-00002B1A0000}"/>
    <cellStyle name="Comma 2 6 7 3 2 2" xfId="14236" xr:uid="{00000000-0005-0000-0000-00002C1A0000}"/>
    <cellStyle name="Comma 2 6 7 3 3" xfId="3840" xr:uid="{00000000-0005-0000-0000-00002D1A0000}"/>
    <cellStyle name="Comma 2 6 7 3 3 2" xfId="11634" xr:uid="{00000000-0005-0000-0000-00002E1A0000}"/>
    <cellStyle name="Comma 2 6 7 3 4" xfId="9036" xr:uid="{00000000-0005-0000-0000-00002F1A0000}"/>
    <cellStyle name="Comma 2 6 7 4" xfId="6437" xr:uid="{00000000-0005-0000-0000-0000301A0000}"/>
    <cellStyle name="Comma 2 6 7 4 2" xfId="14234" xr:uid="{00000000-0005-0000-0000-0000311A0000}"/>
    <cellStyle name="Comma 2 6 7 5" xfId="3838" xr:uid="{00000000-0005-0000-0000-0000321A0000}"/>
    <cellStyle name="Comma 2 6 7 5 2" xfId="11632" xr:uid="{00000000-0005-0000-0000-0000331A0000}"/>
    <cellStyle name="Comma 2 6 7 6" xfId="9034" xr:uid="{00000000-0005-0000-0000-0000341A0000}"/>
    <cellStyle name="Comma 2 6 8" xfId="1183" xr:uid="{00000000-0005-0000-0000-0000351A0000}"/>
    <cellStyle name="Comma 2 6 8 2" xfId="1184" xr:uid="{00000000-0005-0000-0000-0000361A0000}"/>
    <cellStyle name="Comma 2 6 8 2 2" xfId="6441" xr:uid="{00000000-0005-0000-0000-0000371A0000}"/>
    <cellStyle name="Comma 2 6 8 2 2 2" xfId="14238" xr:uid="{00000000-0005-0000-0000-0000381A0000}"/>
    <cellStyle name="Comma 2 6 8 2 3" xfId="3842" xr:uid="{00000000-0005-0000-0000-0000391A0000}"/>
    <cellStyle name="Comma 2 6 8 2 3 2" xfId="11636" xr:uid="{00000000-0005-0000-0000-00003A1A0000}"/>
    <cellStyle name="Comma 2 6 8 2 4" xfId="9038" xr:uid="{00000000-0005-0000-0000-00003B1A0000}"/>
    <cellStyle name="Comma 2 6 8 3" xfId="6440" xr:uid="{00000000-0005-0000-0000-00003C1A0000}"/>
    <cellStyle name="Comma 2 6 8 3 2" xfId="14237" xr:uid="{00000000-0005-0000-0000-00003D1A0000}"/>
    <cellStyle name="Comma 2 6 8 4" xfId="3841" xr:uid="{00000000-0005-0000-0000-00003E1A0000}"/>
    <cellStyle name="Comma 2 6 8 4 2" xfId="11635" xr:uid="{00000000-0005-0000-0000-00003F1A0000}"/>
    <cellStyle name="Comma 2 6 8 5" xfId="9037" xr:uid="{00000000-0005-0000-0000-0000401A0000}"/>
    <cellStyle name="Comma 2 6 9" xfId="1185" xr:uid="{00000000-0005-0000-0000-0000411A0000}"/>
    <cellStyle name="Comma 2 6 9 2" xfId="6442" xr:uid="{00000000-0005-0000-0000-0000421A0000}"/>
    <cellStyle name="Comma 2 6 9 2 2" xfId="14239" xr:uid="{00000000-0005-0000-0000-0000431A0000}"/>
    <cellStyle name="Comma 2 6 9 3" xfId="3843" xr:uid="{00000000-0005-0000-0000-0000441A0000}"/>
    <cellStyle name="Comma 2 6 9 3 2" xfId="11637" xr:uid="{00000000-0005-0000-0000-0000451A0000}"/>
    <cellStyle name="Comma 2 6 9 4" xfId="9039" xr:uid="{00000000-0005-0000-0000-0000461A0000}"/>
    <cellStyle name="Comma 2 7" xfId="177" xr:uid="{00000000-0005-0000-0000-0000471A0000}"/>
    <cellStyle name="Comma 2 7 10" xfId="1187" xr:uid="{00000000-0005-0000-0000-0000481A0000}"/>
    <cellStyle name="Comma 2 7 10 2" xfId="6444" xr:uid="{00000000-0005-0000-0000-0000491A0000}"/>
    <cellStyle name="Comma 2 7 10 2 2" xfId="14241" xr:uid="{00000000-0005-0000-0000-00004A1A0000}"/>
    <cellStyle name="Comma 2 7 10 3" xfId="3845" xr:uid="{00000000-0005-0000-0000-00004B1A0000}"/>
    <cellStyle name="Comma 2 7 10 3 2" xfId="11639" xr:uid="{00000000-0005-0000-0000-00004C1A0000}"/>
    <cellStyle name="Comma 2 7 10 4" xfId="9041" xr:uid="{00000000-0005-0000-0000-00004D1A0000}"/>
    <cellStyle name="Comma 2 7 11" xfId="2712" xr:uid="{00000000-0005-0000-0000-00004E1A0000}"/>
    <cellStyle name="Comma 2 7 11 2" xfId="7925" xr:uid="{00000000-0005-0000-0000-00004F1A0000}"/>
    <cellStyle name="Comma 2 7 11 2 2" xfId="15722" xr:uid="{00000000-0005-0000-0000-0000501A0000}"/>
    <cellStyle name="Comma 2 7 11 3" xfId="5326" xr:uid="{00000000-0005-0000-0000-0000511A0000}"/>
    <cellStyle name="Comma 2 7 11 3 2" xfId="13120" xr:uid="{00000000-0005-0000-0000-0000521A0000}"/>
    <cellStyle name="Comma 2 7 11 4" xfId="10522" xr:uid="{00000000-0005-0000-0000-0000531A0000}"/>
    <cellStyle name="Comma 2 7 12" xfId="1186" xr:uid="{00000000-0005-0000-0000-0000541A0000}"/>
    <cellStyle name="Comma 2 7 12 2" xfId="6443" xr:uid="{00000000-0005-0000-0000-0000551A0000}"/>
    <cellStyle name="Comma 2 7 12 2 2" xfId="14240" xr:uid="{00000000-0005-0000-0000-0000561A0000}"/>
    <cellStyle name="Comma 2 7 12 3" xfId="3844" xr:uid="{00000000-0005-0000-0000-0000571A0000}"/>
    <cellStyle name="Comma 2 7 12 3 2" xfId="11638" xr:uid="{00000000-0005-0000-0000-0000581A0000}"/>
    <cellStyle name="Comma 2 7 12 4" xfId="9040" xr:uid="{00000000-0005-0000-0000-0000591A0000}"/>
    <cellStyle name="Comma 2 7 13" xfId="5435" xr:uid="{00000000-0005-0000-0000-00005A1A0000}"/>
    <cellStyle name="Comma 2 7 13 2" xfId="13229" xr:uid="{00000000-0005-0000-0000-00005B1A0000}"/>
    <cellStyle name="Comma 2 7 14" xfId="2829" xr:uid="{00000000-0005-0000-0000-00005C1A0000}"/>
    <cellStyle name="Comma 2 7 14 2" xfId="10631" xr:uid="{00000000-0005-0000-0000-00005D1A0000}"/>
    <cellStyle name="Comma 2 7 15" xfId="8034" xr:uid="{00000000-0005-0000-0000-00005E1A0000}"/>
    <cellStyle name="Comma 2 7 2" xfId="1188" xr:uid="{00000000-0005-0000-0000-00005F1A0000}"/>
    <cellStyle name="Comma 2 7 2 10" xfId="6445" xr:uid="{00000000-0005-0000-0000-0000601A0000}"/>
    <cellStyle name="Comma 2 7 2 10 2" xfId="14242" xr:uid="{00000000-0005-0000-0000-0000611A0000}"/>
    <cellStyle name="Comma 2 7 2 11" xfId="3846" xr:uid="{00000000-0005-0000-0000-0000621A0000}"/>
    <cellStyle name="Comma 2 7 2 11 2" xfId="11640" xr:uid="{00000000-0005-0000-0000-0000631A0000}"/>
    <cellStyle name="Comma 2 7 2 12" xfId="9042" xr:uid="{00000000-0005-0000-0000-0000641A0000}"/>
    <cellStyle name="Comma 2 7 2 2" xfId="1189" xr:uid="{00000000-0005-0000-0000-0000651A0000}"/>
    <cellStyle name="Comma 2 7 2 2 2" xfId="1190" xr:uid="{00000000-0005-0000-0000-0000661A0000}"/>
    <cellStyle name="Comma 2 7 2 2 2 2" xfId="1191" xr:uid="{00000000-0005-0000-0000-0000671A0000}"/>
    <cellStyle name="Comma 2 7 2 2 2 2 2" xfId="6448" xr:uid="{00000000-0005-0000-0000-0000681A0000}"/>
    <cellStyle name="Comma 2 7 2 2 2 2 2 2" xfId="14245" xr:uid="{00000000-0005-0000-0000-0000691A0000}"/>
    <cellStyle name="Comma 2 7 2 2 2 2 3" xfId="3849" xr:uid="{00000000-0005-0000-0000-00006A1A0000}"/>
    <cellStyle name="Comma 2 7 2 2 2 2 3 2" xfId="11643" xr:uid="{00000000-0005-0000-0000-00006B1A0000}"/>
    <cellStyle name="Comma 2 7 2 2 2 2 4" xfId="9045" xr:uid="{00000000-0005-0000-0000-00006C1A0000}"/>
    <cellStyle name="Comma 2 7 2 2 2 3" xfId="6447" xr:uid="{00000000-0005-0000-0000-00006D1A0000}"/>
    <cellStyle name="Comma 2 7 2 2 2 3 2" xfId="14244" xr:uid="{00000000-0005-0000-0000-00006E1A0000}"/>
    <cellStyle name="Comma 2 7 2 2 2 4" xfId="3848" xr:uid="{00000000-0005-0000-0000-00006F1A0000}"/>
    <cellStyle name="Comma 2 7 2 2 2 4 2" xfId="11642" xr:uid="{00000000-0005-0000-0000-0000701A0000}"/>
    <cellStyle name="Comma 2 7 2 2 2 5" xfId="9044" xr:uid="{00000000-0005-0000-0000-0000711A0000}"/>
    <cellStyle name="Comma 2 7 2 2 3" xfId="1192" xr:uid="{00000000-0005-0000-0000-0000721A0000}"/>
    <cellStyle name="Comma 2 7 2 2 3 2" xfId="6449" xr:uid="{00000000-0005-0000-0000-0000731A0000}"/>
    <cellStyle name="Comma 2 7 2 2 3 2 2" xfId="14246" xr:uid="{00000000-0005-0000-0000-0000741A0000}"/>
    <cellStyle name="Comma 2 7 2 2 3 3" xfId="3850" xr:uid="{00000000-0005-0000-0000-0000751A0000}"/>
    <cellStyle name="Comma 2 7 2 2 3 3 2" xfId="11644" xr:uid="{00000000-0005-0000-0000-0000761A0000}"/>
    <cellStyle name="Comma 2 7 2 2 3 4" xfId="9046" xr:uid="{00000000-0005-0000-0000-0000771A0000}"/>
    <cellStyle name="Comma 2 7 2 2 4" xfId="1193" xr:uid="{00000000-0005-0000-0000-0000781A0000}"/>
    <cellStyle name="Comma 2 7 2 2 4 2" xfId="6450" xr:uid="{00000000-0005-0000-0000-0000791A0000}"/>
    <cellStyle name="Comma 2 7 2 2 4 2 2" xfId="14247" xr:uid="{00000000-0005-0000-0000-00007A1A0000}"/>
    <cellStyle name="Comma 2 7 2 2 4 3" xfId="3851" xr:uid="{00000000-0005-0000-0000-00007B1A0000}"/>
    <cellStyle name="Comma 2 7 2 2 4 3 2" xfId="11645" xr:uid="{00000000-0005-0000-0000-00007C1A0000}"/>
    <cellStyle name="Comma 2 7 2 2 4 4" xfId="9047" xr:uid="{00000000-0005-0000-0000-00007D1A0000}"/>
    <cellStyle name="Comma 2 7 2 2 5" xfId="6446" xr:uid="{00000000-0005-0000-0000-00007E1A0000}"/>
    <cellStyle name="Comma 2 7 2 2 5 2" xfId="14243" xr:uid="{00000000-0005-0000-0000-00007F1A0000}"/>
    <cellStyle name="Comma 2 7 2 2 6" xfId="3847" xr:uid="{00000000-0005-0000-0000-0000801A0000}"/>
    <cellStyle name="Comma 2 7 2 2 6 2" xfId="11641" xr:uid="{00000000-0005-0000-0000-0000811A0000}"/>
    <cellStyle name="Comma 2 7 2 2 7" xfId="9043" xr:uid="{00000000-0005-0000-0000-0000821A0000}"/>
    <cellStyle name="Comma 2 7 2 3" xfId="1194" xr:uid="{00000000-0005-0000-0000-0000831A0000}"/>
    <cellStyle name="Comma 2 7 2 3 2" xfId="1195" xr:uid="{00000000-0005-0000-0000-0000841A0000}"/>
    <cellStyle name="Comma 2 7 2 3 2 2" xfId="1196" xr:uid="{00000000-0005-0000-0000-0000851A0000}"/>
    <cellStyle name="Comma 2 7 2 3 2 2 2" xfId="6453" xr:uid="{00000000-0005-0000-0000-0000861A0000}"/>
    <cellStyle name="Comma 2 7 2 3 2 2 2 2" xfId="14250" xr:uid="{00000000-0005-0000-0000-0000871A0000}"/>
    <cellStyle name="Comma 2 7 2 3 2 2 3" xfId="3854" xr:uid="{00000000-0005-0000-0000-0000881A0000}"/>
    <cellStyle name="Comma 2 7 2 3 2 2 3 2" xfId="11648" xr:uid="{00000000-0005-0000-0000-0000891A0000}"/>
    <cellStyle name="Comma 2 7 2 3 2 2 4" xfId="9050" xr:uid="{00000000-0005-0000-0000-00008A1A0000}"/>
    <cellStyle name="Comma 2 7 2 3 2 3" xfId="6452" xr:uid="{00000000-0005-0000-0000-00008B1A0000}"/>
    <cellStyle name="Comma 2 7 2 3 2 3 2" xfId="14249" xr:uid="{00000000-0005-0000-0000-00008C1A0000}"/>
    <cellStyle name="Comma 2 7 2 3 2 4" xfId="3853" xr:uid="{00000000-0005-0000-0000-00008D1A0000}"/>
    <cellStyle name="Comma 2 7 2 3 2 4 2" xfId="11647" xr:uid="{00000000-0005-0000-0000-00008E1A0000}"/>
    <cellStyle name="Comma 2 7 2 3 2 5" xfId="9049" xr:uid="{00000000-0005-0000-0000-00008F1A0000}"/>
    <cellStyle name="Comma 2 7 2 3 3" xfId="1197" xr:uid="{00000000-0005-0000-0000-0000901A0000}"/>
    <cellStyle name="Comma 2 7 2 3 3 2" xfId="6454" xr:uid="{00000000-0005-0000-0000-0000911A0000}"/>
    <cellStyle name="Comma 2 7 2 3 3 2 2" xfId="14251" xr:uid="{00000000-0005-0000-0000-0000921A0000}"/>
    <cellStyle name="Comma 2 7 2 3 3 3" xfId="3855" xr:uid="{00000000-0005-0000-0000-0000931A0000}"/>
    <cellStyle name="Comma 2 7 2 3 3 3 2" xfId="11649" xr:uid="{00000000-0005-0000-0000-0000941A0000}"/>
    <cellStyle name="Comma 2 7 2 3 3 4" xfId="9051" xr:uid="{00000000-0005-0000-0000-0000951A0000}"/>
    <cellStyle name="Comma 2 7 2 3 4" xfId="1198" xr:uid="{00000000-0005-0000-0000-0000961A0000}"/>
    <cellStyle name="Comma 2 7 2 3 4 2" xfId="6455" xr:uid="{00000000-0005-0000-0000-0000971A0000}"/>
    <cellStyle name="Comma 2 7 2 3 4 2 2" xfId="14252" xr:uid="{00000000-0005-0000-0000-0000981A0000}"/>
    <cellStyle name="Comma 2 7 2 3 4 3" xfId="3856" xr:uid="{00000000-0005-0000-0000-0000991A0000}"/>
    <cellStyle name="Comma 2 7 2 3 4 3 2" xfId="11650" xr:uid="{00000000-0005-0000-0000-00009A1A0000}"/>
    <cellStyle name="Comma 2 7 2 3 4 4" xfId="9052" xr:uid="{00000000-0005-0000-0000-00009B1A0000}"/>
    <cellStyle name="Comma 2 7 2 3 5" xfId="6451" xr:uid="{00000000-0005-0000-0000-00009C1A0000}"/>
    <cellStyle name="Comma 2 7 2 3 5 2" xfId="14248" xr:uid="{00000000-0005-0000-0000-00009D1A0000}"/>
    <cellStyle name="Comma 2 7 2 3 6" xfId="3852" xr:uid="{00000000-0005-0000-0000-00009E1A0000}"/>
    <cellStyle name="Comma 2 7 2 3 6 2" xfId="11646" xr:uid="{00000000-0005-0000-0000-00009F1A0000}"/>
    <cellStyle name="Comma 2 7 2 3 7" xfId="9048" xr:uid="{00000000-0005-0000-0000-0000A01A0000}"/>
    <cellStyle name="Comma 2 7 2 4" xfId="1199" xr:uid="{00000000-0005-0000-0000-0000A11A0000}"/>
    <cellStyle name="Comma 2 7 2 4 2" xfId="1200" xr:uid="{00000000-0005-0000-0000-0000A21A0000}"/>
    <cellStyle name="Comma 2 7 2 4 2 2" xfId="1201" xr:uid="{00000000-0005-0000-0000-0000A31A0000}"/>
    <cellStyle name="Comma 2 7 2 4 2 2 2" xfId="6458" xr:uid="{00000000-0005-0000-0000-0000A41A0000}"/>
    <cellStyle name="Comma 2 7 2 4 2 2 2 2" xfId="14255" xr:uid="{00000000-0005-0000-0000-0000A51A0000}"/>
    <cellStyle name="Comma 2 7 2 4 2 2 3" xfId="3859" xr:uid="{00000000-0005-0000-0000-0000A61A0000}"/>
    <cellStyle name="Comma 2 7 2 4 2 2 3 2" xfId="11653" xr:uid="{00000000-0005-0000-0000-0000A71A0000}"/>
    <cellStyle name="Comma 2 7 2 4 2 2 4" xfId="9055" xr:uid="{00000000-0005-0000-0000-0000A81A0000}"/>
    <cellStyle name="Comma 2 7 2 4 2 3" xfId="6457" xr:uid="{00000000-0005-0000-0000-0000A91A0000}"/>
    <cellStyle name="Comma 2 7 2 4 2 3 2" xfId="14254" xr:uid="{00000000-0005-0000-0000-0000AA1A0000}"/>
    <cellStyle name="Comma 2 7 2 4 2 4" xfId="3858" xr:uid="{00000000-0005-0000-0000-0000AB1A0000}"/>
    <cellStyle name="Comma 2 7 2 4 2 4 2" xfId="11652" xr:uid="{00000000-0005-0000-0000-0000AC1A0000}"/>
    <cellStyle name="Comma 2 7 2 4 2 5" xfId="9054" xr:uid="{00000000-0005-0000-0000-0000AD1A0000}"/>
    <cellStyle name="Comma 2 7 2 4 3" xfId="1202" xr:uid="{00000000-0005-0000-0000-0000AE1A0000}"/>
    <cellStyle name="Comma 2 7 2 4 3 2" xfId="6459" xr:uid="{00000000-0005-0000-0000-0000AF1A0000}"/>
    <cellStyle name="Comma 2 7 2 4 3 2 2" xfId="14256" xr:uid="{00000000-0005-0000-0000-0000B01A0000}"/>
    <cellStyle name="Comma 2 7 2 4 3 3" xfId="3860" xr:uid="{00000000-0005-0000-0000-0000B11A0000}"/>
    <cellStyle name="Comma 2 7 2 4 3 3 2" xfId="11654" xr:uid="{00000000-0005-0000-0000-0000B21A0000}"/>
    <cellStyle name="Comma 2 7 2 4 3 4" xfId="9056" xr:uid="{00000000-0005-0000-0000-0000B31A0000}"/>
    <cellStyle name="Comma 2 7 2 4 4" xfId="1203" xr:uid="{00000000-0005-0000-0000-0000B41A0000}"/>
    <cellStyle name="Comma 2 7 2 4 4 2" xfId="6460" xr:uid="{00000000-0005-0000-0000-0000B51A0000}"/>
    <cellStyle name="Comma 2 7 2 4 4 2 2" xfId="14257" xr:uid="{00000000-0005-0000-0000-0000B61A0000}"/>
    <cellStyle name="Comma 2 7 2 4 4 3" xfId="3861" xr:uid="{00000000-0005-0000-0000-0000B71A0000}"/>
    <cellStyle name="Comma 2 7 2 4 4 3 2" xfId="11655" xr:uid="{00000000-0005-0000-0000-0000B81A0000}"/>
    <cellStyle name="Comma 2 7 2 4 4 4" xfId="9057" xr:uid="{00000000-0005-0000-0000-0000B91A0000}"/>
    <cellStyle name="Comma 2 7 2 4 5" xfId="6456" xr:uid="{00000000-0005-0000-0000-0000BA1A0000}"/>
    <cellStyle name="Comma 2 7 2 4 5 2" xfId="14253" xr:uid="{00000000-0005-0000-0000-0000BB1A0000}"/>
    <cellStyle name="Comma 2 7 2 4 6" xfId="3857" xr:uid="{00000000-0005-0000-0000-0000BC1A0000}"/>
    <cellStyle name="Comma 2 7 2 4 6 2" xfId="11651" xr:uid="{00000000-0005-0000-0000-0000BD1A0000}"/>
    <cellStyle name="Comma 2 7 2 4 7" xfId="9053" xr:uid="{00000000-0005-0000-0000-0000BE1A0000}"/>
    <cellStyle name="Comma 2 7 2 5" xfId="1204" xr:uid="{00000000-0005-0000-0000-0000BF1A0000}"/>
    <cellStyle name="Comma 2 7 2 5 2" xfId="1205" xr:uid="{00000000-0005-0000-0000-0000C01A0000}"/>
    <cellStyle name="Comma 2 7 2 5 2 2" xfId="1206" xr:uid="{00000000-0005-0000-0000-0000C11A0000}"/>
    <cellStyle name="Comma 2 7 2 5 2 2 2" xfId="6463" xr:uid="{00000000-0005-0000-0000-0000C21A0000}"/>
    <cellStyle name="Comma 2 7 2 5 2 2 2 2" xfId="14260" xr:uid="{00000000-0005-0000-0000-0000C31A0000}"/>
    <cellStyle name="Comma 2 7 2 5 2 2 3" xfId="3864" xr:uid="{00000000-0005-0000-0000-0000C41A0000}"/>
    <cellStyle name="Comma 2 7 2 5 2 2 3 2" xfId="11658" xr:uid="{00000000-0005-0000-0000-0000C51A0000}"/>
    <cellStyle name="Comma 2 7 2 5 2 2 4" xfId="9060" xr:uid="{00000000-0005-0000-0000-0000C61A0000}"/>
    <cellStyle name="Comma 2 7 2 5 2 3" xfId="6462" xr:uid="{00000000-0005-0000-0000-0000C71A0000}"/>
    <cellStyle name="Comma 2 7 2 5 2 3 2" xfId="14259" xr:uid="{00000000-0005-0000-0000-0000C81A0000}"/>
    <cellStyle name="Comma 2 7 2 5 2 4" xfId="3863" xr:uid="{00000000-0005-0000-0000-0000C91A0000}"/>
    <cellStyle name="Comma 2 7 2 5 2 4 2" xfId="11657" xr:uid="{00000000-0005-0000-0000-0000CA1A0000}"/>
    <cellStyle name="Comma 2 7 2 5 2 5" xfId="9059" xr:uid="{00000000-0005-0000-0000-0000CB1A0000}"/>
    <cellStyle name="Comma 2 7 2 5 3" xfId="1207" xr:uid="{00000000-0005-0000-0000-0000CC1A0000}"/>
    <cellStyle name="Comma 2 7 2 5 3 2" xfId="6464" xr:uid="{00000000-0005-0000-0000-0000CD1A0000}"/>
    <cellStyle name="Comma 2 7 2 5 3 2 2" xfId="14261" xr:uid="{00000000-0005-0000-0000-0000CE1A0000}"/>
    <cellStyle name="Comma 2 7 2 5 3 3" xfId="3865" xr:uid="{00000000-0005-0000-0000-0000CF1A0000}"/>
    <cellStyle name="Comma 2 7 2 5 3 3 2" xfId="11659" xr:uid="{00000000-0005-0000-0000-0000D01A0000}"/>
    <cellStyle name="Comma 2 7 2 5 3 4" xfId="9061" xr:uid="{00000000-0005-0000-0000-0000D11A0000}"/>
    <cellStyle name="Comma 2 7 2 5 4" xfId="1208" xr:uid="{00000000-0005-0000-0000-0000D21A0000}"/>
    <cellStyle name="Comma 2 7 2 5 4 2" xfId="6465" xr:uid="{00000000-0005-0000-0000-0000D31A0000}"/>
    <cellStyle name="Comma 2 7 2 5 4 2 2" xfId="14262" xr:uid="{00000000-0005-0000-0000-0000D41A0000}"/>
    <cellStyle name="Comma 2 7 2 5 4 3" xfId="3866" xr:uid="{00000000-0005-0000-0000-0000D51A0000}"/>
    <cellStyle name="Comma 2 7 2 5 4 3 2" xfId="11660" xr:uid="{00000000-0005-0000-0000-0000D61A0000}"/>
    <cellStyle name="Comma 2 7 2 5 4 4" xfId="9062" xr:uid="{00000000-0005-0000-0000-0000D71A0000}"/>
    <cellStyle name="Comma 2 7 2 5 5" xfId="6461" xr:uid="{00000000-0005-0000-0000-0000D81A0000}"/>
    <cellStyle name="Comma 2 7 2 5 5 2" xfId="14258" xr:uid="{00000000-0005-0000-0000-0000D91A0000}"/>
    <cellStyle name="Comma 2 7 2 5 6" xfId="3862" xr:uid="{00000000-0005-0000-0000-0000DA1A0000}"/>
    <cellStyle name="Comma 2 7 2 5 6 2" xfId="11656" xr:uid="{00000000-0005-0000-0000-0000DB1A0000}"/>
    <cellStyle name="Comma 2 7 2 5 7" xfId="9058" xr:uid="{00000000-0005-0000-0000-0000DC1A0000}"/>
    <cellStyle name="Comma 2 7 2 6" xfId="1209" xr:uid="{00000000-0005-0000-0000-0000DD1A0000}"/>
    <cellStyle name="Comma 2 7 2 6 2" xfId="1210" xr:uid="{00000000-0005-0000-0000-0000DE1A0000}"/>
    <cellStyle name="Comma 2 7 2 6 2 2" xfId="6467" xr:uid="{00000000-0005-0000-0000-0000DF1A0000}"/>
    <cellStyle name="Comma 2 7 2 6 2 2 2" xfId="14264" xr:uid="{00000000-0005-0000-0000-0000E01A0000}"/>
    <cellStyle name="Comma 2 7 2 6 2 3" xfId="3868" xr:uid="{00000000-0005-0000-0000-0000E11A0000}"/>
    <cellStyle name="Comma 2 7 2 6 2 3 2" xfId="11662" xr:uid="{00000000-0005-0000-0000-0000E21A0000}"/>
    <cellStyle name="Comma 2 7 2 6 2 4" xfId="9064" xr:uid="{00000000-0005-0000-0000-0000E31A0000}"/>
    <cellStyle name="Comma 2 7 2 6 3" xfId="1211" xr:uid="{00000000-0005-0000-0000-0000E41A0000}"/>
    <cellStyle name="Comma 2 7 2 6 3 2" xfId="6468" xr:uid="{00000000-0005-0000-0000-0000E51A0000}"/>
    <cellStyle name="Comma 2 7 2 6 3 2 2" xfId="14265" xr:uid="{00000000-0005-0000-0000-0000E61A0000}"/>
    <cellStyle name="Comma 2 7 2 6 3 3" xfId="3869" xr:uid="{00000000-0005-0000-0000-0000E71A0000}"/>
    <cellStyle name="Comma 2 7 2 6 3 3 2" xfId="11663" xr:uid="{00000000-0005-0000-0000-0000E81A0000}"/>
    <cellStyle name="Comma 2 7 2 6 3 4" xfId="9065" xr:uid="{00000000-0005-0000-0000-0000E91A0000}"/>
    <cellStyle name="Comma 2 7 2 6 4" xfId="6466" xr:uid="{00000000-0005-0000-0000-0000EA1A0000}"/>
    <cellStyle name="Comma 2 7 2 6 4 2" xfId="14263" xr:uid="{00000000-0005-0000-0000-0000EB1A0000}"/>
    <cellStyle name="Comma 2 7 2 6 5" xfId="3867" xr:uid="{00000000-0005-0000-0000-0000EC1A0000}"/>
    <cellStyle name="Comma 2 7 2 6 5 2" xfId="11661" xr:uid="{00000000-0005-0000-0000-0000ED1A0000}"/>
    <cellStyle name="Comma 2 7 2 6 6" xfId="9063" xr:uid="{00000000-0005-0000-0000-0000EE1A0000}"/>
    <cellStyle name="Comma 2 7 2 7" xfId="1212" xr:uid="{00000000-0005-0000-0000-0000EF1A0000}"/>
    <cellStyle name="Comma 2 7 2 7 2" xfId="1213" xr:uid="{00000000-0005-0000-0000-0000F01A0000}"/>
    <cellStyle name="Comma 2 7 2 7 2 2" xfId="6470" xr:uid="{00000000-0005-0000-0000-0000F11A0000}"/>
    <cellStyle name="Comma 2 7 2 7 2 2 2" xfId="14267" xr:uid="{00000000-0005-0000-0000-0000F21A0000}"/>
    <cellStyle name="Comma 2 7 2 7 2 3" xfId="3871" xr:uid="{00000000-0005-0000-0000-0000F31A0000}"/>
    <cellStyle name="Comma 2 7 2 7 2 3 2" xfId="11665" xr:uid="{00000000-0005-0000-0000-0000F41A0000}"/>
    <cellStyle name="Comma 2 7 2 7 2 4" xfId="9067" xr:uid="{00000000-0005-0000-0000-0000F51A0000}"/>
    <cellStyle name="Comma 2 7 2 7 3" xfId="6469" xr:uid="{00000000-0005-0000-0000-0000F61A0000}"/>
    <cellStyle name="Comma 2 7 2 7 3 2" xfId="14266" xr:uid="{00000000-0005-0000-0000-0000F71A0000}"/>
    <cellStyle name="Comma 2 7 2 7 4" xfId="3870" xr:uid="{00000000-0005-0000-0000-0000F81A0000}"/>
    <cellStyle name="Comma 2 7 2 7 4 2" xfId="11664" xr:uid="{00000000-0005-0000-0000-0000F91A0000}"/>
    <cellStyle name="Comma 2 7 2 7 5" xfId="9066" xr:uid="{00000000-0005-0000-0000-0000FA1A0000}"/>
    <cellStyle name="Comma 2 7 2 8" xfId="1214" xr:uid="{00000000-0005-0000-0000-0000FB1A0000}"/>
    <cellStyle name="Comma 2 7 2 8 2" xfId="6471" xr:uid="{00000000-0005-0000-0000-0000FC1A0000}"/>
    <cellStyle name="Comma 2 7 2 8 2 2" xfId="14268" xr:uid="{00000000-0005-0000-0000-0000FD1A0000}"/>
    <cellStyle name="Comma 2 7 2 8 3" xfId="3872" xr:uid="{00000000-0005-0000-0000-0000FE1A0000}"/>
    <cellStyle name="Comma 2 7 2 8 3 2" xfId="11666" xr:uid="{00000000-0005-0000-0000-0000FF1A0000}"/>
    <cellStyle name="Comma 2 7 2 8 4" xfId="9068" xr:uid="{00000000-0005-0000-0000-0000001B0000}"/>
    <cellStyle name="Comma 2 7 2 9" xfId="1215" xr:uid="{00000000-0005-0000-0000-0000011B0000}"/>
    <cellStyle name="Comma 2 7 2 9 2" xfId="6472" xr:uid="{00000000-0005-0000-0000-0000021B0000}"/>
    <cellStyle name="Comma 2 7 2 9 2 2" xfId="14269" xr:uid="{00000000-0005-0000-0000-0000031B0000}"/>
    <cellStyle name="Comma 2 7 2 9 3" xfId="3873" xr:uid="{00000000-0005-0000-0000-0000041B0000}"/>
    <cellStyle name="Comma 2 7 2 9 3 2" xfId="11667" xr:uid="{00000000-0005-0000-0000-0000051B0000}"/>
    <cellStyle name="Comma 2 7 2 9 4" xfId="9069" xr:uid="{00000000-0005-0000-0000-0000061B0000}"/>
    <cellStyle name="Comma 2 7 3" xfId="1216" xr:uid="{00000000-0005-0000-0000-0000071B0000}"/>
    <cellStyle name="Comma 2 7 3 2" xfId="1217" xr:uid="{00000000-0005-0000-0000-0000081B0000}"/>
    <cellStyle name="Comma 2 7 3 2 2" xfId="1218" xr:uid="{00000000-0005-0000-0000-0000091B0000}"/>
    <cellStyle name="Comma 2 7 3 2 2 2" xfId="6475" xr:uid="{00000000-0005-0000-0000-00000A1B0000}"/>
    <cellStyle name="Comma 2 7 3 2 2 2 2" xfId="14272" xr:uid="{00000000-0005-0000-0000-00000B1B0000}"/>
    <cellStyle name="Comma 2 7 3 2 2 3" xfId="3876" xr:uid="{00000000-0005-0000-0000-00000C1B0000}"/>
    <cellStyle name="Comma 2 7 3 2 2 3 2" xfId="11670" xr:uid="{00000000-0005-0000-0000-00000D1B0000}"/>
    <cellStyle name="Comma 2 7 3 2 2 4" xfId="9072" xr:uid="{00000000-0005-0000-0000-00000E1B0000}"/>
    <cellStyle name="Comma 2 7 3 2 3" xfId="6474" xr:uid="{00000000-0005-0000-0000-00000F1B0000}"/>
    <cellStyle name="Comma 2 7 3 2 3 2" xfId="14271" xr:uid="{00000000-0005-0000-0000-0000101B0000}"/>
    <cellStyle name="Comma 2 7 3 2 4" xfId="3875" xr:uid="{00000000-0005-0000-0000-0000111B0000}"/>
    <cellStyle name="Comma 2 7 3 2 4 2" xfId="11669" xr:uid="{00000000-0005-0000-0000-0000121B0000}"/>
    <cellStyle name="Comma 2 7 3 2 5" xfId="9071" xr:uid="{00000000-0005-0000-0000-0000131B0000}"/>
    <cellStyle name="Comma 2 7 3 3" xfId="1219" xr:uid="{00000000-0005-0000-0000-0000141B0000}"/>
    <cellStyle name="Comma 2 7 3 3 2" xfId="6476" xr:uid="{00000000-0005-0000-0000-0000151B0000}"/>
    <cellStyle name="Comma 2 7 3 3 2 2" xfId="14273" xr:uid="{00000000-0005-0000-0000-0000161B0000}"/>
    <cellStyle name="Comma 2 7 3 3 3" xfId="3877" xr:uid="{00000000-0005-0000-0000-0000171B0000}"/>
    <cellStyle name="Comma 2 7 3 3 3 2" xfId="11671" xr:uid="{00000000-0005-0000-0000-0000181B0000}"/>
    <cellStyle name="Comma 2 7 3 3 4" xfId="9073" xr:uid="{00000000-0005-0000-0000-0000191B0000}"/>
    <cellStyle name="Comma 2 7 3 4" xfId="1220" xr:uid="{00000000-0005-0000-0000-00001A1B0000}"/>
    <cellStyle name="Comma 2 7 3 4 2" xfId="6477" xr:uid="{00000000-0005-0000-0000-00001B1B0000}"/>
    <cellStyle name="Comma 2 7 3 4 2 2" xfId="14274" xr:uid="{00000000-0005-0000-0000-00001C1B0000}"/>
    <cellStyle name="Comma 2 7 3 4 3" xfId="3878" xr:uid="{00000000-0005-0000-0000-00001D1B0000}"/>
    <cellStyle name="Comma 2 7 3 4 3 2" xfId="11672" xr:uid="{00000000-0005-0000-0000-00001E1B0000}"/>
    <cellStyle name="Comma 2 7 3 4 4" xfId="9074" xr:uid="{00000000-0005-0000-0000-00001F1B0000}"/>
    <cellStyle name="Comma 2 7 3 5" xfId="6473" xr:uid="{00000000-0005-0000-0000-0000201B0000}"/>
    <cellStyle name="Comma 2 7 3 5 2" xfId="14270" xr:uid="{00000000-0005-0000-0000-0000211B0000}"/>
    <cellStyle name="Comma 2 7 3 6" xfId="3874" xr:uid="{00000000-0005-0000-0000-0000221B0000}"/>
    <cellStyle name="Comma 2 7 3 6 2" xfId="11668" xr:uid="{00000000-0005-0000-0000-0000231B0000}"/>
    <cellStyle name="Comma 2 7 3 7" xfId="9070" xr:uid="{00000000-0005-0000-0000-0000241B0000}"/>
    <cellStyle name="Comma 2 7 4" xfId="1221" xr:uid="{00000000-0005-0000-0000-0000251B0000}"/>
    <cellStyle name="Comma 2 7 4 2" xfId="1222" xr:uid="{00000000-0005-0000-0000-0000261B0000}"/>
    <cellStyle name="Comma 2 7 4 2 2" xfId="1223" xr:uid="{00000000-0005-0000-0000-0000271B0000}"/>
    <cellStyle name="Comma 2 7 4 2 2 2" xfId="6480" xr:uid="{00000000-0005-0000-0000-0000281B0000}"/>
    <cellStyle name="Comma 2 7 4 2 2 2 2" xfId="14277" xr:uid="{00000000-0005-0000-0000-0000291B0000}"/>
    <cellStyle name="Comma 2 7 4 2 2 3" xfId="3881" xr:uid="{00000000-0005-0000-0000-00002A1B0000}"/>
    <cellStyle name="Comma 2 7 4 2 2 3 2" xfId="11675" xr:uid="{00000000-0005-0000-0000-00002B1B0000}"/>
    <cellStyle name="Comma 2 7 4 2 2 4" xfId="9077" xr:uid="{00000000-0005-0000-0000-00002C1B0000}"/>
    <cellStyle name="Comma 2 7 4 2 3" xfId="6479" xr:uid="{00000000-0005-0000-0000-00002D1B0000}"/>
    <cellStyle name="Comma 2 7 4 2 3 2" xfId="14276" xr:uid="{00000000-0005-0000-0000-00002E1B0000}"/>
    <cellStyle name="Comma 2 7 4 2 4" xfId="3880" xr:uid="{00000000-0005-0000-0000-00002F1B0000}"/>
    <cellStyle name="Comma 2 7 4 2 4 2" xfId="11674" xr:uid="{00000000-0005-0000-0000-0000301B0000}"/>
    <cellStyle name="Comma 2 7 4 2 5" xfId="9076" xr:uid="{00000000-0005-0000-0000-0000311B0000}"/>
    <cellStyle name="Comma 2 7 4 3" xfId="1224" xr:uid="{00000000-0005-0000-0000-0000321B0000}"/>
    <cellStyle name="Comma 2 7 4 3 2" xfId="6481" xr:uid="{00000000-0005-0000-0000-0000331B0000}"/>
    <cellStyle name="Comma 2 7 4 3 2 2" xfId="14278" xr:uid="{00000000-0005-0000-0000-0000341B0000}"/>
    <cellStyle name="Comma 2 7 4 3 3" xfId="3882" xr:uid="{00000000-0005-0000-0000-0000351B0000}"/>
    <cellStyle name="Comma 2 7 4 3 3 2" xfId="11676" xr:uid="{00000000-0005-0000-0000-0000361B0000}"/>
    <cellStyle name="Comma 2 7 4 3 4" xfId="9078" xr:uid="{00000000-0005-0000-0000-0000371B0000}"/>
    <cellStyle name="Comma 2 7 4 4" xfId="1225" xr:uid="{00000000-0005-0000-0000-0000381B0000}"/>
    <cellStyle name="Comma 2 7 4 4 2" xfId="6482" xr:uid="{00000000-0005-0000-0000-0000391B0000}"/>
    <cellStyle name="Comma 2 7 4 4 2 2" xfId="14279" xr:uid="{00000000-0005-0000-0000-00003A1B0000}"/>
    <cellStyle name="Comma 2 7 4 4 3" xfId="3883" xr:uid="{00000000-0005-0000-0000-00003B1B0000}"/>
    <cellStyle name="Comma 2 7 4 4 3 2" xfId="11677" xr:uid="{00000000-0005-0000-0000-00003C1B0000}"/>
    <cellStyle name="Comma 2 7 4 4 4" xfId="9079" xr:uid="{00000000-0005-0000-0000-00003D1B0000}"/>
    <cellStyle name="Comma 2 7 4 5" xfId="6478" xr:uid="{00000000-0005-0000-0000-00003E1B0000}"/>
    <cellStyle name="Comma 2 7 4 5 2" xfId="14275" xr:uid="{00000000-0005-0000-0000-00003F1B0000}"/>
    <cellStyle name="Comma 2 7 4 6" xfId="3879" xr:uid="{00000000-0005-0000-0000-0000401B0000}"/>
    <cellStyle name="Comma 2 7 4 6 2" xfId="11673" xr:uid="{00000000-0005-0000-0000-0000411B0000}"/>
    <cellStyle name="Comma 2 7 4 7" xfId="9075" xr:uid="{00000000-0005-0000-0000-0000421B0000}"/>
    <cellStyle name="Comma 2 7 5" xfId="1226" xr:uid="{00000000-0005-0000-0000-0000431B0000}"/>
    <cellStyle name="Comma 2 7 5 2" xfId="1227" xr:uid="{00000000-0005-0000-0000-0000441B0000}"/>
    <cellStyle name="Comma 2 7 5 2 2" xfId="1228" xr:uid="{00000000-0005-0000-0000-0000451B0000}"/>
    <cellStyle name="Comma 2 7 5 2 2 2" xfId="6485" xr:uid="{00000000-0005-0000-0000-0000461B0000}"/>
    <cellStyle name="Comma 2 7 5 2 2 2 2" xfId="14282" xr:uid="{00000000-0005-0000-0000-0000471B0000}"/>
    <cellStyle name="Comma 2 7 5 2 2 3" xfId="3886" xr:uid="{00000000-0005-0000-0000-0000481B0000}"/>
    <cellStyle name="Comma 2 7 5 2 2 3 2" xfId="11680" xr:uid="{00000000-0005-0000-0000-0000491B0000}"/>
    <cellStyle name="Comma 2 7 5 2 2 4" xfId="9082" xr:uid="{00000000-0005-0000-0000-00004A1B0000}"/>
    <cellStyle name="Comma 2 7 5 2 3" xfId="6484" xr:uid="{00000000-0005-0000-0000-00004B1B0000}"/>
    <cellStyle name="Comma 2 7 5 2 3 2" xfId="14281" xr:uid="{00000000-0005-0000-0000-00004C1B0000}"/>
    <cellStyle name="Comma 2 7 5 2 4" xfId="3885" xr:uid="{00000000-0005-0000-0000-00004D1B0000}"/>
    <cellStyle name="Comma 2 7 5 2 4 2" xfId="11679" xr:uid="{00000000-0005-0000-0000-00004E1B0000}"/>
    <cellStyle name="Comma 2 7 5 2 5" xfId="9081" xr:uid="{00000000-0005-0000-0000-00004F1B0000}"/>
    <cellStyle name="Comma 2 7 5 3" xfId="1229" xr:uid="{00000000-0005-0000-0000-0000501B0000}"/>
    <cellStyle name="Comma 2 7 5 3 2" xfId="6486" xr:uid="{00000000-0005-0000-0000-0000511B0000}"/>
    <cellStyle name="Comma 2 7 5 3 2 2" xfId="14283" xr:uid="{00000000-0005-0000-0000-0000521B0000}"/>
    <cellStyle name="Comma 2 7 5 3 3" xfId="3887" xr:uid="{00000000-0005-0000-0000-0000531B0000}"/>
    <cellStyle name="Comma 2 7 5 3 3 2" xfId="11681" xr:uid="{00000000-0005-0000-0000-0000541B0000}"/>
    <cellStyle name="Comma 2 7 5 3 4" xfId="9083" xr:uid="{00000000-0005-0000-0000-0000551B0000}"/>
    <cellStyle name="Comma 2 7 5 4" xfId="1230" xr:uid="{00000000-0005-0000-0000-0000561B0000}"/>
    <cellStyle name="Comma 2 7 5 4 2" xfId="6487" xr:uid="{00000000-0005-0000-0000-0000571B0000}"/>
    <cellStyle name="Comma 2 7 5 4 2 2" xfId="14284" xr:uid="{00000000-0005-0000-0000-0000581B0000}"/>
    <cellStyle name="Comma 2 7 5 4 3" xfId="3888" xr:uid="{00000000-0005-0000-0000-0000591B0000}"/>
    <cellStyle name="Comma 2 7 5 4 3 2" xfId="11682" xr:uid="{00000000-0005-0000-0000-00005A1B0000}"/>
    <cellStyle name="Comma 2 7 5 4 4" xfId="9084" xr:uid="{00000000-0005-0000-0000-00005B1B0000}"/>
    <cellStyle name="Comma 2 7 5 5" xfId="6483" xr:uid="{00000000-0005-0000-0000-00005C1B0000}"/>
    <cellStyle name="Comma 2 7 5 5 2" xfId="14280" xr:uid="{00000000-0005-0000-0000-00005D1B0000}"/>
    <cellStyle name="Comma 2 7 5 6" xfId="3884" xr:uid="{00000000-0005-0000-0000-00005E1B0000}"/>
    <cellStyle name="Comma 2 7 5 6 2" xfId="11678" xr:uid="{00000000-0005-0000-0000-00005F1B0000}"/>
    <cellStyle name="Comma 2 7 5 7" xfId="9080" xr:uid="{00000000-0005-0000-0000-0000601B0000}"/>
    <cellStyle name="Comma 2 7 6" xfId="1231" xr:uid="{00000000-0005-0000-0000-0000611B0000}"/>
    <cellStyle name="Comma 2 7 6 2" xfId="1232" xr:uid="{00000000-0005-0000-0000-0000621B0000}"/>
    <cellStyle name="Comma 2 7 6 2 2" xfId="1233" xr:uid="{00000000-0005-0000-0000-0000631B0000}"/>
    <cellStyle name="Comma 2 7 6 2 2 2" xfId="6490" xr:uid="{00000000-0005-0000-0000-0000641B0000}"/>
    <cellStyle name="Comma 2 7 6 2 2 2 2" xfId="14287" xr:uid="{00000000-0005-0000-0000-0000651B0000}"/>
    <cellStyle name="Comma 2 7 6 2 2 3" xfId="3891" xr:uid="{00000000-0005-0000-0000-0000661B0000}"/>
    <cellStyle name="Comma 2 7 6 2 2 3 2" xfId="11685" xr:uid="{00000000-0005-0000-0000-0000671B0000}"/>
    <cellStyle name="Comma 2 7 6 2 2 4" xfId="9087" xr:uid="{00000000-0005-0000-0000-0000681B0000}"/>
    <cellStyle name="Comma 2 7 6 2 3" xfId="6489" xr:uid="{00000000-0005-0000-0000-0000691B0000}"/>
    <cellStyle name="Comma 2 7 6 2 3 2" xfId="14286" xr:uid="{00000000-0005-0000-0000-00006A1B0000}"/>
    <cellStyle name="Comma 2 7 6 2 4" xfId="3890" xr:uid="{00000000-0005-0000-0000-00006B1B0000}"/>
    <cellStyle name="Comma 2 7 6 2 4 2" xfId="11684" xr:uid="{00000000-0005-0000-0000-00006C1B0000}"/>
    <cellStyle name="Comma 2 7 6 2 5" xfId="9086" xr:uid="{00000000-0005-0000-0000-00006D1B0000}"/>
    <cellStyle name="Comma 2 7 6 3" xfId="1234" xr:uid="{00000000-0005-0000-0000-00006E1B0000}"/>
    <cellStyle name="Comma 2 7 6 3 2" xfId="6491" xr:uid="{00000000-0005-0000-0000-00006F1B0000}"/>
    <cellStyle name="Comma 2 7 6 3 2 2" xfId="14288" xr:uid="{00000000-0005-0000-0000-0000701B0000}"/>
    <cellStyle name="Comma 2 7 6 3 3" xfId="3892" xr:uid="{00000000-0005-0000-0000-0000711B0000}"/>
    <cellStyle name="Comma 2 7 6 3 3 2" xfId="11686" xr:uid="{00000000-0005-0000-0000-0000721B0000}"/>
    <cellStyle name="Comma 2 7 6 3 4" xfId="9088" xr:uid="{00000000-0005-0000-0000-0000731B0000}"/>
    <cellStyle name="Comma 2 7 6 4" xfId="1235" xr:uid="{00000000-0005-0000-0000-0000741B0000}"/>
    <cellStyle name="Comma 2 7 6 4 2" xfId="6492" xr:uid="{00000000-0005-0000-0000-0000751B0000}"/>
    <cellStyle name="Comma 2 7 6 4 2 2" xfId="14289" xr:uid="{00000000-0005-0000-0000-0000761B0000}"/>
    <cellStyle name="Comma 2 7 6 4 3" xfId="3893" xr:uid="{00000000-0005-0000-0000-0000771B0000}"/>
    <cellStyle name="Comma 2 7 6 4 3 2" xfId="11687" xr:uid="{00000000-0005-0000-0000-0000781B0000}"/>
    <cellStyle name="Comma 2 7 6 4 4" xfId="9089" xr:uid="{00000000-0005-0000-0000-0000791B0000}"/>
    <cellStyle name="Comma 2 7 6 5" xfId="6488" xr:uid="{00000000-0005-0000-0000-00007A1B0000}"/>
    <cellStyle name="Comma 2 7 6 5 2" xfId="14285" xr:uid="{00000000-0005-0000-0000-00007B1B0000}"/>
    <cellStyle name="Comma 2 7 6 6" xfId="3889" xr:uid="{00000000-0005-0000-0000-00007C1B0000}"/>
    <cellStyle name="Comma 2 7 6 6 2" xfId="11683" xr:uid="{00000000-0005-0000-0000-00007D1B0000}"/>
    <cellStyle name="Comma 2 7 6 7" xfId="9085" xr:uid="{00000000-0005-0000-0000-00007E1B0000}"/>
    <cellStyle name="Comma 2 7 7" xfId="1236" xr:uid="{00000000-0005-0000-0000-00007F1B0000}"/>
    <cellStyle name="Comma 2 7 7 2" xfId="1237" xr:uid="{00000000-0005-0000-0000-0000801B0000}"/>
    <cellStyle name="Comma 2 7 7 2 2" xfId="6494" xr:uid="{00000000-0005-0000-0000-0000811B0000}"/>
    <cellStyle name="Comma 2 7 7 2 2 2" xfId="14291" xr:uid="{00000000-0005-0000-0000-0000821B0000}"/>
    <cellStyle name="Comma 2 7 7 2 3" xfId="3895" xr:uid="{00000000-0005-0000-0000-0000831B0000}"/>
    <cellStyle name="Comma 2 7 7 2 3 2" xfId="11689" xr:uid="{00000000-0005-0000-0000-0000841B0000}"/>
    <cellStyle name="Comma 2 7 7 2 4" xfId="9091" xr:uid="{00000000-0005-0000-0000-0000851B0000}"/>
    <cellStyle name="Comma 2 7 7 3" xfId="1238" xr:uid="{00000000-0005-0000-0000-0000861B0000}"/>
    <cellStyle name="Comma 2 7 7 3 2" xfId="6495" xr:uid="{00000000-0005-0000-0000-0000871B0000}"/>
    <cellStyle name="Comma 2 7 7 3 2 2" xfId="14292" xr:uid="{00000000-0005-0000-0000-0000881B0000}"/>
    <cellStyle name="Comma 2 7 7 3 3" xfId="3896" xr:uid="{00000000-0005-0000-0000-0000891B0000}"/>
    <cellStyle name="Comma 2 7 7 3 3 2" xfId="11690" xr:uid="{00000000-0005-0000-0000-00008A1B0000}"/>
    <cellStyle name="Comma 2 7 7 3 4" xfId="9092" xr:uid="{00000000-0005-0000-0000-00008B1B0000}"/>
    <cellStyle name="Comma 2 7 7 4" xfId="6493" xr:uid="{00000000-0005-0000-0000-00008C1B0000}"/>
    <cellStyle name="Comma 2 7 7 4 2" xfId="14290" xr:uid="{00000000-0005-0000-0000-00008D1B0000}"/>
    <cellStyle name="Comma 2 7 7 5" xfId="3894" xr:uid="{00000000-0005-0000-0000-00008E1B0000}"/>
    <cellStyle name="Comma 2 7 7 5 2" xfId="11688" xr:uid="{00000000-0005-0000-0000-00008F1B0000}"/>
    <cellStyle name="Comma 2 7 7 6" xfId="9090" xr:uid="{00000000-0005-0000-0000-0000901B0000}"/>
    <cellStyle name="Comma 2 7 8" xfId="1239" xr:uid="{00000000-0005-0000-0000-0000911B0000}"/>
    <cellStyle name="Comma 2 7 8 2" xfId="1240" xr:uid="{00000000-0005-0000-0000-0000921B0000}"/>
    <cellStyle name="Comma 2 7 8 2 2" xfId="6497" xr:uid="{00000000-0005-0000-0000-0000931B0000}"/>
    <cellStyle name="Comma 2 7 8 2 2 2" xfId="14294" xr:uid="{00000000-0005-0000-0000-0000941B0000}"/>
    <cellStyle name="Comma 2 7 8 2 3" xfId="3898" xr:uid="{00000000-0005-0000-0000-0000951B0000}"/>
    <cellStyle name="Comma 2 7 8 2 3 2" xfId="11692" xr:uid="{00000000-0005-0000-0000-0000961B0000}"/>
    <cellStyle name="Comma 2 7 8 2 4" xfId="9094" xr:uid="{00000000-0005-0000-0000-0000971B0000}"/>
    <cellStyle name="Comma 2 7 8 3" xfId="6496" xr:uid="{00000000-0005-0000-0000-0000981B0000}"/>
    <cellStyle name="Comma 2 7 8 3 2" xfId="14293" xr:uid="{00000000-0005-0000-0000-0000991B0000}"/>
    <cellStyle name="Comma 2 7 8 4" xfId="3897" xr:uid="{00000000-0005-0000-0000-00009A1B0000}"/>
    <cellStyle name="Comma 2 7 8 4 2" xfId="11691" xr:uid="{00000000-0005-0000-0000-00009B1B0000}"/>
    <cellStyle name="Comma 2 7 8 5" xfId="9093" xr:uid="{00000000-0005-0000-0000-00009C1B0000}"/>
    <cellStyle name="Comma 2 7 9" xfId="1241" xr:uid="{00000000-0005-0000-0000-00009D1B0000}"/>
    <cellStyle name="Comma 2 7 9 2" xfId="6498" xr:uid="{00000000-0005-0000-0000-00009E1B0000}"/>
    <cellStyle name="Comma 2 7 9 2 2" xfId="14295" xr:uid="{00000000-0005-0000-0000-00009F1B0000}"/>
    <cellStyle name="Comma 2 7 9 3" xfId="3899" xr:uid="{00000000-0005-0000-0000-0000A01B0000}"/>
    <cellStyle name="Comma 2 7 9 3 2" xfId="11693" xr:uid="{00000000-0005-0000-0000-0000A11B0000}"/>
    <cellStyle name="Comma 2 7 9 4" xfId="9095" xr:uid="{00000000-0005-0000-0000-0000A21B0000}"/>
    <cellStyle name="Comma 2 8" xfId="1242" xr:uid="{00000000-0005-0000-0000-0000A31B0000}"/>
    <cellStyle name="Comma 2 8 10" xfId="1243" xr:uid="{00000000-0005-0000-0000-0000A41B0000}"/>
    <cellStyle name="Comma 2 8 10 2" xfId="6500" xr:uid="{00000000-0005-0000-0000-0000A51B0000}"/>
    <cellStyle name="Comma 2 8 10 2 2" xfId="14297" xr:uid="{00000000-0005-0000-0000-0000A61B0000}"/>
    <cellStyle name="Comma 2 8 10 3" xfId="3901" xr:uid="{00000000-0005-0000-0000-0000A71B0000}"/>
    <cellStyle name="Comma 2 8 10 3 2" xfId="11695" xr:uid="{00000000-0005-0000-0000-0000A81B0000}"/>
    <cellStyle name="Comma 2 8 10 4" xfId="9097" xr:uid="{00000000-0005-0000-0000-0000A91B0000}"/>
    <cellStyle name="Comma 2 8 11" xfId="6499" xr:uid="{00000000-0005-0000-0000-0000AA1B0000}"/>
    <cellStyle name="Comma 2 8 11 2" xfId="14296" xr:uid="{00000000-0005-0000-0000-0000AB1B0000}"/>
    <cellStyle name="Comma 2 8 12" xfId="3900" xr:uid="{00000000-0005-0000-0000-0000AC1B0000}"/>
    <cellStyle name="Comma 2 8 12 2" xfId="11694" xr:uid="{00000000-0005-0000-0000-0000AD1B0000}"/>
    <cellStyle name="Comma 2 8 13" xfId="9096" xr:uid="{00000000-0005-0000-0000-0000AE1B0000}"/>
    <cellStyle name="Comma 2 8 2" xfId="1244" xr:uid="{00000000-0005-0000-0000-0000AF1B0000}"/>
    <cellStyle name="Comma 2 8 2 10" xfId="6501" xr:uid="{00000000-0005-0000-0000-0000B01B0000}"/>
    <cellStyle name="Comma 2 8 2 10 2" xfId="14298" xr:uid="{00000000-0005-0000-0000-0000B11B0000}"/>
    <cellStyle name="Comma 2 8 2 11" xfId="3902" xr:uid="{00000000-0005-0000-0000-0000B21B0000}"/>
    <cellStyle name="Comma 2 8 2 11 2" xfId="11696" xr:uid="{00000000-0005-0000-0000-0000B31B0000}"/>
    <cellStyle name="Comma 2 8 2 12" xfId="9098" xr:uid="{00000000-0005-0000-0000-0000B41B0000}"/>
    <cellStyle name="Comma 2 8 2 2" xfId="1245" xr:uid="{00000000-0005-0000-0000-0000B51B0000}"/>
    <cellStyle name="Comma 2 8 2 2 2" xfId="1246" xr:uid="{00000000-0005-0000-0000-0000B61B0000}"/>
    <cellStyle name="Comma 2 8 2 2 2 2" xfId="1247" xr:uid="{00000000-0005-0000-0000-0000B71B0000}"/>
    <cellStyle name="Comma 2 8 2 2 2 2 2" xfId="6504" xr:uid="{00000000-0005-0000-0000-0000B81B0000}"/>
    <cellStyle name="Comma 2 8 2 2 2 2 2 2" xfId="14301" xr:uid="{00000000-0005-0000-0000-0000B91B0000}"/>
    <cellStyle name="Comma 2 8 2 2 2 2 3" xfId="3905" xr:uid="{00000000-0005-0000-0000-0000BA1B0000}"/>
    <cellStyle name="Comma 2 8 2 2 2 2 3 2" xfId="11699" xr:uid="{00000000-0005-0000-0000-0000BB1B0000}"/>
    <cellStyle name="Comma 2 8 2 2 2 2 4" xfId="9101" xr:uid="{00000000-0005-0000-0000-0000BC1B0000}"/>
    <cellStyle name="Comma 2 8 2 2 2 3" xfId="6503" xr:uid="{00000000-0005-0000-0000-0000BD1B0000}"/>
    <cellStyle name="Comma 2 8 2 2 2 3 2" xfId="14300" xr:uid="{00000000-0005-0000-0000-0000BE1B0000}"/>
    <cellStyle name="Comma 2 8 2 2 2 4" xfId="3904" xr:uid="{00000000-0005-0000-0000-0000BF1B0000}"/>
    <cellStyle name="Comma 2 8 2 2 2 4 2" xfId="11698" xr:uid="{00000000-0005-0000-0000-0000C01B0000}"/>
    <cellStyle name="Comma 2 8 2 2 2 5" xfId="9100" xr:uid="{00000000-0005-0000-0000-0000C11B0000}"/>
    <cellStyle name="Comma 2 8 2 2 3" xfId="1248" xr:uid="{00000000-0005-0000-0000-0000C21B0000}"/>
    <cellStyle name="Comma 2 8 2 2 3 2" xfId="6505" xr:uid="{00000000-0005-0000-0000-0000C31B0000}"/>
    <cellStyle name="Comma 2 8 2 2 3 2 2" xfId="14302" xr:uid="{00000000-0005-0000-0000-0000C41B0000}"/>
    <cellStyle name="Comma 2 8 2 2 3 3" xfId="3906" xr:uid="{00000000-0005-0000-0000-0000C51B0000}"/>
    <cellStyle name="Comma 2 8 2 2 3 3 2" xfId="11700" xr:uid="{00000000-0005-0000-0000-0000C61B0000}"/>
    <cellStyle name="Comma 2 8 2 2 3 4" xfId="9102" xr:uid="{00000000-0005-0000-0000-0000C71B0000}"/>
    <cellStyle name="Comma 2 8 2 2 4" xfId="1249" xr:uid="{00000000-0005-0000-0000-0000C81B0000}"/>
    <cellStyle name="Comma 2 8 2 2 4 2" xfId="6506" xr:uid="{00000000-0005-0000-0000-0000C91B0000}"/>
    <cellStyle name="Comma 2 8 2 2 4 2 2" xfId="14303" xr:uid="{00000000-0005-0000-0000-0000CA1B0000}"/>
    <cellStyle name="Comma 2 8 2 2 4 3" xfId="3907" xr:uid="{00000000-0005-0000-0000-0000CB1B0000}"/>
    <cellStyle name="Comma 2 8 2 2 4 3 2" xfId="11701" xr:uid="{00000000-0005-0000-0000-0000CC1B0000}"/>
    <cellStyle name="Comma 2 8 2 2 4 4" xfId="9103" xr:uid="{00000000-0005-0000-0000-0000CD1B0000}"/>
    <cellStyle name="Comma 2 8 2 2 5" xfId="6502" xr:uid="{00000000-0005-0000-0000-0000CE1B0000}"/>
    <cellStyle name="Comma 2 8 2 2 5 2" xfId="14299" xr:uid="{00000000-0005-0000-0000-0000CF1B0000}"/>
    <cellStyle name="Comma 2 8 2 2 6" xfId="3903" xr:uid="{00000000-0005-0000-0000-0000D01B0000}"/>
    <cellStyle name="Comma 2 8 2 2 6 2" xfId="11697" xr:uid="{00000000-0005-0000-0000-0000D11B0000}"/>
    <cellStyle name="Comma 2 8 2 2 7" xfId="9099" xr:uid="{00000000-0005-0000-0000-0000D21B0000}"/>
    <cellStyle name="Comma 2 8 2 3" xfId="1250" xr:uid="{00000000-0005-0000-0000-0000D31B0000}"/>
    <cellStyle name="Comma 2 8 2 3 2" xfId="1251" xr:uid="{00000000-0005-0000-0000-0000D41B0000}"/>
    <cellStyle name="Comma 2 8 2 3 2 2" xfId="1252" xr:uid="{00000000-0005-0000-0000-0000D51B0000}"/>
    <cellStyle name="Comma 2 8 2 3 2 2 2" xfId="6509" xr:uid="{00000000-0005-0000-0000-0000D61B0000}"/>
    <cellStyle name="Comma 2 8 2 3 2 2 2 2" xfId="14306" xr:uid="{00000000-0005-0000-0000-0000D71B0000}"/>
    <cellStyle name="Comma 2 8 2 3 2 2 3" xfId="3910" xr:uid="{00000000-0005-0000-0000-0000D81B0000}"/>
    <cellStyle name="Comma 2 8 2 3 2 2 3 2" xfId="11704" xr:uid="{00000000-0005-0000-0000-0000D91B0000}"/>
    <cellStyle name="Comma 2 8 2 3 2 2 4" xfId="9106" xr:uid="{00000000-0005-0000-0000-0000DA1B0000}"/>
    <cellStyle name="Comma 2 8 2 3 2 3" xfId="6508" xr:uid="{00000000-0005-0000-0000-0000DB1B0000}"/>
    <cellStyle name="Comma 2 8 2 3 2 3 2" xfId="14305" xr:uid="{00000000-0005-0000-0000-0000DC1B0000}"/>
    <cellStyle name="Comma 2 8 2 3 2 4" xfId="3909" xr:uid="{00000000-0005-0000-0000-0000DD1B0000}"/>
    <cellStyle name="Comma 2 8 2 3 2 4 2" xfId="11703" xr:uid="{00000000-0005-0000-0000-0000DE1B0000}"/>
    <cellStyle name="Comma 2 8 2 3 2 5" xfId="9105" xr:uid="{00000000-0005-0000-0000-0000DF1B0000}"/>
    <cellStyle name="Comma 2 8 2 3 3" xfId="1253" xr:uid="{00000000-0005-0000-0000-0000E01B0000}"/>
    <cellStyle name="Comma 2 8 2 3 3 2" xfId="6510" xr:uid="{00000000-0005-0000-0000-0000E11B0000}"/>
    <cellStyle name="Comma 2 8 2 3 3 2 2" xfId="14307" xr:uid="{00000000-0005-0000-0000-0000E21B0000}"/>
    <cellStyle name="Comma 2 8 2 3 3 3" xfId="3911" xr:uid="{00000000-0005-0000-0000-0000E31B0000}"/>
    <cellStyle name="Comma 2 8 2 3 3 3 2" xfId="11705" xr:uid="{00000000-0005-0000-0000-0000E41B0000}"/>
    <cellStyle name="Comma 2 8 2 3 3 4" xfId="9107" xr:uid="{00000000-0005-0000-0000-0000E51B0000}"/>
    <cellStyle name="Comma 2 8 2 3 4" xfId="1254" xr:uid="{00000000-0005-0000-0000-0000E61B0000}"/>
    <cellStyle name="Comma 2 8 2 3 4 2" xfId="6511" xr:uid="{00000000-0005-0000-0000-0000E71B0000}"/>
    <cellStyle name="Comma 2 8 2 3 4 2 2" xfId="14308" xr:uid="{00000000-0005-0000-0000-0000E81B0000}"/>
    <cellStyle name="Comma 2 8 2 3 4 3" xfId="3912" xr:uid="{00000000-0005-0000-0000-0000E91B0000}"/>
    <cellStyle name="Comma 2 8 2 3 4 3 2" xfId="11706" xr:uid="{00000000-0005-0000-0000-0000EA1B0000}"/>
    <cellStyle name="Comma 2 8 2 3 4 4" xfId="9108" xr:uid="{00000000-0005-0000-0000-0000EB1B0000}"/>
    <cellStyle name="Comma 2 8 2 3 5" xfId="6507" xr:uid="{00000000-0005-0000-0000-0000EC1B0000}"/>
    <cellStyle name="Comma 2 8 2 3 5 2" xfId="14304" xr:uid="{00000000-0005-0000-0000-0000ED1B0000}"/>
    <cellStyle name="Comma 2 8 2 3 6" xfId="3908" xr:uid="{00000000-0005-0000-0000-0000EE1B0000}"/>
    <cellStyle name="Comma 2 8 2 3 6 2" xfId="11702" xr:uid="{00000000-0005-0000-0000-0000EF1B0000}"/>
    <cellStyle name="Comma 2 8 2 3 7" xfId="9104" xr:uid="{00000000-0005-0000-0000-0000F01B0000}"/>
    <cellStyle name="Comma 2 8 2 4" xfId="1255" xr:uid="{00000000-0005-0000-0000-0000F11B0000}"/>
    <cellStyle name="Comma 2 8 2 4 2" xfId="1256" xr:uid="{00000000-0005-0000-0000-0000F21B0000}"/>
    <cellStyle name="Comma 2 8 2 4 2 2" xfId="1257" xr:uid="{00000000-0005-0000-0000-0000F31B0000}"/>
    <cellStyle name="Comma 2 8 2 4 2 2 2" xfId="6514" xr:uid="{00000000-0005-0000-0000-0000F41B0000}"/>
    <cellStyle name="Comma 2 8 2 4 2 2 2 2" xfId="14311" xr:uid="{00000000-0005-0000-0000-0000F51B0000}"/>
    <cellStyle name="Comma 2 8 2 4 2 2 3" xfId="3915" xr:uid="{00000000-0005-0000-0000-0000F61B0000}"/>
    <cellStyle name="Comma 2 8 2 4 2 2 3 2" xfId="11709" xr:uid="{00000000-0005-0000-0000-0000F71B0000}"/>
    <cellStyle name="Comma 2 8 2 4 2 2 4" xfId="9111" xr:uid="{00000000-0005-0000-0000-0000F81B0000}"/>
    <cellStyle name="Comma 2 8 2 4 2 3" xfId="6513" xr:uid="{00000000-0005-0000-0000-0000F91B0000}"/>
    <cellStyle name="Comma 2 8 2 4 2 3 2" xfId="14310" xr:uid="{00000000-0005-0000-0000-0000FA1B0000}"/>
    <cellStyle name="Comma 2 8 2 4 2 4" xfId="3914" xr:uid="{00000000-0005-0000-0000-0000FB1B0000}"/>
    <cellStyle name="Comma 2 8 2 4 2 4 2" xfId="11708" xr:uid="{00000000-0005-0000-0000-0000FC1B0000}"/>
    <cellStyle name="Comma 2 8 2 4 2 5" xfId="9110" xr:uid="{00000000-0005-0000-0000-0000FD1B0000}"/>
    <cellStyle name="Comma 2 8 2 4 3" xfId="1258" xr:uid="{00000000-0005-0000-0000-0000FE1B0000}"/>
    <cellStyle name="Comma 2 8 2 4 3 2" xfId="6515" xr:uid="{00000000-0005-0000-0000-0000FF1B0000}"/>
    <cellStyle name="Comma 2 8 2 4 3 2 2" xfId="14312" xr:uid="{00000000-0005-0000-0000-0000001C0000}"/>
    <cellStyle name="Comma 2 8 2 4 3 3" xfId="3916" xr:uid="{00000000-0005-0000-0000-0000011C0000}"/>
    <cellStyle name="Comma 2 8 2 4 3 3 2" xfId="11710" xr:uid="{00000000-0005-0000-0000-0000021C0000}"/>
    <cellStyle name="Comma 2 8 2 4 3 4" xfId="9112" xr:uid="{00000000-0005-0000-0000-0000031C0000}"/>
    <cellStyle name="Comma 2 8 2 4 4" xfId="1259" xr:uid="{00000000-0005-0000-0000-0000041C0000}"/>
    <cellStyle name="Comma 2 8 2 4 4 2" xfId="6516" xr:uid="{00000000-0005-0000-0000-0000051C0000}"/>
    <cellStyle name="Comma 2 8 2 4 4 2 2" xfId="14313" xr:uid="{00000000-0005-0000-0000-0000061C0000}"/>
    <cellStyle name="Comma 2 8 2 4 4 3" xfId="3917" xr:uid="{00000000-0005-0000-0000-0000071C0000}"/>
    <cellStyle name="Comma 2 8 2 4 4 3 2" xfId="11711" xr:uid="{00000000-0005-0000-0000-0000081C0000}"/>
    <cellStyle name="Comma 2 8 2 4 4 4" xfId="9113" xr:uid="{00000000-0005-0000-0000-0000091C0000}"/>
    <cellStyle name="Comma 2 8 2 4 5" xfId="6512" xr:uid="{00000000-0005-0000-0000-00000A1C0000}"/>
    <cellStyle name="Comma 2 8 2 4 5 2" xfId="14309" xr:uid="{00000000-0005-0000-0000-00000B1C0000}"/>
    <cellStyle name="Comma 2 8 2 4 6" xfId="3913" xr:uid="{00000000-0005-0000-0000-00000C1C0000}"/>
    <cellStyle name="Comma 2 8 2 4 6 2" xfId="11707" xr:uid="{00000000-0005-0000-0000-00000D1C0000}"/>
    <cellStyle name="Comma 2 8 2 4 7" xfId="9109" xr:uid="{00000000-0005-0000-0000-00000E1C0000}"/>
    <cellStyle name="Comma 2 8 2 5" xfId="1260" xr:uid="{00000000-0005-0000-0000-00000F1C0000}"/>
    <cellStyle name="Comma 2 8 2 5 2" xfId="1261" xr:uid="{00000000-0005-0000-0000-0000101C0000}"/>
    <cellStyle name="Comma 2 8 2 5 2 2" xfId="1262" xr:uid="{00000000-0005-0000-0000-0000111C0000}"/>
    <cellStyle name="Comma 2 8 2 5 2 2 2" xfId="6519" xr:uid="{00000000-0005-0000-0000-0000121C0000}"/>
    <cellStyle name="Comma 2 8 2 5 2 2 2 2" xfId="14316" xr:uid="{00000000-0005-0000-0000-0000131C0000}"/>
    <cellStyle name="Comma 2 8 2 5 2 2 3" xfId="3920" xr:uid="{00000000-0005-0000-0000-0000141C0000}"/>
    <cellStyle name="Comma 2 8 2 5 2 2 3 2" xfId="11714" xr:uid="{00000000-0005-0000-0000-0000151C0000}"/>
    <cellStyle name="Comma 2 8 2 5 2 2 4" xfId="9116" xr:uid="{00000000-0005-0000-0000-0000161C0000}"/>
    <cellStyle name="Comma 2 8 2 5 2 3" xfId="6518" xr:uid="{00000000-0005-0000-0000-0000171C0000}"/>
    <cellStyle name="Comma 2 8 2 5 2 3 2" xfId="14315" xr:uid="{00000000-0005-0000-0000-0000181C0000}"/>
    <cellStyle name="Comma 2 8 2 5 2 4" xfId="3919" xr:uid="{00000000-0005-0000-0000-0000191C0000}"/>
    <cellStyle name="Comma 2 8 2 5 2 4 2" xfId="11713" xr:uid="{00000000-0005-0000-0000-00001A1C0000}"/>
    <cellStyle name="Comma 2 8 2 5 2 5" xfId="9115" xr:uid="{00000000-0005-0000-0000-00001B1C0000}"/>
    <cellStyle name="Comma 2 8 2 5 3" xfId="1263" xr:uid="{00000000-0005-0000-0000-00001C1C0000}"/>
    <cellStyle name="Comma 2 8 2 5 3 2" xfId="6520" xr:uid="{00000000-0005-0000-0000-00001D1C0000}"/>
    <cellStyle name="Comma 2 8 2 5 3 2 2" xfId="14317" xr:uid="{00000000-0005-0000-0000-00001E1C0000}"/>
    <cellStyle name="Comma 2 8 2 5 3 3" xfId="3921" xr:uid="{00000000-0005-0000-0000-00001F1C0000}"/>
    <cellStyle name="Comma 2 8 2 5 3 3 2" xfId="11715" xr:uid="{00000000-0005-0000-0000-0000201C0000}"/>
    <cellStyle name="Comma 2 8 2 5 3 4" xfId="9117" xr:uid="{00000000-0005-0000-0000-0000211C0000}"/>
    <cellStyle name="Comma 2 8 2 5 4" xfId="1264" xr:uid="{00000000-0005-0000-0000-0000221C0000}"/>
    <cellStyle name="Comma 2 8 2 5 4 2" xfId="6521" xr:uid="{00000000-0005-0000-0000-0000231C0000}"/>
    <cellStyle name="Comma 2 8 2 5 4 2 2" xfId="14318" xr:uid="{00000000-0005-0000-0000-0000241C0000}"/>
    <cellStyle name="Comma 2 8 2 5 4 3" xfId="3922" xr:uid="{00000000-0005-0000-0000-0000251C0000}"/>
    <cellStyle name="Comma 2 8 2 5 4 3 2" xfId="11716" xr:uid="{00000000-0005-0000-0000-0000261C0000}"/>
    <cellStyle name="Comma 2 8 2 5 4 4" xfId="9118" xr:uid="{00000000-0005-0000-0000-0000271C0000}"/>
    <cellStyle name="Comma 2 8 2 5 5" xfId="6517" xr:uid="{00000000-0005-0000-0000-0000281C0000}"/>
    <cellStyle name="Comma 2 8 2 5 5 2" xfId="14314" xr:uid="{00000000-0005-0000-0000-0000291C0000}"/>
    <cellStyle name="Comma 2 8 2 5 6" xfId="3918" xr:uid="{00000000-0005-0000-0000-00002A1C0000}"/>
    <cellStyle name="Comma 2 8 2 5 6 2" xfId="11712" xr:uid="{00000000-0005-0000-0000-00002B1C0000}"/>
    <cellStyle name="Comma 2 8 2 5 7" xfId="9114" xr:uid="{00000000-0005-0000-0000-00002C1C0000}"/>
    <cellStyle name="Comma 2 8 2 6" xfId="1265" xr:uid="{00000000-0005-0000-0000-00002D1C0000}"/>
    <cellStyle name="Comma 2 8 2 6 2" xfId="1266" xr:uid="{00000000-0005-0000-0000-00002E1C0000}"/>
    <cellStyle name="Comma 2 8 2 6 2 2" xfId="6523" xr:uid="{00000000-0005-0000-0000-00002F1C0000}"/>
    <cellStyle name="Comma 2 8 2 6 2 2 2" xfId="14320" xr:uid="{00000000-0005-0000-0000-0000301C0000}"/>
    <cellStyle name="Comma 2 8 2 6 2 3" xfId="3924" xr:uid="{00000000-0005-0000-0000-0000311C0000}"/>
    <cellStyle name="Comma 2 8 2 6 2 3 2" xfId="11718" xr:uid="{00000000-0005-0000-0000-0000321C0000}"/>
    <cellStyle name="Comma 2 8 2 6 2 4" xfId="9120" xr:uid="{00000000-0005-0000-0000-0000331C0000}"/>
    <cellStyle name="Comma 2 8 2 6 3" xfId="1267" xr:uid="{00000000-0005-0000-0000-0000341C0000}"/>
    <cellStyle name="Comma 2 8 2 6 3 2" xfId="6524" xr:uid="{00000000-0005-0000-0000-0000351C0000}"/>
    <cellStyle name="Comma 2 8 2 6 3 2 2" xfId="14321" xr:uid="{00000000-0005-0000-0000-0000361C0000}"/>
    <cellStyle name="Comma 2 8 2 6 3 3" xfId="3925" xr:uid="{00000000-0005-0000-0000-0000371C0000}"/>
    <cellStyle name="Comma 2 8 2 6 3 3 2" xfId="11719" xr:uid="{00000000-0005-0000-0000-0000381C0000}"/>
    <cellStyle name="Comma 2 8 2 6 3 4" xfId="9121" xr:uid="{00000000-0005-0000-0000-0000391C0000}"/>
    <cellStyle name="Comma 2 8 2 6 4" xfId="6522" xr:uid="{00000000-0005-0000-0000-00003A1C0000}"/>
    <cellStyle name="Comma 2 8 2 6 4 2" xfId="14319" xr:uid="{00000000-0005-0000-0000-00003B1C0000}"/>
    <cellStyle name="Comma 2 8 2 6 5" xfId="3923" xr:uid="{00000000-0005-0000-0000-00003C1C0000}"/>
    <cellStyle name="Comma 2 8 2 6 5 2" xfId="11717" xr:uid="{00000000-0005-0000-0000-00003D1C0000}"/>
    <cellStyle name="Comma 2 8 2 6 6" xfId="9119" xr:uid="{00000000-0005-0000-0000-00003E1C0000}"/>
    <cellStyle name="Comma 2 8 2 7" xfId="1268" xr:uid="{00000000-0005-0000-0000-00003F1C0000}"/>
    <cellStyle name="Comma 2 8 2 7 2" xfId="1269" xr:uid="{00000000-0005-0000-0000-0000401C0000}"/>
    <cellStyle name="Comma 2 8 2 7 2 2" xfId="6526" xr:uid="{00000000-0005-0000-0000-0000411C0000}"/>
    <cellStyle name="Comma 2 8 2 7 2 2 2" xfId="14323" xr:uid="{00000000-0005-0000-0000-0000421C0000}"/>
    <cellStyle name="Comma 2 8 2 7 2 3" xfId="3927" xr:uid="{00000000-0005-0000-0000-0000431C0000}"/>
    <cellStyle name="Comma 2 8 2 7 2 3 2" xfId="11721" xr:uid="{00000000-0005-0000-0000-0000441C0000}"/>
    <cellStyle name="Comma 2 8 2 7 2 4" xfId="9123" xr:uid="{00000000-0005-0000-0000-0000451C0000}"/>
    <cellStyle name="Comma 2 8 2 7 3" xfId="6525" xr:uid="{00000000-0005-0000-0000-0000461C0000}"/>
    <cellStyle name="Comma 2 8 2 7 3 2" xfId="14322" xr:uid="{00000000-0005-0000-0000-0000471C0000}"/>
    <cellStyle name="Comma 2 8 2 7 4" xfId="3926" xr:uid="{00000000-0005-0000-0000-0000481C0000}"/>
    <cellStyle name="Comma 2 8 2 7 4 2" xfId="11720" xr:uid="{00000000-0005-0000-0000-0000491C0000}"/>
    <cellStyle name="Comma 2 8 2 7 5" xfId="9122" xr:uid="{00000000-0005-0000-0000-00004A1C0000}"/>
    <cellStyle name="Comma 2 8 2 8" xfId="1270" xr:uid="{00000000-0005-0000-0000-00004B1C0000}"/>
    <cellStyle name="Comma 2 8 2 8 2" xfId="6527" xr:uid="{00000000-0005-0000-0000-00004C1C0000}"/>
    <cellStyle name="Comma 2 8 2 8 2 2" xfId="14324" xr:uid="{00000000-0005-0000-0000-00004D1C0000}"/>
    <cellStyle name="Comma 2 8 2 8 3" xfId="3928" xr:uid="{00000000-0005-0000-0000-00004E1C0000}"/>
    <cellStyle name="Comma 2 8 2 8 3 2" xfId="11722" xr:uid="{00000000-0005-0000-0000-00004F1C0000}"/>
    <cellStyle name="Comma 2 8 2 8 4" xfId="9124" xr:uid="{00000000-0005-0000-0000-0000501C0000}"/>
    <cellStyle name="Comma 2 8 2 9" xfId="1271" xr:uid="{00000000-0005-0000-0000-0000511C0000}"/>
    <cellStyle name="Comma 2 8 2 9 2" xfId="6528" xr:uid="{00000000-0005-0000-0000-0000521C0000}"/>
    <cellStyle name="Comma 2 8 2 9 2 2" xfId="14325" xr:uid="{00000000-0005-0000-0000-0000531C0000}"/>
    <cellStyle name="Comma 2 8 2 9 3" xfId="3929" xr:uid="{00000000-0005-0000-0000-0000541C0000}"/>
    <cellStyle name="Comma 2 8 2 9 3 2" xfId="11723" xr:uid="{00000000-0005-0000-0000-0000551C0000}"/>
    <cellStyle name="Comma 2 8 2 9 4" xfId="9125" xr:uid="{00000000-0005-0000-0000-0000561C0000}"/>
    <cellStyle name="Comma 2 8 3" xfId="1272" xr:uid="{00000000-0005-0000-0000-0000571C0000}"/>
    <cellStyle name="Comma 2 8 3 2" xfId="1273" xr:uid="{00000000-0005-0000-0000-0000581C0000}"/>
    <cellStyle name="Comma 2 8 3 2 2" xfId="1274" xr:uid="{00000000-0005-0000-0000-0000591C0000}"/>
    <cellStyle name="Comma 2 8 3 2 2 2" xfId="6531" xr:uid="{00000000-0005-0000-0000-00005A1C0000}"/>
    <cellStyle name="Comma 2 8 3 2 2 2 2" xfId="14328" xr:uid="{00000000-0005-0000-0000-00005B1C0000}"/>
    <cellStyle name="Comma 2 8 3 2 2 3" xfId="3932" xr:uid="{00000000-0005-0000-0000-00005C1C0000}"/>
    <cellStyle name="Comma 2 8 3 2 2 3 2" xfId="11726" xr:uid="{00000000-0005-0000-0000-00005D1C0000}"/>
    <cellStyle name="Comma 2 8 3 2 2 4" xfId="9128" xr:uid="{00000000-0005-0000-0000-00005E1C0000}"/>
    <cellStyle name="Comma 2 8 3 2 3" xfId="6530" xr:uid="{00000000-0005-0000-0000-00005F1C0000}"/>
    <cellStyle name="Comma 2 8 3 2 3 2" xfId="14327" xr:uid="{00000000-0005-0000-0000-0000601C0000}"/>
    <cellStyle name="Comma 2 8 3 2 4" xfId="3931" xr:uid="{00000000-0005-0000-0000-0000611C0000}"/>
    <cellStyle name="Comma 2 8 3 2 4 2" xfId="11725" xr:uid="{00000000-0005-0000-0000-0000621C0000}"/>
    <cellStyle name="Comma 2 8 3 2 5" xfId="9127" xr:uid="{00000000-0005-0000-0000-0000631C0000}"/>
    <cellStyle name="Comma 2 8 3 3" xfId="1275" xr:uid="{00000000-0005-0000-0000-0000641C0000}"/>
    <cellStyle name="Comma 2 8 3 3 2" xfId="6532" xr:uid="{00000000-0005-0000-0000-0000651C0000}"/>
    <cellStyle name="Comma 2 8 3 3 2 2" xfId="14329" xr:uid="{00000000-0005-0000-0000-0000661C0000}"/>
    <cellStyle name="Comma 2 8 3 3 3" xfId="3933" xr:uid="{00000000-0005-0000-0000-0000671C0000}"/>
    <cellStyle name="Comma 2 8 3 3 3 2" xfId="11727" xr:uid="{00000000-0005-0000-0000-0000681C0000}"/>
    <cellStyle name="Comma 2 8 3 3 4" xfId="9129" xr:uid="{00000000-0005-0000-0000-0000691C0000}"/>
    <cellStyle name="Comma 2 8 3 4" xfId="1276" xr:uid="{00000000-0005-0000-0000-00006A1C0000}"/>
    <cellStyle name="Comma 2 8 3 4 2" xfId="6533" xr:uid="{00000000-0005-0000-0000-00006B1C0000}"/>
    <cellStyle name="Comma 2 8 3 4 2 2" xfId="14330" xr:uid="{00000000-0005-0000-0000-00006C1C0000}"/>
    <cellStyle name="Comma 2 8 3 4 3" xfId="3934" xr:uid="{00000000-0005-0000-0000-00006D1C0000}"/>
    <cellStyle name="Comma 2 8 3 4 3 2" xfId="11728" xr:uid="{00000000-0005-0000-0000-00006E1C0000}"/>
    <cellStyle name="Comma 2 8 3 4 4" xfId="9130" xr:uid="{00000000-0005-0000-0000-00006F1C0000}"/>
    <cellStyle name="Comma 2 8 3 5" xfId="6529" xr:uid="{00000000-0005-0000-0000-0000701C0000}"/>
    <cellStyle name="Comma 2 8 3 5 2" xfId="14326" xr:uid="{00000000-0005-0000-0000-0000711C0000}"/>
    <cellStyle name="Comma 2 8 3 6" xfId="3930" xr:uid="{00000000-0005-0000-0000-0000721C0000}"/>
    <cellStyle name="Comma 2 8 3 6 2" xfId="11724" xr:uid="{00000000-0005-0000-0000-0000731C0000}"/>
    <cellStyle name="Comma 2 8 3 7" xfId="9126" xr:uid="{00000000-0005-0000-0000-0000741C0000}"/>
    <cellStyle name="Comma 2 8 4" xfId="1277" xr:uid="{00000000-0005-0000-0000-0000751C0000}"/>
    <cellStyle name="Comma 2 8 4 2" xfId="1278" xr:uid="{00000000-0005-0000-0000-0000761C0000}"/>
    <cellStyle name="Comma 2 8 4 2 2" xfId="1279" xr:uid="{00000000-0005-0000-0000-0000771C0000}"/>
    <cellStyle name="Comma 2 8 4 2 2 2" xfId="6536" xr:uid="{00000000-0005-0000-0000-0000781C0000}"/>
    <cellStyle name="Comma 2 8 4 2 2 2 2" xfId="14333" xr:uid="{00000000-0005-0000-0000-0000791C0000}"/>
    <cellStyle name="Comma 2 8 4 2 2 3" xfId="3937" xr:uid="{00000000-0005-0000-0000-00007A1C0000}"/>
    <cellStyle name="Comma 2 8 4 2 2 3 2" xfId="11731" xr:uid="{00000000-0005-0000-0000-00007B1C0000}"/>
    <cellStyle name="Comma 2 8 4 2 2 4" xfId="9133" xr:uid="{00000000-0005-0000-0000-00007C1C0000}"/>
    <cellStyle name="Comma 2 8 4 2 3" xfId="6535" xr:uid="{00000000-0005-0000-0000-00007D1C0000}"/>
    <cellStyle name="Comma 2 8 4 2 3 2" xfId="14332" xr:uid="{00000000-0005-0000-0000-00007E1C0000}"/>
    <cellStyle name="Comma 2 8 4 2 4" xfId="3936" xr:uid="{00000000-0005-0000-0000-00007F1C0000}"/>
    <cellStyle name="Comma 2 8 4 2 4 2" xfId="11730" xr:uid="{00000000-0005-0000-0000-0000801C0000}"/>
    <cellStyle name="Comma 2 8 4 2 5" xfId="9132" xr:uid="{00000000-0005-0000-0000-0000811C0000}"/>
    <cellStyle name="Comma 2 8 4 3" xfId="1280" xr:uid="{00000000-0005-0000-0000-0000821C0000}"/>
    <cellStyle name="Comma 2 8 4 3 2" xfId="6537" xr:uid="{00000000-0005-0000-0000-0000831C0000}"/>
    <cellStyle name="Comma 2 8 4 3 2 2" xfId="14334" xr:uid="{00000000-0005-0000-0000-0000841C0000}"/>
    <cellStyle name="Comma 2 8 4 3 3" xfId="3938" xr:uid="{00000000-0005-0000-0000-0000851C0000}"/>
    <cellStyle name="Comma 2 8 4 3 3 2" xfId="11732" xr:uid="{00000000-0005-0000-0000-0000861C0000}"/>
    <cellStyle name="Comma 2 8 4 3 4" xfId="9134" xr:uid="{00000000-0005-0000-0000-0000871C0000}"/>
    <cellStyle name="Comma 2 8 4 4" xfId="1281" xr:uid="{00000000-0005-0000-0000-0000881C0000}"/>
    <cellStyle name="Comma 2 8 4 4 2" xfId="6538" xr:uid="{00000000-0005-0000-0000-0000891C0000}"/>
    <cellStyle name="Comma 2 8 4 4 2 2" xfId="14335" xr:uid="{00000000-0005-0000-0000-00008A1C0000}"/>
    <cellStyle name="Comma 2 8 4 4 3" xfId="3939" xr:uid="{00000000-0005-0000-0000-00008B1C0000}"/>
    <cellStyle name="Comma 2 8 4 4 3 2" xfId="11733" xr:uid="{00000000-0005-0000-0000-00008C1C0000}"/>
    <cellStyle name="Comma 2 8 4 4 4" xfId="9135" xr:uid="{00000000-0005-0000-0000-00008D1C0000}"/>
    <cellStyle name="Comma 2 8 4 5" xfId="6534" xr:uid="{00000000-0005-0000-0000-00008E1C0000}"/>
    <cellStyle name="Comma 2 8 4 5 2" xfId="14331" xr:uid="{00000000-0005-0000-0000-00008F1C0000}"/>
    <cellStyle name="Comma 2 8 4 6" xfId="3935" xr:uid="{00000000-0005-0000-0000-0000901C0000}"/>
    <cellStyle name="Comma 2 8 4 6 2" xfId="11729" xr:uid="{00000000-0005-0000-0000-0000911C0000}"/>
    <cellStyle name="Comma 2 8 4 7" xfId="9131" xr:uid="{00000000-0005-0000-0000-0000921C0000}"/>
    <cellStyle name="Comma 2 8 5" xfId="1282" xr:uid="{00000000-0005-0000-0000-0000931C0000}"/>
    <cellStyle name="Comma 2 8 5 2" xfId="1283" xr:uid="{00000000-0005-0000-0000-0000941C0000}"/>
    <cellStyle name="Comma 2 8 5 2 2" xfId="1284" xr:uid="{00000000-0005-0000-0000-0000951C0000}"/>
    <cellStyle name="Comma 2 8 5 2 2 2" xfId="6541" xr:uid="{00000000-0005-0000-0000-0000961C0000}"/>
    <cellStyle name="Comma 2 8 5 2 2 2 2" xfId="14338" xr:uid="{00000000-0005-0000-0000-0000971C0000}"/>
    <cellStyle name="Comma 2 8 5 2 2 3" xfId="3942" xr:uid="{00000000-0005-0000-0000-0000981C0000}"/>
    <cellStyle name="Comma 2 8 5 2 2 3 2" xfId="11736" xr:uid="{00000000-0005-0000-0000-0000991C0000}"/>
    <cellStyle name="Comma 2 8 5 2 2 4" xfId="9138" xr:uid="{00000000-0005-0000-0000-00009A1C0000}"/>
    <cellStyle name="Comma 2 8 5 2 3" xfId="6540" xr:uid="{00000000-0005-0000-0000-00009B1C0000}"/>
    <cellStyle name="Comma 2 8 5 2 3 2" xfId="14337" xr:uid="{00000000-0005-0000-0000-00009C1C0000}"/>
    <cellStyle name="Comma 2 8 5 2 4" xfId="3941" xr:uid="{00000000-0005-0000-0000-00009D1C0000}"/>
    <cellStyle name="Comma 2 8 5 2 4 2" xfId="11735" xr:uid="{00000000-0005-0000-0000-00009E1C0000}"/>
    <cellStyle name="Comma 2 8 5 2 5" xfId="9137" xr:uid="{00000000-0005-0000-0000-00009F1C0000}"/>
    <cellStyle name="Comma 2 8 5 3" xfId="1285" xr:uid="{00000000-0005-0000-0000-0000A01C0000}"/>
    <cellStyle name="Comma 2 8 5 3 2" xfId="6542" xr:uid="{00000000-0005-0000-0000-0000A11C0000}"/>
    <cellStyle name="Comma 2 8 5 3 2 2" xfId="14339" xr:uid="{00000000-0005-0000-0000-0000A21C0000}"/>
    <cellStyle name="Comma 2 8 5 3 3" xfId="3943" xr:uid="{00000000-0005-0000-0000-0000A31C0000}"/>
    <cellStyle name="Comma 2 8 5 3 3 2" xfId="11737" xr:uid="{00000000-0005-0000-0000-0000A41C0000}"/>
    <cellStyle name="Comma 2 8 5 3 4" xfId="9139" xr:uid="{00000000-0005-0000-0000-0000A51C0000}"/>
    <cellStyle name="Comma 2 8 5 4" xfId="1286" xr:uid="{00000000-0005-0000-0000-0000A61C0000}"/>
    <cellStyle name="Comma 2 8 5 4 2" xfId="6543" xr:uid="{00000000-0005-0000-0000-0000A71C0000}"/>
    <cellStyle name="Comma 2 8 5 4 2 2" xfId="14340" xr:uid="{00000000-0005-0000-0000-0000A81C0000}"/>
    <cellStyle name="Comma 2 8 5 4 3" xfId="3944" xr:uid="{00000000-0005-0000-0000-0000A91C0000}"/>
    <cellStyle name="Comma 2 8 5 4 3 2" xfId="11738" xr:uid="{00000000-0005-0000-0000-0000AA1C0000}"/>
    <cellStyle name="Comma 2 8 5 4 4" xfId="9140" xr:uid="{00000000-0005-0000-0000-0000AB1C0000}"/>
    <cellStyle name="Comma 2 8 5 5" xfId="6539" xr:uid="{00000000-0005-0000-0000-0000AC1C0000}"/>
    <cellStyle name="Comma 2 8 5 5 2" xfId="14336" xr:uid="{00000000-0005-0000-0000-0000AD1C0000}"/>
    <cellStyle name="Comma 2 8 5 6" xfId="3940" xr:uid="{00000000-0005-0000-0000-0000AE1C0000}"/>
    <cellStyle name="Comma 2 8 5 6 2" xfId="11734" xr:uid="{00000000-0005-0000-0000-0000AF1C0000}"/>
    <cellStyle name="Comma 2 8 5 7" xfId="9136" xr:uid="{00000000-0005-0000-0000-0000B01C0000}"/>
    <cellStyle name="Comma 2 8 6" xfId="1287" xr:uid="{00000000-0005-0000-0000-0000B11C0000}"/>
    <cellStyle name="Comma 2 8 6 2" xfId="1288" xr:uid="{00000000-0005-0000-0000-0000B21C0000}"/>
    <cellStyle name="Comma 2 8 6 2 2" xfId="1289" xr:uid="{00000000-0005-0000-0000-0000B31C0000}"/>
    <cellStyle name="Comma 2 8 6 2 2 2" xfId="6546" xr:uid="{00000000-0005-0000-0000-0000B41C0000}"/>
    <cellStyle name="Comma 2 8 6 2 2 2 2" xfId="14343" xr:uid="{00000000-0005-0000-0000-0000B51C0000}"/>
    <cellStyle name="Comma 2 8 6 2 2 3" xfId="3947" xr:uid="{00000000-0005-0000-0000-0000B61C0000}"/>
    <cellStyle name="Comma 2 8 6 2 2 3 2" xfId="11741" xr:uid="{00000000-0005-0000-0000-0000B71C0000}"/>
    <cellStyle name="Comma 2 8 6 2 2 4" xfId="9143" xr:uid="{00000000-0005-0000-0000-0000B81C0000}"/>
    <cellStyle name="Comma 2 8 6 2 3" xfId="6545" xr:uid="{00000000-0005-0000-0000-0000B91C0000}"/>
    <cellStyle name="Comma 2 8 6 2 3 2" xfId="14342" xr:uid="{00000000-0005-0000-0000-0000BA1C0000}"/>
    <cellStyle name="Comma 2 8 6 2 4" xfId="3946" xr:uid="{00000000-0005-0000-0000-0000BB1C0000}"/>
    <cellStyle name="Comma 2 8 6 2 4 2" xfId="11740" xr:uid="{00000000-0005-0000-0000-0000BC1C0000}"/>
    <cellStyle name="Comma 2 8 6 2 5" xfId="9142" xr:uid="{00000000-0005-0000-0000-0000BD1C0000}"/>
    <cellStyle name="Comma 2 8 6 3" xfId="1290" xr:uid="{00000000-0005-0000-0000-0000BE1C0000}"/>
    <cellStyle name="Comma 2 8 6 3 2" xfId="6547" xr:uid="{00000000-0005-0000-0000-0000BF1C0000}"/>
    <cellStyle name="Comma 2 8 6 3 2 2" xfId="14344" xr:uid="{00000000-0005-0000-0000-0000C01C0000}"/>
    <cellStyle name="Comma 2 8 6 3 3" xfId="3948" xr:uid="{00000000-0005-0000-0000-0000C11C0000}"/>
    <cellStyle name="Comma 2 8 6 3 3 2" xfId="11742" xr:uid="{00000000-0005-0000-0000-0000C21C0000}"/>
    <cellStyle name="Comma 2 8 6 3 4" xfId="9144" xr:uid="{00000000-0005-0000-0000-0000C31C0000}"/>
    <cellStyle name="Comma 2 8 6 4" xfId="1291" xr:uid="{00000000-0005-0000-0000-0000C41C0000}"/>
    <cellStyle name="Comma 2 8 6 4 2" xfId="6548" xr:uid="{00000000-0005-0000-0000-0000C51C0000}"/>
    <cellStyle name="Comma 2 8 6 4 2 2" xfId="14345" xr:uid="{00000000-0005-0000-0000-0000C61C0000}"/>
    <cellStyle name="Comma 2 8 6 4 3" xfId="3949" xr:uid="{00000000-0005-0000-0000-0000C71C0000}"/>
    <cellStyle name="Comma 2 8 6 4 3 2" xfId="11743" xr:uid="{00000000-0005-0000-0000-0000C81C0000}"/>
    <cellStyle name="Comma 2 8 6 4 4" xfId="9145" xr:uid="{00000000-0005-0000-0000-0000C91C0000}"/>
    <cellStyle name="Comma 2 8 6 5" xfId="6544" xr:uid="{00000000-0005-0000-0000-0000CA1C0000}"/>
    <cellStyle name="Comma 2 8 6 5 2" xfId="14341" xr:uid="{00000000-0005-0000-0000-0000CB1C0000}"/>
    <cellStyle name="Comma 2 8 6 6" xfId="3945" xr:uid="{00000000-0005-0000-0000-0000CC1C0000}"/>
    <cellStyle name="Comma 2 8 6 6 2" xfId="11739" xr:uid="{00000000-0005-0000-0000-0000CD1C0000}"/>
    <cellStyle name="Comma 2 8 6 7" xfId="9141" xr:uid="{00000000-0005-0000-0000-0000CE1C0000}"/>
    <cellStyle name="Comma 2 8 7" xfId="1292" xr:uid="{00000000-0005-0000-0000-0000CF1C0000}"/>
    <cellStyle name="Comma 2 8 7 2" xfId="1293" xr:uid="{00000000-0005-0000-0000-0000D01C0000}"/>
    <cellStyle name="Comma 2 8 7 2 2" xfId="6550" xr:uid="{00000000-0005-0000-0000-0000D11C0000}"/>
    <cellStyle name="Comma 2 8 7 2 2 2" xfId="14347" xr:uid="{00000000-0005-0000-0000-0000D21C0000}"/>
    <cellStyle name="Comma 2 8 7 2 3" xfId="3951" xr:uid="{00000000-0005-0000-0000-0000D31C0000}"/>
    <cellStyle name="Comma 2 8 7 2 3 2" xfId="11745" xr:uid="{00000000-0005-0000-0000-0000D41C0000}"/>
    <cellStyle name="Comma 2 8 7 2 4" xfId="9147" xr:uid="{00000000-0005-0000-0000-0000D51C0000}"/>
    <cellStyle name="Comma 2 8 7 3" xfId="1294" xr:uid="{00000000-0005-0000-0000-0000D61C0000}"/>
    <cellStyle name="Comma 2 8 7 3 2" xfId="6551" xr:uid="{00000000-0005-0000-0000-0000D71C0000}"/>
    <cellStyle name="Comma 2 8 7 3 2 2" xfId="14348" xr:uid="{00000000-0005-0000-0000-0000D81C0000}"/>
    <cellStyle name="Comma 2 8 7 3 3" xfId="3952" xr:uid="{00000000-0005-0000-0000-0000D91C0000}"/>
    <cellStyle name="Comma 2 8 7 3 3 2" xfId="11746" xr:uid="{00000000-0005-0000-0000-0000DA1C0000}"/>
    <cellStyle name="Comma 2 8 7 3 4" xfId="9148" xr:uid="{00000000-0005-0000-0000-0000DB1C0000}"/>
    <cellStyle name="Comma 2 8 7 4" xfId="6549" xr:uid="{00000000-0005-0000-0000-0000DC1C0000}"/>
    <cellStyle name="Comma 2 8 7 4 2" xfId="14346" xr:uid="{00000000-0005-0000-0000-0000DD1C0000}"/>
    <cellStyle name="Comma 2 8 7 5" xfId="3950" xr:uid="{00000000-0005-0000-0000-0000DE1C0000}"/>
    <cellStyle name="Comma 2 8 7 5 2" xfId="11744" xr:uid="{00000000-0005-0000-0000-0000DF1C0000}"/>
    <cellStyle name="Comma 2 8 7 6" xfId="9146" xr:uid="{00000000-0005-0000-0000-0000E01C0000}"/>
    <cellStyle name="Comma 2 8 8" xfId="1295" xr:uid="{00000000-0005-0000-0000-0000E11C0000}"/>
    <cellStyle name="Comma 2 8 8 2" xfId="1296" xr:uid="{00000000-0005-0000-0000-0000E21C0000}"/>
    <cellStyle name="Comma 2 8 8 2 2" xfId="6553" xr:uid="{00000000-0005-0000-0000-0000E31C0000}"/>
    <cellStyle name="Comma 2 8 8 2 2 2" xfId="14350" xr:uid="{00000000-0005-0000-0000-0000E41C0000}"/>
    <cellStyle name="Comma 2 8 8 2 3" xfId="3954" xr:uid="{00000000-0005-0000-0000-0000E51C0000}"/>
    <cellStyle name="Comma 2 8 8 2 3 2" xfId="11748" xr:uid="{00000000-0005-0000-0000-0000E61C0000}"/>
    <cellStyle name="Comma 2 8 8 2 4" xfId="9150" xr:uid="{00000000-0005-0000-0000-0000E71C0000}"/>
    <cellStyle name="Comma 2 8 8 3" xfId="6552" xr:uid="{00000000-0005-0000-0000-0000E81C0000}"/>
    <cellStyle name="Comma 2 8 8 3 2" xfId="14349" xr:uid="{00000000-0005-0000-0000-0000E91C0000}"/>
    <cellStyle name="Comma 2 8 8 4" xfId="3953" xr:uid="{00000000-0005-0000-0000-0000EA1C0000}"/>
    <cellStyle name="Comma 2 8 8 4 2" xfId="11747" xr:uid="{00000000-0005-0000-0000-0000EB1C0000}"/>
    <cellStyle name="Comma 2 8 8 5" xfId="9149" xr:uid="{00000000-0005-0000-0000-0000EC1C0000}"/>
    <cellStyle name="Comma 2 8 9" xfId="1297" xr:uid="{00000000-0005-0000-0000-0000ED1C0000}"/>
    <cellStyle name="Comma 2 8 9 2" xfId="6554" xr:uid="{00000000-0005-0000-0000-0000EE1C0000}"/>
    <cellStyle name="Comma 2 8 9 2 2" xfId="14351" xr:uid="{00000000-0005-0000-0000-0000EF1C0000}"/>
    <cellStyle name="Comma 2 8 9 3" xfId="3955" xr:uid="{00000000-0005-0000-0000-0000F01C0000}"/>
    <cellStyle name="Comma 2 8 9 3 2" xfId="11749" xr:uid="{00000000-0005-0000-0000-0000F11C0000}"/>
    <cellStyle name="Comma 2 8 9 4" xfId="9151" xr:uid="{00000000-0005-0000-0000-0000F21C0000}"/>
    <cellStyle name="Comma 2 9" xfId="1298" xr:uid="{00000000-0005-0000-0000-0000F31C0000}"/>
    <cellStyle name="Comma 2 9 10" xfId="6555" xr:uid="{00000000-0005-0000-0000-0000F41C0000}"/>
    <cellStyle name="Comma 2 9 10 2" xfId="14352" xr:uid="{00000000-0005-0000-0000-0000F51C0000}"/>
    <cellStyle name="Comma 2 9 11" xfId="3956" xr:uid="{00000000-0005-0000-0000-0000F61C0000}"/>
    <cellStyle name="Comma 2 9 11 2" xfId="11750" xr:uid="{00000000-0005-0000-0000-0000F71C0000}"/>
    <cellStyle name="Comma 2 9 12" xfId="9152" xr:uid="{00000000-0005-0000-0000-0000F81C0000}"/>
    <cellStyle name="Comma 2 9 2" xfId="1299" xr:uid="{00000000-0005-0000-0000-0000F91C0000}"/>
    <cellStyle name="Comma 2 9 2 2" xfId="1300" xr:uid="{00000000-0005-0000-0000-0000FA1C0000}"/>
    <cellStyle name="Comma 2 9 2 2 2" xfId="1301" xr:uid="{00000000-0005-0000-0000-0000FB1C0000}"/>
    <cellStyle name="Comma 2 9 2 2 2 2" xfId="6558" xr:uid="{00000000-0005-0000-0000-0000FC1C0000}"/>
    <cellStyle name="Comma 2 9 2 2 2 2 2" xfId="14355" xr:uid="{00000000-0005-0000-0000-0000FD1C0000}"/>
    <cellStyle name="Comma 2 9 2 2 2 3" xfId="3959" xr:uid="{00000000-0005-0000-0000-0000FE1C0000}"/>
    <cellStyle name="Comma 2 9 2 2 2 3 2" xfId="11753" xr:uid="{00000000-0005-0000-0000-0000FF1C0000}"/>
    <cellStyle name="Comma 2 9 2 2 2 4" xfId="9155" xr:uid="{00000000-0005-0000-0000-0000001D0000}"/>
    <cellStyle name="Comma 2 9 2 2 3" xfId="6557" xr:uid="{00000000-0005-0000-0000-0000011D0000}"/>
    <cellStyle name="Comma 2 9 2 2 3 2" xfId="14354" xr:uid="{00000000-0005-0000-0000-0000021D0000}"/>
    <cellStyle name="Comma 2 9 2 2 4" xfId="3958" xr:uid="{00000000-0005-0000-0000-0000031D0000}"/>
    <cellStyle name="Comma 2 9 2 2 4 2" xfId="11752" xr:uid="{00000000-0005-0000-0000-0000041D0000}"/>
    <cellStyle name="Comma 2 9 2 2 5" xfId="9154" xr:uid="{00000000-0005-0000-0000-0000051D0000}"/>
    <cellStyle name="Comma 2 9 2 3" xfId="1302" xr:uid="{00000000-0005-0000-0000-0000061D0000}"/>
    <cellStyle name="Comma 2 9 2 3 2" xfId="6559" xr:uid="{00000000-0005-0000-0000-0000071D0000}"/>
    <cellStyle name="Comma 2 9 2 3 2 2" xfId="14356" xr:uid="{00000000-0005-0000-0000-0000081D0000}"/>
    <cellStyle name="Comma 2 9 2 3 3" xfId="3960" xr:uid="{00000000-0005-0000-0000-0000091D0000}"/>
    <cellStyle name="Comma 2 9 2 3 3 2" xfId="11754" xr:uid="{00000000-0005-0000-0000-00000A1D0000}"/>
    <cellStyle name="Comma 2 9 2 3 4" xfId="9156" xr:uid="{00000000-0005-0000-0000-00000B1D0000}"/>
    <cellStyle name="Comma 2 9 2 4" xfId="1303" xr:uid="{00000000-0005-0000-0000-00000C1D0000}"/>
    <cellStyle name="Comma 2 9 2 4 2" xfId="6560" xr:uid="{00000000-0005-0000-0000-00000D1D0000}"/>
    <cellStyle name="Comma 2 9 2 4 2 2" xfId="14357" xr:uid="{00000000-0005-0000-0000-00000E1D0000}"/>
    <cellStyle name="Comma 2 9 2 4 3" xfId="3961" xr:uid="{00000000-0005-0000-0000-00000F1D0000}"/>
    <cellStyle name="Comma 2 9 2 4 3 2" xfId="11755" xr:uid="{00000000-0005-0000-0000-0000101D0000}"/>
    <cellStyle name="Comma 2 9 2 4 4" xfId="9157" xr:uid="{00000000-0005-0000-0000-0000111D0000}"/>
    <cellStyle name="Comma 2 9 2 5" xfId="6556" xr:uid="{00000000-0005-0000-0000-0000121D0000}"/>
    <cellStyle name="Comma 2 9 2 5 2" xfId="14353" xr:uid="{00000000-0005-0000-0000-0000131D0000}"/>
    <cellStyle name="Comma 2 9 2 6" xfId="3957" xr:uid="{00000000-0005-0000-0000-0000141D0000}"/>
    <cellStyle name="Comma 2 9 2 6 2" xfId="11751" xr:uid="{00000000-0005-0000-0000-0000151D0000}"/>
    <cellStyle name="Comma 2 9 2 7" xfId="9153" xr:uid="{00000000-0005-0000-0000-0000161D0000}"/>
    <cellStyle name="Comma 2 9 3" xfId="1304" xr:uid="{00000000-0005-0000-0000-0000171D0000}"/>
    <cellStyle name="Comma 2 9 3 2" xfId="1305" xr:uid="{00000000-0005-0000-0000-0000181D0000}"/>
    <cellStyle name="Comma 2 9 3 2 2" xfId="1306" xr:uid="{00000000-0005-0000-0000-0000191D0000}"/>
    <cellStyle name="Comma 2 9 3 2 2 2" xfId="6563" xr:uid="{00000000-0005-0000-0000-00001A1D0000}"/>
    <cellStyle name="Comma 2 9 3 2 2 2 2" xfId="14360" xr:uid="{00000000-0005-0000-0000-00001B1D0000}"/>
    <cellStyle name="Comma 2 9 3 2 2 3" xfId="3964" xr:uid="{00000000-0005-0000-0000-00001C1D0000}"/>
    <cellStyle name="Comma 2 9 3 2 2 3 2" xfId="11758" xr:uid="{00000000-0005-0000-0000-00001D1D0000}"/>
    <cellStyle name="Comma 2 9 3 2 2 4" xfId="9160" xr:uid="{00000000-0005-0000-0000-00001E1D0000}"/>
    <cellStyle name="Comma 2 9 3 2 3" xfId="6562" xr:uid="{00000000-0005-0000-0000-00001F1D0000}"/>
    <cellStyle name="Comma 2 9 3 2 3 2" xfId="14359" xr:uid="{00000000-0005-0000-0000-0000201D0000}"/>
    <cellStyle name="Comma 2 9 3 2 4" xfId="3963" xr:uid="{00000000-0005-0000-0000-0000211D0000}"/>
    <cellStyle name="Comma 2 9 3 2 4 2" xfId="11757" xr:uid="{00000000-0005-0000-0000-0000221D0000}"/>
    <cellStyle name="Comma 2 9 3 2 5" xfId="9159" xr:uid="{00000000-0005-0000-0000-0000231D0000}"/>
    <cellStyle name="Comma 2 9 3 3" xfId="1307" xr:uid="{00000000-0005-0000-0000-0000241D0000}"/>
    <cellStyle name="Comma 2 9 3 3 2" xfId="6564" xr:uid="{00000000-0005-0000-0000-0000251D0000}"/>
    <cellStyle name="Comma 2 9 3 3 2 2" xfId="14361" xr:uid="{00000000-0005-0000-0000-0000261D0000}"/>
    <cellStyle name="Comma 2 9 3 3 3" xfId="3965" xr:uid="{00000000-0005-0000-0000-0000271D0000}"/>
    <cellStyle name="Comma 2 9 3 3 3 2" xfId="11759" xr:uid="{00000000-0005-0000-0000-0000281D0000}"/>
    <cellStyle name="Comma 2 9 3 3 4" xfId="9161" xr:uid="{00000000-0005-0000-0000-0000291D0000}"/>
    <cellStyle name="Comma 2 9 3 4" xfId="1308" xr:uid="{00000000-0005-0000-0000-00002A1D0000}"/>
    <cellStyle name="Comma 2 9 3 4 2" xfId="6565" xr:uid="{00000000-0005-0000-0000-00002B1D0000}"/>
    <cellStyle name="Comma 2 9 3 4 2 2" xfId="14362" xr:uid="{00000000-0005-0000-0000-00002C1D0000}"/>
    <cellStyle name="Comma 2 9 3 4 3" xfId="3966" xr:uid="{00000000-0005-0000-0000-00002D1D0000}"/>
    <cellStyle name="Comma 2 9 3 4 3 2" xfId="11760" xr:uid="{00000000-0005-0000-0000-00002E1D0000}"/>
    <cellStyle name="Comma 2 9 3 4 4" xfId="9162" xr:uid="{00000000-0005-0000-0000-00002F1D0000}"/>
    <cellStyle name="Comma 2 9 3 5" xfId="6561" xr:uid="{00000000-0005-0000-0000-0000301D0000}"/>
    <cellStyle name="Comma 2 9 3 5 2" xfId="14358" xr:uid="{00000000-0005-0000-0000-0000311D0000}"/>
    <cellStyle name="Comma 2 9 3 6" xfId="3962" xr:uid="{00000000-0005-0000-0000-0000321D0000}"/>
    <cellStyle name="Comma 2 9 3 6 2" xfId="11756" xr:uid="{00000000-0005-0000-0000-0000331D0000}"/>
    <cellStyle name="Comma 2 9 3 7" xfId="9158" xr:uid="{00000000-0005-0000-0000-0000341D0000}"/>
    <cellStyle name="Comma 2 9 4" xfId="1309" xr:uid="{00000000-0005-0000-0000-0000351D0000}"/>
    <cellStyle name="Comma 2 9 4 2" xfId="1310" xr:uid="{00000000-0005-0000-0000-0000361D0000}"/>
    <cellStyle name="Comma 2 9 4 2 2" xfId="1311" xr:uid="{00000000-0005-0000-0000-0000371D0000}"/>
    <cellStyle name="Comma 2 9 4 2 2 2" xfId="6568" xr:uid="{00000000-0005-0000-0000-0000381D0000}"/>
    <cellStyle name="Comma 2 9 4 2 2 2 2" xfId="14365" xr:uid="{00000000-0005-0000-0000-0000391D0000}"/>
    <cellStyle name="Comma 2 9 4 2 2 3" xfId="3969" xr:uid="{00000000-0005-0000-0000-00003A1D0000}"/>
    <cellStyle name="Comma 2 9 4 2 2 3 2" xfId="11763" xr:uid="{00000000-0005-0000-0000-00003B1D0000}"/>
    <cellStyle name="Comma 2 9 4 2 2 4" xfId="9165" xr:uid="{00000000-0005-0000-0000-00003C1D0000}"/>
    <cellStyle name="Comma 2 9 4 2 3" xfId="6567" xr:uid="{00000000-0005-0000-0000-00003D1D0000}"/>
    <cellStyle name="Comma 2 9 4 2 3 2" xfId="14364" xr:uid="{00000000-0005-0000-0000-00003E1D0000}"/>
    <cellStyle name="Comma 2 9 4 2 4" xfId="3968" xr:uid="{00000000-0005-0000-0000-00003F1D0000}"/>
    <cellStyle name="Comma 2 9 4 2 4 2" xfId="11762" xr:uid="{00000000-0005-0000-0000-0000401D0000}"/>
    <cellStyle name="Comma 2 9 4 2 5" xfId="9164" xr:uid="{00000000-0005-0000-0000-0000411D0000}"/>
    <cellStyle name="Comma 2 9 4 3" xfId="1312" xr:uid="{00000000-0005-0000-0000-0000421D0000}"/>
    <cellStyle name="Comma 2 9 4 3 2" xfId="6569" xr:uid="{00000000-0005-0000-0000-0000431D0000}"/>
    <cellStyle name="Comma 2 9 4 3 2 2" xfId="14366" xr:uid="{00000000-0005-0000-0000-0000441D0000}"/>
    <cellStyle name="Comma 2 9 4 3 3" xfId="3970" xr:uid="{00000000-0005-0000-0000-0000451D0000}"/>
    <cellStyle name="Comma 2 9 4 3 3 2" xfId="11764" xr:uid="{00000000-0005-0000-0000-0000461D0000}"/>
    <cellStyle name="Comma 2 9 4 3 4" xfId="9166" xr:uid="{00000000-0005-0000-0000-0000471D0000}"/>
    <cellStyle name="Comma 2 9 4 4" xfId="1313" xr:uid="{00000000-0005-0000-0000-0000481D0000}"/>
    <cellStyle name="Comma 2 9 4 4 2" xfId="6570" xr:uid="{00000000-0005-0000-0000-0000491D0000}"/>
    <cellStyle name="Comma 2 9 4 4 2 2" xfId="14367" xr:uid="{00000000-0005-0000-0000-00004A1D0000}"/>
    <cellStyle name="Comma 2 9 4 4 3" xfId="3971" xr:uid="{00000000-0005-0000-0000-00004B1D0000}"/>
    <cellStyle name="Comma 2 9 4 4 3 2" xfId="11765" xr:uid="{00000000-0005-0000-0000-00004C1D0000}"/>
    <cellStyle name="Comma 2 9 4 4 4" xfId="9167" xr:uid="{00000000-0005-0000-0000-00004D1D0000}"/>
    <cellStyle name="Comma 2 9 4 5" xfId="6566" xr:uid="{00000000-0005-0000-0000-00004E1D0000}"/>
    <cellStyle name="Comma 2 9 4 5 2" xfId="14363" xr:uid="{00000000-0005-0000-0000-00004F1D0000}"/>
    <cellStyle name="Comma 2 9 4 6" xfId="3967" xr:uid="{00000000-0005-0000-0000-0000501D0000}"/>
    <cellStyle name="Comma 2 9 4 6 2" xfId="11761" xr:uid="{00000000-0005-0000-0000-0000511D0000}"/>
    <cellStyle name="Comma 2 9 4 7" xfId="9163" xr:uid="{00000000-0005-0000-0000-0000521D0000}"/>
    <cellStyle name="Comma 2 9 5" xfId="1314" xr:uid="{00000000-0005-0000-0000-0000531D0000}"/>
    <cellStyle name="Comma 2 9 5 2" xfId="1315" xr:uid="{00000000-0005-0000-0000-0000541D0000}"/>
    <cellStyle name="Comma 2 9 5 2 2" xfId="1316" xr:uid="{00000000-0005-0000-0000-0000551D0000}"/>
    <cellStyle name="Comma 2 9 5 2 2 2" xfId="6573" xr:uid="{00000000-0005-0000-0000-0000561D0000}"/>
    <cellStyle name="Comma 2 9 5 2 2 2 2" xfId="14370" xr:uid="{00000000-0005-0000-0000-0000571D0000}"/>
    <cellStyle name="Comma 2 9 5 2 2 3" xfId="3974" xr:uid="{00000000-0005-0000-0000-0000581D0000}"/>
    <cellStyle name="Comma 2 9 5 2 2 3 2" xfId="11768" xr:uid="{00000000-0005-0000-0000-0000591D0000}"/>
    <cellStyle name="Comma 2 9 5 2 2 4" xfId="9170" xr:uid="{00000000-0005-0000-0000-00005A1D0000}"/>
    <cellStyle name="Comma 2 9 5 2 3" xfId="6572" xr:uid="{00000000-0005-0000-0000-00005B1D0000}"/>
    <cellStyle name="Comma 2 9 5 2 3 2" xfId="14369" xr:uid="{00000000-0005-0000-0000-00005C1D0000}"/>
    <cellStyle name="Comma 2 9 5 2 4" xfId="3973" xr:uid="{00000000-0005-0000-0000-00005D1D0000}"/>
    <cellStyle name="Comma 2 9 5 2 4 2" xfId="11767" xr:uid="{00000000-0005-0000-0000-00005E1D0000}"/>
    <cellStyle name="Comma 2 9 5 2 5" xfId="9169" xr:uid="{00000000-0005-0000-0000-00005F1D0000}"/>
    <cellStyle name="Comma 2 9 5 3" xfId="1317" xr:uid="{00000000-0005-0000-0000-0000601D0000}"/>
    <cellStyle name="Comma 2 9 5 3 2" xfId="6574" xr:uid="{00000000-0005-0000-0000-0000611D0000}"/>
    <cellStyle name="Comma 2 9 5 3 2 2" xfId="14371" xr:uid="{00000000-0005-0000-0000-0000621D0000}"/>
    <cellStyle name="Comma 2 9 5 3 3" xfId="3975" xr:uid="{00000000-0005-0000-0000-0000631D0000}"/>
    <cellStyle name="Comma 2 9 5 3 3 2" xfId="11769" xr:uid="{00000000-0005-0000-0000-0000641D0000}"/>
    <cellStyle name="Comma 2 9 5 3 4" xfId="9171" xr:uid="{00000000-0005-0000-0000-0000651D0000}"/>
    <cellStyle name="Comma 2 9 5 4" xfId="1318" xr:uid="{00000000-0005-0000-0000-0000661D0000}"/>
    <cellStyle name="Comma 2 9 5 4 2" xfId="6575" xr:uid="{00000000-0005-0000-0000-0000671D0000}"/>
    <cellStyle name="Comma 2 9 5 4 2 2" xfId="14372" xr:uid="{00000000-0005-0000-0000-0000681D0000}"/>
    <cellStyle name="Comma 2 9 5 4 3" xfId="3976" xr:uid="{00000000-0005-0000-0000-0000691D0000}"/>
    <cellStyle name="Comma 2 9 5 4 3 2" xfId="11770" xr:uid="{00000000-0005-0000-0000-00006A1D0000}"/>
    <cellStyle name="Comma 2 9 5 4 4" xfId="9172" xr:uid="{00000000-0005-0000-0000-00006B1D0000}"/>
    <cellStyle name="Comma 2 9 5 5" xfId="6571" xr:uid="{00000000-0005-0000-0000-00006C1D0000}"/>
    <cellStyle name="Comma 2 9 5 5 2" xfId="14368" xr:uid="{00000000-0005-0000-0000-00006D1D0000}"/>
    <cellStyle name="Comma 2 9 5 6" xfId="3972" xr:uid="{00000000-0005-0000-0000-00006E1D0000}"/>
    <cellStyle name="Comma 2 9 5 6 2" xfId="11766" xr:uid="{00000000-0005-0000-0000-00006F1D0000}"/>
    <cellStyle name="Comma 2 9 5 7" xfId="9168" xr:uid="{00000000-0005-0000-0000-0000701D0000}"/>
    <cellStyle name="Comma 2 9 6" xfId="1319" xr:uid="{00000000-0005-0000-0000-0000711D0000}"/>
    <cellStyle name="Comma 2 9 6 2" xfId="1320" xr:uid="{00000000-0005-0000-0000-0000721D0000}"/>
    <cellStyle name="Comma 2 9 6 2 2" xfId="6577" xr:uid="{00000000-0005-0000-0000-0000731D0000}"/>
    <cellStyle name="Comma 2 9 6 2 2 2" xfId="14374" xr:uid="{00000000-0005-0000-0000-0000741D0000}"/>
    <cellStyle name="Comma 2 9 6 2 3" xfId="3978" xr:uid="{00000000-0005-0000-0000-0000751D0000}"/>
    <cellStyle name="Comma 2 9 6 2 3 2" xfId="11772" xr:uid="{00000000-0005-0000-0000-0000761D0000}"/>
    <cellStyle name="Comma 2 9 6 2 4" xfId="9174" xr:uid="{00000000-0005-0000-0000-0000771D0000}"/>
    <cellStyle name="Comma 2 9 6 3" xfId="1321" xr:uid="{00000000-0005-0000-0000-0000781D0000}"/>
    <cellStyle name="Comma 2 9 6 3 2" xfId="6578" xr:uid="{00000000-0005-0000-0000-0000791D0000}"/>
    <cellStyle name="Comma 2 9 6 3 2 2" xfId="14375" xr:uid="{00000000-0005-0000-0000-00007A1D0000}"/>
    <cellStyle name="Comma 2 9 6 3 3" xfId="3979" xr:uid="{00000000-0005-0000-0000-00007B1D0000}"/>
    <cellStyle name="Comma 2 9 6 3 3 2" xfId="11773" xr:uid="{00000000-0005-0000-0000-00007C1D0000}"/>
    <cellStyle name="Comma 2 9 6 3 4" xfId="9175" xr:uid="{00000000-0005-0000-0000-00007D1D0000}"/>
    <cellStyle name="Comma 2 9 6 4" xfId="6576" xr:uid="{00000000-0005-0000-0000-00007E1D0000}"/>
    <cellStyle name="Comma 2 9 6 4 2" xfId="14373" xr:uid="{00000000-0005-0000-0000-00007F1D0000}"/>
    <cellStyle name="Comma 2 9 6 5" xfId="3977" xr:uid="{00000000-0005-0000-0000-0000801D0000}"/>
    <cellStyle name="Comma 2 9 6 5 2" xfId="11771" xr:uid="{00000000-0005-0000-0000-0000811D0000}"/>
    <cellStyle name="Comma 2 9 6 6" xfId="9173" xr:uid="{00000000-0005-0000-0000-0000821D0000}"/>
    <cellStyle name="Comma 2 9 7" xfId="1322" xr:uid="{00000000-0005-0000-0000-0000831D0000}"/>
    <cellStyle name="Comma 2 9 7 2" xfId="1323" xr:uid="{00000000-0005-0000-0000-0000841D0000}"/>
    <cellStyle name="Comma 2 9 7 2 2" xfId="6580" xr:uid="{00000000-0005-0000-0000-0000851D0000}"/>
    <cellStyle name="Comma 2 9 7 2 2 2" xfId="14377" xr:uid="{00000000-0005-0000-0000-0000861D0000}"/>
    <cellStyle name="Comma 2 9 7 2 3" xfId="3981" xr:uid="{00000000-0005-0000-0000-0000871D0000}"/>
    <cellStyle name="Comma 2 9 7 2 3 2" xfId="11775" xr:uid="{00000000-0005-0000-0000-0000881D0000}"/>
    <cellStyle name="Comma 2 9 7 2 4" xfId="9177" xr:uid="{00000000-0005-0000-0000-0000891D0000}"/>
    <cellStyle name="Comma 2 9 7 3" xfId="6579" xr:uid="{00000000-0005-0000-0000-00008A1D0000}"/>
    <cellStyle name="Comma 2 9 7 3 2" xfId="14376" xr:uid="{00000000-0005-0000-0000-00008B1D0000}"/>
    <cellStyle name="Comma 2 9 7 4" xfId="3980" xr:uid="{00000000-0005-0000-0000-00008C1D0000}"/>
    <cellStyle name="Comma 2 9 7 4 2" xfId="11774" xr:uid="{00000000-0005-0000-0000-00008D1D0000}"/>
    <cellStyle name="Comma 2 9 7 5" xfId="9176" xr:uid="{00000000-0005-0000-0000-00008E1D0000}"/>
    <cellStyle name="Comma 2 9 8" xfId="1324" xr:uid="{00000000-0005-0000-0000-00008F1D0000}"/>
    <cellStyle name="Comma 2 9 8 2" xfId="6581" xr:uid="{00000000-0005-0000-0000-0000901D0000}"/>
    <cellStyle name="Comma 2 9 8 2 2" xfId="14378" xr:uid="{00000000-0005-0000-0000-0000911D0000}"/>
    <cellStyle name="Comma 2 9 8 3" xfId="3982" xr:uid="{00000000-0005-0000-0000-0000921D0000}"/>
    <cellStyle name="Comma 2 9 8 3 2" xfId="11776" xr:uid="{00000000-0005-0000-0000-0000931D0000}"/>
    <cellStyle name="Comma 2 9 8 4" xfId="9178" xr:uid="{00000000-0005-0000-0000-0000941D0000}"/>
    <cellStyle name="Comma 2 9 9" xfId="1325" xr:uid="{00000000-0005-0000-0000-0000951D0000}"/>
    <cellStyle name="Comma 2 9 9 2" xfId="6582" xr:uid="{00000000-0005-0000-0000-0000961D0000}"/>
    <cellStyle name="Comma 2 9 9 2 2" xfId="14379" xr:uid="{00000000-0005-0000-0000-0000971D0000}"/>
    <cellStyle name="Comma 2 9 9 3" xfId="3983" xr:uid="{00000000-0005-0000-0000-0000981D0000}"/>
    <cellStyle name="Comma 2 9 9 3 2" xfId="11777" xr:uid="{00000000-0005-0000-0000-0000991D0000}"/>
    <cellStyle name="Comma 2 9 9 4" xfId="9179" xr:uid="{00000000-0005-0000-0000-00009A1D0000}"/>
    <cellStyle name="Comma 3" xfId="7" xr:uid="{00000000-0005-0000-0000-00009B1D0000}"/>
    <cellStyle name="Comma 3 10" xfId="1327" xr:uid="{00000000-0005-0000-0000-00009C1D0000}"/>
    <cellStyle name="Comma 3 10 2" xfId="1328" xr:uid="{00000000-0005-0000-0000-00009D1D0000}"/>
    <cellStyle name="Comma 3 10 2 2" xfId="6585" xr:uid="{00000000-0005-0000-0000-00009E1D0000}"/>
    <cellStyle name="Comma 3 10 2 2 2" xfId="14382" xr:uid="{00000000-0005-0000-0000-00009F1D0000}"/>
    <cellStyle name="Comma 3 10 2 3" xfId="3986" xr:uid="{00000000-0005-0000-0000-0000A01D0000}"/>
    <cellStyle name="Comma 3 10 2 3 2" xfId="11780" xr:uid="{00000000-0005-0000-0000-0000A11D0000}"/>
    <cellStyle name="Comma 3 10 2 4" xfId="9182" xr:uid="{00000000-0005-0000-0000-0000A21D0000}"/>
    <cellStyle name="Comma 3 10 3" xfId="1329" xr:uid="{00000000-0005-0000-0000-0000A31D0000}"/>
    <cellStyle name="Comma 3 10 3 2" xfId="6586" xr:uid="{00000000-0005-0000-0000-0000A41D0000}"/>
    <cellStyle name="Comma 3 10 3 2 2" xfId="14383" xr:uid="{00000000-0005-0000-0000-0000A51D0000}"/>
    <cellStyle name="Comma 3 10 3 3" xfId="3987" xr:uid="{00000000-0005-0000-0000-0000A61D0000}"/>
    <cellStyle name="Comma 3 10 3 3 2" xfId="11781" xr:uid="{00000000-0005-0000-0000-0000A71D0000}"/>
    <cellStyle name="Comma 3 10 3 4" xfId="9183" xr:uid="{00000000-0005-0000-0000-0000A81D0000}"/>
    <cellStyle name="Comma 3 10 4" xfId="6584" xr:uid="{00000000-0005-0000-0000-0000A91D0000}"/>
    <cellStyle name="Comma 3 10 4 2" xfId="14381" xr:uid="{00000000-0005-0000-0000-0000AA1D0000}"/>
    <cellStyle name="Comma 3 10 5" xfId="3985" xr:uid="{00000000-0005-0000-0000-0000AB1D0000}"/>
    <cellStyle name="Comma 3 10 5 2" xfId="11779" xr:uid="{00000000-0005-0000-0000-0000AC1D0000}"/>
    <cellStyle name="Comma 3 10 6" xfId="9181" xr:uid="{00000000-0005-0000-0000-0000AD1D0000}"/>
    <cellStyle name="Comma 3 11" xfId="1330" xr:uid="{00000000-0005-0000-0000-0000AE1D0000}"/>
    <cellStyle name="Comma 3 11 2" xfId="1331" xr:uid="{00000000-0005-0000-0000-0000AF1D0000}"/>
    <cellStyle name="Comma 3 11 2 2" xfId="6588" xr:uid="{00000000-0005-0000-0000-0000B01D0000}"/>
    <cellStyle name="Comma 3 11 2 2 2" xfId="14385" xr:uid="{00000000-0005-0000-0000-0000B11D0000}"/>
    <cellStyle name="Comma 3 11 2 3" xfId="3989" xr:uid="{00000000-0005-0000-0000-0000B21D0000}"/>
    <cellStyle name="Comma 3 11 2 3 2" xfId="11783" xr:uid="{00000000-0005-0000-0000-0000B31D0000}"/>
    <cellStyle name="Comma 3 11 2 4" xfId="9185" xr:uid="{00000000-0005-0000-0000-0000B41D0000}"/>
    <cellStyle name="Comma 3 11 3" xfId="6587" xr:uid="{00000000-0005-0000-0000-0000B51D0000}"/>
    <cellStyle name="Comma 3 11 3 2" xfId="14384" xr:uid="{00000000-0005-0000-0000-0000B61D0000}"/>
    <cellStyle name="Comma 3 11 4" xfId="3988" xr:uid="{00000000-0005-0000-0000-0000B71D0000}"/>
    <cellStyle name="Comma 3 11 4 2" xfId="11782" xr:uid="{00000000-0005-0000-0000-0000B81D0000}"/>
    <cellStyle name="Comma 3 11 5" xfId="9184" xr:uid="{00000000-0005-0000-0000-0000B91D0000}"/>
    <cellStyle name="Comma 3 12" xfId="1332" xr:uid="{00000000-0005-0000-0000-0000BA1D0000}"/>
    <cellStyle name="Comma 3 12 2" xfId="6589" xr:uid="{00000000-0005-0000-0000-0000BB1D0000}"/>
    <cellStyle name="Comma 3 12 2 2" xfId="14386" xr:uid="{00000000-0005-0000-0000-0000BC1D0000}"/>
    <cellStyle name="Comma 3 12 3" xfId="3990" xr:uid="{00000000-0005-0000-0000-0000BD1D0000}"/>
    <cellStyle name="Comma 3 12 3 2" xfId="11784" xr:uid="{00000000-0005-0000-0000-0000BE1D0000}"/>
    <cellStyle name="Comma 3 12 4" xfId="9186" xr:uid="{00000000-0005-0000-0000-0000BF1D0000}"/>
    <cellStyle name="Comma 3 13" xfId="1333" xr:uid="{00000000-0005-0000-0000-0000C01D0000}"/>
    <cellStyle name="Comma 3 13 2" xfId="6590" xr:uid="{00000000-0005-0000-0000-0000C11D0000}"/>
    <cellStyle name="Comma 3 13 2 2" xfId="14387" xr:uid="{00000000-0005-0000-0000-0000C21D0000}"/>
    <cellStyle name="Comma 3 13 3" xfId="3991" xr:uid="{00000000-0005-0000-0000-0000C31D0000}"/>
    <cellStyle name="Comma 3 13 3 2" xfId="11785" xr:uid="{00000000-0005-0000-0000-0000C41D0000}"/>
    <cellStyle name="Comma 3 13 4" xfId="9187" xr:uid="{00000000-0005-0000-0000-0000C51D0000}"/>
    <cellStyle name="Comma 3 14" xfId="1334" xr:uid="{00000000-0005-0000-0000-0000C61D0000}"/>
    <cellStyle name="Comma 3 14 2" xfId="6591" xr:uid="{00000000-0005-0000-0000-0000C71D0000}"/>
    <cellStyle name="Comma 3 14 2 2" xfId="14388" xr:uid="{00000000-0005-0000-0000-0000C81D0000}"/>
    <cellStyle name="Comma 3 14 3" xfId="3992" xr:uid="{00000000-0005-0000-0000-0000C91D0000}"/>
    <cellStyle name="Comma 3 14 3 2" xfId="11786" xr:uid="{00000000-0005-0000-0000-0000CA1D0000}"/>
    <cellStyle name="Comma 3 14 4" xfId="9188" xr:uid="{00000000-0005-0000-0000-0000CB1D0000}"/>
    <cellStyle name="Comma 3 15" xfId="2606" xr:uid="{00000000-0005-0000-0000-0000CC1D0000}"/>
    <cellStyle name="Comma 3 15 2" xfId="7824" xr:uid="{00000000-0005-0000-0000-0000CD1D0000}"/>
    <cellStyle name="Comma 3 15 2 2" xfId="15621" xr:uid="{00000000-0005-0000-0000-0000CE1D0000}"/>
    <cellStyle name="Comma 3 15 3" xfId="5225" xr:uid="{00000000-0005-0000-0000-0000CF1D0000}"/>
    <cellStyle name="Comma 3 15 3 2" xfId="13019" xr:uid="{00000000-0005-0000-0000-0000D01D0000}"/>
    <cellStyle name="Comma 3 15 4" xfId="10421" xr:uid="{00000000-0005-0000-0000-0000D11D0000}"/>
    <cellStyle name="Comma 3 16" xfId="2664" xr:uid="{00000000-0005-0000-0000-0000D21D0000}"/>
    <cellStyle name="Comma 3 16 2" xfId="7877" xr:uid="{00000000-0005-0000-0000-0000D31D0000}"/>
    <cellStyle name="Comma 3 16 2 2" xfId="15674" xr:uid="{00000000-0005-0000-0000-0000D41D0000}"/>
    <cellStyle name="Comma 3 16 3" xfId="5278" xr:uid="{00000000-0005-0000-0000-0000D51D0000}"/>
    <cellStyle name="Comma 3 16 3 2" xfId="13072" xr:uid="{00000000-0005-0000-0000-0000D61D0000}"/>
    <cellStyle name="Comma 3 16 4" xfId="10474" xr:uid="{00000000-0005-0000-0000-0000D71D0000}"/>
    <cellStyle name="Comma 3 17" xfId="1326" xr:uid="{00000000-0005-0000-0000-0000D81D0000}"/>
    <cellStyle name="Comma 3 17 2" xfId="6583" xr:uid="{00000000-0005-0000-0000-0000D91D0000}"/>
    <cellStyle name="Comma 3 17 2 2" xfId="14380" xr:uid="{00000000-0005-0000-0000-0000DA1D0000}"/>
    <cellStyle name="Comma 3 17 3" xfId="3984" xr:uid="{00000000-0005-0000-0000-0000DB1D0000}"/>
    <cellStyle name="Comma 3 17 3 2" xfId="11778" xr:uid="{00000000-0005-0000-0000-0000DC1D0000}"/>
    <cellStyle name="Comma 3 17 4" xfId="9180" xr:uid="{00000000-0005-0000-0000-0000DD1D0000}"/>
    <cellStyle name="Comma 3 18" xfId="127" xr:uid="{00000000-0005-0000-0000-0000DE1D0000}"/>
    <cellStyle name="Comma 3 18 2" xfId="5387" xr:uid="{00000000-0005-0000-0000-0000DF1D0000}"/>
    <cellStyle name="Comma 3 18 2 2" xfId="13181" xr:uid="{00000000-0005-0000-0000-0000E01D0000}"/>
    <cellStyle name="Comma 3 18 3" xfId="2781" xr:uid="{00000000-0005-0000-0000-0000E11D0000}"/>
    <cellStyle name="Comma 3 18 3 2" xfId="10583" xr:uid="{00000000-0005-0000-0000-0000E21D0000}"/>
    <cellStyle name="Comma 3 18 4" xfId="7987" xr:uid="{00000000-0005-0000-0000-0000E31D0000}"/>
    <cellStyle name="Comma 3 19" xfId="5379" xr:uid="{00000000-0005-0000-0000-0000E41D0000}"/>
    <cellStyle name="Comma 3 19 2" xfId="13173" xr:uid="{00000000-0005-0000-0000-0000E51D0000}"/>
    <cellStyle name="Comma 3 2" xfId="140" xr:uid="{00000000-0005-0000-0000-0000E61D0000}"/>
    <cellStyle name="Comma 3 2 10" xfId="1336" xr:uid="{00000000-0005-0000-0000-0000E71D0000}"/>
    <cellStyle name="Comma 3 2 10 2" xfId="6593" xr:uid="{00000000-0005-0000-0000-0000E81D0000}"/>
    <cellStyle name="Comma 3 2 10 2 2" xfId="14390" xr:uid="{00000000-0005-0000-0000-0000E91D0000}"/>
    <cellStyle name="Comma 3 2 10 3" xfId="3994" xr:uid="{00000000-0005-0000-0000-0000EA1D0000}"/>
    <cellStyle name="Comma 3 2 10 3 2" xfId="11788" xr:uid="{00000000-0005-0000-0000-0000EB1D0000}"/>
    <cellStyle name="Comma 3 2 10 4" xfId="9190" xr:uid="{00000000-0005-0000-0000-0000EC1D0000}"/>
    <cellStyle name="Comma 3 2 11" xfId="2619" xr:uid="{00000000-0005-0000-0000-0000ED1D0000}"/>
    <cellStyle name="Comma 3 2 11 2" xfId="7837" xr:uid="{00000000-0005-0000-0000-0000EE1D0000}"/>
    <cellStyle name="Comma 3 2 11 2 2" xfId="15634" xr:uid="{00000000-0005-0000-0000-0000EF1D0000}"/>
    <cellStyle name="Comma 3 2 11 3" xfId="5238" xr:uid="{00000000-0005-0000-0000-0000F01D0000}"/>
    <cellStyle name="Comma 3 2 11 3 2" xfId="13032" xr:uid="{00000000-0005-0000-0000-0000F11D0000}"/>
    <cellStyle name="Comma 3 2 11 4" xfId="10434" xr:uid="{00000000-0005-0000-0000-0000F21D0000}"/>
    <cellStyle name="Comma 3 2 12" xfId="2677" xr:uid="{00000000-0005-0000-0000-0000F31D0000}"/>
    <cellStyle name="Comma 3 2 12 2" xfId="7890" xr:uid="{00000000-0005-0000-0000-0000F41D0000}"/>
    <cellStyle name="Comma 3 2 12 2 2" xfId="15687" xr:uid="{00000000-0005-0000-0000-0000F51D0000}"/>
    <cellStyle name="Comma 3 2 12 3" xfId="5291" xr:uid="{00000000-0005-0000-0000-0000F61D0000}"/>
    <cellStyle name="Comma 3 2 12 3 2" xfId="13085" xr:uid="{00000000-0005-0000-0000-0000F71D0000}"/>
    <cellStyle name="Comma 3 2 12 4" xfId="10487" xr:uid="{00000000-0005-0000-0000-0000F81D0000}"/>
    <cellStyle name="Comma 3 2 13" xfId="1335" xr:uid="{00000000-0005-0000-0000-0000F91D0000}"/>
    <cellStyle name="Comma 3 2 13 2" xfId="6592" xr:uid="{00000000-0005-0000-0000-0000FA1D0000}"/>
    <cellStyle name="Comma 3 2 13 2 2" xfId="14389" xr:uid="{00000000-0005-0000-0000-0000FB1D0000}"/>
    <cellStyle name="Comma 3 2 13 3" xfId="3993" xr:uid="{00000000-0005-0000-0000-0000FC1D0000}"/>
    <cellStyle name="Comma 3 2 13 3 2" xfId="11787" xr:uid="{00000000-0005-0000-0000-0000FD1D0000}"/>
    <cellStyle name="Comma 3 2 13 4" xfId="9189" xr:uid="{00000000-0005-0000-0000-0000FE1D0000}"/>
    <cellStyle name="Comma 3 2 14" xfId="5400" xr:uid="{00000000-0005-0000-0000-0000FF1D0000}"/>
    <cellStyle name="Comma 3 2 14 2" xfId="13194" xr:uid="{00000000-0005-0000-0000-0000001E0000}"/>
    <cellStyle name="Comma 3 2 15" xfId="2794" xr:uid="{00000000-0005-0000-0000-0000011E0000}"/>
    <cellStyle name="Comma 3 2 15 2" xfId="10596" xr:uid="{00000000-0005-0000-0000-0000021E0000}"/>
    <cellStyle name="Comma 3 2 16" xfId="7999" xr:uid="{00000000-0005-0000-0000-0000031E0000}"/>
    <cellStyle name="Comma 3 2 2" xfId="169" xr:uid="{00000000-0005-0000-0000-0000041E0000}"/>
    <cellStyle name="Comma 3 2 2 10" xfId="2647" xr:uid="{00000000-0005-0000-0000-0000051E0000}"/>
    <cellStyle name="Comma 3 2 2 10 2" xfId="7864" xr:uid="{00000000-0005-0000-0000-0000061E0000}"/>
    <cellStyle name="Comma 3 2 2 10 2 2" xfId="15661" xr:uid="{00000000-0005-0000-0000-0000071E0000}"/>
    <cellStyle name="Comma 3 2 2 10 3" xfId="5265" xr:uid="{00000000-0005-0000-0000-0000081E0000}"/>
    <cellStyle name="Comma 3 2 2 10 3 2" xfId="13059" xr:uid="{00000000-0005-0000-0000-0000091E0000}"/>
    <cellStyle name="Comma 3 2 2 10 4" xfId="10461" xr:uid="{00000000-0005-0000-0000-00000A1E0000}"/>
    <cellStyle name="Comma 3 2 2 11" xfId="2704" xr:uid="{00000000-0005-0000-0000-00000B1E0000}"/>
    <cellStyle name="Comma 3 2 2 11 2" xfId="7917" xr:uid="{00000000-0005-0000-0000-00000C1E0000}"/>
    <cellStyle name="Comma 3 2 2 11 2 2" xfId="15714" xr:uid="{00000000-0005-0000-0000-00000D1E0000}"/>
    <cellStyle name="Comma 3 2 2 11 3" xfId="5318" xr:uid="{00000000-0005-0000-0000-00000E1E0000}"/>
    <cellStyle name="Comma 3 2 2 11 3 2" xfId="13112" xr:uid="{00000000-0005-0000-0000-00000F1E0000}"/>
    <cellStyle name="Comma 3 2 2 11 4" xfId="10514" xr:uid="{00000000-0005-0000-0000-0000101E0000}"/>
    <cellStyle name="Comma 3 2 2 12" xfId="1337" xr:uid="{00000000-0005-0000-0000-0000111E0000}"/>
    <cellStyle name="Comma 3 2 2 12 2" xfId="6594" xr:uid="{00000000-0005-0000-0000-0000121E0000}"/>
    <cellStyle name="Comma 3 2 2 12 2 2" xfId="14391" xr:uid="{00000000-0005-0000-0000-0000131E0000}"/>
    <cellStyle name="Comma 3 2 2 12 3" xfId="3995" xr:uid="{00000000-0005-0000-0000-0000141E0000}"/>
    <cellStyle name="Comma 3 2 2 12 3 2" xfId="11789" xr:uid="{00000000-0005-0000-0000-0000151E0000}"/>
    <cellStyle name="Comma 3 2 2 12 4" xfId="9191" xr:uid="{00000000-0005-0000-0000-0000161E0000}"/>
    <cellStyle name="Comma 3 2 2 13" xfId="5427" xr:uid="{00000000-0005-0000-0000-0000171E0000}"/>
    <cellStyle name="Comma 3 2 2 13 2" xfId="13221" xr:uid="{00000000-0005-0000-0000-0000181E0000}"/>
    <cellStyle name="Comma 3 2 2 14" xfId="2821" xr:uid="{00000000-0005-0000-0000-0000191E0000}"/>
    <cellStyle name="Comma 3 2 2 14 2" xfId="10623" xr:uid="{00000000-0005-0000-0000-00001A1E0000}"/>
    <cellStyle name="Comma 3 2 2 15" xfId="8026" xr:uid="{00000000-0005-0000-0000-00001B1E0000}"/>
    <cellStyle name="Comma 3 2 2 2" xfId="223" xr:uid="{00000000-0005-0000-0000-00001C1E0000}"/>
    <cellStyle name="Comma 3 2 2 2 2" xfId="1339" xr:uid="{00000000-0005-0000-0000-00001D1E0000}"/>
    <cellStyle name="Comma 3 2 2 2 2 2" xfId="1340" xr:uid="{00000000-0005-0000-0000-00001E1E0000}"/>
    <cellStyle name="Comma 3 2 2 2 2 2 2" xfId="6597" xr:uid="{00000000-0005-0000-0000-00001F1E0000}"/>
    <cellStyle name="Comma 3 2 2 2 2 2 2 2" xfId="14394" xr:uid="{00000000-0005-0000-0000-0000201E0000}"/>
    <cellStyle name="Comma 3 2 2 2 2 2 3" xfId="3998" xr:uid="{00000000-0005-0000-0000-0000211E0000}"/>
    <cellStyle name="Comma 3 2 2 2 2 2 3 2" xfId="11792" xr:uid="{00000000-0005-0000-0000-0000221E0000}"/>
    <cellStyle name="Comma 3 2 2 2 2 2 4" xfId="9194" xr:uid="{00000000-0005-0000-0000-0000231E0000}"/>
    <cellStyle name="Comma 3 2 2 2 2 3" xfId="6596" xr:uid="{00000000-0005-0000-0000-0000241E0000}"/>
    <cellStyle name="Comma 3 2 2 2 2 3 2" xfId="14393" xr:uid="{00000000-0005-0000-0000-0000251E0000}"/>
    <cellStyle name="Comma 3 2 2 2 2 4" xfId="3997" xr:uid="{00000000-0005-0000-0000-0000261E0000}"/>
    <cellStyle name="Comma 3 2 2 2 2 4 2" xfId="11791" xr:uid="{00000000-0005-0000-0000-0000271E0000}"/>
    <cellStyle name="Comma 3 2 2 2 2 5" xfId="9193" xr:uid="{00000000-0005-0000-0000-0000281E0000}"/>
    <cellStyle name="Comma 3 2 2 2 3" xfId="1341" xr:uid="{00000000-0005-0000-0000-0000291E0000}"/>
    <cellStyle name="Comma 3 2 2 2 3 2" xfId="6598" xr:uid="{00000000-0005-0000-0000-00002A1E0000}"/>
    <cellStyle name="Comma 3 2 2 2 3 2 2" xfId="14395" xr:uid="{00000000-0005-0000-0000-00002B1E0000}"/>
    <cellStyle name="Comma 3 2 2 2 3 3" xfId="3999" xr:uid="{00000000-0005-0000-0000-00002C1E0000}"/>
    <cellStyle name="Comma 3 2 2 2 3 3 2" xfId="11793" xr:uid="{00000000-0005-0000-0000-00002D1E0000}"/>
    <cellStyle name="Comma 3 2 2 2 3 4" xfId="9195" xr:uid="{00000000-0005-0000-0000-00002E1E0000}"/>
    <cellStyle name="Comma 3 2 2 2 4" xfId="1342" xr:uid="{00000000-0005-0000-0000-00002F1E0000}"/>
    <cellStyle name="Comma 3 2 2 2 4 2" xfId="6599" xr:uid="{00000000-0005-0000-0000-0000301E0000}"/>
    <cellStyle name="Comma 3 2 2 2 4 2 2" xfId="14396" xr:uid="{00000000-0005-0000-0000-0000311E0000}"/>
    <cellStyle name="Comma 3 2 2 2 4 3" xfId="4000" xr:uid="{00000000-0005-0000-0000-0000321E0000}"/>
    <cellStyle name="Comma 3 2 2 2 4 3 2" xfId="11794" xr:uid="{00000000-0005-0000-0000-0000331E0000}"/>
    <cellStyle name="Comma 3 2 2 2 4 4" xfId="9196" xr:uid="{00000000-0005-0000-0000-0000341E0000}"/>
    <cellStyle name="Comma 3 2 2 2 5" xfId="2758" xr:uid="{00000000-0005-0000-0000-0000351E0000}"/>
    <cellStyle name="Comma 3 2 2 2 5 2" xfId="7971" xr:uid="{00000000-0005-0000-0000-0000361E0000}"/>
    <cellStyle name="Comma 3 2 2 2 5 2 2" xfId="15768" xr:uid="{00000000-0005-0000-0000-0000371E0000}"/>
    <cellStyle name="Comma 3 2 2 2 5 3" xfId="5372" xr:uid="{00000000-0005-0000-0000-0000381E0000}"/>
    <cellStyle name="Comma 3 2 2 2 5 3 2" xfId="13166" xr:uid="{00000000-0005-0000-0000-0000391E0000}"/>
    <cellStyle name="Comma 3 2 2 2 5 4" xfId="10568" xr:uid="{00000000-0005-0000-0000-00003A1E0000}"/>
    <cellStyle name="Comma 3 2 2 2 6" xfId="1338" xr:uid="{00000000-0005-0000-0000-00003B1E0000}"/>
    <cellStyle name="Comma 3 2 2 2 6 2" xfId="6595" xr:uid="{00000000-0005-0000-0000-00003C1E0000}"/>
    <cellStyle name="Comma 3 2 2 2 6 2 2" xfId="14392" xr:uid="{00000000-0005-0000-0000-00003D1E0000}"/>
    <cellStyle name="Comma 3 2 2 2 6 3" xfId="3996" xr:uid="{00000000-0005-0000-0000-00003E1E0000}"/>
    <cellStyle name="Comma 3 2 2 2 6 3 2" xfId="11790" xr:uid="{00000000-0005-0000-0000-00003F1E0000}"/>
    <cellStyle name="Comma 3 2 2 2 6 4" xfId="9192" xr:uid="{00000000-0005-0000-0000-0000401E0000}"/>
    <cellStyle name="Comma 3 2 2 2 7" xfId="5481" xr:uid="{00000000-0005-0000-0000-0000411E0000}"/>
    <cellStyle name="Comma 3 2 2 2 7 2" xfId="13275" xr:uid="{00000000-0005-0000-0000-0000421E0000}"/>
    <cellStyle name="Comma 3 2 2 2 8" xfId="2875" xr:uid="{00000000-0005-0000-0000-0000431E0000}"/>
    <cellStyle name="Comma 3 2 2 2 8 2" xfId="10677" xr:uid="{00000000-0005-0000-0000-0000441E0000}"/>
    <cellStyle name="Comma 3 2 2 2 9" xfId="8080" xr:uid="{00000000-0005-0000-0000-0000451E0000}"/>
    <cellStyle name="Comma 3 2 2 3" xfId="1343" xr:uid="{00000000-0005-0000-0000-0000461E0000}"/>
    <cellStyle name="Comma 3 2 2 3 2" xfId="1344" xr:uid="{00000000-0005-0000-0000-0000471E0000}"/>
    <cellStyle name="Comma 3 2 2 3 2 2" xfId="1345" xr:uid="{00000000-0005-0000-0000-0000481E0000}"/>
    <cellStyle name="Comma 3 2 2 3 2 2 2" xfId="6602" xr:uid="{00000000-0005-0000-0000-0000491E0000}"/>
    <cellStyle name="Comma 3 2 2 3 2 2 2 2" xfId="14399" xr:uid="{00000000-0005-0000-0000-00004A1E0000}"/>
    <cellStyle name="Comma 3 2 2 3 2 2 3" xfId="4003" xr:uid="{00000000-0005-0000-0000-00004B1E0000}"/>
    <cellStyle name="Comma 3 2 2 3 2 2 3 2" xfId="11797" xr:uid="{00000000-0005-0000-0000-00004C1E0000}"/>
    <cellStyle name="Comma 3 2 2 3 2 2 4" xfId="9199" xr:uid="{00000000-0005-0000-0000-00004D1E0000}"/>
    <cellStyle name="Comma 3 2 2 3 2 3" xfId="6601" xr:uid="{00000000-0005-0000-0000-00004E1E0000}"/>
    <cellStyle name="Comma 3 2 2 3 2 3 2" xfId="14398" xr:uid="{00000000-0005-0000-0000-00004F1E0000}"/>
    <cellStyle name="Comma 3 2 2 3 2 4" xfId="4002" xr:uid="{00000000-0005-0000-0000-0000501E0000}"/>
    <cellStyle name="Comma 3 2 2 3 2 4 2" xfId="11796" xr:uid="{00000000-0005-0000-0000-0000511E0000}"/>
    <cellStyle name="Comma 3 2 2 3 2 5" xfId="9198" xr:uid="{00000000-0005-0000-0000-0000521E0000}"/>
    <cellStyle name="Comma 3 2 2 3 3" xfId="1346" xr:uid="{00000000-0005-0000-0000-0000531E0000}"/>
    <cellStyle name="Comma 3 2 2 3 3 2" xfId="6603" xr:uid="{00000000-0005-0000-0000-0000541E0000}"/>
    <cellStyle name="Comma 3 2 2 3 3 2 2" xfId="14400" xr:uid="{00000000-0005-0000-0000-0000551E0000}"/>
    <cellStyle name="Comma 3 2 2 3 3 3" xfId="4004" xr:uid="{00000000-0005-0000-0000-0000561E0000}"/>
    <cellStyle name="Comma 3 2 2 3 3 3 2" xfId="11798" xr:uid="{00000000-0005-0000-0000-0000571E0000}"/>
    <cellStyle name="Comma 3 2 2 3 3 4" xfId="9200" xr:uid="{00000000-0005-0000-0000-0000581E0000}"/>
    <cellStyle name="Comma 3 2 2 3 4" xfId="1347" xr:uid="{00000000-0005-0000-0000-0000591E0000}"/>
    <cellStyle name="Comma 3 2 2 3 4 2" xfId="6604" xr:uid="{00000000-0005-0000-0000-00005A1E0000}"/>
    <cellStyle name="Comma 3 2 2 3 4 2 2" xfId="14401" xr:uid="{00000000-0005-0000-0000-00005B1E0000}"/>
    <cellStyle name="Comma 3 2 2 3 4 3" xfId="4005" xr:uid="{00000000-0005-0000-0000-00005C1E0000}"/>
    <cellStyle name="Comma 3 2 2 3 4 3 2" xfId="11799" xr:uid="{00000000-0005-0000-0000-00005D1E0000}"/>
    <cellStyle name="Comma 3 2 2 3 4 4" xfId="9201" xr:uid="{00000000-0005-0000-0000-00005E1E0000}"/>
    <cellStyle name="Comma 3 2 2 3 5" xfId="6600" xr:uid="{00000000-0005-0000-0000-00005F1E0000}"/>
    <cellStyle name="Comma 3 2 2 3 5 2" xfId="14397" xr:uid="{00000000-0005-0000-0000-0000601E0000}"/>
    <cellStyle name="Comma 3 2 2 3 6" xfId="4001" xr:uid="{00000000-0005-0000-0000-0000611E0000}"/>
    <cellStyle name="Comma 3 2 2 3 6 2" xfId="11795" xr:uid="{00000000-0005-0000-0000-0000621E0000}"/>
    <cellStyle name="Comma 3 2 2 3 7" xfId="9197" xr:uid="{00000000-0005-0000-0000-0000631E0000}"/>
    <cellStyle name="Comma 3 2 2 4" xfId="1348" xr:uid="{00000000-0005-0000-0000-0000641E0000}"/>
    <cellStyle name="Comma 3 2 2 4 2" xfId="1349" xr:uid="{00000000-0005-0000-0000-0000651E0000}"/>
    <cellStyle name="Comma 3 2 2 4 2 2" xfId="1350" xr:uid="{00000000-0005-0000-0000-0000661E0000}"/>
    <cellStyle name="Comma 3 2 2 4 2 2 2" xfId="6607" xr:uid="{00000000-0005-0000-0000-0000671E0000}"/>
    <cellStyle name="Comma 3 2 2 4 2 2 2 2" xfId="14404" xr:uid="{00000000-0005-0000-0000-0000681E0000}"/>
    <cellStyle name="Comma 3 2 2 4 2 2 3" xfId="4008" xr:uid="{00000000-0005-0000-0000-0000691E0000}"/>
    <cellStyle name="Comma 3 2 2 4 2 2 3 2" xfId="11802" xr:uid="{00000000-0005-0000-0000-00006A1E0000}"/>
    <cellStyle name="Comma 3 2 2 4 2 2 4" xfId="9204" xr:uid="{00000000-0005-0000-0000-00006B1E0000}"/>
    <cellStyle name="Comma 3 2 2 4 2 3" xfId="6606" xr:uid="{00000000-0005-0000-0000-00006C1E0000}"/>
    <cellStyle name="Comma 3 2 2 4 2 3 2" xfId="14403" xr:uid="{00000000-0005-0000-0000-00006D1E0000}"/>
    <cellStyle name="Comma 3 2 2 4 2 4" xfId="4007" xr:uid="{00000000-0005-0000-0000-00006E1E0000}"/>
    <cellStyle name="Comma 3 2 2 4 2 4 2" xfId="11801" xr:uid="{00000000-0005-0000-0000-00006F1E0000}"/>
    <cellStyle name="Comma 3 2 2 4 2 5" xfId="9203" xr:uid="{00000000-0005-0000-0000-0000701E0000}"/>
    <cellStyle name="Comma 3 2 2 4 3" xfId="1351" xr:uid="{00000000-0005-0000-0000-0000711E0000}"/>
    <cellStyle name="Comma 3 2 2 4 3 2" xfId="6608" xr:uid="{00000000-0005-0000-0000-0000721E0000}"/>
    <cellStyle name="Comma 3 2 2 4 3 2 2" xfId="14405" xr:uid="{00000000-0005-0000-0000-0000731E0000}"/>
    <cellStyle name="Comma 3 2 2 4 3 3" xfId="4009" xr:uid="{00000000-0005-0000-0000-0000741E0000}"/>
    <cellStyle name="Comma 3 2 2 4 3 3 2" xfId="11803" xr:uid="{00000000-0005-0000-0000-0000751E0000}"/>
    <cellStyle name="Comma 3 2 2 4 3 4" xfId="9205" xr:uid="{00000000-0005-0000-0000-0000761E0000}"/>
    <cellStyle name="Comma 3 2 2 4 4" xfId="1352" xr:uid="{00000000-0005-0000-0000-0000771E0000}"/>
    <cellStyle name="Comma 3 2 2 4 4 2" xfId="6609" xr:uid="{00000000-0005-0000-0000-0000781E0000}"/>
    <cellStyle name="Comma 3 2 2 4 4 2 2" xfId="14406" xr:uid="{00000000-0005-0000-0000-0000791E0000}"/>
    <cellStyle name="Comma 3 2 2 4 4 3" xfId="4010" xr:uid="{00000000-0005-0000-0000-00007A1E0000}"/>
    <cellStyle name="Comma 3 2 2 4 4 3 2" xfId="11804" xr:uid="{00000000-0005-0000-0000-00007B1E0000}"/>
    <cellStyle name="Comma 3 2 2 4 4 4" xfId="9206" xr:uid="{00000000-0005-0000-0000-00007C1E0000}"/>
    <cellStyle name="Comma 3 2 2 4 5" xfId="6605" xr:uid="{00000000-0005-0000-0000-00007D1E0000}"/>
    <cellStyle name="Comma 3 2 2 4 5 2" xfId="14402" xr:uid="{00000000-0005-0000-0000-00007E1E0000}"/>
    <cellStyle name="Comma 3 2 2 4 6" xfId="4006" xr:uid="{00000000-0005-0000-0000-00007F1E0000}"/>
    <cellStyle name="Comma 3 2 2 4 6 2" xfId="11800" xr:uid="{00000000-0005-0000-0000-0000801E0000}"/>
    <cellStyle name="Comma 3 2 2 4 7" xfId="9202" xr:uid="{00000000-0005-0000-0000-0000811E0000}"/>
    <cellStyle name="Comma 3 2 2 5" xfId="1353" xr:uid="{00000000-0005-0000-0000-0000821E0000}"/>
    <cellStyle name="Comma 3 2 2 5 2" xfId="1354" xr:uid="{00000000-0005-0000-0000-0000831E0000}"/>
    <cellStyle name="Comma 3 2 2 5 2 2" xfId="1355" xr:uid="{00000000-0005-0000-0000-0000841E0000}"/>
    <cellStyle name="Comma 3 2 2 5 2 2 2" xfId="6612" xr:uid="{00000000-0005-0000-0000-0000851E0000}"/>
    <cellStyle name="Comma 3 2 2 5 2 2 2 2" xfId="14409" xr:uid="{00000000-0005-0000-0000-0000861E0000}"/>
    <cellStyle name="Comma 3 2 2 5 2 2 3" xfId="4013" xr:uid="{00000000-0005-0000-0000-0000871E0000}"/>
    <cellStyle name="Comma 3 2 2 5 2 2 3 2" xfId="11807" xr:uid="{00000000-0005-0000-0000-0000881E0000}"/>
    <cellStyle name="Comma 3 2 2 5 2 2 4" xfId="9209" xr:uid="{00000000-0005-0000-0000-0000891E0000}"/>
    <cellStyle name="Comma 3 2 2 5 2 3" xfId="6611" xr:uid="{00000000-0005-0000-0000-00008A1E0000}"/>
    <cellStyle name="Comma 3 2 2 5 2 3 2" xfId="14408" xr:uid="{00000000-0005-0000-0000-00008B1E0000}"/>
    <cellStyle name="Comma 3 2 2 5 2 4" xfId="4012" xr:uid="{00000000-0005-0000-0000-00008C1E0000}"/>
    <cellStyle name="Comma 3 2 2 5 2 4 2" xfId="11806" xr:uid="{00000000-0005-0000-0000-00008D1E0000}"/>
    <cellStyle name="Comma 3 2 2 5 2 5" xfId="9208" xr:uid="{00000000-0005-0000-0000-00008E1E0000}"/>
    <cellStyle name="Comma 3 2 2 5 3" xfId="1356" xr:uid="{00000000-0005-0000-0000-00008F1E0000}"/>
    <cellStyle name="Comma 3 2 2 5 3 2" xfId="6613" xr:uid="{00000000-0005-0000-0000-0000901E0000}"/>
    <cellStyle name="Comma 3 2 2 5 3 2 2" xfId="14410" xr:uid="{00000000-0005-0000-0000-0000911E0000}"/>
    <cellStyle name="Comma 3 2 2 5 3 3" xfId="4014" xr:uid="{00000000-0005-0000-0000-0000921E0000}"/>
    <cellStyle name="Comma 3 2 2 5 3 3 2" xfId="11808" xr:uid="{00000000-0005-0000-0000-0000931E0000}"/>
    <cellStyle name="Comma 3 2 2 5 3 4" xfId="9210" xr:uid="{00000000-0005-0000-0000-0000941E0000}"/>
    <cellStyle name="Comma 3 2 2 5 4" xfId="1357" xr:uid="{00000000-0005-0000-0000-0000951E0000}"/>
    <cellStyle name="Comma 3 2 2 5 4 2" xfId="6614" xr:uid="{00000000-0005-0000-0000-0000961E0000}"/>
    <cellStyle name="Comma 3 2 2 5 4 2 2" xfId="14411" xr:uid="{00000000-0005-0000-0000-0000971E0000}"/>
    <cellStyle name="Comma 3 2 2 5 4 3" xfId="4015" xr:uid="{00000000-0005-0000-0000-0000981E0000}"/>
    <cellStyle name="Comma 3 2 2 5 4 3 2" xfId="11809" xr:uid="{00000000-0005-0000-0000-0000991E0000}"/>
    <cellStyle name="Comma 3 2 2 5 4 4" xfId="9211" xr:uid="{00000000-0005-0000-0000-00009A1E0000}"/>
    <cellStyle name="Comma 3 2 2 5 5" xfId="6610" xr:uid="{00000000-0005-0000-0000-00009B1E0000}"/>
    <cellStyle name="Comma 3 2 2 5 5 2" xfId="14407" xr:uid="{00000000-0005-0000-0000-00009C1E0000}"/>
    <cellStyle name="Comma 3 2 2 5 6" xfId="4011" xr:uid="{00000000-0005-0000-0000-00009D1E0000}"/>
    <cellStyle name="Comma 3 2 2 5 6 2" xfId="11805" xr:uid="{00000000-0005-0000-0000-00009E1E0000}"/>
    <cellStyle name="Comma 3 2 2 5 7" xfId="9207" xr:uid="{00000000-0005-0000-0000-00009F1E0000}"/>
    <cellStyle name="Comma 3 2 2 6" xfId="1358" xr:uid="{00000000-0005-0000-0000-0000A01E0000}"/>
    <cellStyle name="Comma 3 2 2 6 2" xfId="1359" xr:uid="{00000000-0005-0000-0000-0000A11E0000}"/>
    <cellStyle name="Comma 3 2 2 6 2 2" xfId="6616" xr:uid="{00000000-0005-0000-0000-0000A21E0000}"/>
    <cellStyle name="Comma 3 2 2 6 2 2 2" xfId="14413" xr:uid="{00000000-0005-0000-0000-0000A31E0000}"/>
    <cellStyle name="Comma 3 2 2 6 2 3" xfId="4017" xr:uid="{00000000-0005-0000-0000-0000A41E0000}"/>
    <cellStyle name="Comma 3 2 2 6 2 3 2" xfId="11811" xr:uid="{00000000-0005-0000-0000-0000A51E0000}"/>
    <cellStyle name="Comma 3 2 2 6 2 4" xfId="9213" xr:uid="{00000000-0005-0000-0000-0000A61E0000}"/>
    <cellStyle name="Comma 3 2 2 6 3" xfId="1360" xr:uid="{00000000-0005-0000-0000-0000A71E0000}"/>
    <cellStyle name="Comma 3 2 2 6 3 2" xfId="6617" xr:uid="{00000000-0005-0000-0000-0000A81E0000}"/>
    <cellStyle name="Comma 3 2 2 6 3 2 2" xfId="14414" xr:uid="{00000000-0005-0000-0000-0000A91E0000}"/>
    <cellStyle name="Comma 3 2 2 6 3 3" xfId="4018" xr:uid="{00000000-0005-0000-0000-0000AA1E0000}"/>
    <cellStyle name="Comma 3 2 2 6 3 3 2" xfId="11812" xr:uid="{00000000-0005-0000-0000-0000AB1E0000}"/>
    <cellStyle name="Comma 3 2 2 6 3 4" xfId="9214" xr:uid="{00000000-0005-0000-0000-0000AC1E0000}"/>
    <cellStyle name="Comma 3 2 2 6 4" xfId="6615" xr:uid="{00000000-0005-0000-0000-0000AD1E0000}"/>
    <cellStyle name="Comma 3 2 2 6 4 2" xfId="14412" xr:uid="{00000000-0005-0000-0000-0000AE1E0000}"/>
    <cellStyle name="Comma 3 2 2 6 5" xfId="4016" xr:uid="{00000000-0005-0000-0000-0000AF1E0000}"/>
    <cellStyle name="Comma 3 2 2 6 5 2" xfId="11810" xr:uid="{00000000-0005-0000-0000-0000B01E0000}"/>
    <cellStyle name="Comma 3 2 2 6 6" xfId="9212" xr:uid="{00000000-0005-0000-0000-0000B11E0000}"/>
    <cellStyle name="Comma 3 2 2 7" xfId="1361" xr:uid="{00000000-0005-0000-0000-0000B21E0000}"/>
    <cellStyle name="Comma 3 2 2 7 2" xfId="1362" xr:uid="{00000000-0005-0000-0000-0000B31E0000}"/>
    <cellStyle name="Comma 3 2 2 7 2 2" xfId="6619" xr:uid="{00000000-0005-0000-0000-0000B41E0000}"/>
    <cellStyle name="Comma 3 2 2 7 2 2 2" xfId="14416" xr:uid="{00000000-0005-0000-0000-0000B51E0000}"/>
    <cellStyle name="Comma 3 2 2 7 2 3" xfId="4020" xr:uid="{00000000-0005-0000-0000-0000B61E0000}"/>
    <cellStyle name="Comma 3 2 2 7 2 3 2" xfId="11814" xr:uid="{00000000-0005-0000-0000-0000B71E0000}"/>
    <cellStyle name="Comma 3 2 2 7 2 4" xfId="9216" xr:uid="{00000000-0005-0000-0000-0000B81E0000}"/>
    <cellStyle name="Comma 3 2 2 7 3" xfId="6618" xr:uid="{00000000-0005-0000-0000-0000B91E0000}"/>
    <cellStyle name="Comma 3 2 2 7 3 2" xfId="14415" xr:uid="{00000000-0005-0000-0000-0000BA1E0000}"/>
    <cellStyle name="Comma 3 2 2 7 4" xfId="4019" xr:uid="{00000000-0005-0000-0000-0000BB1E0000}"/>
    <cellStyle name="Comma 3 2 2 7 4 2" xfId="11813" xr:uid="{00000000-0005-0000-0000-0000BC1E0000}"/>
    <cellStyle name="Comma 3 2 2 7 5" xfId="9215" xr:uid="{00000000-0005-0000-0000-0000BD1E0000}"/>
    <cellStyle name="Comma 3 2 2 8" xfId="1363" xr:uid="{00000000-0005-0000-0000-0000BE1E0000}"/>
    <cellStyle name="Comma 3 2 2 8 2" xfId="6620" xr:uid="{00000000-0005-0000-0000-0000BF1E0000}"/>
    <cellStyle name="Comma 3 2 2 8 2 2" xfId="14417" xr:uid="{00000000-0005-0000-0000-0000C01E0000}"/>
    <cellStyle name="Comma 3 2 2 8 3" xfId="4021" xr:uid="{00000000-0005-0000-0000-0000C11E0000}"/>
    <cellStyle name="Comma 3 2 2 8 3 2" xfId="11815" xr:uid="{00000000-0005-0000-0000-0000C21E0000}"/>
    <cellStyle name="Comma 3 2 2 8 4" xfId="9217" xr:uid="{00000000-0005-0000-0000-0000C31E0000}"/>
    <cellStyle name="Comma 3 2 2 9" xfId="1364" xr:uid="{00000000-0005-0000-0000-0000C41E0000}"/>
    <cellStyle name="Comma 3 2 2 9 2" xfId="6621" xr:uid="{00000000-0005-0000-0000-0000C51E0000}"/>
    <cellStyle name="Comma 3 2 2 9 2 2" xfId="14418" xr:uid="{00000000-0005-0000-0000-0000C61E0000}"/>
    <cellStyle name="Comma 3 2 2 9 3" xfId="4022" xr:uid="{00000000-0005-0000-0000-0000C71E0000}"/>
    <cellStyle name="Comma 3 2 2 9 3 2" xfId="11816" xr:uid="{00000000-0005-0000-0000-0000C81E0000}"/>
    <cellStyle name="Comma 3 2 2 9 4" xfId="9218" xr:uid="{00000000-0005-0000-0000-0000C91E0000}"/>
    <cellStyle name="Comma 3 2 3" xfId="196" xr:uid="{00000000-0005-0000-0000-0000CA1E0000}"/>
    <cellStyle name="Comma 3 2 3 2" xfId="1366" xr:uid="{00000000-0005-0000-0000-0000CB1E0000}"/>
    <cellStyle name="Comma 3 2 3 2 2" xfId="1367" xr:uid="{00000000-0005-0000-0000-0000CC1E0000}"/>
    <cellStyle name="Comma 3 2 3 2 2 2" xfId="6624" xr:uid="{00000000-0005-0000-0000-0000CD1E0000}"/>
    <cellStyle name="Comma 3 2 3 2 2 2 2" xfId="14421" xr:uid="{00000000-0005-0000-0000-0000CE1E0000}"/>
    <cellStyle name="Comma 3 2 3 2 2 3" xfId="4025" xr:uid="{00000000-0005-0000-0000-0000CF1E0000}"/>
    <cellStyle name="Comma 3 2 3 2 2 3 2" xfId="11819" xr:uid="{00000000-0005-0000-0000-0000D01E0000}"/>
    <cellStyle name="Comma 3 2 3 2 2 4" xfId="9221" xr:uid="{00000000-0005-0000-0000-0000D11E0000}"/>
    <cellStyle name="Comma 3 2 3 2 3" xfId="6623" xr:uid="{00000000-0005-0000-0000-0000D21E0000}"/>
    <cellStyle name="Comma 3 2 3 2 3 2" xfId="14420" xr:uid="{00000000-0005-0000-0000-0000D31E0000}"/>
    <cellStyle name="Comma 3 2 3 2 4" xfId="4024" xr:uid="{00000000-0005-0000-0000-0000D41E0000}"/>
    <cellStyle name="Comma 3 2 3 2 4 2" xfId="11818" xr:uid="{00000000-0005-0000-0000-0000D51E0000}"/>
    <cellStyle name="Comma 3 2 3 2 5" xfId="9220" xr:uid="{00000000-0005-0000-0000-0000D61E0000}"/>
    <cellStyle name="Comma 3 2 3 3" xfId="1368" xr:uid="{00000000-0005-0000-0000-0000D71E0000}"/>
    <cellStyle name="Comma 3 2 3 3 2" xfId="6625" xr:uid="{00000000-0005-0000-0000-0000D81E0000}"/>
    <cellStyle name="Comma 3 2 3 3 2 2" xfId="14422" xr:uid="{00000000-0005-0000-0000-0000D91E0000}"/>
    <cellStyle name="Comma 3 2 3 3 3" xfId="4026" xr:uid="{00000000-0005-0000-0000-0000DA1E0000}"/>
    <cellStyle name="Comma 3 2 3 3 3 2" xfId="11820" xr:uid="{00000000-0005-0000-0000-0000DB1E0000}"/>
    <cellStyle name="Comma 3 2 3 3 4" xfId="9222" xr:uid="{00000000-0005-0000-0000-0000DC1E0000}"/>
    <cellStyle name="Comma 3 2 3 4" xfId="1369" xr:uid="{00000000-0005-0000-0000-0000DD1E0000}"/>
    <cellStyle name="Comma 3 2 3 4 2" xfId="6626" xr:uid="{00000000-0005-0000-0000-0000DE1E0000}"/>
    <cellStyle name="Comma 3 2 3 4 2 2" xfId="14423" xr:uid="{00000000-0005-0000-0000-0000DF1E0000}"/>
    <cellStyle name="Comma 3 2 3 4 3" xfId="4027" xr:uid="{00000000-0005-0000-0000-0000E01E0000}"/>
    <cellStyle name="Comma 3 2 3 4 3 2" xfId="11821" xr:uid="{00000000-0005-0000-0000-0000E11E0000}"/>
    <cellStyle name="Comma 3 2 3 4 4" xfId="9223" xr:uid="{00000000-0005-0000-0000-0000E21E0000}"/>
    <cellStyle name="Comma 3 2 3 5" xfId="2731" xr:uid="{00000000-0005-0000-0000-0000E31E0000}"/>
    <cellStyle name="Comma 3 2 3 5 2" xfId="7944" xr:uid="{00000000-0005-0000-0000-0000E41E0000}"/>
    <cellStyle name="Comma 3 2 3 5 2 2" xfId="15741" xr:uid="{00000000-0005-0000-0000-0000E51E0000}"/>
    <cellStyle name="Comma 3 2 3 5 3" xfId="5345" xr:uid="{00000000-0005-0000-0000-0000E61E0000}"/>
    <cellStyle name="Comma 3 2 3 5 3 2" xfId="13139" xr:uid="{00000000-0005-0000-0000-0000E71E0000}"/>
    <cellStyle name="Comma 3 2 3 5 4" xfId="10541" xr:uid="{00000000-0005-0000-0000-0000E81E0000}"/>
    <cellStyle name="Comma 3 2 3 6" xfId="1365" xr:uid="{00000000-0005-0000-0000-0000E91E0000}"/>
    <cellStyle name="Comma 3 2 3 6 2" xfId="6622" xr:uid="{00000000-0005-0000-0000-0000EA1E0000}"/>
    <cellStyle name="Comma 3 2 3 6 2 2" xfId="14419" xr:uid="{00000000-0005-0000-0000-0000EB1E0000}"/>
    <cellStyle name="Comma 3 2 3 6 3" xfId="4023" xr:uid="{00000000-0005-0000-0000-0000EC1E0000}"/>
    <cellStyle name="Comma 3 2 3 6 3 2" xfId="11817" xr:uid="{00000000-0005-0000-0000-0000ED1E0000}"/>
    <cellStyle name="Comma 3 2 3 6 4" xfId="9219" xr:uid="{00000000-0005-0000-0000-0000EE1E0000}"/>
    <cellStyle name="Comma 3 2 3 7" xfId="5454" xr:uid="{00000000-0005-0000-0000-0000EF1E0000}"/>
    <cellStyle name="Comma 3 2 3 7 2" xfId="13248" xr:uid="{00000000-0005-0000-0000-0000F01E0000}"/>
    <cellStyle name="Comma 3 2 3 8" xfId="2848" xr:uid="{00000000-0005-0000-0000-0000F11E0000}"/>
    <cellStyle name="Comma 3 2 3 8 2" xfId="10650" xr:uid="{00000000-0005-0000-0000-0000F21E0000}"/>
    <cellStyle name="Comma 3 2 3 9" xfId="8053" xr:uid="{00000000-0005-0000-0000-0000F31E0000}"/>
    <cellStyle name="Comma 3 2 4" xfId="1370" xr:uid="{00000000-0005-0000-0000-0000F41E0000}"/>
    <cellStyle name="Comma 3 2 4 2" xfId="1371" xr:uid="{00000000-0005-0000-0000-0000F51E0000}"/>
    <cellStyle name="Comma 3 2 4 2 2" xfId="1372" xr:uid="{00000000-0005-0000-0000-0000F61E0000}"/>
    <cellStyle name="Comma 3 2 4 2 2 2" xfId="6629" xr:uid="{00000000-0005-0000-0000-0000F71E0000}"/>
    <cellStyle name="Comma 3 2 4 2 2 2 2" xfId="14426" xr:uid="{00000000-0005-0000-0000-0000F81E0000}"/>
    <cellStyle name="Comma 3 2 4 2 2 3" xfId="4030" xr:uid="{00000000-0005-0000-0000-0000F91E0000}"/>
    <cellStyle name="Comma 3 2 4 2 2 3 2" xfId="11824" xr:uid="{00000000-0005-0000-0000-0000FA1E0000}"/>
    <cellStyle name="Comma 3 2 4 2 2 4" xfId="9226" xr:uid="{00000000-0005-0000-0000-0000FB1E0000}"/>
    <cellStyle name="Comma 3 2 4 2 3" xfId="6628" xr:uid="{00000000-0005-0000-0000-0000FC1E0000}"/>
    <cellStyle name="Comma 3 2 4 2 3 2" xfId="14425" xr:uid="{00000000-0005-0000-0000-0000FD1E0000}"/>
    <cellStyle name="Comma 3 2 4 2 4" xfId="4029" xr:uid="{00000000-0005-0000-0000-0000FE1E0000}"/>
    <cellStyle name="Comma 3 2 4 2 4 2" xfId="11823" xr:uid="{00000000-0005-0000-0000-0000FF1E0000}"/>
    <cellStyle name="Comma 3 2 4 2 5" xfId="9225" xr:uid="{00000000-0005-0000-0000-0000001F0000}"/>
    <cellStyle name="Comma 3 2 4 3" xfId="1373" xr:uid="{00000000-0005-0000-0000-0000011F0000}"/>
    <cellStyle name="Comma 3 2 4 3 2" xfId="6630" xr:uid="{00000000-0005-0000-0000-0000021F0000}"/>
    <cellStyle name="Comma 3 2 4 3 2 2" xfId="14427" xr:uid="{00000000-0005-0000-0000-0000031F0000}"/>
    <cellStyle name="Comma 3 2 4 3 3" xfId="4031" xr:uid="{00000000-0005-0000-0000-0000041F0000}"/>
    <cellStyle name="Comma 3 2 4 3 3 2" xfId="11825" xr:uid="{00000000-0005-0000-0000-0000051F0000}"/>
    <cellStyle name="Comma 3 2 4 3 4" xfId="9227" xr:uid="{00000000-0005-0000-0000-0000061F0000}"/>
    <cellStyle name="Comma 3 2 4 4" xfId="1374" xr:uid="{00000000-0005-0000-0000-0000071F0000}"/>
    <cellStyle name="Comma 3 2 4 4 2" xfId="6631" xr:uid="{00000000-0005-0000-0000-0000081F0000}"/>
    <cellStyle name="Comma 3 2 4 4 2 2" xfId="14428" xr:uid="{00000000-0005-0000-0000-0000091F0000}"/>
    <cellStyle name="Comma 3 2 4 4 3" xfId="4032" xr:uid="{00000000-0005-0000-0000-00000A1F0000}"/>
    <cellStyle name="Comma 3 2 4 4 3 2" xfId="11826" xr:uid="{00000000-0005-0000-0000-00000B1F0000}"/>
    <cellStyle name="Comma 3 2 4 4 4" xfId="9228" xr:uid="{00000000-0005-0000-0000-00000C1F0000}"/>
    <cellStyle name="Comma 3 2 4 5" xfId="6627" xr:uid="{00000000-0005-0000-0000-00000D1F0000}"/>
    <cellStyle name="Comma 3 2 4 5 2" xfId="14424" xr:uid="{00000000-0005-0000-0000-00000E1F0000}"/>
    <cellStyle name="Comma 3 2 4 6" xfId="4028" xr:uid="{00000000-0005-0000-0000-00000F1F0000}"/>
    <cellStyle name="Comma 3 2 4 6 2" xfId="11822" xr:uid="{00000000-0005-0000-0000-0000101F0000}"/>
    <cellStyle name="Comma 3 2 4 7" xfId="9224" xr:uid="{00000000-0005-0000-0000-0000111F0000}"/>
    <cellStyle name="Comma 3 2 5" xfId="1375" xr:uid="{00000000-0005-0000-0000-0000121F0000}"/>
    <cellStyle name="Comma 3 2 5 2" xfId="1376" xr:uid="{00000000-0005-0000-0000-0000131F0000}"/>
    <cellStyle name="Comma 3 2 5 2 2" xfId="1377" xr:uid="{00000000-0005-0000-0000-0000141F0000}"/>
    <cellStyle name="Comma 3 2 5 2 2 2" xfId="6634" xr:uid="{00000000-0005-0000-0000-0000151F0000}"/>
    <cellStyle name="Comma 3 2 5 2 2 2 2" xfId="14431" xr:uid="{00000000-0005-0000-0000-0000161F0000}"/>
    <cellStyle name="Comma 3 2 5 2 2 3" xfId="4035" xr:uid="{00000000-0005-0000-0000-0000171F0000}"/>
    <cellStyle name="Comma 3 2 5 2 2 3 2" xfId="11829" xr:uid="{00000000-0005-0000-0000-0000181F0000}"/>
    <cellStyle name="Comma 3 2 5 2 2 4" xfId="9231" xr:uid="{00000000-0005-0000-0000-0000191F0000}"/>
    <cellStyle name="Comma 3 2 5 2 3" xfId="6633" xr:uid="{00000000-0005-0000-0000-00001A1F0000}"/>
    <cellStyle name="Comma 3 2 5 2 3 2" xfId="14430" xr:uid="{00000000-0005-0000-0000-00001B1F0000}"/>
    <cellStyle name="Comma 3 2 5 2 4" xfId="4034" xr:uid="{00000000-0005-0000-0000-00001C1F0000}"/>
    <cellStyle name="Comma 3 2 5 2 4 2" xfId="11828" xr:uid="{00000000-0005-0000-0000-00001D1F0000}"/>
    <cellStyle name="Comma 3 2 5 2 5" xfId="9230" xr:uid="{00000000-0005-0000-0000-00001E1F0000}"/>
    <cellStyle name="Comma 3 2 5 3" xfId="1378" xr:uid="{00000000-0005-0000-0000-00001F1F0000}"/>
    <cellStyle name="Comma 3 2 5 3 2" xfId="6635" xr:uid="{00000000-0005-0000-0000-0000201F0000}"/>
    <cellStyle name="Comma 3 2 5 3 2 2" xfId="14432" xr:uid="{00000000-0005-0000-0000-0000211F0000}"/>
    <cellStyle name="Comma 3 2 5 3 3" xfId="4036" xr:uid="{00000000-0005-0000-0000-0000221F0000}"/>
    <cellStyle name="Comma 3 2 5 3 3 2" xfId="11830" xr:uid="{00000000-0005-0000-0000-0000231F0000}"/>
    <cellStyle name="Comma 3 2 5 3 4" xfId="9232" xr:uid="{00000000-0005-0000-0000-0000241F0000}"/>
    <cellStyle name="Comma 3 2 5 4" xfId="1379" xr:uid="{00000000-0005-0000-0000-0000251F0000}"/>
    <cellStyle name="Comma 3 2 5 4 2" xfId="6636" xr:uid="{00000000-0005-0000-0000-0000261F0000}"/>
    <cellStyle name="Comma 3 2 5 4 2 2" xfId="14433" xr:uid="{00000000-0005-0000-0000-0000271F0000}"/>
    <cellStyle name="Comma 3 2 5 4 3" xfId="4037" xr:uid="{00000000-0005-0000-0000-0000281F0000}"/>
    <cellStyle name="Comma 3 2 5 4 3 2" xfId="11831" xr:uid="{00000000-0005-0000-0000-0000291F0000}"/>
    <cellStyle name="Comma 3 2 5 4 4" xfId="9233" xr:uid="{00000000-0005-0000-0000-00002A1F0000}"/>
    <cellStyle name="Comma 3 2 5 5" xfId="6632" xr:uid="{00000000-0005-0000-0000-00002B1F0000}"/>
    <cellStyle name="Comma 3 2 5 5 2" xfId="14429" xr:uid="{00000000-0005-0000-0000-00002C1F0000}"/>
    <cellStyle name="Comma 3 2 5 6" xfId="4033" xr:uid="{00000000-0005-0000-0000-00002D1F0000}"/>
    <cellStyle name="Comma 3 2 5 6 2" xfId="11827" xr:uid="{00000000-0005-0000-0000-00002E1F0000}"/>
    <cellStyle name="Comma 3 2 5 7" xfId="9229" xr:uid="{00000000-0005-0000-0000-00002F1F0000}"/>
    <cellStyle name="Comma 3 2 6" xfId="1380" xr:uid="{00000000-0005-0000-0000-0000301F0000}"/>
    <cellStyle name="Comma 3 2 6 2" xfId="1381" xr:uid="{00000000-0005-0000-0000-0000311F0000}"/>
    <cellStyle name="Comma 3 2 6 2 2" xfId="1382" xr:uid="{00000000-0005-0000-0000-0000321F0000}"/>
    <cellStyle name="Comma 3 2 6 2 2 2" xfId="6639" xr:uid="{00000000-0005-0000-0000-0000331F0000}"/>
    <cellStyle name="Comma 3 2 6 2 2 2 2" xfId="14436" xr:uid="{00000000-0005-0000-0000-0000341F0000}"/>
    <cellStyle name="Comma 3 2 6 2 2 3" xfId="4040" xr:uid="{00000000-0005-0000-0000-0000351F0000}"/>
    <cellStyle name="Comma 3 2 6 2 2 3 2" xfId="11834" xr:uid="{00000000-0005-0000-0000-0000361F0000}"/>
    <cellStyle name="Comma 3 2 6 2 2 4" xfId="9236" xr:uid="{00000000-0005-0000-0000-0000371F0000}"/>
    <cellStyle name="Comma 3 2 6 2 3" xfId="6638" xr:uid="{00000000-0005-0000-0000-0000381F0000}"/>
    <cellStyle name="Comma 3 2 6 2 3 2" xfId="14435" xr:uid="{00000000-0005-0000-0000-0000391F0000}"/>
    <cellStyle name="Comma 3 2 6 2 4" xfId="4039" xr:uid="{00000000-0005-0000-0000-00003A1F0000}"/>
    <cellStyle name="Comma 3 2 6 2 4 2" xfId="11833" xr:uid="{00000000-0005-0000-0000-00003B1F0000}"/>
    <cellStyle name="Comma 3 2 6 2 5" xfId="9235" xr:uid="{00000000-0005-0000-0000-00003C1F0000}"/>
    <cellStyle name="Comma 3 2 6 3" xfId="1383" xr:uid="{00000000-0005-0000-0000-00003D1F0000}"/>
    <cellStyle name="Comma 3 2 6 3 2" xfId="6640" xr:uid="{00000000-0005-0000-0000-00003E1F0000}"/>
    <cellStyle name="Comma 3 2 6 3 2 2" xfId="14437" xr:uid="{00000000-0005-0000-0000-00003F1F0000}"/>
    <cellStyle name="Comma 3 2 6 3 3" xfId="4041" xr:uid="{00000000-0005-0000-0000-0000401F0000}"/>
    <cellStyle name="Comma 3 2 6 3 3 2" xfId="11835" xr:uid="{00000000-0005-0000-0000-0000411F0000}"/>
    <cellStyle name="Comma 3 2 6 3 4" xfId="9237" xr:uid="{00000000-0005-0000-0000-0000421F0000}"/>
    <cellStyle name="Comma 3 2 6 4" xfId="1384" xr:uid="{00000000-0005-0000-0000-0000431F0000}"/>
    <cellStyle name="Comma 3 2 6 4 2" xfId="6641" xr:uid="{00000000-0005-0000-0000-0000441F0000}"/>
    <cellStyle name="Comma 3 2 6 4 2 2" xfId="14438" xr:uid="{00000000-0005-0000-0000-0000451F0000}"/>
    <cellStyle name="Comma 3 2 6 4 3" xfId="4042" xr:uid="{00000000-0005-0000-0000-0000461F0000}"/>
    <cellStyle name="Comma 3 2 6 4 3 2" xfId="11836" xr:uid="{00000000-0005-0000-0000-0000471F0000}"/>
    <cellStyle name="Comma 3 2 6 4 4" xfId="9238" xr:uid="{00000000-0005-0000-0000-0000481F0000}"/>
    <cellStyle name="Comma 3 2 6 5" xfId="6637" xr:uid="{00000000-0005-0000-0000-0000491F0000}"/>
    <cellStyle name="Comma 3 2 6 5 2" xfId="14434" xr:uid="{00000000-0005-0000-0000-00004A1F0000}"/>
    <cellStyle name="Comma 3 2 6 6" xfId="4038" xr:uid="{00000000-0005-0000-0000-00004B1F0000}"/>
    <cellStyle name="Comma 3 2 6 6 2" xfId="11832" xr:uid="{00000000-0005-0000-0000-00004C1F0000}"/>
    <cellStyle name="Comma 3 2 6 7" xfId="9234" xr:uid="{00000000-0005-0000-0000-00004D1F0000}"/>
    <cellStyle name="Comma 3 2 7" xfId="1385" xr:uid="{00000000-0005-0000-0000-00004E1F0000}"/>
    <cellStyle name="Comma 3 2 7 2" xfId="1386" xr:uid="{00000000-0005-0000-0000-00004F1F0000}"/>
    <cellStyle name="Comma 3 2 7 2 2" xfId="6643" xr:uid="{00000000-0005-0000-0000-0000501F0000}"/>
    <cellStyle name="Comma 3 2 7 2 2 2" xfId="14440" xr:uid="{00000000-0005-0000-0000-0000511F0000}"/>
    <cellStyle name="Comma 3 2 7 2 3" xfId="4044" xr:uid="{00000000-0005-0000-0000-0000521F0000}"/>
    <cellStyle name="Comma 3 2 7 2 3 2" xfId="11838" xr:uid="{00000000-0005-0000-0000-0000531F0000}"/>
    <cellStyle name="Comma 3 2 7 2 4" xfId="9240" xr:uid="{00000000-0005-0000-0000-0000541F0000}"/>
    <cellStyle name="Comma 3 2 7 3" xfId="1387" xr:uid="{00000000-0005-0000-0000-0000551F0000}"/>
    <cellStyle name="Comma 3 2 7 3 2" xfId="6644" xr:uid="{00000000-0005-0000-0000-0000561F0000}"/>
    <cellStyle name="Comma 3 2 7 3 2 2" xfId="14441" xr:uid="{00000000-0005-0000-0000-0000571F0000}"/>
    <cellStyle name="Comma 3 2 7 3 3" xfId="4045" xr:uid="{00000000-0005-0000-0000-0000581F0000}"/>
    <cellStyle name="Comma 3 2 7 3 3 2" xfId="11839" xr:uid="{00000000-0005-0000-0000-0000591F0000}"/>
    <cellStyle name="Comma 3 2 7 3 4" xfId="9241" xr:uid="{00000000-0005-0000-0000-00005A1F0000}"/>
    <cellStyle name="Comma 3 2 7 4" xfId="6642" xr:uid="{00000000-0005-0000-0000-00005B1F0000}"/>
    <cellStyle name="Comma 3 2 7 4 2" xfId="14439" xr:uid="{00000000-0005-0000-0000-00005C1F0000}"/>
    <cellStyle name="Comma 3 2 7 5" xfId="4043" xr:uid="{00000000-0005-0000-0000-00005D1F0000}"/>
    <cellStyle name="Comma 3 2 7 5 2" xfId="11837" xr:uid="{00000000-0005-0000-0000-00005E1F0000}"/>
    <cellStyle name="Comma 3 2 7 6" xfId="9239" xr:uid="{00000000-0005-0000-0000-00005F1F0000}"/>
    <cellStyle name="Comma 3 2 8" xfId="1388" xr:uid="{00000000-0005-0000-0000-0000601F0000}"/>
    <cellStyle name="Comma 3 2 8 2" xfId="1389" xr:uid="{00000000-0005-0000-0000-0000611F0000}"/>
    <cellStyle name="Comma 3 2 8 2 2" xfId="6646" xr:uid="{00000000-0005-0000-0000-0000621F0000}"/>
    <cellStyle name="Comma 3 2 8 2 2 2" xfId="14443" xr:uid="{00000000-0005-0000-0000-0000631F0000}"/>
    <cellStyle name="Comma 3 2 8 2 3" xfId="4047" xr:uid="{00000000-0005-0000-0000-0000641F0000}"/>
    <cellStyle name="Comma 3 2 8 2 3 2" xfId="11841" xr:uid="{00000000-0005-0000-0000-0000651F0000}"/>
    <cellStyle name="Comma 3 2 8 2 4" xfId="9243" xr:uid="{00000000-0005-0000-0000-0000661F0000}"/>
    <cellStyle name="Comma 3 2 8 3" xfId="6645" xr:uid="{00000000-0005-0000-0000-0000671F0000}"/>
    <cellStyle name="Comma 3 2 8 3 2" xfId="14442" xr:uid="{00000000-0005-0000-0000-0000681F0000}"/>
    <cellStyle name="Comma 3 2 8 4" xfId="4046" xr:uid="{00000000-0005-0000-0000-0000691F0000}"/>
    <cellStyle name="Comma 3 2 8 4 2" xfId="11840" xr:uid="{00000000-0005-0000-0000-00006A1F0000}"/>
    <cellStyle name="Comma 3 2 8 5" xfId="9242" xr:uid="{00000000-0005-0000-0000-00006B1F0000}"/>
    <cellStyle name="Comma 3 2 9" xfId="1390" xr:uid="{00000000-0005-0000-0000-00006C1F0000}"/>
    <cellStyle name="Comma 3 2 9 2" xfId="6647" xr:uid="{00000000-0005-0000-0000-00006D1F0000}"/>
    <cellStyle name="Comma 3 2 9 2 2" xfId="14444" xr:uid="{00000000-0005-0000-0000-00006E1F0000}"/>
    <cellStyle name="Comma 3 2 9 3" xfId="4048" xr:uid="{00000000-0005-0000-0000-00006F1F0000}"/>
    <cellStyle name="Comma 3 2 9 3 2" xfId="11842" xr:uid="{00000000-0005-0000-0000-0000701F0000}"/>
    <cellStyle name="Comma 3 2 9 4" xfId="9244" xr:uid="{00000000-0005-0000-0000-0000711F0000}"/>
    <cellStyle name="Comma 3 20" xfId="2773" xr:uid="{00000000-0005-0000-0000-0000721F0000}"/>
    <cellStyle name="Comma 3 20 2" xfId="10575" xr:uid="{00000000-0005-0000-0000-0000731F0000}"/>
    <cellStyle name="Comma 3 21" xfId="7979" xr:uid="{00000000-0005-0000-0000-0000741F0000}"/>
    <cellStyle name="Comma 3 3" xfId="156" xr:uid="{00000000-0005-0000-0000-0000751F0000}"/>
    <cellStyle name="Comma 3 3 10" xfId="1392" xr:uid="{00000000-0005-0000-0000-0000761F0000}"/>
    <cellStyle name="Comma 3 3 10 2" xfId="6649" xr:uid="{00000000-0005-0000-0000-0000771F0000}"/>
    <cellStyle name="Comma 3 3 10 2 2" xfId="14446" xr:uid="{00000000-0005-0000-0000-0000781F0000}"/>
    <cellStyle name="Comma 3 3 10 3" xfId="4050" xr:uid="{00000000-0005-0000-0000-0000791F0000}"/>
    <cellStyle name="Comma 3 3 10 3 2" xfId="11844" xr:uid="{00000000-0005-0000-0000-00007A1F0000}"/>
    <cellStyle name="Comma 3 3 10 4" xfId="9246" xr:uid="{00000000-0005-0000-0000-00007B1F0000}"/>
    <cellStyle name="Comma 3 3 11" xfId="2634" xr:uid="{00000000-0005-0000-0000-00007C1F0000}"/>
    <cellStyle name="Comma 3 3 11 2" xfId="7851" xr:uid="{00000000-0005-0000-0000-00007D1F0000}"/>
    <cellStyle name="Comma 3 3 11 2 2" xfId="15648" xr:uid="{00000000-0005-0000-0000-00007E1F0000}"/>
    <cellStyle name="Comma 3 3 11 3" xfId="5252" xr:uid="{00000000-0005-0000-0000-00007F1F0000}"/>
    <cellStyle name="Comma 3 3 11 3 2" xfId="13046" xr:uid="{00000000-0005-0000-0000-0000801F0000}"/>
    <cellStyle name="Comma 3 3 11 4" xfId="10448" xr:uid="{00000000-0005-0000-0000-0000811F0000}"/>
    <cellStyle name="Comma 3 3 12" xfId="2691" xr:uid="{00000000-0005-0000-0000-0000821F0000}"/>
    <cellStyle name="Comma 3 3 12 2" xfId="7904" xr:uid="{00000000-0005-0000-0000-0000831F0000}"/>
    <cellStyle name="Comma 3 3 12 2 2" xfId="15701" xr:uid="{00000000-0005-0000-0000-0000841F0000}"/>
    <cellStyle name="Comma 3 3 12 3" xfId="5305" xr:uid="{00000000-0005-0000-0000-0000851F0000}"/>
    <cellStyle name="Comma 3 3 12 3 2" xfId="13099" xr:uid="{00000000-0005-0000-0000-0000861F0000}"/>
    <cellStyle name="Comma 3 3 12 4" xfId="10501" xr:uid="{00000000-0005-0000-0000-0000871F0000}"/>
    <cellStyle name="Comma 3 3 13" xfId="1391" xr:uid="{00000000-0005-0000-0000-0000881F0000}"/>
    <cellStyle name="Comma 3 3 13 2" xfId="6648" xr:uid="{00000000-0005-0000-0000-0000891F0000}"/>
    <cellStyle name="Comma 3 3 13 2 2" xfId="14445" xr:uid="{00000000-0005-0000-0000-00008A1F0000}"/>
    <cellStyle name="Comma 3 3 13 3" xfId="4049" xr:uid="{00000000-0005-0000-0000-00008B1F0000}"/>
    <cellStyle name="Comma 3 3 13 3 2" xfId="11843" xr:uid="{00000000-0005-0000-0000-00008C1F0000}"/>
    <cellStyle name="Comma 3 3 13 4" xfId="9245" xr:uid="{00000000-0005-0000-0000-00008D1F0000}"/>
    <cellStyle name="Comma 3 3 14" xfId="5414" xr:uid="{00000000-0005-0000-0000-00008E1F0000}"/>
    <cellStyle name="Comma 3 3 14 2" xfId="13208" xr:uid="{00000000-0005-0000-0000-00008F1F0000}"/>
    <cellStyle name="Comma 3 3 15" xfId="2808" xr:uid="{00000000-0005-0000-0000-0000901F0000}"/>
    <cellStyle name="Comma 3 3 15 2" xfId="10610" xr:uid="{00000000-0005-0000-0000-0000911F0000}"/>
    <cellStyle name="Comma 3 3 16" xfId="8013" xr:uid="{00000000-0005-0000-0000-0000921F0000}"/>
    <cellStyle name="Comma 3 3 2" xfId="210" xr:uid="{00000000-0005-0000-0000-0000931F0000}"/>
    <cellStyle name="Comma 3 3 2 10" xfId="2745" xr:uid="{00000000-0005-0000-0000-0000941F0000}"/>
    <cellStyle name="Comma 3 3 2 10 2" xfId="7958" xr:uid="{00000000-0005-0000-0000-0000951F0000}"/>
    <cellStyle name="Comma 3 3 2 10 2 2" xfId="15755" xr:uid="{00000000-0005-0000-0000-0000961F0000}"/>
    <cellStyle name="Comma 3 3 2 10 3" xfId="5359" xr:uid="{00000000-0005-0000-0000-0000971F0000}"/>
    <cellStyle name="Comma 3 3 2 10 3 2" xfId="13153" xr:uid="{00000000-0005-0000-0000-0000981F0000}"/>
    <cellStyle name="Comma 3 3 2 10 4" xfId="10555" xr:uid="{00000000-0005-0000-0000-0000991F0000}"/>
    <cellStyle name="Comma 3 3 2 11" xfId="1393" xr:uid="{00000000-0005-0000-0000-00009A1F0000}"/>
    <cellStyle name="Comma 3 3 2 11 2" xfId="6650" xr:uid="{00000000-0005-0000-0000-00009B1F0000}"/>
    <cellStyle name="Comma 3 3 2 11 2 2" xfId="14447" xr:uid="{00000000-0005-0000-0000-00009C1F0000}"/>
    <cellStyle name="Comma 3 3 2 11 3" xfId="4051" xr:uid="{00000000-0005-0000-0000-00009D1F0000}"/>
    <cellStyle name="Comma 3 3 2 11 3 2" xfId="11845" xr:uid="{00000000-0005-0000-0000-00009E1F0000}"/>
    <cellStyle name="Comma 3 3 2 11 4" xfId="9247" xr:uid="{00000000-0005-0000-0000-00009F1F0000}"/>
    <cellStyle name="Comma 3 3 2 12" xfId="5468" xr:uid="{00000000-0005-0000-0000-0000A01F0000}"/>
    <cellStyle name="Comma 3 3 2 12 2" xfId="13262" xr:uid="{00000000-0005-0000-0000-0000A11F0000}"/>
    <cellStyle name="Comma 3 3 2 13" xfId="2862" xr:uid="{00000000-0005-0000-0000-0000A21F0000}"/>
    <cellStyle name="Comma 3 3 2 13 2" xfId="10664" xr:uid="{00000000-0005-0000-0000-0000A31F0000}"/>
    <cellStyle name="Comma 3 3 2 14" xfId="8067" xr:uid="{00000000-0005-0000-0000-0000A41F0000}"/>
    <cellStyle name="Comma 3 3 2 2" xfId="1394" xr:uid="{00000000-0005-0000-0000-0000A51F0000}"/>
    <cellStyle name="Comma 3 3 2 2 2" xfId="1395" xr:uid="{00000000-0005-0000-0000-0000A61F0000}"/>
    <cellStyle name="Comma 3 3 2 2 2 2" xfId="1396" xr:uid="{00000000-0005-0000-0000-0000A71F0000}"/>
    <cellStyle name="Comma 3 3 2 2 2 2 2" xfId="6653" xr:uid="{00000000-0005-0000-0000-0000A81F0000}"/>
    <cellStyle name="Comma 3 3 2 2 2 2 2 2" xfId="14450" xr:uid="{00000000-0005-0000-0000-0000A91F0000}"/>
    <cellStyle name="Comma 3 3 2 2 2 2 3" xfId="4054" xr:uid="{00000000-0005-0000-0000-0000AA1F0000}"/>
    <cellStyle name="Comma 3 3 2 2 2 2 3 2" xfId="11848" xr:uid="{00000000-0005-0000-0000-0000AB1F0000}"/>
    <cellStyle name="Comma 3 3 2 2 2 2 4" xfId="9250" xr:uid="{00000000-0005-0000-0000-0000AC1F0000}"/>
    <cellStyle name="Comma 3 3 2 2 2 3" xfId="6652" xr:uid="{00000000-0005-0000-0000-0000AD1F0000}"/>
    <cellStyle name="Comma 3 3 2 2 2 3 2" xfId="14449" xr:uid="{00000000-0005-0000-0000-0000AE1F0000}"/>
    <cellStyle name="Comma 3 3 2 2 2 4" xfId="4053" xr:uid="{00000000-0005-0000-0000-0000AF1F0000}"/>
    <cellStyle name="Comma 3 3 2 2 2 4 2" xfId="11847" xr:uid="{00000000-0005-0000-0000-0000B01F0000}"/>
    <cellStyle name="Comma 3 3 2 2 2 5" xfId="9249" xr:uid="{00000000-0005-0000-0000-0000B11F0000}"/>
    <cellStyle name="Comma 3 3 2 2 3" xfId="1397" xr:uid="{00000000-0005-0000-0000-0000B21F0000}"/>
    <cellStyle name="Comma 3 3 2 2 3 2" xfId="6654" xr:uid="{00000000-0005-0000-0000-0000B31F0000}"/>
    <cellStyle name="Comma 3 3 2 2 3 2 2" xfId="14451" xr:uid="{00000000-0005-0000-0000-0000B41F0000}"/>
    <cellStyle name="Comma 3 3 2 2 3 3" xfId="4055" xr:uid="{00000000-0005-0000-0000-0000B51F0000}"/>
    <cellStyle name="Comma 3 3 2 2 3 3 2" xfId="11849" xr:uid="{00000000-0005-0000-0000-0000B61F0000}"/>
    <cellStyle name="Comma 3 3 2 2 3 4" xfId="9251" xr:uid="{00000000-0005-0000-0000-0000B71F0000}"/>
    <cellStyle name="Comma 3 3 2 2 4" xfId="1398" xr:uid="{00000000-0005-0000-0000-0000B81F0000}"/>
    <cellStyle name="Comma 3 3 2 2 4 2" xfId="6655" xr:uid="{00000000-0005-0000-0000-0000B91F0000}"/>
    <cellStyle name="Comma 3 3 2 2 4 2 2" xfId="14452" xr:uid="{00000000-0005-0000-0000-0000BA1F0000}"/>
    <cellStyle name="Comma 3 3 2 2 4 3" xfId="4056" xr:uid="{00000000-0005-0000-0000-0000BB1F0000}"/>
    <cellStyle name="Comma 3 3 2 2 4 3 2" xfId="11850" xr:uid="{00000000-0005-0000-0000-0000BC1F0000}"/>
    <cellStyle name="Comma 3 3 2 2 4 4" xfId="9252" xr:uid="{00000000-0005-0000-0000-0000BD1F0000}"/>
    <cellStyle name="Comma 3 3 2 2 5" xfId="6651" xr:uid="{00000000-0005-0000-0000-0000BE1F0000}"/>
    <cellStyle name="Comma 3 3 2 2 5 2" xfId="14448" xr:uid="{00000000-0005-0000-0000-0000BF1F0000}"/>
    <cellStyle name="Comma 3 3 2 2 6" xfId="4052" xr:uid="{00000000-0005-0000-0000-0000C01F0000}"/>
    <cellStyle name="Comma 3 3 2 2 6 2" xfId="11846" xr:uid="{00000000-0005-0000-0000-0000C11F0000}"/>
    <cellStyle name="Comma 3 3 2 2 7" xfId="9248" xr:uid="{00000000-0005-0000-0000-0000C21F0000}"/>
    <cellStyle name="Comma 3 3 2 3" xfId="1399" xr:uid="{00000000-0005-0000-0000-0000C31F0000}"/>
    <cellStyle name="Comma 3 3 2 3 2" xfId="1400" xr:uid="{00000000-0005-0000-0000-0000C41F0000}"/>
    <cellStyle name="Comma 3 3 2 3 2 2" xfId="1401" xr:uid="{00000000-0005-0000-0000-0000C51F0000}"/>
    <cellStyle name="Comma 3 3 2 3 2 2 2" xfId="6658" xr:uid="{00000000-0005-0000-0000-0000C61F0000}"/>
    <cellStyle name="Comma 3 3 2 3 2 2 2 2" xfId="14455" xr:uid="{00000000-0005-0000-0000-0000C71F0000}"/>
    <cellStyle name="Comma 3 3 2 3 2 2 3" xfId="4059" xr:uid="{00000000-0005-0000-0000-0000C81F0000}"/>
    <cellStyle name="Comma 3 3 2 3 2 2 3 2" xfId="11853" xr:uid="{00000000-0005-0000-0000-0000C91F0000}"/>
    <cellStyle name="Comma 3 3 2 3 2 2 4" xfId="9255" xr:uid="{00000000-0005-0000-0000-0000CA1F0000}"/>
    <cellStyle name="Comma 3 3 2 3 2 3" xfId="6657" xr:uid="{00000000-0005-0000-0000-0000CB1F0000}"/>
    <cellStyle name="Comma 3 3 2 3 2 3 2" xfId="14454" xr:uid="{00000000-0005-0000-0000-0000CC1F0000}"/>
    <cellStyle name="Comma 3 3 2 3 2 4" xfId="4058" xr:uid="{00000000-0005-0000-0000-0000CD1F0000}"/>
    <cellStyle name="Comma 3 3 2 3 2 4 2" xfId="11852" xr:uid="{00000000-0005-0000-0000-0000CE1F0000}"/>
    <cellStyle name="Comma 3 3 2 3 2 5" xfId="9254" xr:uid="{00000000-0005-0000-0000-0000CF1F0000}"/>
    <cellStyle name="Comma 3 3 2 3 3" xfId="1402" xr:uid="{00000000-0005-0000-0000-0000D01F0000}"/>
    <cellStyle name="Comma 3 3 2 3 3 2" xfId="6659" xr:uid="{00000000-0005-0000-0000-0000D11F0000}"/>
    <cellStyle name="Comma 3 3 2 3 3 2 2" xfId="14456" xr:uid="{00000000-0005-0000-0000-0000D21F0000}"/>
    <cellStyle name="Comma 3 3 2 3 3 3" xfId="4060" xr:uid="{00000000-0005-0000-0000-0000D31F0000}"/>
    <cellStyle name="Comma 3 3 2 3 3 3 2" xfId="11854" xr:uid="{00000000-0005-0000-0000-0000D41F0000}"/>
    <cellStyle name="Comma 3 3 2 3 3 4" xfId="9256" xr:uid="{00000000-0005-0000-0000-0000D51F0000}"/>
    <cellStyle name="Comma 3 3 2 3 4" xfId="1403" xr:uid="{00000000-0005-0000-0000-0000D61F0000}"/>
    <cellStyle name="Comma 3 3 2 3 4 2" xfId="6660" xr:uid="{00000000-0005-0000-0000-0000D71F0000}"/>
    <cellStyle name="Comma 3 3 2 3 4 2 2" xfId="14457" xr:uid="{00000000-0005-0000-0000-0000D81F0000}"/>
    <cellStyle name="Comma 3 3 2 3 4 3" xfId="4061" xr:uid="{00000000-0005-0000-0000-0000D91F0000}"/>
    <cellStyle name="Comma 3 3 2 3 4 3 2" xfId="11855" xr:uid="{00000000-0005-0000-0000-0000DA1F0000}"/>
    <cellStyle name="Comma 3 3 2 3 4 4" xfId="9257" xr:uid="{00000000-0005-0000-0000-0000DB1F0000}"/>
    <cellStyle name="Comma 3 3 2 3 5" xfId="6656" xr:uid="{00000000-0005-0000-0000-0000DC1F0000}"/>
    <cellStyle name="Comma 3 3 2 3 5 2" xfId="14453" xr:uid="{00000000-0005-0000-0000-0000DD1F0000}"/>
    <cellStyle name="Comma 3 3 2 3 6" xfId="4057" xr:uid="{00000000-0005-0000-0000-0000DE1F0000}"/>
    <cellStyle name="Comma 3 3 2 3 6 2" xfId="11851" xr:uid="{00000000-0005-0000-0000-0000DF1F0000}"/>
    <cellStyle name="Comma 3 3 2 3 7" xfId="9253" xr:uid="{00000000-0005-0000-0000-0000E01F0000}"/>
    <cellStyle name="Comma 3 3 2 4" xfId="1404" xr:uid="{00000000-0005-0000-0000-0000E11F0000}"/>
    <cellStyle name="Comma 3 3 2 4 2" xfId="1405" xr:uid="{00000000-0005-0000-0000-0000E21F0000}"/>
    <cellStyle name="Comma 3 3 2 4 2 2" xfId="1406" xr:uid="{00000000-0005-0000-0000-0000E31F0000}"/>
    <cellStyle name="Comma 3 3 2 4 2 2 2" xfId="6663" xr:uid="{00000000-0005-0000-0000-0000E41F0000}"/>
    <cellStyle name="Comma 3 3 2 4 2 2 2 2" xfId="14460" xr:uid="{00000000-0005-0000-0000-0000E51F0000}"/>
    <cellStyle name="Comma 3 3 2 4 2 2 3" xfId="4064" xr:uid="{00000000-0005-0000-0000-0000E61F0000}"/>
    <cellStyle name="Comma 3 3 2 4 2 2 3 2" xfId="11858" xr:uid="{00000000-0005-0000-0000-0000E71F0000}"/>
    <cellStyle name="Comma 3 3 2 4 2 2 4" xfId="9260" xr:uid="{00000000-0005-0000-0000-0000E81F0000}"/>
    <cellStyle name="Comma 3 3 2 4 2 3" xfId="6662" xr:uid="{00000000-0005-0000-0000-0000E91F0000}"/>
    <cellStyle name="Comma 3 3 2 4 2 3 2" xfId="14459" xr:uid="{00000000-0005-0000-0000-0000EA1F0000}"/>
    <cellStyle name="Comma 3 3 2 4 2 4" xfId="4063" xr:uid="{00000000-0005-0000-0000-0000EB1F0000}"/>
    <cellStyle name="Comma 3 3 2 4 2 4 2" xfId="11857" xr:uid="{00000000-0005-0000-0000-0000EC1F0000}"/>
    <cellStyle name="Comma 3 3 2 4 2 5" xfId="9259" xr:uid="{00000000-0005-0000-0000-0000ED1F0000}"/>
    <cellStyle name="Comma 3 3 2 4 3" xfId="1407" xr:uid="{00000000-0005-0000-0000-0000EE1F0000}"/>
    <cellStyle name="Comma 3 3 2 4 3 2" xfId="6664" xr:uid="{00000000-0005-0000-0000-0000EF1F0000}"/>
    <cellStyle name="Comma 3 3 2 4 3 2 2" xfId="14461" xr:uid="{00000000-0005-0000-0000-0000F01F0000}"/>
    <cellStyle name="Comma 3 3 2 4 3 3" xfId="4065" xr:uid="{00000000-0005-0000-0000-0000F11F0000}"/>
    <cellStyle name="Comma 3 3 2 4 3 3 2" xfId="11859" xr:uid="{00000000-0005-0000-0000-0000F21F0000}"/>
    <cellStyle name="Comma 3 3 2 4 3 4" xfId="9261" xr:uid="{00000000-0005-0000-0000-0000F31F0000}"/>
    <cellStyle name="Comma 3 3 2 4 4" xfId="1408" xr:uid="{00000000-0005-0000-0000-0000F41F0000}"/>
    <cellStyle name="Comma 3 3 2 4 4 2" xfId="6665" xr:uid="{00000000-0005-0000-0000-0000F51F0000}"/>
    <cellStyle name="Comma 3 3 2 4 4 2 2" xfId="14462" xr:uid="{00000000-0005-0000-0000-0000F61F0000}"/>
    <cellStyle name="Comma 3 3 2 4 4 3" xfId="4066" xr:uid="{00000000-0005-0000-0000-0000F71F0000}"/>
    <cellStyle name="Comma 3 3 2 4 4 3 2" xfId="11860" xr:uid="{00000000-0005-0000-0000-0000F81F0000}"/>
    <cellStyle name="Comma 3 3 2 4 4 4" xfId="9262" xr:uid="{00000000-0005-0000-0000-0000F91F0000}"/>
    <cellStyle name="Comma 3 3 2 4 5" xfId="6661" xr:uid="{00000000-0005-0000-0000-0000FA1F0000}"/>
    <cellStyle name="Comma 3 3 2 4 5 2" xfId="14458" xr:uid="{00000000-0005-0000-0000-0000FB1F0000}"/>
    <cellStyle name="Comma 3 3 2 4 6" xfId="4062" xr:uid="{00000000-0005-0000-0000-0000FC1F0000}"/>
    <cellStyle name="Comma 3 3 2 4 6 2" xfId="11856" xr:uid="{00000000-0005-0000-0000-0000FD1F0000}"/>
    <cellStyle name="Comma 3 3 2 4 7" xfId="9258" xr:uid="{00000000-0005-0000-0000-0000FE1F0000}"/>
    <cellStyle name="Comma 3 3 2 5" xfId="1409" xr:uid="{00000000-0005-0000-0000-0000FF1F0000}"/>
    <cellStyle name="Comma 3 3 2 5 2" xfId="1410" xr:uid="{00000000-0005-0000-0000-000000200000}"/>
    <cellStyle name="Comma 3 3 2 5 2 2" xfId="1411" xr:uid="{00000000-0005-0000-0000-000001200000}"/>
    <cellStyle name="Comma 3 3 2 5 2 2 2" xfId="6668" xr:uid="{00000000-0005-0000-0000-000002200000}"/>
    <cellStyle name="Comma 3 3 2 5 2 2 2 2" xfId="14465" xr:uid="{00000000-0005-0000-0000-000003200000}"/>
    <cellStyle name="Comma 3 3 2 5 2 2 3" xfId="4069" xr:uid="{00000000-0005-0000-0000-000004200000}"/>
    <cellStyle name="Comma 3 3 2 5 2 2 3 2" xfId="11863" xr:uid="{00000000-0005-0000-0000-000005200000}"/>
    <cellStyle name="Comma 3 3 2 5 2 2 4" xfId="9265" xr:uid="{00000000-0005-0000-0000-000006200000}"/>
    <cellStyle name="Comma 3 3 2 5 2 3" xfId="6667" xr:uid="{00000000-0005-0000-0000-000007200000}"/>
    <cellStyle name="Comma 3 3 2 5 2 3 2" xfId="14464" xr:uid="{00000000-0005-0000-0000-000008200000}"/>
    <cellStyle name="Comma 3 3 2 5 2 4" xfId="4068" xr:uid="{00000000-0005-0000-0000-000009200000}"/>
    <cellStyle name="Comma 3 3 2 5 2 4 2" xfId="11862" xr:uid="{00000000-0005-0000-0000-00000A200000}"/>
    <cellStyle name="Comma 3 3 2 5 2 5" xfId="9264" xr:uid="{00000000-0005-0000-0000-00000B200000}"/>
    <cellStyle name="Comma 3 3 2 5 3" xfId="1412" xr:uid="{00000000-0005-0000-0000-00000C200000}"/>
    <cellStyle name="Comma 3 3 2 5 3 2" xfId="6669" xr:uid="{00000000-0005-0000-0000-00000D200000}"/>
    <cellStyle name="Comma 3 3 2 5 3 2 2" xfId="14466" xr:uid="{00000000-0005-0000-0000-00000E200000}"/>
    <cellStyle name="Comma 3 3 2 5 3 3" xfId="4070" xr:uid="{00000000-0005-0000-0000-00000F200000}"/>
    <cellStyle name="Comma 3 3 2 5 3 3 2" xfId="11864" xr:uid="{00000000-0005-0000-0000-000010200000}"/>
    <cellStyle name="Comma 3 3 2 5 3 4" xfId="9266" xr:uid="{00000000-0005-0000-0000-000011200000}"/>
    <cellStyle name="Comma 3 3 2 5 4" xfId="1413" xr:uid="{00000000-0005-0000-0000-000012200000}"/>
    <cellStyle name="Comma 3 3 2 5 4 2" xfId="6670" xr:uid="{00000000-0005-0000-0000-000013200000}"/>
    <cellStyle name="Comma 3 3 2 5 4 2 2" xfId="14467" xr:uid="{00000000-0005-0000-0000-000014200000}"/>
    <cellStyle name="Comma 3 3 2 5 4 3" xfId="4071" xr:uid="{00000000-0005-0000-0000-000015200000}"/>
    <cellStyle name="Comma 3 3 2 5 4 3 2" xfId="11865" xr:uid="{00000000-0005-0000-0000-000016200000}"/>
    <cellStyle name="Comma 3 3 2 5 4 4" xfId="9267" xr:uid="{00000000-0005-0000-0000-000017200000}"/>
    <cellStyle name="Comma 3 3 2 5 5" xfId="6666" xr:uid="{00000000-0005-0000-0000-000018200000}"/>
    <cellStyle name="Comma 3 3 2 5 5 2" xfId="14463" xr:uid="{00000000-0005-0000-0000-000019200000}"/>
    <cellStyle name="Comma 3 3 2 5 6" xfId="4067" xr:uid="{00000000-0005-0000-0000-00001A200000}"/>
    <cellStyle name="Comma 3 3 2 5 6 2" xfId="11861" xr:uid="{00000000-0005-0000-0000-00001B200000}"/>
    <cellStyle name="Comma 3 3 2 5 7" xfId="9263" xr:uid="{00000000-0005-0000-0000-00001C200000}"/>
    <cellStyle name="Comma 3 3 2 6" xfId="1414" xr:uid="{00000000-0005-0000-0000-00001D200000}"/>
    <cellStyle name="Comma 3 3 2 6 2" xfId="1415" xr:uid="{00000000-0005-0000-0000-00001E200000}"/>
    <cellStyle name="Comma 3 3 2 6 2 2" xfId="6672" xr:uid="{00000000-0005-0000-0000-00001F200000}"/>
    <cellStyle name="Comma 3 3 2 6 2 2 2" xfId="14469" xr:uid="{00000000-0005-0000-0000-000020200000}"/>
    <cellStyle name="Comma 3 3 2 6 2 3" xfId="4073" xr:uid="{00000000-0005-0000-0000-000021200000}"/>
    <cellStyle name="Comma 3 3 2 6 2 3 2" xfId="11867" xr:uid="{00000000-0005-0000-0000-000022200000}"/>
    <cellStyle name="Comma 3 3 2 6 2 4" xfId="9269" xr:uid="{00000000-0005-0000-0000-000023200000}"/>
    <cellStyle name="Comma 3 3 2 6 3" xfId="1416" xr:uid="{00000000-0005-0000-0000-000024200000}"/>
    <cellStyle name="Comma 3 3 2 6 3 2" xfId="6673" xr:uid="{00000000-0005-0000-0000-000025200000}"/>
    <cellStyle name="Comma 3 3 2 6 3 2 2" xfId="14470" xr:uid="{00000000-0005-0000-0000-000026200000}"/>
    <cellStyle name="Comma 3 3 2 6 3 3" xfId="4074" xr:uid="{00000000-0005-0000-0000-000027200000}"/>
    <cellStyle name="Comma 3 3 2 6 3 3 2" xfId="11868" xr:uid="{00000000-0005-0000-0000-000028200000}"/>
    <cellStyle name="Comma 3 3 2 6 3 4" xfId="9270" xr:uid="{00000000-0005-0000-0000-000029200000}"/>
    <cellStyle name="Comma 3 3 2 6 4" xfId="6671" xr:uid="{00000000-0005-0000-0000-00002A200000}"/>
    <cellStyle name="Comma 3 3 2 6 4 2" xfId="14468" xr:uid="{00000000-0005-0000-0000-00002B200000}"/>
    <cellStyle name="Comma 3 3 2 6 5" xfId="4072" xr:uid="{00000000-0005-0000-0000-00002C200000}"/>
    <cellStyle name="Comma 3 3 2 6 5 2" xfId="11866" xr:uid="{00000000-0005-0000-0000-00002D200000}"/>
    <cellStyle name="Comma 3 3 2 6 6" xfId="9268" xr:uid="{00000000-0005-0000-0000-00002E200000}"/>
    <cellStyle name="Comma 3 3 2 7" xfId="1417" xr:uid="{00000000-0005-0000-0000-00002F200000}"/>
    <cellStyle name="Comma 3 3 2 7 2" xfId="1418" xr:uid="{00000000-0005-0000-0000-000030200000}"/>
    <cellStyle name="Comma 3 3 2 7 2 2" xfId="6675" xr:uid="{00000000-0005-0000-0000-000031200000}"/>
    <cellStyle name="Comma 3 3 2 7 2 2 2" xfId="14472" xr:uid="{00000000-0005-0000-0000-000032200000}"/>
    <cellStyle name="Comma 3 3 2 7 2 3" xfId="4076" xr:uid="{00000000-0005-0000-0000-000033200000}"/>
    <cellStyle name="Comma 3 3 2 7 2 3 2" xfId="11870" xr:uid="{00000000-0005-0000-0000-000034200000}"/>
    <cellStyle name="Comma 3 3 2 7 2 4" xfId="9272" xr:uid="{00000000-0005-0000-0000-000035200000}"/>
    <cellStyle name="Comma 3 3 2 7 3" xfId="6674" xr:uid="{00000000-0005-0000-0000-000036200000}"/>
    <cellStyle name="Comma 3 3 2 7 3 2" xfId="14471" xr:uid="{00000000-0005-0000-0000-000037200000}"/>
    <cellStyle name="Comma 3 3 2 7 4" xfId="4075" xr:uid="{00000000-0005-0000-0000-000038200000}"/>
    <cellStyle name="Comma 3 3 2 7 4 2" xfId="11869" xr:uid="{00000000-0005-0000-0000-000039200000}"/>
    <cellStyle name="Comma 3 3 2 7 5" xfId="9271" xr:uid="{00000000-0005-0000-0000-00003A200000}"/>
    <cellStyle name="Comma 3 3 2 8" xfId="1419" xr:uid="{00000000-0005-0000-0000-00003B200000}"/>
    <cellStyle name="Comma 3 3 2 8 2" xfId="6676" xr:uid="{00000000-0005-0000-0000-00003C200000}"/>
    <cellStyle name="Comma 3 3 2 8 2 2" xfId="14473" xr:uid="{00000000-0005-0000-0000-00003D200000}"/>
    <cellStyle name="Comma 3 3 2 8 3" xfId="4077" xr:uid="{00000000-0005-0000-0000-00003E200000}"/>
    <cellStyle name="Comma 3 3 2 8 3 2" xfId="11871" xr:uid="{00000000-0005-0000-0000-00003F200000}"/>
    <cellStyle name="Comma 3 3 2 8 4" xfId="9273" xr:uid="{00000000-0005-0000-0000-000040200000}"/>
    <cellStyle name="Comma 3 3 2 9" xfId="1420" xr:uid="{00000000-0005-0000-0000-000041200000}"/>
    <cellStyle name="Comma 3 3 2 9 2" xfId="6677" xr:uid="{00000000-0005-0000-0000-000042200000}"/>
    <cellStyle name="Comma 3 3 2 9 2 2" xfId="14474" xr:uid="{00000000-0005-0000-0000-000043200000}"/>
    <cellStyle name="Comma 3 3 2 9 3" xfId="4078" xr:uid="{00000000-0005-0000-0000-000044200000}"/>
    <cellStyle name="Comma 3 3 2 9 3 2" xfId="11872" xr:uid="{00000000-0005-0000-0000-000045200000}"/>
    <cellStyle name="Comma 3 3 2 9 4" xfId="9274" xr:uid="{00000000-0005-0000-0000-000046200000}"/>
    <cellStyle name="Comma 3 3 3" xfId="1421" xr:uid="{00000000-0005-0000-0000-000047200000}"/>
    <cellStyle name="Comma 3 3 3 2" xfId="1422" xr:uid="{00000000-0005-0000-0000-000048200000}"/>
    <cellStyle name="Comma 3 3 3 2 2" xfId="1423" xr:uid="{00000000-0005-0000-0000-000049200000}"/>
    <cellStyle name="Comma 3 3 3 2 2 2" xfId="6680" xr:uid="{00000000-0005-0000-0000-00004A200000}"/>
    <cellStyle name="Comma 3 3 3 2 2 2 2" xfId="14477" xr:uid="{00000000-0005-0000-0000-00004B200000}"/>
    <cellStyle name="Comma 3 3 3 2 2 3" xfId="4081" xr:uid="{00000000-0005-0000-0000-00004C200000}"/>
    <cellStyle name="Comma 3 3 3 2 2 3 2" xfId="11875" xr:uid="{00000000-0005-0000-0000-00004D200000}"/>
    <cellStyle name="Comma 3 3 3 2 2 4" xfId="9277" xr:uid="{00000000-0005-0000-0000-00004E200000}"/>
    <cellStyle name="Comma 3 3 3 2 3" xfId="6679" xr:uid="{00000000-0005-0000-0000-00004F200000}"/>
    <cellStyle name="Comma 3 3 3 2 3 2" xfId="14476" xr:uid="{00000000-0005-0000-0000-000050200000}"/>
    <cellStyle name="Comma 3 3 3 2 4" xfId="4080" xr:uid="{00000000-0005-0000-0000-000051200000}"/>
    <cellStyle name="Comma 3 3 3 2 4 2" xfId="11874" xr:uid="{00000000-0005-0000-0000-000052200000}"/>
    <cellStyle name="Comma 3 3 3 2 5" xfId="9276" xr:uid="{00000000-0005-0000-0000-000053200000}"/>
    <cellStyle name="Comma 3 3 3 3" xfId="1424" xr:uid="{00000000-0005-0000-0000-000054200000}"/>
    <cellStyle name="Comma 3 3 3 3 2" xfId="6681" xr:uid="{00000000-0005-0000-0000-000055200000}"/>
    <cellStyle name="Comma 3 3 3 3 2 2" xfId="14478" xr:uid="{00000000-0005-0000-0000-000056200000}"/>
    <cellStyle name="Comma 3 3 3 3 3" xfId="4082" xr:uid="{00000000-0005-0000-0000-000057200000}"/>
    <cellStyle name="Comma 3 3 3 3 3 2" xfId="11876" xr:uid="{00000000-0005-0000-0000-000058200000}"/>
    <cellStyle name="Comma 3 3 3 3 4" xfId="9278" xr:uid="{00000000-0005-0000-0000-000059200000}"/>
    <cellStyle name="Comma 3 3 3 4" xfId="1425" xr:uid="{00000000-0005-0000-0000-00005A200000}"/>
    <cellStyle name="Comma 3 3 3 4 2" xfId="6682" xr:uid="{00000000-0005-0000-0000-00005B200000}"/>
    <cellStyle name="Comma 3 3 3 4 2 2" xfId="14479" xr:uid="{00000000-0005-0000-0000-00005C200000}"/>
    <cellStyle name="Comma 3 3 3 4 3" xfId="4083" xr:uid="{00000000-0005-0000-0000-00005D200000}"/>
    <cellStyle name="Comma 3 3 3 4 3 2" xfId="11877" xr:uid="{00000000-0005-0000-0000-00005E200000}"/>
    <cellStyle name="Comma 3 3 3 4 4" xfId="9279" xr:uid="{00000000-0005-0000-0000-00005F200000}"/>
    <cellStyle name="Comma 3 3 3 5" xfId="6678" xr:uid="{00000000-0005-0000-0000-000060200000}"/>
    <cellStyle name="Comma 3 3 3 5 2" xfId="14475" xr:uid="{00000000-0005-0000-0000-000061200000}"/>
    <cellStyle name="Comma 3 3 3 6" xfId="4079" xr:uid="{00000000-0005-0000-0000-000062200000}"/>
    <cellStyle name="Comma 3 3 3 6 2" xfId="11873" xr:uid="{00000000-0005-0000-0000-000063200000}"/>
    <cellStyle name="Comma 3 3 3 7" xfId="9275" xr:uid="{00000000-0005-0000-0000-000064200000}"/>
    <cellStyle name="Comma 3 3 4" xfId="1426" xr:uid="{00000000-0005-0000-0000-000065200000}"/>
    <cellStyle name="Comma 3 3 4 2" xfId="1427" xr:uid="{00000000-0005-0000-0000-000066200000}"/>
    <cellStyle name="Comma 3 3 4 2 2" xfId="1428" xr:uid="{00000000-0005-0000-0000-000067200000}"/>
    <cellStyle name="Comma 3 3 4 2 2 2" xfId="6685" xr:uid="{00000000-0005-0000-0000-000068200000}"/>
    <cellStyle name="Comma 3 3 4 2 2 2 2" xfId="14482" xr:uid="{00000000-0005-0000-0000-000069200000}"/>
    <cellStyle name="Comma 3 3 4 2 2 3" xfId="4086" xr:uid="{00000000-0005-0000-0000-00006A200000}"/>
    <cellStyle name="Comma 3 3 4 2 2 3 2" xfId="11880" xr:uid="{00000000-0005-0000-0000-00006B200000}"/>
    <cellStyle name="Comma 3 3 4 2 2 4" xfId="9282" xr:uid="{00000000-0005-0000-0000-00006C200000}"/>
    <cellStyle name="Comma 3 3 4 2 3" xfId="6684" xr:uid="{00000000-0005-0000-0000-00006D200000}"/>
    <cellStyle name="Comma 3 3 4 2 3 2" xfId="14481" xr:uid="{00000000-0005-0000-0000-00006E200000}"/>
    <cellStyle name="Comma 3 3 4 2 4" xfId="4085" xr:uid="{00000000-0005-0000-0000-00006F200000}"/>
    <cellStyle name="Comma 3 3 4 2 4 2" xfId="11879" xr:uid="{00000000-0005-0000-0000-000070200000}"/>
    <cellStyle name="Comma 3 3 4 2 5" xfId="9281" xr:uid="{00000000-0005-0000-0000-000071200000}"/>
    <cellStyle name="Comma 3 3 4 3" xfId="1429" xr:uid="{00000000-0005-0000-0000-000072200000}"/>
    <cellStyle name="Comma 3 3 4 3 2" xfId="6686" xr:uid="{00000000-0005-0000-0000-000073200000}"/>
    <cellStyle name="Comma 3 3 4 3 2 2" xfId="14483" xr:uid="{00000000-0005-0000-0000-000074200000}"/>
    <cellStyle name="Comma 3 3 4 3 3" xfId="4087" xr:uid="{00000000-0005-0000-0000-000075200000}"/>
    <cellStyle name="Comma 3 3 4 3 3 2" xfId="11881" xr:uid="{00000000-0005-0000-0000-000076200000}"/>
    <cellStyle name="Comma 3 3 4 3 4" xfId="9283" xr:uid="{00000000-0005-0000-0000-000077200000}"/>
    <cellStyle name="Comma 3 3 4 4" xfId="1430" xr:uid="{00000000-0005-0000-0000-000078200000}"/>
    <cellStyle name="Comma 3 3 4 4 2" xfId="6687" xr:uid="{00000000-0005-0000-0000-000079200000}"/>
    <cellStyle name="Comma 3 3 4 4 2 2" xfId="14484" xr:uid="{00000000-0005-0000-0000-00007A200000}"/>
    <cellStyle name="Comma 3 3 4 4 3" xfId="4088" xr:uid="{00000000-0005-0000-0000-00007B200000}"/>
    <cellStyle name="Comma 3 3 4 4 3 2" xfId="11882" xr:uid="{00000000-0005-0000-0000-00007C200000}"/>
    <cellStyle name="Comma 3 3 4 4 4" xfId="9284" xr:uid="{00000000-0005-0000-0000-00007D200000}"/>
    <cellStyle name="Comma 3 3 4 5" xfId="6683" xr:uid="{00000000-0005-0000-0000-00007E200000}"/>
    <cellStyle name="Comma 3 3 4 5 2" xfId="14480" xr:uid="{00000000-0005-0000-0000-00007F200000}"/>
    <cellStyle name="Comma 3 3 4 6" xfId="4084" xr:uid="{00000000-0005-0000-0000-000080200000}"/>
    <cellStyle name="Comma 3 3 4 6 2" xfId="11878" xr:uid="{00000000-0005-0000-0000-000081200000}"/>
    <cellStyle name="Comma 3 3 4 7" xfId="9280" xr:uid="{00000000-0005-0000-0000-000082200000}"/>
    <cellStyle name="Comma 3 3 5" xfId="1431" xr:uid="{00000000-0005-0000-0000-000083200000}"/>
    <cellStyle name="Comma 3 3 5 2" xfId="1432" xr:uid="{00000000-0005-0000-0000-000084200000}"/>
    <cellStyle name="Comma 3 3 5 2 2" xfId="1433" xr:uid="{00000000-0005-0000-0000-000085200000}"/>
    <cellStyle name="Comma 3 3 5 2 2 2" xfId="6690" xr:uid="{00000000-0005-0000-0000-000086200000}"/>
    <cellStyle name="Comma 3 3 5 2 2 2 2" xfId="14487" xr:uid="{00000000-0005-0000-0000-000087200000}"/>
    <cellStyle name="Comma 3 3 5 2 2 3" xfId="4091" xr:uid="{00000000-0005-0000-0000-000088200000}"/>
    <cellStyle name="Comma 3 3 5 2 2 3 2" xfId="11885" xr:uid="{00000000-0005-0000-0000-000089200000}"/>
    <cellStyle name="Comma 3 3 5 2 2 4" xfId="9287" xr:uid="{00000000-0005-0000-0000-00008A200000}"/>
    <cellStyle name="Comma 3 3 5 2 3" xfId="6689" xr:uid="{00000000-0005-0000-0000-00008B200000}"/>
    <cellStyle name="Comma 3 3 5 2 3 2" xfId="14486" xr:uid="{00000000-0005-0000-0000-00008C200000}"/>
    <cellStyle name="Comma 3 3 5 2 4" xfId="4090" xr:uid="{00000000-0005-0000-0000-00008D200000}"/>
    <cellStyle name="Comma 3 3 5 2 4 2" xfId="11884" xr:uid="{00000000-0005-0000-0000-00008E200000}"/>
    <cellStyle name="Comma 3 3 5 2 5" xfId="9286" xr:uid="{00000000-0005-0000-0000-00008F200000}"/>
    <cellStyle name="Comma 3 3 5 3" xfId="1434" xr:uid="{00000000-0005-0000-0000-000090200000}"/>
    <cellStyle name="Comma 3 3 5 3 2" xfId="6691" xr:uid="{00000000-0005-0000-0000-000091200000}"/>
    <cellStyle name="Comma 3 3 5 3 2 2" xfId="14488" xr:uid="{00000000-0005-0000-0000-000092200000}"/>
    <cellStyle name="Comma 3 3 5 3 3" xfId="4092" xr:uid="{00000000-0005-0000-0000-000093200000}"/>
    <cellStyle name="Comma 3 3 5 3 3 2" xfId="11886" xr:uid="{00000000-0005-0000-0000-000094200000}"/>
    <cellStyle name="Comma 3 3 5 3 4" xfId="9288" xr:uid="{00000000-0005-0000-0000-000095200000}"/>
    <cellStyle name="Comma 3 3 5 4" xfId="1435" xr:uid="{00000000-0005-0000-0000-000096200000}"/>
    <cellStyle name="Comma 3 3 5 4 2" xfId="6692" xr:uid="{00000000-0005-0000-0000-000097200000}"/>
    <cellStyle name="Comma 3 3 5 4 2 2" xfId="14489" xr:uid="{00000000-0005-0000-0000-000098200000}"/>
    <cellStyle name="Comma 3 3 5 4 3" xfId="4093" xr:uid="{00000000-0005-0000-0000-000099200000}"/>
    <cellStyle name="Comma 3 3 5 4 3 2" xfId="11887" xr:uid="{00000000-0005-0000-0000-00009A200000}"/>
    <cellStyle name="Comma 3 3 5 4 4" xfId="9289" xr:uid="{00000000-0005-0000-0000-00009B200000}"/>
    <cellStyle name="Comma 3 3 5 5" xfId="6688" xr:uid="{00000000-0005-0000-0000-00009C200000}"/>
    <cellStyle name="Comma 3 3 5 5 2" xfId="14485" xr:uid="{00000000-0005-0000-0000-00009D200000}"/>
    <cellStyle name="Comma 3 3 5 6" xfId="4089" xr:uid="{00000000-0005-0000-0000-00009E200000}"/>
    <cellStyle name="Comma 3 3 5 6 2" xfId="11883" xr:uid="{00000000-0005-0000-0000-00009F200000}"/>
    <cellStyle name="Comma 3 3 5 7" xfId="9285" xr:uid="{00000000-0005-0000-0000-0000A0200000}"/>
    <cellStyle name="Comma 3 3 6" xfId="1436" xr:uid="{00000000-0005-0000-0000-0000A1200000}"/>
    <cellStyle name="Comma 3 3 6 2" xfId="1437" xr:uid="{00000000-0005-0000-0000-0000A2200000}"/>
    <cellStyle name="Comma 3 3 6 2 2" xfId="1438" xr:uid="{00000000-0005-0000-0000-0000A3200000}"/>
    <cellStyle name="Comma 3 3 6 2 2 2" xfId="6695" xr:uid="{00000000-0005-0000-0000-0000A4200000}"/>
    <cellStyle name="Comma 3 3 6 2 2 2 2" xfId="14492" xr:uid="{00000000-0005-0000-0000-0000A5200000}"/>
    <cellStyle name="Comma 3 3 6 2 2 3" xfId="4096" xr:uid="{00000000-0005-0000-0000-0000A6200000}"/>
    <cellStyle name="Comma 3 3 6 2 2 3 2" xfId="11890" xr:uid="{00000000-0005-0000-0000-0000A7200000}"/>
    <cellStyle name="Comma 3 3 6 2 2 4" xfId="9292" xr:uid="{00000000-0005-0000-0000-0000A8200000}"/>
    <cellStyle name="Comma 3 3 6 2 3" xfId="6694" xr:uid="{00000000-0005-0000-0000-0000A9200000}"/>
    <cellStyle name="Comma 3 3 6 2 3 2" xfId="14491" xr:uid="{00000000-0005-0000-0000-0000AA200000}"/>
    <cellStyle name="Comma 3 3 6 2 4" xfId="4095" xr:uid="{00000000-0005-0000-0000-0000AB200000}"/>
    <cellStyle name="Comma 3 3 6 2 4 2" xfId="11889" xr:uid="{00000000-0005-0000-0000-0000AC200000}"/>
    <cellStyle name="Comma 3 3 6 2 5" xfId="9291" xr:uid="{00000000-0005-0000-0000-0000AD200000}"/>
    <cellStyle name="Comma 3 3 6 3" xfId="1439" xr:uid="{00000000-0005-0000-0000-0000AE200000}"/>
    <cellStyle name="Comma 3 3 6 3 2" xfId="6696" xr:uid="{00000000-0005-0000-0000-0000AF200000}"/>
    <cellStyle name="Comma 3 3 6 3 2 2" xfId="14493" xr:uid="{00000000-0005-0000-0000-0000B0200000}"/>
    <cellStyle name="Comma 3 3 6 3 3" xfId="4097" xr:uid="{00000000-0005-0000-0000-0000B1200000}"/>
    <cellStyle name="Comma 3 3 6 3 3 2" xfId="11891" xr:uid="{00000000-0005-0000-0000-0000B2200000}"/>
    <cellStyle name="Comma 3 3 6 3 4" xfId="9293" xr:uid="{00000000-0005-0000-0000-0000B3200000}"/>
    <cellStyle name="Comma 3 3 6 4" xfId="1440" xr:uid="{00000000-0005-0000-0000-0000B4200000}"/>
    <cellStyle name="Comma 3 3 6 4 2" xfId="6697" xr:uid="{00000000-0005-0000-0000-0000B5200000}"/>
    <cellStyle name="Comma 3 3 6 4 2 2" xfId="14494" xr:uid="{00000000-0005-0000-0000-0000B6200000}"/>
    <cellStyle name="Comma 3 3 6 4 3" xfId="4098" xr:uid="{00000000-0005-0000-0000-0000B7200000}"/>
    <cellStyle name="Comma 3 3 6 4 3 2" xfId="11892" xr:uid="{00000000-0005-0000-0000-0000B8200000}"/>
    <cellStyle name="Comma 3 3 6 4 4" xfId="9294" xr:uid="{00000000-0005-0000-0000-0000B9200000}"/>
    <cellStyle name="Comma 3 3 6 5" xfId="6693" xr:uid="{00000000-0005-0000-0000-0000BA200000}"/>
    <cellStyle name="Comma 3 3 6 5 2" xfId="14490" xr:uid="{00000000-0005-0000-0000-0000BB200000}"/>
    <cellStyle name="Comma 3 3 6 6" xfId="4094" xr:uid="{00000000-0005-0000-0000-0000BC200000}"/>
    <cellStyle name="Comma 3 3 6 6 2" xfId="11888" xr:uid="{00000000-0005-0000-0000-0000BD200000}"/>
    <cellStyle name="Comma 3 3 6 7" xfId="9290" xr:uid="{00000000-0005-0000-0000-0000BE200000}"/>
    <cellStyle name="Comma 3 3 7" xfId="1441" xr:uid="{00000000-0005-0000-0000-0000BF200000}"/>
    <cellStyle name="Comma 3 3 7 2" xfId="1442" xr:uid="{00000000-0005-0000-0000-0000C0200000}"/>
    <cellStyle name="Comma 3 3 7 2 2" xfId="6699" xr:uid="{00000000-0005-0000-0000-0000C1200000}"/>
    <cellStyle name="Comma 3 3 7 2 2 2" xfId="14496" xr:uid="{00000000-0005-0000-0000-0000C2200000}"/>
    <cellStyle name="Comma 3 3 7 2 3" xfId="4100" xr:uid="{00000000-0005-0000-0000-0000C3200000}"/>
    <cellStyle name="Comma 3 3 7 2 3 2" xfId="11894" xr:uid="{00000000-0005-0000-0000-0000C4200000}"/>
    <cellStyle name="Comma 3 3 7 2 4" xfId="9296" xr:uid="{00000000-0005-0000-0000-0000C5200000}"/>
    <cellStyle name="Comma 3 3 7 3" xfId="1443" xr:uid="{00000000-0005-0000-0000-0000C6200000}"/>
    <cellStyle name="Comma 3 3 7 3 2" xfId="6700" xr:uid="{00000000-0005-0000-0000-0000C7200000}"/>
    <cellStyle name="Comma 3 3 7 3 2 2" xfId="14497" xr:uid="{00000000-0005-0000-0000-0000C8200000}"/>
    <cellStyle name="Comma 3 3 7 3 3" xfId="4101" xr:uid="{00000000-0005-0000-0000-0000C9200000}"/>
    <cellStyle name="Comma 3 3 7 3 3 2" xfId="11895" xr:uid="{00000000-0005-0000-0000-0000CA200000}"/>
    <cellStyle name="Comma 3 3 7 3 4" xfId="9297" xr:uid="{00000000-0005-0000-0000-0000CB200000}"/>
    <cellStyle name="Comma 3 3 7 4" xfId="6698" xr:uid="{00000000-0005-0000-0000-0000CC200000}"/>
    <cellStyle name="Comma 3 3 7 4 2" xfId="14495" xr:uid="{00000000-0005-0000-0000-0000CD200000}"/>
    <cellStyle name="Comma 3 3 7 5" xfId="4099" xr:uid="{00000000-0005-0000-0000-0000CE200000}"/>
    <cellStyle name="Comma 3 3 7 5 2" xfId="11893" xr:uid="{00000000-0005-0000-0000-0000CF200000}"/>
    <cellStyle name="Comma 3 3 7 6" xfId="9295" xr:uid="{00000000-0005-0000-0000-0000D0200000}"/>
    <cellStyle name="Comma 3 3 8" xfId="1444" xr:uid="{00000000-0005-0000-0000-0000D1200000}"/>
    <cellStyle name="Comma 3 3 8 2" xfId="1445" xr:uid="{00000000-0005-0000-0000-0000D2200000}"/>
    <cellStyle name="Comma 3 3 8 2 2" xfId="6702" xr:uid="{00000000-0005-0000-0000-0000D3200000}"/>
    <cellStyle name="Comma 3 3 8 2 2 2" xfId="14499" xr:uid="{00000000-0005-0000-0000-0000D4200000}"/>
    <cellStyle name="Comma 3 3 8 2 3" xfId="4103" xr:uid="{00000000-0005-0000-0000-0000D5200000}"/>
    <cellStyle name="Comma 3 3 8 2 3 2" xfId="11897" xr:uid="{00000000-0005-0000-0000-0000D6200000}"/>
    <cellStyle name="Comma 3 3 8 2 4" xfId="9299" xr:uid="{00000000-0005-0000-0000-0000D7200000}"/>
    <cellStyle name="Comma 3 3 8 3" xfId="6701" xr:uid="{00000000-0005-0000-0000-0000D8200000}"/>
    <cellStyle name="Comma 3 3 8 3 2" xfId="14498" xr:uid="{00000000-0005-0000-0000-0000D9200000}"/>
    <cellStyle name="Comma 3 3 8 4" xfId="4102" xr:uid="{00000000-0005-0000-0000-0000DA200000}"/>
    <cellStyle name="Comma 3 3 8 4 2" xfId="11896" xr:uid="{00000000-0005-0000-0000-0000DB200000}"/>
    <cellStyle name="Comma 3 3 8 5" xfId="9298" xr:uid="{00000000-0005-0000-0000-0000DC200000}"/>
    <cellStyle name="Comma 3 3 9" xfId="1446" xr:uid="{00000000-0005-0000-0000-0000DD200000}"/>
    <cellStyle name="Comma 3 3 9 2" xfId="6703" xr:uid="{00000000-0005-0000-0000-0000DE200000}"/>
    <cellStyle name="Comma 3 3 9 2 2" xfId="14500" xr:uid="{00000000-0005-0000-0000-0000DF200000}"/>
    <cellStyle name="Comma 3 3 9 3" xfId="4104" xr:uid="{00000000-0005-0000-0000-0000E0200000}"/>
    <cellStyle name="Comma 3 3 9 3 2" xfId="11898" xr:uid="{00000000-0005-0000-0000-0000E1200000}"/>
    <cellStyle name="Comma 3 3 9 4" xfId="9300" xr:uid="{00000000-0005-0000-0000-0000E2200000}"/>
    <cellStyle name="Comma 3 4" xfId="183" xr:uid="{00000000-0005-0000-0000-0000E3200000}"/>
    <cellStyle name="Comma 3 4 10" xfId="1448" xr:uid="{00000000-0005-0000-0000-0000E4200000}"/>
    <cellStyle name="Comma 3 4 10 2" xfId="6705" xr:uid="{00000000-0005-0000-0000-0000E5200000}"/>
    <cellStyle name="Comma 3 4 10 2 2" xfId="14502" xr:uid="{00000000-0005-0000-0000-0000E6200000}"/>
    <cellStyle name="Comma 3 4 10 3" xfId="4106" xr:uid="{00000000-0005-0000-0000-0000E7200000}"/>
    <cellStyle name="Comma 3 4 10 3 2" xfId="11900" xr:uid="{00000000-0005-0000-0000-0000E8200000}"/>
    <cellStyle name="Comma 3 4 10 4" xfId="9302" xr:uid="{00000000-0005-0000-0000-0000E9200000}"/>
    <cellStyle name="Comma 3 4 11" xfId="2718" xr:uid="{00000000-0005-0000-0000-0000EA200000}"/>
    <cellStyle name="Comma 3 4 11 2" xfId="7931" xr:uid="{00000000-0005-0000-0000-0000EB200000}"/>
    <cellStyle name="Comma 3 4 11 2 2" xfId="15728" xr:uid="{00000000-0005-0000-0000-0000EC200000}"/>
    <cellStyle name="Comma 3 4 11 3" xfId="5332" xr:uid="{00000000-0005-0000-0000-0000ED200000}"/>
    <cellStyle name="Comma 3 4 11 3 2" xfId="13126" xr:uid="{00000000-0005-0000-0000-0000EE200000}"/>
    <cellStyle name="Comma 3 4 11 4" xfId="10528" xr:uid="{00000000-0005-0000-0000-0000EF200000}"/>
    <cellStyle name="Comma 3 4 12" xfId="1447" xr:uid="{00000000-0005-0000-0000-0000F0200000}"/>
    <cellStyle name="Comma 3 4 12 2" xfId="6704" xr:uid="{00000000-0005-0000-0000-0000F1200000}"/>
    <cellStyle name="Comma 3 4 12 2 2" xfId="14501" xr:uid="{00000000-0005-0000-0000-0000F2200000}"/>
    <cellStyle name="Comma 3 4 12 3" xfId="4105" xr:uid="{00000000-0005-0000-0000-0000F3200000}"/>
    <cellStyle name="Comma 3 4 12 3 2" xfId="11899" xr:uid="{00000000-0005-0000-0000-0000F4200000}"/>
    <cellStyle name="Comma 3 4 12 4" xfId="9301" xr:uid="{00000000-0005-0000-0000-0000F5200000}"/>
    <cellStyle name="Comma 3 4 13" xfId="5441" xr:uid="{00000000-0005-0000-0000-0000F6200000}"/>
    <cellStyle name="Comma 3 4 13 2" xfId="13235" xr:uid="{00000000-0005-0000-0000-0000F7200000}"/>
    <cellStyle name="Comma 3 4 14" xfId="2835" xr:uid="{00000000-0005-0000-0000-0000F8200000}"/>
    <cellStyle name="Comma 3 4 14 2" xfId="10637" xr:uid="{00000000-0005-0000-0000-0000F9200000}"/>
    <cellStyle name="Comma 3 4 15" xfId="8040" xr:uid="{00000000-0005-0000-0000-0000FA200000}"/>
    <cellStyle name="Comma 3 4 2" xfId="1449" xr:uid="{00000000-0005-0000-0000-0000FB200000}"/>
    <cellStyle name="Comma 3 4 2 10" xfId="6706" xr:uid="{00000000-0005-0000-0000-0000FC200000}"/>
    <cellStyle name="Comma 3 4 2 10 2" xfId="14503" xr:uid="{00000000-0005-0000-0000-0000FD200000}"/>
    <cellStyle name="Comma 3 4 2 11" xfId="4107" xr:uid="{00000000-0005-0000-0000-0000FE200000}"/>
    <cellStyle name="Comma 3 4 2 11 2" xfId="11901" xr:uid="{00000000-0005-0000-0000-0000FF200000}"/>
    <cellStyle name="Comma 3 4 2 12" xfId="9303" xr:uid="{00000000-0005-0000-0000-000000210000}"/>
    <cellStyle name="Comma 3 4 2 2" xfId="1450" xr:uid="{00000000-0005-0000-0000-000001210000}"/>
    <cellStyle name="Comma 3 4 2 2 2" xfId="1451" xr:uid="{00000000-0005-0000-0000-000002210000}"/>
    <cellStyle name="Comma 3 4 2 2 2 2" xfId="1452" xr:uid="{00000000-0005-0000-0000-000003210000}"/>
    <cellStyle name="Comma 3 4 2 2 2 2 2" xfId="6709" xr:uid="{00000000-0005-0000-0000-000004210000}"/>
    <cellStyle name="Comma 3 4 2 2 2 2 2 2" xfId="14506" xr:uid="{00000000-0005-0000-0000-000005210000}"/>
    <cellStyle name="Comma 3 4 2 2 2 2 3" xfId="4110" xr:uid="{00000000-0005-0000-0000-000006210000}"/>
    <cellStyle name="Comma 3 4 2 2 2 2 3 2" xfId="11904" xr:uid="{00000000-0005-0000-0000-000007210000}"/>
    <cellStyle name="Comma 3 4 2 2 2 2 4" xfId="9306" xr:uid="{00000000-0005-0000-0000-000008210000}"/>
    <cellStyle name="Comma 3 4 2 2 2 3" xfId="6708" xr:uid="{00000000-0005-0000-0000-000009210000}"/>
    <cellStyle name="Comma 3 4 2 2 2 3 2" xfId="14505" xr:uid="{00000000-0005-0000-0000-00000A210000}"/>
    <cellStyle name="Comma 3 4 2 2 2 4" xfId="4109" xr:uid="{00000000-0005-0000-0000-00000B210000}"/>
    <cellStyle name="Comma 3 4 2 2 2 4 2" xfId="11903" xr:uid="{00000000-0005-0000-0000-00000C210000}"/>
    <cellStyle name="Comma 3 4 2 2 2 5" xfId="9305" xr:uid="{00000000-0005-0000-0000-00000D210000}"/>
    <cellStyle name="Comma 3 4 2 2 3" xfId="1453" xr:uid="{00000000-0005-0000-0000-00000E210000}"/>
    <cellStyle name="Comma 3 4 2 2 3 2" xfId="6710" xr:uid="{00000000-0005-0000-0000-00000F210000}"/>
    <cellStyle name="Comma 3 4 2 2 3 2 2" xfId="14507" xr:uid="{00000000-0005-0000-0000-000010210000}"/>
    <cellStyle name="Comma 3 4 2 2 3 3" xfId="4111" xr:uid="{00000000-0005-0000-0000-000011210000}"/>
    <cellStyle name="Comma 3 4 2 2 3 3 2" xfId="11905" xr:uid="{00000000-0005-0000-0000-000012210000}"/>
    <cellStyle name="Comma 3 4 2 2 3 4" xfId="9307" xr:uid="{00000000-0005-0000-0000-000013210000}"/>
    <cellStyle name="Comma 3 4 2 2 4" xfId="1454" xr:uid="{00000000-0005-0000-0000-000014210000}"/>
    <cellStyle name="Comma 3 4 2 2 4 2" xfId="6711" xr:uid="{00000000-0005-0000-0000-000015210000}"/>
    <cellStyle name="Comma 3 4 2 2 4 2 2" xfId="14508" xr:uid="{00000000-0005-0000-0000-000016210000}"/>
    <cellStyle name="Comma 3 4 2 2 4 3" xfId="4112" xr:uid="{00000000-0005-0000-0000-000017210000}"/>
    <cellStyle name="Comma 3 4 2 2 4 3 2" xfId="11906" xr:uid="{00000000-0005-0000-0000-000018210000}"/>
    <cellStyle name="Comma 3 4 2 2 4 4" xfId="9308" xr:uid="{00000000-0005-0000-0000-000019210000}"/>
    <cellStyle name="Comma 3 4 2 2 5" xfId="6707" xr:uid="{00000000-0005-0000-0000-00001A210000}"/>
    <cellStyle name="Comma 3 4 2 2 5 2" xfId="14504" xr:uid="{00000000-0005-0000-0000-00001B210000}"/>
    <cellStyle name="Comma 3 4 2 2 6" xfId="4108" xr:uid="{00000000-0005-0000-0000-00001C210000}"/>
    <cellStyle name="Comma 3 4 2 2 6 2" xfId="11902" xr:uid="{00000000-0005-0000-0000-00001D210000}"/>
    <cellStyle name="Comma 3 4 2 2 7" xfId="9304" xr:uid="{00000000-0005-0000-0000-00001E210000}"/>
    <cellStyle name="Comma 3 4 2 3" xfId="1455" xr:uid="{00000000-0005-0000-0000-00001F210000}"/>
    <cellStyle name="Comma 3 4 2 3 2" xfId="1456" xr:uid="{00000000-0005-0000-0000-000020210000}"/>
    <cellStyle name="Comma 3 4 2 3 2 2" xfId="1457" xr:uid="{00000000-0005-0000-0000-000021210000}"/>
    <cellStyle name="Comma 3 4 2 3 2 2 2" xfId="6714" xr:uid="{00000000-0005-0000-0000-000022210000}"/>
    <cellStyle name="Comma 3 4 2 3 2 2 2 2" xfId="14511" xr:uid="{00000000-0005-0000-0000-000023210000}"/>
    <cellStyle name="Comma 3 4 2 3 2 2 3" xfId="4115" xr:uid="{00000000-0005-0000-0000-000024210000}"/>
    <cellStyle name="Comma 3 4 2 3 2 2 3 2" xfId="11909" xr:uid="{00000000-0005-0000-0000-000025210000}"/>
    <cellStyle name="Comma 3 4 2 3 2 2 4" xfId="9311" xr:uid="{00000000-0005-0000-0000-000026210000}"/>
    <cellStyle name="Comma 3 4 2 3 2 3" xfId="6713" xr:uid="{00000000-0005-0000-0000-000027210000}"/>
    <cellStyle name="Comma 3 4 2 3 2 3 2" xfId="14510" xr:uid="{00000000-0005-0000-0000-000028210000}"/>
    <cellStyle name="Comma 3 4 2 3 2 4" xfId="4114" xr:uid="{00000000-0005-0000-0000-000029210000}"/>
    <cellStyle name="Comma 3 4 2 3 2 4 2" xfId="11908" xr:uid="{00000000-0005-0000-0000-00002A210000}"/>
    <cellStyle name="Comma 3 4 2 3 2 5" xfId="9310" xr:uid="{00000000-0005-0000-0000-00002B210000}"/>
    <cellStyle name="Comma 3 4 2 3 3" xfId="1458" xr:uid="{00000000-0005-0000-0000-00002C210000}"/>
    <cellStyle name="Comma 3 4 2 3 3 2" xfId="6715" xr:uid="{00000000-0005-0000-0000-00002D210000}"/>
    <cellStyle name="Comma 3 4 2 3 3 2 2" xfId="14512" xr:uid="{00000000-0005-0000-0000-00002E210000}"/>
    <cellStyle name="Comma 3 4 2 3 3 3" xfId="4116" xr:uid="{00000000-0005-0000-0000-00002F210000}"/>
    <cellStyle name="Comma 3 4 2 3 3 3 2" xfId="11910" xr:uid="{00000000-0005-0000-0000-000030210000}"/>
    <cellStyle name="Comma 3 4 2 3 3 4" xfId="9312" xr:uid="{00000000-0005-0000-0000-000031210000}"/>
    <cellStyle name="Comma 3 4 2 3 4" xfId="1459" xr:uid="{00000000-0005-0000-0000-000032210000}"/>
    <cellStyle name="Comma 3 4 2 3 4 2" xfId="6716" xr:uid="{00000000-0005-0000-0000-000033210000}"/>
    <cellStyle name="Comma 3 4 2 3 4 2 2" xfId="14513" xr:uid="{00000000-0005-0000-0000-000034210000}"/>
    <cellStyle name="Comma 3 4 2 3 4 3" xfId="4117" xr:uid="{00000000-0005-0000-0000-000035210000}"/>
    <cellStyle name="Comma 3 4 2 3 4 3 2" xfId="11911" xr:uid="{00000000-0005-0000-0000-000036210000}"/>
    <cellStyle name="Comma 3 4 2 3 4 4" xfId="9313" xr:uid="{00000000-0005-0000-0000-000037210000}"/>
    <cellStyle name="Comma 3 4 2 3 5" xfId="6712" xr:uid="{00000000-0005-0000-0000-000038210000}"/>
    <cellStyle name="Comma 3 4 2 3 5 2" xfId="14509" xr:uid="{00000000-0005-0000-0000-000039210000}"/>
    <cellStyle name="Comma 3 4 2 3 6" xfId="4113" xr:uid="{00000000-0005-0000-0000-00003A210000}"/>
    <cellStyle name="Comma 3 4 2 3 6 2" xfId="11907" xr:uid="{00000000-0005-0000-0000-00003B210000}"/>
    <cellStyle name="Comma 3 4 2 3 7" xfId="9309" xr:uid="{00000000-0005-0000-0000-00003C210000}"/>
    <cellStyle name="Comma 3 4 2 4" xfId="1460" xr:uid="{00000000-0005-0000-0000-00003D210000}"/>
    <cellStyle name="Comma 3 4 2 4 2" xfId="1461" xr:uid="{00000000-0005-0000-0000-00003E210000}"/>
    <cellStyle name="Comma 3 4 2 4 2 2" xfId="1462" xr:uid="{00000000-0005-0000-0000-00003F210000}"/>
    <cellStyle name="Comma 3 4 2 4 2 2 2" xfId="6719" xr:uid="{00000000-0005-0000-0000-000040210000}"/>
    <cellStyle name="Comma 3 4 2 4 2 2 2 2" xfId="14516" xr:uid="{00000000-0005-0000-0000-000041210000}"/>
    <cellStyle name="Comma 3 4 2 4 2 2 3" xfId="4120" xr:uid="{00000000-0005-0000-0000-000042210000}"/>
    <cellStyle name="Comma 3 4 2 4 2 2 3 2" xfId="11914" xr:uid="{00000000-0005-0000-0000-000043210000}"/>
    <cellStyle name="Comma 3 4 2 4 2 2 4" xfId="9316" xr:uid="{00000000-0005-0000-0000-000044210000}"/>
    <cellStyle name="Comma 3 4 2 4 2 3" xfId="6718" xr:uid="{00000000-0005-0000-0000-000045210000}"/>
    <cellStyle name="Comma 3 4 2 4 2 3 2" xfId="14515" xr:uid="{00000000-0005-0000-0000-000046210000}"/>
    <cellStyle name="Comma 3 4 2 4 2 4" xfId="4119" xr:uid="{00000000-0005-0000-0000-000047210000}"/>
    <cellStyle name="Comma 3 4 2 4 2 4 2" xfId="11913" xr:uid="{00000000-0005-0000-0000-000048210000}"/>
    <cellStyle name="Comma 3 4 2 4 2 5" xfId="9315" xr:uid="{00000000-0005-0000-0000-000049210000}"/>
    <cellStyle name="Comma 3 4 2 4 3" xfId="1463" xr:uid="{00000000-0005-0000-0000-00004A210000}"/>
    <cellStyle name="Comma 3 4 2 4 3 2" xfId="6720" xr:uid="{00000000-0005-0000-0000-00004B210000}"/>
    <cellStyle name="Comma 3 4 2 4 3 2 2" xfId="14517" xr:uid="{00000000-0005-0000-0000-00004C210000}"/>
    <cellStyle name="Comma 3 4 2 4 3 3" xfId="4121" xr:uid="{00000000-0005-0000-0000-00004D210000}"/>
    <cellStyle name="Comma 3 4 2 4 3 3 2" xfId="11915" xr:uid="{00000000-0005-0000-0000-00004E210000}"/>
    <cellStyle name="Comma 3 4 2 4 3 4" xfId="9317" xr:uid="{00000000-0005-0000-0000-00004F210000}"/>
    <cellStyle name="Comma 3 4 2 4 4" xfId="1464" xr:uid="{00000000-0005-0000-0000-000050210000}"/>
    <cellStyle name="Comma 3 4 2 4 4 2" xfId="6721" xr:uid="{00000000-0005-0000-0000-000051210000}"/>
    <cellStyle name="Comma 3 4 2 4 4 2 2" xfId="14518" xr:uid="{00000000-0005-0000-0000-000052210000}"/>
    <cellStyle name="Comma 3 4 2 4 4 3" xfId="4122" xr:uid="{00000000-0005-0000-0000-000053210000}"/>
    <cellStyle name="Comma 3 4 2 4 4 3 2" xfId="11916" xr:uid="{00000000-0005-0000-0000-000054210000}"/>
    <cellStyle name="Comma 3 4 2 4 4 4" xfId="9318" xr:uid="{00000000-0005-0000-0000-000055210000}"/>
    <cellStyle name="Comma 3 4 2 4 5" xfId="6717" xr:uid="{00000000-0005-0000-0000-000056210000}"/>
    <cellStyle name="Comma 3 4 2 4 5 2" xfId="14514" xr:uid="{00000000-0005-0000-0000-000057210000}"/>
    <cellStyle name="Comma 3 4 2 4 6" xfId="4118" xr:uid="{00000000-0005-0000-0000-000058210000}"/>
    <cellStyle name="Comma 3 4 2 4 6 2" xfId="11912" xr:uid="{00000000-0005-0000-0000-000059210000}"/>
    <cellStyle name="Comma 3 4 2 4 7" xfId="9314" xr:uid="{00000000-0005-0000-0000-00005A210000}"/>
    <cellStyle name="Comma 3 4 2 5" xfId="1465" xr:uid="{00000000-0005-0000-0000-00005B210000}"/>
    <cellStyle name="Comma 3 4 2 5 2" xfId="1466" xr:uid="{00000000-0005-0000-0000-00005C210000}"/>
    <cellStyle name="Comma 3 4 2 5 2 2" xfId="1467" xr:uid="{00000000-0005-0000-0000-00005D210000}"/>
    <cellStyle name="Comma 3 4 2 5 2 2 2" xfId="6724" xr:uid="{00000000-0005-0000-0000-00005E210000}"/>
    <cellStyle name="Comma 3 4 2 5 2 2 2 2" xfId="14521" xr:uid="{00000000-0005-0000-0000-00005F210000}"/>
    <cellStyle name="Comma 3 4 2 5 2 2 3" xfId="4125" xr:uid="{00000000-0005-0000-0000-000060210000}"/>
    <cellStyle name="Comma 3 4 2 5 2 2 3 2" xfId="11919" xr:uid="{00000000-0005-0000-0000-000061210000}"/>
    <cellStyle name="Comma 3 4 2 5 2 2 4" xfId="9321" xr:uid="{00000000-0005-0000-0000-000062210000}"/>
    <cellStyle name="Comma 3 4 2 5 2 3" xfId="6723" xr:uid="{00000000-0005-0000-0000-000063210000}"/>
    <cellStyle name="Comma 3 4 2 5 2 3 2" xfId="14520" xr:uid="{00000000-0005-0000-0000-000064210000}"/>
    <cellStyle name="Comma 3 4 2 5 2 4" xfId="4124" xr:uid="{00000000-0005-0000-0000-000065210000}"/>
    <cellStyle name="Comma 3 4 2 5 2 4 2" xfId="11918" xr:uid="{00000000-0005-0000-0000-000066210000}"/>
    <cellStyle name="Comma 3 4 2 5 2 5" xfId="9320" xr:uid="{00000000-0005-0000-0000-000067210000}"/>
    <cellStyle name="Comma 3 4 2 5 3" xfId="1468" xr:uid="{00000000-0005-0000-0000-000068210000}"/>
    <cellStyle name="Comma 3 4 2 5 3 2" xfId="6725" xr:uid="{00000000-0005-0000-0000-000069210000}"/>
    <cellStyle name="Comma 3 4 2 5 3 2 2" xfId="14522" xr:uid="{00000000-0005-0000-0000-00006A210000}"/>
    <cellStyle name="Comma 3 4 2 5 3 3" xfId="4126" xr:uid="{00000000-0005-0000-0000-00006B210000}"/>
    <cellStyle name="Comma 3 4 2 5 3 3 2" xfId="11920" xr:uid="{00000000-0005-0000-0000-00006C210000}"/>
    <cellStyle name="Comma 3 4 2 5 3 4" xfId="9322" xr:uid="{00000000-0005-0000-0000-00006D210000}"/>
    <cellStyle name="Comma 3 4 2 5 4" xfId="1469" xr:uid="{00000000-0005-0000-0000-00006E210000}"/>
    <cellStyle name="Comma 3 4 2 5 4 2" xfId="6726" xr:uid="{00000000-0005-0000-0000-00006F210000}"/>
    <cellStyle name="Comma 3 4 2 5 4 2 2" xfId="14523" xr:uid="{00000000-0005-0000-0000-000070210000}"/>
    <cellStyle name="Comma 3 4 2 5 4 3" xfId="4127" xr:uid="{00000000-0005-0000-0000-000071210000}"/>
    <cellStyle name="Comma 3 4 2 5 4 3 2" xfId="11921" xr:uid="{00000000-0005-0000-0000-000072210000}"/>
    <cellStyle name="Comma 3 4 2 5 4 4" xfId="9323" xr:uid="{00000000-0005-0000-0000-000073210000}"/>
    <cellStyle name="Comma 3 4 2 5 5" xfId="6722" xr:uid="{00000000-0005-0000-0000-000074210000}"/>
    <cellStyle name="Comma 3 4 2 5 5 2" xfId="14519" xr:uid="{00000000-0005-0000-0000-000075210000}"/>
    <cellStyle name="Comma 3 4 2 5 6" xfId="4123" xr:uid="{00000000-0005-0000-0000-000076210000}"/>
    <cellStyle name="Comma 3 4 2 5 6 2" xfId="11917" xr:uid="{00000000-0005-0000-0000-000077210000}"/>
    <cellStyle name="Comma 3 4 2 5 7" xfId="9319" xr:uid="{00000000-0005-0000-0000-000078210000}"/>
    <cellStyle name="Comma 3 4 2 6" xfId="1470" xr:uid="{00000000-0005-0000-0000-000079210000}"/>
    <cellStyle name="Comma 3 4 2 6 2" xfId="1471" xr:uid="{00000000-0005-0000-0000-00007A210000}"/>
    <cellStyle name="Comma 3 4 2 6 2 2" xfId="6728" xr:uid="{00000000-0005-0000-0000-00007B210000}"/>
    <cellStyle name="Comma 3 4 2 6 2 2 2" xfId="14525" xr:uid="{00000000-0005-0000-0000-00007C210000}"/>
    <cellStyle name="Comma 3 4 2 6 2 3" xfId="4129" xr:uid="{00000000-0005-0000-0000-00007D210000}"/>
    <cellStyle name="Comma 3 4 2 6 2 3 2" xfId="11923" xr:uid="{00000000-0005-0000-0000-00007E210000}"/>
    <cellStyle name="Comma 3 4 2 6 2 4" xfId="9325" xr:uid="{00000000-0005-0000-0000-00007F210000}"/>
    <cellStyle name="Comma 3 4 2 6 3" xfId="1472" xr:uid="{00000000-0005-0000-0000-000080210000}"/>
    <cellStyle name="Comma 3 4 2 6 3 2" xfId="6729" xr:uid="{00000000-0005-0000-0000-000081210000}"/>
    <cellStyle name="Comma 3 4 2 6 3 2 2" xfId="14526" xr:uid="{00000000-0005-0000-0000-000082210000}"/>
    <cellStyle name="Comma 3 4 2 6 3 3" xfId="4130" xr:uid="{00000000-0005-0000-0000-000083210000}"/>
    <cellStyle name="Comma 3 4 2 6 3 3 2" xfId="11924" xr:uid="{00000000-0005-0000-0000-000084210000}"/>
    <cellStyle name="Comma 3 4 2 6 3 4" xfId="9326" xr:uid="{00000000-0005-0000-0000-000085210000}"/>
    <cellStyle name="Comma 3 4 2 6 4" xfId="6727" xr:uid="{00000000-0005-0000-0000-000086210000}"/>
    <cellStyle name="Comma 3 4 2 6 4 2" xfId="14524" xr:uid="{00000000-0005-0000-0000-000087210000}"/>
    <cellStyle name="Comma 3 4 2 6 5" xfId="4128" xr:uid="{00000000-0005-0000-0000-000088210000}"/>
    <cellStyle name="Comma 3 4 2 6 5 2" xfId="11922" xr:uid="{00000000-0005-0000-0000-000089210000}"/>
    <cellStyle name="Comma 3 4 2 6 6" xfId="9324" xr:uid="{00000000-0005-0000-0000-00008A210000}"/>
    <cellStyle name="Comma 3 4 2 7" xfId="1473" xr:uid="{00000000-0005-0000-0000-00008B210000}"/>
    <cellStyle name="Comma 3 4 2 7 2" xfId="1474" xr:uid="{00000000-0005-0000-0000-00008C210000}"/>
    <cellStyle name="Comma 3 4 2 7 2 2" xfId="6731" xr:uid="{00000000-0005-0000-0000-00008D210000}"/>
    <cellStyle name="Comma 3 4 2 7 2 2 2" xfId="14528" xr:uid="{00000000-0005-0000-0000-00008E210000}"/>
    <cellStyle name="Comma 3 4 2 7 2 3" xfId="4132" xr:uid="{00000000-0005-0000-0000-00008F210000}"/>
    <cellStyle name="Comma 3 4 2 7 2 3 2" xfId="11926" xr:uid="{00000000-0005-0000-0000-000090210000}"/>
    <cellStyle name="Comma 3 4 2 7 2 4" xfId="9328" xr:uid="{00000000-0005-0000-0000-000091210000}"/>
    <cellStyle name="Comma 3 4 2 7 3" xfId="6730" xr:uid="{00000000-0005-0000-0000-000092210000}"/>
    <cellStyle name="Comma 3 4 2 7 3 2" xfId="14527" xr:uid="{00000000-0005-0000-0000-000093210000}"/>
    <cellStyle name="Comma 3 4 2 7 4" xfId="4131" xr:uid="{00000000-0005-0000-0000-000094210000}"/>
    <cellStyle name="Comma 3 4 2 7 4 2" xfId="11925" xr:uid="{00000000-0005-0000-0000-000095210000}"/>
    <cellStyle name="Comma 3 4 2 7 5" xfId="9327" xr:uid="{00000000-0005-0000-0000-000096210000}"/>
    <cellStyle name="Comma 3 4 2 8" xfId="1475" xr:uid="{00000000-0005-0000-0000-000097210000}"/>
    <cellStyle name="Comma 3 4 2 8 2" xfId="6732" xr:uid="{00000000-0005-0000-0000-000098210000}"/>
    <cellStyle name="Comma 3 4 2 8 2 2" xfId="14529" xr:uid="{00000000-0005-0000-0000-000099210000}"/>
    <cellStyle name="Comma 3 4 2 8 3" xfId="4133" xr:uid="{00000000-0005-0000-0000-00009A210000}"/>
    <cellStyle name="Comma 3 4 2 8 3 2" xfId="11927" xr:uid="{00000000-0005-0000-0000-00009B210000}"/>
    <cellStyle name="Comma 3 4 2 8 4" xfId="9329" xr:uid="{00000000-0005-0000-0000-00009C210000}"/>
    <cellStyle name="Comma 3 4 2 9" xfId="1476" xr:uid="{00000000-0005-0000-0000-00009D210000}"/>
    <cellStyle name="Comma 3 4 2 9 2" xfId="6733" xr:uid="{00000000-0005-0000-0000-00009E210000}"/>
    <cellStyle name="Comma 3 4 2 9 2 2" xfId="14530" xr:uid="{00000000-0005-0000-0000-00009F210000}"/>
    <cellStyle name="Comma 3 4 2 9 3" xfId="4134" xr:uid="{00000000-0005-0000-0000-0000A0210000}"/>
    <cellStyle name="Comma 3 4 2 9 3 2" xfId="11928" xr:uid="{00000000-0005-0000-0000-0000A1210000}"/>
    <cellStyle name="Comma 3 4 2 9 4" xfId="9330" xr:uid="{00000000-0005-0000-0000-0000A2210000}"/>
    <cellStyle name="Comma 3 4 3" xfId="1477" xr:uid="{00000000-0005-0000-0000-0000A3210000}"/>
    <cellStyle name="Comma 3 4 3 2" xfId="1478" xr:uid="{00000000-0005-0000-0000-0000A4210000}"/>
    <cellStyle name="Comma 3 4 3 2 2" xfId="1479" xr:uid="{00000000-0005-0000-0000-0000A5210000}"/>
    <cellStyle name="Comma 3 4 3 2 2 2" xfId="6736" xr:uid="{00000000-0005-0000-0000-0000A6210000}"/>
    <cellStyle name="Comma 3 4 3 2 2 2 2" xfId="14533" xr:uid="{00000000-0005-0000-0000-0000A7210000}"/>
    <cellStyle name="Comma 3 4 3 2 2 3" xfId="4137" xr:uid="{00000000-0005-0000-0000-0000A8210000}"/>
    <cellStyle name="Comma 3 4 3 2 2 3 2" xfId="11931" xr:uid="{00000000-0005-0000-0000-0000A9210000}"/>
    <cellStyle name="Comma 3 4 3 2 2 4" xfId="9333" xr:uid="{00000000-0005-0000-0000-0000AA210000}"/>
    <cellStyle name="Comma 3 4 3 2 3" xfId="6735" xr:uid="{00000000-0005-0000-0000-0000AB210000}"/>
    <cellStyle name="Comma 3 4 3 2 3 2" xfId="14532" xr:uid="{00000000-0005-0000-0000-0000AC210000}"/>
    <cellStyle name="Comma 3 4 3 2 4" xfId="4136" xr:uid="{00000000-0005-0000-0000-0000AD210000}"/>
    <cellStyle name="Comma 3 4 3 2 4 2" xfId="11930" xr:uid="{00000000-0005-0000-0000-0000AE210000}"/>
    <cellStyle name="Comma 3 4 3 2 5" xfId="9332" xr:uid="{00000000-0005-0000-0000-0000AF210000}"/>
    <cellStyle name="Comma 3 4 3 3" xfId="1480" xr:uid="{00000000-0005-0000-0000-0000B0210000}"/>
    <cellStyle name="Comma 3 4 3 3 2" xfId="6737" xr:uid="{00000000-0005-0000-0000-0000B1210000}"/>
    <cellStyle name="Comma 3 4 3 3 2 2" xfId="14534" xr:uid="{00000000-0005-0000-0000-0000B2210000}"/>
    <cellStyle name="Comma 3 4 3 3 3" xfId="4138" xr:uid="{00000000-0005-0000-0000-0000B3210000}"/>
    <cellStyle name="Comma 3 4 3 3 3 2" xfId="11932" xr:uid="{00000000-0005-0000-0000-0000B4210000}"/>
    <cellStyle name="Comma 3 4 3 3 4" xfId="9334" xr:uid="{00000000-0005-0000-0000-0000B5210000}"/>
    <cellStyle name="Comma 3 4 3 4" xfId="1481" xr:uid="{00000000-0005-0000-0000-0000B6210000}"/>
    <cellStyle name="Comma 3 4 3 4 2" xfId="6738" xr:uid="{00000000-0005-0000-0000-0000B7210000}"/>
    <cellStyle name="Comma 3 4 3 4 2 2" xfId="14535" xr:uid="{00000000-0005-0000-0000-0000B8210000}"/>
    <cellStyle name="Comma 3 4 3 4 3" xfId="4139" xr:uid="{00000000-0005-0000-0000-0000B9210000}"/>
    <cellStyle name="Comma 3 4 3 4 3 2" xfId="11933" xr:uid="{00000000-0005-0000-0000-0000BA210000}"/>
    <cellStyle name="Comma 3 4 3 4 4" xfId="9335" xr:uid="{00000000-0005-0000-0000-0000BB210000}"/>
    <cellStyle name="Comma 3 4 3 5" xfId="6734" xr:uid="{00000000-0005-0000-0000-0000BC210000}"/>
    <cellStyle name="Comma 3 4 3 5 2" xfId="14531" xr:uid="{00000000-0005-0000-0000-0000BD210000}"/>
    <cellStyle name="Comma 3 4 3 6" xfId="4135" xr:uid="{00000000-0005-0000-0000-0000BE210000}"/>
    <cellStyle name="Comma 3 4 3 6 2" xfId="11929" xr:uid="{00000000-0005-0000-0000-0000BF210000}"/>
    <cellStyle name="Comma 3 4 3 7" xfId="9331" xr:uid="{00000000-0005-0000-0000-0000C0210000}"/>
    <cellStyle name="Comma 3 4 4" xfId="1482" xr:uid="{00000000-0005-0000-0000-0000C1210000}"/>
    <cellStyle name="Comma 3 4 4 2" xfId="1483" xr:uid="{00000000-0005-0000-0000-0000C2210000}"/>
    <cellStyle name="Comma 3 4 4 2 2" xfId="1484" xr:uid="{00000000-0005-0000-0000-0000C3210000}"/>
    <cellStyle name="Comma 3 4 4 2 2 2" xfId="6741" xr:uid="{00000000-0005-0000-0000-0000C4210000}"/>
    <cellStyle name="Comma 3 4 4 2 2 2 2" xfId="14538" xr:uid="{00000000-0005-0000-0000-0000C5210000}"/>
    <cellStyle name="Comma 3 4 4 2 2 3" xfId="4142" xr:uid="{00000000-0005-0000-0000-0000C6210000}"/>
    <cellStyle name="Comma 3 4 4 2 2 3 2" xfId="11936" xr:uid="{00000000-0005-0000-0000-0000C7210000}"/>
    <cellStyle name="Comma 3 4 4 2 2 4" xfId="9338" xr:uid="{00000000-0005-0000-0000-0000C8210000}"/>
    <cellStyle name="Comma 3 4 4 2 3" xfId="6740" xr:uid="{00000000-0005-0000-0000-0000C9210000}"/>
    <cellStyle name="Comma 3 4 4 2 3 2" xfId="14537" xr:uid="{00000000-0005-0000-0000-0000CA210000}"/>
    <cellStyle name="Comma 3 4 4 2 4" xfId="4141" xr:uid="{00000000-0005-0000-0000-0000CB210000}"/>
    <cellStyle name="Comma 3 4 4 2 4 2" xfId="11935" xr:uid="{00000000-0005-0000-0000-0000CC210000}"/>
    <cellStyle name="Comma 3 4 4 2 5" xfId="9337" xr:uid="{00000000-0005-0000-0000-0000CD210000}"/>
    <cellStyle name="Comma 3 4 4 3" xfId="1485" xr:uid="{00000000-0005-0000-0000-0000CE210000}"/>
    <cellStyle name="Comma 3 4 4 3 2" xfId="6742" xr:uid="{00000000-0005-0000-0000-0000CF210000}"/>
    <cellStyle name="Comma 3 4 4 3 2 2" xfId="14539" xr:uid="{00000000-0005-0000-0000-0000D0210000}"/>
    <cellStyle name="Comma 3 4 4 3 3" xfId="4143" xr:uid="{00000000-0005-0000-0000-0000D1210000}"/>
    <cellStyle name="Comma 3 4 4 3 3 2" xfId="11937" xr:uid="{00000000-0005-0000-0000-0000D2210000}"/>
    <cellStyle name="Comma 3 4 4 3 4" xfId="9339" xr:uid="{00000000-0005-0000-0000-0000D3210000}"/>
    <cellStyle name="Comma 3 4 4 4" xfId="1486" xr:uid="{00000000-0005-0000-0000-0000D4210000}"/>
    <cellStyle name="Comma 3 4 4 4 2" xfId="6743" xr:uid="{00000000-0005-0000-0000-0000D5210000}"/>
    <cellStyle name="Comma 3 4 4 4 2 2" xfId="14540" xr:uid="{00000000-0005-0000-0000-0000D6210000}"/>
    <cellStyle name="Comma 3 4 4 4 3" xfId="4144" xr:uid="{00000000-0005-0000-0000-0000D7210000}"/>
    <cellStyle name="Comma 3 4 4 4 3 2" xfId="11938" xr:uid="{00000000-0005-0000-0000-0000D8210000}"/>
    <cellStyle name="Comma 3 4 4 4 4" xfId="9340" xr:uid="{00000000-0005-0000-0000-0000D9210000}"/>
    <cellStyle name="Comma 3 4 4 5" xfId="6739" xr:uid="{00000000-0005-0000-0000-0000DA210000}"/>
    <cellStyle name="Comma 3 4 4 5 2" xfId="14536" xr:uid="{00000000-0005-0000-0000-0000DB210000}"/>
    <cellStyle name="Comma 3 4 4 6" xfId="4140" xr:uid="{00000000-0005-0000-0000-0000DC210000}"/>
    <cellStyle name="Comma 3 4 4 6 2" xfId="11934" xr:uid="{00000000-0005-0000-0000-0000DD210000}"/>
    <cellStyle name="Comma 3 4 4 7" xfId="9336" xr:uid="{00000000-0005-0000-0000-0000DE210000}"/>
    <cellStyle name="Comma 3 4 5" xfId="1487" xr:uid="{00000000-0005-0000-0000-0000DF210000}"/>
    <cellStyle name="Comma 3 4 5 2" xfId="1488" xr:uid="{00000000-0005-0000-0000-0000E0210000}"/>
    <cellStyle name="Comma 3 4 5 2 2" xfId="1489" xr:uid="{00000000-0005-0000-0000-0000E1210000}"/>
    <cellStyle name="Comma 3 4 5 2 2 2" xfId="6746" xr:uid="{00000000-0005-0000-0000-0000E2210000}"/>
    <cellStyle name="Comma 3 4 5 2 2 2 2" xfId="14543" xr:uid="{00000000-0005-0000-0000-0000E3210000}"/>
    <cellStyle name="Comma 3 4 5 2 2 3" xfId="4147" xr:uid="{00000000-0005-0000-0000-0000E4210000}"/>
    <cellStyle name="Comma 3 4 5 2 2 3 2" xfId="11941" xr:uid="{00000000-0005-0000-0000-0000E5210000}"/>
    <cellStyle name="Comma 3 4 5 2 2 4" xfId="9343" xr:uid="{00000000-0005-0000-0000-0000E6210000}"/>
    <cellStyle name="Comma 3 4 5 2 3" xfId="6745" xr:uid="{00000000-0005-0000-0000-0000E7210000}"/>
    <cellStyle name="Comma 3 4 5 2 3 2" xfId="14542" xr:uid="{00000000-0005-0000-0000-0000E8210000}"/>
    <cellStyle name="Comma 3 4 5 2 4" xfId="4146" xr:uid="{00000000-0005-0000-0000-0000E9210000}"/>
    <cellStyle name="Comma 3 4 5 2 4 2" xfId="11940" xr:uid="{00000000-0005-0000-0000-0000EA210000}"/>
    <cellStyle name="Comma 3 4 5 2 5" xfId="9342" xr:uid="{00000000-0005-0000-0000-0000EB210000}"/>
    <cellStyle name="Comma 3 4 5 3" xfId="1490" xr:uid="{00000000-0005-0000-0000-0000EC210000}"/>
    <cellStyle name="Comma 3 4 5 3 2" xfId="6747" xr:uid="{00000000-0005-0000-0000-0000ED210000}"/>
    <cellStyle name="Comma 3 4 5 3 2 2" xfId="14544" xr:uid="{00000000-0005-0000-0000-0000EE210000}"/>
    <cellStyle name="Comma 3 4 5 3 3" xfId="4148" xr:uid="{00000000-0005-0000-0000-0000EF210000}"/>
    <cellStyle name="Comma 3 4 5 3 3 2" xfId="11942" xr:uid="{00000000-0005-0000-0000-0000F0210000}"/>
    <cellStyle name="Comma 3 4 5 3 4" xfId="9344" xr:uid="{00000000-0005-0000-0000-0000F1210000}"/>
    <cellStyle name="Comma 3 4 5 4" xfId="1491" xr:uid="{00000000-0005-0000-0000-0000F2210000}"/>
    <cellStyle name="Comma 3 4 5 4 2" xfId="6748" xr:uid="{00000000-0005-0000-0000-0000F3210000}"/>
    <cellStyle name="Comma 3 4 5 4 2 2" xfId="14545" xr:uid="{00000000-0005-0000-0000-0000F4210000}"/>
    <cellStyle name="Comma 3 4 5 4 3" xfId="4149" xr:uid="{00000000-0005-0000-0000-0000F5210000}"/>
    <cellStyle name="Comma 3 4 5 4 3 2" xfId="11943" xr:uid="{00000000-0005-0000-0000-0000F6210000}"/>
    <cellStyle name="Comma 3 4 5 4 4" xfId="9345" xr:uid="{00000000-0005-0000-0000-0000F7210000}"/>
    <cellStyle name="Comma 3 4 5 5" xfId="6744" xr:uid="{00000000-0005-0000-0000-0000F8210000}"/>
    <cellStyle name="Comma 3 4 5 5 2" xfId="14541" xr:uid="{00000000-0005-0000-0000-0000F9210000}"/>
    <cellStyle name="Comma 3 4 5 6" xfId="4145" xr:uid="{00000000-0005-0000-0000-0000FA210000}"/>
    <cellStyle name="Comma 3 4 5 6 2" xfId="11939" xr:uid="{00000000-0005-0000-0000-0000FB210000}"/>
    <cellStyle name="Comma 3 4 5 7" xfId="9341" xr:uid="{00000000-0005-0000-0000-0000FC210000}"/>
    <cellStyle name="Comma 3 4 6" xfId="1492" xr:uid="{00000000-0005-0000-0000-0000FD210000}"/>
    <cellStyle name="Comma 3 4 6 2" xfId="1493" xr:uid="{00000000-0005-0000-0000-0000FE210000}"/>
    <cellStyle name="Comma 3 4 6 2 2" xfId="1494" xr:uid="{00000000-0005-0000-0000-0000FF210000}"/>
    <cellStyle name="Comma 3 4 6 2 2 2" xfId="6751" xr:uid="{00000000-0005-0000-0000-000000220000}"/>
    <cellStyle name="Comma 3 4 6 2 2 2 2" xfId="14548" xr:uid="{00000000-0005-0000-0000-000001220000}"/>
    <cellStyle name="Comma 3 4 6 2 2 3" xfId="4152" xr:uid="{00000000-0005-0000-0000-000002220000}"/>
    <cellStyle name="Comma 3 4 6 2 2 3 2" xfId="11946" xr:uid="{00000000-0005-0000-0000-000003220000}"/>
    <cellStyle name="Comma 3 4 6 2 2 4" xfId="9348" xr:uid="{00000000-0005-0000-0000-000004220000}"/>
    <cellStyle name="Comma 3 4 6 2 3" xfId="6750" xr:uid="{00000000-0005-0000-0000-000005220000}"/>
    <cellStyle name="Comma 3 4 6 2 3 2" xfId="14547" xr:uid="{00000000-0005-0000-0000-000006220000}"/>
    <cellStyle name="Comma 3 4 6 2 4" xfId="4151" xr:uid="{00000000-0005-0000-0000-000007220000}"/>
    <cellStyle name="Comma 3 4 6 2 4 2" xfId="11945" xr:uid="{00000000-0005-0000-0000-000008220000}"/>
    <cellStyle name="Comma 3 4 6 2 5" xfId="9347" xr:uid="{00000000-0005-0000-0000-000009220000}"/>
    <cellStyle name="Comma 3 4 6 3" xfId="1495" xr:uid="{00000000-0005-0000-0000-00000A220000}"/>
    <cellStyle name="Comma 3 4 6 3 2" xfId="6752" xr:uid="{00000000-0005-0000-0000-00000B220000}"/>
    <cellStyle name="Comma 3 4 6 3 2 2" xfId="14549" xr:uid="{00000000-0005-0000-0000-00000C220000}"/>
    <cellStyle name="Comma 3 4 6 3 3" xfId="4153" xr:uid="{00000000-0005-0000-0000-00000D220000}"/>
    <cellStyle name="Comma 3 4 6 3 3 2" xfId="11947" xr:uid="{00000000-0005-0000-0000-00000E220000}"/>
    <cellStyle name="Comma 3 4 6 3 4" xfId="9349" xr:uid="{00000000-0005-0000-0000-00000F220000}"/>
    <cellStyle name="Comma 3 4 6 4" xfId="1496" xr:uid="{00000000-0005-0000-0000-000010220000}"/>
    <cellStyle name="Comma 3 4 6 4 2" xfId="6753" xr:uid="{00000000-0005-0000-0000-000011220000}"/>
    <cellStyle name="Comma 3 4 6 4 2 2" xfId="14550" xr:uid="{00000000-0005-0000-0000-000012220000}"/>
    <cellStyle name="Comma 3 4 6 4 3" xfId="4154" xr:uid="{00000000-0005-0000-0000-000013220000}"/>
    <cellStyle name="Comma 3 4 6 4 3 2" xfId="11948" xr:uid="{00000000-0005-0000-0000-000014220000}"/>
    <cellStyle name="Comma 3 4 6 4 4" xfId="9350" xr:uid="{00000000-0005-0000-0000-000015220000}"/>
    <cellStyle name="Comma 3 4 6 5" xfId="6749" xr:uid="{00000000-0005-0000-0000-000016220000}"/>
    <cellStyle name="Comma 3 4 6 5 2" xfId="14546" xr:uid="{00000000-0005-0000-0000-000017220000}"/>
    <cellStyle name="Comma 3 4 6 6" xfId="4150" xr:uid="{00000000-0005-0000-0000-000018220000}"/>
    <cellStyle name="Comma 3 4 6 6 2" xfId="11944" xr:uid="{00000000-0005-0000-0000-000019220000}"/>
    <cellStyle name="Comma 3 4 6 7" xfId="9346" xr:uid="{00000000-0005-0000-0000-00001A220000}"/>
    <cellStyle name="Comma 3 4 7" xfId="1497" xr:uid="{00000000-0005-0000-0000-00001B220000}"/>
    <cellStyle name="Comma 3 4 7 2" xfId="1498" xr:uid="{00000000-0005-0000-0000-00001C220000}"/>
    <cellStyle name="Comma 3 4 7 2 2" xfId="6755" xr:uid="{00000000-0005-0000-0000-00001D220000}"/>
    <cellStyle name="Comma 3 4 7 2 2 2" xfId="14552" xr:uid="{00000000-0005-0000-0000-00001E220000}"/>
    <cellStyle name="Comma 3 4 7 2 3" xfId="4156" xr:uid="{00000000-0005-0000-0000-00001F220000}"/>
    <cellStyle name="Comma 3 4 7 2 3 2" xfId="11950" xr:uid="{00000000-0005-0000-0000-000020220000}"/>
    <cellStyle name="Comma 3 4 7 2 4" xfId="9352" xr:uid="{00000000-0005-0000-0000-000021220000}"/>
    <cellStyle name="Comma 3 4 7 3" xfId="1499" xr:uid="{00000000-0005-0000-0000-000022220000}"/>
    <cellStyle name="Comma 3 4 7 3 2" xfId="6756" xr:uid="{00000000-0005-0000-0000-000023220000}"/>
    <cellStyle name="Comma 3 4 7 3 2 2" xfId="14553" xr:uid="{00000000-0005-0000-0000-000024220000}"/>
    <cellStyle name="Comma 3 4 7 3 3" xfId="4157" xr:uid="{00000000-0005-0000-0000-000025220000}"/>
    <cellStyle name="Comma 3 4 7 3 3 2" xfId="11951" xr:uid="{00000000-0005-0000-0000-000026220000}"/>
    <cellStyle name="Comma 3 4 7 3 4" xfId="9353" xr:uid="{00000000-0005-0000-0000-000027220000}"/>
    <cellStyle name="Comma 3 4 7 4" xfId="6754" xr:uid="{00000000-0005-0000-0000-000028220000}"/>
    <cellStyle name="Comma 3 4 7 4 2" xfId="14551" xr:uid="{00000000-0005-0000-0000-000029220000}"/>
    <cellStyle name="Comma 3 4 7 5" xfId="4155" xr:uid="{00000000-0005-0000-0000-00002A220000}"/>
    <cellStyle name="Comma 3 4 7 5 2" xfId="11949" xr:uid="{00000000-0005-0000-0000-00002B220000}"/>
    <cellStyle name="Comma 3 4 7 6" xfId="9351" xr:uid="{00000000-0005-0000-0000-00002C220000}"/>
    <cellStyle name="Comma 3 4 8" xfId="1500" xr:uid="{00000000-0005-0000-0000-00002D220000}"/>
    <cellStyle name="Comma 3 4 8 2" xfId="1501" xr:uid="{00000000-0005-0000-0000-00002E220000}"/>
    <cellStyle name="Comma 3 4 8 2 2" xfId="6758" xr:uid="{00000000-0005-0000-0000-00002F220000}"/>
    <cellStyle name="Comma 3 4 8 2 2 2" xfId="14555" xr:uid="{00000000-0005-0000-0000-000030220000}"/>
    <cellStyle name="Comma 3 4 8 2 3" xfId="4159" xr:uid="{00000000-0005-0000-0000-000031220000}"/>
    <cellStyle name="Comma 3 4 8 2 3 2" xfId="11953" xr:uid="{00000000-0005-0000-0000-000032220000}"/>
    <cellStyle name="Comma 3 4 8 2 4" xfId="9355" xr:uid="{00000000-0005-0000-0000-000033220000}"/>
    <cellStyle name="Comma 3 4 8 3" xfId="6757" xr:uid="{00000000-0005-0000-0000-000034220000}"/>
    <cellStyle name="Comma 3 4 8 3 2" xfId="14554" xr:uid="{00000000-0005-0000-0000-000035220000}"/>
    <cellStyle name="Comma 3 4 8 4" xfId="4158" xr:uid="{00000000-0005-0000-0000-000036220000}"/>
    <cellStyle name="Comma 3 4 8 4 2" xfId="11952" xr:uid="{00000000-0005-0000-0000-000037220000}"/>
    <cellStyle name="Comma 3 4 8 5" xfId="9354" xr:uid="{00000000-0005-0000-0000-000038220000}"/>
    <cellStyle name="Comma 3 4 9" xfId="1502" xr:uid="{00000000-0005-0000-0000-000039220000}"/>
    <cellStyle name="Comma 3 4 9 2" xfId="6759" xr:uid="{00000000-0005-0000-0000-00003A220000}"/>
    <cellStyle name="Comma 3 4 9 2 2" xfId="14556" xr:uid="{00000000-0005-0000-0000-00003B220000}"/>
    <cellStyle name="Comma 3 4 9 3" xfId="4160" xr:uid="{00000000-0005-0000-0000-00003C220000}"/>
    <cellStyle name="Comma 3 4 9 3 2" xfId="11954" xr:uid="{00000000-0005-0000-0000-00003D220000}"/>
    <cellStyle name="Comma 3 4 9 4" xfId="9356" xr:uid="{00000000-0005-0000-0000-00003E220000}"/>
    <cellStyle name="Comma 3 5" xfId="1503" xr:uid="{00000000-0005-0000-0000-00003F220000}"/>
    <cellStyle name="Comma 3 5 10" xfId="6760" xr:uid="{00000000-0005-0000-0000-000040220000}"/>
    <cellStyle name="Comma 3 5 10 2" xfId="14557" xr:uid="{00000000-0005-0000-0000-000041220000}"/>
    <cellStyle name="Comma 3 5 11" xfId="4161" xr:uid="{00000000-0005-0000-0000-000042220000}"/>
    <cellStyle name="Comma 3 5 11 2" xfId="11955" xr:uid="{00000000-0005-0000-0000-000043220000}"/>
    <cellStyle name="Comma 3 5 12" xfId="9357" xr:uid="{00000000-0005-0000-0000-000044220000}"/>
    <cellStyle name="Comma 3 5 2" xfId="1504" xr:uid="{00000000-0005-0000-0000-000045220000}"/>
    <cellStyle name="Comma 3 5 2 2" xfId="1505" xr:uid="{00000000-0005-0000-0000-000046220000}"/>
    <cellStyle name="Comma 3 5 2 2 2" xfId="1506" xr:uid="{00000000-0005-0000-0000-000047220000}"/>
    <cellStyle name="Comma 3 5 2 2 2 2" xfId="6763" xr:uid="{00000000-0005-0000-0000-000048220000}"/>
    <cellStyle name="Comma 3 5 2 2 2 2 2" xfId="14560" xr:uid="{00000000-0005-0000-0000-000049220000}"/>
    <cellStyle name="Comma 3 5 2 2 2 3" xfId="4164" xr:uid="{00000000-0005-0000-0000-00004A220000}"/>
    <cellStyle name="Comma 3 5 2 2 2 3 2" xfId="11958" xr:uid="{00000000-0005-0000-0000-00004B220000}"/>
    <cellStyle name="Comma 3 5 2 2 2 4" xfId="9360" xr:uid="{00000000-0005-0000-0000-00004C220000}"/>
    <cellStyle name="Comma 3 5 2 2 3" xfId="6762" xr:uid="{00000000-0005-0000-0000-00004D220000}"/>
    <cellStyle name="Comma 3 5 2 2 3 2" xfId="14559" xr:uid="{00000000-0005-0000-0000-00004E220000}"/>
    <cellStyle name="Comma 3 5 2 2 4" xfId="4163" xr:uid="{00000000-0005-0000-0000-00004F220000}"/>
    <cellStyle name="Comma 3 5 2 2 4 2" xfId="11957" xr:uid="{00000000-0005-0000-0000-000050220000}"/>
    <cellStyle name="Comma 3 5 2 2 5" xfId="9359" xr:uid="{00000000-0005-0000-0000-000051220000}"/>
    <cellStyle name="Comma 3 5 2 3" xfId="1507" xr:uid="{00000000-0005-0000-0000-000052220000}"/>
    <cellStyle name="Comma 3 5 2 3 2" xfId="6764" xr:uid="{00000000-0005-0000-0000-000053220000}"/>
    <cellStyle name="Comma 3 5 2 3 2 2" xfId="14561" xr:uid="{00000000-0005-0000-0000-000054220000}"/>
    <cellStyle name="Comma 3 5 2 3 3" xfId="4165" xr:uid="{00000000-0005-0000-0000-000055220000}"/>
    <cellStyle name="Comma 3 5 2 3 3 2" xfId="11959" xr:uid="{00000000-0005-0000-0000-000056220000}"/>
    <cellStyle name="Comma 3 5 2 3 4" xfId="9361" xr:uid="{00000000-0005-0000-0000-000057220000}"/>
    <cellStyle name="Comma 3 5 2 4" xfId="1508" xr:uid="{00000000-0005-0000-0000-000058220000}"/>
    <cellStyle name="Comma 3 5 2 4 2" xfId="6765" xr:uid="{00000000-0005-0000-0000-000059220000}"/>
    <cellStyle name="Comma 3 5 2 4 2 2" xfId="14562" xr:uid="{00000000-0005-0000-0000-00005A220000}"/>
    <cellStyle name="Comma 3 5 2 4 3" xfId="4166" xr:uid="{00000000-0005-0000-0000-00005B220000}"/>
    <cellStyle name="Comma 3 5 2 4 3 2" xfId="11960" xr:uid="{00000000-0005-0000-0000-00005C220000}"/>
    <cellStyle name="Comma 3 5 2 4 4" xfId="9362" xr:uid="{00000000-0005-0000-0000-00005D220000}"/>
    <cellStyle name="Comma 3 5 2 5" xfId="6761" xr:uid="{00000000-0005-0000-0000-00005E220000}"/>
    <cellStyle name="Comma 3 5 2 5 2" xfId="14558" xr:uid="{00000000-0005-0000-0000-00005F220000}"/>
    <cellStyle name="Comma 3 5 2 6" xfId="4162" xr:uid="{00000000-0005-0000-0000-000060220000}"/>
    <cellStyle name="Comma 3 5 2 6 2" xfId="11956" xr:uid="{00000000-0005-0000-0000-000061220000}"/>
    <cellStyle name="Comma 3 5 2 7" xfId="9358" xr:uid="{00000000-0005-0000-0000-000062220000}"/>
    <cellStyle name="Comma 3 5 3" xfId="1509" xr:uid="{00000000-0005-0000-0000-000063220000}"/>
    <cellStyle name="Comma 3 5 3 2" xfId="1510" xr:uid="{00000000-0005-0000-0000-000064220000}"/>
    <cellStyle name="Comma 3 5 3 2 2" xfId="1511" xr:uid="{00000000-0005-0000-0000-000065220000}"/>
    <cellStyle name="Comma 3 5 3 2 2 2" xfId="6768" xr:uid="{00000000-0005-0000-0000-000066220000}"/>
    <cellStyle name="Comma 3 5 3 2 2 2 2" xfId="14565" xr:uid="{00000000-0005-0000-0000-000067220000}"/>
    <cellStyle name="Comma 3 5 3 2 2 3" xfId="4169" xr:uid="{00000000-0005-0000-0000-000068220000}"/>
    <cellStyle name="Comma 3 5 3 2 2 3 2" xfId="11963" xr:uid="{00000000-0005-0000-0000-000069220000}"/>
    <cellStyle name="Comma 3 5 3 2 2 4" xfId="9365" xr:uid="{00000000-0005-0000-0000-00006A220000}"/>
    <cellStyle name="Comma 3 5 3 2 3" xfId="6767" xr:uid="{00000000-0005-0000-0000-00006B220000}"/>
    <cellStyle name="Comma 3 5 3 2 3 2" xfId="14564" xr:uid="{00000000-0005-0000-0000-00006C220000}"/>
    <cellStyle name="Comma 3 5 3 2 4" xfId="4168" xr:uid="{00000000-0005-0000-0000-00006D220000}"/>
    <cellStyle name="Comma 3 5 3 2 4 2" xfId="11962" xr:uid="{00000000-0005-0000-0000-00006E220000}"/>
    <cellStyle name="Comma 3 5 3 2 5" xfId="9364" xr:uid="{00000000-0005-0000-0000-00006F220000}"/>
    <cellStyle name="Comma 3 5 3 3" xfId="1512" xr:uid="{00000000-0005-0000-0000-000070220000}"/>
    <cellStyle name="Comma 3 5 3 3 2" xfId="6769" xr:uid="{00000000-0005-0000-0000-000071220000}"/>
    <cellStyle name="Comma 3 5 3 3 2 2" xfId="14566" xr:uid="{00000000-0005-0000-0000-000072220000}"/>
    <cellStyle name="Comma 3 5 3 3 3" xfId="4170" xr:uid="{00000000-0005-0000-0000-000073220000}"/>
    <cellStyle name="Comma 3 5 3 3 3 2" xfId="11964" xr:uid="{00000000-0005-0000-0000-000074220000}"/>
    <cellStyle name="Comma 3 5 3 3 4" xfId="9366" xr:uid="{00000000-0005-0000-0000-000075220000}"/>
    <cellStyle name="Comma 3 5 3 4" xfId="1513" xr:uid="{00000000-0005-0000-0000-000076220000}"/>
    <cellStyle name="Comma 3 5 3 4 2" xfId="6770" xr:uid="{00000000-0005-0000-0000-000077220000}"/>
    <cellStyle name="Comma 3 5 3 4 2 2" xfId="14567" xr:uid="{00000000-0005-0000-0000-000078220000}"/>
    <cellStyle name="Comma 3 5 3 4 3" xfId="4171" xr:uid="{00000000-0005-0000-0000-000079220000}"/>
    <cellStyle name="Comma 3 5 3 4 3 2" xfId="11965" xr:uid="{00000000-0005-0000-0000-00007A220000}"/>
    <cellStyle name="Comma 3 5 3 4 4" xfId="9367" xr:uid="{00000000-0005-0000-0000-00007B220000}"/>
    <cellStyle name="Comma 3 5 3 5" xfId="6766" xr:uid="{00000000-0005-0000-0000-00007C220000}"/>
    <cellStyle name="Comma 3 5 3 5 2" xfId="14563" xr:uid="{00000000-0005-0000-0000-00007D220000}"/>
    <cellStyle name="Comma 3 5 3 6" xfId="4167" xr:uid="{00000000-0005-0000-0000-00007E220000}"/>
    <cellStyle name="Comma 3 5 3 6 2" xfId="11961" xr:uid="{00000000-0005-0000-0000-00007F220000}"/>
    <cellStyle name="Comma 3 5 3 7" xfId="9363" xr:uid="{00000000-0005-0000-0000-000080220000}"/>
    <cellStyle name="Comma 3 5 4" xfId="1514" xr:uid="{00000000-0005-0000-0000-000081220000}"/>
    <cellStyle name="Comma 3 5 4 2" xfId="1515" xr:uid="{00000000-0005-0000-0000-000082220000}"/>
    <cellStyle name="Comma 3 5 4 2 2" xfId="1516" xr:uid="{00000000-0005-0000-0000-000083220000}"/>
    <cellStyle name="Comma 3 5 4 2 2 2" xfId="6773" xr:uid="{00000000-0005-0000-0000-000084220000}"/>
    <cellStyle name="Comma 3 5 4 2 2 2 2" xfId="14570" xr:uid="{00000000-0005-0000-0000-000085220000}"/>
    <cellStyle name="Comma 3 5 4 2 2 3" xfId="4174" xr:uid="{00000000-0005-0000-0000-000086220000}"/>
    <cellStyle name="Comma 3 5 4 2 2 3 2" xfId="11968" xr:uid="{00000000-0005-0000-0000-000087220000}"/>
    <cellStyle name="Comma 3 5 4 2 2 4" xfId="9370" xr:uid="{00000000-0005-0000-0000-000088220000}"/>
    <cellStyle name="Comma 3 5 4 2 3" xfId="6772" xr:uid="{00000000-0005-0000-0000-000089220000}"/>
    <cellStyle name="Comma 3 5 4 2 3 2" xfId="14569" xr:uid="{00000000-0005-0000-0000-00008A220000}"/>
    <cellStyle name="Comma 3 5 4 2 4" xfId="4173" xr:uid="{00000000-0005-0000-0000-00008B220000}"/>
    <cellStyle name="Comma 3 5 4 2 4 2" xfId="11967" xr:uid="{00000000-0005-0000-0000-00008C220000}"/>
    <cellStyle name="Comma 3 5 4 2 5" xfId="9369" xr:uid="{00000000-0005-0000-0000-00008D220000}"/>
    <cellStyle name="Comma 3 5 4 3" xfId="1517" xr:uid="{00000000-0005-0000-0000-00008E220000}"/>
    <cellStyle name="Comma 3 5 4 3 2" xfId="6774" xr:uid="{00000000-0005-0000-0000-00008F220000}"/>
    <cellStyle name="Comma 3 5 4 3 2 2" xfId="14571" xr:uid="{00000000-0005-0000-0000-000090220000}"/>
    <cellStyle name="Comma 3 5 4 3 3" xfId="4175" xr:uid="{00000000-0005-0000-0000-000091220000}"/>
    <cellStyle name="Comma 3 5 4 3 3 2" xfId="11969" xr:uid="{00000000-0005-0000-0000-000092220000}"/>
    <cellStyle name="Comma 3 5 4 3 4" xfId="9371" xr:uid="{00000000-0005-0000-0000-000093220000}"/>
    <cellStyle name="Comma 3 5 4 4" xfId="1518" xr:uid="{00000000-0005-0000-0000-000094220000}"/>
    <cellStyle name="Comma 3 5 4 4 2" xfId="6775" xr:uid="{00000000-0005-0000-0000-000095220000}"/>
    <cellStyle name="Comma 3 5 4 4 2 2" xfId="14572" xr:uid="{00000000-0005-0000-0000-000096220000}"/>
    <cellStyle name="Comma 3 5 4 4 3" xfId="4176" xr:uid="{00000000-0005-0000-0000-000097220000}"/>
    <cellStyle name="Comma 3 5 4 4 3 2" xfId="11970" xr:uid="{00000000-0005-0000-0000-000098220000}"/>
    <cellStyle name="Comma 3 5 4 4 4" xfId="9372" xr:uid="{00000000-0005-0000-0000-000099220000}"/>
    <cellStyle name="Comma 3 5 4 5" xfId="6771" xr:uid="{00000000-0005-0000-0000-00009A220000}"/>
    <cellStyle name="Comma 3 5 4 5 2" xfId="14568" xr:uid="{00000000-0005-0000-0000-00009B220000}"/>
    <cellStyle name="Comma 3 5 4 6" xfId="4172" xr:uid="{00000000-0005-0000-0000-00009C220000}"/>
    <cellStyle name="Comma 3 5 4 6 2" xfId="11966" xr:uid="{00000000-0005-0000-0000-00009D220000}"/>
    <cellStyle name="Comma 3 5 4 7" xfId="9368" xr:uid="{00000000-0005-0000-0000-00009E220000}"/>
    <cellStyle name="Comma 3 5 5" xfId="1519" xr:uid="{00000000-0005-0000-0000-00009F220000}"/>
    <cellStyle name="Comma 3 5 5 2" xfId="1520" xr:uid="{00000000-0005-0000-0000-0000A0220000}"/>
    <cellStyle name="Comma 3 5 5 2 2" xfId="1521" xr:uid="{00000000-0005-0000-0000-0000A1220000}"/>
    <cellStyle name="Comma 3 5 5 2 2 2" xfId="6778" xr:uid="{00000000-0005-0000-0000-0000A2220000}"/>
    <cellStyle name="Comma 3 5 5 2 2 2 2" xfId="14575" xr:uid="{00000000-0005-0000-0000-0000A3220000}"/>
    <cellStyle name="Comma 3 5 5 2 2 3" xfId="4179" xr:uid="{00000000-0005-0000-0000-0000A4220000}"/>
    <cellStyle name="Comma 3 5 5 2 2 3 2" xfId="11973" xr:uid="{00000000-0005-0000-0000-0000A5220000}"/>
    <cellStyle name="Comma 3 5 5 2 2 4" xfId="9375" xr:uid="{00000000-0005-0000-0000-0000A6220000}"/>
    <cellStyle name="Comma 3 5 5 2 3" xfId="6777" xr:uid="{00000000-0005-0000-0000-0000A7220000}"/>
    <cellStyle name="Comma 3 5 5 2 3 2" xfId="14574" xr:uid="{00000000-0005-0000-0000-0000A8220000}"/>
    <cellStyle name="Comma 3 5 5 2 4" xfId="4178" xr:uid="{00000000-0005-0000-0000-0000A9220000}"/>
    <cellStyle name="Comma 3 5 5 2 4 2" xfId="11972" xr:uid="{00000000-0005-0000-0000-0000AA220000}"/>
    <cellStyle name="Comma 3 5 5 2 5" xfId="9374" xr:uid="{00000000-0005-0000-0000-0000AB220000}"/>
    <cellStyle name="Comma 3 5 5 3" xfId="1522" xr:uid="{00000000-0005-0000-0000-0000AC220000}"/>
    <cellStyle name="Comma 3 5 5 3 2" xfId="6779" xr:uid="{00000000-0005-0000-0000-0000AD220000}"/>
    <cellStyle name="Comma 3 5 5 3 2 2" xfId="14576" xr:uid="{00000000-0005-0000-0000-0000AE220000}"/>
    <cellStyle name="Comma 3 5 5 3 3" xfId="4180" xr:uid="{00000000-0005-0000-0000-0000AF220000}"/>
    <cellStyle name="Comma 3 5 5 3 3 2" xfId="11974" xr:uid="{00000000-0005-0000-0000-0000B0220000}"/>
    <cellStyle name="Comma 3 5 5 3 4" xfId="9376" xr:uid="{00000000-0005-0000-0000-0000B1220000}"/>
    <cellStyle name="Comma 3 5 5 4" xfId="1523" xr:uid="{00000000-0005-0000-0000-0000B2220000}"/>
    <cellStyle name="Comma 3 5 5 4 2" xfId="6780" xr:uid="{00000000-0005-0000-0000-0000B3220000}"/>
    <cellStyle name="Comma 3 5 5 4 2 2" xfId="14577" xr:uid="{00000000-0005-0000-0000-0000B4220000}"/>
    <cellStyle name="Comma 3 5 5 4 3" xfId="4181" xr:uid="{00000000-0005-0000-0000-0000B5220000}"/>
    <cellStyle name="Comma 3 5 5 4 3 2" xfId="11975" xr:uid="{00000000-0005-0000-0000-0000B6220000}"/>
    <cellStyle name="Comma 3 5 5 4 4" xfId="9377" xr:uid="{00000000-0005-0000-0000-0000B7220000}"/>
    <cellStyle name="Comma 3 5 5 5" xfId="6776" xr:uid="{00000000-0005-0000-0000-0000B8220000}"/>
    <cellStyle name="Comma 3 5 5 5 2" xfId="14573" xr:uid="{00000000-0005-0000-0000-0000B9220000}"/>
    <cellStyle name="Comma 3 5 5 6" xfId="4177" xr:uid="{00000000-0005-0000-0000-0000BA220000}"/>
    <cellStyle name="Comma 3 5 5 6 2" xfId="11971" xr:uid="{00000000-0005-0000-0000-0000BB220000}"/>
    <cellStyle name="Comma 3 5 5 7" xfId="9373" xr:uid="{00000000-0005-0000-0000-0000BC220000}"/>
    <cellStyle name="Comma 3 5 6" xfId="1524" xr:uid="{00000000-0005-0000-0000-0000BD220000}"/>
    <cellStyle name="Comma 3 5 6 2" xfId="1525" xr:uid="{00000000-0005-0000-0000-0000BE220000}"/>
    <cellStyle name="Comma 3 5 6 2 2" xfId="6782" xr:uid="{00000000-0005-0000-0000-0000BF220000}"/>
    <cellStyle name="Comma 3 5 6 2 2 2" xfId="14579" xr:uid="{00000000-0005-0000-0000-0000C0220000}"/>
    <cellStyle name="Comma 3 5 6 2 3" xfId="4183" xr:uid="{00000000-0005-0000-0000-0000C1220000}"/>
    <cellStyle name="Comma 3 5 6 2 3 2" xfId="11977" xr:uid="{00000000-0005-0000-0000-0000C2220000}"/>
    <cellStyle name="Comma 3 5 6 2 4" xfId="9379" xr:uid="{00000000-0005-0000-0000-0000C3220000}"/>
    <cellStyle name="Comma 3 5 6 3" xfId="1526" xr:uid="{00000000-0005-0000-0000-0000C4220000}"/>
    <cellStyle name="Comma 3 5 6 3 2" xfId="6783" xr:uid="{00000000-0005-0000-0000-0000C5220000}"/>
    <cellStyle name="Comma 3 5 6 3 2 2" xfId="14580" xr:uid="{00000000-0005-0000-0000-0000C6220000}"/>
    <cellStyle name="Comma 3 5 6 3 3" xfId="4184" xr:uid="{00000000-0005-0000-0000-0000C7220000}"/>
    <cellStyle name="Comma 3 5 6 3 3 2" xfId="11978" xr:uid="{00000000-0005-0000-0000-0000C8220000}"/>
    <cellStyle name="Comma 3 5 6 3 4" xfId="9380" xr:uid="{00000000-0005-0000-0000-0000C9220000}"/>
    <cellStyle name="Comma 3 5 6 4" xfId="6781" xr:uid="{00000000-0005-0000-0000-0000CA220000}"/>
    <cellStyle name="Comma 3 5 6 4 2" xfId="14578" xr:uid="{00000000-0005-0000-0000-0000CB220000}"/>
    <cellStyle name="Comma 3 5 6 5" xfId="4182" xr:uid="{00000000-0005-0000-0000-0000CC220000}"/>
    <cellStyle name="Comma 3 5 6 5 2" xfId="11976" xr:uid="{00000000-0005-0000-0000-0000CD220000}"/>
    <cellStyle name="Comma 3 5 6 6" xfId="9378" xr:uid="{00000000-0005-0000-0000-0000CE220000}"/>
    <cellStyle name="Comma 3 5 7" xfId="1527" xr:uid="{00000000-0005-0000-0000-0000CF220000}"/>
    <cellStyle name="Comma 3 5 7 2" xfId="1528" xr:uid="{00000000-0005-0000-0000-0000D0220000}"/>
    <cellStyle name="Comma 3 5 7 2 2" xfId="6785" xr:uid="{00000000-0005-0000-0000-0000D1220000}"/>
    <cellStyle name="Comma 3 5 7 2 2 2" xfId="14582" xr:uid="{00000000-0005-0000-0000-0000D2220000}"/>
    <cellStyle name="Comma 3 5 7 2 3" xfId="4186" xr:uid="{00000000-0005-0000-0000-0000D3220000}"/>
    <cellStyle name="Comma 3 5 7 2 3 2" xfId="11980" xr:uid="{00000000-0005-0000-0000-0000D4220000}"/>
    <cellStyle name="Comma 3 5 7 2 4" xfId="9382" xr:uid="{00000000-0005-0000-0000-0000D5220000}"/>
    <cellStyle name="Comma 3 5 7 3" xfId="6784" xr:uid="{00000000-0005-0000-0000-0000D6220000}"/>
    <cellStyle name="Comma 3 5 7 3 2" xfId="14581" xr:uid="{00000000-0005-0000-0000-0000D7220000}"/>
    <cellStyle name="Comma 3 5 7 4" xfId="4185" xr:uid="{00000000-0005-0000-0000-0000D8220000}"/>
    <cellStyle name="Comma 3 5 7 4 2" xfId="11979" xr:uid="{00000000-0005-0000-0000-0000D9220000}"/>
    <cellStyle name="Comma 3 5 7 5" xfId="9381" xr:uid="{00000000-0005-0000-0000-0000DA220000}"/>
    <cellStyle name="Comma 3 5 8" xfId="1529" xr:uid="{00000000-0005-0000-0000-0000DB220000}"/>
    <cellStyle name="Comma 3 5 8 2" xfId="6786" xr:uid="{00000000-0005-0000-0000-0000DC220000}"/>
    <cellStyle name="Comma 3 5 8 2 2" xfId="14583" xr:uid="{00000000-0005-0000-0000-0000DD220000}"/>
    <cellStyle name="Comma 3 5 8 3" xfId="4187" xr:uid="{00000000-0005-0000-0000-0000DE220000}"/>
    <cellStyle name="Comma 3 5 8 3 2" xfId="11981" xr:uid="{00000000-0005-0000-0000-0000DF220000}"/>
    <cellStyle name="Comma 3 5 8 4" xfId="9383" xr:uid="{00000000-0005-0000-0000-0000E0220000}"/>
    <cellStyle name="Comma 3 5 9" xfId="1530" xr:uid="{00000000-0005-0000-0000-0000E1220000}"/>
    <cellStyle name="Comma 3 5 9 2" xfId="6787" xr:uid="{00000000-0005-0000-0000-0000E2220000}"/>
    <cellStyle name="Comma 3 5 9 2 2" xfId="14584" xr:uid="{00000000-0005-0000-0000-0000E3220000}"/>
    <cellStyle name="Comma 3 5 9 3" xfId="4188" xr:uid="{00000000-0005-0000-0000-0000E4220000}"/>
    <cellStyle name="Comma 3 5 9 3 2" xfId="11982" xr:uid="{00000000-0005-0000-0000-0000E5220000}"/>
    <cellStyle name="Comma 3 5 9 4" xfId="9384" xr:uid="{00000000-0005-0000-0000-0000E6220000}"/>
    <cellStyle name="Comma 3 6" xfId="1531" xr:uid="{00000000-0005-0000-0000-0000E7220000}"/>
    <cellStyle name="Comma 3 6 2" xfId="1532" xr:uid="{00000000-0005-0000-0000-0000E8220000}"/>
    <cellStyle name="Comma 3 6 2 2" xfId="1533" xr:uid="{00000000-0005-0000-0000-0000E9220000}"/>
    <cellStyle name="Comma 3 6 2 2 2" xfId="6790" xr:uid="{00000000-0005-0000-0000-0000EA220000}"/>
    <cellStyle name="Comma 3 6 2 2 2 2" xfId="14587" xr:uid="{00000000-0005-0000-0000-0000EB220000}"/>
    <cellStyle name="Comma 3 6 2 2 3" xfId="4191" xr:uid="{00000000-0005-0000-0000-0000EC220000}"/>
    <cellStyle name="Comma 3 6 2 2 3 2" xfId="11985" xr:uid="{00000000-0005-0000-0000-0000ED220000}"/>
    <cellStyle name="Comma 3 6 2 2 4" xfId="9387" xr:uid="{00000000-0005-0000-0000-0000EE220000}"/>
    <cellStyle name="Comma 3 6 2 3" xfId="6789" xr:uid="{00000000-0005-0000-0000-0000EF220000}"/>
    <cellStyle name="Comma 3 6 2 3 2" xfId="14586" xr:uid="{00000000-0005-0000-0000-0000F0220000}"/>
    <cellStyle name="Comma 3 6 2 4" xfId="4190" xr:uid="{00000000-0005-0000-0000-0000F1220000}"/>
    <cellStyle name="Comma 3 6 2 4 2" xfId="11984" xr:uid="{00000000-0005-0000-0000-0000F2220000}"/>
    <cellStyle name="Comma 3 6 2 5" xfId="9386" xr:uid="{00000000-0005-0000-0000-0000F3220000}"/>
    <cellStyle name="Comma 3 6 3" xfId="1534" xr:uid="{00000000-0005-0000-0000-0000F4220000}"/>
    <cellStyle name="Comma 3 6 3 2" xfId="6791" xr:uid="{00000000-0005-0000-0000-0000F5220000}"/>
    <cellStyle name="Comma 3 6 3 2 2" xfId="14588" xr:uid="{00000000-0005-0000-0000-0000F6220000}"/>
    <cellStyle name="Comma 3 6 3 3" xfId="4192" xr:uid="{00000000-0005-0000-0000-0000F7220000}"/>
    <cellStyle name="Comma 3 6 3 3 2" xfId="11986" xr:uid="{00000000-0005-0000-0000-0000F8220000}"/>
    <cellStyle name="Comma 3 6 3 4" xfId="9388" xr:uid="{00000000-0005-0000-0000-0000F9220000}"/>
    <cellStyle name="Comma 3 6 4" xfId="1535" xr:uid="{00000000-0005-0000-0000-0000FA220000}"/>
    <cellStyle name="Comma 3 6 4 2" xfId="6792" xr:uid="{00000000-0005-0000-0000-0000FB220000}"/>
    <cellStyle name="Comma 3 6 4 2 2" xfId="14589" xr:uid="{00000000-0005-0000-0000-0000FC220000}"/>
    <cellStyle name="Comma 3 6 4 3" xfId="4193" xr:uid="{00000000-0005-0000-0000-0000FD220000}"/>
    <cellStyle name="Comma 3 6 4 3 2" xfId="11987" xr:uid="{00000000-0005-0000-0000-0000FE220000}"/>
    <cellStyle name="Comma 3 6 4 4" xfId="9389" xr:uid="{00000000-0005-0000-0000-0000FF220000}"/>
    <cellStyle name="Comma 3 6 5" xfId="6788" xr:uid="{00000000-0005-0000-0000-000000230000}"/>
    <cellStyle name="Comma 3 6 5 2" xfId="14585" xr:uid="{00000000-0005-0000-0000-000001230000}"/>
    <cellStyle name="Comma 3 6 6" xfId="4189" xr:uid="{00000000-0005-0000-0000-000002230000}"/>
    <cellStyle name="Comma 3 6 6 2" xfId="11983" xr:uid="{00000000-0005-0000-0000-000003230000}"/>
    <cellStyle name="Comma 3 6 7" xfId="9385" xr:uid="{00000000-0005-0000-0000-000004230000}"/>
    <cellStyle name="Comma 3 7" xfId="1536" xr:uid="{00000000-0005-0000-0000-000005230000}"/>
    <cellStyle name="Comma 3 7 2" xfId="1537" xr:uid="{00000000-0005-0000-0000-000006230000}"/>
    <cellStyle name="Comma 3 7 2 2" xfId="1538" xr:uid="{00000000-0005-0000-0000-000007230000}"/>
    <cellStyle name="Comma 3 7 2 2 2" xfId="6795" xr:uid="{00000000-0005-0000-0000-000008230000}"/>
    <cellStyle name="Comma 3 7 2 2 2 2" xfId="14592" xr:uid="{00000000-0005-0000-0000-000009230000}"/>
    <cellStyle name="Comma 3 7 2 2 3" xfId="4196" xr:uid="{00000000-0005-0000-0000-00000A230000}"/>
    <cellStyle name="Comma 3 7 2 2 3 2" xfId="11990" xr:uid="{00000000-0005-0000-0000-00000B230000}"/>
    <cellStyle name="Comma 3 7 2 2 4" xfId="9392" xr:uid="{00000000-0005-0000-0000-00000C230000}"/>
    <cellStyle name="Comma 3 7 2 3" xfId="6794" xr:uid="{00000000-0005-0000-0000-00000D230000}"/>
    <cellStyle name="Comma 3 7 2 3 2" xfId="14591" xr:uid="{00000000-0005-0000-0000-00000E230000}"/>
    <cellStyle name="Comma 3 7 2 4" xfId="4195" xr:uid="{00000000-0005-0000-0000-00000F230000}"/>
    <cellStyle name="Comma 3 7 2 4 2" xfId="11989" xr:uid="{00000000-0005-0000-0000-000010230000}"/>
    <cellStyle name="Comma 3 7 2 5" xfId="9391" xr:uid="{00000000-0005-0000-0000-000011230000}"/>
    <cellStyle name="Comma 3 7 3" xfId="1539" xr:uid="{00000000-0005-0000-0000-000012230000}"/>
    <cellStyle name="Comma 3 7 3 2" xfId="6796" xr:uid="{00000000-0005-0000-0000-000013230000}"/>
    <cellStyle name="Comma 3 7 3 2 2" xfId="14593" xr:uid="{00000000-0005-0000-0000-000014230000}"/>
    <cellStyle name="Comma 3 7 3 3" xfId="4197" xr:uid="{00000000-0005-0000-0000-000015230000}"/>
    <cellStyle name="Comma 3 7 3 3 2" xfId="11991" xr:uid="{00000000-0005-0000-0000-000016230000}"/>
    <cellStyle name="Comma 3 7 3 4" xfId="9393" xr:uid="{00000000-0005-0000-0000-000017230000}"/>
    <cellStyle name="Comma 3 7 4" xfId="1540" xr:uid="{00000000-0005-0000-0000-000018230000}"/>
    <cellStyle name="Comma 3 7 4 2" xfId="6797" xr:uid="{00000000-0005-0000-0000-000019230000}"/>
    <cellStyle name="Comma 3 7 4 2 2" xfId="14594" xr:uid="{00000000-0005-0000-0000-00001A230000}"/>
    <cellStyle name="Comma 3 7 4 3" xfId="4198" xr:uid="{00000000-0005-0000-0000-00001B230000}"/>
    <cellStyle name="Comma 3 7 4 3 2" xfId="11992" xr:uid="{00000000-0005-0000-0000-00001C230000}"/>
    <cellStyle name="Comma 3 7 4 4" xfId="9394" xr:uid="{00000000-0005-0000-0000-00001D230000}"/>
    <cellStyle name="Comma 3 7 5" xfId="6793" xr:uid="{00000000-0005-0000-0000-00001E230000}"/>
    <cellStyle name="Comma 3 7 5 2" xfId="14590" xr:uid="{00000000-0005-0000-0000-00001F230000}"/>
    <cellStyle name="Comma 3 7 6" xfId="4194" xr:uid="{00000000-0005-0000-0000-000020230000}"/>
    <cellStyle name="Comma 3 7 6 2" xfId="11988" xr:uid="{00000000-0005-0000-0000-000021230000}"/>
    <cellStyle name="Comma 3 7 7" xfId="9390" xr:uid="{00000000-0005-0000-0000-000022230000}"/>
    <cellStyle name="Comma 3 8" xfId="1541" xr:uid="{00000000-0005-0000-0000-000023230000}"/>
    <cellStyle name="Comma 3 8 2" xfId="1542" xr:uid="{00000000-0005-0000-0000-000024230000}"/>
    <cellStyle name="Comma 3 8 2 2" xfId="1543" xr:uid="{00000000-0005-0000-0000-000025230000}"/>
    <cellStyle name="Comma 3 8 2 2 2" xfId="6800" xr:uid="{00000000-0005-0000-0000-000026230000}"/>
    <cellStyle name="Comma 3 8 2 2 2 2" xfId="14597" xr:uid="{00000000-0005-0000-0000-000027230000}"/>
    <cellStyle name="Comma 3 8 2 2 3" xfId="4201" xr:uid="{00000000-0005-0000-0000-000028230000}"/>
    <cellStyle name="Comma 3 8 2 2 3 2" xfId="11995" xr:uid="{00000000-0005-0000-0000-000029230000}"/>
    <cellStyle name="Comma 3 8 2 2 4" xfId="9397" xr:uid="{00000000-0005-0000-0000-00002A230000}"/>
    <cellStyle name="Comma 3 8 2 3" xfId="6799" xr:uid="{00000000-0005-0000-0000-00002B230000}"/>
    <cellStyle name="Comma 3 8 2 3 2" xfId="14596" xr:uid="{00000000-0005-0000-0000-00002C230000}"/>
    <cellStyle name="Comma 3 8 2 4" xfId="4200" xr:uid="{00000000-0005-0000-0000-00002D230000}"/>
    <cellStyle name="Comma 3 8 2 4 2" xfId="11994" xr:uid="{00000000-0005-0000-0000-00002E230000}"/>
    <cellStyle name="Comma 3 8 2 5" xfId="9396" xr:uid="{00000000-0005-0000-0000-00002F230000}"/>
    <cellStyle name="Comma 3 8 3" xfId="1544" xr:uid="{00000000-0005-0000-0000-000030230000}"/>
    <cellStyle name="Comma 3 8 3 2" xfId="6801" xr:uid="{00000000-0005-0000-0000-000031230000}"/>
    <cellStyle name="Comma 3 8 3 2 2" xfId="14598" xr:uid="{00000000-0005-0000-0000-000032230000}"/>
    <cellStyle name="Comma 3 8 3 3" xfId="4202" xr:uid="{00000000-0005-0000-0000-000033230000}"/>
    <cellStyle name="Comma 3 8 3 3 2" xfId="11996" xr:uid="{00000000-0005-0000-0000-000034230000}"/>
    <cellStyle name="Comma 3 8 3 4" xfId="9398" xr:uid="{00000000-0005-0000-0000-000035230000}"/>
    <cellStyle name="Comma 3 8 4" xfId="1545" xr:uid="{00000000-0005-0000-0000-000036230000}"/>
    <cellStyle name="Comma 3 8 4 2" xfId="6802" xr:uid="{00000000-0005-0000-0000-000037230000}"/>
    <cellStyle name="Comma 3 8 4 2 2" xfId="14599" xr:uid="{00000000-0005-0000-0000-000038230000}"/>
    <cellStyle name="Comma 3 8 4 3" xfId="4203" xr:uid="{00000000-0005-0000-0000-000039230000}"/>
    <cellStyle name="Comma 3 8 4 3 2" xfId="11997" xr:uid="{00000000-0005-0000-0000-00003A230000}"/>
    <cellStyle name="Comma 3 8 4 4" xfId="9399" xr:uid="{00000000-0005-0000-0000-00003B230000}"/>
    <cellStyle name="Comma 3 8 5" xfId="6798" xr:uid="{00000000-0005-0000-0000-00003C230000}"/>
    <cellStyle name="Comma 3 8 5 2" xfId="14595" xr:uid="{00000000-0005-0000-0000-00003D230000}"/>
    <cellStyle name="Comma 3 8 6" xfId="4199" xr:uid="{00000000-0005-0000-0000-00003E230000}"/>
    <cellStyle name="Comma 3 8 6 2" xfId="11993" xr:uid="{00000000-0005-0000-0000-00003F230000}"/>
    <cellStyle name="Comma 3 8 7" xfId="9395" xr:uid="{00000000-0005-0000-0000-000040230000}"/>
    <cellStyle name="Comma 3 9" xfId="1546" xr:uid="{00000000-0005-0000-0000-000041230000}"/>
    <cellStyle name="Comma 3 9 2" xfId="1547" xr:uid="{00000000-0005-0000-0000-000042230000}"/>
    <cellStyle name="Comma 3 9 2 2" xfId="1548" xr:uid="{00000000-0005-0000-0000-000043230000}"/>
    <cellStyle name="Comma 3 9 2 2 2" xfId="6805" xr:uid="{00000000-0005-0000-0000-000044230000}"/>
    <cellStyle name="Comma 3 9 2 2 2 2" xfId="14602" xr:uid="{00000000-0005-0000-0000-000045230000}"/>
    <cellStyle name="Comma 3 9 2 2 3" xfId="4206" xr:uid="{00000000-0005-0000-0000-000046230000}"/>
    <cellStyle name="Comma 3 9 2 2 3 2" xfId="12000" xr:uid="{00000000-0005-0000-0000-000047230000}"/>
    <cellStyle name="Comma 3 9 2 2 4" xfId="9402" xr:uid="{00000000-0005-0000-0000-000048230000}"/>
    <cellStyle name="Comma 3 9 2 3" xfId="6804" xr:uid="{00000000-0005-0000-0000-000049230000}"/>
    <cellStyle name="Comma 3 9 2 3 2" xfId="14601" xr:uid="{00000000-0005-0000-0000-00004A230000}"/>
    <cellStyle name="Comma 3 9 2 4" xfId="4205" xr:uid="{00000000-0005-0000-0000-00004B230000}"/>
    <cellStyle name="Comma 3 9 2 4 2" xfId="11999" xr:uid="{00000000-0005-0000-0000-00004C230000}"/>
    <cellStyle name="Comma 3 9 2 5" xfId="9401" xr:uid="{00000000-0005-0000-0000-00004D230000}"/>
    <cellStyle name="Comma 3 9 3" xfId="1549" xr:uid="{00000000-0005-0000-0000-00004E230000}"/>
    <cellStyle name="Comma 3 9 3 2" xfId="6806" xr:uid="{00000000-0005-0000-0000-00004F230000}"/>
    <cellStyle name="Comma 3 9 3 2 2" xfId="14603" xr:uid="{00000000-0005-0000-0000-000050230000}"/>
    <cellStyle name="Comma 3 9 3 3" xfId="4207" xr:uid="{00000000-0005-0000-0000-000051230000}"/>
    <cellStyle name="Comma 3 9 3 3 2" xfId="12001" xr:uid="{00000000-0005-0000-0000-000052230000}"/>
    <cellStyle name="Comma 3 9 3 4" xfId="9403" xr:uid="{00000000-0005-0000-0000-000053230000}"/>
    <cellStyle name="Comma 3 9 4" xfId="1550" xr:uid="{00000000-0005-0000-0000-000054230000}"/>
    <cellStyle name="Comma 3 9 4 2" xfId="6807" xr:uid="{00000000-0005-0000-0000-000055230000}"/>
    <cellStyle name="Comma 3 9 4 2 2" xfId="14604" xr:uid="{00000000-0005-0000-0000-000056230000}"/>
    <cellStyle name="Comma 3 9 4 3" xfId="4208" xr:uid="{00000000-0005-0000-0000-000057230000}"/>
    <cellStyle name="Comma 3 9 4 3 2" xfId="12002" xr:uid="{00000000-0005-0000-0000-000058230000}"/>
    <cellStyle name="Comma 3 9 4 4" xfId="9404" xr:uid="{00000000-0005-0000-0000-000059230000}"/>
    <cellStyle name="Comma 3 9 5" xfId="6803" xr:uid="{00000000-0005-0000-0000-00005A230000}"/>
    <cellStyle name="Comma 3 9 5 2" xfId="14600" xr:uid="{00000000-0005-0000-0000-00005B230000}"/>
    <cellStyle name="Comma 3 9 6" xfId="4204" xr:uid="{00000000-0005-0000-0000-00005C230000}"/>
    <cellStyle name="Comma 3 9 6 2" xfId="11998" xr:uid="{00000000-0005-0000-0000-00005D230000}"/>
    <cellStyle name="Comma 3 9 7" xfId="9400" xr:uid="{00000000-0005-0000-0000-00005E230000}"/>
    <cellStyle name="Comma 4" xfId="149" xr:uid="{00000000-0005-0000-0000-00005F230000}"/>
    <cellStyle name="Comma 4 10" xfId="1552" xr:uid="{00000000-0005-0000-0000-000060230000}"/>
    <cellStyle name="Comma 4 10 2" xfId="1553" xr:uid="{00000000-0005-0000-0000-000061230000}"/>
    <cellStyle name="Comma 4 10 2 2" xfId="6810" xr:uid="{00000000-0005-0000-0000-000062230000}"/>
    <cellStyle name="Comma 4 10 2 2 2" xfId="14607" xr:uid="{00000000-0005-0000-0000-000063230000}"/>
    <cellStyle name="Comma 4 10 2 3" xfId="4211" xr:uid="{00000000-0005-0000-0000-000064230000}"/>
    <cellStyle name="Comma 4 10 2 3 2" xfId="12005" xr:uid="{00000000-0005-0000-0000-000065230000}"/>
    <cellStyle name="Comma 4 10 2 4" xfId="9407" xr:uid="{00000000-0005-0000-0000-000066230000}"/>
    <cellStyle name="Comma 4 10 3" xfId="1554" xr:uid="{00000000-0005-0000-0000-000067230000}"/>
    <cellStyle name="Comma 4 10 3 2" xfId="6811" xr:uid="{00000000-0005-0000-0000-000068230000}"/>
    <cellStyle name="Comma 4 10 3 2 2" xfId="14608" xr:uid="{00000000-0005-0000-0000-000069230000}"/>
    <cellStyle name="Comma 4 10 3 3" xfId="4212" xr:uid="{00000000-0005-0000-0000-00006A230000}"/>
    <cellStyle name="Comma 4 10 3 3 2" xfId="12006" xr:uid="{00000000-0005-0000-0000-00006B230000}"/>
    <cellStyle name="Comma 4 10 3 4" xfId="9408" xr:uid="{00000000-0005-0000-0000-00006C230000}"/>
    <cellStyle name="Comma 4 10 4" xfId="6809" xr:uid="{00000000-0005-0000-0000-00006D230000}"/>
    <cellStyle name="Comma 4 10 4 2" xfId="14606" xr:uid="{00000000-0005-0000-0000-00006E230000}"/>
    <cellStyle name="Comma 4 10 5" xfId="4210" xr:uid="{00000000-0005-0000-0000-00006F230000}"/>
    <cellStyle name="Comma 4 10 5 2" xfId="12004" xr:uid="{00000000-0005-0000-0000-000070230000}"/>
    <cellStyle name="Comma 4 10 6" xfId="9406" xr:uid="{00000000-0005-0000-0000-000071230000}"/>
    <cellStyle name="Comma 4 11" xfId="1555" xr:uid="{00000000-0005-0000-0000-000072230000}"/>
    <cellStyle name="Comma 4 11 2" xfId="1556" xr:uid="{00000000-0005-0000-0000-000073230000}"/>
    <cellStyle name="Comma 4 11 2 2" xfId="6813" xr:uid="{00000000-0005-0000-0000-000074230000}"/>
    <cellStyle name="Comma 4 11 2 2 2" xfId="14610" xr:uid="{00000000-0005-0000-0000-000075230000}"/>
    <cellStyle name="Comma 4 11 2 3" xfId="4214" xr:uid="{00000000-0005-0000-0000-000076230000}"/>
    <cellStyle name="Comma 4 11 2 3 2" xfId="12008" xr:uid="{00000000-0005-0000-0000-000077230000}"/>
    <cellStyle name="Comma 4 11 2 4" xfId="9410" xr:uid="{00000000-0005-0000-0000-000078230000}"/>
    <cellStyle name="Comma 4 11 3" xfId="6812" xr:uid="{00000000-0005-0000-0000-000079230000}"/>
    <cellStyle name="Comma 4 11 3 2" xfId="14609" xr:uid="{00000000-0005-0000-0000-00007A230000}"/>
    <cellStyle name="Comma 4 11 4" xfId="4213" xr:uid="{00000000-0005-0000-0000-00007B230000}"/>
    <cellStyle name="Comma 4 11 4 2" xfId="12007" xr:uid="{00000000-0005-0000-0000-00007C230000}"/>
    <cellStyle name="Comma 4 11 5" xfId="9409" xr:uid="{00000000-0005-0000-0000-00007D230000}"/>
    <cellStyle name="Comma 4 12" xfId="1557" xr:uid="{00000000-0005-0000-0000-00007E230000}"/>
    <cellStyle name="Comma 4 12 2" xfId="6814" xr:uid="{00000000-0005-0000-0000-00007F230000}"/>
    <cellStyle name="Comma 4 12 2 2" xfId="14611" xr:uid="{00000000-0005-0000-0000-000080230000}"/>
    <cellStyle name="Comma 4 12 3" xfId="4215" xr:uid="{00000000-0005-0000-0000-000081230000}"/>
    <cellStyle name="Comma 4 12 3 2" xfId="12009" xr:uid="{00000000-0005-0000-0000-000082230000}"/>
    <cellStyle name="Comma 4 12 4" xfId="9411" xr:uid="{00000000-0005-0000-0000-000083230000}"/>
    <cellStyle name="Comma 4 13" xfId="1558" xr:uid="{00000000-0005-0000-0000-000084230000}"/>
    <cellStyle name="Comma 4 13 2" xfId="6815" xr:uid="{00000000-0005-0000-0000-000085230000}"/>
    <cellStyle name="Comma 4 13 2 2" xfId="14612" xr:uid="{00000000-0005-0000-0000-000086230000}"/>
    <cellStyle name="Comma 4 13 3" xfId="4216" xr:uid="{00000000-0005-0000-0000-000087230000}"/>
    <cellStyle name="Comma 4 13 3 2" xfId="12010" xr:uid="{00000000-0005-0000-0000-000088230000}"/>
    <cellStyle name="Comma 4 13 4" xfId="9412" xr:uid="{00000000-0005-0000-0000-000089230000}"/>
    <cellStyle name="Comma 4 14" xfId="2627" xr:uid="{00000000-0005-0000-0000-00008A230000}"/>
    <cellStyle name="Comma 4 14 2" xfId="7844" xr:uid="{00000000-0005-0000-0000-00008B230000}"/>
    <cellStyle name="Comma 4 14 2 2" xfId="15641" xr:uid="{00000000-0005-0000-0000-00008C230000}"/>
    <cellStyle name="Comma 4 14 3" xfId="5245" xr:uid="{00000000-0005-0000-0000-00008D230000}"/>
    <cellStyle name="Comma 4 14 3 2" xfId="13039" xr:uid="{00000000-0005-0000-0000-00008E230000}"/>
    <cellStyle name="Comma 4 14 4" xfId="10441" xr:uid="{00000000-0005-0000-0000-00008F230000}"/>
    <cellStyle name="Comma 4 15" xfId="2684" xr:uid="{00000000-0005-0000-0000-000090230000}"/>
    <cellStyle name="Comma 4 15 2" xfId="7897" xr:uid="{00000000-0005-0000-0000-000091230000}"/>
    <cellStyle name="Comma 4 15 2 2" xfId="15694" xr:uid="{00000000-0005-0000-0000-000092230000}"/>
    <cellStyle name="Comma 4 15 3" xfId="5298" xr:uid="{00000000-0005-0000-0000-000093230000}"/>
    <cellStyle name="Comma 4 15 3 2" xfId="13092" xr:uid="{00000000-0005-0000-0000-000094230000}"/>
    <cellStyle name="Comma 4 15 4" xfId="10494" xr:uid="{00000000-0005-0000-0000-000095230000}"/>
    <cellStyle name="Comma 4 16" xfId="1551" xr:uid="{00000000-0005-0000-0000-000096230000}"/>
    <cellStyle name="Comma 4 16 2" xfId="6808" xr:uid="{00000000-0005-0000-0000-000097230000}"/>
    <cellStyle name="Comma 4 16 2 2" xfId="14605" xr:uid="{00000000-0005-0000-0000-000098230000}"/>
    <cellStyle name="Comma 4 16 3" xfId="4209" xr:uid="{00000000-0005-0000-0000-000099230000}"/>
    <cellStyle name="Comma 4 16 3 2" xfId="12003" xr:uid="{00000000-0005-0000-0000-00009A230000}"/>
    <cellStyle name="Comma 4 16 4" xfId="9405" xr:uid="{00000000-0005-0000-0000-00009B230000}"/>
    <cellStyle name="Comma 4 17" xfId="5407" xr:uid="{00000000-0005-0000-0000-00009C230000}"/>
    <cellStyle name="Comma 4 17 2" xfId="13201" xr:uid="{00000000-0005-0000-0000-00009D230000}"/>
    <cellStyle name="Comma 4 18" xfId="2801" xr:uid="{00000000-0005-0000-0000-00009E230000}"/>
    <cellStyle name="Comma 4 18 2" xfId="10603" xr:uid="{00000000-0005-0000-0000-00009F230000}"/>
    <cellStyle name="Comma 4 19" xfId="8006" xr:uid="{00000000-0005-0000-0000-0000A0230000}"/>
    <cellStyle name="Comma 4 2" xfId="99" xr:uid="{00000000-0005-0000-0000-0000A1230000}"/>
    <cellStyle name="Comma 4 2 10" xfId="1560" xr:uid="{00000000-0005-0000-0000-0000A2230000}"/>
    <cellStyle name="Comma 4 2 10 2" xfId="1561" xr:uid="{00000000-0005-0000-0000-0000A3230000}"/>
    <cellStyle name="Comma 4 2 10 2 2" xfId="6818" xr:uid="{00000000-0005-0000-0000-0000A4230000}"/>
    <cellStyle name="Comma 4 2 10 2 2 2" xfId="14615" xr:uid="{00000000-0005-0000-0000-0000A5230000}"/>
    <cellStyle name="Comma 4 2 10 2 3" xfId="4219" xr:uid="{00000000-0005-0000-0000-0000A6230000}"/>
    <cellStyle name="Comma 4 2 10 2 3 2" xfId="12013" xr:uid="{00000000-0005-0000-0000-0000A7230000}"/>
    <cellStyle name="Comma 4 2 10 2 4" xfId="9415" xr:uid="{00000000-0005-0000-0000-0000A8230000}"/>
    <cellStyle name="Comma 4 2 10 3" xfId="6817" xr:uid="{00000000-0005-0000-0000-0000A9230000}"/>
    <cellStyle name="Comma 4 2 10 3 2" xfId="14614" xr:uid="{00000000-0005-0000-0000-0000AA230000}"/>
    <cellStyle name="Comma 4 2 10 4" xfId="4218" xr:uid="{00000000-0005-0000-0000-0000AB230000}"/>
    <cellStyle name="Comma 4 2 10 4 2" xfId="12012" xr:uid="{00000000-0005-0000-0000-0000AC230000}"/>
    <cellStyle name="Comma 4 2 10 5" xfId="9414" xr:uid="{00000000-0005-0000-0000-0000AD230000}"/>
    <cellStyle name="Comma 4 2 11" xfId="1562" xr:uid="{00000000-0005-0000-0000-0000AE230000}"/>
    <cellStyle name="Comma 4 2 11 2" xfId="6819" xr:uid="{00000000-0005-0000-0000-0000AF230000}"/>
    <cellStyle name="Comma 4 2 11 2 2" xfId="14616" xr:uid="{00000000-0005-0000-0000-0000B0230000}"/>
    <cellStyle name="Comma 4 2 11 3" xfId="4220" xr:uid="{00000000-0005-0000-0000-0000B1230000}"/>
    <cellStyle name="Comma 4 2 11 3 2" xfId="12014" xr:uid="{00000000-0005-0000-0000-0000B2230000}"/>
    <cellStyle name="Comma 4 2 11 4" xfId="9416" xr:uid="{00000000-0005-0000-0000-0000B3230000}"/>
    <cellStyle name="Comma 4 2 12" xfId="1563" xr:uid="{00000000-0005-0000-0000-0000B4230000}"/>
    <cellStyle name="Comma 4 2 12 2" xfId="6820" xr:uid="{00000000-0005-0000-0000-0000B5230000}"/>
    <cellStyle name="Comma 4 2 12 2 2" xfId="14617" xr:uid="{00000000-0005-0000-0000-0000B6230000}"/>
    <cellStyle name="Comma 4 2 12 3" xfId="4221" xr:uid="{00000000-0005-0000-0000-0000B7230000}"/>
    <cellStyle name="Comma 4 2 12 3 2" xfId="12015" xr:uid="{00000000-0005-0000-0000-0000B8230000}"/>
    <cellStyle name="Comma 4 2 12 4" xfId="9417" xr:uid="{00000000-0005-0000-0000-0000B9230000}"/>
    <cellStyle name="Comma 4 2 13" xfId="1564" xr:uid="{00000000-0005-0000-0000-0000BA230000}"/>
    <cellStyle name="Comma 4 2 13 2" xfId="6821" xr:uid="{00000000-0005-0000-0000-0000BB230000}"/>
    <cellStyle name="Comma 4 2 13 2 2" xfId="14618" xr:uid="{00000000-0005-0000-0000-0000BC230000}"/>
    <cellStyle name="Comma 4 2 13 3" xfId="4222" xr:uid="{00000000-0005-0000-0000-0000BD230000}"/>
    <cellStyle name="Comma 4 2 13 3 2" xfId="12016" xr:uid="{00000000-0005-0000-0000-0000BE230000}"/>
    <cellStyle name="Comma 4 2 13 4" xfId="9418" xr:uid="{00000000-0005-0000-0000-0000BF230000}"/>
    <cellStyle name="Comma 4 2 14" xfId="2600" xr:uid="{00000000-0005-0000-0000-0000C0230000}"/>
    <cellStyle name="Comma 4 2 14 2" xfId="7820" xr:uid="{00000000-0005-0000-0000-0000C1230000}"/>
    <cellStyle name="Comma 4 2 14 2 2" xfId="15617" xr:uid="{00000000-0005-0000-0000-0000C2230000}"/>
    <cellStyle name="Comma 4 2 14 3" xfId="5221" xr:uid="{00000000-0005-0000-0000-0000C3230000}"/>
    <cellStyle name="Comma 4 2 14 3 2" xfId="13015" xr:uid="{00000000-0005-0000-0000-0000C4230000}"/>
    <cellStyle name="Comma 4 2 14 4" xfId="10417" xr:uid="{00000000-0005-0000-0000-0000C5230000}"/>
    <cellStyle name="Comma 4 2 15" xfId="2660" xr:uid="{00000000-0005-0000-0000-0000C6230000}"/>
    <cellStyle name="Comma 4 2 15 2" xfId="7873" xr:uid="{00000000-0005-0000-0000-0000C7230000}"/>
    <cellStyle name="Comma 4 2 15 2 2" xfId="15670" xr:uid="{00000000-0005-0000-0000-0000C8230000}"/>
    <cellStyle name="Comma 4 2 15 3" xfId="5274" xr:uid="{00000000-0005-0000-0000-0000C9230000}"/>
    <cellStyle name="Comma 4 2 15 3 2" xfId="13068" xr:uid="{00000000-0005-0000-0000-0000CA230000}"/>
    <cellStyle name="Comma 4 2 15 4" xfId="10470" xr:uid="{00000000-0005-0000-0000-0000CB230000}"/>
    <cellStyle name="Comma 4 2 16" xfId="1559" xr:uid="{00000000-0005-0000-0000-0000CC230000}"/>
    <cellStyle name="Comma 4 2 16 2" xfId="6816" xr:uid="{00000000-0005-0000-0000-0000CD230000}"/>
    <cellStyle name="Comma 4 2 16 2 2" xfId="14613" xr:uid="{00000000-0005-0000-0000-0000CE230000}"/>
    <cellStyle name="Comma 4 2 16 3" xfId="4217" xr:uid="{00000000-0005-0000-0000-0000CF230000}"/>
    <cellStyle name="Comma 4 2 16 3 2" xfId="12011" xr:uid="{00000000-0005-0000-0000-0000D0230000}"/>
    <cellStyle name="Comma 4 2 16 4" xfId="9413" xr:uid="{00000000-0005-0000-0000-0000D1230000}"/>
    <cellStyle name="Comma 4 2 17" xfId="5383" xr:uid="{00000000-0005-0000-0000-0000D2230000}"/>
    <cellStyle name="Comma 4 2 17 2" xfId="13177" xr:uid="{00000000-0005-0000-0000-0000D3230000}"/>
    <cellStyle name="Comma 4 2 18" xfId="2777" xr:uid="{00000000-0005-0000-0000-0000D4230000}"/>
    <cellStyle name="Comma 4 2 18 2" xfId="10579" xr:uid="{00000000-0005-0000-0000-0000D5230000}"/>
    <cellStyle name="Comma 4 2 19" xfId="7983" xr:uid="{00000000-0005-0000-0000-0000D6230000}"/>
    <cellStyle name="Comma 4 2 2" xfId="110" xr:uid="{00000000-0005-0000-0000-0000D7230000}"/>
    <cellStyle name="Comma 4 2 2 10" xfId="1566" xr:uid="{00000000-0005-0000-0000-0000D8230000}"/>
    <cellStyle name="Comma 4 2 2 10 2" xfId="6823" xr:uid="{00000000-0005-0000-0000-0000D9230000}"/>
    <cellStyle name="Comma 4 2 2 10 2 2" xfId="14620" xr:uid="{00000000-0005-0000-0000-0000DA230000}"/>
    <cellStyle name="Comma 4 2 2 10 3" xfId="4224" xr:uid="{00000000-0005-0000-0000-0000DB230000}"/>
    <cellStyle name="Comma 4 2 2 10 3 2" xfId="12018" xr:uid="{00000000-0005-0000-0000-0000DC230000}"/>
    <cellStyle name="Comma 4 2 2 10 4" xfId="9420" xr:uid="{00000000-0005-0000-0000-0000DD230000}"/>
    <cellStyle name="Comma 4 2 2 11" xfId="2604" xr:uid="{00000000-0005-0000-0000-0000DE230000}"/>
    <cellStyle name="Comma 4 2 2 11 2" xfId="7823" xr:uid="{00000000-0005-0000-0000-0000DF230000}"/>
    <cellStyle name="Comma 4 2 2 11 2 2" xfId="15620" xr:uid="{00000000-0005-0000-0000-0000E0230000}"/>
    <cellStyle name="Comma 4 2 2 11 3" xfId="5224" xr:uid="{00000000-0005-0000-0000-0000E1230000}"/>
    <cellStyle name="Comma 4 2 2 11 3 2" xfId="13018" xr:uid="{00000000-0005-0000-0000-0000E2230000}"/>
    <cellStyle name="Comma 4 2 2 11 4" xfId="10420" xr:uid="{00000000-0005-0000-0000-0000E3230000}"/>
    <cellStyle name="Comma 4 2 2 12" xfId="2663" xr:uid="{00000000-0005-0000-0000-0000E4230000}"/>
    <cellStyle name="Comma 4 2 2 12 2" xfId="7876" xr:uid="{00000000-0005-0000-0000-0000E5230000}"/>
    <cellStyle name="Comma 4 2 2 12 2 2" xfId="15673" xr:uid="{00000000-0005-0000-0000-0000E6230000}"/>
    <cellStyle name="Comma 4 2 2 12 3" xfId="5277" xr:uid="{00000000-0005-0000-0000-0000E7230000}"/>
    <cellStyle name="Comma 4 2 2 12 3 2" xfId="13071" xr:uid="{00000000-0005-0000-0000-0000E8230000}"/>
    <cellStyle name="Comma 4 2 2 12 4" xfId="10473" xr:uid="{00000000-0005-0000-0000-0000E9230000}"/>
    <cellStyle name="Comma 4 2 2 13" xfId="1565" xr:uid="{00000000-0005-0000-0000-0000EA230000}"/>
    <cellStyle name="Comma 4 2 2 13 2" xfId="6822" xr:uid="{00000000-0005-0000-0000-0000EB230000}"/>
    <cellStyle name="Comma 4 2 2 13 2 2" xfId="14619" xr:uid="{00000000-0005-0000-0000-0000EC230000}"/>
    <cellStyle name="Comma 4 2 2 13 3" xfId="4223" xr:uid="{00000000-0005-0000-0000-0000ED230000}"/>
    <cellStyle name="Comma 4 2 2 13 3 2" xfId="12017" xr:uid="{00000000-0005-0000-0000-0000EE230000}"/>
    <cellStyle name="Comma 4 2 2 13 4" xfId="9419" xr:uid="{00000000-0005-0000-0000-0000EF230000}"/>
    <cellStyle name="Comma 4 2 2 14" xfId="5386" xr:uid="{00000000-0005-0000-0000-0000F0230000}"/>
    <cellStyle name="Comma 4 2 2 14 2" xfId="13180" xr:uid="{00000000-0005-0000-0000-0000F1230000}"/>
    <cellStyle name="Comma 4 2 2 15" xfId="2780" xr:uid="{00000000-0005-0000-0000-0000F2230000}"/>
    <cellStyle name="Comma 4 2 2 15 2" xfId="10582" xr:uid="{00000000-0005-0000-0000-0000F3230000}"/>
    <cellStyle name="Comma 4 2 2 16" xfId="7986" xr:uid="{00000000-0005-0000-0000-0000F4230000}"/>
    <cellStyle name="Comma 4 2 2 2" xfId="133" xr:uid="{00000000-0005-0000-0000-0000F5230000}"/>
    <cellStyle name="Comma 4 2 2 2 10" xfId="2612" xr:uid="{00000000-0005-0000-0000-0000F6230000}"/>
    <cellStyle name="Comma 4 2 2 2 10 2" xfId="7830" xr:uid="{00000000-0005-0000-0000-0000F7230000}"/>
    <cellStyle name="Comma 4 2 2 2 10 2 2" xfId="15627" xr:uid="{00000000-0005-0000-0000-0000F8230000}"/>
    <cellStyle name="Comma 4 2 2 2 10 3" xfId="5231" xr:uid="{00000000-0005-0000-0000-0000F9230000}"/>
    <cellStyle name="Comma 4 2 2 2 10 3 2" xfId="13025" xr:uid="{00000000-0005-0000-0000-0000FA230000}"/>
    <cellStyle name="Comma 4 2 2 2 10 4" xfId="10427" xr:uid="{00000000-0005-0000-0000-0000FB230000}"/>
    <cellStyle name="Comma 4 2 2 2 11" xfId="2670" xr:uid="{00000000-0005-0000-0000-0000FC230000}"/>
    <cellStyle name="Comma 4 2 2 2 11 2" xfId="7883" xr:uid="{00000000-0005-0000-0000-0000FD230000}"/>
    <cellStyle name="Comma 4 2 2 2 11 2 2" xfId="15680" xr:uid="{00000000-0005-0000-0000-0000FE230000}"/>
    <cellStyle name="Comma 4 2 2 2 11 3" xfId="5284" xr:uid="{00000000-0005-0000-0000-0000FF230000}"/>
    <cellStyle name="Comma 4 2 2 2 11 3 2" xfId="13078" xr:uid="{00000000-0005-0000-0000-000000240000}"/>
    <cellStyle name="Comma 4 2 2 2 11 4" xfId="10480" xr:uid="{00000000-0005-0000-0000-000001240000}"/>
    <cellStyle name="Comma 4 2 2 2 12" xfId="1567" xr:uid="{00000000-0005-0000-0000-000002240000}"/>
    <cellStyle name="Comma 4 2 2 2 12 2" xfId="6824" xr:uid="{00000000-0005-0000-0000-000003240000}"/>
    <cellStyle name="Comma 4 2 2 2 12 2 2" xfId="14621" xr:uid="{00000000-0005-0000-0000-000004240000}"/>
    <cellStyle name="Comma 4 2 2 2 12 3" xfId="4225" xr:uid="{00000000-0005-0000-0000-000005240000}"/>
    <cellStyle name="Comma 4 2 2 2 12 3 2" xfId="12019" xr:uid="{00000000-0005-0000-0000-000006240000}"/>
    <cellStyle name="Comma 4 2 2 2 12 4" xfId="9421" xr:uid="{00000000-0005-0000-0000-000007240000}"/>
    <cellStyle name="Comma 4 2 2 2 13" xfId="5393" xr:uid="{00000000-0005-0000-0000-000008240000}"/>
    <cellStyle name="Comma 4 2 2 2 13 2" xfId="13187" xr:uid="{00000000-0005-0000-0000-000009240000}"/>
    <cellStyle name="Comma 4 2 2 2 14" xfId="2787" xr:uid="{00000000-0005-0000-0000-00000A240000}"/>
    <cellStyle name="Comma 4 2 2 2 14 2" xfId="10589" xr:uid="{00000000-0005-0000-0000-00000B240000}"/>
    <cellStyle name="Comma 4 2 2 2 15" xfId="7993" xr:uid="{00000000-0005-0000-0000-00000C240000}"/>
    <cellStyle name="Comma 4 2 2 2 2" xfId="146" xr:uid="{00000000-0005-0000-0000-00000D240000}"/>
    <cellStyle name="Comma 4 2 2 2 2 10" xfId="8005" xr:uid="{00000000-0005-0000-0000-00000E240000}"/>
    <cellStyle name="Comma 4 2 2 2 2 2" xfId="175" xr:uid="{00000000-0005-0000-0000-00000F240000}"/>
    <cellStyle name="Comma 4 2 2 2 2 2 2" xfId="229" xr:uid="{00000000-0005-0000-0000-000010240000}"/>
    <cellStyle name="Comma 4 2 2 2 2 2 2 2" xfId="2764" xr:uid="{00000000-0005-0000-0000-000011240000}"/>
    <cellStyle name="Comma 4 2 2 2 2 2 2 2 2" xfId="7977" xr:uid="{00000000-0005-0000-0000-000012240000}"/>
    <cellStyle name="Comma 4 2 2 2 2 2 2 2 2 2" xfId="15774" xr:uid="{00000000-0005-0000-0000-000013240000}"/>
    <cellStyle name="Comma 4 2 2 2 2 2 2 2 3" xfId="5378" xr:uid="{00000000-0005-0000-0000-000014240000}"/>
    <cellStyle name="Comma 4 2 2 2 2 2 2 2 3 2" xfId="13172" xr:uid="{00000000-0005-0000-0000-000015240000}"/>
    <cellStyle name="Comma 4 2 2 2 2 2 2 2 4" xfId="10574" xr:uid="{00000000-0005-0000-0000-000016240000}"/>
    <cellStyle name="Comma 4 2 2 2 2 2 2 3" xfId="1570" xr:uid="{00000000-0005-0000-0000-000017240000}"/>
    <cellStyle name="Comma 4 2 2 2 2 2 2 3 2" xfId="6827" xr:uid="{00000000-0005-0000-0000-000018240000}"/>
    <cellStyle name="Comma 4 2 2 2 2 2 2 3 2 2" xfId="14624" xr:uid="{00000000-0005-0000-0000-000019240000}"/>
    <cellStyle name="Comma 4 2 2 2 2 2 2 3 3" xfId="4228" xr:uid="{00000000-0005-0000-0000-00001A240000}"/>
    <cellStyle name="Comma 4 2 2 2 2 2 2 3 3 2" xfId="12022" xr:uid="{00000000-0005-0000-0000-00001B240000}"/>
    <cellStyle name="Comma 4 2 2 2 2 2 2 3 4" xfId="9424" xr:uid="{00000000-0005-0000-0000-00001C240000}"/>
    <cellStyle name="Comma 4 2 2 2 2 2 2 4" xfId="5487" xr:uid="{00000000-0005-0000-0000-00001D240000}"/>
    <cellStyle name="Comma 4 2 2 2 2 2 2 4 2" xfId="13281" xr:uid="{00000000-0005-0000-0000-00001E240000}"/>
    <cellStyle name="Comma 4 2 2 2 2 2 2 5" xfId="2881" xr:uid="{00000000-0005-0000-0000-00001F240000}"/>
    <cellStyle name="Comma 4 2 2 2 2 2 2 5 2" xfId="10683" xr:uid="{00000000-0005-0000-0000-000020240000}"/>
    <cellStyle name="Comma 4 2 2 2 2 2 2 6" xfId="8086" xr:uid="{00000000-0005-0000-0000-000021240000}"/>
    <cellStyle name="Comma 4 2 2 2 2 2 3" xfId="2652" xr:uid="{00000000-0005-0000-0000-000022240000}"/>
    <cellStyle name="Comma 4 2 2 2 2 2 3 2" xfId="7870" xr:uid="{00000000-0005-0000-0000-000023240000}"/>
    <cellStyle name="Comma 4 2 2 2 2 2 3 2 2" xfId="15667" xr:uid="{00000000-0005-0000-0000-000024240000}"/>
    <cellStyle name="Comma 4 2 2 2 2 2 3 3" xfId="5271" xr:uid="{00000000-0005-0000-0000-000025240000}"/>
    <cellStyle name="Comma 4 2 2 2 2 2 3 3 2" xfId="13065" xr:uid="{00000000-0005-0000-0000-000026240000}"/>
    <cellStyle name="Comma 4 2 2 2 2 2 3 4" xfId="10467" xr:uid="{00000000-0005-0000-0000-000027240000}"/>
    <cellStyle name="Comma 4 2 2 2 2 2 4" xfId="2710" xr:uid="{00000000-0005-0000-0000-000028240000}"/>
    <cellStyle name="Comma 4 2 2 2 2 2 4 2" xfId="7923" xr:uid="{00000000-0005-0000-0000-000029240000}"/>
    <cellStyle name="Comma 4 2 2 2 2 2 4 2 2" xfId="15720" xr:uid="{00000000-0005-0000-0000-00002A240000}"/>
    <cellStyle name="Comma 4 2 2 2 2 2 4 3" xfId="5324" xr:uid="{00000000-0005-0000-0000-00002B240000}"/>
    <cellStyle name="Comma 4 2 2 2 2 2 4 3 2" xfId="13118" xr:uid="{00000000-0005-0000-0000-00002C240000}"/>
    <cellStyle name="Comma 4 2 2 2 2 2 4 4" xfId="10520" xr:uid="{00000000-0005-0000-0000-00002D240000}"/>
    <cellStyle name="Comma 4 2 2 2 2 2 5" xfId="1569" xr:uid="{00000000-0005-0000-0000-00002E240000}"/>
    <cellStyle name="Comma 4 2 2 2 2 2 5 2" xfId="6826" xr:uid="{00000000-0005-0000-0000-00002F240000}"/>
    <cellStyle name="Comma 4 2 2 2 2 2 5 2 2" xfId="14623" xr:uid="{00000000-0005-0000-0000-000030240000}"/>
    <cellStyle name="Comma 4 2 2 2 2 2 5 3" xfId="4227" xr:uid="{00000000-0005-0000-0000-000031240000}"/>
    <cellStyle name="Comma 4 2 2 2 2 2 5 3 2" xfId="12021" xr:uid="{00000000-0005-0000-0000-000032240000}"/>
    <cellStyle name="Comma 4 2 2 2 2 2 5 4" xfId="9423" xr:uid="{00000000-0005-0000-0000-000033240000}"/>
    <cellStyle name="Comma 4 2 2 2 2 2 6" xfId="5433" xr:uid="{00000000-0005-0000-0000-000034240000}"/>
    <cellStyle name="Comma 4 2 2 2 2 2 6 2" xfId="13227" xr:uid="{00000000-0005-0000-0000-000035240000}"/>
    <cellStyle name="Comma 4 2 2 2 2 2 7" xfId="2827" xr:uid="{00000000-0005-0000-0000-000036240000}"/>
    <cellStyle name="Comma 4 2 2 2 2 2 7 2" xfId="10629" xr:uid="{00000000-0005-0000-0000-000037240000}"/>
    <cellStyle name="Comma 4 2 2 2 2 2 8" xfId="8032" xr:uid="{00000000-0005-0000-0000-000038240000}"/>
    <cellStyle name="Comma 4 2 2 2 2 3" xfId="202" xr:uid="{00000000-0005-0000-0000-000039240000}"/>
    <cellStyle name="Comma 4 2 2 2 2 3 2" xfId="2737" xr:uid="{00000000-0005-0000-0000-00003A240000}"/>
    <cellStyle name="Comma 4 2 2 2 2 3 2 2" xfId="7950" xr:uid="{00000000-0005-0000-0000-00003B240000}"/>
    <cellStyle name="Comma 4 2 2 2 2 3 2 2 2" xfId="15747" xr:uid="{00000000-0005-0000-0000-00003C240000}"/>
    <cellStyle name="Comma 4 2 2 2 2 3 2 3" xfId="5351" xr:uid="{00000000-0005-0000-0000-00003D240000}"/>
    <cellStyle name="Comma 4 2 2 2 2 3 2 3 2" xfId="13145" xr:uid="{00000000-0005-0000-0000-00003E240000}"/>
    <cellStyle name="Comma 4 2 2 2 2 3 2 4" xfId="10547" xr:uid="{00000000-0005-0000-0000-00003F240000}"/>
    <cellStyle name="Comma 4 2 2 2 2 3 3" xfId="1571" xr:uid="{00000000-0005-0000-0000-000040240000}"/>
    <cellStyle name="Comma 4 2 2 2 2 3 3 2" xfId="6828" xr:uid="{00000000-0005-0000-0000-000041240000}"/>
    <cellStyle name="Comma 4 2 2 2 2 3 3 2 2" xfId="14625" xr:uid="{00000000-0005-0000-0000-000042240000}"/>
    <cellStyle name="Comma 4 2 2 2 2 3 3 3" xfId="4229" xr:uid="{00000000-0005-0000-0000-000043240000}"/>
    <cellStyle name="Comma 4 2 2 2 2 3 3 3 2" xfId="12023" xr:uid="{00000000-0005-0000-0000-000044240000}"/>
    <cellStyle name="Comma 4 2 2 2 2 3 3 4" xfId="9425" xr:uid="{00000000-0005-0000-0000-000045240000}"/>
    <cellStyle name="Comma 4 2 2 2 2 3 4" xfId="5460" xr:uid="{00000000-0005-0000-0000-000046240000}"/>
    <cellStyle name="Comma 4 2 2 2 2 3 4 2" xfId="13254" xr:uid="{00000000-0005-0000-0000-000047240000}"/>
    <cellStyle name="Comma 4 2 2 2 2 3 5" xfId="2854" xr:uid="{00000000-0005-0000-0000-000048240000}"/>
    <cellStyle name="Comma 4 2 2 2 2 3 5 2" xfId="10656" xr:uid="{00000000-0005-0000-0000-000049240000}"/>
    <cellStyle name="Comma 4 2 2 2 2 3 6" xfId="8059" xr:uid="{00000000-0005-0000-0000-00004A240000}"/>
    <cellStyle name="Comma 4 2 2 2 2 4" xfId="1572" xr:uid="{00000000-0005-0000-0000-00004B240000}"/>
    <cellStyle name="Comma 4 2 2 2 2 4 2" xfId="6829" xr:uid="{00000000-0005-0000-0000-00004C240000}"/>
    <cellStyle name="Comma 4 2 2 2 2 4 2 2" xfId="14626" xr:uid="{00000000-0005-0000-0000-00004D240000}"/>
    <cellStyle name="Comma 4 2 2 2 2 4 3" xfId="4230" xr:uid="{00000000-0005-0000-0000-00004E240000}"/>
    <cellStyle name="Comma 4 2 2 2 2 4 3 2" xfId="12024" xr:uid="{00000000-0005-0000-0000-00004F240000}"/>
    <cellStyle name="Comma 4 2 2 2 2 4 4" xfId="9426" xr:uid="{00000000-0005-0000-0000-000050240000}"/>
    <cellStyle name="Comma 4 2 2 2 2 5" xfId="2625" xr:uid="{00000000-0005-0000-0000-000051240000}"/>
    <cellStyle name="Comma 4 2 2 2 2 5 2" xfId="7843" xr:uid="{00000000-0005-0000-0000-000052240000}"/>
    <cellStyle name="Comma 4 2 2 2 2 5 2 2" xfId="15640" xr:uid="{00000000-0005-0000-0000-000053240000}"/>
    <cellStyle name="Comma 4 2 2 2 2 5 3" xfId="5244" xr:uid="{00000000-0005-0000-0000-000054240000}"/>
    <cellStyle name="Comma 4 2 2 2 2 5 3 2" xfId="13038" xr:uid="{00000000-0005-0000-0000-000055240000}"/>
    <cellStyle name="Comma 4 2 2 2 2 5 4" xfId="10440" xr:uid="{00000000-0005-0000-0000-000056240000}"/>
    <cellStyle name="Comma 4 2 2 2 2 6" xfId="2683" xr:uid="{00000000-0005-0000-0000-000057240000}"/>
    <cellStyle name="Comma 4 2 2 2 2 6 2" xfId="7896" xr:uid="{00000000-0005-0000-0000-000058240000}"/>
    <cellStyle name="Comma 4 2 2 2 2 6 2 2" xfId="15693" xr:uid="{00000000-0005-0000-0000-000059240000}"/>
    <cellStyle name="Comma 4 2 2 2 2 6 3" xfId="5297" xr:uid="{00000000-0005-0000-0000-00005A240000}"/>
    <cellStyle name="Comma 4 2 2 2 2 6 3 2" xfId="13091" xr:uid="{00000000-0005-0000-0000-00005B240000}"/>
    <cellStyle name="Comma 4 2 2 2 2 6 4" xfId="10493" xr:uid="{00000000-0005-0000-0000-00005C240000}"/>
    <cellStyle name="Comma 4 2 2 2 2 7" xfId="1568" xr:uid="{00000000-0005-0000-0000-00005D240000}"/>
    <cellStyle name="Comma 4 2 2 2 2 7 2" xfId="6825" xr:uid="{00000000-0005-0000-0000-00005E240000}"/>
    <cellStyle name="Comma 4 2 2 2 2 7 2 2" xfId="14622" xr:uid="{00000000-0005-0000-0000-00005F240000}"/>
    <cellStyle name="Comma 4 2 2 2 2 7 3" xfId="4226" xr:uid="{00000000-0005-0000-0000-000060240000}"/>
    <cellStyle name="Comma 4 2 2 2 2 7 3 2" xfId="12020" xr:uid="{00000000-0005-0000-0000-000061240000}"/>
    <cellStyle name="Comma 4 2 2 2 2 7 4" xfId="9422" xr:uid="{00000000-0005-0000-0000-000062240000}"/>
    <cellStyle name="Comma 4 2 2 2 2 8" xfId="5406" xr:uid="{00000000-0005-0000-0000-000063240000}"/>
    <cellStyle name="Comma 4 2 2 2 2 8 2" xfId="13200" xr:uid="{00000000-0005-0000-0000-000064240000}"/>
    <cellStyle name="Comma 4 2 2 2 2 9" xfId="2800" xr:uid="{00000000-0005-0000-0000-000065240000}"/>
    <cellStyle name="Comma 4 2 2 2 2 9 2" xfId="10602" xr:uid="{00000000-0005-0000-0000-000066240000}"/>
    <cellStyle name="Comma 4 2 2 2 3" xfId="162" xr:uid="{00000000-0005-0000-0000-000067240000}"/>
    <cellStyle name="Comma 4 2 2 2 3 10" xfId="8019" xr:uid="{00000000-0005-0000-0000-000068240000}"/>
    <cellStyle name="Comma 4 2 2 2 3 2" xfId="216" xr:uid="{00000000-0005-0000-0000-000069240000}"/>
    <cellStyle name="Comma 4 2 2 2 3 2 2" xfId="1575" xr:uid="{00000000-0005-0000-0000-00006A240000}"/>
    <cellStyle name="Comma 4 2 2 2 3 2 2 2" xfId="6832" xr:uid="{00000000-0005-0000-0000-00006B240000}"/>
    <cellStyle name="Comma 4 2 2 2 3 2 2 2 2" xfId="14629" xr:uid="{00000000-0005-0000-0000-00006C240000}"/>
    <cellStyle name="Comma 4 2 2 2 3 2 2 3" xfId="4233" xr:uid="{00000000-0005-0000-0000-00006D240000}"/>
    <cellStyle name="Comma 4 2 2 2 3 2 2 3 2" xfId="12027" xr:uid="{00000000-0005-0000-0000-00006E240000}"/>
    <cellStyle name="Comma 4 2 2 2 3 2 2 4" xfId="9429" xr:uid="{00000000-0005-0000-0000-00006F240000}"/>
    <cellStyle name="Comma 4 2 2 2 3 2 3" xfId="2751" xr:uid="{00000000-0005-0000-0000-000070240000}"/>
    <cellStyle name="Comma 4 2 2 2 3 2 3 2" xfId="7964" xr:uid="{00000000-0005-0000-0000-000071240000}"/>
    <cellStyle name="Comma 4 2 2 2 3 2 3 2 2" xfId="15761" xr:uid="{00000000-0005-0000-0000-000072240000}"/>
    <cellStyle name="Comma 4 2 2 2 3 2 3 3" xfId="5365" xr:uid="{00000000-0005-0000-0000-000073240000}"/>
    <cellStyle name="Comma 4 2 2 2 3 2 3 3 2" xfId="13159" xr:uid="{00000000-0005-0000-0000-000074240000}"/>
    <cellStyle name="Comma 4 2 2 2 3 2 3 4" xfId="10561" xr:uid="{00000000-0005-0000-0000-000075240000}"/>
    <cellStyle name="Comma 4 2 2 2 3 2 4" xfId="1574" xr:uid="{00000000-0005-0000-0000-000076240000}"/>
    <cellStyle name="Comma 4 2 2 2 3 2 4 2" xfId="6831" xr:uid="{00000000-0005-0000-0000-000077240000}"/>
    <cellStyle name="Comma 4 2 2 2 3 2 4 2 2" xfId="14628" xr:uid="{00000000-0005-0000-0000-000078240000}"/>
    <cellStyle name="Comma 4 2 2 2 3 2 4 3" xfId="4232" xr:uid="{00000000-0005-0000-0000-000079240000}"/>
    <cellStyle name="Comma 4 2 2 2 3 2 4 3 2" xfId="12026" xr:uid="{00000000-0005-0000-0000-00007A240000}"/>
    <cellStyle name="Comma 4 2 2 2 3 2 4 4" xfId="9428" xr:uid="{00000000-0005-0000-0000-00007B240000}"/>
    <cellStyle name="Comma 4 2 2 2 3 2 5" xfId="5474" xr:uid="{00000000-0005-0000-0000-00007C240000}"/>
    <cellStyle name="Comma 4 2 2 2 3 2 5 2" xfId="13268" xr:uid="{00000000-0005-0000-0000-00007D240000}"/>
    <cellStyle name="Comma 4 2 2 2 3 2 6" xfId="2868" xr:uid="{00000000-0005-0000-0000-00007E240000}"/>
    <cellStyle name="Comma 4 2 2 2 3 2 6 2" xfId="10670" xr:uid="{00000000-0005-0000-0000-00007F240000}"/>
    <cellStyle name="Comma 4 2 2 2 3 2 7" xfId="8073" xr:uid="{00000000-0005-0000-0000-000080240000}"/>
    <cellStyle name="Comma 4 2 2 2 3 3" xfId="1576" xr:uid="{00000000-0005-0000-0000-000081240000}"/>
    <cellStyle name="Comma 4 2 2 2 3 3 2" xfId="6833" xr:uid="{00000000-0005-0000-0000-000082240000}"/>
    <cellStyle name="Comma 4 2 2 2 3 3 2 2" xfId="14630" xr:uid="{00000000-0005-0000-0000-000083240000}"/>
    <cellStyle name="Comma 4 2 2 2 3 3 3" xfId="4234" xr:uid="{00000000-0005-0000-0000-000084240000}"/>
    <cellStyle name="Comma 4 2 2 2 3 3 3 2" xfId="12028" xr:uid="{00000000-0005-0000-0000-000085240000}"/>
    <cellStyle name="Comma 4 2 2 2 3 3 4" xfId="9430" xr:uid="{00000000-0005-0000-0000-000086240000}"/>
    <cellStyle name="Comma 4 2 2 2 3 4" xfId="1577" xr:uid="{00000000-0005-0000-0000-000087240000}"/>
    <cellStyle name="Comma 4 2 2 2 3 4 2" xfId="6834" xr:uid="{00000000-0005-0000-0000-000088240000}"/>
    <cellStyle name="Comma 4 2 2 2 3 4 2 2" xfId="14631" xr:uid="{00000000-0005-0000-0000-000089240000}"/>
    <cellStyle name="Comma 4 2 2 2 3 4 3" xfId="4235" xr:uid="{00000000-0005-0000-0000-00008A240000}"/>
    <cellStyle name="Comma 4 2 2 2 3 4 3 2" xfId="12029" xr:uid="{00000000-0005-0000-0000-00008B240000}"/>
    <cellStyle name="Comma 4 2 2 2 3 4 4" xfId="9431" xr:uid="{00000000-0005-0000-0000-00008C240000}"/>
    <cellStyle name="Comma 4 2 2 2 3 5" xfId="2640" xr:uid="{00000000-0005-0000-0000-00008D240000}"/>
    <cellStyle name="Comma 4 2 2 2 3 5 2" xfId="7857" xr:uid="{00000000-0005-0000-0000-00008E240000}"/>
    <cellStyle name="Comma 4 2 2 2 3 5 2 2" xfId="15654" xr:uid="{00000000-0005-0000-0000-00008F240000}"/>
    <cellStyle name="Comma 4 2 2 2 3 5 3" xfId="5258" xr:uid="{00000000-0005-0000-0000-000090240000}"/>
    <cellStyle name="Comma 4 2 2 2 3 5 3 2" xfId="13052" xr:uid="{00000000-0005-0000-0000-000091240000}"/>
    <cellStyle name="Comma 4 2 2 2 3 5 4" xfId="10454" xr:uid="{00000000-0005-0000-0000-000092240000}"/>
    <cellStyle name="Comma 4 2 2 2 3 6" xfId="2697" xr:uid="{00000000-0005-0000-0000-000093240000}"/>
    <cellStyle name="Comma 4 2 2 2 3 6 2" xfId="7910" xr:uid="{00000000-0005-0000-0000-000094240000}"/>
    <cellStyle name="Comma 4 2 2 2 3 6 2 2" xfId="15707" xr:uid="{00000000-0005-0000-0000-000095240000}"/>
    <cellStyle name="Comma 4 2 2 2 3 6 3" xfId="5311" xr:uid="{00000000-0005-0000-0000-000096240000}"/>
    <cellStyle name="Comma 4 2 2 2 3 6 3 2" xfId="13105" xr:uid="{00000000-0005-0000-0000-000097240000}"/>
    <cellStyle name="Comma 4 2 2 2 3 6 4" xfId="10507" xr:uid="{00000000-0005-0000-0000-000098240000}"/>
    <cellStyle name="Comma 4 2 2 2 3 7" xfId="1573" xr:uid="{00000000-0005-0000-0000-000099240000}"/>
    <cellStyle name="Comma 4 2 2 2 3 7 2" xfId="6830" xr:uid="{00000000-0005-0000-0000-00009A240000}"/>
    <cellStyle name="Comma 4 2 2 2 3 7 2 2" xfId="14627" xr:uid="{00000000-0005-0000-0000-00009B240000}"/>
    <cellStyle name="Comma 4 2 2 2 3 7 3" xfId="4231" xr:uid="{00000000-0005-0000-0000-00009C240000}"/>
    <cellStyle name="Comma 4 2 2 2 3 7 3 2" xfId="12025" xr:uid="{00000000-0005-0000-0000-00009D240000}"/>
    <cellStyle name="Comma 4 2 2 2 3 7 4" xfId="9427" xr:uid="{00000000-0005-0000-0000-00009E240000}"/>
    <cellStyle name="Comma 4 2 2 2 3 8" xfId="5420" xr:uid="{00000000-0005-0000-0000-00009F240000}"/>
    <cellStyle name="Comma 4 2 2 2 3 8 2" xfId="13214" xr:uid="{00000000-0005-0000-0000-0000A0240000}"/>
    <cellStyle name="Comma 4 2 2 2 3 9" xfId="2814" xr:uid="{00000000-0005-0000-0000-0000A1240000}"/>
    <cellStyle name="Comma 4 2 2 2 3 9 2" xfId="10616" xr:uid="{00000000-0005-0000-0000-0000A2240000}"/>
    <cellStyle name="Comma 4 2 2 2 4" xfId="189" xr:uid="{00000000-0005-0000-0000-0000A3240000}"/>
    <cellStyle name="Comma 4 2 2 2 4 2" xfId="1579" xr:uid="{00000000-0005-0000-0000-0000A4240000}"/>
    <cellStyle name="Comma 4 2 2 2 4 2 2" xfId="1580" xr:uid="{00000000-0005-0000-0000-0000A5240000}"/>
    <cellStyle name="Comma 4 2 2 2 4 2 2 2" xfId="6837" xr:uid="{00000000-0005-0000-0000-0000A6240000}"/>
    <cellStyle name="Comma 4 2 2 2 4 2 2 2 2" xfId="14634" xr:uid="{00000000-0005-0000-0000-0000A7240000}"/>
    <cellStyle name="Comma 4 2 2 2 4 2 2 3" xfId="4238" xr:uid="{00000000-0005-0000-0000-0000A8240000}"/>
    <cellStyle name="Comma 4 2 2 2 4 2 2 3 2" xfId="12032" xr:uid="{00000000-0005-0000-0000-0000A9240000}"/>
    <cellStyle name="Comma 4 2 2 2 4 2 2 4" xfId="9434" xr:uid="{00000000-0005-0000-0000-0000AA240000}"/>
    <cellStyle name="Comma 4 2 2 2 4 2 3" xfId="6836" xr:uid="{00000000-0005-0000-0000-0000AB240000}"/>
    <cellStyle name="Comma 4 2 2 2 4 2 3 2" xfId="14633" xr:uid="{00000000-0005-0000-0000-0000AC240000}"/>
    <cellStyle name="Comma 4 2 2 2 4 2 4" xfId="4237" xr:uid="{00000000-0005-0000-0000-0000AD240000}"/>
    <cellStyle name="Comma 4 2 2 2 4 2 4 2" xfId="12031" xr:uid="{00000000-0005-0000-0000-0000AE240000}"/>
    <cellStyle name="Comma 4 2 2 2 4 2 5" xfId="9433" xr:uid="{00000000-0005-0000-0000-0000AF240000}"/>
    <cellStyle name="Comma 4 2 2 2 4 3" xfId="1581" xr:uid="{00000000-0005-0000-0000-0000B0240000}"/>
    <cellStyle name="Comma 4 2 2 2 4 3 2" xfId="6838" xr:uid="{00000000-0005-0000-0000-0000B1240000}"/>
    <cellStyle name="Comma 4 2 2 2 4 3 2 2" xfId="14635" xr:uid="{00000000-0005-0000-0000-0000B2240000}"/>
    <cellStyle name="Comma 4 2 2 2 4 3 3" xfId="4239" xr:uid="{00000000-0005-0000-0000-0000B3240000}"/>
    <cellStyle name="Comma 4 2 2 2 4 3 3 2" xfId="12033" xr:uid="{00000000-0005-0000-0000-0000B4240000}"/>
    <cellStyle name="Comma 4 2 2 2 4 3 4" xfId="9435" xr:uid="{00000000-0005-0000-0000-0000B5240000}"/>
    <cellStyle name="Comma 4 2 2 2 4 4" xfId="1582" xr:uid="{00000000-0005-0000-0000-0000B6240000}"/>
    <cellStyle name="Comma 4 2 2 2 4 4 2" xfId="6839" xr:uid="{00000000-0005-0000-0000-0000B7240000}"/>
    <cellStyle name="Comma 4 2 2 2 4 4 2 2" xfId="14636" xr:uid="{00000000-0005-0000-0000-0000B8240000}"/>
    <cellStyle name="Comma 4 2 2 2 4 4 3" xfId="4240" xr:uid="{00000000-0005-0000-0000-0000B9240000}"/>
    <cellStyle name="Comma 4 2 2 2 4 4 3 2" xfId="12034" xr:uid="{00000000-0005-0000-0000-0000BA240000}"/>
    <cellStyle name="Comma 4 2 2 2 4 4 4" xfId="9436" xr:uid="{00000000-0005-0000-0000-0000BB240000}"/>
    <cellStyle name="Comma 4 2 2 2 4 5" xfId="2724" xr:uid="{00000000-0005-0000-0000-0000BC240000}"/>
    <cellStyle name="Comma 4 2 2 2 4 5 2" xfId="7937" xr:uid="{00000000-0005-0000-0000-0000BD240000}"/>
    <cellStyle name="Comma 4 2 2 2 4 5 2 2" xfId="15734" xr:uid="{00000000-0005-0000-0000-0000BE240000}"/>
    <cellStyle name="Comma 4 2 2 2 4 5 3" xfId="5338" xr:uid="{00000000-0005-0000-0000-0000BF240000}"/>
    <cellStyle name="Comma 4 2 2 2 4 5 3 2" xfId="13132" xr:uid="{00000000-0005-0000-0000-0000C0240000}"/>
    <cellStyle name="Comma 4 2 2 2 4 5 4" xfId="10534" xr:uid="{00000000-0005-0000-0000-0000C1240000}"/>
    <cellStyle name="Comma 4 2 2 2 4 6" xfId="1578" xr:uid="{00000000-0005-0000-0000-0000C2240000}"/>
    <cellStyle name="Comma 4 2 2 2 4 6 2" xfId="6835" xr:uid="{00000000-0005-0000-0000-0000C3240000}"/>
    <cellStyle name="Comma 4 2 2 2 4 6 2 2" xfId="14632" xr:uid="{00000000-0005-0000-0000-0000C4240000}"/>
    <cellStyle name="Comma 4 2 2 2 4 6 3" xfId="4236" xr:uid="{00000000-0005-0000-0000-0000C5240000}"/>
    <cellStyle name="Comma 4 2 2 2 4 6 3 2" xfId="12030" xr:uid="{00000000-0005-0000-0000-0000C6240000}"/>
    <cellStyle name="Comma 4 2 2 2 4 6 4" xfId="9432" xr:uid="{00000000-0005-0000-0000-0000C7240000}"/>
    <cellStyle name="Comma 4 2 2 2 4 7" xfId="5447" xr:uid="{00000000-0005-0000-0000-0000C8240000}"/>
    <cellStyle name="Comma 4 2 2 2 4 7 2" xfId="13241" xr:uid="{00000000-0005-0000-0000-0000C9240000}"/>
    <cellStyle name="Comma 4 2 2 2 4 8" xfId="2841" xr:uid="{00000000-0005-0000-0000-0000CA240000}"/>
    <cellStyle name="Comma 4 2 2 2 4 8 2" xfId="10643" xr:uid="{00000000-0005-0000-0000-0000CB240000}"/>
    <cellStyle name="Comma 4 2 2 2 4 9" xfId="8046" xr:uid="{00000000-0005-0000-0000-0000CC240000}"/>
    <cellStyle name="Comma 4 2 2 2 5" xfId="1583" xr:uid="{00000000-0005-0000-0000-0000CD240000}"/>
    <cellStyle name="Comma 4 2 2 2 5 2" xfId="1584" xr:uid="{00000000-0005-0000-0000-0000CE240000}"/>
    <cellStyle name="Comma 4 2 2 2 5 2 2" xfId="1585" xr:uid="{00000000-0005-0000-0000-0000CF240000}"/>
    <cellStyle name="Comma 4 2 2 2 5 2 2 2" xfId="6842" xr:uid="{00000000-0005-0000-0000-0000D0240000}"/>
    <cellStyle name="Comma 4 2 2 2 5 2 2 2 2" xfId="14639" xr:uid="{00000000-0005-0000-0000-0000D1240000}"/>
    <cellStyle name="Comma 4 2 2 2 5 2 2 3" xfId="4243" xr:uid="{00000000-0005-0000-0000-0000D2240000}"/>
    <cellStyle name="Comma 4 2 2 2 5 2 2 3 2" xfId="12037" xr:uid="{00000000-0005-0000-0000-0000D3240000}"/>
    <cellStyle name="Comma 4 2 2 2 5 2 2 4" xfId="9439" xr:uid="{00000000-0005-0000-0000-0000D4240000}"/>
    <cellStyle name="Comma 4 2 2 2 5 2 3" xfId="6841" xr:uid="{00000000-0005-0000-0000-0000D5240000}"/>
    <cellStyle name="Comma 4 2 2 2 5 2 3 2" xfId="14638" xr:uid="{00000000-0005-0000-0000-0000D6240000}"/>
    <cellStyle name="Comma 4 2 2 2 5 2 4" xfId="4242" xr:uid="{00000000-0005-0000-0000-0000D7240000}"/>
    <cellStyle name="Comma 4 2 2 2 5 2 4 2" xfId="12036" xr:uid="{00000000-0005-0000-0000-0000D8240000}"/>
    <cellStyle name="Comma 4 2 2 2 5 2 5" xfId="9438" xr:uid="{00000000-0005-0000-0000-0000D9240000}"/>
    <cellStyle name="Comma 4 2 2 2 5 3" xfId="1586" xr:uid="{00000000-0005-0000-0000-0000DA240000}"/>
    <cellStyle name="Comma 4 2 2 2 5 3 2" xfId="6843" xr:uid="{00000000-0005-0000-0000-0000DB240000}"/>
    <cellStyle name="Comma 4 2 2 2 5 3 2 2" xfId="14640" xr:uid="{00000000-0005-0000-0000-0000DC240000}"/>
    <cellStyle name="Comma 4 2 2 2 5 3 3" xfId="4244" xr:uid="{00000000-0005-0000-0000-0000DD240000}"/>
    <cellStyle name="Comma 4 2 2 2 5 3 3 2" xfId="12038" xr:uid="{00000000-0005-0000-0000-0000DE240000}"/>
    <cellStyle name="Comma 4 2 2 2 5 3 4" xfId="9440" xr:uid="{00000000-0005-0000-0000-0000DF240000}"/>
    <cellStyle name="Comma 4 2 2 2 5 4" xfId="1587" xr:uid="{00000000-0005-0000-0000-0000E0240000}"/>
    <cellStyle name="Comma 4 2 2 2 5 4 2" xfId="6844" xr:uid="{00000000-0005-0000-0000-0000E1240000}"/>
    <cellStyle name="Comma 4 2 2 2 5 4 2 2" xfId="14641" xr:uid="{00000000-0005-0000-0000-0000E2240000}"/>
    <cellStyle name="Comma 4 2 2 2 5 4 3" xfId="4245" xr:uid="{00000000-0005-0000-0000-0000E3240000}"/>
    <cellStyle name="Comma 4 2 2 2 5 4 3 2" xfId="12039" xr:uid="{00000000-0005-0000-0000-0000E4240000}"/>
    <cellStyle name="Comma 4 2 2 2 5 4 4" xfId="9441" xr:uid="{00000000-0005-0000-0000-0000E5240000}"/>
    <cellStyle name="Comma 4 2 2 2 5 5" xfId="6840" xr:uid="{00000000-0005-0000-0000-0000E6240000}"/>
    <cellStyle name="Comma 4 2 2 2 5 5 2" xfId="14637" xr:uid="{00000000-0005-0000-0000-0000E7240000}"/>
    <cellStyle name="Comma 4 2 2 2 5 6" xfId="4241" xr:uid="{00000000-0005-0000-0000-0000E8240000}"/>
    <cellStyle name="Comma 4 2 2 2 5 6 2" xfId="12035" xr:uid="{00000000-0005-0000-0000-0000E9240000}"/>
    <cellStyle name="Comma 4 2 2 2 5 7" xfId="9437" xr:uid="{00000000-0005-0000-0000-0000EA240000}"/>
    <cellStyle name="Comma 4 2 2 2 6" xfId="1588" xr:uid="{00000000-0005-0000-0000-0000EB240000}"/>
    <cellStyle name="Comma 4 2 2 2 6 2" xfId="1589" xr:uid="{00000000-0005-0000-0000-0000EC240000}"/>
    <cellStyle name="Comma 4 2 2 2 6 2 2" xfId="6846" xr:uid="{00000000-0005-0000-0000-0000ED240000}"/>
    <cellStyle name="Comma 4 2 2 2 6 2 2 2" xfId="14643" xr:uid="{00000000-0005-0000-0000-0000EE240000}"/>
    <cellStyle name="Comma 4 2 2 2 6 2 3" xfId="4247" xr:uid="{00000000-0005-0000-0000-0000EF240000}"/>
    <cellStyle name="Comma 4 2 2 2 6 2 3 2" xfId="12041" xr:uid="{00000000-0005-0000-0000-0000F0240000}"/>
    <cellStyle name="Comma 4 2 2 2 6 2 4" xfId="9443" xr:uid="{00000000-0005-0000-0000-0000F1240000}"/>
    <cellStyle name="Comma 4 2 2 2 6 3" xfId="1590" xr:uid="{00000000-0005-0000-0000-0000F2240000}"/>
    <cellStyle name="Comma 4 2 2 2 6 3 2" xfId="6847" xr:uid="{00000000-0005-0000-0000-0000F3240000}"/>
    <cellStyle name="Comma 4 2 2 2 6 3 2 2" xfId="14644" xr:uid="{00000000-0005-0000-0000-0000F4240000}"/>
    <cellStyle name="Comma 4 2 2 2 6 3 3" xfId="4248" xr:uid="{00000000-0005-0000-0000-0000F5240000}"/>
    <cellStyle name="Comma 4 2 2 2 6 3 3 2" xfId="12042" xr:uid="{00000000-0005-0000-0000-0000F6240000}"/>
    <cellStyle name="Comma 4 2 2 2 6 3 4" xfId="9444" xr:uid="{00000000-0005-0000-0000-0000F7240000}"/>
    <cellStyle name="Comma 4 2 2 2 6 4" xfId="6845" xr:uid="{00000000-0005-0000-0000-0000F8240000}"/>
    <cellStyle name="Comma 4 2 2 2 6 4 2" xfId="14642" xr:uid="{00000000-0005-0000-0000-0000F9240000}"/>
    <cellStyle name="Comma 4 2 2 2 6 5" xfId="4246" xr:uid="{00000000-0005-0000-0000-0000FA240000}"/>
    <cellStyle name="Comma 4 2 2 2 6 5 2" xfId="12040" xr:uid="{00000000-0005-0000-0000-0000FB240000}"/>
    <cellStyle name="Comma 4 2 2 2 6 6" xfId="9442" xr:uid="{00000000-0005-0000-0000-0000FC240000}"/>
    <cellStyle name="Comma 4 2 2 2 7" xfId="1591" xr:uid="{00000000-0005-0000-0000-0000FD240000}"/>
    <cellStyle name="Comma 4 2 2 2 7 2" xfId="1592" xr:uid="{00000000-0005-0000-0000-0000FE240000}"/>
    <cellStyle name="Comma 4 2 2 2 7 2 2" xfId="6849" xr:uid="{00000000-0005-0000-0000-0000FF240000}"/>
    <cellStyle name="Comma 4 2 2 2 7 2 2 2" xfId="14646" xr:uid="{00000000-0005-0000-0000-000000250000}"/>
    <cellStyle name="Comma 4 2 2 2 7 2 3" xfId="4250" xr:uid="{00000000-0005-0000-0000-000001250000}"/>
    <cellStyle name="Comma 4 2 2 2 7 2 3 2" xfId="12044" xr:uid="{00000000-0005-0000-0000-000002250000}"/>
    <cellStyle name="Comma 4 2 2 2 7 2 4" xfId="9446" xr:uid="{00000000-0005-0000-0000-000003250000}"/>
    <cellStyle name="Comma 4 2 2 2 7 3" xfId="6848" xr:uid="{00000000-0005-0000-0000-000004250000}"/>
    <cellStyle name="Comma 4 2 2 2 7 3 2" xfId="14645" xr:uid="{00000000-0005-0000-0000-000005250000}"/>
    <cellStyle name="Comma 4 2 2 2 7 4" xfId="4249" xr:uid="{00000000-0005-0000-0000-000006250000}"/>
    <cellStyle name="Comma 4 2 2 2 7 4 2" xfId="12043" xr:uid="{00000000-0005-0000-0000-000007250000}"/>
    <cellStyle name="Comma 4 2 2 2 7 5" xfId="9445" xr:uid="{00000000-0005-0000-0000-000008250000}"/>
    <cellStyle name="Comma 4 2 2 2 8" xfId="1593" xr:uid="{00000000-0005-0000-0000-000009250000}"/>
    <cellStyle name="Comma 4 2 2 2 8 2" xfId="6850" xr:uid="{00000000-0005-0000-0000-00000A250000}"/>
    <cellStyle name="Comma 4 2 2 2 8 2 2" xfId="14647" xr:uid="{00000000-0005-0000-0000-00000B250000}"/>
    <cellStyle name="Comma 4 2 2 2 8 3" xfId="4251" xr:uid="{00000000-0005-0000-0000-00000C250000}"/>
    <cellStyle name="Comma 4 2 2 2 8 3 2" xfId="12045" xr:uid="{00000000-0005-0000-0000-00000D250000}"/>
    <cellStyle name="Comma 4 2 2 2 8 4" xfId="9447" xr:uid="{00000000-0005-0000-0000-00000E250000}"/>
    <cellStyle name="Comma 4 2 2 2 9" xfId="1594" xr:uid="{00000000-0005-0000-0000-00000F250000}"/>
    <cellStyle name="Comma 4 2 2 2 9 2" xfId="6851" xr:uid="{00000000-0005-0000-0000-000010250000}"/>
    <cellStyle name="Comma 4 2 2 2 9 2 2" xfId="14648" xr:uid="{00000000-0005-0000-0000-000011250000}"/>
    <cellStyle name="Comma 4 2 2 2 9 3" xfId="4252" xr:uid="{00000000-0005-0000-0000-000012250000}"/>
    <cellStyle name="Comma 4 2 2 2 9 3 2" xfId="12046" xr:uid="{00000000-0005-0000-0000-000013250000}"/>
    <cellStyle name="Comma 4 2 2 2 9 4" xfId="9448" xr:uid="{00000000-0005-0000-0000-000014250000}"/>
    <cellStyle name="Comma 4 2 2 3" xfId="139" xr:uid="{00000000-0005-0000-0000-000015250000}"/>
    <cellStyle name="Comma 4 2 2 3 10" xfId="7998" xr:uid="{00000000-0005-0000-0000-000016250000}"/>
    <cellStyle name="Comma 4 2 2 3 2" xfId="168" xr:uid="{00000000-0005-0000-0000-000017250000}"/>
    <cellStyle name="Comma 4 2 2 3 2 2" xfId="222" xr:uid="{00000000-0005-0000-0000-000018250000}"/>
    <cellStyle name="Comma 4 2 2 3 2 2 2" xfId="2757" xr:uid="{00000000-0005-0000-0000-000019250000}"/>
    <cellStyle name="Comma 4 2 2 3 2 2 2 2" xfId="7970" xr:uid="{00000000-0005-0000-0000-00001A250000}"/>
    <cellStyle name="Comma 4 2 2 3 2 2 2 2 2" xfId="15767" xr:uid="{00000000-0005-0000-0000-00001B250000}"/>
    <cellStyle name="Comma 4 2 2 3 2 2 2 3" xfId="5371" xr:uid="{00000000-0005-0000-0000-00001C250000}"/>
    <cellStyle name="Comma 4 2 2 3 2 2 2 3 2" xfId="13165" xr:uid="{00000000-0005-0000-0000-00001D250000}"/>
    <cellStyle name="Comma 4 2 2 3 2 2 2 4" xfId="10567" xr:uid="{00000000-0005-0000-0000-00001E250000}"/>
    <cellStyle name="Comma 4 2 2 3 2 2 3" xfId="1597" xr:uid="{00000000-0005-0000-0000-00001F250000}"/>
    <cellStyle name="Comma 4 2 2 3 2 2 3 2" xfId="6854" xr:uid="{00000000-0005-0000-0000-000020250000}"/>
    <cellStyle name="Comma 4 2 2 3 2 2 3 2 2" xfId="14651" xr:uid="{00000000-0005-0000-0000-000021250000}"/>
    <cellStyle name="Comma 4 2 2 3 2 2 3 3" xfId="4255" xr:uid="{00000000-0005-0000-0000-000022250000}"/>
    <cellStyle name="Comma 4 2 2 3 2 2 3 3 2" xfId="12049" xr:uid="{00000000-0005-0000-0000-000023250000}"/>
    <cellStyle name="Comma 4 2 2 3 2 2 3 4" xfId="9451" xr:uid="{00000000-0005-0000-0000-000024250000}"/>
    <cellStyle name="Comma 4 2 2 3 2 2 4" xfId="5480" xr:uid="{00000000-0005-0000-0000-000025250000}"/>
    <cellStyle name="Comma 4 2 2 3 2 2 4 2" xfId="13274" xr:uid="{00000000-0005-0000-0000-000026250000}"/>
    <cellStyle name="Comma 4 2 2 3 2 2 5" xfId="2874" xr:uid="{00000000-0005-0000-0000-000027250000}"/>
    <cellStyle name="Comma 4 2 2 3 2 2 5 2" xfId="10676" xr:uid="{00000000-0005-0000-0000-000028250000}"/>
    <cellStyle name="Comma 4 2 2 3 2 2 6" xfId="8079" xr:uid="{00000000-0005-0000-0000-000029250000}"/>
    <cellStyle name="Comma 4 2 2 3 2 3" xfId="2646" xr:uid="{00000000-0005-0000-0000-00002A250000}"/>
    <cellStyle name="Comma 4 2 2 3 2 3 2" xfId="7863" xr:uid="{00000000-0005-0000-0000-00002B250000}"/>
    <cellStyle name="Comma 4 2 2 3 2 3 2 2" xfId="15660" xr:uid="{00000000-0005-0000-0000-00002C250000}"/>
    <cellStyle name="Comma 4 2 2 3 2 3 3" xfId="5264" xr:uid="{00000000-0005-0000-0000-00002D250000}"/>
    <cellStyle name="Comma 4 2 2 3 2 3 3 2" xfId="13058" xr:uid="{00000000-0005-0000-0000-00002E250000}"/>
    <cellStyle name="Comma 4 2 2 3 2 3 4" xfId="10460" xr:uid="{00000000-0005-0000-0000-00002F250000}"/>
    <cellStyle name="Comma 4 2 2 3 2 4" xfId="2703" xr:uid="{00000000-0005-0000-0000-000030250000}"/>
    <cellStyle name="Comma 4 2 2 3 2 4 2" xfId="7916" xr:uid="{00000000-0005-0000-0000-000031250000}"/>
    <cellStyle name="Comma 4 2 2 3 2 4 2 2" xfId="15713" xr:uid="{00000000-0005-0000-0000-000032250000}"/>
    <cellStyle name="Comma 4 2 2 3 2 4 3" xfId="5317" xr:uid="{00000000-0005-0000-0000-000033250000}"/>
    <cellStyle name="Comma 4 2 2 3 2 4 3 2" xfId="13111" xr:uid="{00000000-0005-0000-0000-000034250000}"/>
    <cellStyle name="Comma 4 2 2 3 2 4 4" xfId="10513" xr:uid="{00000000-0005-0000-0000-000035250000}"/>
    <cellStyle name="Comma 4 2 2 3 2 5" xfId="1596" xr:uid="{00000000-0005-0000-0000-000036250000}"/>
    <cellStyle name="Comma 4 2 2 3 2 5 2" xfId="6853" xr:uid="{00000000-0005-0000-0000-000037250000}"/>
    <cellStyle name="Comma 4 2 2 3 2 5 2 2" xfId="14650" xr:uid="{00000000-0005-0000-0000-000038250000}"/>
    <cellStyle name="Comma 4 2 2 3 2 5 3" xfId="4254" xr:uid="{00000000-0005-0000-0000-000039250000}"/>
    <cellStyle name="Comma 4 2 2 3 2 5 3 2" xfId="12048" xr:uid="{00000000-0005-0000-0000-00003A250000}"/>
    <cellStyle name="Comma 4 2 2 3 2 5 4" xfId="9450" xr:uid="{00000000-0005-0000-0000-00003B250000}"/>
    <cellStyle name="Comma 4 2 2 3 2 6" xfId="5426" xr:uid="{00000000-0005-0000-0000-00003C250000}"/>
    <cellStyle name="Comma 4 2 2 3 2 6 2" xfId="13220" xr:uid="{00000000-0005-0000-0000-00003D250000}"/>
    <cellStyle name="Comma 4 2 2 3 2 7" xfId="2820" xr:uid="{00000000-0005-0000-0000-00003E250000}"/>
    <cellStyle name="Comma 4 2 2 3 2 7 2" xfId="10622" xr:uid="{00000000-0005-0000-0000-00003F250000}"/>
    <cellStyle name="Comma 4 2 2 3 2 8" xfId="8025" xr:uid="{00000000-0005-0000-0000-000040250000}"/>
    <cellStyle name="Comma 4 2 2 3 3" xfId="195" xr:uid="{00000000-0005-0000-0000-000041250000}"/>
    <cellStyle name="Comma 4 2 2 3 3 2" xfId="2730" xr:uid="{00000000-0005-0000-0000-000042250000}"/>
    <cellStyle name="Comma 4 2 2 3 3 2 2" xfId="7943" xr:uid="{00000000-0005-0000-0000-000043250000}"/>
    <cellStyle name="Comma 4 2 2 3 3 2 2 2" xfId="15740" xr:uid="{00000000-0005-0000-0000-000044250000}"/>
    <cellStyle name="Comma 4 2 2 3 3 2 3" xfId="5344" xr:uid="{00000000-0005-0000-0000-000045250000}"/>
    <cellStyle name="Comma 4 2 2 3 3 2 3 2" xfId="13138" xr:uid="{00000000-0005-0000-0000-000046250000}"/>
    <cellStyle name="Comma 4 2 2 3 3 2 4" xfId="10540" xr:uid="{00000000-0005-0000-0000-000047250000}"/>
    <cellStyle name="Comma 4 2 2 3 3 3" xfId="1598" xr:uid="{00000000-0005-0000-0000-000048250000}"/>
    <cellStyle name="Comma 4 2 2 3 3 3 2" xfId="6855" xr:uid="{00000000-0005-0000-0000-000049250000}"/>
    <cellStyle name="Comma 4 2 2 3 3 3 2 2" xfId="14652" xr:uid="{00000000-0005-0000-0000-00004A250000}"/>
    <cellStyle name="Comma 4 2 2 3 3 3 3" xfId="4256" xr:uid="{00000000-0005-0000-0000-00004B250000}"/>
    <cellStyle name="Comma 4 2 2 3 3 3 3 2" xfId="12050" xr:uid="{00000000-0005-0000-0000-00004C250000}"/>
    <cellStyle name="Comma 4 2 2 3 3 3 4" xfId="9452" xr:uid="{00000000-0005-0000-0000-00004D250000}"/>
    <cellStyle name="Comma 4 2 2 3 3 4" xfId="5453" xr:uid="{00000000-0005-0000-0000-00004E250000}"/>
    <cellStyle name="Comma 4 2 2 3 3 4 2" xfId="13247" xr:uid="{00000000-0005-0000-0000-00004F250000}"/>
    <cellStyle name="Comma 4 2 2 3 3 5" xfId="2847" xr:uid="{00000000-0005-0000-0000-000050250000}"/>
    <cellStyle name="Comma 4 2 2 3 3 5 2" xfId="10649" xr:uid="{00000000-0005-0000-0000-000051250000}"/>
    <cellStyle name="Comma 4 2 2 3 3 6" xfId="8052" xr:uid="{00000000-0005-0000-0000-000052250000}"/>
    <cellStyle name="Comma 4 2 2 3 4" xfId="1599" xr:uid="{00000000-0005-0000-0000-000053250000}"/>
    <cellStyle name="Comma 4 2 2 3 4 2" xfId="6856" xr:uid="{00000000-0005-0000-0000-000054250000}"/>
    <cellStyle name="Comma 4 2 2 3 4 2 2" xfId="14653" xr:uid="{00000000-0005-0000-0000-000055250000}"/>
    <cellStyle name="Comma 4 2 2 3 4 3" xfId="4257" xr:uid="{00000000-0005-0000-0000-000056250000}"/>
    <cellStyle name="Comma 4 2 2 3 4 3 2" xfId="12051" xr:uid="{00000000-0005-0000-0000-000057250000}"/>
    <cellStyle name="Comma 4 2 2 3 4 4" xfId="9453" xr:uid="{00000000-0005-0000-0000-000058250000}"/>
    <cellStyle name="Comma 4 2 2 3 5" xfId="2618" xr:uid="{00000000-0005-0000-0000-000059250000}"/>
    <cellStyle name="Comma 4 2 2 3 5 2" xfId="7836" xr:uid="{00000000-0005-0000-0000-00005A250000}"/>
    <cellStyle name="Comma 4 2 2 3 5 2 2" xfId="15633" xr:uid="{00000000-0005-0000-0000-00005B250000}"/>
    <cellStyle name="Comma 4 2 2 3 5 3" xfId="5237" xr:uid="{00000000-0005-0000-0000-00005C250000}"/>
    <cellStyle name="Comma 4 2 2 3 5 3 2" xfId="13031" xr:uid="{00000000-0005-0000-0000-00005D250000}"/>
    <cellStyle name="Comma 4 2 2 3 5 4" xfId="10433" xr:uid="{00000000-0005-0000-0000-00005E250000}"/>
    <cellStyle name="Comma 4 2 2 3 6" xfId="2676" xr:uid="{00000000-0005-0000-0000-00005F250000}"/>
    <cellStyle name="Comma 4 2 2 3 6 2" xfId="7889" xr:uid="{00000000-0005-0000-0000-000060250000}"/>
    <cellStyle name="Comma 4 2 2 3 6 2 2" xfId="15686" xr:uid="{00000000-0005-0000-0000-000061250000}"/>
    <cellStyle name="Comma 4 2 2 3 6 3" xfId="5290" xr:uid="{00000000-0005-0000-0000-000062250000}"/>
    <cellStyle name="Comma 4 2 2 3 6 3 2" xfId="13084" xr:uid="{00000000-0005-0000-0000-000063250000}"/>
    <cellStyle name="Comma 4 2 2 3 6 4" xfId="10486" xr:uid="{00000000-0005-0000-0000-000064250000}"/>
    <cellStyle name="Comma 4 2 2 3 7" xfId="1595" xr:uid="{00000000-0005-0000-0000-000065250000}"/>
    <cellStyle name="Comma 4 2 2 3 7 2" xfId="6852" xr:uid="{00000000-0005-0000-0000-000066250000}"/>
    <cellStyle name="Comma 4 2 2 3 7 2 2" xfId="14649" xr:uid="{00000000-0005-0000-0000-000067250000}"/>
    <cellStyle name="Comma 4 2 2 3 7 3" xfId="4253" xr:uid="{00000000-0005-0000-0000-000068250000}"/>
    <cellStyle name="Comma 4 2 2 3 7 3 2" xfId="12047" xr:uid="{00000000-0005-0000-0000-000069250000}"/>
    <cellStyle name="Comma 4 2 2 3 7 4" xfId="9449" xr:uid="{00000000-0005-0000-0000-00006A250000}"/>
    <cellStyle name="Comma 4 2 2 3 8" xfId="5399" xr:uid="{00000000-0005-0000-0000-00006B250000}"/>
    <cellStyle name="Comma 4 2 2 3 8 2" xfId="13193" xr:uid="{00000000-0005-0000-0000-00006C250000}"/>
    <cellStyle name="Comma 4 2 2 3 9" xfId="2793" xr:uid="{00000000-0005-0000-0000-00006D250000}"/>
    <cellStyle name="Comma 4 2 2 3 9 2" xfId="10595" xr:uid="{00000000-0005-0000-0000-00006E250000}"/>
    <cellStyle name="Comma 4 2 2 4" xfId="155" xr:uid="{00000000-0005-0000-0000-00006F250000}"/>
    <cellStyle name="Comma 4 2 2 4 10" xfId="8012" xr:uid="{00000000-0005-0000-0000-000070250000}"/>
    <cellStyle name="Comma 4 2 2 4 2" xfId="209" xr:uid="{00000000-0005-0000-0000-000071250000}"/>
    <cellStyle name="Comma 4 2 2 4 2 2" xfId="1602" xr:uid="{00000000-0005-0000-0000-000072250000}"/>
    <cellStyle name="Comma 4 2 2 4 2 2 2" xfId="6859" xr:uid="{00000000-0005-0000-0000-000073250000}"/>
    <cellStyle name="Comma 4 2 2 4 2 2 2 2" xfId="14656" xr:uid="{00000000-0005-0000-0000-000074250000}"/>
    <cellStyle name="Comma 4 2 2 4 2 2 3" xfId="4260" xr:uid="{00000000-0005-0000-0000-000075250000}"/>
    <cellStyle name="Comma 4 2 2 4 2 2 3 2" xfId="12054" xr:uid="{00000000-0005-0000-0000-000076250000}"/>
    <cellStyle name="Comma 4 2 2 4 2 2 4" xfId="9456" xr:uid="{00000000-0005-0000-0000-000077250000}"/>
    <cellStyle name="Comma 4 2 2 4 2 3" xfId="2744" xr:uid="{00000000-0005-0000-0000-000078250000}"/>
    <cellStyle name="Comma 4 2 2 4 2 3 2" xfId="7957" xr:uid="{00000000-0005-0000-0000-000079250000}"/>
    <cellStyle name="Comma 4 2 2 4 2 3 2 2" xfId="15754" xr:uid="{00000000-0005-0000-0000-00007A250000}"/>
    <cellStyle name="Comma 4 2 2 4 2 3 3" xfId="5358" xr:uid="{00000000-0005-0000-0000-00007B250000}"/>
    <cellStyle name="Comma 4 2 2 4 2 3 3 2" xfId="13152" xr:uid="{00000000-0005-0000-0000-00007C250000}"/>
    <cellStyle name="Comma 4 2 2 4 2 3 4" xfId="10554" xr:uid="{00000000-0005-0000-0000-00007D250000}"/>
    <cellStyle name="Comma 4 2 2 4 2 4" xfId="1601" xr:uid="{00000000-0005-0000-0000-00007E250000}"/>
    <cellStyle name="Comma 4 2 2 4 2 4 2" xfId="6858" xr:uid="{00000000-0005-0000-0000-00007F250000}"/>
    <cellStyle name="Comma 4 2 2 4 2 4 2 2" xfId="14655" xr:uid="{00000000-0005-0000-0000-000080250000}"/>
    <cellStyle name="Comma 4 2 2 4 2 4 3" xfId="4259" xr:uid="{00000000-0005-0000-0000-000081250000}"/>
    <cellStyle name="Comma 4 2 2 4 2 4 3 2" xfId="12053" xr:uid="{00000000-0005-0000-0000-000082250000}"/>
    <cellStyle name="Comma 4 2 2 4 2 4 4" xfId="9455" xr:uid="{00000000-0005-0000-0000-000083250000}"/>
    <cellStyle name="Comma 4 2 2 4 2 5" xfId="5467" xr:uid="{00000000-0005-0000-0000-000084250000}"/>
    <cellStyle name="Comma 4 2 2 4 2 5 2" xfId="13261" xr:uid="{00000000-0005-0000-0000-000085250000}"/>
    <cellStyle name="Comma 4 2 2 4 2 6" xfId="2861" xr:uid="{00000000-0005-0000-0000-000086250000}"/>
    <cellStyle name="Comma 4 2 2 4 2 6 2" xfId="10663" xr:uid="{00000000-0005-0000-0000-000087250000}"/>
    <cellStyle name="Comma 4 2 2 4 2 7" xfId="8066" xr:uid="{00000000-0005-0000-0000-000088250000}"/>
    <cellStyle name="Comma 4 2 2 4 3" xfId="1603" xr:uid="{00000000-0005-0000-0000-000089250000}"/>
    <cellStyle name="Comma 4 2 2 4 3 2" xfId="6860" xr:uid="{00000000-0005-0000-0000-00008A250000}"/>
    <cellStyle name="Comma 4 2 2 4 3 2 2" xfId="14657" xr:uid="{00000000-0005-0000-0000-00008B250000}"/>
    <cellStyle name="Comma 4 2 2 4 3 3" xfId="4261" xr:uid="{00000000-0005-0000-0000-00008C250000}"/>
    <cellStyle name="Comma 4 2 2 4 3 3 2" xfId="12055" xr:uid="{00000000-0005-0000-0000-00008D250000}"/>
    <cellStyle name="Comma 4 2 2 4 3 4" xfId="9457" xr:uid="{00000000-0005-0000-0000-00008E250000}"/>
    <cellStyle name="Comma 4 2 2 4 4" xfId="1604" xr:uid="{00000000-0005-0000-0000-00008F250000}"/>
    <cellStyle name="Comma 4 2 2 4 4 2" xfId="6861" xr:uid="{00000000-0005-0000-0000-000090250000}"/>
    <cellStyle name="Comma 4 2 2 4 4 2 2" xfId="14658" xr:uid="{00000000-0005-0000-0000-000091250000}"/>
    <cellStyle name="Comma 4 2 2 4 4 3" xfId="4262" xr:uid="{00000000-0005-0000-0000-000092250000}"/>
    <cellStyle name="Comma 4 2 2 4 4 3 2" xfId="12056" xr:uid="{00000000-0005-0000-0000-000093250000}"/>
    <cellStyle name="Comma 4 2 2 4 4 4" xfId="9458" xr:uid="{00000000-0005-0000-0000-000094250000}"/>
    <cellStyle name="Comma 4 2 2 4 5" xfId="2633" xr:uid="{00000000-0005-0000-0000-000095250000}"/>
    <cellStyle name="Comma 4 2 2 4 5 2" xfId="7850" xr:uid="{00000000-0005-0000-0000-000096250000}"/>
    <cellStyle name="Comma 4 2 2 4 5 2 2" xfId="15647" xr:uid="{00000000-0005-0000-0000-000097250000}"/>
    <cellStyle name="Comma 4 2 2 4 5 3" xfId="5251" xr:uid="{00000000-0005-0000-0000-000098250000}"/>
    <cellStyle name="Comma 4 2 2 4 5 3 2" xfId="13045" xr:uid="{00000000-0005-0000-0000-000099250000}"/>
    <cellStyle name="Comma 4 2 2 4 5 4" xfId="10447" xr:uid="{00000000-0005-0000-0000-00009A250000}"/>
    <cellStyle name="Comma 4 2 2 4 6" xfId="2690" xr:uid="{00000000-0005-0000-0000-00009B250000}"/>
    <cellStyle name="Comma 4 2 2 4 6 2" xfId="7903" xr:uid="{00000000-0005-0000-0000-00009C250000}"/>
    <cellStyle name="Comma 4 2 2 4 6 2 2" xfId="15700" xr:uid="{00000000-0005-0000-0000-00009D250000}"/>
    <cellStyle name="Comma 4 2 2 4 6 3" xfId="5304" xr:uid="{00000000-0005-0000-0000-00009E250000}"/>
    <cellStyle name="Comma 4 2 2 4 6 3 2" xfId="13098" xr:uid="{00000000-0005-0000-0000-00009F250000}"/>
    <cellStyle name="Comma 4 2 2 4 6 4" xfId="10500" xr:uid="{00000000-0005-0000-0000-0000A0250000}"/>
    <cellStyle name="Comma 4 2 2 4 7" xfId="1600" xr:uid="{00000000-0005-0000-0000-0000A1250000}"/>
    <cellStyle name="Comma 4 2 2 4 7 2" xfId="6857" xr:uid="{00000000-0005-0000-0000-0000A2250000}"/>
    <cellStyle name="Comma 4 2 2 4 7 2 2" xfId="14654" xr:uid="{00000000-0005-0000-0000-0000A3250000}"/>
    <cellStyle name="Comma 4 2 2 4 7 3" xfId="4258" xr:uid="{00000000-0005-0000-0000-0000A4250000}"/>
    <cellStyle name="Comma 4 2 2 4 7 3 2" xfId="12052" xr:uid="{00000000-0005-0000-0000-0000A5250000}"/>
    <cellStyle name="Comma 4 2 2 4 7 4" xfId="9454" xr:uid="{00000000-0005-0000-0000-0000A6250000}"/>
    <cellStyle name="Comma 4 2 2 4 8" xfId="5413" xr:uid="{00000000-0005-0000-0000-0000A7250000}"/>
    <cellStyle name="Comma 4 2 2 4 8 2" xfId="13207" xr:uid="{00000000-0005-0000-0000-0000A8250000}"/>
    <cellStyle name="Comma 4 2 2 4 9" xfId="2807" xr:uid="{00000000-0005-0000-0000-0000A9250000}"/>
    <cellStyle name="Comma 4 2 2 4 9 2" xfId="10609" xr:uid="{00000000-0005-0000-0000-0000AA250000}"/>
    <cellStyle name="Comma 4 2 2 5" xfId="182" xr:uid="{00000000-0005-0000-0000-0000AB250000}"/>
    <cellStyle name="Comma 4 2 2 5 2" xfId="1606" xr:uid="{00000000-0005-0000-0000-0000AC250000}"/>
    <cellStyle name="Comma 4 2 2 5 2 2" xfId="1607" xr:uid="{00000000-0005-0000-0000-0000AD250000}"/>
    <cellStyle name="Comma 4 2 2 5 2 2 2" xfId="6864" xr:uid="{00000000-0005-0000-0000-0000AE250000}"/>
    <cellStyle name="Comma 4 2 2 5 2 2 2 2" xfId="14661" xr:uid="{00000000-0005-0000-0000-0000AF250000}"/>
    <cellStyle name="Comma 4 2 2 5 2 2 3" xfId="4265" xr:uid="{00000000-0005-0000-0000-0000B0250000}"/>
    <cellStyle name="Comma 4 2 2 5 2 2 3 2" xfId="12059" xr:uid="{00000000-0005-0000-0000-0000B1250000}"/>
    <cellStyle name="Comma 4 2 2 5 2 2 4" xfId="9461" xr:uid="{00000000-0005-0000-0000-0000B2250000}"/>
    <cellStyle name="Comma 4 2 2 5 2 3" xfId="6863" xr:uid="{00000000-0005-0000-0000-0000B3250000}"/>
    <cellStyle name="Comma 4 2 2 5 2 3 2" xfId="14660" xr:uid="{00000000-0005-0000-0000-0000B4250000}"/>
    <cellStyle name="Comma 4 2 2 5 2 4" xfId="4264" xr:uid="{00000000-0005-0000-0000-0000B5250000}"/>
    <cellStyle name="Comma 4 2 2 5 2 4 2" xfId="12058" xr:uid="{00000000-0005-0000-0000-0000B6250000}"/>
    <cellStyle name="Comma 4 2 2 5 2 5" xfId="9460" xr:uid="{00000000-0005-0000-0000-0000B7250000}"/>
    <cellStyle name="Comma 4 2 2 5 3" xfId="1608" xr:uid="{00000000-0005-0000-0000-0000B8250000}"/>
    <cellStyle name="Comma 4 2 2 5 3 2" xfId="6865" xr:uid="{00000000-0005-0000-0000-0000B9250000}"/>
    <cellStyle name="Comma 4 2 2 5 3 2 2" xfId="14662" xr:uid="{00000000-0005-0000-0000-0000BA250000}"/>
    <cellStyle name="Comma 4 2 2 5 3 3" xfId="4266" xr:uid="{00000000-0005-0000-0000-0000BB250000}"/>
    <cellStyle name="Comma 4 2 2 5 3 3 2" xfId="12060" xr:uid="{00000000-0005-0000-0000-0000BC250000}"/>
    <cellStyle name="Comma 4 2 2 5 3 4" xfId="9462" xr:uid="{00000000-0005-0000-0000-0000BD250000}"/>
    <cellStyle name="Comma 4 2 2 5 4" xfId="1609" xr:uid="{00000000-0005-0000-0000-0000BE250000}"/>
    <cellStyle name="Comma 4 2 2 5 4 2" xfId="6866" xr:uid="{00000000-0005-0000-0000-0000BF250000}"/>
    <cellStyle name="Comma 4 2 2 5 4 2 2" xfId="14663" xr:uid="{00000000-0005-0000-0000-0000C0250000}"/>
    <cellStyle name="Comma 4 2 2 5 4 3" xfId="4267" xr:uid="{00000000-0005-0000-0000-0000C1250000}"/>
    <cellStyle name="Comma 4 2 2 5 4 3 2" xfId="12061" xr:uid="{00000000-0005-0000-0000-0000C2250000}"/>
    <cellStyle name="Comma 4 2 2 5 4 4" xfId="9463" xr:uid="{00000000-0005-0000-0000-0000C3250000}"/>
    <cellStyle name="Comma 4 2 2 5 5" xfId="2717" xr:uid="{00000000-0005-0000-0000-0000C4250000}"/>
    <cellStyle name="Comma 4 2 2 5 5 2" xfId="7930" xr:uid="{00000000-0005-0000-0000-0000C5250000}"/>
    <cellStyle name="Comma 4 2 2 5 5 2 2" xfId="15727" xr:uid="{00000000-0005-0000-0000-0000C6250000}"/>
    <cellStyle name="Comma 4 2 2 5 5 3" xfId="5331" xr:uid="{00000000-0005-0000-0000-0000C7250000}"/>
    <cellStyle name="Comma 4 2 2 5 5 3 2" xfId="13125" xr:uid="{00000000-0005-0000-0000-0000C8250000}"/>
    <cellStyle name="Comma 4 2 2 5 5 4" xfId="10527" xr:uid="{00000000-0005-0000-0000-0000C9250000}"/>
    <cellStyle name="Comma 4 2 2 5 6" xfId="1605" xr:uid="{00000000-0005-0000-0000-0000CA250000}"/>
    <cellStyle name="Comma 4 2 2 5 6 2" xfId="6862" xr:uid="{00000000-0005-0000-0000-0000CB250000}"/>
    <cellStyle name="Comma 4 2 2 5 6 2 2" xfId="14659" xr:uid="{00000000-0005-0000-0000-0000CC250000}"/>
    <cellStyle name="Comma 4 2 2 5 6 3" xfId="4263" xr:uid="{00000000-0005-0000-0000-0000CD250000}"/>
    <cellStyle name="Comma 4 2 2 5 6 3 2" xfId="12057" xr:uid="{00000000-0005-0000-0000-0000CE250000}"/>
    <cellStyle name="Comma 4 2 2 5 6 4" xfId="9459" xr:uid="{00000000-0005-0000-0000-0000CF250000}"/>
    <cellStyle name="Comma 4 2 2 5 7" xfId="5440" xr:uid="{00000000-0005-0000-0000-0000D0250000}"/>
    <cellStyle name="Comma 4 2 2 5 7 2" xfId="13234" xr:uid="{00000000-0005-0000-0000-0000D1250000}"/>
    <cellStyle name="Comma 4 2 2 5 8" xfId="2834" xr:uid="{00000000-0005-0000-0000-0000D2250000}"/>
    <cellStyle name="Comma 4 2 2 5 8 2" xfId="10636" xr:uid="{00000000-0005-0000-0000-0000D3250000}"/>
    <cellStyle name="Comma 4 2 2 5 9" xfId="8039" xr:uid="{00000000-0005-0000-0000-0000D4250000}"/>
    <cellStyle name="Comma 4 2 2 6" xfId="1610" xr:uid="{00000000-0005-0000-0000-0000D5250000}"/>
    <cellStyle name="Comma 4 2 2 6 2" xfId="1611" xr:uid="{00000000-0005-0000-0000-0000D6250000}"/>
    <cellStyle name="Comma 4 2 2 6 2 2" xfId="1612" xr:uid="{00000000-0005-0000-0000-0000D7250000}"/>
    <cellStyle name="Comma 4 2 2 6 2 2 2" xfId="6869" xr:uid="{00000000-0005-0000-0000-0000D8250000}"/>
    <cellStyle name="Comma 4 2 2 6 2 2 2 2" xfId="14666" xr:uid="{00000000-0005-0000-0000-0000D9250000}"/>
    <cellStyle name="Comma 4 2 2 6 2 2 3" xfId="4270" xr:uid="{00000000-0005-0000-0000-0000DA250000}"/>
    <cellStyle name="Comma 4 2 2 6 2 2 3 2" xfId="12064" xr:uid="{00000000-0005-0000-0000-0000DB250000}"/>
    <cellStyle name="Comma 4 2 2 6 2 2 4" xfId="9466" xr:uid="{00000000-0005-0000-0000-0000DC250000}"/>
    <cellStyle name="Comma 4 2 2 6 2 3" xfId="6868" xr:uid="{00000000-0005-0000-0000-0000DD250000}"/>
    <cellStyle name="Comma 4 2 2 6 2 3 2" xfId="14665" xr:uid="{00000000-0005-0000-0000-0000DE250000}"/>
    <cellStyle name="Comma 4 2 2 6 2 4" xfId="4269" xr:uid="{00000000-0005-0000-0000-0000DF250000}"/>
    <cellStyle name="Comma 4 2 2 6 2 4 2" xfId="12063" xr:uid="{00000000-0005-0000-0000-0000E0250000}"/>
    <cellStyle name="Comma 4 2 2 6 2 5" xfId="9465" xr:uid="{00000000-0005-0000-0000-0000E1250000}"/>
    <cellStyle name="Comma 4 2 2 6 3" xfId="1613" xr:uid="{00000000-0005-0000-0000-0000E2250000}"/>
    <cellStyle name="Comma 4 2 2 6 3 2" xfId="6870" xr:uid="{00000000-0005-0000-0000-0000E3250000}"/>
    <cellStyle name="Comma 4 2 2 6 3 2 2" xfId="14667" xr:uid="{00000000-0005-0000-0000-0000E4250000}"/>
    <cellStyle name="Comma 4 2 2 6 3 3" xfId="4271" xr:uid="{00000000-0005-0000-0000-0000E5250000}"/>
    <cellStyle name="Comma 4 2 2 6 3 3 2" xfId="12065" xr:uid="{00000000-0005-0000-0000-0000E6250000}"/>
    <cellStyle name="Comma 4 2 2 6 3 4" xfId="9467" xr:uid="{00000000-0005-0000-0000-0000E7250000}"/>
    <cellStyle name="Comma 4 2 2 6 4" xfId="1614" xr:uid="{00000000-0005-0000-0000-0000E8250000}"/>
    <cellStyle name="Comma 4 2 2 6 4 2" xfId="6871" xr:uid="{00000000-0005-0000-0000-0000E9250000}"/>
    <cellStyle name="Comma 4 2 2 6 4 2 2" xfId="14668" xr:uid="{00000000-0005-0000-0000-0000EA250000}"/>
    <cellStyle name="Comma 4 2 2 6 4 3" xfId="4272" xr:uid="{00000000-0005-0000-0000-0000EB250000}"/>
    <cellStyle name="Comma 4 2 2 6 4 3 2" xfId="12066" xr:uid="{00000000-0005-0000-0000-0000EC250000}"/>
    <cellStyle name="Comma 4 2 2 6 4 4" xfId="9468" xr:uid="{00000000-0005-0000-0000-0000ED250000}"/>
    <cellStyle name="Comma 4 2 2 6 5" xfId="6867" xr:uid="{00000000-0005-0000-0000-0000EE250000}"/>
    <cellStyle name="Comma 4 2 2 6 5 2" xfId="14664" xr:uid="{00000000-0005-0000-0000-0000EF250000}"/>
    <cellStyle name="Comma 4 2 2 6 6" xfId="4268" xr:uid="{00000000-0005-0000-0000-0000F0250000}"/>
    <cellStyle name="Comma 4 2 2 6 6 2" xfId="12062" xr:uid="{00000000-0005-0000-0000-0000F1250000}"/>
    <cellStyle name="Comma 4 2 2 6 7" xfId="9464" xr:uid="{00000000-0005-0000-0000-0000F2250000}"/>
    <cellStyle name="Comma 4 2 2 7" xfId="1615" xr:uid="{00000000-0005-0000-0000-0000F3250000}"/>
    <cellStyle name="Comma 4 2 2 7 2" xfId="1616" xr:uid="{00000000-0005-0000-0000-0000F4250000}"/>
    <cellStyle name="Comma 4 2 2 7 2 2" xfId="6873" xr:uid="{00000000-0005-0000-0000-0000F5250000}"/>
    <cellStyle name="Comma 4 2 2 7 2 2 2" xfId="14670" xr:uid="{00000000-0005-0000-0000-0000F6250000}"/>
    <cellStyle name="Comma 4 2 2 7 2 3" xfId="4274" xr:uid="{00000000-0005-0000-0000-0000F7250000}"/>
    <cellStyle name="Comma 4 2 2 7 2 3 2" xfId="12068" xr:uid="{00000000-0005-0000-0000-0000F8250000}"/>
    <cellStyle name="Comma 4 2 2 7 2 4" xfId="9470" xr:uid="{00000000-0005-0000-0000-0000F9250000}"/>
    <cellStyle name="Comma 4 2 2 7 3" xfId="1617" xr:uid="{00000000-0005-0000-0000-0000FA250000}"/>
    <cellStyle name="Comma 4 2 2 7 3 2" xfId="6874" xr:uid="{00000000-0005-0000-0000-0000FB250000}"/>
    <cellStyle name="Comma 4 2 2 7 3 2 2" xfId="14671" xr:uid="{00000000-0005-0000-0000-0000FC250000}"/>
    <cellStyle name="Comma 4 2 2 7 3 3" xfId="4275" xr:uid="{00000000-0005-0000-0000-0000FD250000}"/>
    <cellStyle name="Comma 4 2 2 7 3 3 2" xfId="12069" xr:uid="{00000000-0005-0000-0000-0000FE250000}"/>
    <cellStyle name="Comma 4 2 2 7 3 4" xfId="9471" xr:uid="{00000000-0005-0000-0000-0000FF250000}"/>
    <cellStyle name="Comma 4 2 2 7 4" xfId="6872" xr:uid="{00000000-0005-0000-0000-000000260000}"/>
    <cellStyle name="Comma 4 2 2 7 4 2" xfId="14669" xr:uid="{00000000-0005-0000-0000-000001260000}"/>
    <cellStyle name="Comma 4 2 2 7 5" xfId="4273" xr:uid="{00000000-0005-0000-0000-000002260000}"/>
    <cellStyle name="Comma 4 2 2 7 5 2" xfId="12067" xr:uid="{00000000-0005-0000-0000-000003260000}"/>
    <cellStyle name="Comma 4 2 2 7 6" xfId="9469" xr:uid="{00000000-0005-0000-0000-000004260000}"/>
    <cellStyle name="Comma 4 2 2 8" xfId="1618" xr:uid="{00000000-0005-0000-0000-000005260000}"/>
    <cellStyle name="Comma 4 2 2 8 2" xfId="1619" xr:uid="{00000000-0005-0000-0000-000006260000}"/>
    <cellStyle name="Comma 4 2 2 8 2 2" xfId="6876" xr:uid="{00000000-0005-0000-0000-000007260000}"/>
    <cellStyle name="Comma 4 2 2 8 2 2 2" xfId="14673" xr:uid="{00000000-0005-0000-0000-000008260000}"/>
    <cellStyle name="Comma 4 2 2 8 2 3" xfId="4277" xr:uid="{00000000-0005-0000-0000-000009260000}"/>
    <cellStyle name="Comma 4 2 2 8 2 3 2" xfId="12071" xr:uid="{00000000-0005-0000-0000-00000A260000}"/>
    <cellStyle name="Comma 4 2 2 8 2 4" xfId="9473" xr:uid="{00000000-0005-0000-0000-00000B260000}"/>
    <cellStyle name="Comma 4 2 2 8 3" xfId="6875" xr:uid="{00000000-0005-0000-0000-00000C260000}"/>
    <cellStyle name="Comma 4 2 2 8 3 2" xfId="14672" xr:uid="{00000000-0005-0000-0000-00000D260000}"/>
    <cellStyle name="Comma 4 2 2 8 4" xfId="4276" xr:uid="{00000000-0005-0000-0000-00000E260000}"/>
    <cellStyle name="Comma 4 2 2 8 4 2" xfId="12070" xr:uid="{00000000-0005-0000-0000-00000F260000}"/>
    <cellStyle name="Comma 4 2 2 8 5" xfId="9472" xr:uid="{00000000-0005-0000-0000-000010260000}"/>
    <cellStyle name="Comma 4 2 2 9" xfId="1620" xr:uid="{00000000-0005-0000-0000-000011260000}"/>
    <cellStyle name="Comma 4 2 2 9 2" xfId="6877" xr:uid="{00000000-0005-0000-0000-000012260000}"/>
    <cellStyle name="Comma 4 2 2 9 2 2" xfId="14674" xr:uid="{00000000-0005-0000-0000-000013260000}"/>
    <cellStyle name="Comma 4 2 2 9 3" xfId="4278" xr:uid="{00000000-0005-0000-0000-000014260000}"/>
    <cellStyle name="Comma 4 2 2 9 3 2" xfId="12072" xr:uid="{00000000-0005-0000-0000-000015260000}"/>
    <cellStyle name="Comma 4 2 2 9 4" xfId="9474" xr:uid="{00000000-0005-0000-0000-000016260000}"/>
    <cellStyle name="Comma 4 2 3" xfId="130" xr:uid="{00000000-0005-0000-0000-000017260000}"/>
    <cellStyle name="Comma 4 2 3 10" xfId="1622" xr:uid="{00000000-0005-0000-0000-000018260000}"/>
    <cellStyle name="Comma 4 2 3 10 2" xfId="6879" xr:uid="{00000000-0005-0000-0000-000019260000}"/>
    <cellStyle name="Comma 4 2 3 10 2 2" xfId="14676" xr:uid="{00000000-0005-0000-0000-00001A260000}"/>
    <cellStyle name="Comma 4 2 3 10 3" xfId="4280" xr:uid="{00000000-0005-0000-0000-00001B260000}"/>
    <cellStyle name="Comma 4 2 3 10 3 2" xfId="12074" xr:uid="{00000000-0005-0000-0000-00001C260000}"/>
    <cellStyle name="Comma 4 2 3 10 4" xfId="9476" xr:uid="{00000000-0005-0000-0000-00001D260000}"/>
    <cellStyle name="Comma 4 2 3 11" xfId="2609" xr:uid="{00000000-0005-0000-0000-00001E260000}"/>
    <cellStyle name="Comma 4 2 3 11 2" xfId="7827" xr:uid="{00000000-0005-0000-0000-00001F260000}"/>
    <cellStyle name="Comma 4 2 3 11 2 2" xfId="15624" xr:uid="{00000000-0005-0000-0000-000020260000}"/>
    <cellStyle name="Comma 4 2 3 11 3" xfId="5228" xr:uid="{00000000-0005-0000-0000-000021260000}"/>
    <cellStyle name="Comma 4 2 3 11 3 2" xfId="13022" xr:uid="{00000000-0005-0000-0000-000022260000}"/>
    <cellStyle name="Comma 4 2 3 11 4" xfId="10424" xr:uid="{00000000-0005-0000-0000-000023260000}"/>
    <cellStyle name="Comma 4 2 3 12" xfId="2667" xr:uid="{00000000-0005-0000-0000-000024260000}"/>
    <cellStyle name="Comma 4 2 3 12 2" xfId="7880" xr:uid="{00000000-0005-0000-0000-000025260000}"/>
    <cellStyle name="Comma 4 2 3 12 2 2" xfId="15677" xr:uid="{00000000-0005-0000-0000-000026260000}"/>
    <cellStyle name="Comma 4 2 3 12 3" xfId="5281" xr:uid="{00000000-0005-0000-0000-000027260000}"/>
    <cellStyle name="Comma 4 2 3 12 3 2" xfId="13075" xr:uid="{00000000-0005-0000-0000-000028260000}"/>
    <cellStyle name="Comma 4 2 3 12 4" xfId="10477" xr:uid="{00000000-0005-0000-0000-000029260000}"/>
    <cellStyle name="Comma 4 2 3 13" xfId="1621" xr:uid="{00000000-0005-0000-0000-00002A260000}"/>
    <cellStyle name="Comma 4 2 3 13 2" xfId="6878" xr:uid="{00000000-0005-0000-0000-00002B260000}"/>
    <cellStyle name="Comma 4 2 3 13 2 2" xfId="14675" xr:uid="{00000000-0005-0000-0000-00002C260000}"/>
    <cellStyle name="Comma 4 2 3 13 3" xfId="4279" xr:uid="{00000000-0005-0000-0000-00002D260000}"/>
    <cellStyle name="Comma 4 2 3 13 3 2" xfId="12073" xr:uid="{00000000-0005-0000-0000-00002E260000}"/>
    <cellStyle name="Comma 4 2 3 13 4" xfId="9475" xr:uid="{00000000-0005-0000-0000-00002F260000}"/>
    <cellStyle name="Comma 4 2 3 14" xfId="5390" xr:uid="{00000000-0005-0000-0000-000030260000}"/>
    <cellStyle name="Comma 4 2 3 14 2" xfId="13184" xr:uid="{00000000-0005-0000-0000-000031260000}"/>
    <cellStyle name="Comma 4 2 3 15" xfId="2784" xr:uid="{00000000-0005-0000-0000-000032260000}"/>
    <cellStyle name="Comma 4 2 3 15 2" xfId="10586" xr:uid="{00000000-0005-0000-0000-000033260000}"/>
    <cellStyle name="Comma 4 2 3 16" xfId="7990" xr:uid="{00000000-0005-0000-0000-000034260000}"/>
    <cellStyle name="Comma 4 2 3 2" xfId="143" xr:uid="{00000000-0005-0000-0000-000035260000}"/>
    <cellStyle name="Comma 4 2 3 2 10" xfId="2622" xr:uid="{00000000-0005-0000-0000-000036260000}"/>
    <cellStyle name="Comma 4 2 3 2 10 2" xfId="7840" xr:uid="{00000000-0005-0000-0000-000037260000}"/>
    <cellStyle name="Comma 4 2 3 2 10 2 2" xfId="15637" xr:uid="{00000000-0005-0000-0000-000038260000}"/>
    <cellStyle name="Comma 4 2 3 2 10 3" xfId="5241" xr:uid="{00000000-0005-0000-0000-000039260000}"/>
    <cellStyle name="Comma 4 2 3 2 10 3 2" xfId="13035" xr:uid="{00000000-0005-0000-0000-00003A260000}"/>
    <cellStyle name="Comma 4 2 3 2 10 4" xfId="10437" xr:uid="{00000000-0005-0000-0000-00003B260000}"/>
    <cellStyle name="Comma 4 2 3 2 11" xfId="2680" xr:uid="{00000000-0005-0000-0000-00003C260000}"/>
    <cellStyle name="Comma 4 2 3 2 11 2" xfId="7893" xr:uid="{00000000-0005-0000-0000-00003D260000}"/>
    <cellStyle name="Comma 4 2 3 2 11 2 2" xfId="15690" xr:uid="{00000000-0005-0000-0000-00003E260000}"/>
    <cellStyle name="Comma 4 2 3 2 11 3" xfId="5294" xr:uid="{00000000-0005-0000-0000-00003F260000}"/>
    <cellStyle name="Comma 4 2 3 2 11 3 2" xfId="13088" xr:uid="{00000000-0005-0000-0000-000040260000}"/>
    <cellStyle name="Comma 4 2 3 2 11 4" xfId="10490" xr:uid="{00000000-0005-0000-0000-000041260000}"/>
    <cellStyle name="Comma 4 2 3 2 12" xfId="1623" xr:uid="{00000000-0005-0000-0000-000042260000}"/>
    <cellStyle name="Comma 4 2 3 2 12 2" xfId="6880" xr:uid="{00000000-0005-0000-0000-000043260000}"/>
    <cellStyle name="Comma 4 2 3 2 12 2 2" xfId="14677" xr:uid="{00000000-0005-0000-0000-000044260000}"/>
    <cellStyle name="Comma 4 2 3 2 12 3" xfId="4281" xr:uid="{00000000-0005-0000-0000-000045260000}"/>
    <cellStyle name="Comma 4 2 3 2 12 3 2" xfId="12075" xr:uid="{00000000-0005-0000-0000-000046260000}"/>
    <cellStyle name="Comma 4 2 3 2 12 4" xfId="9477" xr:uid="{00000000-0005-0000-0000-000047260000}"/>
    <cellStyle name="Comma 4 2 3 2 13" xfId="5403" xr:uid="{00000000-0005-0000-0000-000048260000}"/>
    <cellStyle name="Comma 4 2 3 2 13 2" xfId="13197" xr:uid="{00000000-0005-0000-0000-000049260000}"/>
    <cellStyle name="Comma 4 2 3 2 14" xfId="2797" xr:uid="{00000000-0005-0000-0000-00004A260000}"/>
    <cellStyle name="Comma 4 2 3 2 14 2" xfId="10599" xr:uid="{00000000-0005-0000-0000-00004B260000}"/>
    <cellStyle name="Comma 4 2 3 2 15" xfId="8002" xr:uid="{00000000-0005-0000-0000-00004C260000}"/>
    <cellStyle name="Comma 4 2 3 2 2" xfId="172" xr:uid="{00000000-0005-0000-0000-00004D260000}"/>
    <cellStyle name="Comma 4 2 3 2 2 10" xfId="8029" xr:uid="{00000000-0005-0000-0000-00004E260000}"/>
    <cellStyle name="Comma 4 2 3 2 2 2" xfId="226" xr:uid="{00000000-0005-0000-0000-00004F260000}"/>
    <cellStyle name="Comma 4 2 3 2 2 2 2" xfId="1626" xr:uid="{00000000-0005-0000-0000-000050260000}"/>
    <cellStyle name="Comma 4 2 3 2 2 2 2 2" xfId="6883" xr:uid="{00000000-0005-0000-0000-000051260000}"/>
    <cellStyle name="Comma 4 2 3 2 2 2 2 2 2" xfId="14680" xr:uid="{00000000-0005-0000-0000-000052260000}"/>
    <cellStyle name="Comma 4 2 3 2 2 2 2 3" xfId="4284" xr:uid="{00000000-0005-0000-0000-000053260000}"/>
    <cellStyle name="Comma 4 2 3 2 2 2 2 3 2" xfId="12078" xr:uid="{00000000-0005-0000-0000-000054260000}"/>
    <cellStyle name="Comma 4 2 3 2 2 2 2 4" xfId="9480" xr:uid="{00000000-0005-0000-0000-000055260000}"/>
    <cellStyle name="Comma 4 2 3 2 2 2 3" xfId="2761" xr:uid="{00000000-0005-0000-0000-000056260000}"/>
    <cellStyle name="Comma 4 2 3 2 2 2 3 2" xfId="7974" xr:uid="{00000000-0005-0000-0000-000057260000}"/>
    <cellStyle name="Comma 4 2 3 2 2 2 3 2 2" xfId="15771" xr:uid="{00000000-0005-0000-0000-000058260000}"/>
    <cellStyle name="Comma 4 2 3 2 2 2 3 3" xfId="5375" xr:uid="{00000000-0005-0000-0000-000059260000}"/>
    <cellStyle name="Comma 4 2 3 2 2 2 3 3 2" xfId="13169" xr:uid="{00000000-0005-0000-0000-00005A260000}"/>
    <cellStyle name="Comma 4 2 3 2 2 2 3 4" xfId="10571" xr:uid="{00000000-0005-0000-0000-00005B260000}"/>
    <cellStyle name="Comma 4 2 3 2 2 2 4" xfId="1625" xr:uid="{00000000-0005-0000-0000-00005C260000}"/>
    <cellStyle name="Comma 4 2 3 2 2 2 4 2" xfId="6882" xr:uid="{00000000-0005-0000-0000-00005D260000}"/>
    <cellStyle name="Comma 4 2 3 2 2 2 4 2 2" xfId="14679" xr:uid="{00000000-0005-0000-0000-00005E260000}"/>
    <cellStyle name="Comma 4 2 3 2 2 2 4 3" xfId="4283" xr:uid="{00000000-0005-0000-0000-00005F260000}"/>
    <cellStyle name="Comma 4 2 3 2 2 2 4 3 2" xfId="12077" xr:uid="{00000000-0005-0000-0000-000060260000}"/>
    <cellStyle name="Comma 4 2 3 2 2 2 4 4" xfId="9479" xr:uid="{00000000-0005-0000-0000-000061260000}"/>
    <cellStyle name="Comma 4 2 3 2 2 2 5" xfId="5484" xr:uid="{00000000-0005-0000-0000-000062260000}"/>
    <cellStyle name="Comma 4 2 3 2 2 2 5 2" xfId="13278" xr:uid="{00000000-0005-0000-0000-000063260000}"/>
    <cellStyle name="Comma 4 2 3 2 2 2 6" xfId="2878" xr:uid="{00000000-0005-0000-0000-000064260000}"/>
    <cellStyle name="Comma 4 2 3 2 2 2 6 2" xfId="10680" xr:uid="{00000000-0005-0000-0000-000065260000}"/>
    <cellStyle name="Comma 4 2 3 2 2 2 7" xfId="8083" xr:uid="{00000000-0005-0000-0000-000066260000}"/>
    <cellStyle name="Comma 4 2 3 2 2 3" xfId="1627" xr:uid="{00000000-0005-0000-0000-000067260000}"/>
    <cellStyle name="Comma 4 2 3 2 2 3 2" xfId="6884" xr:uid="{00000000-0005-0000-0000-000068260000}"/>
    <cellStyle name="Comma 4 2 3 2 2 3 2 2" xfId="14681" xr:uid="{00000000-0005-0000-0000-000069260000}"/>
    <cellStyle name="Comma 4 2 3 2 2 3 3" xfId="4285" xr:uid="{00000000-0005-0000-0000-00006A260000}"/>
    <cellStyle name="Comma 4 2 3 2 2 3 3 2" xfId="12079" xr:uid="{00000000-0005-0000-0000-00006B260000}"/>
    <cellStyle name="Comma 4 2 3 2 2 3 4" xfId="9481" xr:uid="{00000000-0005-0000-0000-00006C260000}"/>
    <cellStyle name="Comma 4 2 3 2 2 4" xfId="1628" xr:uid="{00000000-0005-0000-0000-00006D260000}"/>
    <cellStyle name="Comma 4 2 3 2 2 4 2" xfId="6885" xr:uid="{00000000-0005-0000-0000-00006E260000}"/>
    <cellStyle name="Comma 4 2 3 2 2 4 2 2" xfId="14682" xr:uid="{00000000-0005-0000-0000-00006F260000}"/>
    <cellStyle name="Comma 4 2 3 2 2 4 3" xfId="4286" xr:uid="{00000000-0005-0000-0000-000070260000}"/>
    <cellStyle name="Comma 4 2 3 2 2 4 3 2" xfId="12080" xr:uid="{00000000-0005-0000-0000-000071260000}"/>
    <cellStyle name="Comma 4 2 3 2 2 4 4" xfId="9482" xr:uid="{00000000-0005-0000-0000-000072260000}"/>
    <cellStyle name="Comma 4 2 3 2 2 5" xfId="2649" xr:uid="{00000000-0005-0000-0000-000073260000}"/>
    <cellStyle name="Comma 4 2 3 2 2 5 2" xfId="7867" xr:uid="{00000000-0005-0000-0000-000074260000}"/>
    <cellStyle name="Comma 4 2 3 2 2 5 2 2" xfId="15664" xr:uid="{00000000-0005-0000-0000-000075260000}"/>
    <cellStyle name="Comma 4 2 3 2 2 5 3" xfId="5268" xr:uid="{00000000-0005-0000-0000-000076260000}"/>
    <cellStyle name="Comma 4 2 3 2 2 5 3 2" xfId="13062" xr:uid="{00000000-0005-0000-0000-000077260000}"/>
    <cellStyle name="Comma 4 2 3 2 2 5 4" xfId="10464" xr:uid="{00000000-0005-0000-0000-000078260000}"/>
    <cellStyle name="Comma 4 2 3 2 2 6" xfId="2707" xr:uid="{00000000-0005-0000-0000-000079260000}"/>
    <cellStyle name="Comma 4 2 3 2 2 6 2" xfId="7920" xr:uid="{00000000-0005-0000-0000-00007A260000}"/>
    <cellStyle name="Comma 4 2 3 2 2 6 2 2" xfId="15717" xr:uid="{00000000-0005-0000-0000-00007B260000}"/>
    <cellStyle name="Comma 4 2 3 2 2 6 3" xfId="5321" xr:uid="{00000000-0005-0000-0000-00007C260000}"/>
    <cellStyle name="Comma 4 2 3 2 2 6 3 2" xfId="13115" xr:uid="{00000000-0005-0000-0000-00007D260000}"/>
    <cellStyle name="Comma 4 2 3 2 2 6 4" xfId="10517" xr:uid="{00000000-0005-0000-0000-00007E260000}"/>
    <cellStyle name="Comma 4 2 3 2 2 7" xfId="1624" xr:uid="{00000000-0005-0000-0000-00007F260000}"/>
    <cellStyle name="Comma 4 2 3 2 2 7 2" xfId="6881" xr:uid="{00000000-0005-0000-0000-000080260000}"/>
    <cellStyle name="Comma 4 2 3 2 2 7 2 2" xfId="14678" xr:uid="{00000000-0005-0000-0000-000081260000}"/>
    <cellStyle name="Comma 4 2 3 2 2 7 3" xfId="4282" xr:uid="{00000000-0005-0000-0000-000082260000}"/>
    <cellStyle name="Comma 4 2 3 2 2 7 3 2" xfId="12076" xr:uid="{00000000-0005-0000-0000-000083260000}"/>
    <cellStyle name="Comma 4 2 3 2 2 7 4" xfId="9478" xr:uid="{00000000-0005-0000-0000-000084260000}"/>
    <cellStyle name="Comma 4 2 3 2 2 8" xfId="5430" xr:uid="{00000000-0005-0000-0000-000085260000}"/>
    <cellStyle name="Comma 4 2 3 2 2 8 2" xfId="13224" xr:uid="{00000000-0005-0000-0000-000086260000}"/>
    <cellStyle name="Comma 4 2 3 2 2 9" xfId="2824" xr:uid="{00000000-0005-0000-0000-000087260000}"/>
    <cellStyle name="Comma 4 2 3 2 2 9 2" xfId="10626" xr:uid="{00000000-0005-0000-0000-000088260000}"/>
    <cellStyle name="Comma 4 2 3 2 3" xfId="199" xr:uid="{00000000-0005-0000-0000-000089260000}"/>
    <cellStyle name="Comma 4 2 3 2 3 2" xfId="1630" xr:uid="{00000000-0005-0000-0000-00008A260000}"/>
    <cellStyle name="Comma 4 2 3 2 3 2 2" xfId="1631" xr:uid="{00000000-0005-0000-0000-00008B260000}"/>
    <cellStyle name="Comma 4 2 3 2 3 2 2 2" xfId="6888" xr:uid="{00000000-0005-0000-0000-00008C260000}"/>
    <cellStyle name="Comma 4 2 3 2 3 2 2 2 2" xfId="14685" xr:uid="{00000000-0005-0000-0000-00008D260000}"/>
    <cellStyle name="Comma 4 2 3 2 3 2 2 3" xfId="4289" xr:uid="{00000000-0005-0000-0000-00008E260000}"/>
    <cellStyle name="Comma 4 2 3 2 3 2 2 3 2" xfId="12083" xr:uid="{00000000-0005-0000-0000-00008F260000}"/>
    <cellStyle name="Comma 4 2 3 2 3 2 2 4" xfId="9485" xr:uid="{00000000-0005-0000-0000-000090260000}"/>
    <cellStyle name="Comma 4 2 3 2 3 2 3" xfId="6887" xr:uid="{00000000-0005-0000-0000-000091260000}"/>
    <cellStyle name="Comma 4 2 3 2 3 2 3 2" xfId="14684" xr:uid="{00000000-0005-0000-0000-000092260000}"/>
    <cellStyle name="Comma 4 2 3 2 3 2 4" xfId="4288" xr:uid="{00000000-0005-0000-0000-000093260000}"/>
    <cellStyle name="Comma 4 2 3 2 3 2 4 2" xfId="12082" xr:uid="{00000000-0005-0000-0000-000094260000}"/>
    <cellStyle name="Comma 4 2 3 2 3 2 5" xfId="9484" xr:uid="{00000000-0005-0000-0000-000095260000}"/>
    <cellStyle name="Comma 4 2 3 2 3 3" xfId="1632" xr:uid="{00000000-0005-0000-0000-000096260000}"/>
    <cellStyle name="Comma 4 2 3 2 3 3 2" xfId="6889" xr:uid="{00000000-0005-0000-0000-000097260000}"/>
    <cellStyle name="Comma 4 2 3 2 3 3 2 2" xfId="14686" xr:uid="{00000000-0005-0000-0000-000098260000}"/>
    <cellStyle name="Comma 4 2 3 2 3 3 3" xfId="4290" xr:uid="{00000000-0005-0000-0000-000099260000}"/>
    <cellStyle name="Comma 4 2 3 2 3 3 3 2" xfId="12084" xr:uid="{00000000-0005-0000-0000-00009A260000}"/>
    <cellStyle name="Comma 4 2 3 2 3 3 4" xfId="9486" xr:uid="{00000000-0005-0000-0000-00009B260000}"/>
    <cellStyle name="Comma 4 2 3 2 3 4" xfId="1633" xr:uid="{00000000-0005-0000-0000-00009C260000}"/>
    <cellStyle name="Comma 4 2 3 2 3 4 2" xfId="6890" xr:uid="{00000000-0005-0000-0000-00009D260000}"/>
    <cellStyle name="Comma 4 2 3 2 3 4 2 2" xfId="14687" xr:uid="{00000000-0005-0000-0000-00009E260000}"/>
    <cellStyle name="Comma 4 2 3 2 3 4 3" xfId="4291" xr:uid="{00000000-0005-0000-0000-00009F260000}"/>
    <cellStyle name="Comma 4 2 3 2 3 4 3 2" xfId="12085" xr:uid="{00000000-0005-0000-0000-0000A0260000}"/>
    <cellStyle name="Comma 4 2 3 2 3 4 4" xfId="9487" xr:uid="{00000000-0005-0000-0000-0000A1260000}"/>
    <cellStyle name="Comma 4 2 3 2 3 5" xfId="2734" xr:uid="{00000000-0005-0000-0000-0000A2260000}"/>
    <cellStyle name="Comma 4 2 3 2 3 5 2" xfId="7947" xr:uid="{00000000-0005-0000-0000-0000A3260000}"/>
    <cellStyle name="Comma 4 2 3 2 3 5 2 2" xfId="15744" xr:uid="{00000000-0005-0000-0000-0000A4260000}"/>
    <cellStyle name="Comma 4 2 3 2 3 5 3" xfId="5348" xr:uid="{00000000-0005-0000-0000-0000A5260000}"/>
    <cellStyle name="Comma 4 2 3 2 3 5 3 2" xfId="13142" xr:uid="{00000000-0005-0000-0000-0000A6260000}"/>
    <cellStyle name="Comma 4 2 3 2 3 5 4" xfId="10544" xr:uid="{00000000-0005-0000-0000-0000A7260000}"/>
    <cellStyle name="Comma 4 2 3 2 3 6" xfId="1629" xr:uid="{00000000-0005-0000-0000-0000A8260000}"/>
    <cellStyle name="Comma 4 2 3 2 3 6 2" xfId="6886" xr:uid="{00000000-0005-0000-0000-0000A9260000}"/>
    <cellStyle name="Comma 4 2 3 2 3 6 2 2" xfId="14683" xr:uid="{00000000-0005-0000-0000-0000AA260000}"/>
    <cellStyle name="Comma 4 2 3 2 3 6 3" xfId="4287" xr:uid="{00000000-0005-0000-0000-0000AB260000}"/>
    <cellStyle name="Comma 4 2 3 2 3 6 3 2" xfId="12081" xr:uid="{00000000-0005-0000-0000-0000AC260000}"/>
    <cellStyle name="Comma 4 2 3 2 3 6 4" xfId="9483" xr:uid="{00000000-0005-0000-0000-0000AD260000}"/>
    <cellStyle name="Comma 4 2 3 2 3 7" xfId="5457" xr:uid="{00000000-0005-0000-0000-0000AE260000}"/>
    <cellStyle name="Comma 4 2 3 2 3 7 2" xfId="13251" xr:uid="{00000000-0005-0000-0000-0000AF260000}"/>
    <cellStyle name="Comma 4 2 3 2 3 8" xfId="2851" xr:uid="{00000000-0005-0000-0000-0000B0260000}"/>
    <cellStyle name="Comma 4 2 3 2 3 8 2" xfId="10653" xr:uid="{00000000-0005-0000-0000-0000B1260000}"/>
    <cellStyle name="Comma 4 2 3 2 3 9" xfId="8056" xr:uid="{00000000-0005-0000-0000-0000B2260000}"/>
    <cellStyle name="Comma 4 2 3 2 4" xfId="1634" xr:uid="{00000000-0005-0000-0000-0000B3260000}"/>
    <cellStyle name="Comma 4 2 3 2 4 2" xfId="1635" xr:uid="{00000000-0005-0000-0000-0000B4260000}"/>
    <cellStyle name="Comma 4 2 3 2 4 2 2" xfId="1636" xr:uid="{00000000-0005-0000-0000-0000B5260000}"/>
    <cellStyle name="Comma 4 2 3 2 4 2 2 2" xfId="6893" xr:uid="{00000000-0005-0000-0000-0000B6260000}"/>
    <cellStyle name="Comma 4 2 3 2 4 2 2 2 2" xfId="14690" xr:uid="{00000000-0005-0000-0000-0000B7260000}"/>
    <cellStyle name="Comma 4 2 3 2 4 2 2 3" xfId="4294" xr:uid="{00000000-0005-0000-0000-0000B8260000}"/>
    <cellStyle name="Comma 4 2 3 2 4 2 2 3 2" xfId="12088" xr:uid="{00000000-0005-0000-0000-0000B9260000}"/>
    <cellStyle name="Comma 4 2 3 2 4 2 2 4" xfId="9490" xr:uid="{00000000-0005-0000-0000-0000BA260000}"/>
    <cellStyle name="Comma 4 2 3 2 4 2 3" xfId="6892" xr:uid="{00000000-0005-0000-0000-0000BB260000}"/>
    <cellStyle name="Comma 4 2 3 2 4 2 3 2" xfId="14689" xr:uid="{00000000-0005-0000-0000-0000BC260000}"/>
    <cellStyle name="Comma 4 2 3 2 4 2 4" xfId="4293" xr:uid="{00000000-0005-0000-0000-0000BD260000}"/>
    <cellStyle name="Comma 4 2 3 2 4 2 4 2" xfId="12087" xr:uid="{00000000-0005-0000-0000-0000BE260000}"/>
    <cellStyle name="Comma 4 2 3 2 4 2 5" xfId="9489" xr:uid="{00000000-0005-0000-0000-0000BF260000}"/>
    <cellStyle name="Comma 4 2 3 2 4 3" xfId="1637" xr:uid="{00000000-0005-0000-0000-0000C0260000}"/>
    <cellStyle name="Comma 4 2 3 2 4 3 2" xfId="6894" xr:uid="{00000000-0005-0000-0000-0000C1260000}"/>
    <cellStyle name="Comma 4 2 3 2 4 3 2 2" xfId="14691" xr:uid="{00000000-0005-0000-0000-0000C2260000}"/>
    <cellStyle name="Comma 4 2 3 2 4 3 3" xfId="4295" xr:uid="{00000000-0005-0000-0000-0000C3260000}"/>
    <cellStyle name="Comma 4 2 3 2 4 3 3 2" xfId="12089" xr:uid="{00000000-0005-0000-0000-0000C4260000}"/>
    <cellStyle name="Comma 4 2 3 2 4 3 4" xfId="9491" xr:uid="{00000000-0005-0000-0000-0000C5260000}"/>
    <cellStyle name="Comma 4 2 3 2 4 4" xfId="1638" xr:uid="{00000000-0005-0000-0000-0000C6260000}"/>
    <cellStyle name="Comma 4 2 3 2 4 4 2" xfId="6895" xr:uid="{00000000-0005-0000-0000-0000C7260000}"/>
    <cellStyle name="Comma 4 2 3 2 4 4 2 2" xfId="14692" xr:uid="{00000000-0005-0000-0000-0000C8260000}"/>
    <cellStyle name="Comma 4 2 3 2 4 4 3" xfId="4296" xr:uid="{00000000-0005-0000-0000-0000C9260000}"/>
    <cellStyle name="Comma 4 2 3 2 4 4 3 2" xfId="12090" xr:uid="{00000000-0005-0000-0000-0000CA260000}"/>
    <cellStyle name="Comma 4 2 3 2 4 4 4" xfId="9492" xr:uid="{00000000-0005-0000-0000-0000CB260000}"/>
    <cellStyle name="Comma 4 2 3 2 4 5" xfId="6891" xr:uid="{00000000-0005-0000-0000-0000CC260000}"/>
    <cellStyle name="Comma 4 2 3 2 4 5 2" xfId="14688" xr:uid="{00000000-0005-0000-0000-0000CD260000}"/>
    <cellStyle name="Comma 4 2 3 2 4 6" xfId="4292" xr:uid="{00000000-0005-0000-0000-0000CE260000}"/>
    <cellStyle name="Comma 4 2 3 2 4 6 2" xfId="12086" xr:uid="{00000000-0005-0000-0000-0000CF260000}"/>
    <cellStyle name="Comma 4 2 3 2 4 7" xfId="9488" xr:uid="{00000000-0005-0000-0000-0000D0260000}"/>
    <cellStyle name="Comma 4 2 3 2 5" xfId="1639" xr:uid="{00000000-0005-0000-0000-0000D1260000}"/>
    <cellStyle name="Comma 4 2 3 2 5 2" xfId="1640" xr:uid="{00000000-0005-0000-0000-0000D2260000}"/>
    <cellStyle name="Comma 4 2 3 2 5 2 2" xfId="1641" xr:uid="{00000000-0005-0000-0000-0000D3260000}"/>
    <cellStyle name="Comma 4 2 3 2 5 2 2 2" xfId="6898" xr:uid="{00000000-0005-0000-0000-0000D4260000}"/>
    <cellStyle name="Comma 4 2 3 2 5 2 2 2 2" xfId="14695" xr:uid="{00000000-0005-0000-0000-0000D5260000}"/>
    <cellStyle name="Comma 4 2 3 2 5 2 2 3" xfId="4299" xr:uid="{00000000-0005-0000-0000-0000D6260000}"/>
    <cellStyle name="Comma 4 2 3 2 5 2 2 3 2" xfId="12093" xr:uid="{00000000-0005-0000-0000-0000D7260000}"/>
    <cellStyle name="Comma 4 2 3 2 5 2 2 4" xfId="9495" xr:uid="{00000000-0005-0000-0000-0000D8260000}"/>
    <cellStyle name="Comma 4 2 3 2 5 2 3" xfId="6897" xr:uid="{00000000-0005-0000-0000-0000D9260000}"/>
    <cellStyle name="Comma 4 2 3 2 5 2 3 2" xfId="14694" xr:uid="{00000000-0005-0000-0000-0000DA260000}"/>
    <cellStyle name="Comma 4 2 3 2 5 2 4" xfId="4298" xr:uid="{00000000-0005-0000-0000-0000DB260000}"/>
    <cellStyle name="Comma 4 2 3 2 5 2 4 2" xfId="12092" xr:uid="{00000000-0005-0000-0000-0000DC260000}"/>
    <cellStyle name="Comma 4 2 3 2 5 2 5" xfId="9494" xr:uid="{00000000-0005-0000-0000-0000DD260000}"/>
    <cellStyle name="Comma 4 2 3 2 5 3" xfId="1642" xr:uid="{00000000-0005-0000-0000-0000DE260000}"/>
    <cellStyle name="Comma 4 2 3 2 5 3 2" xfId="6899" xr:uid="{00000000-0005-0000-0000-0000DF260000}"/>
    <cellStyle name="Comma 4 2 3 2 5 3 2 2" xfId="14696" xr:uid="{00000000-0005-0000-0000-0000E0260000}"/>
    <cellStyle name="Comma 4 2 3 2 5 3 3" xfId="4300" xr:uid="{00000000-0005-0000-0000-0000E1260000}"/>
    <cellStyle name="Comma 4 2 3 2 5 3 3 2" xfId="12094" xr:uid="{00000000-0005-0000-0000-0000E2260000}"/>
    <cellStyle name="Comma 4 2 3 2 5 3 4" xfId="9496" xr:uid="{00000000-0005-0000-0000-0000E3260000}"/>
    <cellStyle name="Comma 4 2 3 2 5 4" xfId="1643" xr:uid="{00000000-0005-0000-0000-0000E4260000}"/>
    <cellStyle name="Comma 4 2 3 2 5 4 2" xfId="6900" xr:uid="{00000000-0005-0000-0000-0000E5260000}"/>
    <cellStyle name="Comma 4 2 3 2 5 4 2 2" xfId="14697" xr:uid="{00000000-0005-0000-0000-0000E6260000}"/>
    <cellStyle name="Comma 4 2 3 2 5 4 3" xfId="4301" xr:uid="{00000000-0005-0000-0000-0000E7260000}"/>
    <cellStyle name="Comma 4 2 3 2 5 4 3 2" xfId="12095" xr:uid="{00000000-0005-0000-0000-0000E8260000}"/>
    <cellStyle name="Comma 4 2 3 2 5 4 4" xfId="9497" xr:uid="{00000000-0005-0000-0000-0000E9260000}"/>
    <cellStyle name="Comma 4 2 3 2 5 5" xfId="6896" xr:uid="{00000000-0005-0000-0000-0000EA260000}"/>
    <cellStyle name="Comma 4 2 3 2 5 5 2" xfId="14693" xr:uid="{00000000-0005-0000-0000-0000EB260000}"/>
    <cellStyle name="Comma 4 2 3 2 5 6" xfId="4297" xr:uid="{00000000-0005-0000-0000-0000EC260000}"/>
    <cellStyle name="Comma 4 2 3 2 5 6 2" xfId="12091" xr:uid="{00000000-0005-0000-0000-0000ED260000}"/>
    <cellStyle name="Comma 4 2 3 2 5 7" xfId="9493" xr:uid="{00000000-0005-0000-0000-0000EE260000}"/>
    <cellStyle name="Comma 4 2 3 2 6" xfId="1644" xr:uid="{00000000-0005-0000-0000-0000EF260000}"/>
    <cellStyle name="Comma 4 2 3 2 6 2" xfId="1645" xr:uid="{00000000-0005-0000-0000-0000F0260000}"/>
    <cellStyle name="Comma 4 2 3 2 6 2 2" xfId="6902" xr:uid="{00000000-0005-0000-0000-0000F1260000}"/>
    <cellStyle name="Comma 4 2 3 2 6 2 2 2" xfId="14699" xr:uid="{00000000-0005-0000-0000-0000F2260000}"/>
    <cellStyle name="Comma 4 2 3 2 6 2 3" xfId="4303" xr:uid="{00000000-0005-0000-0000-0000F3260000}"/>
    <cellStyle name="Comma 4 2 3 2 6 2 3 2" xfId="12097" xr:uid="{00000000-0005-0000-0000-0000F4260000}"/>
    <cellStyle name="Comma 4 2 3 2 6 2 4" xfId="9499" xr:uid="{00000000-0005-0000-0000-0000F5260000}"/>
    <cellStyle name="Comma 4 2 3 2 6 3" xfId="1646" xr:uid="{00000000-0005-0000-0000-0000F6260000}"/>
    <cellStyle name="Comma 4 2 3 2 6 3 2" xfId="6903" xr:uid="{00000000-0005-0000-0000-0000F7260000}"/>
    <cellStyle name="Comma 4 2 3 2 6 3 2 2" xfId="14700" xr:uid="{00000000-0005-0000-0000-0000F8260000}"/>
    <cellStyle name="Comma 4 2 3 2 6 3 3" xfId="4304" xr:uid="{00000000-0005-0000-0000-0000F9260000}"/>
    <cellStyle name="Comma 4 2 3 2 6 3 3 2" xfId="12098" xr:uid="{00000000-0005-0000-0000-0000FA260000}"/>
    <cellStyle name="Comma 4 2 3 2 6 3 4" xfId="9500" xr:uid="{00000000-0005-0000-0000-0000FB260000}"/>
    <cellStyle name="Comma 4 2 3 2 6 4" xfId="6901" xr:uid="{00000000-0005-0000-0000-0000FC260000}"/>
    <cellStyle name="Comma 4 2 3 2 6 4 2" xfId="14698" xr:uid="{00000000-0005-0000-0000-0000FD260000}"/>
    <cellStyle name="Comma 4 2 3 2 6 5" xfId="4302" xr:uid="{00000000-0005-0000-0000-0000FE260000}"/>
    <cellStyle name="Comma 4 2 3 2 6 5 2" xfId="12096" xr:uid="{00000000-0005-0000-0000-0000FF260000}"/>
    <cellStyle name="Comma 4 2 3 2 6 6" xfId="9498" xr:uid="{00000000-0005-0000-0000-000000270000}"/>
    <cellStyle name="Comma 4 2 3 2 7" xfId="1647" xr:uid="{00000000-0005-0000-0000-000001270000}"/>
    <cellStyle name="Comma 4 2 3 2 7 2" xfId="1648" xr:uid="{00000000-0005-0000-0000-000002270000}"/>
    <cellStyle name="Comma 4 2 3 2 7 2 2" xfId="6905" xr:uid="{00000000-0005-0000-0000-000003270000}"/>
    <cellStyle name="Comma 4 2 3 2 7 2 2 2" xfId="14702" xr:uid="{00000000-0005-0000-0000-000004270000}"/>
    <cellStyle name="Comma 4 2 3 2 7 2 3" xfId="4306" xr:uid="{00000000-0005-0000-0000-000005270000}"/>
    <cellStyle name="Comma 4 2 3 2 7 2 3 2" xfId="12100" xr:uid="{00000000-0005-0000-0000-000006270000}"/>
    <cellStyle name="Comma 4 2 3 2 7 2 4" xfId="9502" xr:uid="{00000000-0005-0000-0000-000007270000}"/>
    <cellStyle name="Comma 4 2 3 2 7 3" xfId="6904" xr:uid="{00000000-0005-0000-0000-000008270000}"/>
    <cellStyle name="Comma 4 2 3 2 7 3 2" xfId="14701" xr:uid="{00000000-0005-0000-0000-000009270000}"/>
    <cellStyle name="Comma 4 2 3 2 7 4" xfId="4305" xr:uid="{00000000-0005-0000-0000-00000A270000}"/>
    <cellStyle name="Comma 4 2 3 2 7 4 2" xfId="12099" xr:uid="{00000000-0005-0000-0000-00000B270000}"/>
    <cellStyle name="Comma 4 2 3 2 7 5" xfId="9501" xr:uid="{00000000-0005-0000-0000-00000C270000}"/>
    <cellStyle name="Comma 4 2 3 2 8" xfId="1649" xr:uid="{00000000-0005-0000-0000-00000D270000}"/>
    <cellStyle name="Comma 4 2 3 2 8 2" xfId="6906" xr:uid="{00000000-0005-0000-0000-00000E270000}"/>
    <cellStyle name="Comma 4 2 3 2 8 2 2" xfId="14703" xr:uid="{00000000-0005-0000-0000-00000F270000}"/>
    <cellStyle name="Comma 4 2 3 2 8 3" xfId="4307" xr:uid="{00000000-0005-0000-0000-000010270000}"/>
    <cellStyle name="Comma 4 2 3 2 8 3 2" xfId="12101" xr:uid="{00000000-0005-0000-0000-000011270000}"/>
    <cellStyle name="Comma 4 2 3 2 8 4" xfId="9503" xr:uid="{00000000-0005-0000-0000-000012270000}"/>
    <cellStyle name="Comma 4 2 3 2 9" xfId="1650" xr:uid="{00000000-0005-0000-0000-000013270000}"/>
    <cellStyle name="Comma 4 2 3 2 9 2" xfId="6907" xr:uid="{00000000-0005-0000-0000-000014270000}"/>
    <cellStyle name="Comma 4 2 3 2 9 2 2" xfId="14704" xr:uid="{00000000-0005-0000-0000-000015270000}"/>
    <cellStyle name="Comma 4 2 3 2 9 3" xfId="4308" xr:uid="{00000000-0005-0000-0000-000016270000}"/>
    <cellStyle name="Comma 4 2 3 2 9 3 2" xfId="12102" xr:uid="{00000000-0005-0000-0000-000017270000}"/>
    <cellStyle name="Comma 4 2 3 2 9 4" xfId="9504" xr:uid="{00000000-0005-0000-0000-000018270000}"/>
    <cellStyle name="Comma 4 2 3 3" xfId="159" xr:uid="{00000000-0005-0000-0000-000019270000}"/>
    <cellStyle name="Comma 4 2 3 3 10" xfId="8016" xr:uid="{00000000-0005-0000-0000-00001A270000}"/>
    <cellStyle name="Comma 4 2 3 3 2" xfId="213" xr:uid="{00000000-0005-0000-0000-00001B270000}"/>
    <cellStyle name="Comma 4 2 3 3 2 2" xfId="1653" xr:uid="{00000000-0005-0000-0000-00001C270000}"/>
    <cellStyle name="Comma 4 2 3 3 2 2 2" xfId="6910" xr:uid="{00000000-0005-0000-0000-00001D270000}"/>
    <cellStyle name="Comma 4 2 3 3 2 2 2 2" xfId="14707" xr:uid="{00000000-0005-0000-0000-00001E270000}"/>
    <cellStyle name="Comma 4 2 3 3 2 2 3" xfId="4311" xr:uid="{00000000-0005-0000-0000-00001F270000}"/>
    <cellStyle name="Comma 4 2 3 3 2 2 3 2" xfId="12105" xr:uid="{00000000-0005-0000-0000-000020270000}"/>
    <cellStyle name="Comma 4 2 3 3 2 2 4" xfId="9507" xr:uid="{00000000-0005-0000-0000-000021270000}"/>
    <cellStyle name="Comma 4 2 3 3 2 3" xfId="2748" xr:uid="{00000000-0005-0000-0000-000022270000}"/>
    <cellStyle name="Comma 4 2 3 3 2 3 2" xfId="7961" xr:uid="{00000000-0005-0000-0000-000023270000}"/>
    <cellStyle name="Comma 4 2 3 3 2 3 2 2" xfId="15758" xr:uid="{00000000-0005-0000-0000-000024270000}"/>
    <cellStyle name="Comma 4 2 3 3 2 3 3" xfId="5362" xr:uid="{00000000-0005-0000-0000-000025270000}"/>
    <cellStyle name="Comma 4 2 3 3 2 3 3 2" xfId="13156" xr:uid="{00000000-0005-0000-0000-000026270000}"/>
    <cellStyle name="Comma 4 2 3 3 2 3 4" xfId="10558" xr:uid="{00000000-0005-0000-0000-000027270000}"/>
    <cellStyle name="Comma 4 2 3 3 2 4" xfId="1652" xr:uid="{00000000-0005-0000-0000-000028270000}"/>
    <cellStyle name="Comma 4 2 3 3 2 4 2" xfId="6909" xr:uid="{00000000-0005-0000-0000-000029270000}"/>
    <cellStyle name="Comma 4 2 3 3 2 4 2 2" xfId="14706" xr:uid="{00000000-0005-0000-0000-00002A270000}"/>
    <cellStyle name="Comma 4 2 3 3 2 4 3" xfId="4310" xr:uid="{00000000-0005-0000-0000-00002B270000}"/>
    <cellStyle name="Comma 4 2 3 3 2 4 3 2" xfId="12104" xr:uid="{00000000-0005-0000-0000-00002C270000}"/>
    <cellStyle name="Comma 4 2 3 3 2 4 4" xfId="9506" xr:uid="{00000000-0005-0000-0000-00002D270000}"/>
    <cellStyle name="Comma 4 2 3 3 2 5" xfId="5471" xr:uid="{00000000-0005-0000-0000-00002E270000}"/>
    <cellStyle name="Comma 4 2 3 3 2 5 2" xfId="13265" xr:uid="{00000000-0005-0000-0000-00002F270000}"/>
    <cellStyle name="Comma 4 2 3 3 2 6" xfId="2865" xr:uid="{00000000-0005-0000-0000-000030270000}"/>
    <cellStyle name="Comma 4 2 3 3 2 6 2" xfId="10667" xr:uid="{00000000-0005-0000-0000-000031270000}"/>
    <cellStyle name="Comma 4 2 3 3 2 7" xfId="8070" xr:uid="{00000000-0005-0000-0000-000032270000}"/>
    <cellStyle name="Comma 4 2 3 3 3" xfId="1654" xr:uid="{00000000-0005-0000-0000-000033270000}"/>
    <cellStyle name="Comma 4 2 3 3 3 2" xfId="6911" xr:uid="{00000000-0005-0000-0000-000034270000}"/>
    <cellStyle name="Comma 4 2 3 3 3 2 2" xfId="14708" xr:uid="{00000000-0005-0000-0000-000035270000}"/>
    <cellStyle name="Comma 4 2 3 3 3 3" xfId="4312" xr:uid="{00000000-0005-0000-0000-000036270000}"/>
    <cellStyle name="Comma 4 2 3 3 3 3 2" xfId="12106" xr:uid="{00000000-0005-0000-0000-000037270000}"/>
    <cellStyle name="Comma 4 2 3 3 3 4" xfId="9508" xr:uid="{00000000-0005-0000-0000-000038270000}"/>
    <cellStyle name="Comma 4 2 3 3 4" xfId="1655" xr:uid="{00000000-0005-0000-0000-000039270000}"/>
    <cellStyle name="Comma 4 2 3 3 4 2" xfId="6912" xr:uid="{00000000-0005-0000-0000-00003A270000}"/>
    <cellStyle name="Comma 4 2 3 3 4 2 2" xfId="14709" xr:uid="{00000000-0005-0000-0000-00003B270000}"/>
    <cellStyle name="Comma 4 2 3 3 4 3" xfId="4313" xr:uid="{00000000-0005-0000-0000-00003C270000}"/>
    <cellStyle name="Comma 4 2 3 3 4 3 2" xfId="12107" xr:uid="{00000000-0005-0000-0000-00003D270000}"/>
    <cellStyle name="Comma 4 2 3 3 4 4" xfId="9509" xr:uid="{00000000-0005-0000-0000-00003E270000}"/>
    <cellStyle name="Comma 4 2 3 3 5" xfId="2637" xr:uid="{00000000-0005-0000-0000-00003F270000}"/>
    <cellStyle name="Comma 4 2 3 3 5 2" xfId="7854" xr:uid="{00000000-0005-0000-0000-000040270000}"/>
    <cellStyle name="Comma 4 2 3 3 5 2 2" xfId="15651" xr:uid="{00000000-0005-0000-0000-000041270000}"/>
    <cellStyle name="Comma 4 2 3 3 5 3" xfId="5255" xr:uid="{00000000-0005-0000-0000-000042270000}"/>
    <cellStyle name="Comma 4 2 3 3 5 3 2" xfId="13049" xr:uid="{00000000-0005-0000-0000-000043270000}"/>
    <cellStyle name="Comma 4 2 3 3 5 4" xfId="10451" xr:uid="{00000000-0005-0000-0000-000044270000}"/>
    <cellStyle name="Comma 4 2 3 3 6" xfId="2694" xr:uid="{00000000-0005-0000-0000-000045270000}"/>
    <cellStyle name="Comma 4 2 3 3 6 2" xfId="7907" xr:uid="{00000000-0005-0000-0000-000046270000}"/>
    <cellStyle name="Comma 4 2 3 3 6 2 2" xfId="15704" xr:uid="{00000000-0005-0000-0000-000047270000}"/>
    <cellStyle name="Comma 4 2 3 3 6 3" xfId="5308" xr:uid="{00000000-0005-0000-0000-000048270000}"/>
    <cellStyle name="Comma 4 2 3 3 6 3 2" xfId="13102" xr:uid="{00000000-0005-0000-0000-000049270000}"/>
    <cellStyle name="Comma 4 2 3 3 6 4" xfId="10504" xr:uid="{00000000-0005-0000-0000-00004A270000}"/>
    <cellStyle name="Comma 4 2 3 3 7" xfId="1651" xr:uid="{00000000-0005-0000-0000-00004B270000}"/>
    <cellStyle name="Comma 4 2 3 3 7 2" xfId="6908" xr:uid="{00000000-0005-0000-0000-00004C270000}"/>
    <cellStyle name="Comma 4 2 3 3 7 2 2" xfId="14705" xr:uid="{00000000-0005-0000-0000-00004D270000}"/>
    <cellStyle name="Comma 4 2 3 3 7 3" xfId="4309" xr:uid="{00000000-0005-0000-0000-00004E270000}"/>
    <cellStyle name="Comma 4 2 3 3 7 3 2" xfId="12103" xr:uid="{00000000-0005-0000-0000-00004F270000}"/>
    <cellStyle name="Comma 4 2 3 3 7 4" xfId="9505" xr:uid="{00000000-0005-0000-0000-000050270000}"/>
    <cellStyle name="Comma 4 2 3 3 8" xfId="5417" xr:uid="{00000000-0005-0000-0000-000051270000}"/>
    <cellStyle name="Comma 4 2 3 3 8 2" xfId="13211" xr:uid="{00000000-0005-0000-0000-000052270000}"/>
    <cellStyle name="Comma 4 2 3 3 9" xfId="2811" xr:uid="{00000000-0005-0000-0000-000053270000}"/>
    <cellStyle name="Comma 4 2 3 3 9 2" xfId="10613" xr:uid="{00000000-0005-0000-0000-000054270000}"/>
    <cellStyle name="Comma 4 2 3 4" xfId="186" xr:uid="{00000000-0005-0000-0000-000055270000}"/>
    <cellStyle name="Comma 4 2 3 4 2" xfId="1657" xr:uid="{00000000-0005-0000-0000-000056270000}"/>
    <cellStyle name="Comma 4 2 3 4 2 2" xfId="1658" xr:uid="{00000000-0005-0000-0000-000057270000}"/>
    <cellStyle name="Comma 4 2 3 4 2 2 2" xfId="6915" xr:uid="{00000000-0005-0000-0000-000058270000}"/>
    <cellStyle name="Comma 4 2 3 4 2 2 2 2" xfId="14712" xr:uid="{00000000-0005-0000-0000-000059270000}"/>
    <cellStyle name="Comma 4 2 3 4 2 2 3" xfId="4316" xr:uid="{00000000-0005-0000-0000-00005A270000}"/>
    <cellStyle name="Comma 4 2 3 4 2 2 3 2" xfId="12110" xr:uid="{00000000-0005-0000-0000-00005B270000}"/>
    <cellStyle name="Comma 4 2 3 4 2 2 4" xfId="9512" xr:uid="{00000000-0005-0000-0000-00005C270000}"/>
    <cellStyle name="Comma 4 2 3 4 2 3" xfId="6914" xr:uid="{00000000-0005-0000-0000-00005D270000}"/>
    <cellStyle name="Comma 4 2 3 4 2 3 2" xfId="14711" xr:uid="{00000000-0005-0000-0000-00005E270000}"/>
    <cellStyle name="Comma 4 2 3 4 2 4" xfId="4315" xr:uid="{00000000-0005-0000-0000-00005F270000}"/>
    <cellStyle name="Comma 4 2 3 4 2 4 2" xfId="12109" xr:uid="{00000000-0005-0000-0000-000060270000}"/>
    <cellStyle name="Comma 4 2 3 4 2 5" xfId="9511" xr:uid="{00000000-0005-0000-0000-000061270000}"/>
    <cellStyle name="Comma 4 2 3 4 3" xfId="1659" xr:uid="{00000000-0005-0000-0000-000062270000}"/>
    <cellStyle name="Comma 4 2 3 4 3 2" xfId="6916" xr:uid="{00000000-0005-0000-0000-000063270000}"/>
    <cellStyle name="Comma 4 2 3 4 3 2 2" xfId="14713" xr:uid="{00000000-0005-0000-0000-000064270000}"/>
    <cellStyle name="Comma 4 2 3 4 3 3" xfId="4317" xr:uid="{00000000-0005-0000-0000-000065270000}"/>
    <cellStyle name="Comma 4 2 3 4 3 3 2" xfId="12111" xr:uid="{00000000-0005-0000-0000-000066270000}"/>
    <cellStyle name="Comma 4 2 3 4 3 4" xfId="9513" xr:uid="{00000000-0005-0000-0000-000067270000}"/>
    <cellStyle name="Comma 4 2 3 4 4" xfId="1660" xr:uid="{00000000-0005-0000-0000-000068270000}"/>
    <cellStyle name="Comma 4 2 3 4 4 2" xfId="6917" xr:uid="{00000000-0005-0000-0000-000069270000}"/>
    <cellStyle name="Comma 4 2 3 4 4 2 2" xfId="14714" xr:uid="{00000000-0005-0000-0000-00006A270000}"/>
    <cellStyle name="Comma 4 2 3 4 4 3" xfId="4318" xr:uid="{00000000-0005-0000-0000-00006B270000}"/>
    <cellStyle name="Comma 4 2 3 4 4 3 2" xfId="12112" xr:uid="{00000000-0005-0000-0000-00006C270000}"/>
    <cellStyle name="Comma 4 2 3 4 4 4" xfId="9514" xr:uid="{00000000-0005-0000-0000-00006D270000}"/>
    <cellStyle name="Comma 4 2 3 4 5" xfId="2721" xr:uid="{00000000-0005-0000-0000-00006E270000}"/>
    <cellStyle name="Comma 4 2 3 4 5 2" xfId="7934" xr:uid="{00000000-0005-0000-0000-00006F270000}"/>
    <cellStyle name="Comma 4 2 3 4 5 2 2" xfId="15731" xr:uid="{00000000-0005-0000-0000-000070270000}"/>
    <cellStyle name="Comma 4 2 3 4 5 3" xfId="5335" xr:uid="{00000000-0005-0000-0000-000071270000}"/>
    <cellStyle name="Comma 4 2 3 4 5 3 2" xfId="13129" xr:uid="{00000000-0005-0000-0000-000072270000}"/>
    <cellStyle name="Comma 4 2 3 4 5 4" xfId="10531" xr:uid="{00000000-0005-0000-0000-000073270000}"/>
    <cellStyle name="Comma 4 2 3 4 6" xfId="1656" xr:uid="{00000000-0005-0000-0000-000074270000}"/>
    <cellStyle name="Comma 4 2 3 4 6 2" xfId="6913" xr:uid="{00000000-0005-0000-0000-000075270000}"/>
    <cellStyle name="Comma 4 2 3 4 6 2 2" xfId="14710" xr:uid="{00000000-0005-0000-0000-000076270000}"/>
    <cellStyle name="Comma 4 2 3 4 6 3" xfId="4314" xr:uid="{00000000-0005-0000-0000-000077270000}"/>
    <cellStyle name="Comma 4 2 3 4 6 3 2" xfId="12108" xr:uid="{00000000-0005-0000-0000-000078270000}"/>
    <cellStyle name="Comma 4 2 3 4 6 4" xfId="9510" xr:uid="{00000000-0005-0000-0000-000079270000}"/>
    <cellStyle name="Comma 4 2 3 4 7" xfId="5444" xr:uid="{00000000-0005-0000-0000-00007A270000}"/>
    <cellStyle name="Comma 4 2 3 4 7 2" xfId="13238" xr:uid="{00000000-0005-0000-0000-00007B270000}"/>
    <cellStyle name="Comma 4 2 3 4 8" xfId="2838" xr:uid="{00000000-0005-0000-0000-00007C270000}"/>
    <cellStyle name="Comma 4 2 3 4 8 2" xfId="10640" xr:uid="{00000000-0005-0000-0000-00007D270000}"/>
    <cellStyle name="Comma 4 2 3 4 9" xfId="8043" xr:uid="{00000000-0005-0000-0000-00007E270000}"/>
    <cellStyle name="Comma 4 2 3 5" xfId="1661" xr:uid="{00000000-0005-0000-0000-00007F270000}"/>
    <cellStyle name="Comma 4 2 3 5 2" xfId="1662" xr:uid="{00000000-0005-0000-0000-000080270000}"/>
    <cellStyle name="Comma 4 2 3 5 2 2" xfId="1663" xr:uid="{00000000-0005-0000-0000-000081270000}"/>
    <cellStyle name="Comma 4 2 3 5 2 2 2" xfId="6920" xr:uid="{00000000-0005-0000-0000-000082270000}"/>
    <cellStyle name="Comma 4 2 3 5 2 2 2 2" xfId="14717" xr:uid="{00000000-0005-0000-0000-000083270000}"/>
    <cellStyle name="Comma 4 2 3 5 2 2 3" xfId="4321" xr:uid="{00000000-0005-0000-0000-000084270000}"/>
    <cellStyle name="Comma 4 2 3 5 2 2 3 2" xfId="12115" xr:uid="{00000000-0005-0000-0000-000085270000}"/>
    <cellStyle name="Comma 4 2 3 5 2 2 4" xfId="9517" xr:uid="{00000000-0005-0000-0000-000086270000}"/>
    <cellStyle name="Comma 4 2 3 5 2 3" xfId="6919" xr:uid="{00000000-0005-0000-0000-000087270000}"/>
    <cellStyle name="Comma 4 2 3 5 2 3 2" xfId="14716" xr:uid="{00000000-0005-0000-0000-000088270000}"/>
    <cellStyle name="Comma 4 2 3 5 2 4" xfId="4320" xr:uid="{00000000-0005-0000-0000-000089270000}"/>
    <cellStyle name="Comma 4 2 3 5 2 4 2" xfId="12114" xr:uid="{00000000-0005-0000-0000-00008A270000}"/>
    <cellStyle name="Comma 4 2 3 5 2 5" xfId="9516" xr:uid="{00000000-0005-0000-0000-00008B270000}"/>
    <cellStyle name="Comma 4 2 3 5 3" xfId="1664" xr:uid="{00000000-0005-0000-0000-00008C270000}"/>
    <cellStyle name="Comma 4 2 3 5 3 2" xfId="6921" xr:uid="{00000000-0005-0000-0000-00008D270000}"/>
    <cellStyle name="Comma 4 2 3 5 3 2 2" xfId="14718" xr:uid="{00000000-0005-0000-0000-00008E270000}"/>
    <cellStyle name="Comma 4 2 3 5 3 3" xfId="4322" xr:uid="{00000000-0005-0000-0000-00008F270000}"/>
    <cellStyle name="Comma 4 2 3 5 3 3 2" xfId="12116" xr:uid="{00000000-0005-0000-0000-000090270000}"/>
    <cellStyle name="Comma 4 2 3 5 3 4" xfId="9518" xr:uid="{00000000-0005-0000-0000-000091270000}"/>
    <cellStyle name="Comma 4 2 3 5 4" xfId="1665" xr:uid="{00000000-0005-0000-0000-000092270000}"/>
    <cellStyle name="Comma 4 2 3 5 4 2" xfId="6922" xr:uid="{00000000-0005-0000-0000-000093270000}"/>
    <cellStyle name="Comma 4 2 3 5 4 2 2" xfId="14719" xr:uid="{00000000-0005-0000-0000-000094270000}"/>
    <cellStyle name="Comma 4 2 3 5 4 3" xfId="4323" xr:uid="{00000000-0005-0000-0000-000095270000}"/>
    <cellStyle name="Comma 4 2 3 5 4 3 2" xfId="12117" xr:uid="{00000000-0005-0000-0000-000096270000}"/>
    <cellStyle name="Comma 4 2 3 5 4 4" xfId="9519" xr:uid="{00000000-0005-0000-0000-000097270000}"/>
    <cellStyle name="Comma 4 2 3 5 5" xfId="6918" xr:uid="{00000000-0005-0000-0000-000098270000}"/>
    <cellStyle name="Comma 4 2 3 5 5 2" xfId="14715" xr:uid="{00000000-0005-0000-0000-000099270000}"/>
    <cellStyle name="Comma 4 2 3 5 6" xfId="4319" xr:uid="{00000000-0005-0000-0000-00009A270000}"/>
    <cellStyle name="Comma 4 2 3 5 6 2" xfId="12113" xr:uid="{00000000-0005-0000-0000-00009B270000}"/>
    <cellStyle name="Comma 4 2 3 5 7" xfId="9515" xr:uid="{00000000-0005-0000-0000-00009C270000}"/>
    <cellStyle name="Comma 4 2 3 6" xfId="1666" xr:uid="{00000000-0005-0000-0000-00009D270000}"/>
    <cellStyle name="Comma 4 2 3 6 2" xfId="1667" xr:uid="{00000000-0005-0000-0000-00009E270000}"/>
    <cellStyle name="Comma 4 2 3 6 2 2" xfId="1668" xr:uid="{00000000-0005-0000-0000-00009F270000}"/>
    <cellStyle name="Comma 4 2 3 6 2 2 2" xfId="6925" xr:uid="{00000000-0005-0000-0000-0000A0270000}"/>
    <cellStyle name="Comma 4 2 3 6 2 2 2 2" xfId="14722" xr:uid="{00000000-0005-0000-0000-0000A1270000}"/>
    <cellStyle name="Comma 4 2 3 6 2 2 3" xfId="4326" xr:uid="{00000000-0005-0000-0000-0000A2270000}"/>
    <cellStyle name="Comma 4 2 3 6 2 2 3 2" xfId="12120" xr:uid="{00000000-0005-0000-0000-0000A3270000}"/>
    <cellStyle name="Comma 4 2 3 6 2 2 4" xfId="9522" xr:uid="{00000000-0005-0000-0000-0000A4270000}"/>
    <cellStyle name="Comma 4 2 3 6 2 3" xfId="6924" xr:uid="{00000000-0005-0000-0000-0000A5270000}"/>
    <cellStyle name="Comma 4 2 3 6 2 3 2" xfId="14721" xr:uid="{00000000-0005-0000-0000-0000A6270000}"/>
    <cellStyle name="Comma 4 2 3 6 2 4" xfId="4325" xr:uid="{00000000-0005-0000-0000-0000A7270000}"/>
    <cellStyle name="Comma 4 2 3 6 2 4 2" xfId="12119" xr:uid="{00000000-0005-0000-0000-0000A8270000}"/>
    <cellStyle name="Comma 4 2 3 6 2 5" xfId="9521" xr:uid="{00000000-0005-0000-0000-0000A9270000}"/>
    <cellStyle name="Comma 4 2 3 6 3" xfId="1669" xr:uid="{00000000-0005-0000-0000-0000AA270000}"/>
    <cellStyle name="Comma 4 2 3 6 3 2" xfId="6926" xr:uid="{00000000-0005-0000-0000-0000AB270000}"/>
    <cellStyle name="Comma 4 2 3 6 3 2 2" xfId="14723" xr:uid="{00000000-0005-0000-0000-0000AC270000}"/>
    <cellStyle name="Comma 4 2 3 6 3 3" xfId="4327" xr:uid="{00000000-0005-0000-0000-0000AD270000}"/>
    <cellStyle name="Comma 4 2 3 6 3 3 2" xfId="12121" xr:uid="{00000000-0005-0000-0000-0000AE270000}"/>
    <cellStyle name="Comma 4 2 3 6 3 4" xfId="9523" xr:uid="{00000000-0005-0000-0000-0000AF270000}"/>
    <cellStyle name="Comma 4 2 3 6 4" xfId="1670" xr:uid="{00000000-0005-0000-0000-0000B0270000}"/>
    <cellStyle name="Comma 4 2 3 6 4 2" xfId="6927" xr:uid="{00000000-0005-0000-0000-0000B1270000}"/>
    <cellStyle name="Comma 4 2 3 6 4 2 2" xfId="14724" xr:uid="{00000000-0005-0000-0000-0000B2270000}"/>
    <cellStyle name="Comma 4 2 3 6 4 3" xfId="4328" xr:uid="{00000000-0005-0000-0000-0000B3270000}"/>
    <cellStyle name="Comma 4 2 3 6 4 3 2" xfId="12122" xr:uid="{00000000-0005-0000-0000-0000B4270000}"/>
    <cellStyle name="Comma 4 2 3 6 4 4" xfId="9524" xr:uid="{00000000-0005-0000-0000-0000B5270000}"/>
    <cellStyle name="Comma 4 2 3 6 5" xfId="6923" xr:uid="{00000000-0005-0000-0000-0000B6270000}"/>
    <cellStyle name="Comma 4 2 3 6 5 2" xfId="14720" xr:uid="{00000000-0005-0000-0000-0000B7270000}"/>
    <cellStyle name="Comma 4 2 3 6 6" xfId="4324" xr:uid="{00000000-0005-0000-0000-0000B8270000}"/>
    <cellStyle name="Comma 4 2 3 6 6 2" xfId="12118" xr:uid="{00000000-0005-0000-0000-0000B9270000}"/>
    <cellStyle name="Comma 4 2 3 6 7" xfId="9520" xr:uid="{00000000-0005-0000-0000-0000BA270000}"/>
    <cellStyle name="Comma 4 2 3 7" xfId="1671" xr:uid="{00000000-0005-0000-0000-0000BB270000}"/>
    <cellStyle name="Comma 4 2 3 7 2" xfId="1672" xr:uid="{00000000-0005-0000-0000-0000BC270000}"/>
    <cellStyle name="Comma 4 2 3 7 2 2" xfId="6929" xr:uid="{00000000-0005-0000-0000-0000BD270000}"/>
    <cellStyle name="Comma 4 2 3 7 2 2 2" xfId="14726" xr:uid="{00000000-0005-0000-0000-0000BE270000}"/>
    <cellStyle name="Comma 4 2 3 7 2 3" xfId="4330" xr:uid="{00000000-0005-0000-0000-0000BF270000}"/>
    <cellStyle name="Comma 4 2 3 7 2 3 2" xfId="12124" xr:uid="{00000000-0005-0000-0000-0000C0270000}"/>
    <cellStyle name="Comma 4 2 3 7 2 4" xfId="9526" xr:uid="{00000000-0005-0000-0000-0000C1270000}"/>
    <cellStyle name="Comma 4 2 3 7 3" xfId="1673" xr:uid="{00000000-0005-0000-0000-0000C2270000}"/>
    <cellStyle name="Comma 4 2 3 7 3 2" xfId="6930" xr:uid="{00000000-0005-0000-0000-0000C3270000}"/>
    <cellStyle name="Comma 4 2 3 7 3 2 2" xfId="14727" xr:uid="{00000000-0005-0000-0000-0000C4270000}"/>
    <cellStyle name="Comma 4 2 3 7 3 3" xfId="4331" xr:uid="{00000000-0005-0000-0000-0000C5270000}"/>
    <cellStyle name="Comma 4 2 3 7 3 3 2" xfId="12125" xr:uid="{00000000-0005-0000-0000-0000C6270000}"/>
    <cellStyle name="Comma 4 2 3 7 3 4" xfId="9527" xr:uid="{00000000-0005-0000-0000-0000C7270000}"/>
    <cellStyle name="Comma 4 2 3 7 4" xfId="6928" xr:uid="{00000000-0005-0000-0000-0000C8270000}"/>
    <cellStyle name="Comma 4 2 3 7 4 2" xfId="14725" xr:uid="{00000000-0005-0000-0000-0000C9270000}"/>
    <cellStyle name="Comma 4 2 3 7 5" xfId="4329" xr:uid="{00000000-0005-0000-0000-0000CA270000}"/>
    <cellStyle name="Comma 4 2 3 7 5 2" xfId="12123" xr:uid="{00000000-0005-0000-0000-0000CB270000}"/>
    <cellStyle name="Comma 4 2 3 7 6" xfId="9525" xr:uid="{00000000-0005-0000-0000-0000CC270000}"/>
    <cellStyle name="Comma 4 2 3 8" xfId="1674" xr:uid="{00000000-0005-0000-0000-0000CD270000}"/>
    <cellStyle name="Comma 4 2 3 8 2" xfId="1675" xr:uid="{00000000-0005-0000-0000-0000CE270000}"/>
    <cellStyle name="Comma 4 2 3 8 2 2" xfId="6932" xr:uid="{00000000-0005-0000-0000-0000CF270000}"/>
    <cellStyle name="Comma 4 2 3 8 2 2 2" xfId="14729" xr:uid="{00000000-0005-0000-0000-0000D0270000}"/>
    <cellStyle name="Comma 4 2 3 8 2 3" xfId="4333" xr:uid="{00000000-0005-0000-0000-0000D1270000}"/>
    <cellStyle name="Comma 4 2 3 8 2 3 2" xfId="12127" xr:uid="{00000000-0005-0000-0000-0000D2270000}"/>
    <cellStyle name="Comma 4 2 3 8 2 4" xfId="9529" xr:uid="{00000000-0005-0000-0000-0000D3270000}"/>
    <cellStyle name="Comma 4 2 3 8 3" xfId="6931" xr:uid="{00000000-0005-0000-0000-0000D4270000}"/>
    <cellStyle name="Comma 4 2 3 8 3 2" xfId="14728" xr:uid="{00000000-0005-0000-0000-0000D5270000}"/>
    <cellStyle name="Comma 4 2 3 8 4" xfId="4332" xr:uid="{00000000-0005-0000-0000-0000D6270000}"/>
    <cellStyle name="Comma 4 2 3 8 4 2" xfId="12126" xr:uid="{00000000-0005-0000-0000-0000D7270000}"/>
    <cellStyle name="Comma 4 2 3 8 5" xfId="9528" xr:uid="{00000000-0005-0000-0000-0000D8270000}"/>
    <cellStyle name="Comma 4 2 3 9" xfId="1676" xr:uid="{00000000-0005-0000-0000-0000D9270000}"/>
    <cellStyle name="Comma 4 2 3 9 2" xfId="6933" xr:uid="{00000000-0005-0000-0000-0000DA270000}"/>
    <cellStyle name="Comma 4 2 3 9 2 2" xfId="14730" xr:uid="{00000000-0005-0000-0000-0000DB270000}"/>
    <cellStyle name="Comma 4 2 3 9 3" xfId="4334" xr:uid="{00000000-0005-0000-0000-0000DC270000}"/>
    <cellStyle name="Comma 4 2 3 9 3 2" xfId="12128" xr:uid="{00000000-0005-0000-0000-0000DD270000}"/>
    <cellStyle name="Comma 4 2 3 9 4" xfId="9530" xr:uid="{00000000-0005-0000-0000-0000DE270000}"/>
    <cellStyle name="Comma 4 2 4" xfId="136" xr:uid="{00000000-0005-0000-0000-0000DF270000}"/>
    <cellStyle name="Comma 4 2 4 10" xfId="2615" xr:uid="{00000000-0005-0000-0000-0000E0270000}"/>
    <cellStyle name="Comma 4 2 4 10 2" xfId="7833" xr:uid="{00000000-0005-0000-0000-0000E1270000}"/>
    <cellStyle name="Comma 4 2 4 10 2 2" xfId="15630" xr:uid="{00000000-0005-0000-0000-0000E2270000}"/>
    <cellStyle name="Comma 4 2 4 10 3" xfId="5234" xr:uid="{00000000-0005-0000-0000-0000E3270000}"/>
    <cellStyle name="Comma 4 2 4 10 3 2" xfId="13028" xr:uid="{00000000-0005-0000-0000-0000E4270000}"/>
    <cellStyle name="Comma 4 2 4 10 4" xfId="10430" xr:uid="{00000000-0005-0000-0000-0000E5270000}"/>
    <cellStyle name="Comma 4 2 4 11" xfId="2673" xr:uid="{00000000-0005-0000-0000-0000E6270000}"/>
    <cellStyle name="Comma 4 2 4 11 2" xfId="7886" xr:uid="{00000000-0005-0000-0000-0000E7270000}"/>
    <cellStyle name="Comma 4 2 4 11 2 2" xfId="15683" xr:uid="{00000000-0005-0000-0000-0000E8270000}"/>
    <cellStyle name="Comma 4 2 4 11 3" xfId="5287" xr:uid="{00000000-0005-0000-0000-0000E9270000}"/>
    <cellStyle name="Comma 4 2 4 11 3 2" xfId="13081" xr:uid="{00000000-0005-0000-0000-0000EA270000}"/>
    <cellStyle name="Comma 4 2 4 11 4" xfId="10483" xr:uid="{00000000-0005-0000-0000-0000EB270000}"/>
    <cellStyle name="Comma 4 2 4 12" xfId="1677" xr:uid="{00000000-0005-0000-0000-0000EC270000}"/>
    <cellStyle name="Comma 4 2 4 12 2" xfId="6934" xr:uid="{00000000-0005-0000-0000-0000ED270000}"/>
    <cellStyle name="Comma 4 2 4 12 2 2" xfId="14731" xr:uid="{00000000-0005-0000-0000-0000EE270000}"/>
    <cellStyle name="Comma 4 2 4 12 3" xfId="4335" xr:uid="{00000000-0005-0000-0000-0000EF270000}"/>
    <cellStyle name="Comma 4 2 4 12 3 2" xfId="12129" xr:uid="{00000000-0005-0000-0000-0000F0270000}"/>
    <cellStyle name="Comma 4 2 4 12 4" xfId="9531" xr:uid="{00000000-0005-0000-0000-0000F1270000}"/>
    <cellStyle name="Comma 4 2 4 13" xfId="5396" xr:uid="{00000000-0005-0000-0000-0000F2270000}"/>
    <cellStyle name="Comma 4 2 4 13 2" xfId="13190" xr:uid="{00000000-0005-0000-0000-0000F3270000}"/>
    <cellStyle name="Comma 4 2 4 14" xfId="2790" xr:uid="{00000000-0005-0000-0000-0000F4270000}"/>
    <cellStyle name="Comma 4 2 4 14 2" xfId="10592" xr:uid="{00000000-0005-0000-0000-0000F5270000}"/>
    <cellStyle name="Comma 4 2 4 15" xfId="7996" xr:uid="{00000000-0005-0000-0000-0000F6270000}"/>
    <cellStyle name="Comma 4 2 4 2" xfId="165" xr:uid="{00000000-0005-0000-0000-0000F7270000}"/>
    <cellStyle name="Comma 4 2 4 2 10" xfId="8022" xr:uid="{00000000-0005-0000-0000-0000F8270000}"/>
    <cellStyle name="Comma 4 2 4 2 2" xfId="219" xr:uid="{00000000-0005-0000-0000-0000F9270000}"/>
    <cellStyle name="Comma 4 2 4 2 2 2" xfId="1680" xr:uid="{00000000-0005-0000-0000-0000FA270000}"/>
    <cellStyle name="Comma 4 2 4 2 2 2 2" xfId="6937" xr:uid="{00000000-0005-0000-0000-0000FB270000}"/>
    <cellStyle name="Comma 4 2 4 2 2 2 2 2" xfId="14734" xr:uid="{00000000-0005-0000-0000-0000FC270000}"/>
    <cellStyle name="Comma 4 2 4 2 2 2 3" xfId="4338" xr:uid="{00000000-0005-0000-0000-0000FD270000}"/>
    <cellStyle name="Comma 4 2 4 2 2 2 3 2" xfId="12132" xr:uid="{00000000-0005-0000-0000-0000FE270000}"/>
    <cellStyle name="Comma 4 2 4 2 2 2 4" xfId="9534" xr:uid="{00000000-0005-0000-0000-0000FF270000}"/>
    <cellStyle name="Comma 4 2 4 2 2 3" xfId="2754" xr:uid="{00000000-0005-0000-0000-000000280000}"/>
    <cellStyle name="Comma 4 2 4 2 2 3 2" xfId="7967" xr:uid="{00000000-0005-0000-0000-000001280000}"/>
    <cellStyle name="Comma 4 2 4 2 2 3 2 2" xfId="15764" xr:uid="{00000000-0005-0000-0000-000002280000}"/>
    <cellStyle name="Comma 4 2 4 2 2 3 3" xfId="5368" xr:uid="{00000000-0005-0000-0000-000003280000}"/>
    <cellStyle name="Comma 4 2 4 2 2 3 3 2" xfId="13162" xr:uid="{00000000-0005-0000-0000-000004280000}"/>
    <cellStyle name="Comma 4 2 4 2 2 3 4" xfId="10564" xr:uid="{00000000-0005-0000-0000-000005280000}"/>
    <cellStyle name="Comma 4 2 4 2 2 4" xfId="1679" xr:uid="{00000000-0005-0000-0000-000006280000}"/>
    <cellStyle name="Comma 4 2 4 2 2 4 2" xfId="6936" xr:uid="{00000000-0005-0000-0000-000007280000}"/>
    <cellStyle name="Comma 4 2 4 2 2 4 2 2" xfId="14733" xr:uid="{00000000-0005-0000-0000-000008280000}"/>
    <cellStyle name="Comma 4 2 4 2 2 4 3" xfId="4337" xr:uid="{00000000-0005-0000-0000-000009280000}"/>
    <cellStyle name="Comma 4 2 4 2 2 4 3 2" xfId="12131" xr:uid="{00000000-0005-0000-0000-00000A280000}"/>
    <cellStyle name="Comma 4 2 4 2 2 4 4" xfId="9533" xr:uid="{00000000-0005-0000-0000-00000B280000}"/>
    <cellStyle name="Comma 4 2 4 2 2 5" xfId="5477" xr:uid="{00000000-0005-0000-0000-00000C280000}"/>
    <cellStyle name="Comma 4 2 4 2 2 5 2" xfId="13271" xr:uid="{00000000-0005-0000-0000-00000D280000}"/>
    <cellStyle name="Comma 4 2 4 2 2 6" xfId="2871" xr:uid="{00000000-0005-0000-0000-00000E280000}"/>
    <cellStyle name="Comma 4 2 4 2 2 6 2" xfId="10673" xr:uid="{00000000-0005-0000-0000-00000F280000}"/>
    <cellStyle name="Comma 4 2 4 2 2 7" xfId="8076" xr:uid="{00000000-0005-0000-0000-000010280000}"/>
    <cellStyle name="Comma 4 2 4 2 3" xfId="1681" xr:uid="{00000000-0005-0000-0000-000011280000}"/>
    <cellStyle name="Comma 4 2 4 2 3 2" xfId="6938" xr:uid="{00000000-0005-0000-0000-000012280000}"/>
    <cellStyle name="Comma 4 2 4 2 3 2 2" xfId="14735" xr:uid="{00000000-0005-0000-0000-000013280000}"/>
    <cellStyle name="Comma 4 2 4 2 3 3" xfId="4339" xr:uid="{00000000-0005-0000-0000-000014280000}"/>
    <cellStyle name="Comma 4 2 4 2 3 3 2" xfId="12133" xr:uid="{00000000-0005-0000-0000-000015280000}"/>
    <cellStyle name="Comma 4 2 4 2 3 4" xfId="9535" xr:uid="{00000000-0005-0000-0000-000016280000}"/>
    <cellStyle name="Comma 4 2 4 2 4" xfId="1682" xr:uid="{00000000-0005-0000-0000-000017280000}"/>
    <cellStyle name="Comma 4 2 4 2 4 2" xfId="6939" xr:uid="{00000000-0005-0000-0000-000018280000}"/>
    <cellStyle name="Comma 4 2 4 2 4 2 2" xfId="14736" xr:uid="{00000000-0005-0000-0000-000019280000}"/>
    <cellStyle name="Comma 4 2 4 2 4 3" xfId="4340" xr:uid="{00000000-0005-0000-0000-00001A280000}"/>
    <cellStyle name="Comma 4 2 4 2 4 3 2" xfId="12134" xr:uid="{00000000-0005-0000-0000-00001B280000}"/>
    <cellStyle name="Comma 4 2 4 2 4 4" xfId="9536" xr:uid="{00000000-0005-0000-0000-00001C280000}"/>
    <cellStyle name="Comma 4 2 4 2 5" xfId="2643" xr:uid="{00000000-0005-0000-0000-00001D280000}"/>
    <cellStyle name="Comma 4 2 4 2 5 2" xfId="7860" xr:uid="{00000000-0005-0000-0000-00001E280000}"/>
    <cellStyle name="Comma 4 2 4 2 5 2 2" xfId="15657" xr:uid="{00000000-0005-0000-0000-00001F280000}"/>
    <cellStyle name="Comma 4 2 4 2 5 3" xfId="5261" xr:uid="{00000000-0005-0000-0000-000020280000}"/>
    <cellStyle name="Comma 4 2 4 2 5 3 2" xfId="13055" xr:uid="{00000000-0005-0000-0000-000021280000}"/>
    <cellStyle name="Comma 4 2 4 2 5 4" xfId="10457" xr:uid="{00000000-0005-0000-0000-000022280000}"/>
    <cellStyle name="Comma 4 2 4 2 6" xfId="2700" xr:uid="{00000000-0005-0000-0000-000023280000}"/>
    <cellStyle name="Comma 4 2 4 2 6 2" xfId="7913" xr:uid="{00000000-0005-0000-0000-000024280000}"/>
    <cellStyle name="Comma 4 2 4 2 6 2 2" xfId="15710" xr:uid="{00000000-0005-0000-0000-000025280000}"/>
    <cellStyle name="Comma 4 2 4 2 6 3" xfId="5314" xr:uid="{00000000-0005-0000-0000-000026280000}"/>
    <cellStyle name="Comma 4 2 4 2 6 3 2" xfId="13108" xr:uid="{00000000-0005-0000-0000-000027280000}"/>
    <cellStyle name="Comma 4 2 4 2 6 4" xfId="10510" xr:uid="{00000000-0005-0000-0000-000028280000}"/>
    <cellStyle name="Comma 4 2 4 2 7" xfId="1678" xr:uid="{00000000-0005-0000-0000-000029280000}"/>
    <cellStyle name="Comma 4 2 4 2 7 2" xfId="6935" xr:uid="{00000000-0005-0000-0000-00002A280000}"/>
    <cellStyle name="Comma 4 2 4 2 7 2 2" xfId="14732" xr:uid="{00000000-0005-0000-0000-00002B280000}"/>
    <cellStyle name="Comma 4 2 4 2 7 3" xfId="4336" xr:uid="{00000000-0005-0000-0000-00002C280000}"/>
    <cellStyle name="Comma 4 2 4 2 7 3 2" xfId="12130" xr:uid="{00000000-0005-0000-0000-00002D280000}"/>
    <cellStyle name="Comma 4 2 4 2 7 4" xfId="9532" xr:uid="{00000000-0005-0000-0000-00002E280000}"/>
    <cellStyle name="Comma 4 2 4 2 8" xfId="5423" xr:uid="{00000000-0005-0000-0000-00002F280000}"/>
    <cellStyle name="Comma 4 2 4 2 8 2" xfId="13217" xr:uid="{00000000-0005-0000-0000-000030280000}"/>
    <cellStyle name="Comma 4 2 4 2 9" xfId="2817" xr:uid="{00000000-0005-0000-0000-000031280000}"/>
    <cellStyle name="Comma 4 2 4 2 9 2" xfId="10619" xr:uid="{00000000-0005-0000-0000-000032280000}"/>
    <cellStyle name="Comma 4 2 4 3" xfId="192" xr:uid="{00000000-0005-0000-0000-000033280000}"/>
    <cellStyle name="Comma 4 2 4 3 2" xfId="1684" xr:uid="{00000000-0005-0000-0000-000034280000}"/>
    <cellStyle name="Comma 4 2 4 3 2 2" xfId="1685" xr:uid="{00000000-0005-0000-0000-000035280000}"/>
    <cellStyle name="Comma 4 2 4 3 2 2 2" xfId="6942" xr:uid="{00000000-0005-0000-0000-000036280000}"/>
    <cellStyle name="Comma 4 2 4 3 2 2 2 2" xfId="14739" xr:uid="{00000000-0005-0000-0000-000037280000}"/>
    <cellStyle name="Comma 4 2 4 3 2 2 3" xfId="4343" xr:uid="{00000000-0005-0000-0000-000038280000}"/>
    <cellStyle name="Comma 4 2 4 3 2 2 3 2" xfId="12137" xr:uid="{00000000-0005-0000-0000-000039280000}"/>
    <cellStyle name="Comma 4 2 4 3 2 2 4" xfId="9539" xr:uid="{00000000-0005-0000-0000-00003A280000}"/>
    <cellStyle name="Comma 4 2 4 3 2 3" xfId="6941" xr:uid="{00000000-0005-0000-0000-00003B280000}"/>
    <cellStyle name="Comma 4 2 4 3 2 3 2" xfId="14738" xr:uid="{00000000-0005-0000-0000-00003C280000}"/>
    <cellStyle name="Comma 4 2 4 3 2 4" xfId="4342" xr:uid="{00000000-0005-0000-0000-00003D280000}"/>
    <cellStyle name="Comma 4 2 4 3 2 4 2" xfId="12136" xr:uid="{00000000-0005-0000-0000-00003E280000}"/>
    <cellStyle name="Comma 4 2 4 3 2 5" xfId="9538" xr:uid="{00000000-0005-0000-0000-00003F280000}"/>
    <cellStyle name="Comma 4 2 4 3 3" xfId="1686" xr:uid="{00000000-0005-0000-0000-000040280000}"/>
    <cellStyle name="Comma 4 2 4 3 3 2" xfId="6943" xr:uid="{00000000-0005-0000-0000-000041280000}"/>
    <cellStyle name="Comma 4 2 4 3 3 2 2" xfId="14740" xr:uid="{00000000-0005-0000-0000-000042280000}"/>
    <cellStyle name="Comma 4 2 4 3 3 3" xfId="4344" xr:uid="{00000000-0005-0000-0000-000043280000}"/>
    <cellStyle name="Comma 4 2 4 3 3 3 2" xfId="12138" xr:uid="{00000000-0005-0000-0000-000044280000}"/>
    <cellStyle name="Comma 4 2 4 3 3 4" xfId="9540" xr:uid="{00000000-0005-0000-0000-000045280000}"/>
    <cellStyle name="Comma 4 2 4 3 4" xfId="1687" xr:uid="{00000000-0005-0000-0000-000046280000}"/>
    <cellStyle name="Comma 4 2 4 3 4 2" xfId="6944" xr:uid="{00000000-0005-0000-0000-000047280000}"/>
    <cellStyle name="Comma 4 2 4 3 4 2 2" xfId="14741" xr:uid="{00000000-0005-0000-0000-000048280000}"/>
    <cellStyle name="Comma 4 2 4 3 4 3" xfId="4345" xr:uid="{00000000-0005-0000-0000-000049280000}"/>
    <cellStyle name="Comma 4 2 4 3 4 3 2" xfId="12139" xr:uid="{00000000-0005-0000-0000-00004A280000}"/>
    <cellStyle name="Comma 4 2 4 3 4 4" xfId="9541" xr:uid="{00000000-0005-0000-0000-00004B280000}"/>
    <cellStyle name="Comma 4 2 4 3 5" xfId="2727" xr:uid="{00000000-0005-0000-0000-00004C280000}"/>
    <cellStyle name="Comma 4 2 4 3 5 2" xfId="7940" xr:uid="{00000000-0005-0000-0000-00004D280000}"/>
    <cellStyle name="Comma 4 2 4 3 5 2 2" xfId="15737" xr:uid="{00000000-0005-0000-0000-00004E280000}"/>
    <cellStyle name="Comma 4 2 4 3 5 3" xfId="5341" xr:uid="{00000000-0005-0000-0000-00004F280000}"/>
    <cellStyle name="Comma 4 2 4 3 5 3 2" xfId="13135" xr:uid="{00000000-0005-0000-0000-000050280000}"/>
    <cellStyle name="Comma 4 2 4 3 5 4" xfId="10537" xr:uid="{00000000-0005-0000-0000-000051280000}"/>
    <cellStyle name="Comma 4 2 4 3 6" xfId="1683" xr:uid="{00000000-0005-0000-0000-000052280000}"/>
    <cellStyle name="Comma 4 2 4 3 6 2" xfId="6940" xr:uid="{00000000-0005-0000-0000-000053280000}"/>
    <cellStyle name="Comma 4 2 4 3 6 2 2" xfId="14737" xr:uid="{00000000-0005-0000-0000-000054280000}"/>
    <cellStyle name="Comma 4 2 4 3 6 3" xfId="4341" xr:uid="{00000000-0005-0000-0000-000055280000}"/>
    <cellStyle name="Comma 4 2 4 3 6 3 2" xfId="12135" xr:uid="{00000000-0005-0000-0000-000056280000}"/>
    <cellStyle name="Comma 4 2 4 3 6 4" xfId="9537" xr:uid="{00000000-0005-0000-0000-000057280000}"/>
    <cellStyle name="Comma 4 2 4 3 7" xfId="5450" xr:uid="{00000000-0005-0000-0000-000058280000}"/>
    <cellStyle name="Comma 4 2 4 3 7 2" xfId="13244" xr:uid="{00000000-0005-0000-0000-000059280000}"/>
    <cellStyle name="Comma 4 2 4 3 8" xfId="2844" xr:uid="{00000000-0005-0000-0000-00005A280000}"/>
    <cellStyle name="Comma 4 2 4 3 8 2" xfId="10646" xr:uid="{00000000-0005-0000-0000-00005B280000}"/>
    <cellStyle name="Comma 4 2 4 3 9" xfId="8049" xr:uid="{00000000-0005-0000-0000-00005C280000}"/>
    <cellStyle name="Comma 4 2 4 4" xfId="1688" xr:uid="{00000000-0005-0000-0000-00005D280000}"/>
    <cellStyle name="Comma 4 2 4 4 2" xfId="1689" xr:uid="{00000000-0005-0000-0000-00005E280000}"/>
    <cellStyle name="Comma 4 2 4 4 2 2" xfId="1690" xr:uid="{00000000-0005-0000-0000-00005F280000}"/>
    <cellStyle name="Comma 4 2 4 4 2 2 2" xfId="6947" xr:uid="{00000000-0005-0000-0000-000060280000}"/>
    <cellStyle name="Comma 4 2 4 4 2 2 2 2" xfId="14744" xr:uid="{00000000-0005-0000-0000-000061280000}"/>
    <cellStyle name="Comma 4 2 4 4 2 2 3" xfId="4348" xr:uid="{00000000-0005-0000-0000-000062280000}"/>
    <cellStyle name="Comma 4 2 4 4 2 2 3 2" xfId="12142" xr:uid="{00000000-0005-0000-0000-000063280000}"/>
    <cellStyle name="Comma 4 2 4 4 2 2 4" xfId="9544" xr:uid="{00000000-0005-0000-0000-000064280000}"/>
    <cellStyle name="Comma 4 2 4 4 2 3" xfId="6946" xr:uid="{00000000-0005-0000-0000-000065280000}"/>
    <cellStyle name="Comma 4 2 4 4 2 3 2" xfId="14743" xr:uid="{00000000-0005-0000-0000-000066280000}"/>
    <cellStyle name="Comma 4 2 4 4 2 4" xfId="4347" xr:uid="{00000000-0005-0000-0000-000067280000}"/>
    <cellStyle name="Comma 4 2 4 4 2 4 2" xfId="12141" xr:uid="{00000000-0005-0000-0000-000068280000}"/>
    <cellStyle name="Comma 4 2 4 4 2 5" xfId="9543" xr:uid="{00000000-0005-0000-0000-000069280000}"/>
    <cellStyle name="Comma 4 2 4 4 3" xfId="1691" xr:uid="{00000000-0005-0000-0000-00006A280000}"/>
    <cellStyle name="Comma 4 2 4 4 3 2" xfId="6948" xr:uid="{00000000-0005-0000-0000-00006B280000}"/>
    <cellStyle name="Comma 4 2 4 4 3 2 2" xfId="14745" xr:uid="{00000000-0005-0000-0000-00006C280000}"/>
    <cellStyle name="Comma 4 2 4 4 3 3" xfId="4349" xr:uid="{00000000-0005-0000-0000-00006D280000}"/>
    <cellStyle name="Comma 4 2 4 4 3 3 2" xfId="12143" xr:uid="{00000000-0005-0000-0000-00006E280000}"/>
    <cellStyle name="Comma 4 2 4 4 3 4" xfId="9545" xr:uid="{00000000-0005-0000-0000-00006F280000}"/>
    <cellStyle name="Comma 4 2 4 4 4" xfId="1692" xr:uid="{00000000-0005-0000-0000-000070280000}"/>
    <cellStyle name="Comma 4 2 4 4 4 2" xfId="6949" xr:uid="{00000000-0005-0000-0000-000071280000}"/>
    <cellStyle name="Comma 4 2 4 4 4 2 2" xfId="14746" xr:uid="{00000000-0005-0000-0000-000072280000}"/>
    <cellStyle name="Comma 4 2 4 4 4 3" xfId="4350" xr:uid="{00000000-0005-0000-0000-000073280000}"/>
    <cellStyle name="Comma 4 2 4 4 4 3 2" xfId="12144" xr:uid="{00000000-0005-0000-0000-000074280000}"/>
    <cellStyle name="Comma 4 2 4 4 4 4" xfId="9546" xr:uid="{00000000-0005-0000-0000-000075280000}"/>
    <cellStyle name="Comma 4 2 4 4 5" xfId="6945" xr:uid="{00000000-0005-0000-0000-000076280000}"/>
    <cellStyle name="Comma 4 2 4 4 5 2" xfId="14742" xr:uid="{00000000-0005-0000-0000-000077280000}"/>
    <cellStyle name="Comma 4 2 4 4 6" xfId="4346" xr:uid="{00000000-0005-0000-0000-000078280000}"/>
    <cellStyle name="Comma 4 2 4 4 6 2" xfId="12140" xr:uid="{00000000-0005-0000-0000-000079280000}"/>
    <cellStyle name="Comma 4 2 4 4 7" xfId="9542" xr:uid="{00000000-0005-0000-0000-00007A280000}"/>
    <cellStyle name="Comma 4 2 4 5" xfId="1693" xr:uid="{00000000-0005-0000-0000-00007B280000}"/>
    <cellStyle name="Comma 4 2 4 5 2" xfId="1694" xr:uid="{00000000-0005-0000-0000-00007C280000}"/>
    <cellStyle name="Comma 4 2 4 5 2 2" xfId="1695" xr:uid="{00000000-0005-0000-0000-00007D280000}"/>
    <cellStyle name="Comma 4 2 4 5 2 2 2" xfId="6952" xr:uid="{00000000-0005-0000-0000-00007E280000}"/>
    <cellStyle name="Comma 4 2 4 5 2 2 2 2" xfId="14749" xr:uid="{00000000-0005-0000-0000-00007F280000}"/>
    <cellStyle name="Comma 4 2 4 5 2 2 3" xfId="4353" xr:uid="{00000000-0005-0000-0000-000080280000}"/>
    <cellStyle name="Comma 4 2 4 5 2 2 3 2" xfId="12147" xr:uid="{00000000-0005-0000-0000-000081280000}"/>
    <cellStyle name="Comma 4 2 4 5 2 2 4" xfId="9549" xr:uid="{00000000-0005-0000-0000-000082280000}"/>
    <cellStyle name="Comma 4 2 4 5 2 3" xfId="6951" xr:uid="{00000000-0005-0000-0000-000083280000}"/>
    <cellStyle name="Comma 4 2 4 5 2 3 2" xfId="14748" xr:uid="{00000000-0005-0000-0000-000084280000}"/>
    <cellStyle name="Comma 4 2 4 5 2 4" xfId="4352" xr:uid="{00000000-0005-0000-0000-000085280000}"/>
    <cellStyle name="Comma 4 2 4 5 2 4 2" xfId="12146" xr:uid="{00000000-0005-0000-0000-000086280000}"/>
    <cellStyle name="Comma 4 2 4 5 2 5" xfId="9548" xr:uid="{00000000-0005-0000-0000-000087280000}"/>
    <cellStyle name="Comma 4 2 4 5 3" xfId="1696" xr:uid="{00000000-0005-0000-0000-000088280000}"/>
    <cellStyle name="Comma 4 2 4 5 3 2" xfId="6953" xr:uid="{00000000-0005-0000-0000-000089280000}"/>
    <cellStyle name="Comma 4 2 4 5 3 2 2" xfId="14750" xr:uid="{00000000-0005-0000-0000-00008A280000}"/>
    <cellStyle name="Comma 4 2 4 5 3 3" xfId="4354" xr:uid="{00000000-0005-0000-0000-00008B280000}"/>
    <cellStyle name="Comma 4 2 4 5 3 3 2" xfId="12148" xr:uid="{00000000-0005-0000-0000-00008C280000}"/>
    <cellStyle name="Comma 4 2 4 5 3 4" xfId="9550" xr:uid="{00000000-0005-0000-0000-00008D280000}"/>
    <cellStyle name="Comma 4 2 4 5 4" xfId="1697" xr:uid="{00000000-0005-0000-0000-00008E280000}"/>
    <cellStyle name="Comma 4 2 4 5 4 2" xfId="6954" xr:uid="{00000000-0005-0000-0000-00008F280000}"/>
    <cellStyle name="Comma 4 2 4 5 4 2 2" xfId="14751" xr:uid="{00000000-0005-0000-0000-000090280000}"/>
    <cellStyle name="Comma 4 2 4 5 4 3" xfId="4355" xr:uid="{00000000-0005-0000-0000-000091280000}"/>
    <cellStyle name="Comma 4 2 4 5 4 3 2" xfId="12149" xr:uid="{00000000-0005-0000-0000-000092280000}"/>
    <cellStyle name="Comma 4 2 4 5 4 4" xfId="9551" xr:uid="{00000000-0005-0000-0000-000093280000}"/>
    <cellStyle name="Comma 4 2 4 5 5" xfId="6950" xr:uid="{00000000-0005-0000-0000-000094280000}"/>
    <cellStyle name="Comma 4 2 4 5 5 2" xfId="14747" xr:uid="{00000000-0005-0000-0000-000095280000}"/>
    <cellStyle name="Comma 4 2 4 5 6" xfId="4351" xr:uid="{00000000-0005-0000-0000-000096280000}"/>
    <cellStyle name="Comma 4 2 4 5 6 2" xfId="12145" xr:uid="{00000000-0005-0000-0000-000097280000}"/>
    <cellStyle name="Comma 4 2 4 5 7" xfId="9547" xr:uid="{00000000-0005-0000-0000-000098280000}"/>
    <cellStyle name="Comma 4 2 4 6" xfId="1698" xr:uid="{00000000-0005-0000-0000-000099280000}"/>
    <cellStyle name="Comma 4 2 4 6 2" xfId="1699" xr:uid="{00000000-0005-0000-0000-00009A280000}"/>
    <cellStyle name="Comma 4 2 4 6 2 2" xfId="6956" xr:uid="{00000000-0005-0000-0000-00009B280000}"/>
    <cellStyle name="Comma 4 2 4 6 2 2 2" xfId="14753" xr:uid="{00000000-0005-0000-0000-00009C280000}"/>
    <cellStyle name="Comma 4 2 4 6 2 3" xfId="4357" xr:uid="{00000000-0005-0000-0000-00009D280000}"/>
    <cellStyle name="Comma 4 2 4 6 2 3 2" xfId="12151" xr:uid="{00000000-0005-0000-0000-00009E280000}"/>
    <cellStyle name="Comma 4 2 4 6 2 4" xfId="9553" xr:uid="{00000000-0005-0000-0000-00009F280000}"/>
    <cellStyle name="Comma 4 2 4 6 3" xfId="1700" xr:uid="{00000000-0005-0000-0000-0000A0280000}"/>
    <cellStyle name="Comma 4 2 4 6 3 2" xfId="6957" xr:uid="{00000000-0005-0000-0000-0000A1280000}"/>
    <cellStyle name="Comma 4 2 4 6 3 2 2" xfId="14754" xr:uid="{00000000-0005-0000-0000-0000A2280000}"/>
    <cellStyle name="Comma 4 2 4 6 3 3" xfId="4358" xr:uid="{00000000-0005-0000-0000-0000A3280000}"/>
    <cellStyle name="Comma 4 2 4 6 3 3 2" xfId="12152" xr:uid="{00000000-0005-0000-0000-0000A4280000}"/>
    <cellStyle name="Comma 4 2 4 6 3 4" xfId="9554" xr:uid="{00000000-0005-0000-0000-0000A5280000}"/>
    <cellStyle name="Comma 4 2 4 6 4" xfId="6955" xr:uid="{00000000-0005-0000-0000-0000A6280000}"/>
    <cellStyle name="Comma 4 2 4 6 4 2" xfId="14752" xr:uid="{00000000-0005-0000-0000-0000A7280000}"/>
    <cellStyle name="Comma 4 2 4 6 5" xfId="4356" xr:uid="{00000000-0005-0000-0000-0000A8280000}"/>
    <cellStyle name="Comma 4 2 4 6 5 2" xfId="12150" xr:uid="{00000000-0005-0000-0000-0000A9280000}"/>
    <cellStyle name="Comma 4 2 4 6 6" xfId="9552" xr:uid="{00000000-0005-0000-0000-0000AA280000}"/>
    <cellStyle name="Comma 4 2 4 7" xfId="1701" xr:uid="{00000000-0005-0000-0000-0000AB280000}"/>
    <cellStyle name="Comma 4 2 4 7 2" xfId="1702" xr:uid="{00000000-0005-0000-0000-0000AC280000}"/>
    <cellStyle name="Comma 4 2 4 7 2 2" xfId="6959" xr:uid="{00000000-0005-0000-0000-0000AD280000}"/>
    <cellStyle name="Comma 4 2 4 7 2 2 2" xfId="14756" xr:uid="{00000000-0005-0000-0000-0000AE280000}"/>
    <cellStyle name="Comma 4 2 4 7 2 3" xfId="4360" xr:uid="{00000000-0005-0000-0000-0000AF280000}"/>
    <cellStyle name="Comma 4 2 4 7 2 3 2" xfId="12154" xr:uid="{00000000-0005-0000-0000-0000B0280000}"/>
    <cellStyle name="Comma 4 2 4 7 2 4" xfId="9556" xr:uid="{00000000-0005-0000-0000-0000B1280000}"/>
    <cellStyle name="Comma 4 2 4 7 3" xfId="6958" xr:uid="{00000000-0005-0000-0000-0000B2280000}"/>
    <cellStyle name="Comma 4 2 4 7 3 2" xfId="14755" xr:uid="{00000000-0005-0000-0000-0000B3280000}"/>
    <cellStyle name="Comma 4 2 4 7 4" xfId="4359" xr:uid="{00000000-0005-0000-0000-0000B4280000}"/>
    <cellStyle name="Comma 4 2 4 7 4 2" xfId="12153" xr:uid="{00000000-0005-0000-0000-0000B5280000}"/>
    <cellStyle name="Comma 4 2 4 7 5" xfId="9555" xr:uid="{00000000-0005-0000-0000-0000B6280000}"/>
    <cellStyle name="Comma 4 2 4 8" xfId="1703" xr:uid="{00000000-0005-0000-0000-0000B7280000}"/>
    <cellStyle name="Comma 4 2 4 8 2" xfId="6960" xr:uid="{00000000-0005-0000-0000-0000B8280000}"/>
    <cellStyle name="Comma 4 2 4 8 2 2" xfId="14757" xr:uid="{00000000-0005-0000-0000-0000B9280000}"/>
    <cellStyle name="Comma 4 2 4 8 3" xfId="4361" xr:uid="{00000000-0005-0000-0000-0000BA280000}"/>
    <cellStyle name="Comma 4 2 4 8 3 2" xfId="12155" xr:uid="{00000000-0005-0000-0000-0000BB280000}"/>
    <cellStyle name="Comma 4 2 4 8 4" xfId="9557" xr:uid="{00000000-0005-0000-0000-0000BC280000}"/>
    <cellStyle name="Comma 4 2 4 9" xfId="1704" xr:uid="{00000000-0005-0000-0000-0000BD280000}"/>
    <cellStyle name="Comma 4 2 4 9 2" xfId="6961" xr:uid="{00000000-0005-0000-0000-0000BE280000}"/>
    <cellStyle name="Comma 4 2 4 9 2 2" xfId="14758" xr:uid="{00000000-0005-0000-0000-0000BF280000}"/>
    <cellStyle name="Comma 4 2 4 9 3" xfId="4362" xr:uid="{00000000-0005-0000-0000-0000C0280000}"/>
    <cellStyle name="Comma 4 2 4 9 3 2" xfId="12156" xr:uid="{00000000-0005-0000-0000-0000C1280000}"/>
    <cellStyle name="Comma 4 2 4 9 4" xfId="9558" xr:uid="{00000000-0005-0000-0000-0000C2280000}"/>
    <cellStyle name="Comma 4 2 5" xfId="152" xr:uid="{00000000-0005-0000-0000-0000C3280000}"/>
    <cellStyle name="Comma 4 2 5 10" xfId="8009" xr:uid="{00000000-0005-0000-0000-0000C4280000}"/>
    <cellStyle name="Comma 4 2 5 2" xfId="206" xr:uid="{00000000-0005-0000-0000-0000C5280000}"/>
    <cellStyle name="Comma 4 2 5 2 2" xfId="1707" xr:uid="{00000000-0005-0000-0000-0000C6280000}"/>
    <cellStyle name="Comma 4 2 5 2 2 2" xfId="6964" xr:uid="{00000000-0005-0000-0000-0000C7280000}"/>
    <cellStyle name="Comma 4 2 5 2 2 2 2" xfId="14761" xr:uid="{00000000-0005-0000-0000-0000C8280000}"/>
    <cellStyle name="Comma 4 2 5 2 2 3" xfId="4365" xr:uid="{00000000-0005-0000-0000-0000C9280000}"/>
    <cellStyle name="Comma 4 2 5 2 2 3 2" xfId="12159" xr:uid="{00000000-0005-0000-0000-0000CA280000}"/>
    <cellStyle name="Comma 4 2 5 2 2 4" xfId="9561" xr:uid="{00000000-0005-0000-0000-0000CB280000}"/>
    <cellStyle name="Comma 4 2 5 2 3" xfId="2741" xr:uid="{00000000-0005-0000-0000-0000CC280000}"/>
    <cellStyle name="Comma 4 2 5 2 3 2" xfId="7954" xr:uid="{00000000-0005-0000-0000-0000CD280000}"/>
    <cellStyle name="Comma 4 2 5 2 3 2 2" xfId="15751" xr:uid="{00000000-0005-0000-0000-0000CE280000}"/>
    <cellStyle name="Comma 4 2 5 2 3 3" xfId="5355" xr:uid="{00000000-0005-0000-0000-0000CF280000}"/>
    <cellStyle name="Comma 4 2 5 2 3 3 2" xfId="13149" xr:uid="{00000000-0005-0000-0000-0000D0280000}"/>
    <cellStyle name="Comma 4 2 5 2 3 4" xfId="10551" xr:uid="{00000000-0005-0000-0000-0000D1280000}"/>
    <cellStyle name="Comma 4 2 5 2 4" xfId="1706" xr:uid="{00000000-0005-0000-0000-0000D2280000}"/>
    <cellStyle name="Comma 4 2 5 2 4 2" xfId="6963" xr:uid="{00000000-0005-0000-0000-0000D3280000}"/>
    <cellStyle name="Comma 4 2 5 2 4 2 2" xfId="14760" xr:uid="{00000000-0005-0000-0000-0000D4280000}"/>
    <cellStyle name="Comma 4 2 5 2 4 3" xfId="4364" xr:uid="{00000000-0005-0000-0000-0000D5280000}"/>
    <cellStyle name="Comma 4 2 5 2 4 3 2" xfId="12158" xr:uid="{00000000-0005-0000-0000-0000D6280000}"/>
    <cellStyle name="Comma 4 2 5 2 4 4" xfId="9560" xr:uid="{00000000-0005-0000-0000-0000D7280000}"/>
    <cellStyle name="Comma 4 2 5 2 5" xfId="5464" xr:uid="{00000000-0005-0000-0000-0000D8280000}"/>
    <cellStyle name="Comma 4 2 5 2 5 2" xfId="13258" xr:uid="{00000000-0005-0000-0000-0000D9280000}"/>
    <cellStyle name="Comma 4 2 5 2 6" xfId="2858" xr:uid="{00000000-0005-0000-0000-0000DA280000}"/>
    <cellStyle name="Comma 4 2 5 2 6 2" xfId="10660" xr:uid="{00000000-0005-0000-0000-0000DB280000}"/>
    <cellStyle name="Comma 4 2 5 2 7" xfId="8063" xr:uid="{00000000-0005-0000-0000-0000DC280000}"/>
    <cellStyle name="Comma 4 2 5 3" xfId="1708" xr:uid="{00000000-0005-0000-0000-0000DD280000}"/>
    <cellStyle name="Comma 4 2 5 3 2" xfId="6965" xr:uid="{00000000-0005-0000-0000-0000DE280000}"/>
    <cellStyle name="Comma 4 2 5 3 2 2" xfId="14762" xr:uid="{00000000-0005-0000-0000-0000DF280000}"/>
    <cellStyle name="Comma 4 2 5 3 3" xfId="4366" xr:uid="{00000000-0005-0000-0000-0000E0280000}"/>
    <cellStyle name="Comma 4 2 5 3 3 2" xfId="12160" xr:uid="{00000000-0005-0000-0000-0000E1280000}"/>
    <cellStyle name="Comma 4 2 5 3 4" xfId="9562" xr:uid="{00000000-0005-0000-0000-0000E2280000}"/>
    <cellStyle name="Comma 4 2 5 4" xfId="1709" xr:uid="{00000000-0005-0000-0000-0000E3280000}"/>
    <cellStyle name="Comma 4 2 5 4 2" xfId="6966" xr:uid="{00000000-0005-0000-0000-0000E4280000}"/>
    <cellStyle name="Comma 4 2 5 4 2 2" xfId="14763" xr:uid="{00000000-0005-0000-0000-0000E5280000}"/>
    <cellStyle name="Comma 4 2 5 4 3" xfId="4367" xr:uid="{00000000-0005-0000-0000-0000E6280000}"/>
    <cellStyle name="Comma 4 2 5 4 3 2" xfId="12161" xr:uid="{00000000-0005-0000-0000-0000E7280000}"/>
    <cellStyle name="Comma 4 2 5 4 4" xfId="9563" xr:uid="{00000000-0005-0000-0000-0000E8280000}"/>
    <cellStyle name="Comma 4 2 5 5" xfId="2630" xr:uid="{00000000-0005-0000-0000-0000E9280000}"/>
    <cellStyle name="Comma 4 2 5 5 2" xfId="7847" xr:uid="{00000000-0005-0000-0000-0000EA280000}"/>
    <cellStyle name="Comma 4 2 5 5 2 2" xfId="15644" xr:uid="{00000000-0005-0000-0000-0000EB280000}"/>
    <cellStyle name="Comma 4 2 5 5 3" xfId="5248" xr:uid="{00000000-0005-0000-0000-0000EC280000}"/>
    <cellStyle name="Comma 4 2 5 5 3 2" xfId="13042" xr:uid="{00000000-0005-0000-0000-0000ED280000}"/>
    <cellStyle name="Comma 4 2 5 5 4" xfId="10444" xr:uid="{00000000-0005-0000-0000-0000EE280000}"/>
    <cellStyle name="Comma 4 2 5 6" xfId="2687" xr:uid="{00000000-0005-0000-0000-0000EF280000}"/>
    <cellStyle name="Comma 4 2 5 6 2" xfId="7900" xr:uid="{00000000-0005-0000-0000-0000F0280000}"/>
    <cellStyle name="Comma 4 2 5 6 2 2" xfId="15697" xr:uid="{00000000-0005-0000-0000-0000F1280000}"/>
    <cellStyle name="Comma 4 2 5 6 3" xfId="5301" xr:uid="{00000000-0005-0000-0000-0000F2280000}"/>
    <cellStyle name="Comma 4 2 5 6 3 2" xfId="13095" xr:uid="{00000000-0005-0000-0000-0000F3280000}"/>
    <cellStyle name="Comma 4 2 5 6 4" xfId="10497" xr:uid="{00000000-0005-0000-0000-0000F4280000}"/>
    <cellStyle name="Comma 4 2 5 7" xfId="1705" xr:uid="{00000000-0005-0000-0000-0000F5280000}"/>
    <cellStyle name="Comma 4 2 5 7 2" xfId="6962" xr:uid="{00000000-0005-0000-0000-0000F6280000}"/>
    <cellStyle name="Comma 4 2 5 7 2 2" xfId="14759" xr:uid="{00000000-0005-0000-0000-0000F7280000}"/>
    <cellStyle name="Comma 4 2 5 7 3" xfId="4363" xr:uid="{00000000-0005-0000-0000-0000F8280000}"/>
    <cellStyle name="Comma 4 2 5 7 3 2" xfId="12157" xr:uid="{00000000-0005-0000-0000-0000F9280000}"/>
    <cellStyle name="Comma 4 2 5 7 4" xfId="9559" xr:uid="{00000000-0005-0000-0000-0000FA280000}"/>
    <cellStyle name="Comma 4 2 5 8" xfId="5410" xr:uid="{00000000-0005-0000-0000-0000FB280000}"/>
    <cellStyle name="Comma 4 2 5 8 2" xfId="13204" xr:uid="{00000000-0005-0000-0000-0000FC280000}"/>
    <cellStyle name="Comma 4 2 5 9" xfId="2804" xr:uid="{00000000-0005-0000-0000-0000FD280000}"/>
    <cellStyle name="Comma 4 2 5 9 2" xfId="10606" xr:uid="{00000000-0005-0000-0000-0000FE280000}"/>
    <cellStyle name="Comma 4 2 6" xfId="179" xr:uid="{00000000-0005-0000-0000-0000FF280000}"/>
    <cellStyle name="Comma 4 2 6 2" xfId="1711" xr:uid="{00000000-0005-0000-0000-000000290000}"/>
    <cellStyle name="Comma 4 2 6 2 2" xfId="1712" xr:uid="{00000000-0005-0000-0000-000001290000}"/>
    <cellStyle name="Comma 4 2 6 2 2 2" xfId="6969" xr:uid="{00000000-0005-0000-0000-000002290000}"/>
    <cellStyle name="Comma 4 2 6 2 2 2 2" xfId="14766" xr:uid="{00000000-0005-0000-0000-000003290000}"/>
    <cellStyle name="Comma 4 2 6 2 2 3" xfId="4370" xr:uid="{00000000-0005-0000-0000-000004290000}"/>
    <cellStyle name="Comma 4 2 6 2 2 3 2" xfId="12164" xr:uid="{00000000-0005-0000-0000-000005290000}"/>
    <cellStyle name="Comma 4 2 6 2 2 4" xfId="9566" xr:uid="{00000000-0005-0000-0000-000006290000}"/>
    <cellStyle name="Comma 4 2 6 2 3" xfId="6968" xr:uid="{00000000-0005-0000-0000-000007290000}"/>
    <cellStyle name="Comma 4 2 6 2 3 2" xfId="14765" xr:uid="{00000000-0005-0000-0000-000008290000}"/>
    <cellStyle name="Comma 4 2 6 2 4" xfId="4369" xr:uid="{00000000-0005-0000-0000-000009290000}"/>
    <cellStyle name="Comma 4 2 6 2 4 2" xfId="12163" xr:uid="{00000000-0005-0000-0000-00000A290000}"/>
    <cellStyle name="Comma 4 2 6 2 5" xfId="9565" xr:uid="{00000000-0005-0000-0000-00000B290000}"/>
    <cellStyle name="Comma 4 2 6 3" xfId="1713" xr:uid="{00000000-0005-0000-0000-00000C290000}"/>
    <cellStyle name="Comma 4 2 6 3 2" xfId="6970" xr:uid="{00000000-0005-0000-0000-00000D290000}"/>
    <cellStyle name="Comma 4 2 6 3 2 2" xfId="14767" xr:uid="{00000000-0005-0000-0000-00000E290000}"/>
    <cellStyle name="Comma 4 2 6 3 3" xfId="4371" xr:uid="{00000000-0005-0000-0000-00000F290000}"/>
    <cellStyle name="Comma 4 2 6 3 3 2" xfId="12165" xr:uid="{00000000-0005-0000-0000-000010290000}"/>
    <cellStyle name="Comma 4 2 6 3 4" xfId="9567" xr:uid="{00000000-0005-0000-0000-000011290000}"/>
    <cellStyle name="Comma 4 2 6 4" xfId="1714" xr:uid="{00000000-0005-0000-0000-000012290000}"/>
    <cellStyle name="Comma 4 2 6 4 2" xfId="6971" xr:uid="{00000000-0005-0000-0000-000013290000}"/>
    <cellStyle name="Comma 4 2 6 4 2 2" xfId="14768" xr:uid="{00000000-0005-0000-0000-000014290000}"/>
    <cellStyle name="Comma 4 2 6 4 3" xfId="4372" xr:uid="{00000000-0005-0000-0000-000015290000}"/>
    <cellStyle name="Comma 4 2 6 4 3 2" xfId="12166" xr:uid="{00000000-0005-0000-0000-000016290000}"/>
    <cellStyle name="Comma 4 2 6 4 4" xfId="9568" xr:uid="{00000000-0005-0000-0000-000017290000}"/>
    <cellStyle name="Comma 4 2 6 5" xfId="2714" xr:uid="{00000000-0005-0000-0000-000018290000}"/>
    <cellStyle name="Comma 4 2 6 5 2" xfId="7927" xr:uid="{00000000-0005-0000-0000-000019290000}"/>
    <cellStyle name="Comma 4 2 6 5 2 2" xfId="15724" xr:uid="{00000000-0005-0000-0000-00001A290000}"/>
    <cellStyle name="Comma 4 2 6 5 3" xfId="5328" xr:uid="{00000000-0005-0000-0000-00001B290000}"/>
    <cellStyle name="Comma 4 2 6 5 3 2" xfId="13122" xr:uid="{00000000-0005-0000-0000-00001C290000}"/>
    <cellStyle name="Comma 4 2 6 5 4" xfId="10524" xr:uid="{00000000-0005-0000-0000-00001D290000}"/>
    <cellStyle name="Comma 4 2 6 6" xfId="1710" xr:uid="{00000000-0005-0000-0000-00001E290000}"/>
    <cellStyle name="Comma 4 2 6 6 2" xfId="6967" xr:uid="{00000000-0005-0000-0000-00001F290000}"/>
    <cellStyle name="Comma 4 2 6 6 2 2" xfId="14764" xr:uid="{00000000-0005-0000-0000-000020290000}"/>
    <cellStyle name="Comma 4 2 6 6 3" xfId="4368" xr:uid="{00000000-0005-0000-0000-000021290000}"/>
    <cellStyle name="Comma 4 2 6 6 3 2" xfId="12162" xr:uid="{00000000-0005-0000-0000-000022290000}"/>
    <cellStyle name="Comma 4 2 6 6 4" xfId="9564" xr:uid="{00000000-0005-0000-0000-000023290000}"/>
    <cellStyle name="Comma 4 2 6 7" xfId="5437" xr:uid="{00000000-0005-0000-0000-000024290000}"/>
    <cellStyle name="Comma 4 2 6 7 2" xfId="13231" xr:uid="{00000000-0005-0000-0000-000025290000}"/>
    <cellStyle name="Comma 4 2 6 8" xfId="2831" xr:uid="{00000000-0005-0000-0000-000026290000}"/>
    <cellStyle name="Comma 4 2 6 8 2" xfId="10633" xr:uid="{00000000-0005-0000-0000-000027290000}"/>
    <cellStyle name="Comma 4 2 6 9" xfId="8036" xr:uid="{00000000-0005-0000-0000-000028290000}"/>
    <cellStyle name="Comma 4 2 7" xfId="1715" xr:uid="{00000000-0005-0000-0000-000029290000}"/>
    <cellStyle name="Comma 4 2 7 2" xfId="1716" xr:uid="{00000000-0005-0000-0000-00002A290000}"/>
    <cellStyle name="Comma 4 2 7 2 2" xfId="1717" xr:uid="{00000000-0005-0000-0000-00002B290000}"/>
    <cellStyle name="Comma 4 2 7 2 2 2" xfId="6974" xr:uid="{00000000-0005-0000-0000-00002C290000}"/>
    <cellStyle name="Comma 4 2 7 2 2 2 2" xfId="14771" xr:uid="{00000000-0005-0000-0000-00002D290000}"/>
    <cellStyle name="Comma 4 2 7 2 2 3" xfId="4375" xr:uid="{00000000-0005-0000-0000-00002E290000}"/>
    <cellStyle name="Comma 4 2 7 2 2 3 2" xfId="12169" xr:uid="{00000000-0005-0000-0000-00002F290000}"/>
    <cellStyle name="Comma 4 2 7 2 2 4" xfId="9571" xr:uid="{00000000-0005-0000-0000-000030290000}"/>
    <cellStyle name="Comma 4 2 7 2 3" xfId="6973" xr:uid="{00000000-0005-0000-0000-000031290000}"/>
    <cellStyle name="Comma 4 2 7 2 3 2" xfId="14770" xr:uid="{00000000-0005-0000-0000-000032290000}"/>
    <cellStyle name="Comma 4 2 7 2 4" xfId="4374" xr:uid="{00000000-0005-0000-0000-000033290000}"/>
    <cellStyle name="Comma 4 2 7 2 4 2" xfId="12168" xr:uid="{00000000-0005-0000-0000-000034290000}"/>
    <cellStyle name="Comma 4 2 7 2 5" xfId="9570" xr:uid="{00000000-0005-0000-0000-000035290000}"/>
    <cellStyle name="Comma 4 2 7 3" xfId="1718" xr:uid="{00000000-0005-0000-0000-000036290000}"/>
    <cellStyle name="Comma 4 2 7 3 2" xfId="6975" xr:uid="{00000000-0005-0000-0000-000037290000}"/>
    <cellStyle name="Comma 4 2 7 3 2 2" xfId="14772" xr:uid="{00000000-0005-0000-0000-000038290000}"/>
    <cellStyle name="Comma 4 2 7 3 3" xfId="4376" xr:uid="{00000000-0005-0000-0000-000039290000}"/>
    <cellStyle name="Comma 4 2 7 3 3 2" xfId="12170" xr:uid="{00000000-0005-0000-0000-00003A290000}"/>
    <cellStyle name="Comma 4 2 7 3 4" xfId="9572" xr:uid="{00000000-0005-0000-0000-00003B290000}"/>
    <cellStyle name="Comma 4 2 7 4" xfId="1719" xr:uid="{00000000-0005-0000-0000-00003C290000}"/>
    <cellStyle name="Comma 4 2 7 4 2" xfId="6976" xr:uid="{00000000-0005-0000-0000-00003D290000}"/>
    <cellStyle name="Comma 4 2 7 4 2 2" xfId="14773" xr:uid="{00000000-0005-0000-0000-00003E290000}"/>
    <cellStyle name="Comma 4 2 7 4 3" xfId="4377" xr:uid="{00000000-0005-0000-0000-00003F290000}"/>
    <cellStyle name="Comma 4 2 7 4 3 2" xfId="12171" xr:uid="{00000000-0005-0000-0000-000040290000}"/>
    <cellStyle name="Comma 4 2 7 4 4" xfId="9573" xr:uid="{00000000-0005-0000-0000-000041290000}"/>
    <cellStyle name="Comma 4 2 7 5" xfId="6972" xr:uid="{00000000-0005-0000-0000-000042290000}"/>
    <cellStyle name="Comma 4 2 7 5 2" xfId="14769" xr:uid="{00000000-0005-0000-0000-000043290000}"/>
    <cellStyle name="Comma 4 2 7 6" xfId="4373" xr:uid="{00000000-0005-0000-0000-000044290000}"/>
    <cellStyle name="Comma 4 2 7 6 2" xfId="12167" xr:uid="{00000000-0005-0000-0000-000045290000}"/>
    <cellStyle name="Comma 4 2 7 7" xfId="9569" xr:uid="{00000000-0005-0000-0000-000046290000}"/>
    <cellStyle name="Comma 4 2 8" xfId="1720" xr:uid="{00000000-0005-0000-0000-000047290000}"/>
    <cellStyle name="Comma 4 2 8 2" xfId="1721" xr:uid="{00000000-0005-0000-0000-000048290000}"/>
    <cellStyle name="Comma 4 2 8 2 2" xfId="1722" xr:uid="{00000000-0005-0000-0000-000049290000}"/>
    <cellStyle name="Comma 4 2 8 2 2 2" xfId="6979" xr:uid="{00000000-0005-0000-0000-00004A290000}"/>
    <cellStyle name="Comma 4 2 8 2 2 2 2" xfId="14776" xr:uid="{00000000-0005-0000-0000-00004B290000}"/>
    <cellStyle name="Comma 4 2 8 2 2 3" xfId="4380" xr:uid="{00000000-0005-0000-0000-00004C290000}"/>
    <cellStyle name="Comma 4 2 8 2 2 3 2" xfId="12174" xr:uid="{00000000-0005-0000-0000-00004D290000}"/>
    <cellStyle name="Comma 4 2 8 2 2 4" xfId="9576" xr:uid="{00000000-0005-0000-0000-00004E290000}"/>
    <cellStyle name="Comma 4 2 8 2 3" xfId="6978" xr:uid="{00000000-0005-0000-0000-00004F290000}"/>
    <cellStyle name="Comma 4 2 8 2 3 2" xfId="14775" xr:uid="{00000000-0005-0000-0000-000050290000}"/>
    <cellStyle name="Comma 4 2 8 2 4" xfId="4379" xr:uid="{00000000-0005-0000-0000-000051290000}"/>
    <cellStyle name="Comma 4 2 8 2 4 2" xfId="12173" xr:uid="{00000000-0005-0000-0000-000052290000}"/>
    <cellStyle name="Comma 4 2 8 2 5" xfId="9575" xr:uid="{00000000-0005-0000-0000-000053290000}"/>
    <cellStyle name="Comma 4 2 8 3" xfId="1723" xr:uid="{00000000-0005-0000-0000-000054290000}"/>
    <cellStyle name="Comma 4 2 8 3 2" xfId="6980" xr:uid="{00000000-0005-0000-0000-000055290000}"/>
    <cellStyle name="Comma 4 2 8 3 2 2" xfId="14777" xr:uid="{00000000-0005-0000-0000-000056290000}"/>
    <cellStyle name="Comma 4 2 8 3 3" xfId="4381" xr:uid="{00000000-0005-0000-0000-000057290000}"/>
    <cellStyle name="Comma 4 2 8 3 3 2" xfId="12175" xr:uid="{00000000-0005-0000-0000-000058290000}"/>
    <cellStyle name="Comma 4 2 8 3 4" xfId="9577" xr:uid="{00000000-0005-0000-0000-000059290000}"/>
    <cellStyle name="Comma 4 2 8 4" xfId="1724" xr:uid="{00000000-0005-0000-0000-00005A290000}"/>
    <cellStyle name="Comma 4 2 8 4 2" xfId="6981" xr:uid="{00000000-0005-0000-0000-00005B290000}"/>
    <cellStyle name="Comma 4 2 8 4 2 2" xfId="14778" xr:uid="{00000000-0005-0000-0000-00005C290000}"/>
    <cellStyle name="Comma 4 2 8 4 3" xfId="4382" xr:uid="{00000000-0005-0000-0000-00005D290000}"/>
    <cellStyle name="Comma 4 2 8 4 3 2" xfId="12176" xr:uid="{00000000-0005-0000-0000-00005E290000}"/>
    <cellStyle name="Comma 4 2 8 4 4" xfId="9578" xr:uid="{00000000-0005-0000-0000-00005F290000}"/>
    <cellStyle name="Comma 4 2 8 5" xfId="6977" xr:uid="{00000000-0005-0000-0000-000060290000}"/>
    <cellStyle name="Comma 4 2 8 5 2" xfId="14774" xr:uid="{00000000-0005-0000-0000-000061290000}"/>
    <cellStyle name="Comma 4 2 8 6" xfId="4378" xr:uid="{00000000-0005-0000-0000-000062290000}"/>
    <cellStyle name="Comma 4 2 8 6 2" xfId="12172" xr:uid="{00000000-0005-0000-0000-000063290000}"/>
    <cellStyle name="Comma 4 2 8 7" xfId="9574" xr:uid="{00000000-0005-0000-0000-000064290000}"/>
    <cellStyle name="Comma 4 2 9" xfId="1725" xr:uid="{00000000-0005-0000-0000-000065290000}"/>
    <cellStyle name="Comma 4 2 9 2" xfId="1726" xr:uid="{00000000-0005-0000-0000-000066290000}"/>
    <cellStyle name="Comma 4 2 9 2 2" xfId="6983" xr:uid="{00000000-0005-0000-0000-000067290000}"/>
    <cellStyle name="Comma 4 2 9 2 2 2" xfId="14780" xr:uid="{00000000-0005-0000-0000-000068290000}"/>
    <cellStyle name="Comma 4 2 9 2 3" xfId="4384" xr:uid="{00000000-0005-0000-0000-000069290000}"/>
    <cellStyle name="Comma 4 2 9 2 3 2" xfId="12178" xr:uid="{00000000-0005-0000-0000-00006A290000}"/>
    <cellStyle name="Comma 4 2 9 2 4" xfId="9580" xr:uid="{00000000-0005-0000-0000-00006B290000}"/>
    <cellStyle name="Comma 4 2 9 3" xfId="1727" xr:uid="{00000000-0005-0000-0000-00006C290000}"/>
    <cellStyle name="Comma 4 2 9 3 2" xfId="6984" xr:uid="{00000000-0005-0000-0000-00006D290000}"/>
    <cellStyle name="Comma 4 2 9 3 2 2" xfId="14781" xr:uid="{00000000-0005-0000-0000-00006E290000}"/>
    <cellStyle name="Comma 4 2 9 3 3" xfId="4385" xr:uid="{00000000-0005-0000-0000-00006F290000}"/>
    <cellStyle name="Comma 4 2 9 3 3 2" xfId="12179" xr:uid="{00000000-0005-0000-0000-000070290000}"/>
    <cellStyle name="Comma 4 2 9 3 4" xfId="9581" xr:uid="{00000000-0005-0000-0000-000071290000}"/>
    <cellStyle name="Comma 4 2 9 4" xfId="6982" xr:uid="{00000000-0005-0000-0000-000072290000}"/>
    <cellStyle name="Comma 4 2 9 4 2" xfId="14779" xr:uid="{00000000-0005-0000-0000-000073290000}"/>
    <cellStyle name="Comma 4 2 9 5" xfId="4383" xr:uid="{00000000-0005-0000-0000-000074290000}"/>
    <cellStyle name="Comma 4 2 9 5 2" xfId="12177" xr:uid="{00000000-0005-0000-0000-000075290000}"/>
    <cellStyle name="Comma 4 2 9 6" xfId="9579" xr:uid="{00000000-0005-0000-0000-000076290000}"/>
    <cellStyle name="Comma 4 20" xfId="15782" xr:uid="{00000000-0005-0000-0000-000077290000}"/>
    <cellStyle name="Comma 4 3" xfId="203" xr:uid="{00000000-0005-0000-0000-000078290000}"/>
    <cellStyle name="Comma 4 3 10" xfId="1729" xr:uid="{00000000-0005-0000-0000-000079290000}"/>
    <cellStyle name="Comma 4 3 10 2" xfId="6986" xr:uid="{00000000-0005-0000-0000-00007A290000}"/>
    <cellStyle name="Comma 4 3 10 2 2" xfId="14783" xr:uid="{00000000-0005-0000-0000-00007B290000}"/>
    <cellStyle name="Comma 4 3 10 3" xfId="4387" xr:uid="{00000000-0005-0000-0000-00007C290000}"/>
    <cellStyle name="Comma 4 3 10 3 2" xfId="12181" xr:uid="{00000000-0005-0000-0000-00007D290000}"/>
    <cellStyle name="Comma 4 3 10 4" xfId="9583" xr:uid="{00000000-0005-0000-0000-00007E290000}"/>
    <cellStyle name="Comma 4 3 11" xfId="2738" xr:uid="{00000000-0005-0000-0000-00007F290000}"/>
    <cellStyle name="Comma 4 3 11 2" xfId="7951" xr:uid="{00000000-0005-0000-0000-000080290000}"/>
    <cellStyle name="Comma 4 3 11 2 2" xfId="15748" xr:uid="{00000000-0005-0000-0000-000081290000}"/>
    <cellStyle name="Comma 4 3 11 3" xfId="5352" xr:uid="{00000000-0005-0000-0000-000082290000}"/>
    <cellStyle name="Comma 4 3 11 3 2" xfId="13146" xr:uid="{00000000-0005-0000-0000-000083290000}"/>
    <cellStyle name="Comma 4 3 11 4" xfId="10548" xr:uid="{00000000-0005-0000-0000-000084290000}"/>
    <cellStyle name="Comma 4 3 12" xfId="1728" xr:uid="{00000000-0005-0000-0000-000085290000}"/>
    <cellStyle name="Comma 4 3 12 2" xfId="6985" xr:uid="{00000000-0005-0000-0000-000086290000}"/>
    <cellStyle name="Comma 4 3 12 2 2" xfId="14782" xr:uid="{00000000-0005-0000-0000-000087290000}"/>
    <cellStyle name="Comma 4 3 12 3" xfId="4386" xr:uid="{00000000-0005-0000-0000-000088290000}"/>
    <cellStyle name="Comma 4 3 12 3 2" xfId="12180" xr:uid="{00000000-0005-0000-0000-000089290000}"/>
    <cellStyle name="Comma 4 3 12 4" xfId="9582" xr:uid="{00000000-0005-0000-0000-00008A290000}"/>
    <cellStyle name="Comma 4 3 13" xfId="5461" xr:uid="{00000000-0005-0000-0000-00008B290000}"/>
    <cellStyle name="Comma 4 3 13 2" xfId="13255" xr:uid="{00000000-0005-0000-0000-00008C290000}"/>
    <cellStyle name="Comma 4 3 14" xfId="2855" xr:uid="{00000000-0005-0000-0000-00008D290000}"/>
    <cellStyle name="Comma 4 3 14 2" xfId="10657" xr:uid="{00000000-0005-0000-0000-00008E290000}"/>
    <cellStyle name="Comma 4 3 15" xfId="8060" xr:uid="{00000000-0005-0000-0000-00008F290000}"/>
    <cellStyle name="Comma 4 3 2" xfId="1730" xr:uid="{00000000-0005-0000-0000-000090290000}"/>
    <cellStyle name="Comma 4 3 2 10" xfId="6987" xr:uid="{00000000-0005-0000-0000-000091290000}"/>
    <cellStyle name="Comma 4 3 2 10 2" xfId="14784" xr:uid="{00000000-0005-0000-0000-000092290000}"/>
    <cellStyle name="Comma 4 3 2 11" xfId="4388" xr:uid="{00000000-0005-0000-0000-000093290000}"/>
    <cellStyle name="Comma 4 3 2 11 2" xfId="12182" xr:uid="{00000000-0005-0000-0000-000094290000}"/>
    <cellStyle name="Comma 4 3 2 12" xfId="9584" xr:uid="{00000000-0005-0000-0000-000095290000}"/>
    <cellStyle name="Comma 4 3 2 2" xfId="1731" xr:uid="{00000000-0005-0000-0000-000096290000}"/>
    <cellStyle name="Comma 4 3 2 2 2" xfId="1732" xr:uid="{00000000-0005-0000-0000-000097290000}"/>
    <cellStyle name="Comma 4 3 2 2 2 2" xfId="1733" xr:uid="{00000000-0005-0000-0000-000098290000}"/>
    <cellStyle name="Comma 4 3 2 2 2 2 2" xfId="6990" xr:uid="{00000000-0005-0000-0000-000099290000}"/>
    <cellStyle name="Comma 4 3 2 2 2 2 2 2" xfId="14787" xr:uid="{00000000-0005-0000-0000-00009A290000}"/>
    <cellStyle name="Comma 4 3 2 2 2 2 3" xfId="4391" xr:uid="{00000000-0005-0000-0000-00009B290000}"/>
    <cellStyle name="Comma 4 3 2 2 2 2 3 2" xfId="12185" xr:uid="{00000000-0005-0000-0000-00009C290000}"/>
    <cellStyle name="Comma 4 3 2 2 2 2 4" xfId="9587" xr:uid="{00000000-0005-0000-0000-00009D290000}"/>
    <cellStyle name="Comma 4 3 2 2 2 3" xfId="6989" xr:uid="{00000000-0005-0000-0000-00009E290000}"/>
    <cellStyle name="Comma 4 3 2 2 2 3 2" xfId="14786" xr:uid="{00000000-0005-0000-0000-00009F290000}"/>
    <cellStyle name="Comma 4 3 2 2 2 4" xfId="4390" xr:uid="{00000000-0005-0000-0000-0000A0290000}"/>
    <cellStyle name="Comma 4 3 2 2 2 4 2" xfId="12184" xr:uid="{00000000-0005-0000-0000-0000A1290000}"/>
    <cellStyle name="Comma 4 3 2 2 2 5" xfId="9586" xr:uid="{00000000-0005-0000-0000-0000A2290000}"/>
    <cellStyle name="Comma 4 3 2 2 3" xfId="1734" xr:uid="{00000000-0005-0000-0000-0000A3290000}"/>
    <cellStyle name="Comma 4 3 2 2 3 2" xfId="6991" xr:uid="{00000000-0005-0000-0000-0000A4290000}"/>
    <cellStyle name="Comma 4 3 2 2 3 2 2" xfId="14788" xr:uid="{00000000-0005-0000-0000-0000A5290000}"/>
    <cellStyle name="Comma 4 3 2 2 3 3" xfId="4392" xr:uid="{00000000-0005-0000-0000-0000A6290000}"/>
    <cellStyle name="Comma 4 3 2 2 3 3 2" xfId="12186" xr:uid="{00000000-0005-0000-0000-0000A7290000}"/>
    <cellStyle name="Comma 4 3 2 2 3 4" xfId="9588" xr:uid="{00000000-0005-0000-0000-0000A8290000}"/>
    <cellStyle name="Comma 4 3 2 2 4" xfId="1735" xr:uid="{00000000-0005-0000-0000-0000A9290000}"/>
    <cellStyle name="Comma 4 3 2 2 4 2" xfId="6992" xr:uid="{00000000-0005-0000-0000-0000AA290000}"/>
    <cellStyle name="Comma 4 3 2 2 4 2 2" xfId="14789" xr:uid="{00000000-0005-0000-0000-0000AB290000}"/>
    <cellStyle name="Comma 4 3 2 2 4 3" xfId="4393" xr:uid="{00000000-0005-0000-0000-0000AC290000}"/>
    <cellStyle name="Comma 4 3 2 2 4 3 2" xfId="12187" xr:uid="{00000000-0005-0000-0000-0000AD290000}"/>
    <cellStyle name="Comma 4 3 2 2 4 4" xfId="9589" xr:uid="{00000000-0005-0000-0000-0000AE290000}"/>
    <cellStyle name="Comma 4 3 2 2 5" xfId="6988" xr:uid="{00000000-0005-0000-0000-0000AF290000}"/>
    <cellStyle name="Comma 4 3 2 2 5 2" xfId="14785" xr:uid="{00000000-0005-0000-0000-0000B0290000}"/>
    <cellStyle name="Comma 4 3 2 2 6" xfId="4389" xr:uid="{00000000-0005-0000-0000-0000B1290000}"/>
    <cellStyle name="Comma 4 3 2 2 6 2" xfId="12183" xr:uid="{00000000-0005-0000-0000-0000B2290000}"/>
    <cellStyle name="Comma 4 3 2 2 7" xfId="9585" xr:uid="{00000000-0005-0000-0000-0000B3290000}"/>
    <cellStyle name="Comma 4 3 2 3" xfId="1736" xr:uid="{00000000-0005-0000-0000-0000B4290000}"/>
    <cellStyle name="Comma 4 3 2 3 2" xfId="1737" xr:uid="{00000000-0005-0000-0000-0000B5290000}"/>
    <cellStyle name="Comma 4 3 2 3 2 2" xfId="1738" xr:uid="{00000000-0005-0000-0000-0000B6290000}"/>
    <cellStyle name="Comma 4 3 2 3 2 2 2" xfId="6995" xr:uid="{00000000-0005-0000-0000-0000B7290000}"/>
    <cellStyle name="Comma 4 3 2 3 2 2 2 2" xfId="14792" xr:uid="{00000000-0005-0000-0000-0000B8290000}"/>
    <cellStyle name="Comma 4 3 2 3 2 2 3" xfId="4396" xr:uid="{00000000-0005-0000-0000-0000B9290000}"/>
    <cellStyle name="Comma 4 3 2 3 2 2 3 2" xfId="12190" xr:uid="{00000000-0005-0000-0000-0000BA290000}"/>
    <cellStyle name="Comma 4 3 2 3 2 2 4" xfId="9592" xr:uid="{00000000-0005-0000-0000-0000BB290000}"/>
    <cellStyle name="Comma 4 3 2 3 2 3" xfId="6994" xr:uid="{00000000-0005-0000-0000-0000BC290000}"/>
    <cellStyle name="Comma 4 3 2 3 2 3 2" xfId="14791" xr:uid="{00000000-0005-0000-0000-0000BD290000}"/>
    <cellStyle name="Comma 4 3 2 3 2 4" xfId="4395" xr:uid="{00000000-0005-0000-0000-0000BE290000}"/>
    <cellStyle name="Comma 4 3 2 3 2 4 2" xfId="12189" xr:uid="{00000000-0005-0000-0000-0000BF290000}"/>
    <cellStyle name="Comma 4 3 2 3 2 5" xfId="9591" xr:uid="{00000000-0005-0000-0000-0000C0290000}"/>
    <cellStyle name="Comma 4 3 2 3 3" xfId="1739" xr:uid="{00000000-0005-0000-0000-0000C1290000}"/>
    <cellStyle name="Comma 4 3 2 3 3 2" xfId="6996" xr:uid="{00000000-0005-0000-0000-0000C2290000}"/>
    <cellStyle name="Comma 4 3 2 3 3 2 2" xfId="14793" xr:uid="{00000000-0005-0000-0000-0000C3290000}"/>
    <cellStyle name="Comma 4 3 2 3 3 3" xfId="4397" xr:uid="{00000000-0005-0000-0000-0000C4290000}"/>
    <cellStyle name="Comma 4 3 2 3 3 3 2" xfId="12191" xr:uid="{00000000-0005-0000-0000-0000C5290000}"/>
    <cellStyle name="Comma 4 3 2 3 3 4" xfId="9593" xr:uid="{00000000-0005-0000-0000-0000C6290000}"/>
    <cellStyle name="Comma 4 3 2 3 4" xfId="1740" xr:uid="{00000000-0005-0000-0000-0000C7290000}"/>
    <cellStyle name="Comma 4 3 2 3 4 2" xfId="6997" xr:uid="{00000000-0005-0000-0000-0000C8290000}"/>
    <cellStyle name="Comma 4 3 2 3 4 2 2" xfId="14794" xr:uid="{00000000-0005-0000-0000-0000C9290000}"/>
    <cellStyle name="Comma 4 3 2 3 4 3" xfId="4398" xr:uid="{00000000-0005-0000-0000-0000CA290000}"/>
    <cellStyle name="Comma 4 3 2 3 4 3 2" xfId="12192" xr:uid="{00000000-0005-0000-0000-0000CB290000}"/>
    <cellStyle name="Comma 4 3 2 3 4 4" xfId="9594" xr:uid="{00000000-0005-0000-0000-0000CC290000}"/>
    <cellStyle name="Comma 4 3 2 3 5" xfId="6993" xr:uid="{00000000-0005-0000-0000-0000CD290000}"/>
    <cellStyle name="Comma 4 3 2 3 5 2" xfId="14790" xr:uid="{00000000-0005-0000-0000-0000CE290000}"/>
    <cellStyle name="Comma 4 3 2 3 6" xfId="4394" xr:uid="{00000000-0005-0000-0000-0000CF290000}"/>
    <cellStyle name="Comma 4 3 2 3 6 2" xfId="12188" xr:uid="{00000000-0005-0000-0000-0000D0290000}"/>
    <cellStyle name="Comma 4 3 2 3 7" xfId="9590" xr:uid="{00000000-0005-0000-0000-0000D1290000}"/>
    <cellStyle name="Comma 4 3 2 4" xfId="1741" xr:uid="{00000000-0005-0000-0000-0000D2290000}"/>
    <cellStyle name="Comma 4 3 2 4 2" xfId="1742" xr:uid="{00000000-0005-0000-0000-0000D3290000}"/>
    <cellStyle name="Comma 4 3 2 4 2 2" xfId="1743" xr:uid="{00000000-0005-0000-0000-0000D4290000}"/>
    <cellStyle name="Comma 4 3 2 4 2 2 2" xfId="7000" xr:uid="{00000000-0005-0000-0000-0000D5290000}"/>
    <cellStyle name="Comma 4 3 2 4 2 2 2 2" xfId="14797" xr:uid="{00000000-0005-0000-0000-0000D6290000}"/>
    <cellStyle name="Comma 4 3 2 4 2 2 3" xfId="4401" xr:uid="{00000000-0005-0000-0000-0000D7290000}"/>
    <cellStyle name="Comma 4 3 2 4 2 2 3 2" xfId="12195" xr:uid="{00000000-0005-0000-0000-0000D8290000}"/>
    <cellStyle name="Comma 4 3 2 4 2 2 4" xfId="9597" xr:uid="{00000000-0005-0000-0000-0000D9290000}"/>
    <cellStyle name="Comma 4 3 2 4 2 3" xfId="6999" xr:uid="{00000000-0005-0000-0000-0000DA290000}"/>
    <cellStyle name="Comma 4 3 2 4 2 3 2" xfId="14796" xr:uid="{00000000-0005-0000-0000-0000DB290000}"/>
    <cellStyle name="Comma 4 3 2 4 2 4" xfId="4400" xr:uid="{00000000-0005-0000-0000-0000DC290000}"/>
    <cellStyle name="Comma 4 3 2 4 2 4 2" xfId="12194" xr:uid="{00000000-0005-0000-0000-0000DD290000}"/>
    <cellStyle name="Comma 4 3 2 4 2 5" xfId="9596" xr:uid="{00000000-0005-0000-0000-0000DE290000}"/>
    <cellStyle name="Comma 4 3 2 4 3" xfId="1744" xr:uid="{00000000-0005-0000-0000-0000DF290000}"/>
    <cellStyle name="Comma 4 3 2 4 3 2" xfId="7001" xr:uid="{00000000-0005-0000-0000-0000E0290000}"/>
    <cellStyle name="Comma 4 3 2 4 3 2 2" xfId="14798" xr:uid="{00000000-0005-0000-0000-0000E1290000}"/>
    <cellStyle name="Comma 4 3 2 4 3 3" xfId="4402" xr:uid="{00000000-0005-0000-0000-0000E2290000}"/>
    <cellStyle name="Comma 4 3 2 4 3 3 2" xfId="12196" xr:uid="{00000000-0005-0000-0000-0000E3290000}"/>
    <cellStyle name="Comma 4 3 2 4 3 4" xfId="9598" xr:uid="{00000000-0005-0000-0000-0000E4290000}"/>
    <cellStyle name="Comma 4 3 2 4 4" xfId="1745" xr:uid="{00000000-0005-0000-0000-0000E5290000}"/>
    <cellStyle name="Comma 4 3 2 4 4 2" xfId="7002" xr:uid="{00000000-0005-0000-0000-0000E6290000}"/>
    <cellStyle name="Comma 4 3 2 4 4 2 2" xfId="14799" xr:uid="{00000000-0005-0000-0000-0000E7290000}"/>
    <cellStyle name="Comma 4 3 2 4 4 3" xfId="4403" xr:uid="{00000000-0005-0000-0000-0000E8290000}"/>
    <cellStyle name="Comma 4 3 2 4 4 3 2" xfId="12197" xr:uid="{00000000-0005-0000-0000-0000E9290000}"/>
    <cellStyle name="Comma 4 3 2 4 4 4" xfId="9599" xr:uid="{00000000-0005-0000-0000-0000EA290000}"/>
    <cellStyle name="Comma 4 3 2 4 5" xfId="6998" xr:uid="{00000000-0005-0000-0000-0000EB290000}"/>
    <cellStyle name="Comma 4 3 2 4 5 2" xfId="14795" xr:uid="{00000000-0005-0000-0000-0000EC290000}"/>
    <cellStyle name="Comma 4 3 2 4 6" xfId="4399" xr:uid="{00000000-0005-0000-0000-0000ED290000}"/>
    <cellStyle name="Comma 4 3 2 4 6 2" xfId="12193" xr:uid="{00000000-0005-0000-0000-0000EE290000}"/>
    <cellStyle name="Comma 4 3 2 4 7" xfId="9595" xr:uid="{00000000-0005-0000-0000-0000EF290000}"/>
    <cellStyle name="Comma 4 3 2 5" xfId="1746" xr:uid="{00000000-0005-0000-0000-0000F0290000}"/>
    <cellStyle name="Comma 4 3 2 5 2" xfId="1747" xr:uid="{00000000-0005-0000-0000-0000F1290000}"/>
    <cellStyle name="Comma 4 3 2 5 2 2" xfId="1748" xr:uid="{00000000-0005-0000-0000-0000F2290000}"/>
    <cellStyle name="Comma 4 3 2 5 2 2 2" xfId="7005" xr:uid="{00000000-0005-0000-0000-0000F3290000}"/>
    <cellStyle name="Comma 4 3 2 5 2 2 2 2" xfId="14802" xr:uid="{00000000-0005-0000-0000-0000F4290000}"/>
    <cellStyle name="Comma 4 3 2 5 2 2 3" xfId="4406" xr:uid="{00000000-0005-0000-0000-0000F5290000}"/>
    <cellStyle name="Comma 4 3 2 5 2 2 3 2" xfId="12200" xr:uid="{00000000-0005-0000-0000-0000F6290000}"/>
    <cellStyle name="Comma 4 3 2 5 2 2 4" xfId="9602" xr:uid="{00000000-0005-0000-0000-0000F7290000}"/>
    <cellStyle name="Comma 4 3 2 5 2 3" xfId="7004" xr:uid="{00000000-0005-0000-0000-0000F8290000}"/>
    <cellStyle name="Comma 4 3 2 5 2 3 2" xfId="14801" xr:uid="{00000000-0005-0000-0000-0000F9290000}"/>
    <cellStyle name="Comma 4 3 2 5 2 4" xfId="4405" xr:uid="{00000000-0005-0000-0000-0000FA290000}"/>
    <cellStyle name="Comma 4 3 2 5 2 4 2" xfId="12199" xr:uid="{00000000-0005-0000-0000-0000FB290000}"/>
    <cellStyle name="Comma 4 3 2 5 2 5" xfId="9601" xr:uid="{00000000-0005-0000-0000-0000FC290000}"/>
    <cellStyle name="Comma 4 3 2 5 3" xfId="1749" xr:uid="{00000000-0005-0000-0000-0000FD290000}"/>
    <cellStyle name="Comma 4 3 2 5 3 2" xfId="7006" xr:uid="{00000000-0005-0000-0000-0000FE290000}"/>
    <cellStyle name="Comma 4 3 2 5 3 2 2" xfId="14803" xr:uid="{00000000-0005-0000-0000-0000FF290000}"/>
    <cellStyle name="Comma 4 3 2 5 3 3" xfId="4407" xr:uid="{00000000-0005-0000-0000-0000002A0000}"/>
    <cellStyle name="Comma 4 3 2 5 3 3 2" xfId="12201" xr:uid="{00000000-0005-0000-0000-0000012A0000}"/>
    <cellStyle name="Comma 4 3 2 5 3 4" xfId="9603" xr:uid="{00000000-0005-0000-0000-0000022A0000}"/>
    <cellStyle name="Comma 4 3 2 5 4" xfId="1750" xr:uid="{00000000-0005-0000-0000-0000032A0000}"/>
    <cellStyle name="Comma 4 3 2 5 4 2" xfId="7007" xr:uid="{00000000-0005-0000-0000-0000042A0000}"/>
    <cellStyle name="Comma 4 3 2 5 4 2 2" xfId="14804" xr:uid="{00000000-0005-0000-0000-0000052A0000}"/>
    <cellStyle name="Comma 4 3 2 5 4 3" xfId="4408" xr:uid="{00000000-0005-0000-0000-0000062A0000}"/>
    <cellStyle name="Comma 4 3 2 5 4 3 2" xfId="12202" xr:uid="{00000000-0005-0000-0000-0000072A0000}"/>
    <cellStyle name="Comma 4 3 2 5 4 4" xfId="9604" xr:uid="{00000000-0005-0000-0000-0000082A0000}"/>
    <cellStyle name="Comma 4 3 2 5 5" xfId="7003" xr:uid="{00000000-0005-0000-0000-0000092A0000}"/>
    <cellStyle name="Comma 4 3 2 5 5 2" xfId="14800" xr:uid="{00000000-0005-0000-0000-00000A2A0000}"/>
    <cellStyle name="Comma 4 3 2 5 6" xfId="4404" xr:uid="{00000000-0005-0000-0000-00000B2A0000}"/>
    <cellStyle name="Comma 4 3 2 5 6 2" xfId="12198" xr:uid="{00000000-0005-0000-0000-00000C2A0000}"/>
    <cellStyle name="Comma 4 3 2 5 7" xfId="9600" xr:uid="{00000000-0005-0000-0000-00000D2A0000}"/>
    <cellStyle name="Comma 4 3 2 6" xfId="1751" xr:uid="{00000000-0005-0000-0000-00000E2A0000}"/>
    <cellStyle name="Comma 4 3 2 6 2" xfId="1752" xr:uid="{00000000-0005-0000-0000-00000F2A0000}"/>
    <cellStyle name="Comma 4 3 2 6 2 2" xfId="7009" xr:uid="{00000000-0005-0000-0000-0000102A0000}"/>
    <cellStyle name="Comma 4 3 2 6 2 2 2" xfId="14806" xr:uid="{00000000-0005-0000-0000-0000112A0000}"/>
    <cellStyle name="Comma 4 3 2 6 2 3" xfId="4410" xr:uid="{00000000-0005-0000-0000-0000122A0000}"/>
    <cellStyle name="Comma 4 3 2 6 2 3 2" xfId="12204" xr:uid="{00000000-0005-0000-0000-0000132A0000}"/>
    <cellStyle name="Comma 4 3 2 6 2 4" xfId="9606" xr:uid="{00000000-0005-0000-0000-0000142A0000}"/>
    <cellStyle name="Comma 4 3 2 6 3" xfId="1753" xr:uid="{00000000-0005-0000-0000-0000152A0000}"/>
    <cellStyle name="Comma 4 3 2 6 3 2" xfId="7010" xr:uid="{00000000-0005-0000-0000-0000162A0000}"/>
    <cellStyle name="Comma 4 3 2 6 3 2 2" xfId="14807" xr:uid="{00000000-0005-0000-0000-0000172A0000}"/>
    <cellStyle name="Comma 4 3 2 6 3 3" xfId="4411" xr:uid="{00000000-0005-0000-0000-0000182A0000}"/>
    <cellStyle name="Comma 4 3 2 6 3 3 2" xfId="12205" xr:uid="{00000000-0005-0000-0000-0000192A0000}"/>
    <cellStyle name="Comma 4 3 2 6 3 4" xfId="9607" xr:uid="{00000000-0005-0000-0000-00001A2A0000}"/>
    <cellStyle name="Comma 4 3 2 6 4" xfId="7008" xr:uid="{00000000-0005-0000-0000-00001B2A0000}"/>
    <cellStyle name="Comma 4 3 2 6 4 2" xfId="14805" xr:uid="{00000000-0005-0000-0000-00001C2A0000}"/>
    <cellStyle name="Comma 4 3 2 6 5" xfId="4409" xr:uid="{00000000-0005-0000-0000-00001D2A0000}"/>
    <cellStyle name="Comma 4 3 2 6 5 2" xfId="12203" xr:uid="{00000000-0005-0000-0000-00001E2A0000}"/>
    <cellStyle name="Comma 4 3 2 6 6" xfId="9605" xr:uid="{00000000-0005-0000-0000-00001F2A0000}"/>
    <cellStyle name="Comma 4 3 2 7" xfId="1754" xr:uid="{00000000-0005-0000-0000-0000202A0000}"/>
    <cellStyle name="Comma 4 3 2 7 2" xfId="1755" xr:uid="{00000000-0005-0000-0000-0000212A0000}"/>
    <cellStyle name="Comma 4 3 2 7 2 2" xfId="7012" xr:uid="{00000000-0005-0000-0000-0000222A0000}"/>
    <cellStyle name="Comma 4 3 2 7 2 2 2" xfId="14809" xr:uid="{00000000-0005-0000-0000-0000232A0000}"/>
    <cellStyle name="Comma 4 3 2 7 2 3" xfId="4413" xr:uid="{00000000-0005-0000-0000-0000242A0000}"/>
    <cellStyle name="Comma 4 3 2 7 2 3 2" xfId="12207" xr:uid="{00000000-0005-0000-0000-0000252A0000}"/>
    <cellStyle name="Comma 4 3 2 7 2 4" xfId="9609" xr:uid="{00000000-0005-0000-0000-0000262A0000}"/>
    <cellStyle name="Comma 4 3 2 7 3" xfId="7011" xr:uid="{00000000-0005-0000-0000-0000272A0000}"/>
    <cellStyle name="Comma 4 3 2 7 3 2" xfId="14808" xr:uid="{00000000-0005-0000-0000-0000282A0000}"/>
    <cellStyle name="Comma 4 3 2 7 4" xfId="4412" xr:uid="{00000000-0005-0000-0000-0000292A0000}"/>
    <cellStyle name="Comma 4 3 2 7 4 2" xfId="12206" xr:uid="{00000000-0005-0000-0000-00002A2A0000}"/>
    <cellStyle name="Comma 4 3 2 7 5" xfId="9608" xr:uid="{00000000-0005-0000-0000-00002B2A0000}"/>
    <cellStyle name="Comma 4 3 2 8" xfId="1756" xr:uid="{00000000-0005-0000-0000-00002C2A0000}"/>
    <cellStyle name="Comma 4 3 2 8 2" xfId="7013" xr:uid="{00000000-0005-0000-0000-00002D2A0000}"/>
    <cellStyle name="Comma 4 3 2 8 2 2" xfId="14810" xr:uid="{00000000-0005-0000-0000-00002E2A0000}"/>
    <cellStyle name="Comma 4 3 2 8 3" xfId="4414" xr:uid="{00000000-0005-0000-0000-00002F2A0000}"/>
    <cellStyle name="Comma 4 3 2 8 3 2" xfId="12208" xr:uid="{00000000-0005-0000-0000-0000302A0000}"/>
    <cellStyle name="Comma 4 3 2 8 4" xfId="9610" xr:uid="{00000000-0005-0000-0000-0000312A0000}"/>
    <cellStyle name="Comma 4 3 2 9" xfId="1757" xr:uid="{00000000-0005-0000-0000-0000322A0000}"/>
    <cellStyle name="Comma 4 3 2 9 2" xfId="7014" xr:uid="{00000000-0005-0000-0000-0000332A0000}"/>
    <cellStyle name="Comma 4 3 2 9 2 2" xfId="14811" xr:uid="{00000000-0005-0000-0000-0000342A0000}"/>
    <cellStyle name="Comma 4 3 2 9 3" xfId="4415" xr:uid="{00000000-0005-0000-0000-0000352A0000}"/>
    <cellStyle name="Comma 4 3 2 9 3 2" xfId="12209" xr:uid="{00000000-0005-0000-0000-0000362A0000}"/>
    <cellStyle name="Comma 4 3 2 9 4" xfId="9611" xr:uid="{00000000-0005-0000-0000-0000372A0000}"/>
    <cellStyle name="Comma 4 3 3" xfId="1758" xr:uid="{00000000-0005-0000-0000-0000382A0000}"/>
    <cellStyle name="Comma 4 3 3 2" xfId="1759" xr:uid="{00000000-0005-0000-0000-0000392A0000}"/>
    <cellStyle name="Comma 4 3 3 2 2" xfId="1760" xr:uid="{00000000-0005-0000-0000-00003A2A0000}"/>
    <cellStyle name="Comma 4 3 3 2 2 2" xfId="7017" xr:uid="{00000000-0005-0000-0000-00003B2A0000}"/>
    <cellStyle name="Comma 4 3 3 2 2 2 2" xfId="14814" xr:uid="{00000000-0005-0000-0000-00003C2A0000}"/>
    <cellStyle name="Comma 4 3 3 2 2 3" xfId="4418" xr:uid="{00000000-0005-0000-0000-00003D2A0000}"/>
    <cellStyle name="Comma 4 3 3 2 2 3 2" xfId="12212" xr:uid="{00000000-0005-0000-0000-00003E2A0000}"/>
    <cellStyle name="Comma 4 3 3 2 2 4" xfId="9614" xr:uid="{00000000-0005-0000-0000-00003F2A0000}"/>
    <cellStyle name="Comma 4 3 3 2 3" xfId="7016" xr:uid="{00000000-0005-0000-0000-0000402A0000}"/>
    <cellStyle name="Comma 4 3 3 2 3 2" xfId="14813" xr:uid="{00000000-0005-0000-0000-0000412A0000}"/>
    <cellStyle name="Comma 4 3 3 2 4" xfId="4417" xr:uid="{00000000-0005-0000-0000-0000422A0000}"/>
    <cellStyle name="Comma 4 3 3 2 4 2" xfId="12211" xr:uid="{00000000-0005-0000-0000-0000432A0000}"/>
    <cellStyle name="Comma 4 3 3 2 5" xfId="9613" xr:uid="{00000000-0005-0000-0000-0000442A0000}"/>
    <cellStyle name="Comma 4 3 3 3" xfId="1761" xr:uid="{00000000-0005-0000-0000-0000452A0000}"/>
    <cellStyle name="Comma 4 3 3 3 2" xfId="7018" xr:uid="{00000000-0005-0000-0000-0000462A0000}"/>
    <cellStyle name="Comma 4 3 3 3 2 2" xfId="14815" xr:uid="{00000000-0005-0000-0000-0000472A0000}"/>
    <cellStyle name="Comma 4 3 3 3 3" xfId="4419" xr:uid="{00000000-0005-0000-0000-0000482A0000}"/>
    <cellStyle name="Comma 4 3 3 3 3 2" xfId="12213" xr:uid="{00000000-0005-0000-0000-0000492A0000}"/>
    <cellStyle name="Comma 4 3 3 3 4" xfId="9615" xr:uid="{00000000-0005-0000-0000-00004A2A0000}"/>
    <cellStyle name="Comma 4 3 3 4" xfId="1762" xr:uid="{00000000-0005-0000-0000-00004B2A0000}"/>
    <cellStyle name="Comma 4 3 3 4 2" xfId="7019" xr:uid="{00000000-0005-0000-0000-00004C2A0000}"/>
    <cellStyle name="Comma 4 3 3 4 2 2" xfId="14816" xr:uid="{00000000-0005-0000-0000-00004D2A0000}"/>
    <cellStyle name="Comma 4 3 3 4 3" xfId="4420" xr:uid="{00000000-0005-0000-0000-00004E2A0000}"/>
    <cellStyle name="Comma 4 3 3 4 3 2" xfId="12214" xr:uid="{00000000-0005-0000-0000-00004F2A0000}"/>
    <cellStyle name="Comma 4 3 3 4 4" xfId="9616" xr:uid="{00000000-0005-0000-0000-0000502A0000}"/>
    <cellStyle name="Comma 4 3 3 5" xfId="7015" xr:uid="{00000000-0005-0000-0000-0000512A0000}"/>
    <cellStyle name="Comma 4 3 3 5 2" xfId="14812" xr:uid="{00000000-0005-0000-0000-0000522A0000}"/>
    <cellStyle name="Comma 4 3 3 6" xfId="4416" xr:uid="{00000000-0005-0000-0000-0000532A0000}"/>
    <cellStyle name="Comma 4 3 3 6 2" xfId="12210" xr:uid="{00000000-0005-0000-0000-0000542A0000}"/>
    <cellStyle name="Comma 4 3 3 7" xfId="9612" xr:uid="{00000000-0005-0000-0000-0000552A0000}"/>
    <cellStyle name="Comma 4 3 4" xfId="1763" xr:uid="{00000000-0005-0000-0000-0000562A0000}"/>
    <cellStyle name="Comma 4 3 4 2" xfId="1764" xr:uid="{00000000-0005-0000-0000-0000572A0000}"/>
    <cellStyle name="Comma 4 3 4 2 2" xfId="1765" xr:uid="{00000000-0005-0000-0000-0000582A0000}"/>
    <cellStyle name="Comma 4 3 4 2 2 2" xfId="7022" xr:uid="{00000000-0005-0000-0000-0000592A0000}"/>
    <cellStyle name="Comma 4 3 4 2 2 2 2" xfId="14819" xr:uid="{00000000-0005-0000-0000-00005A2A0000}"/>
    <cellStyle name="Comma 4 3 4 2 2 3" xfId="4423" xr:uid="{00000000-0005-0000-0000-00005B2A0000}"/>
    <cellStyle name="Comma 4 3 4 2 2 3 2" xfId="12217" xr:uid="{00000000-0005-0000-0000-00005C2A0000}"/>
    <cellStyle name="Comma 4 3 4 2 2 4" xfId="9619" xr:uid="{00000000-0005-0000-0000-00005D2A0000}"/>
    <cellStyle name="Comma 4 3 4 2 3" xfId="7021" xr:uid="{00000000-0005-0000-0000-00005E2A0000}"/>
    <cellStyle name="Comma 4 3 4 2 3 2" xfId="14818" xr:uid="{00000000-0005-0000-0000-00005F2A0000}"/>
    <cellStyle name="Comma 4 3 4 2 4" xfId="4422" xr:uid="{00000000-0005-0000-0000-0000602A0000}"/>
    <cellStyle name="Comma 4 3 4 2 4 2" xfId="12216" xr:uid="{00000000-0005-0000-0000-0000612A0000}"/>
    <cellStyle name="Comma 4 3 4 2 5" xfId="9618" xr:uid="{00000000-0005-0000-0000-0000622A0000}"/>
    <cellStyle name="Comma 4 3 4 3" xfId="1766" xr:uid="{00000000-0005-0000-0000-0000632A0000}"/>
    <cellStyle name="Comma 4 3 4 3 2" xfId="7023" xr:uid="{00000000-0005-0000-0000-0000642A0000}"/>
    <cellStyle name="Comma 4 3 4 3 2 2" xfId="14820" xr:uid="{00000000-0005-0000-0000-0000652A0000}"/>
    <cellStyle name="Comma 4 3 4 3 3" xfId="4424" xr:uid="{00000000-0005-0000-0000-0000662A0000}"/>
    <cellStyle name="Comma 4 3 4 3 3 2" xfId="12218" xr:uid="{00000000-0005-0000-0000-0000672A0000}"/>
    <cellStyle name="Comma 4 3 4 3 4" xfId="9620" xr:uid="{00000000-0005-0000-0000-0000682A0000}"/>
    <cellStyle name="Comma 4 3 4 4" xfId="1767" xr:uid="{00000000-0005-0000-0000-0000692A0000}"/>
    <cellStyle name="Comma 4 3 4 4 2" xfId="7024" xr:uid="{00000000-0005-0000-0000-00006A2A0000}"/>
    <cellStyle name="Comma 4 3 4 4 2 2" xfId="14821" xr:uid="{00000000-0005-0000-0000-00006B2A0000}"/>
    <cellStyle name="Comma 4 3 4 4 3" xfId="4425" xr:uid="{00000000-0005-0000-0000-00006C2A0000}"/>
    <cellStyle name="Comma 4 3 4 4 3 2" xfId="12219" xr:uid="{00000000-0005-0000-0000-00006D2A0000}"/>
    <cellStyle name="Comma 4 3 4 4 4" xfId="9621" xr:uid="{00000000-0005-0000-0000-00006E2A0000}"/>
    <cellStyle name="Comma 4 3 4 5" xfId="7020" xr:uid="{00000000-0005-0000-0000-00006F2A0000}"/>
    <cellStyle name="Comma 4 3 4 5 2" xfId="14817" xr:uid="{00000000-0005-0000-0000-0000702A0000}"/>
    <cellStyle name="Comma 4 3 4 6" xfId="4421" xr:uid="{00000000-0005-0000-0000-0000712A0000}"/>
    <cellStyle name="Comma 4 3 4 6 2" xfId="12215" xr:uid="{00000000-0005-0000-0000-0000722A0000}"/>
    <cellStyle name="Comma 4 3 4 7" xfId="9617" xr:uid="{00000000-0005-0000-0000-0000732A0000}"/>
    <cellStyle name="Comma 4 3 5" xfId="1768" xr:uid="{00000000-0005-0000-0000-0000742A0000}"/>
    <cellStyle name="Comma 4 3 5 2" xfId="1769" xr:uid="{00000000-0005-0000-0000-0000752A0000}"/>
    <cellStyle name="Comma 4 3 5 2 2" xfId="1770" xr:uid="{00000000-0005-0000-0000-0000762A0000}"/>
    <cellStyle name="Comma 4 3 5 2 2 2" xfId="7027" xr:uid="{00000000-0005-0000-0000-0000772A0000}"/>
    <cellStyle name="Comma 4 3 5 2 2 2 2" xfId="14824" xr:uid="{00000000-0005-0000-0000-0000782A0000}"/>
    <cellStyle name="Comma 4 3 5 2 2 3" xfId="4428" xr:uid="{00000000-0005-0000-0000-0000792A0000}"/>
    <cellStyle name="Comma 4 3 5 2 2 3 2" xfId="12222" xr:uid="{00000000-0005-0000-0000-00007A2A0000}"/>
    <cellStyle name="Comma 4 3 5 2 2 4" xfId="9624" xr:uid="{00000000-0005-0000-0000-00007B2A0000}"/>
    <cellStyle name="Comma 4 3 5 2 3" xfId="7026" xr:uid="{00000000-0005-0000-0000-00007C2A0000}"/>
    <cellStyle name="Comma 4 3 5 2 3 2" xfId="14823" xr:uid="{00000000-0005-0000-0000-00007D2A0000}"/>
    <cellStyle name="Comma 4 3 5 2 4" xfId="4427" xr:uid="{00000000-0005-0000-0000-00007E2A0000}"/>
    <cellStyle name="Comma 4 3 5 2 4 2" xfId="12221" xr:uid="{00000000-0005-0000-0000-00007F2A0000}"/>
    <cellStyle name="Comma 4 3 5 2 5" xfId="9623" xr:uid="{00000000-0005-0000-0000-0000802A0000}"/>
    <cellStyle name="Comma 4 3 5 3" xfId="1771" xr:uid="{00000000-0005-0000-0000-0000812A0000}"/>
    <cellStyle name="Comma 4 3 5 3 2" xfId="7028" xr:uid="{00000000-0005-0000-0000-0000822A0000}"/>
    <cellStyle name="Comma 4 3 5 3 2 2" xfId="14825" xr:uid="{00000000-0005-0000-0000-0000832A0000}"/>
    <cellStyle name="Comma 4 3 5 3 3" xfId="4429" xr:uid="{00000000-0005-0000-0000-0000842A0000}"/>
    <cellStyle name="Comma 4 3 5 3 3 2" xfId="12223" xr:uid="{00000000-0005-0000-0000-0000852A0000}"/>
    <cellStyle name="Comma 4 3 5 3 4" xfId="9625" xr:uid="{00000000-0005-0000-0000-0000862A0000}"/>
    <cellStyle name="Comma 4 3 5 4" xfId="1772" xr:uid="{00000000-0005-0000-0000-0000872A0000}"/>
    <cellStyle name="Comma 4 3 5 4 2" xfId="7029" xr:uid="{00000000-0005-0000-0000-0000882A0000}"/>
    <cellStyle name="Comma 4 3 5 4 2 2" xfId="14826" xr:uid="{00000000-0005-0000-0000-0000892A0000}"/>
    <cellStyle name="Comma 4 3 5 4 3" xfId="4430" xr:uid="{00000000-0005-0000-0000-00008A2A0000}"/>
    <cellStyle name="Comma 4 3 5 4 3 2" xfId="12224" xr:uid="{00000000-0005-0000-0000-00008B2A0000}"/>
    <cellStyle name="Comma 4 3 5 4 4" xfId="9626" xr:uid="{00000000-0005-0000-0000-00008C2A0000}"/>
    <cellStyle name="Comma 4 3 5 5" xfId="7025" xr:uid="{00000000-0005-0000-0000-00008D2A0000}"/>
    <cellStyle name="Comma 4 3 5 5 2" xfId="14822" xr:uid="{00000000-0005-0000-0000-00008E2A0000}"/>
    <cellStyle name="Comma 4 3 5 6" xfId="4426" xr:uid="{00000000-0005-0000-0000-00008F2A0000}"/>
    <cellStyle name="Comma 4 3 5 6 2" xfId="12220" xr:uid="{00000000-0005-0000-0000-0000902A0000}"/>
    <cellStyle name="Comma 4 3 5 7" xfId="9622" xr:uid="{00000000-0005-0000-0000-0000912A0000}"/>
    <cellStyle name="Comma 4 3 6" xfId="1773" xr:uid="{00000000-0005-0000-0000-0000922A0000}"/>
    <cellStyle name="Comma 4 3 6 2" xfId="1774" xr:uid="{00000000-0005-0000-0000-0000932A0000}"/>
    <cellStyle name="Comma 4 3 6 2 2" xfId="1775" xr:uid="{00000000-0005-0000-0000-0000942A0000}"/>
    <cellStyle name="Comma 4 3 6 2 2 2" xfId="7032" xr:uid="{00000000-0005-0000-0000-0000952A0000}"/>
    <cellStyle name="Comma 4 3 6 2 2 2 2" xfId="14829" xr:uid="{00000000-0005-0000-0000-0000962A0000}"/>
    <cellStyle name="Comma 4 3 6 2 2 3" xfId="4433" xr:uid="{00000000-0005-0000-0000-0000972A0000}"/>
    <cellStyle name="Comma 4 3 6 2 2 3 2" xfId="12227" xr:uid="{00000000-0005-0000-0000-0000982A0000}"/>
    <cellStyle name="Comma 4 3 6 2 2 4" xfId="9629" xr:uid="{00000000-0005-0000-0000-0000992A0000}"/>
    <cellStyle name="Comma 4 3 6 2 3" xfId="7031" xr:uid="{00000000-0005-0000-0000-00009A2A0000}"/>
    <cellStyle name="Comma 4 3 6 2 3 2" xfId="14828" xr:uid="{00000000-0005-0000-0000-00009B2A0000}"/>
    <cellStyle name="Comma 4 3 6 2 4" xfId="4432" xr:uid="{00000000-0005-0000-0000-00009C2A0000}"/>
    <cellStyle name="Comma 4 3 6 2 4 2" xfId="12226" xr:uid="{00000000-0005-0000-0000-00009D2A0000}"/>
    <cellStyle name="Comma 4 3 6 2 5" xfId="9628" xr:uid="{00000000-0005-0000-0000-00009E2A0000}"/>
    <cellStyle name="Comma 4 3 6 3" xfId="1776" xr:uid="{00000000-0005-0000-0000-00009F2A0000}"/>
    <cellStyle name="Comma 4 3 6 3 2" xfId="7033" xr:uid="{00000000-0005-0000-0000-0000A02A0000}"/>
    <cellStyle name="Comma 4 3 6 3 2 2" xfId="14830" xr:uid="{00000000-0005-0000-0000-0000A12A0000}"/>
    <cellStyle name="Comma 4 3 6 3 3" xfId="4434" xr:uid="{00000000-0005-0000-0000-0000A22A0000}"/>
    <cellStyle name="Comma 4 3 6 3 3 2" xfId="12228" xr:uid="{00000000-0005-0000-0000-0000A32A0000}"/>
    <cellStyle name="Comma 4 3 6 3 4" xfId="9630" xr:uid="{00000000-0005-0000-0000-0000A42A0000}"/>
    <cellStyle name="Comma 4 3 6 4" xfId="1777" xr:uid="{00000000-0005-0000-0000-0000A52A0000}"/>
    <cellStyle name="Comma 4 3 6 4 2" xfId="7034" xr:uid="{00000000-0005-0000-0000-0000A62A0000}"/>
    <cellStyle name="Comma 4 3 6 4 2 2" xfId="14831" xr:uid="{00000000-0005-0000-0000-0000A72A0000}"/>
    <cellStyle name="Comma 4 3 6 4 3" xfId="4435" xr:uid="{00000000-0005-0000-0000-0000A82A0000}"/>
    <cellStyle name="Comma 4 3 6 4 3 2" xfId="12229" xr:uid="{00000000-0005-0000-0000-0000A92A0000}"/>
    <cellStyle name="Comma 4 3 6 4 4" xfId="9631" xr:uid="{00000000-0005-0000-0000-0000AA2A0000}"/>
    <cellStyle name="Comma 4 3 6 5" xfId="7030" xr:uid="{00000000-0005-0000-0000-0000AB2A0000}"/>
    <cellStyle name="Comma 4 3 6 5 2" xfId="14827" xr:uid="{00000000-0005-0000-0000-0000AC2A0000}"/>
    <cellStyle name="Comma 4 3 6 6" xfId="4431" xr:uid="{00000000-0005-0000-0000-0000AD2A0000}"/>
    <cellStyle name="Comma 4 3 6 6 2" xfId="12225" xr:uid="{00000000-0005-0000-0000-0000AE2A0000}"/>
    <cellStyle name="Comma 4 3 6 7" xfId="9627" xr:uid="{00000000-0005-0000-0000-0000AF2A0000}"/>
    <cellStyle name="Comma 4 3 7" xfId="1778" xr:uid="{00000000-0005-0000-0000-0000B02A0000}"/>
    <cellStyle name="Comma 4 3 7 2" xfId="1779" xr:uid="{00000000-0005-0000-0000-0000B12A0000}"/>
    <cellStyle name="Comma 4 3 7 2 2" xfId="7036" xr:uid="{00000000-0005-0000-0000-0000B22A0000}"/>
    <cellStyle name="Comma 4 3 7 2 2 2" xfId="14833" xr:uid="{00000000-0005-0000-0000-0000B32A0000}"/>
    <cellStyle name="Comma 4 3 7 2 3" xfId="4437" xr:uid="{00000000-0005-0000-0000-0000B42A0000}"/>
    <cellStyle name="Comma 4 3 7 2 3 2" xfId="12231" xr:uid="{00000000-0005-0000-0000-0000B52A0000}"/>
    <cellStyle name="Comma 4 3 7 2 4" xfId="9633" xr:uid="{00000000-0005-0000-0000-0000B62A0000}"/>
    <cellStyle name="Comma 4 3 7 3" xfId="1780" xr:uid="{00000000-0005-0000-0000-0000B72A0000}"/>
    <cellStyle name="Comma 4 3 7 3 2" xfId="7037" xr:uid="{00000000-0005-0000-0000-0000B82A0000}"/>
    <cellStyle name="Comma 4 3 7 3 2 2" xfId="14834" xr:uid="{00000000-0005-0000-0000-0000B92A0000}"/>
    <cellStyle name="Comma 4 3 7 3 3" xfId="4438" xr:uid="{00000000-0005-0000-0000-0000BA2A0000}"/>
    <cellStyle name="Comma 4 3 7 3 3 2" xfId="12232" xr:uid="{00000000-0005-0000-0000-0000BB2A0000}"/>
    <cellStyle name="Comma 4 3 7 3 4" xfId="9634" xr:uid="{00000000-0005-0000-0000-0000BC2A0000}"/>
    <cellStyle name="Comma 4 3 7 4" xfId="7035" xr:uid="{00000000-0005-0000-0000-0000BD2A0000}"/>
    <cellStyle name="Comma 4 3 7 4 2" xfId="14832" xr:uid="{00000000-0005-0000-0000-0000BE2A0000}"/>
    <cellStyle name="Comma 4 3 7 5" xfId="4436" xr:uid="{00000000-0005-0000-0000-0000BF2A0000}"/>
    <cellStyle name="Comma 4 3 7 5 2" xfId="12230" xr:uid="{00000000-0005-0000-0000-0000C02A0000}"/>
    <cellStyle name="Comma 4 3 7 6" xfId="9632" xr:uid="{00000000-0005-0000-0000-0000C12A0000}"/>
    <cellStyle name="Comma 4 3 8" xfId="1781" xr:uid="{00000000-0005-0000-0000-0000C22A0000}"/>
    <cellStyle name="Comma 4 3 8 2" xfId="1782" xr:uid="{00000000-0005-0000-0000-0000C32A0000}"/>
    <cellStyle name="Comma 4 3 8 2 2" xfId="7039" xr:uid="{00000000-0005-0000-0000-0000C42A0000}"/>
    <cellStyle name="Comma 4 3 8 2 2 2" xfId="14836" xr:uid="{00000000-0005-0000-0000-0000C52A0000}"/>
    <cellStyle name="Comma 4 3 8 2 3" xfId="4440" xr:uid="{00000000-0005-0000-0000-0000C62A0000}"/>
    <cellStyle name="Comma 4 3 8 2 3 2" xfId="12234" xr:uid="{00000000-0005-0000-0000-0000C72A0000}"/>
    <cellStyle name="Comma 4 3 8 2 4" xfId="9636" xr:uid="{00000000-0005-0000-0000-0000C82A0000}"/>
    <cellStyle name="Comma 4 3 8 3" xfId="7038" xr:uid="{00000000-0005-0000-0000-0000C92A0000}"/>
    <cellStyle name="Comma 4 3 8 3 2" xfId="14835" xr:uid="{00000000-0005-0000-0000-0000CA2A0000}"/>
    <cellStyle name="Comma 4 3 8 4" xfId="4439" xr:uid="{00000000-0005-0000-0000-0000CB2A0000}"/>
    <cellStyle name="Comma 4 3 8 4 2" xfId="12233" xr:uid="{00000000-0005-0000-0000-0000CC2A0000}"/>
    <cellStyle name="Comma 4 3 8 5" xfId="9635" xr:uid="{00000000-0005-0000-0000-0000CD2A0000}"/>
    <cellStyle name="Comma 4 3 9" xfId="1783" xr:uid="{00000000-0005-0000-0000-0000CE2A0000}"/>
    <cellStyle name="Comma 4 3 9 2" xfId="7040" xr:uid="{00000000-0005-0000-0000-0000CF2A0000}"/>
    <cellStyle name="Comma 4 3 9 2 2" xfId="14837" xr:uid="{00000000-0005-0000-0000-0000D02A0000}"/>
    <cellStyle name="Comma 4 3 9 3" xfId="4441" xr:uid="{00000000-0005-0000-0000-0000D12A0000}"/>
    <cellStyle name="Comma 4 3 9 3 2" xfId="12235" xr:uid="{00000000-0005-0000-0000-0000D22A0000}"/>
    <cellStyle name="Comma 4 3 9 4" xfId="9637" xr:uid="{00000000-0005-0000-0000-0000D32A0000}"/>
    <cellStyle name="Comma 4 4" xfId="1784" xr:uid="{00000000-0005-0000-0000-0000D42A0000}"/>
    <cellStyle name="Comma 4 4 10" xfId="1785" xr:uid="{00000000-0005-0000-0000-0000D52A0000}"/>
    <cellStyle name="Comma 4 4 10 2" xfId="7042" xr:uid="{00000000-0005-0000-0000-0000D62A0000}"/>
    <cellStyle name="Comma 4 4 10 2 2" xfId="14839" xr:uid="{00000000-0005-0000-0000-0000D72A0000}"/>
    <cellStyle name="Comma 4 4 10 3" xfId="4443" xr:uid="{00000000-0005-0000-0000-0000D82A0000}"/>
    <cellStyle name="Comma 4 4 10 3 2" xfId="12237" xr:uid="{00000000-0005-0000-0000-0000D92A0000}"/>
    <cellStyle name="Comma 4 4 10 4" xfId="9639" xr:uid="{00000000-0005-0000-0000-0000DA2A0000}"/>
    <cellStyle name="Comma 4 4 11" xfId="7041" xr:uid="{00000000-0005-0000-0000-0000DB2A0000}"/>
    <cellStyle name="Comma 4 4 11 2" xfId="14838" xr:uid="{00000000-0005-0000-0000-0000DC2A0000}"/>
    <cellStyle name="Comma 4 4 12" xfId="4442" xr:uid="{00000000-0005-0000-0000-0000DD2A0000}"/>
    <cellStyle name="Comma 4 4 12 2" xfId="12236" xr:uid="{00000000-0005-0000-0000-0000DE2A0000}"/>
    <cellStyle name="Comma 4 4 13" xfId="9638" xr:uid="{00000000-0005-0000-0000-0000DF2A0000}"/>
    <cellStyle name="Comma 4 4 2" xfId="1786" xr:uid="{00000000-0005-0000-0000-0000E02A0000}"/>
    <cellStyle name="Comma 4 4 2 10" xfId="7043" xr:uid="{00000000-0005-0000-0000-0000E12A0000}"/>
    <cellStyle name="Comma 4 4 2 10 2" xfId="14840" xr:uid="{00000000-0005-0000-0000-0000E22A0000}"/>
    <cellStyle name="Comma 4 4 2 11" xfId="4444" xr:uid="{00000000-0005-0000-0000-0000E32A0000}"/>
    <cellStyle name="Comma 4 4 2 11 2" xfId="12238" xr:uid="{00000000-0005-0000-0000-0000E42A0000}"/>
    <cellStyle name="Comma 4 4 2 12" xfId="9640" xr:uid="{00000000-0005-0000-0000-0000E52A0000}"/>
    <cellStyle name="Comma 4 4 2 2" xfId="1787" xr:uid="{00000000-0005-0000-0000-0000E62A0000}"/>
    <cellStyle name="Comma 4 4 2 2 2" xfId="1788" xr:uid="{00000000-0005-0000-0000-0000E72A0000}"/>
    <cellStyle name="Comma 4 4 2 2 2 2" xfId="1789" xr:uid="{00000000-0005-0000-0000-0000E82A0000}"/>
    <cellStyle name="Comma 4 4 2 2 2 2 2" xfId="7046" xr:uid="{00000000-0005-0000-0000-0000E92A0000}"/>
    <cellStyle name="Comma 4 4 2 2 2 2 2 2" xfId="14843" xr:uid="{00000000-0005-0000-0000-0000EA2A0000}"/>
    <cellStyle name="Comma 4 4 2 2 2 2 3" xfId="4447" xr:uid="{00000000-0005-0000-0000-0000EB2A0000}"/>
    <cellStyle name="Comma 4 4 2 2 2 2 3 2" xfId="12241" xr:uid="{00000000-0005-0000-0000-0000EC2A0000}"/>
    <cellStyle name="Comma 4 4 2 2 2 2 4" xfId="9643" xr:uid="{00000000-0005-0000-0000-0000ED2A0000}"/>
    <cellStyle name="Comma 4 4 2 2 2 3" xfId="7045" xr:uid="{00000000-0005-0000-0000-0000EE2A0000}"/>
    <cellStyle name="Comma 4 4 2 2 2 3 2" xfId="14842" xr:uid="{00000000-0005-0000-0000-0000EF2A0000}"/>
    <cellStyle name="Comma 4 4 2 2 2 4" xfId="4446" xr:uid="{00000000-0005-0000-0000-0000F02A0000}"/>
    <cellStyle name="Comma 4 4 2 2 2 4 2" xfId="12240" xr:uid="{00000000-0005-0000-0000-0000F12A0000}"/>
    <cellStyle name="Comma 4 4 2 2 2 5" xfId="9642" xr:uid="{00000000-0005-0000-0000-0000F22A0000}"/>
    <cellStyle name="Comma 4 4 2 2 3" xfId="1790" xr:uid="{00000000-0005-0000-0000-0000F32A0000}"/>
    <cellStyle name="Comma 4 4 2 2 3 2" xfId="7047" xr:uid="{00000000-0005-0000-0000-0000F42A0000}"/>
    <cellStyle name="Comma 4 4 2 2 3 2 2" xfId="14844" xr:uid="{00000000-0005-0000-0000-0000F52A0000}"/>
    <cellStyle name="Comma 4 4 2 2 3 3" xfId="4448" xr:uid="{00000000-0005-0000-0000-0000F62A0000}"/>
    <cellStyle name="Comma 4 4 2 2 3 3 2" xfId="12242" xr:uid="{00000000-0005-0000-0000-0000F72A0000}"/>
    <cellStyle name="Comma 4 4 2 2 3 4" xfId="9644" xr:uid="{00000000-0005-0000-0000-0000F82A0000}"/>
    <cellStyle name="Comma 4 4 2 2 4" xfId="1791" xr:uid="{00000000-0005-0000-0000-0000F92A0000}"/>
    <cellStyle name="Comma 4 4 2 2 4 2" xfId="7048" xr:uid="{00000000-0005-0000-0000-0000FA2A0000}"/>
    <cellStyle name="Comma 4 4 2 2 4 2 2" xfId="14845" xr:uid="{00000000-0005-0000-0000-0000FB2A0000}"/>
    <cellStyle name="Comma 4 4 2 2 4 3" xfId="4449" xr:uid="{00000000-0005-0000-0000-0000FC2A0000}"/>
    <cellStyle name="Comma 4 4 2 2 4 3 2" xfId="12243" xr:uid="{00000000-0005-0000-0000-0000FD2A0000}"/>
    <cellStyle name="Comma 4 4 2 2 4 4" xfId="9645" xr:uid="{00000000-0005-0000-0000-0000FE2A0000}"/>
    <cellStyle name="Comma 4 4 2 2 5" xfId="7044" xr:uid="{00000000-0005-0000-0000-0000FF2A0000}"/>
    <cellStyle name="Comma 4 4 2 2 5 2" xfId="14841" xr:uid="{00000000-0005-0000-0000-0000002B0000}"/>
    <cellStyle name="Comma 4 4 2 2 6" xfId="4445" xr:uid="{00000000-0005-0000-0000-0000012B0000}"/>
    <cellStyle name="Comma 4 4 2 2 6 2" xfId="12239" xr:uid="{00000000-0005-0000-0000-0000022B0000}"/>
    <cellStyle name="Comma 4 4 2 2 7" xfId="9641" xr:uid="{00000000-0005-0000-0000-0000032B0000}"/>
    <cellStyle name="Comma 4 4 2 3" xfId="1792" xr:uid="{00000000-0005-0000-0000-0000042B0000}"/>
    <cellStyle name="Comma 4 4 2 3 2" xfId="1793" xr:uid="{00000000-0005-0000-0000-0000052B0000}"/>
    <cellStyle name="Comma 4 4 2 3 2 2" xfId="1794" xr:uid="{00000000-0005-0000-0000-0000062B0000}"/>
    <cellStyle name="Comma 4 4 2 3 2 2 2" xfId="7051" xr:uid="{00000000-0005-0000-0000-0000072B0000}"/>
    <cellStyle name="Comma 4 4 2 3 2 2 2 2" xfId="14848" xr:uid="{00000000-0005-0000-0000-0000082B0000}"/>
    <cellStyle name="Comma 4 4 2 3 2 2 3" xfId="4452" xr:uid="{00000000-0005-0000-0000-0000092B0000}"/>
    <cellStyle name="Comma 4 4 2 3 2 2 3 2" xfId="12246" xr:uid="{00000000-0005-0000-0000-00000A2B0000}"/>
    <cellStyle name="Comma 4 4 2 3 2 2 4" xfId="9648" xr:uid="{00000000-0005-0000-0000-00000B2B0000}"/>
    <cellStyle name="Comma 4 4 2 3 2 3" xfId="7050" xr:uid="{00000000-0005-0000-0000-00000C2B0000}"/>
    <cellStyle name="Comma 4 4 2 3 2 3 2" xfId="14847" xr:uid="{00000000-0005-0000-0000-00000D2B0000}"/>
    <cellStyle name="Comma 4 4 2 3 2 4" xfId="4451" xr:uid="{00000000-0005-0000-0000-00000E2B0000}"/>
    <cellStyle name="Comma 4 4 2 3 2 4 2" xfId="12245" xr:uid="{00000000-0005-0000-0000-00000F2B0000}"/>
    <cellStyle name="Comma 4 4 2 3 2 5" xfId="9647" xr:uid="{00000000-0005-0000-0000-0000102B0000}"/>
    <cellStyle name="Comma 4 4 2 3 3" xfId="1795" xr:uid="{00000000-0005-0000-0000-0000112B0000}"/>
    <cellStyle name="Comma 4 4 2 3 3 2" xfId="7052" xr:uid="{00000000-0005-0000-0000-0000122B0000}"/>
    <cellStyle name="Comma 4 4 2 3 3 2 2" xfId="14849" xr:uid="{00000000-0005-0000-0000-0000132B0000}"/>
    <cellStyle name="Comma 4 4 2 3 3 3" xfId="4453" xr:uid="{00000000-0005-0000-0000-0000142B0000}"/>
    <cellStyle name="Comma 4 4 2 3 3 3 2" xfId="12247" xr:uid="{00000000-0005-0000-0000-0000152B0000}"/>
    <cellStyle name="Comma 4 4 2 3 3 4" xfId="9649" xr:uid="{00000000-0005-0000-0000-0000162B0000}"/>
    <cellStyle name="Comma 4 4 2 3 4" xfId="1796" xr:uid="{00000000-0005-0000-0000-0000172B0000}"/>
    <cellStyle name="Comma 4 4 2 3 4 2" xfId="7053" xr:uid="{00000000-0005-0000-0000-0000182B0000}"/>
    <cellStyle name="Comma 4 4 2 3 4 2 2" xfId="14850" xr:uid="{00000000-0005-0000-0000-0000192B0000}"/>
    <cellStyle name="Comma 4 4 2 3 4 3" xfId="4454" xr:uid="{00000000-0005-0000-0000-00001A2B0000}"/>
    <cellStyle name="Comma 4 4 2 3 4 3 2" xfId="12248" xr:uid="{00000000-0005-0000-0000-00001B2B0000}"/>
    <cellStyle name="Comma 4 4 2 3 4 4" xfId="9650" xr:uid="{00000000-0005-0000-0000-00001C2B0000}"/>
    <cellStyle name="Comma 4 4 2 3 5" xfId="7049" xr:uid="{00000000-0005-0000-0000-00001D2B0000}"/>
    <cellStyle name="Comma 4 4 2 3 5 2" xfId="14846" xr:uid="{00000000-0005-0000-0000-00001E2B0000}"/>
    <cellStyle name="Comma 4 4 2 3 6" xfId="4450" xr:uid="{00000000-0005-0000-0000-00001F2B0000}"/>
    <cellStyle name="Comma 4 4 2 3 6 2" xfId="12244" xr:uid="{00000000-0005-0000-0000-0000202B0000}"/>
    <cellStyle name="Comma 4 4 2 3 7" xfId="9646" xr:uid="{00000000-0005-0000-0000-0000212B0000}"/>
    <cellStyle name="Comma 4 4 2 4" xfId="1797" xr:uid="{00000000-0005-0000-0000-0000222B0000}"/>
    <cellStyle name="Comma 4 4 2 4 2" xfId="1798" xr:uid="{00000000-0005-0000-0000-0000232B0000}"/>
    <cellStyle name="Comma 4 4 2 4 2 2" xfId="1799" xr:uid="{00000000-0005-0000-0000-0000242B0000}"/>
    <cellStyle name="Comma 4 4 2 4 2 2 2" xfId="7056" xr:uid="{00000000-0005-0000-0000-0000252B0000}"/>
    <cellStyle name="Comma 4 4 2 4 2 2 2 2" xfId="14853" xr:uid="{00000000-0005-0000-0000-0000262B0000}"/>
    <cellStyle name="Comma 4 4 2 4 2 2 3" xfId="4457" xr:uid="{00000000-0005-0000-0000-0000272B0000}"/>
    <cellStyle name="Comma 4 4 2 4 2 2 3 2" xfId="12251" xr:uid="{00000000-0005-0000-0000-0000282B0000}"/>
    <cellStyle name="Comma 4 4 2 4 2 2 4" xfId="9653" xr:uid="{00000000-0005-0000-0000-0000292B0000}"/>
    <cellStyle name="Comma 4 4 2 4 2 3" xfId="7055" xr:uid="{00000000-0005-0000-0000-00002A2B0000}"/>
    <cellStyle name="Comma 4 4 2 4 2 3 2" xfId="14852" xr:uid="{00000000-0005-0000-0000-00002B2B0000}"/>
    <cellStyle name="Comma 4 4 2 4 2 4" xfId="4456" xr:uid="{00000000-0005-0000-0000-00002C2B0000}"/>
    <cellStyle name="Comma 4 4 2 4 2 4 2" xfId="12250" xr:uid="{00000000-0005-0000-0000-00002D2B0000}"/>
    <cellStyle name="Comma 4 4 2 4 2 5" xfId="9652" xr:uid="{00000000-0005-0000-0000-00002E2B0000}"/>
    <cellStyle name="Comma 4 4 2 4 3" xfId="1800" xr:uid="{00000000-0005-0000-0000-00002F2B0000}"/>
    <cellStyle name="Comma 4 4 2 4 3 2" xfId="7057" xr:uid="{00000000-0005-0000-0000-0000302B0000}"/>
    <cellStyle name="Comma 4 4 2 4 3 2 2" xfId="14854" xr:uid="{00000000-0005-0000-0000-0000312B0000}"/>
    <cellStyle name="Comma 4 4 2 4 3 3" xfId="4458" xr:uid="{00000000-0005-0000-0000-0000322B0000}"/>
    <cellStyle name="Comma 4 4 2 4 3 3 2" xfId="12252" xr:uid="{00000000-0005-0000-0000-0000332B0000}"/>
    <cellStyle name="Comma 4 4 2 4 3 4" xfId="9654" xr:uid="{00000000-0005-0000-0000-0000342B0000}"/>
    <cellStyle name="Comma 4 4 2 4 4" xfId="1801" xr:uid="{00000000-0005-0000-0000-0000352B0000}"/>
    <cellStyle name="Comma 4 4 2 4 4 2" xfId="7058" xr:uid="{00000000-0005-0000-0000-0000362B0000}"/>
    <cellStyle name="Comma 4 4 2 4 4 2 2" xfId="14855" xr:uid="{00000000-0005-0000-0000-0000372B0000}"/>
    <cellStyle name="Comma 4 4 2 4 4 3" xfId="4459" xr:uid="{00000000-0005-0000-0000-0000382B0000}"/>
    <cellStyle name="Comma 4 4 2 4 4 3 2" xfId="12253" xr:uid="{00000000-0005-0000-0000-0000392B0000}"/>
    <cellStyle name="Comma 4 4 2 4 4 4" xfId="9655" xr:uid="{00000000-0005-0000-0000-00003A2B0000}"/>
    <cellStyle name="Comma 4 4 2 4 5" xfId="7054" xr:uid="{00000000-0005-0000-0000-00003B2B0000}"/>
    <cellStyle name="Comma 4 4 2 4 5 2" xfId="14851" xr:uid="{00000000-0005-0000-0000-00003C2B0000}"/>
    <cellStyle name="Comma 4 4 2 4 6" xfId="4455" xr:uid="{00000000-0005-0000-0000-00003D2B0000}"/>
    <cellStyle name="Comma 4 4 2 4 6 2" xfId="12249" xr:uid="{00000000-0005-0000-0000-00003E2B0000}"/>
    <cellStyle name="Comma 4 4 2 4 7" xfId="9651" xr:uid="{00000000-0005-0000-0000-00003F2B0000}"/>
    <cellStyle name="Comma 4 4 2 5" xfId="1802" xr:uid="{00000000-0005-0000-0000-0000402B0000}"/>
    <cellStyle name="Comma 4 4 2 5 2" xfId="1803" xr:uid="{00000000-0005-0000-0000-0000412B0000}"/>
    <cellStyle name="Comma 4 4 2 5 2 2" xfId="1804" xr:uid="{00000000-0005-0000-0000-0000422B0000}"/>
    <cellStyle name="Comma 4 4 2 5 2 2 2" xfId="7061" xr:uid="{00000000-0005-0000-0000-0000432B0000}"/>
    <cellStyle name="Comma 4 4 2 5 2 2 2 2" xfId="14858" xr:uid="{00000000-0005-0000-0000-0000442B0000}"/>
    <cellStyle name="Comma 4 4 2 5 2 2 3" xfId="4462" xr:uid="{00000000-0005-0000-0000-0000452B0000}"/>
    <cellStyle name="Comma 4 4 2 5 2 2 3 2" xfId="12256" xr:uid="{00000000-0005-0000-0000-0000462B0000}"/>
    <cellStyle name="Comma 4 4 2 5 2 2 4" xfId="9658" xr:uid="{00000000-0005-0000-0000-0000472B0000}"/>
    <cellStyle name="Comma 4 4 2 5 2 3" xfId="7060" xr:uid="{00000000-0005-0000-0000-0000482B0000}"/>
    <cellStyle name="Comma 4 4 2 5 2 3 2" xfId="14857" xr:uid="{00000000-0005-0000-0000-0000492B0000}"/>
    <cellStyle name="Comma 4 4 2 5 2 4" xfId="4461" xr:uid="{00000000-0005-0000-0000-00004A2B0000}"/>
    <cellStyle name="Comma 4 4 2 5 2 4 2" xfId="12255" xr:uid="{00000000-0005-0000-0000-00004B2B0000}"/>
    <cellStyle name="Comma 4 4 2 5 2 5" xfId="9657" xr:uid="{00000000-0005-0000-0000-00004C2B0000}"/>
    <cellStyle name="Comma 4 4 2 5 3" xfId="1805" xr:uid="{00000000-0005-0000-0000-00004D2B0000}"/>
    <cellStyle name="Comma 4 4 2 5 3 2" xfId="7062" xr:uid="{00000000-0005-0000-0000-00004E2B0000}"/>
    <cellStyle name="Comma 4 4 2 5 3 2 2" xfId="14859" xr:uid="{00000000-0005-0000-0000-00004F2B0000}"/>
    <cellStyle name="Comma 4 4 2 5 3 3" xfId="4463" xr:uid="{00000000-0005-0000-0000-0000502B0000}"/>
    <cellStyle name="Comma 4 4 2 5 3 3 2" xfId="12257" xr:uid="{00000000-0005-0000-0000-0000512B0000}"/>
    <cellStyle name="Comma 4 4 2 5 3 4" xfId="9659" xr:uid="{00000000-0005-0000-0000-0000522B0000}"/>
    <cellStyle name="Comma 4 4 2 5 4" xfId="1806" xr:uid="{00000000-0005-0000-0000-0000532B0000}"/>
    <cellStyle name="Comma 4 4 2 5 4 2" xfId="7063" xr:uid="{00000000-0005-0000-0000-0000542B0000}"/>
    <cellStyle name="Comma 4 4 2 5 4 2 2" xfId="14860" xr:uid="{00000000-0005-0000-0000-0000552B0000}"/>
    <cellStyle name="Comma 4 4 2 5 4 3" xfId="4464" xr:uid="{00000000-0005-0000-0000-0000562B0000}"/>
    <cellStyle name="Comma 4 4 2 5 4 3 2" xfId="12258" xr:uid="{00000000-0005-0000-0000-0000572B0000}"/>
    <cellStyle name="Comma 4 4 2 5 4 4" xfId="9660" xr:uid="{00000000-0005-0000-0000-0000582B0000}"/>
    <cellStyle name="Comma 4 4 2 5 5" xfId="7059" xr:uid="{00000000-0005-0000-0000-0000592B0000}"/>
    <cellStyle name="Comma 4 4 2 5 5 2" xfId="14856" xr:uid="{00000000-0005-0000-0000-00005A2B0000}"/>
    <cellStyle name="Comma 4 4 2 5 6" xfId="4460" xr:uid="{00000000-0005-0000-0000-00005B2B0000}"/>
    <cellStyle name="Comma 4 4 2 5 6 2" xfId="12254" xr:uid="{00000000-0005-0000-0000-00005C2B0000}"/>
    <cellStyle name="Comma 4 4 2 5 7" xfId="9656" xr:uid="{00000000-0005-0000-0000-00005D2B0000}"/>
    <cellStyle name="Comma 4 4 2 6" xfId="1807" xr:uid="{00000000-0005-0000-0000-00005E2B0000}"/>
    <cellStyle name="Comma 4 4 2 6 2" xfId="1808" xr:uid="{00000000-0005-0000-0000-00005F2B0000}"/>
    <cellStyle name="Comma 4 4 2 6 2 2" xfId="7065" xr:uid="{00000000-0005-0000-0000-0000602B0000}"/>
    <cellStyle name="Comma 4 4 2 6 2 2 2" xfId="14862" xr:uid="{00000000-0005-0000-0000-0000612B0000}"/>
    <cellStyle name="Comma 4 4 2 6 2 3" xfId="4466" xr:uid="{00000000-0005-0000-0000-0000622B0000}"/>
    <cellStyle name="Comma 4 4 2 6 2 3 2" xfId="12260" xr:uid="{00000000-0005-0000-0000-0000632B0000}"/>
    <cellStyle name="Comma 4 4 2 6 2 4" xfId="9662" xr:uid="{00000000-0005-0000-0000-0000642B0000}"/>
    <cellStyle name="Comma 4 4 2 6 3" xfId="1809" xr:uid="{00000000-0005-0000-0000-0000652B0000}"/>
    <cellStyle name="Comma 4 4 2 6 3 2" xfId="7066" xr:uid="{00000000-0005-0000-0000-0000662B0000}"/>
    <cellStyle name="Comma 4 4 2 6 3 2 2" xfId="14863" xr:uid="{00000000-0005-0000-0000-0000672B0000}"/>
    <cellStyle name="Comma 4 4 2 6 3 3" xfId="4467" xr:uid="{00000000-0005-0000-0000-0000682B0000}"/>
    <cellStyle name="Comma 4 4 2 6 3 3 2" xfId="12261" xr:uid="{00000000-0005-0000-0000-0000692B0000}"/>
    <cellStyle name="Comma 4 4 2 6 3 4" xfId="9663" xr:uid="{00000000-0005-0000-0000-00006A2B0000}"/>
    <cellStyle name="Comma 4 4 2 6 4" xfId="7064" xr:uid="{00000000-0005-0000-0000-00006B2B0000}"/>
    <cellStyle name="Comma 4 4 2 6 4 2" xfId="14861" xr:uid="{00000000-0005-0000-0000-00006C2B0000}"/>
    <cellStyle name="Comma 4 4 2 6 5" xfId="4465" xr:uid="{00000000-0005-0000-0000-00006D2B0000}"/>
    <cellStyle name="Comma 4 4 2 6 5 2" xfId="12259" xr:uid="{00000000-0005-0000-0000-00006E2B0000}"/>
    <cellStyle name="Comma 4 4 2 6 6" xfId="9661" xr:uid="{00000000-0005-0000-0000-00006F2B0000}"/>
    <cellStyle name="Comma 4 4 2 7" xfId="1810" xr:uid="{00000000-0005-0000-0000-0000702B0000}"/>
    <cellStyle name="Comma 4 4 2 7 2" xfId="1811" xr:uid="{00000000-0005-0000-0000-0000712B0000}"/>
    <cellStyle name="Comma 4 4 2 7 2 2" xfId="7068" xr:uid="{00000000-0005-0000-0000-0000722B0000}"/>
    <cellStyle name="Comma 4 4 2 7 2 2 2" xfId="14865" xr:uid="{00000000-0005-0000-0000-0000732B0000}"/>
    <cellStyle name="Comma 4 4 2 7 2 3" xfId="4469" xr:uid="{00000000-0005-0000-0000-0000742B0000}"/>
    <cellStyle name="Comma 4 4 2 7 2 3 2" xfId="12263" xr:uid="{00000000-0005-0000-0000-0000752B0000}"/>
    <cellStyle name="Comma 4 4 2 7 2 4" xfId="9665" xr:uid="{00000000-0005-0000-0000-0000762B0000}"/>
    <cellStyle name="Comma 4 4 2 7 3" xfId="7067" xr:uid="{00000000-0005-0000-0000-0000772B0000}"/>
    <cellStyle name="Comma 4 4 2 7 3 2" xfId="14864" xr:uid="{00000000-0005-0000-0000-0000782B0000}"/>
    <cellStyle name="Comma 4 4 2 7 4" xfId="4468" xr:uid="{00000000-0005-0000-0000-0000792B0000}"/>
    <cellStyle name="Comma 4 4 2 7 4 2" xfId="12262" xr:uid="{00000000-0005-0000-0000-00007A2B0000}"/>
    <cellStyle name="Comma 4 4 2 7 5" xfId="9664" xr:uid="{00000000-0005-0000-0000-00007B2B0000}"/>
    <cellStyle name="Comma 4 4 2 8" xfId="1812" xr:uid="{00000000-0005-0000-0000-00007C2B0000}"/>
    <cellStyle name="Comma 4 4 2 8 2" xfId="7069" xr:uid="{00000000-0005-0000-0000-00007D2B0000}"/>
    <cellStyle name="Comma 4 4 2 8 2 2" xfId="14866" xr:uid="{00000000-0005-0000-0000-00007E2B0000}"/>
    <cellStyle name="Comma 4 4 2 8 3" xfId="4470" xr:uid="{00000000-0005-0000-0000-00007F2B0000}"/>
    <cellStyle name="Comma 4 4 2 8 3 2" xfId="12264" xr:uid="{00000000-0005-0000-0000-0000802B0000}"/>
    <cellStyle name="Comma 4 4 2 8 4" xfId="9666" xr:uid="{00000000-0005-0000-0000-0000812B0000}"/>
    <cellStyle name="Comma 4 4 2 9" xfId="1813" xr:uid="{00000000-0005-0000-0000-0000822B0000}"/>
    <cellStyle name="Comma 4 4 2 9 2" xfId="7070" xr:uid="{00000000-0005-0000-0000-0000832B0000}"/>
    <cellStyle name="Comma 4 4 2 9 2 2" xfId="14867" xr:uid="{00000000-0005-0000-0000-0000842B0000}"/>
    <cellStyle name="Comma 4 4 2 9 3" xfId="4471" xr:uid="{00000000-0005-0000-0000-0000852B0000}"/>
    <cellStyle name="Comma 4 4 2 9 3 2" xfId="12265" xr:uid="{00000000-0005-0000-0000-0000862B0000}"/>
    <cellStyle name="Comma 4 4 2 9 4" xfId="9667" xr:uid="{00000000-0005-0000-0000-0000872B0000}"/>
    <cellStyle name="Comma 4 4 3" xfId="1814" xr:uid="{00000000-0005-0000-0000-0000882B0000}"/>
    <cellStyle name="Comma 4 4 3 2" xfId="1815" xr:uid="{00000000-0005-0000-0000-0000892B0000}"/>
    <cellStyle name="Comma 4 4 3 2 2" xfId="1816" xr:uid="{00000000-0005-0000-0000-00008A2B0000}"/>
    <cellStyle name="Comma 4 4 3 2 2 2" xfId="7073" xr:uid="{00000000-0005-0000-0000-00008B2B0000}"/>
    <cellStyle name="Comma 4 4 3 2 2 2 2" xfId="14870" xr:uid="{00000000-0005-0000-0000-00008C2B0000}"/>
    <cellStyle name="Comma 4 4 3 2 2 3" xfId="4474" xr:uid="{00000000-0005-0000-0000-00008D2B0000}"/>
    <cellStyle name="Comma 4 4 3 2 2 3 2" xfId="12268" xr:uid="{00000000-0005-0000-0000-00008E2B0000}"/>
    <cellStyle name="Comma 4 4 3 2 2 4" xfId="9670" xr:uid="{00000000-0005-0000-0000-00008F2B0000}"/>
    <cellStyle name="Comma 4 4 3 2 3" xfId="7072" xr:uid="{00000000-0005-0000-0000-0000902B0000}"/>
    <cellStyle name="Comma 4 4 3 2 3 2" xfId="14869" xr:uid="{00000000-0005-0000-0000-0000912B0000}"/>
    <cellStyle name="Comma 4 4 3 2 4" xfId="4473" xr:uid="{00000000-0005-0000-0000-0000922B0000}"/>
    <cellStyle name="Comma 4 4 3 2 4 2" xfId="12267" xr:uid="{00000000-0005-0000-0000-0000932B0000}"/>
    <cellStyle name="Comma 4 4 3 2 5" xfId="9669" xr:uid="{00000000-0005-0000-0000-0000942B0000}"/>
    <cellStyle name="Comma 4 4 3 3" xfId="1817" xr:uid="{00000000-0005-0000-0000-0000952B0000}"/>
    <cellStyle name="Comma 4 4 3 3 2" xfId="7074" xr:uid="{00000000-0005-0000-0000-0000962B0000}"/>
    <cellStyle name="Comma 4 4 3 3 2 2" xfId="14871" xr:uid="{00000000-0005-0000-0000-0000972B0000}"/>
    <cellStyle name="Comma 4 4 3 3 3" xfId="4475" xr:uid="{00000000-0005-0000-0000-0000982B0000}"/>
    <cellStyle name="Comma 4 4 3 3 3 2" xfId="12269" xr:uid="{00000000-0005-0000-0000-0000992B0000}"/>
    <cellStyle name="Comma 4 4 3 3 4" xfId="9671" xr:uid="{00000000-0005-0000-0000-00009A2B0000}"/>
    <cellStyle name="Comma 4 4 3 4" xfId="1818" xr:uid="{00000000-0005-0000-0000-00009B2B0000}"/>
    <cellStyle name="Comma 4 4 3 4 2" xfId="7075" xr:uid="{00000000-0005-0000-0000-00009C2B0000}"/>
    <cellStyle name="Comma 4 4 3 4 2 2" xfId="14872" xr:uid="{00000000-0005-0000-0000-00009D2B0000}"/>
    <cellStyle name="Comma 4 4 3 4 3" xfId="4476" xr:uid="{00000000-0005-0000-0000-00009E2B0000}"/>
    <cellStyle name="Comma 4 4 3 4 3 2" xfId="12270" xr:uid="{00000000-0005-0000-0000-00009F2B0000}"/>
    <cellStyle name="Comma 4 4 3 4 4" xfId="9672" xr:uid="{00000000-0005-0000-0000-0000A02B0000}"/>
    <cellStyle name="Comma 4 4 3 5" xfId="7071" xr:uid="{00000000-0005-0000-0000-0000A12B0000}"/>
    <cellStyle name="Comma 4 4 3 5 2" xfId="14868" xr:uid="{00000000-0005-0000-0000-0000A22B0000}"/>
    <cellStyle name="Comma 4 4 3 6" xfId="4472" xr:uid="{00000000-0005-0000-0000-0000A32B0000}"/>
    <cellStyle name="Comma 4 4 3 6 2" xfId="12266" xr:uid="{00000000-0005-0000-0000-0000A42B0000}"/>
    <cellStyle name="Comma 4 4 3 7" xfId="9668" xr:uid="{00000000-0005-0000-0000-0000A52B0000}"/>
    <cellStyle name="Comma 4 4 4" xfId="1819" xr:uid="{00000000-0005-0000-0000-0000A62B0000}"/>
    <cellStyle name="Comma 4 4 4 2" xfId="1820" xr:uid="{00000000-0005-0000-0000-0000A72B0000}"/>
    <cellStyle name="Comma 4 4 4 2 2" xfId="1821" xr:uid="{00000000-0005-0000-0000-0000A82B0000}"/>
    <cellStyle name="Comma 4 4 4 2 2 2" xfId="7078" xr:uid="{00000000-0005-0000-0000-0000A92B0000}"/>
    <cellStyle name="Comma 4 4 4 2 2 2 2" xfId="14875" xr:uid="{00000000-0005-0000-0000-0000AA2B0000}"/>
    <cellStyle name="Comma 4 4 4 2 2 3" xfId="4479" xr:uid="{00000000-0005-0000-0000-0000AB2B0000}"/>
    <cellStyle name="Comma 4 4 4 2 2 3 2" xfId="12273" xr:uid="{00000000-0005-0000-0000-0000AC2B0000}"/>
    <cellStyle name="Comma 4 4 4 2 2 4" xfId="9675" xr:uid="{00000000-0005-0000-0000-0000AD2B0000}"/>
    <cellStyle name="Comma 4 4 4 2 3" xfId="7077" xr:uid="{00000000-0005-0000-0000-0000AE2B0000}"/>
    <cellStyle name="Comma 4 4 4 2 3 2" xfId="14874" xr:uid="{00000000-0005-0000-0000-0000AF2B0000}"/>
    <cellStyle name="Comma 4 4 4 2 4" xfId="4478" xr:uid="{00000000-0005-0000-0000-0000B02B0000}"/>
    <cellStyle name="Comma 4 4 4 2 4 2" xfId="12272" xr:uid="{00000000-0005-0000-0000-0000B12B0000}"/>
    <cellStyle name="Comma 4 4 4 2 5" xfId="9674" xr:uid="{00000000-0005-0000-0000-0000B22B0000}"/>
    <cellStyle name="Comma 4 4 4 3" xfId="1822" xr:uid="{00000000-0005-0000-0000-0000B32B0000}"/>
    <cellStyle name="Comma 4 4 4 3 2" xfId="7079" xr:uid="{00000000-0005-0000-0000-0000B42B0000}"/>
    <cellStyle name="Comma 4 4 4 3 2 2" xfId="14876" xr:uid="{00000000-0005-0000-0000-0000B52B0000}"/>
    <cellStyle name="Comma 4 4 4 3 3" xfId="4480" xr:uid="{00000000-0005-0000-0000-0000B62B0000}"/>
    <cellStyle name="Comma 4 4 4 3 3 2" xfId="12274" xr:uid="{00000000-0005-0000-0000-0000B72B0000}"/>
    <cellStyle name="Comma 4 4 4 3 4" xfId="9676" xr:uid="{00000000-0005-0000-0000-0000B82B0000}"/>
    <cellStyle name="Comma 4 4 4 4" xfId="1823" xr:uid="{00000000-0005-0000-0000-0000B92B0000}"/>
    <cellStyle name="Comma 4 4 4 4 2" xfId="7080" xr:uid="{00000000-0005-0000-0000-0000BA2B0000}"/>
    <cellStyle name="Comma 4 4 4 4 2 2" xfId="14877" xr:uid="{00000000-0005-0000-0000-0000BB2B0000}"/>
    <cellStyle name="Comma 4 4 4 4 3" xfId="4481" xr:uid="{00000000-0005-0000-0000-0000BC2B0000}"/>
    <cellStyle name="Comma 4 4 4 4 3 2" xfId="12275" xr:uid="{00000000-0005-0000-0000-0000BD2B0000}"/>
    <cellStyle name="Comma 4 4 4 4 4" xfId="9677" xr:uid="{00000000-0005-0000-0000-0000BE2B0000}"/>
    <cellStyle name="Comma 4 4 4 5" xfId="7076" xr:uid="{00000000-0005-0000-0000-0000BF2B0000}"/>
    <cellStyle name="Comma 4 4 4 5 2" xfId="14873" xr:uid="{00000000-0005-0000-0000-0000C02B0000}"/>
    <cellStyle name="Comma 4 4 4 6" xfId="4477" xr:uid="{00000000-0005-0000-0000-0000C12B0000}"/>
    <cellStyle name="Comma 4 4 4 6 2" xfId="12271" xr:uid="{00000000-0005-0000-0000-0000C22B0000}"/>
    <cellStyle name="Comma 4 4 4 7" xfId="9673" xr:uid="{00000000-0005-0000-0000-0000C32B0000}"/>
    <cellStyle name="Comma 4 4 5" xfId="1824" xr:uid="{00000000-0005-0000-0000-0000C42B0000}"/>
    <cellStyle name="Comma 4 4 5 2" xfId="1825" xr:uid="{00000000-0005-0000-0000-0000C52B0000}"/>
    <cellStyle name="Comma 4 4 5 2 2" xfId="1826" xr:uid="{00000000-0005-0000-0000-0000C62B0000}"/>
    <cellStyle name="Comma 4 4 5 2 2 2" xfId="7083" xr:uid="{00000000-0005-0000-0000-0000C72B0000}"/>
    <cellStyle name="Comma 4 4 5 2 2 2 2" xfId="14880" xr:uid="{00000000-0005-0000-0000-0000C82B0000}"/>
    <cellStyle name="Comma 4 4 5 2 2 3" xfId="4484" xr:uid="{00000000-0005-0000-0000-0000C92B0000}"/>
    <cellStyle name="Comma 4 4 5 2 2 3 2" xfId="12278" xr:uid="{00000000-0005-0000-0000-0000CA2B0000}"/>
    <cellStyle name="Comma 4 4 5 2 2 4" xfId="9680" xr:uid="{00000000-0005-0000-0000-0000CB2B0000}"/>
    <cellStyle name="Comma 4 4 5 2 3" xfId="7082" xr:uid="{00000000-0005-0000-0000-0000CC2B0000}"/>
    <cellStyle name="Comma 4 4 5 2 3 2" xfId="14879" xr:uid="{00000000-0005-0000-0000-0000CD2B0000}"/>
    <cellStyle name="Comma 4 4 5 2 4" xfId="4483" xr:uid="{00000000-0005-0000-0000-0000CE2B0000}"/>
    <cellStyle name="Comma 4 4 5 2 4 2" xfId="12277" xr:uid="{00000000-0005-0000-0000-0000CF2B0000}"/>
    <cellStyle name="Comma 4 4 5 2 5" xfId="9679" xr:uid="{00000000-0005-0000-0000-0000D02B0000}"/>
    <cellStyle name="Comma 4 4 5 3" xfId="1827" xr:uid="{00000000-0005-0000-0000-0000D12B0000}"/>
    <cellStyle name="Comma 4 4 5 3 2" xfId="7084" xr:uid="{00000000-0005-0000-0000-0000D22B0000}"/>
    <cellStyle name="Comma 4 4 5 3 2 2" xfId="14881" xr:uid="{00000000-0005-0000-0000-0000D32B0000}"/>
    <cellStyle name="Comma 4 4 5 3 3" xfId="4485" xr:uid="{00000000-0005-0000-0000-0000D42B0000}"/>
    <cellStyle name="Comma 4 4 5 3 3 2" xfId="12279" xr:uid="{00000000-0005-0000-0000-0000D52B0000}"/>
    <cellStyle name="Comma 4 4 5 3 4" xfId="9681" xr:uid="{00000000-0005-0000-0000-0000D62B0000}"/>
    <cellStyle name="Comma 4 4 5 4" xfId="1828" xr:uid="{00000000-0005-0000-0000-0000D72B0000}"/>
    <cellStyle name="Comma 4 4 5 4 2" xfId="7085" xr:uid="{00000000-0005-0000-0000-0000D82B0000}"/>
    <cellStyle name="Comma 4 4 5 4 2 2" xfId="14882" xr:uid="{00000000-0005-0000-0000-0000D92B0000}"/>
    <cellStyle name="Comma 4 4 5 4 3" xfId="4486" xr:uid="{00000000-0005-0000-0000-0000DA2B0000}"/>
    <cellStyle name="Comma 4 4 5 4 3 2" xfId="12280" xr:uid="{00000000-0005-0000-0000-0000DB2B0000}"/>
    <cellStyle name="Comma 4 4 5 4 4" xfId="9682" xr:uid="{00000000-0005-0000-0000-0000DC2B0000}"/>
    <cellStyle name="Comma 4 4 5 5" xfId="7081" xr:uid="{00000000-0005-0000-0000-0000DD2B0000}"/>
    <cellStyle name="Comma 4 4 5 5 2" xfId="14878" xr:uid="{00000000-0005-0000-0000-0000DE2B0000}"/>
    <cellStyle name="Comma 4 4 5 6" xfId="4482" xr:uid="{00000000-0005-0000-0000-0000DF2B0000}"/>
    <cellStyle name="Comma 4 4 5 6 2" xfId="12276" xr:uid="{00000000-0005-0000-0000-0000E02B0000}"/>
    <cellStyle name="Comma 4 4 5 7" xfId="9678" xr:uid="{00000000-0005-0000-0000-0000E12B0000}"/>
    <cellStyle name="Comma 4 4 6" xfId="1829" xr:uid="{00000000-0005-0000-0000-0000E22B0000}"/>
    <cellStyle name="Comma 4 4 6 2" xfId="1830" xr:uid="{00000000-0005-0000-0000-0000E32B0000}"/>
    <cellStyle name="Comma 4 4 6 2 2" xfId="1831" xr:uid="{00000000-0005-0000-0000-0000E42B0000}"/>
    <cellStyle name="Comma 4 4 6 2 2 2" xfId="7088" xr:uid="{00000000-0005-0000-0000-0000E52B0000}"/>
    <cellStyle name="Comma 4 4 6 2 2 2 2" xfId="14885" xr:uid="{00000000-0005-0000-0000-0000E62B0000}"/>
    <cellStyle name="Comma 4 4 6 2 2 3" xfId="4489" xr:uid="{00000000-0005-0000-0000-0000E72B0000}"/>
    <cellStyle name="Comma 4 4 6 2 2 3 2" xfId="12283" xr:uid="{00000000-0005-0000-0000-0000E82B0000}"/>
    <cellStyle name="Comma 4 4 6 2 2 4" xfId="9685" xr:uid="{00000000-0005-0000-0000-0000E92B0000}"/>
    <cellStyle name="Comma 4 4 6 2 3" xfId="7087" xr:uid="{00000000-0005-0000-0000-0000EA2B0000}"/>
    <cellStyle name="Comma 4 4 6 2 3 2" xfId="14884" xr:uid="{00000000-0005-0000-0000-0000EB2B0000}"/>
    <cellStyle name="Comma 4 4 6 2 4" xfId="4488" xr:uid="{00000000-0005-0000-0000-0000EC2B0000}"/>
    <cellStyle name="Comma 4 4 6 2 4 2" xfId="12282" xr:uid="{00000000-0005-0000-0000-0000ED2B0000}"/>
    <cellStyle name="Comma 4 4 6 2 5" xfId="9684" xr:uid="{00000000-0005-0000-0000-0000EE2B0000}"/>
    <cellStyle name="Comma 4 4 6 3" xfId="1832" xr:uid="{00000000-0005-0000-0000-0000EF2B0000}"/>
    <cellStyle name="Comma 4 4 6 3 2" xfId="7089" xr:uid="{00000000-0005-0000-0000-0000F02B0000}"/>
    <cellStyle name="Comma 4 4 6 3 2 2" xfId="14886" xr:uid="{00000000-0005-0000-0000-0000F12B0000}"/>
    <cellStyle name="Comma 4 4 6 3 3" xfId="4490" xr:uid="{00000000-0005-0000-0000-0000F22B0000}"/>
    <cellStyle name="Comma 4 4 6 3 3 2" xfId="12284" xr:uid="{00000000-0005-0000-0000-0000F32B0000}"/>
    <cellStyle name="Comma 4 4 6 3 4" xfId="9686" xr:uid="{00000000-0005-0000-0000-0000F42B0000}"/>
    <cellStyle name="Comma 4 4 6 4" xfId="1833" xr:uid="{00000000-0005-0000-0000-0000F52B0000}"/>
    <cellStyle name="Comma 4 4 6 4 2" xfId="7090" xr:uid="{00000000-0005-0000-0000-0000F62B0000}"/>
    <cellStyle name="Comma 4 4 6 4 2 2" xfId="14887" xr:uid="{00000000-0005-0000-0000-0000F72B0000}"/>
    <cellStyle name="Comma 4 4 6 4 3" xfId="4491" xr:uid="{00000000-0005-0000-0000-0000F82B0000}"/>
    <cellStyle name="Comma 4 4 6 4 3 2" xfId="12285" xr:uid="{00000000-0005-0000-0000-0000F92B0000}"/>
    <cellStyle name="Comma 4 4 6 4 4" xfId="9687" xr:uid="{00000000-0005-0000-0000-0000FA2B0000}"/>
    <cellStyle name="Comma 4 4 6 5" xfId="7086" xr:uid="{00000000-0005-0000-0000-0000FB2B0000}"/>
    <cellStyle name="Comma 4 4 6 5 2" xfId="14883" xr:uid="{00000000-0005-0000-0000-0000FC2B0000}"/>
    <cellStyle name="Comma 4 4 6 6" xfId="4487" xr:uid="{00000000-0005-0000-0000-0000FD2B0000}"/>
    <cellStyle name="Comma 4 4 6 6 2" xfId="12281" xr:uid="{00000000-0005-0000-0000-0000FE2B0000}"/>
    <cellStyle name="Comma 4 4 6 7" xfId="9683" xr:uid="{00000000-0005-0000-0000-0000FF2B0000}"/>
    <cellStyle name="Comma 4 4 7" xfId="1834" xr:uid="{00000000-0005-0000-0000-0000002C0000}"/>
    <cellStyle name="Comma 4 4 7 2" xfId="1835" xr:uid="{00000000-0005-0000-0000-0000012C0000}"/>
    <cellStyle name="Comma 4 4 7 2 2" xfId="7092" xr:uid="{00000000-0005-0000-0000-0000022C0000}"/>
    <cellStyle name="Comma 4 4 7 2 2 2" xfId="14889" xr:uid="{00000000-0005-0000-0000-0000032C0000}"/>
    <cellStyle name="Comma 4 4 7 2 3" xfId="4493" xr:uid="{00000000-0005-0000-0000-0000042C0000}"/>
    <cellStyle name="Comma 4 4 7 2 3 2" xfId="12287" xr:uid="{00000000-0005-0000-0000-0000052C0000}"/>
    <cellStyle name="Comma 4 4 7 2 4" xfId="9689" xr:uid="{00000000-0005-0000-0000-0000062C0000}"/>
    <cellStyle name="Comma 4 4 7 3" xfId="1836" xr:uid="{00000000-0005-0000-0000-0000072C0000}"/>
    <cellStyle name="Comma 4 4 7 3 2" xfId="7093" xr:uid="{00000000-0005-0000-0000-0000082C0000}"/>
    <cellStyle name="Comma 4 4 7 3 2 2" xfId="14890" xr:uid="{00000000-0005-0000-0000-0000092C0000}"/>
    <cellStyle name="Comma 4 4 7 3 3" xfId="4494" xr:uid="{00000000-0005-0000-0000-00000A2C0000}"/>
    <cellStyle name="Comma 4 4 7 3 3 2" xfId="12288" xr:uid="{00000000-0005-0000-0000-00000B2C0000}"/>
    <cellStyle name="Comma 4 4 7 3 4" xfId="9690" xr:uid="{00000000-0005-0000-0000-00000C2C0000}"/>
    <cellStyle name="Comma 4 4 7 4" xfId="7091" xr:uid="{00000000-0005-0000-0000-00000D2C0000}"/>
    <cellStyle name="Comma 4 4 7 4 2" xfId="14888" xr:uid="{00000000-0005-0000-0000-00000E2C0000}"/>
    <cellStyle name="Comma 4 4 7 5" xfId="4492" xr:uid="{00000000-0005-0000-0000-00000F2C0000}"/>
    <cellStyle name="Comma 4 4 7 5 2" xfId="12286" xr:uid="{00000000-0005-0000-0000-0000102C0000}"/>
    <cellStyle name="Comma 4 4 7 6" xfId="9688" xr:uid="{00000000-0005-0000-0000-0000112C0000}"/>
    <cellStyle name="Comma 4 4 8" xfId="1837" xr:uid="{00000000-0005-0000-0000-0000122C0000}"/>
    <cellStyle name="Comma 4 4 8 2" xfId="1838" xr:uid="{00000000-0005-0000-0000-0000132C0000}"/>
    <cellStyle name="Comma 4 4 8 2 2" xfId="7095" xr:uid="{00000000-0005-0000-0000-0000142C0000}"/>
    <cellStyle name="Comma 4 4 8 2 2 2" xfId="14892" xr:uid="{00000000-0005-0000-0000-0000152C0000}"/>
    <cellStyle name="Comma 4 4 8 2 3" xfId="4496" xr:uid="{00000000-0005-0000-0000-0000162C0000}"/>
    <cellStyle name="Comma 4 4 8 2 3 2" xfId="12290" xr:uid="{00000000-0005-0000-0000-0000172C0000}"/>
    <cellStyle name="Comma 4 4 8 2 4" xfId="9692" xr:uid="{00000000-0005-0000-0000-0000182C0000}"/>
    <cellStyle name="Comma 4 4 8 3" xfId="7094" xr:uid="{00000000-0005-0000-0000-0000192C0000}"/>
    <cellStyle name="Comma 4 4 8 3 2" xfId="14891" xr:uid="{00000000-0005-0000-0000-00001A2C0000}"/>
    <cellStyle name="Comma 4 4 8 4" xfId="4495" xr:uid="{00000000-0005-0000-0000-00001B2C0000}"/>
    <cellStyle name="Comma 4 4 8 4 2" xfId="12289" xr:uid="{00000000-0005-0000-0000-00001C2C0000}"/>
    <cellStyle name="Comma 4 4 8 5" xfId="9691" xr:uid="{00000000-0005-0000-0000-00001D2C0000}"/>
    <cellStyle name="Comma 4 4 9" xfId="1839" xr:uid="{00000000-0005-0000-0000-00001E2C0000}"/>
    <cellStyle name="Comma 4 4 9 2" xfId="7096" xr:uid="{00000000-0005-0000-0000-00001F2C0000}"/>
    <cellStyle name="Comma 4 4 9 2 2" xfId="14893" xr:uid="{00000000-0005-0000-0000-0000202C0000}"/>
    <cellStyle name="Comma 4 4 9 3" xfId="4497" xr:uid="{00000000-0005-0000-0000-0000212C0000}"/>
    <cellStyle name="Comma 4 4 9 3 2" xfId="12291" xr:uid="{00000000-0005-0000-0000-0000222C0000}"/>
    <cellStyle name="Comma 4 4 9 4" xfId="9693" xr:uid="{00000000-0005-0000-0000-0000232C0000}"/>
    <cellStyle name="Comma 4 5" xfId="1840" xr:uid="{00000000-0005-0000-0000-0000242C0000}"/>
    <cellStyle name="Comma 4 5 10" xfId="7097" xr:uid="{00000000-0005-0000-0000-0000252C0000}"/>
    <cellStyle name="Comma 4 5 10 2" xfId="14894" xr:uid="{00000000-0005-0000-0000-0000262C0000}"/>
    <cellStyle name="Comma 4 5 11" xfId="4498" xr:uid="{00000000-0005-0000-0000-0000272C0000}"/>
    <cellStyle name="Comma 4 5 11 2" xfId="12292" xr:uid="{00000000-0005-0000-0000-0000282C0000}"/>
    <cellStyle name="Comma 4 5 12" xfId="9694" xr:uid="{00000000-0005-0000-0000-0000292C0000}"/>
    <cellStyle name="Comma 4 5 2" xfId="1841" xr:uid="{00000000-0005-0000-0000-00002A2C0000}"/>
    <cellStyle name="Comma 4 5 2 2" xfId="1842" xr:uid="{00000000-0005-0000-0000-00002B2C0000}"/>
    <cellStyle name="Comma 4 5 2 2 2" xfId="1843" xr:uid="{00000000-0005-0000-0000-00002C2C0000}"/>
    <cellStyle name="Comma 4 5 2 2 2 2" xfId="7100" xr:uid="{00000000-0005-0000-0000-00002D2C0000}"/>
    <cellStyle name="Comma 4 5 2 2 2 2 2" xfId="14897" xr:uid="{00000000-0005-0000-0000-00002E2C0000}"/>
    <cellStyle name="Comma 4 5 2 2 2 3" xfId="4501" xr:uid="{00000000-0005-0000-0000-00002F2C0000}"/>
    <cellStyle name="Comma 4 5 2 2 2 3 2" xfId="12295" xr:uid="{00000000-0005-0000-0000-0000302C0000}"/>
    <cellStyle name="Comma 4 5 2 2 2 4" xfId="9697" xr:uid="{00000000-0005-0000-0000-0000312C0000}"/>
    <cellStyle name="Comma 4 5 2 2 3" xfId="7099" xr:uid="{00000000-0005-0000-0000-0000322C0000}"/>
    <cellStyle name="Comma 4 5 2 2 3 2" xfId="14896" xr:uid="{00000000-0005-0000-0000-0000332C0000}"/>
    <cellStyle name="Comma 4 5 2 2 4" xfId="4500" xr:uid="{00000000-0005-0000-0000-0000342C0000}"/>
    <cellStyle name="Comma 4 5 2 2 4 2" xfId="12294" xr:uid="{00000000-0005-0000-0000-0000352C0000}"/>
    <cellStyle name="Comma 4 5 2 2 5" xfId="9696" xr:uid="{00000000-0005-0000-0000-0000362C0000}"/>
    <cellStyle name="Comma 4 5 2 3" xfId="1844" xr:uid="{00000000-0005-0000-0000-0000372C0000}"/>
    <cellStyle name="Comma 4 5 2 3 2" xfId="7101" xr:uid="{00000000-0005-0000-0000-0000382C0000}"/>
    <cellStyle name="Comma 4 5 2 3 2 2" xfId="14898" xr:uid="{00000000-0005-0000-0000-0000392C0000}"/>
    <cellStyle name="Comma 4 5 2 3 3" xfId="4502" xr:uid="{00000000-0005-0000-0000-00003A2C0000}"/>
    <cellStyle name="Comma 4 5 2 3 3 2" xfId="12296" xr:uid="{00000000-0005-0000-0000-00003B2C0000}"/>
    <cellStyle name="Comma 4 5 2 3 4" xfId="9698" xr:uid="{00000000-0005-0000-0000-00003C2C0000}"/>
    <cellStyle name="Comma 4 5 2 4" xfId="1845" xr:uid="{00000000-0005-0000-0000-00003D2C0000}"/>
    <cellStyle name="Comma 4 5 2 4 2" xfId="7102" xr:uid="{00000000-0005-0000-0000-00003E2C0000}"/>
    <cellStyle name="Comma 4 5 2 4 2 2" xfId="14899" xr:uid="{00000000-0005-0000-0000-00003F2C0000}"/>
    <cellStyle name="Comma 4 5 2 4 3" xfId="4503" xr:uid="{00000000-0005-0000-0000-0000402C0000}"/>
    <cellStyle name="Comma 4 5 2 4 3 2" xfId="12297" xr:uid="{00000000-0005-0000-0000-0000412C0000}"/>
    <cellStyle name="Comma 4 5 2 4 4" xfId="9699" xr:uid="{00000000-0005-0000-0000-0000422C0000}"/>
    <cellStyle name="Comma 4 5 2 5" xfId="7098" xr:uid="{00000000-0005-0000-0000-0000432C0000}"/>
    <cellStyle name="Comma 4 5 2 5 2" xfId="14895" xr:uid="{00000000-0005-0000-0000-0000442C0000}"/>
    <cellStyle name="Comma 4 5 2 6" xfId="4499" xr:uid="{00000000-0005-0000-0000-0000452C0000}"/>
    <cellStyle name="Comma 4 5 2 6 2" xfId="12293" xr:uid="{00000000-0005-0000-0000-0000462C0000}"/>
    <cellStyle name="Comma 4 5 2 7" xfId="9695" xr:uid="{00000000-0005-0000-0000-0000472C0000}"/>
    <cellStyle name="Comma 4 5 3" xfId="1846" xr:uid="{00000000-0005-0000-0000-0000482C0000}"/>
    <cellStyle name="Comma 4 5 3 2" xfId="1847" xr:uid="{00000000-0005-0000-0000-0000492C0000}"/>
    <cellStyle name="Comma 4 5 3 2 2" xfId="1848" xr:uid="{00000000-0005-0000-0000-00004A2C0000}"/>
    <cellStyle name="Comma 4 5 3 2 2 2" xfId="7105" xr:uid="{00000000-0005-0000-0000-00004B2C0000}"/>
    <cellStyle name="Comma 4 5 3 2 2 2 2" xfId="14902" xr:uid="{00000000-0005-0000-0000-00004C2C0000}"/>
    <cellStyle name="Comma 4 5 3 2 2 3" xfId="4506" xr:uid="{00000000-0005-0000-0000-00004D2C0000}"/>
    <cellStyle name="Comma 4 5 3 2 2 3 2" xfId="12300" xr:uid="{00000000-0005-0000-0000-00004E2C0000}"/>
    <cellStyle name="Comma 4 5 3 2 2 4" xfId="9702" xr:uid="{00000000-0005-0000-0000-00004F2C0000}"/>
    <cellStyle name="Comma 4 5 3 2 3" xfId="7104" xr:uid="{00000000-0005-0000-0000-0000502C0000}"/>
    <cellStyle name="Comma 4 5 3 2 3 2" xfId="14901" xr:uid="{00000000-0005-0000-0000-0000512C0000}"/>
    <cellStyle name="Comma 4 5 3 2 4" xfId="4505" xr:uid="{00000000-0005-0000-0000-0000522C0000}"/>
    <cellStyle name="Comma 4 5 3 2 4 2" xfId="12299" xr:uid="{00000000-0005-0000-0000-0000532C0000}"/>
    <cellStyle name="Comma 4 5 3 2 5" xfId="9701" xr:uid="{00000000-0005-0000-0000-0000542C0000}"/>
    <cellStyle name="Comma 4 5 3 3" xfId="1849" xr:uid="{00000000-0005-0000-0000-0000552C0000}"/>
    <cellStyle name="Comma 4 5 3 3 2" xfId="7106" xr:uid="{00000000-0005-0000-0000-0000562C0000}"/>
    <cellStyle name="Comma 4 5 3 3 2 2" xfId="14903" xr:uid="{00000000-0005-0000-0000-0000572C0000}"/>
    <cellStyle name="Comma 4 5 3 3 3" xfId="4507" xr:uid="{00000000-0005-0000-0000-0000582C0000}"/>
    <cellStyle name="Comma 4 5 3 3 3 2" xfId="12301" xr:uid="{00000000-0005-0000-0000-0000592C0000}"/>
    <cellStyle name="Comma 4 5 3 3 4" xfId="9703" xr:uid="{00000000-0005-0000-0000-00005A2C0000}"/>
    <cellStyle name="Comma 4 5 3 4" xfId="1850" xr:uid="{00000000-0005-0000-0000-00005B2C0000}"/>
    <cellStyle name="Comma 4 5 3 4 2" xfId="7107" xr:uid="{00000000-0005-0000-0000-00005C2C0000}"/>
    <cellStyle name="Comma 4 5 3 4 2 2" xfId="14904" xr:uid="{00000000-0005-0000-0000-00005D2C0000}"/>
    <cellStyle name="Comma 4 5 3 4 3" xfId="4508" xr:uid="{00000000-0005-0000-0000-00005E2C0000}"/>
    <cellStyle name="Comma 4 5 3 4 3 2" xfId="12302" xr:uid="{00000000-0005-0000-0000-00005F2C0000}"/>
    <cellStyle name="Comma 4 5 3 4 4" xfId="9704" xr:uid="{00000000-0005-0000-0000-0000602C0000}"/>
    <cellStyle name="Comma 4 5 3 5" xfId="7103" xr:uid="{00000000-0005-0000-0000-0000612C0000}"/>
    <cellStyle name="Comma 4 5 3 5 2" xfId="14900" xr:uid="{00000000-0005-0000-0000-0000622C0000}"/>
    <cellStyle name="Comma 4 5 3 6" xfId="4504" xr:uid="{00000000-0005-0000-0000-0000632C0000}"/>
    <cellStyle name="Comma 4 5 3 6 2" xfId="12298" xr:uid="{00000000-0005-0000-0000-0000642C0000}"/>
    <cellStyle name="Comma 4 5 3 7" xfId="9700" xr:uid="{00000000-0005-0000-0000-0000652C0000}"/>
    <cellStyle name="Comma 4 5 4" xfId="1851" xr:uid="{00000000-0005-0000-0000-0000662C0000}"/>
    <cellStyle name="Comma 4 5 4 2" xfId="1852" xr:uid="{00000000-0005-0000-0000-0000672C0000}"/>
    <cellStyle name="Comma 4 5 4 2 2" xfId="1853" xr:uid="{00000000-0005-0000-0000-0000682C0000}"/>
    <cellStyle name="Comma 4 5 4 2 2 2" xfId="7110" xr:uid="{00000000-0005-0000-0000-0000692C0000}"/>
    <cellStyle name="Comma 4 5 4 2 2 2 2" xfId="14907" xr:uid="{00000000-0005-0000-0000-00006A2C0000}"/>
    <cellStyle name="Comma 4 5 4 2 2 3" xfId="4511" xr:uid="{00000000-0005-0000-0000-00006B2C0000}"/>
    <cellStyle name="Comma 4 5 4 2 2 3 2" xfId="12305" xr:uid="{00000000-0005-0000-0000-00006C2C0000}"/>
    <cellStyle name="Comma 4 5 4 2 2 4" xfId="9707" xr:uid="{00000000-0005-0000-0000-00006D2C0000}"/>
    <cellStyle name="Comma 4 5 4 2 3" xfId="7109" xr:uid="{00000000-0005-0000-0000-00006E2C0000}"/>
    <cellStyle name="Comma 4 5 4 2 3 2" xfId="14906" xr:uid="{00000000-0005-0000-0000-00006F2C0000}"/>
    <cellStyle name="Comma 4 5 4 2 4" xfId="4510" xr:uid="{00000000-0005-0000-0000-0000702C0000}"/>
    <cellStyle name="Comma 4 5 4 2 4 2" xfId="12304" xr:uid="{00000000-0005-0000-0000-0000712C0000}"/>
    <cellStyle name="Comma 4 5 4 2 5" xfId="9706" xr:uid="{00000000-0005-0000-0000-0000722C0000}"/>
    <cellStyle name="Comma 4 5 4 3" xfId="1854" xr:uid="{00000000-0005-0000-0000-0000732C0000}"/>
    <cellStyle name="Comma 4 5 4 3 2" xfId="7111" xr:uid="{00000000-0005-0000-0000-0000742C0000}"/>
    <cellStyle name="Comma 4 5 4 3 2 2" xfId="14908" xr:uid="{00000000-0005-0000-0000-0000752C0000}"/>
    <cellStyle name="Comma 4 5 4 3 3" xfId="4512" xr:uid="{00000000-0005-0000-0000-0000762C0000}"/>
    <cellStyle name="Comma 4 5 4 3 3 2" xfId="12306" xr:uid="{00000000-0005-0000-0000-0000772C0000}"/>
    <cellStyle name="Comma 4 5 4 3 4" xfId="9708" xr:uid="{00000000-0005-0000-0000-0000782C0000}"/>
    <cellStyle name="Comma 4 5 4 4" xfId="1855" xr:uid="{00000000-0005-0000-0000-0000792C0000}"/>
    <cellStyle name="Comma 4 5 4 4 2" xfId="7112" xr:uid="{00000000-0005-0000-0000-00007A2C0000}"/>
    <cellStyle name="Comma 4 5 4 4 2 2" xfId="14909" xr:uid="{00000000-0005-0000-0000-00007B2C0000}"/>
    <cellStyle name="Comma 4 5 4 4 3" xfId="4513" xr:uid="{00000000-0005-0000-0000-00007C2C0000}"/>
    <cellStyle name="Comma 4 5 4 4 3 2" xfId="12307" xr:uid="{00000000-0005-0000-0000-00007D2C0000}"/>
    <cellStyle name="Comma 4 5 4 4 4" xfId="9709" xr:uid="{00000000-0005-0000-0000-00007E2C0000}"/>
    <cellStyle name="Comma 4 5 4 5" xfId="7108" xr:uid="{00000000-0005-0000-0000-00007F2C0000}"/>
    <cellStyle name="Comma 4 5 4 5 2" xfId="14905" xr:uid="{00000000-0005-0000-0000-0000802C0000}"/>
    <cellStyle name="Comma 4 5 4 6" xfId="4509" xr:uid="{00000000-0005-0000-0000-0000812C0000}"/>
    <cellStyle name="Comma 4 5 4 6 2" xfId="12303" xr:uid="{00000000-0005-0000-0000-0000822C0000}"/>
    <cellStyle name="Comma 4 5 4 7" xfId="9705" xr:uid="{00000000-0005-0000-0000-0000832C0000}"/>
    <cellStyle name="Comma 4 5 5" xfId="1856" xr:uid="{00000000-0005-0000-0000-0000842C0000}"/>
    <cellStyle name="Comma 4 5 5 2" xfId="1857" xr:uid="{00000000-0005-0000-0000-0000852C0000}"/>
    <cellStyle name="Comma 4 5 5 2 2" xfId="1858" xr:uid="{00000000-0005-0000-0000-0000862C0000}"/>
    <cellStyle name="Comma 4 5 5 2 2 2" xfId="7115" xr:uid="{00000000-0005-0000-0000-0000872C0000}"/>
    <cellStyle name="Comma 4 5 5 2 2 2 2" xfId="14912" xr:uid="{00000000-0005-0000-0000-0000882C0000}"/>
    <cellStyle name="Comma 4 5 5 2 2 3" xfId="4516" xr:uid="{00000000-0005-0000-0000-0000892C0000}"/>
    <cellStyle name="Comma 4 5 5 2 2 3 2" xfId="12310" xr:uid="{00000000-0005-0000-0000-00008A2C0000}"/>
    <cellStyle name="Comma 4 5 5 2 2 4" xfId="9712" xr:uid="{00000000-0005-0000-0000-00008B2C0000}"/>
    <cellStyle name="Comma 4 5 5 2 3" xfId="7114" xr:uid="{00000000-0005-0000-0000-00008C2C0000}"/>
    <cellStyle name="Comma 4 5 5 2 3 2" xfId="14911" xr:uid="{00000000-0005-0000-0000-00008D2C0000}"/>
    <cellStyle name="Comma 4 5 5 2 4" xfId="4515" xr:uid="{00000000-0005-0000-0000-00008E2C0000}"/>
    <cellStyle name="Comma 4 5 5 2 4 2" xfId="12309" xr:uid="{00000000-0005-0000-0000-00008F2C0000}"/>
    <cellStyle name="Comma 4 5 5 2 5" xfId="9711" xr:uid="{00000000-0005-0000-0000-0000902C0000}"/>
    <cellStyle name="Comma 4 5 5 3" xfId="1859" xr:uid="{00000000-0005-0000-0000-0000912C0000}"/>
    <cellStyle name="Comma 4 5 5 3 2" xfId="7116" xr:uid="{00000000-0005-0000-0000-0000922C0000}"/>
    <cellStyle name="Comma 4 5 5 3 2 2" xfId="14913" xr:uid="{00000000-0005-0000-0000-0000932C0000}"/>
    <cellStyle name="Comma 4 5 5 3 3" xfId="4517" xr:uid="{00000000-0005-0000-0000-0000942C0000}"/>
    <cellStyle name="Comma 4 5 5 3 3 2" xfId="12311" xr:uid="{00000000-0005-0000-0000-0000952C0000}"/>
    <cellStyle name="Comma 4 5 5 3 4" xfId="9713" xr:uid="{00000000-0005-0000-0000-0000962C0000}"/>
    <cellStyle name="Comma 4 5 5 4" xfId="1860" xr:uid="{00000000-0005-0000-0000-0000972C0000}"/>
    <cellStyle name="Comma 4 5 5 4 2" xfId="7117" xr:uid="{00000000-0005-0000-0000-0000982C0000}"/>
    <cellStyle name="Comma 4 5 5 4 2 2" xfId="14914" xr:uid="{00000000-0005-0000-0000-0000992C0000}"/>
    <cellStyle name="Comma 4 5 5 4 3" xfId="4518" xr:uid="{00000000-0005-0000-0000-00009A2C0000}"/>
    <cellStyle name="Comma 4 5 5 4 3 2" xfId="12312" xr:uid="{00000000-0005-0000-0000-00009B2C0000}"/>
    <cellStyle name="Comma 4 5 5 4 4" xfId="9714" xr:uid="{00000000-0005-0000-0000-00009C2C0000}"/>
    <cellStyle name="Comma 4 5 5 5" xfId="7113" xr:uid="{00000000-0005-0000-0000-00009D2C0000}"/>
    <cellStyle name="Comma 4 5 5 5 2" xfId="14910" xr:uid="{00000000-0005-0000-0000-00009E2C0000}"/>
    <cellStyle name="Comma 4 5 5 6" xfId="4514" xr:uid="{00000000-0005-0000-0000-00009F2C0000}"/>
    <cellStyle name="Comma 4 5 5 6 2" xfId="12308" xr:uid="{00000000-0005-0000-0000-0000A02C0000}"/>
    <cellStyle name="Comma 4 5 5 7" xfId="9710" xr:uid="{00000000-0005-0000-0000-0000A12C0000}"/>
    <cellStyle name="Comma 4 5 6" xfId="1861" xr:uid="{00000000-0005-0000-0000-0000A22C0000}"/>
    <cellStyle name="Comma 4 5 6 2" xfId="1862" xr:uid="{00000000-0005-0000-0000-0000A32C0000}"/>
    <cellStyle name="Comma 4 5 6 2 2" xfId="7119" xr:uid="{00000000-0005-0000-0000-0000A42C0000}"/>
    <cellStyle name="Comma 4 5 6 2 2 2" xfId="14916" xr:uid="{00000000-0005-0000-0000-0000A52C0000}"/>
    <cellStyle name="Comma 4 5 6 2 3" xfId="4520" xr:uid="{00000000-0005-0000-0000-0000A62C0000}"/>
    <cellStyle name="Comma 4 5 6 2 3 2" xfId="12314" xr:uid="{00000000-0005-0000-0000-0000A72C0000}"/>
    <cellStyle name="Comma 4 5 6 2 4" xfId="9716" xr:uid="{00000000-0005-0000-0000-0000A82C0000}"/>
    <cellStyle name="Comma 4 5 6 3" xfId="1863" xr:uid="{00000000-0005-0000-0000-0000A92C0000}"/>
    <cellStyle name="Comma 4 5 6 3 2" xfId="7120" xr:uid="{00000000-0005-0000-0000-0000AA2C0000}"/>
    <cellStyle name="Comma 4 5 6 3 2 2" xfId="14917" xr:uid="{00000000-0005-0000-0000-0000AB2C0000}"/>
    <cellStyle name="Comma 4 5 6 3 3" xfId="4521" xr:uid="{00000000-0005-0000-0000-0000AC2C0000}"/>
    <cellStyle name="Comma 4 5 6 3 3 2" xfId="12315" xr:uid="{00000000-0005-0000-0000-0000AD2C0000}"/>
    <cellStyle name="Comma 4 5 6 3 4" xfId="9717" xr:uid="{00000000-0005-0000-0000-0000AE2C0000}"/>
    <cellStyle name="Comma 4 5 6 4" xfId="7118" xr:uid="{00000000-0005-0000-0000-0000AF2C0000}"/>
    <cellStyle name="Comma 4 5 6 4 2" xfId="14915" xr:uid="{00000000-0005-0000-0000-0000B02C0000}"/>
    <cellStyle name="Comma 4 5 6 5" xfId="4519" xr:uid="{00000000-0005-0000-0000-0000B12C0000}"/>
    <cellStyle name="Comma 4 5 6 5 2" xfId="12313" xr:uid="{00000000-0005-0000-0000-0000B22C0000}"/>
    <cellStyle name="Comma 4 5 6 6" xfId="9715" xr:uid="{00000000-0005-0000-0000-0000B32C0000}"/>
    <cellStyle name="Comma 4 5 7" xfId="1864" xr:uid="{00000000-0005-0000-0000-0000B42C0000}"/>
    <cellStyle name="Comma 4 5 7 2" xfId="1865" xr:uid="{00000000-0005-0000-0000-0000B52C0000}"/>
    <cellStyle name="Comma 4 5 7 2 2" xfId="7122" xr:uid="{00000000-0005-0000-0000-0000B62C0000}"/>
    <cellStyle name="Comma 4 5 7 2 2 2" xfId="14919" xr:uid="{00000000-0005-0000-0000-0000B72C0000}"/>
    <cellStyle name="Comma 4 5 7 2 3" xfId="4523" xr:uid="{00000000-0005-0000-0000-0000B82C0000}"/>
    <cellStyle name="Comma 4 5 7 2 3 2" xfId="12317" xr:uid="{00000000-0005-0000-0000-0000B92C0000}"/>
    <cellStyle name="Comma 4 5 7 2 4" xfId="9719" xr:uid="{00000000-0005-0000-0000-0000BA2C0000}"/>
    <cellStyle name="Comma 4 5 7 3" xfId="7121" xr:uid="{00000000-0005-0000-0000-0000BB2C0000}"/>
    <cellStyle name="Comma 4 5 7 3 2" xfId="14918" xr:uid="{00000000-0005-0000-0000-0000BC2C0000}"/>
    <cellStyle name="Comma 4 5 7 4" xfId="4522" xr:uid="{00000000-0005-0000-0000-0000BD2C0000}"/>
    <cellStyle name="Comma 4 5 7 4 2" xfId="12316" xr:uid="{00000000-0005-0000-0000-0000BE2C0000}"/>
    <cellStyle name="Comma 4 5 7 5" xfId="9718" xr:uid="{00000000-0005-0000-0000-0000BF2C0000}"/>
    <cellStyle name="Comma 4 5 8" xfId="1866" xr:uid="{00000000-0005-0000-0000-0000C02C0000}"/>
    <cellStyle name="Comma 4 5 8 2" xfId="7123" xr:uid="{00000000-0005-0000-0000-0000C12C0000}"/>
    <cellStyle name="Comma 4 5 8 2 2" xfId="14920" xr:uid="{00000000-0005-0000-0000-0000C22C0000}"/>
    <cellStyle name="Comma 4 5 8 3" xfId="4524" xr:uid="{00000000-0005-0000-0000-0000C32C0000}"/>
    <cellStyle name="Comma 4 5 8 3 2" xfId="12318" xr:uid="{00000000-0005-0000-0000-0000C42C0000}"/>
    <cellStyle name="Comma 4 5 8 4" xfId="9720" xr:uid="{00000000-0005-0000-0000-0000C52C0000}"/>
    <cellStyle name="Comma 4 5 9" xfId="1867" xr:uid="{00000000-0005-0000-0000-0000C62C0000}"/>
    <cellStyle name="Comma 4 5 9 2" xfId="7124" xr:uid="{00000000-0005-0000-0000-0000C72C0000}"/>
    <cellStyle name="Comma 4 5 9 2 2" xfId="14921" xr:uid="{00000000-0005-0000-0000-0000C82C0000}"/>
    <cellStyle name="Comma 4 5 9 3" xfId="4525" xr:uid="{00000000-0005-0000-0000-0000C92C0000}"/>
    <cellStyle name="Comma 4 5 9 3 2" xfId="12319" xr:uid="{00000000-0005-0000-0000-0000CA2C0000}"/>
    <cellStyle name="Comma 4 5 9 4" xfId="9721" xr:uid="{00000000-0005-0000-0000-0000CB2C0000}"/>
    <cellStyle name="Comma 4 6" xfId="1868" xr:uid="{00000000-0005-0000-0000-0000CC2C0000}"/>
    <cellStyle name="Comma 4 6 2" xfId="1869" xr:uid="{00000000-0005-0000-0000-0000CD2C0000}"/>
    <cellStyle name="Comma 4 6 2 2" xfId="1870" xr:uid="{00000000-0005-0000-0000-0000CE2C0000}"/>
    <cellStyle name="Comma 4 6 2 2 2" xfId="7127" xr:uid="{00000000-0005-0000-0000-0000CF2C0000}"/>
    <cellStyle name="Comma 4 6 2 2 2 2" xfId="14924" xr:uid="{00000000-0005-0000-0000-0000D02C0000}"/>
    <cellStyle name="Comma 4 6 2 2 3" xfId="4528" xr:uid="{00000000-0005-0000-0000-0000D12C0000}"/>
    <cellStyle name="Comma 4 6 2 2 3 2" xfId="12322" xr:uid="{00000000-0005-0000-0000-0000D22C0000}"/>
    <cellStyle name="Comma 4 6 2 2 4" xfId="9724" xr:uid="{00000000-0005-0000-0000-0000D32C0000}"/>
    <cellStyle name="Comma 4 6 2 3" xfId="7126" xr:uid="{00000000-0005-0000-0000-0000D42C0000}"/>
    <cellStyle name="Comma 4 6 2 3 2" xfId="14923" xr:uid="{00000000-0005-0000-0000-0000D52C0000}"/>
    <cellStyle name="Comma 4 6 2 4" xfId="4527" xr:uid="{00000000-0005-0000-0000-0000D62C0000}"/>
    <cellStyle name="Comma 4 6 2 4 2" xfId="12321" xr:uid="{00000000-0005-0000-0000-0000D72C0000}"/>
    <cellStyle name="Comma 4 6 2 5" xfId="9723" xr:uid="{00000000-0005-0000-0000-0000D82C0000}"/>
    <cellStyle name="Comma 4 6 3" xfId="1871" xr:uid="{00000000-0005-0000-0000-0000D92C0000}"/>
    <cellStyle name="Comma 4 6 3 2" xfId="7128" xr:uid="{00000000-0005-0000-0000-0000DA2C0000}"/>
    <cellStyle name="Comma 4 6 3 2 2" xfId="14925" xr:uid="{00000000-0005-0000-0000-0000DB2C0000}"/>
    <cellStyle name="Comma 4 6 3 3" xfId="4529" xr:uid="{00000000-0005-0000-0000-0000DC2C0000}"/>
    <cellStyle name="Comma 4 6 3 3 2" xfId="12323" xr:uid="{00000000-0005-0000-0000-0000DD2C0000}"/>
    <cellStyle name="Comma 4 6 3 4" xfId="9725" xr:uid="{00000000-0005-0000-0000-0000DE2C0000}"/>
    <cellStyle name="Comma 4 6 4" xfId="1872" xr:uid="{00000000-0005-0000-0000-0000DF2C0000}"/>
    <cellStyle name="Comma 4 6 4 2" xfId="7129" xr:uid="{00000000-0005-0000-0000-0000E02C0000}"/>
    <cellStyle name="Comma 4 6 4 2 2" xfId="14926" xr:uid="{00000000-0005-0000-0000-0000E12C0000}"/>
    <cellStyle name="Comma 4 6 4 3" xfId="4530" xr:uid="{00000000-0005-0000-0000-0000E22C0000}"/>
    <cellStyle name="Comma 4 6 4 3 2" xfId="12324" xr:uid="{00000000-0005-0000-0000-0000E32C0000}"/>
    <cellStyle name="Comma 4 6 4 4" xfId="9726" xr:uid="{00000000-0005-0000-0000-0000E42C0000}"/>
    <cellStyle name="Comma 4 6 5" xfId="7125" xr:uid="{00000000-0005-0000-0000-0000E52C0000}"/>
    <cellStyle name="Comma 4 6 5 2" xfId="14922" xr:uid="{00000000-0005-0000-0000-0000E62C0000}"/>
    <cellStyle name="Comma 4 6 6" xfId="4526" xr:uid="{00000000-0005-0000-0000-0000E72C0000}"/>
    <cellStyle name="Comma 4 6 6 2" xfId="12320" xr:uid="{00000000-0005-0000-0000-0000E82C0000}"/>
    <cellStyle name="Comma 4 6 7" xfId="9722" xr:uid="{00000000-0005-0000-0000-0000E92C0000}"/>
    <cellStyle name="Comma 4 7" xfId="1873" xr:uid="{00000000-0005-0000-0000-0000EA2C0000}"/>
    <cellStyle name="Comma 4 7 2" xfId="1874" xr:uid="{00000000-0005-0000-0000-0000EB2C0000}"/>
    <cellStyle name="Comma 4 7 2 2" xfId="1875" xr:uid="{00000000-0005-0000-0000-0000EC2C0000}"/>
    <cellStyle name="Comma 4 7 2 2 2" xfId="7132" xr:uid="{00000000-0005-0000-0000-0000ED2C0000}"/>
    <cellStyle name="Comma 4 7 2 2 2 2" xfId="14929" xr:uid="{00000000-0005-0000-0000-0000EE2C0000}"/>
    <cellStyle name="Comma 4 7 2 2 3" xfId="4533" xr:uid="{00000000-0005-0000-0000-0000EF2C0000}"/>
    <cellStyle name="Comma 4 7 2 2 3 2" xfId="12327" xr:uid="{00000000-0005-0000-0000-0000F02C0000}"/>
    <cellStyle name="Comma 4 7 2 2 4" xfId="9729" xr:uid="{00000000-0005-0000-0000-0000F12C0000}"/>
    <cellStyle name="Comma 4 7 2 3" xfId="7131" xr:uid="{00000000-0005-0000-0000-0000F22C0000}"/>
    <cellStyle name="Comma 4 7 2 3 2" xfId="14928" xr:uid="{00000000-0005-0000-0000-0000F32C0000}"/>
    <cellStyle name="Comma 4 7 2 4" xfId="4532" xr:uid="{00000000-0005-0000-0000-0000F42C0000}"/>
    <cellStyle name="Comma 4 7 2 4 2" xfId="12326" xr:uid="{00000000-0005-0000-0000-0000F52C0000}"/>
    <cellStyle name="Comma 4 7 2 5" xfId="9728" xr:uid="{00000000-0005-0000-0000-0000F62C0000}"/>
    <cellStyle name="Comma 4 7 3" xfId="1876" xr:uid="{00000000-0005-0000-0000-0000F72C0000}"/>
    <cellStyle name="Comma 4 7 3 2" xfId="7133" xr:uid="{00000000-0005-0000-0000-0000F82C0000}"/>
    <cellStyle name="Comma 4 7 3 2 2" xfId="14930" xr:uid="{00000000-0005-0000-0000-0000F92C0000}"/>
    <cellStyle name="Comma 4 7 3 3" xfId="4534" xr:uid="{00000000-0005-0000-0000-0000FA2C0000}"/>
    <cellStyle name="Comma 4 7 3 3 2" xfId="12328" xr:uid="{00000000-0005-0000-0000-0000FB2C0000}"/>
    <cellStyle name="Comma 4 7 3 4" xfId="9730" xr:uid="{00000000-0005-0000-0000-0000FC2C0000}"/>
    <cellStyle name="Comma 4 7 4" xfId="1877" xr:uid="{00000000-0005-0000-0000-0000FD2C0000}"/>
    <cellStyle name="Comma 4 7 4 2" xfId="7134" xr:uid="{00000000-0005-0000-0000-0000FE2C0000}"/>
    <cellStyle name="Comma 4 7 4 2 2" xfId="14931" xr:uid="{00000000-0005-0000-0000-0000FF2C0000}"/>
    <cellStyle name="Comma 4 7 4 3" xfId="4535" xr:uid="{00000000-0005-0000-0000-0000002D0000}"/>
    <cellStyle name="Comma 4 7 4 3 2" xfId="12329" xr:uid="{00000000-0005-0000-0000-0000012D0000}"/>
    <cellStyle name="Comma 4 7 4 4" xfId="9731" xr:uid="{00000000-0005-0000-0000-0000022D0000}"/>
    <cellStyle name="Comma 4 7 5" xfId="7130" xr:uid="{00000000-0005-0000-0000-0000032D0000}"/>
    <cellStyle name="Comma 4 7 5 2" xfId="14927" xr:uid="{00000000-0005-0000-0000-0000042D0000}"/>
    <cellStyle name="Comma 4 7 6" xfId="4531" xr:uid="{00000000-0005-0000-0000-0000052D0000}"/>
    <cellStyle name="Comma 4 7 6 2" xfId="12325" xr:uid="{00000000-0005-0000-0000-0000062D0000}"/>
    <cellStyle name="Comma 4 7 7" xfId="9727" xr:uid="{00000000-0005-0000-0000-0000072D0000}"/>
    <cellStyle name="Comma 4 8" xfId="1878" xr:uid="{00000000-0005-0000-0000-0000082D0000}"/>
    <cellStyle name="Comma 4 8 2" xfId="1879" xr:uid="{00000000-0005-0000-0000-0000092D0000}"/>
    <cellStyle name="Comma 4 8 2 2" xfId="1880" xr:uid="{00000000-0005-0000-0000-00000A2D0000}"/>
    <cellStyle name="Comma 4 8 2 2 2" xfId="7137" xr:uid="{00000000-0005-0000-0000-00000B2D0000}"/>
    <cellStyle name="Comma 4 8 2 2 2 2" xfId="14934" xr:uid="{00000000-0005-0000-0000-00000C2D0000}"/>
    <cellStyle name="Comma 4 8 2 2 3" xfId="4538" xr:uid="{00000000-0005-0000-0000-00000D2D0000}"/>
    <cellStyle name="Comma 4 8 2 2 3 2" xfId="12332" xr:uid="{00000000-0005-0000-0000-00000E2D0000}"/>
    <cellStyle name="Comma 4 8 2 2 4" xfId="9734" xr:uid="{00000000-0005-0000-0000-00000F2D0000}"/>
    <cellStyle name="Comma 4 8 2 3" xfId="7136" xr:uid="{00000000-0005-0000-0000-0000102D0000}"/>
    <cellStyle name="Comma 4 8 2 3 2" xfId="14933" xr:uid="{00000000-0005-0000-0000-0000112D0000}"/>
    <cellStyle name="Comma 4 8 2 4" xfId="4537" xr:uid="{00000000-0005-0000-0000-0000122D0000}"/>
    <cellStyle name="Comma 4 8 2 4 2" xfId="12331" xr:uid="{00000000-0005-0000-0000-0000132D0000}"/>
    <cellStyle name="Comma 4 8 2 5" xfId="9733" xr:uid="{00000000-0005-0000-0000-0000142D0000}"/>
    <cellStyle name="Comma 4 8 3" xfId="1881" xr:uid="{00000000-0005-0000-0000-0000152D0000}"/>
    <cellStyle name="Comma 4 8 3 2" xfId="7138" xr:uid="{00000000-0005-0000-0000-0000162D0000}"/>
    <cellStyle name="Comma 4 8 3 2 2" xfId="14935" xr:uid="{00000000-0005-0000-0000-0000172D0000}"/>
    <cellStyle name="Comma 4 8 3 3" xfId="4539" xr:uid="{00000000-0005-0000-0000-0000182D0000}"/>
    <cellStyle name="Comma 4 8 3 3 2" xfId="12333" xr:uid="{00000000-0005-0000-0000-0000192D0000}"/>
    <cellStyle name="Comma 4 8 3 4" xfId="9735" xr:uid="{00000000-0005-0000-0000-00001A2D0000}"/>
    <cellStyle name="Comma 4 8 4" xfId="1882" xr:uid="{00000000-0005-0000-0000-00001B2D0000}"/>
    <cellStyle name="Comma 4 8 4 2" xfId="7139" xr:uid="{00000000-0005-0000-0000-00001C2D0000}"/>
    <cellStyle name="Comma 4 8 4 2 2" xfId="14936" xr:uid="{00000000-0005-0000-0000-00001D2D0000}"/>
    <cellStyle name="Comma 4 8 4 3" xfId="4540" xr:uid="{00000000-0005-0000-0000-00001E2D0000}"/>
    <cellStyle name="Comma 4 8 4 3 2" xfId="12334" xr:uid="{00000000-0005-0000-0000-00001F2D0000}"/>
    <cellStyle name="Comma 4 8 4 4" xfId="9736" xr:uid="{00000000-0005-0000-0000-0000202D0000}"/>
    <cellStyle name="Comma 4 8 5" xfId="7135" xr:uid="{00000000-0005-0000-0000-0000212D0000}"/>
    <cellStyle name="Comma 4 8 5 2" xfId="14932" xr:uid="{00000000-0005-0000-0000-0000222D0000}"/>
    <cellStyle name="Comma 4 8 6" xfId="4536" xr:uid="{00000000-0005-0000-0000-0000232D0000}"/>
    <cellStyle name="Comma 4 8 6 2" xfId="12330" xr:uid="{00000000-0005-0000-0000-0000242D0000}"/>
    <cellStyle name="Comma 4 8 7" xfId="9732" xr:uid="{00000000-0005-0000-0000-0000252D0000}"/>
    <cellStyle name="Comma 4 9" xfId="1883" xr:uid="{00000000-0005-0000-0000-0000262D0000}"/>
    <cellStyle name="Comma 4 9 2" xfId="1884" xr:uid="{00000000-0005-0000-0000-0000272D0000}"/>
    <cellStyle name="Comma 4 9 2 2" xfId="1885" xr:uid="{00000000-0005-0000-0000-0000282D0000}"/>
    <cellStyle name="Comma 4 9 2 2 2" xfId="7142" xr:uid="{00000000-0005-0000-0000-0000292D0000}"/>
    <cellStyle name="Comma 4 9 2 2 2 2" xfId="14939" xr:uid="{00000000-0005-0000-0000-00002A2D0000}"/>
    <cellStyle name="Comma 4 9 2 2 3" xfId="4543" xr:uid="{00000000-0005-0000-0000-00002B2D0000}"/>
    <cellStyle name="Comma 4 9 2 2 3 2" xfId="12337" xr:uid="{00000000-0005-0000-0000-00002C2D0000}"/>
    <cellStyle name="Comma 4 9 2 2 4" xfId="9739" xr:uid="{00000000-0005-0000-0000-00002D2D0000}"/>
    <cellStyle name="Comma 4 9 2 3" xfId="7141" xr:uid="{00000000-0005-0000-0000-00002E2D0000}"/>
    <cellStyle name="Comma 4 9 2 3 2" xfId="14938" xr:uid="{00000000-0005-0000-0000-00002F2D0000}"/>
    <cellStyle name="Comma 4 9 2 4" xfId="4542" xr:uid="{00000000-0005-0000-0000-0000302D0000}"/>
    <cellStyle name="Comma 4 9 2 4 2" xfId="12336" xr:uid="{00000000-0005-0000-0000-0000312D0000}"/>
    <cellStyle name="Comma 4 9 2 5" xfId="9738" xr:uid="{00000000-0005-0000-0000-0000322D0000}"/>
    <cellStyle name="Comma 4 9 3" xfId="1886" xr:uid="{00000000-0005-0000-0000-0000332D0000}"/>
    <cellStyle name="Comma 4 9 3 2" xfId="7143" xr:uid="{00000000-0005-0000-0000-0000342D0000}"/>
    <cellStyle name="Comma 4 9 3 2 2" xfId="14940" xr:uid="{00000000-0005-0000-0000-0000352D0000}"/>
    <cellStyle name="Comma 4 9 3 3" xfId="4544" xr:uid="{00000000-0005-0000-0000-0000362D0000}"/>
    <cellStyle name="Comma 4 9 3 3 2" xfId="12338" xr:uid="{00000000-0005-0000-0000-0000372D0000}"/>
    <cellStyle name="Comma 4 9 3 4" xfId="9740" xr:uid="{00000000-0005-0000-0000-0000382D0000}"/>
    <cellStyle name="Comma 4 9 4" xfId="1887" xr:uid="{00000000-0005-0000-0000-0000392D0000}"/>
    <cellStyle name="Comma 4 9 4 2" xfId="7144" xr:uid="{00000000-0005-0000-0000-00003A2D0000}"/>
    <cellStyle name="Comma 4 9 4 2 2" xfId="14941" xr:uid="{00000000-0005-0000-0000-00003B2D0000}"/>
    <cellStyle name="Comma 4 9 4 3" xfId="4545" xr:uid="{00000000-0005-0000-0000-00003C2D0000}"/>
    <cellStyle name="Comma 4 9 4 3 2" xfId="12339" xr:uid="{00000000-0005-0000-0000-00003D2D0000}"/>
    <cellStyle name="Comma 4 9 4 4" xfId="9741" xr:uid="{00000000-0005-0000-0000-00003E2D0000}"/>
    <cellStyle name="Comma 4 9 5" xfId="7140" xr:uid="{00000000-0005-0000-0000-00003F2D0000}"/>
    <cellStyle name="Comma 4 9 5 2" xfId="14937" xr:uid="{00000000-0005-0000-0000-0000402D0000}"/>
    <cellStyle name="Comma 4 9 6" xfId="4541" xr:uid="{00000000-0005-0000-0000-0000412D0000}"/>
    <cellStyle name="Comma 4 9 6 2" xfId="12335" xr:uid="{00000000-0005-0000-0000-0000422D0000}"/>
    <cellStyle name="Comma 4 9 7" xfId="9737" xr:uid="{00000000-0005-0000-0000-0000432D0000}"/>
    <cellStyle name="Comma 5" xfId="176" xr:uid="{00000000-0005-0000-0000-0000442D0000}"/>
    <cellStyle name="Comma 5 10" xfId="1889" xr:uid="{00000000-0005-0000-0000-0000452D0000}"/>
    <cellStyle name="Comma 5 10 2" xfId="1890" xr:uid="{00000000-0005-0000-0000-0000462D0000}"/>
    <cellStyle name="Comma 5 10 2 2" xfId="7147" xr:uid="{00000000-0005-0000-0000-0000472D0000}"/>
    <cellStyle name="Comma 5 10 2 2 2" xfId="14944" xr:uid="{00000000-0005-0000-0000-0000482D0000}"/>
    <cellStyle name="Comma 5 10 2 3" xfId="4548" xr:uid="{00000000-0005-0000-0000-0000492D0000}"/>
    <cellStyle name="Comma 5 10 2 3 2" xfId="12342" xr:uid="{00000000-0005-0000-0000-00004A2D0000}"/>
    <cellStyle name="Comma 5 10 2 4" xfId="9744" xr:uid="{00000000-0005-0000-0000-00004B2D0000}"/>
    <cellStyle name="Comma 5 10 3" xfId="1891" xr:uid="{00000000-0005-0000-0000-00004C2D0000}"/>
    <cellStyle name="Comma 5 10 3 2" xfId="7148" xr:uid="{00000000-0005-0000-0000-00004D2D0000}"/>
    <cellStyle name="Comma 5 10 3 2 2" xfId="14945" xr:uid="{00000000-0005-0000-0000-00004E2D0000}"/>
    <cellStyle name="Comma 5 10 3 3" xfId="4549" xr:uid="{00000000-0005-0000-0000-00004F2D0000}"/>
    <cellStyle name="Comma 5 10 3 3 2" xfId="12343" xr:uid="{00000000-0005-0000-0000-0000502D0000}"/>
    <cellStyle name="Comma 5 10 3 4" xfId="9745" xr:uid="{00000000-0005-0000-0000-0000512D0000}"/>
    <cellStyle name="Comma 5 10 4" xfId="7146" xr:uid="{00000000-0005-0000-0000-0000522D0000}"/>
    <cellStyle name="Comma 5 10 4 2" xfId="14943" xr:uid="{00000000-0005-0000-0000-0000532D0000}"/>
    <cellStyle name="Comma 5 10 5" xfId="4547" xr:uid="{00000000-0005-0000-0000-0000542D0000}"/>
    <cellStyle name="Comma 5 10 5 2" xfId="12341" xr:uid="{00000000-0005-0000-0000-0000552D0000}"/>
    <cellStyle name="Comma 5 10 6" xfId="9743" xr:uid="{00000000-0005-0000-0000-0000562D0000}"/>
    <cellStyle name="Comma 5 11" xfId="1892" xr:uid="{00000000-0005-0000-0000-0000572D0000}"/>
    <cellStyle name="Comma 5 11 2" xfId="1893" xr:uid="{00000000-0005-0000-0000-0000582D0000}"/>
    <cellStyle name="Comma 5 11 2 2" xfId="7150" xr:uid="{00000000-0005-0000-0000-0000592D0000}"/>
    <cellStyle name="Comma 5 11 2 2 2" xfId="14947" xr:uid="{00000000-0005-0000-0000-00005A2D0000}"/>
    <cellStyle name="Comma 5 11 2 3" xfId="4551" xr:uid="{00000000-0005-0000-0000-00005B2D0000}"/>
    <cellStyle name="Comma 5 11 2 3 2" xfId="12345" xr:uid="{00000000-0005-0000-0000-00005C2D0000}"/>
    <cellStyle name="Comma 5 11 2 4" xfId="9747" xr:uid="{00000000-0005-0000-0000-00005D2D0000}"/>
    <cellStyle name="Comma 5 11 3" xfId="7149" xr:uid="{00000000-0005-0000-0000-00005E2D0000}"/>
    <cellStyle name="Comma 5 11 3 2" xfId="14946" xr:uid="{00000000-0005-0000-0000-00005F2D0000}"/>
    <cellStyle name="Comma 5 11 4" xfId="4550" xr:uid="{00000000-0005-0000-0000-0000602D0000}"/>
    <cellStyle name="Comma 5 11 4 2" xfId="12344" xr:uid="{00000000-0005-0000-0000-0000612D0000}"/>
    <cellStyle name="Comma 5 11 5" xfId="9746" xr:uid="{00000000-0005-0000-0000-0000622D0000}"/>
    <cellStyle name="Comma 5 12" xfId="1894" xr:uid="{00000000-0005-0000-0000-0000632D0000}"/>
    <cellStyle name="Comma 5 12 2" xfId="7151" xr:uid="{00000000-0005-0000-0000-0000642D0000}"/>
    <cellStyle name="Comma 5 12 2 2" xfId="14948" xr:uid="{00000000-0005-0000-0000-0000652D0000}"/>
    <cellStyle name="Comma 5 12 3" xfId="4552" xr:uid="{00000000-0005-0000-0000-0000662D0000}"/>
    <cellStyle name="Comma 5 12 3 2" xfId="12346" xr:uid="{00000000-0005-0000-0000-0000672D0000}"/>
    <cellStyle name="Comma 5 12 4" xfId="9748" xr:uid="{00000000-0005-0000-0000-0000682D0000}"/>
    <cellStyle name="Comma 5 13" xfId="1895" xr:uid="{00000000-0005-0000-0000-0000692D0000}"/>
    <cellStyle name="Comma 5 13 2" xfId="7152" xr:uid="{00000000-0005-0000-0000-00006A2D0000}"/>
    <cellStyle name="Comma 5 13 2 2" xfId="14949" xr:uid="{00000000-0005-0000-0000-00006B2D0000}"/>
    <cellStyle name="Comma 5 13 3" xfId="4553" xr:uid="{00000000-0005-0000-0000-00006C2D0000}"/>
    <cellStyle name="Comma 5 13 3 2" xfId="12347" xr:uid="{00000000-0005-0000-0000-00006D2D0000}"/>
    <cellStyle name="Comma 5 13 4" xfId="9749" xr:uid="{00000000-0005-0000-0000-00006E2D0000}"/>
    <cellStyle name="Comma 5 14" xfId="2711" xr:uid="{00000000-0005-0000-0000-00006F2D0000}"/>
    <cellStyle name="Comma 5 14 2" xfId="7924" xr:uid="{00000000-0005-0000-0000-0000702D0000}"/>
    <cellStyle name="Comma 5 14 2 2" xfId="15721" xr:uid="{00000000-0005-0000-0000-0000712D0000}"/>
    <cellStyle name="Comma 5 14 3" xfId="5325" xr:uid="{00000000-0005-0000-0000-0000722D0000}"/>
    <cellStyle name="Comma 5 14 3 2" xfId="13119" xr:uid="{00000000-0005-0000-0000-0000732D0000}"/>
    <cellStyle name="Comma 5 14 4" xfId="10521" xr:uid="{00000000-0005-0000-0000-0000742D0000}"/>
    <cellStyle name="Comma 5 15" xfId="1888" xr:uid="{00000000-0005-0000-0000-0000752D0000}"/>
    <cellStyle name="Comma 5 15 2" xfId="7145" xr:uid="{00000000-0005-0000-0000-0000762D0000}"/>
    <cellStyle name="Comma 5 15 2 2" xfId="14942" xr:uid="{00000000-0005-0000-0000-0000772D0000}"/>
    <cellStyle name="Comma 5 15 3" xfId="4546" xr:uid="{00000000-0005-0000-0000-0000782D0000}"/>
    <cellStyle name="Comma 5 15 3 2" xfId="12340" xr:uid="{00000000-0005-0000-0000-0000792D0000}"/>
    <cellStyle name="Comma 5 15 4" xfId="9742" xr:uid="{00000000-0005-0000-0000-00007A2D0000}"/>
    <cellStyle name="Comma 5 16" xfId="5434" xr:uid="{00000000-0005-0000-0000-00007B2D0000}"/>
    <cellStyle name="Comma 5 16 2" xfId="13228" xr:uid="{00000000-0005-0000-0000-00007C2D0000}"/>
    <cellStyle name="Comma 5 17" xfId="2828" xr:uid="{00000000-0005-0000-0000-00007D2D0000}"/>
    <cellStyle name="Comma 5 17 2" xfId="10630" xr:uid="{00000000-0005-0000-0000-00007E2D0000}"/>
    <cellStyle name="Comma 5 18" xfId="8033" xr:uid="{00000000-0005-0000-0000-00007F2D0000}"/>
    <cellStyle name="Comma 5 2" xfId="1896" xr:uid="{00000000-0005-0000-0000-0000802D0000}"/>
    <cellStyle name="Comma 5 2 10" xfId="1897" xr:uid="{00000000-0005-0000-0000-0000812D0000}"/>
    <cellStyle name="Comma 5 2 10 2" xfId="7154" xr:uid="{00000000-0005-0000-0000-0000822D0000}"/>
    <cellStyle name="Comma 5 2 10 2 2" xfId="14951" xr:uid="{00000000-0005-0000-0000-0000832D0000}"/>
    <cellStyle name="Comma 5 2 10 3" xfId="4555" xr:uid="{00000000-0005-0000-0000-0000842D0000}"/>
    <cellStyle name="Comma 5 2 10 3 2" xfId="12349" xr:uid="{00000000-0005-0000-0000-0000852D0000}"/>
    <cellStyle name="Comma 5 2 10 4" xfId="9751" xr:uid="{00000000-0005-0000-0000-0000862D0000}"/>
    <cellStyle name="Comma 5 2 11" xfId="7153" xr:uid="{00000000-0005-0000-0000-0000872D0000}"/>
    <cellStyle name="Comma 5 2 11 2" xfId="14950" xr:uid="{00000000-0005-0000-0000-0000882D0000}"/>
    <cellStyle name="Comma 5 2 12" xfId="4554" xr:uid="{00000000-0005-0000-0000-0000892D0000}"/>
    <cellStyle name="Comma 5 2 12 2" xfId="12348" xr:uid="{00000000-0005-0000-0000-00008A2D0000}"/>
    <cellStyle name="Comma 5 2 13" xfId="9750" xr:uid="{00000000-0005-0000-0000-00008B2D0000}"/>
    <cellStyle name="Comma 5 2 2" xfId="1898" xr:uid="{00000000-0005-0000-0000-00008C2D0000}"/>
    <cellStyle name="Comma 5 2 2 10" xfId="7155" xr:uid="{00000000-0005-0000-0000-00008D2D0000}"/>
    <cellStyle name="Comma 5 2 2 10 2" xfId="14952" xr:uid="{00000000-0005-0000-0000-00008E2D0000}"/>
    <cellStyle name="Comma 5 2 2 11" xfId="4556" xr:uid="{00000000-0005-0000-0000-00008F2D0000}"/>
    <cellStyle name="Comma 5 2 2 11 2" xfId="12350" xr:uid="{00000000-0005-0000-0000-0000902D0000}"/>
    <cellStyle name="Comma 5 2 2 12" xfId="9752" xr:uid="{00000000-0005-0000-0000-0000912D0000}"/>
    <cellStyle name="Comma 5 2 2 2" xfId="1899" xr:uid="{00000000-0005-0000-0000-0000922D0000}"/>
    <cellStyle name="Comma 5 2 2 2 2" xfId="1900" xr:uid="{00000000-0005-0000-0000-0000932D0000}"/>
    <cellStyle name="Comma 5 2 2 2 2 2" xfId="1901" xr:uid="{00000000-0005-0000-0000-0000942D0000}"/>
    <cellStyle name="Comma 5 2 2 2 2 2 2" xfId="7158" xr:uid="{00000000-0005-0000-0000-0000952D0000}"/>
    <cellStyle name="Comma 5 2 2 2 2 2 2 2" xfId="14955" xr:uid="{00000000-0005-0000-0000-0000962D0000}"/>
    <cellStyle name="Comma 5 2 2 2 2 2 3" xfId="4559" xr:uid="{00000000-0005-0000-0000-0000972D0000}"/>
    <cellStyle name="Comma 5 2 2 2 2 2 3 2" xfId="12353" xr:uid="{00000000-0005-0000-0000-0000982D0000}"/>
    <cellStyle name="Comma 5 2 2 2 2 2 4" xfId="9755" xr:uid="{00000000-0005-0000-0000-0000992D0000}"/>
    <cellStyle name="Comma 5 2 2 2 2 3" xfId="7157" xr:uid="{00000000-0005-0000-0000-00009A2D0000}"/>
    <cellStyle name="Comma 5 2 2 2 2 3 2" xfId="14954" xr:uid="{00000000-0005-0000-0000-00009B2D0000}"/>
    <cellStyle name="Comma 5 2 2 2 2 4" xfId="4558" xr:uid="{00000000-0005-0000-0000-00009C2D0000}"/>
    <cellStyle name="Comma 5 2 2 2 2 4 2" xfId="12352" xr:uid="{00000000-0005-0000-0000-00009D2D0000}"/>
    <cellStyle name="Comma 5 2 2 2 2 5" xfId="9754" xr:uid="{00000000-0005-0000-0000-00009E2D0000}"/>
    <cellStyle name="Comma 5 2 2 2 3" xfId="1902" xr:uid="{00000000-0005-0000-0000-00009F2D0000}"/>
    <cellStyle name="Comma 5 2 2 2 3 2" xfId="7159" xr:uid="{00000000-0005-0000-0000-0000A02D0000}"/>
    <cellStyle name="Comma 5 2 2 2 3 2 2" xfId="14956" xr:uid="{00000000-0005-0000-0000-0000A12D0000}"/>
    <cellStyle name="Comma 5 2 2 2 3 3" xfId="4560" xr:uid="{00000000-0005-0000-0000-0000A22D0000}"/>
    <cellStyle name="Comma 5 2 2 2 3 3 2" xfId="12354" xr:uid="{00000000-0005-0000-0000-0000A32D0000}"/>
    <cellStyle name="Comma 5 2 2 2 3 4" xfId="9756" xr:uid="{00000000-0005-0000-0000-0000A42D0000}"/>
    <cellStyle name="Comma 5 2 2 2 4" xfId="1903" xr:uid="{00000000-0005-0000-0000-0000A52D0000}"/>
    <cellStyle name="Comma 5 2 2 2 4 2" xfId="7160" xr:uid="{00000000-0005-0000-0000-0000A62D0000}"/>
    <cellStyle name="Comma 5 2 2 2 4 2 2" xfId="14957" xr:uid="{00000000-0005-0000-0000-0000A72D0000}"/>
    <cellStyle name="Comma 5 2 2 2 4 3" xfId="4561" xr:uid="{00000000-0005-0000-0000-0000A82D0000}"/>
    <cellStyle name="Comma 5 2 2 2 4 3 2" xfId="12355" xr:uid="{00000000-0005-0000-0000-0000A92D0000}"/>
    <cellStyle name="Comma 5 2 2 2 4 4" xfId="9757" xr:uid="{00000000-0005-0000-0000-0000AA2D0000}"/>
    <cellStyle name="Comma 5 2 2 2 5" xfId="7156" xr:uid="{00000000-0005-0000-0000-0000AB2D0000}"/>
    <cellStyle name="Comma 5 2 2 2 5 2" xfId="14953" xr:uid="{00000000-0005-0000-0000-0000AC2D0000}"/>
    <cellStyle name="Comma 5 2 2 2 6" xfId="4557" xr:uid="{00000000-0005-0000-0000-0000AD2D0000}"/>
    <cellStyle name="Comma 5 2 2 2 6 2" xfId="12351" xr:uid="{00000000-0005-0000-0000-0000AE2D0000}"/>
    <cellStyle name="Comma 5 2 2 2 7" xfId="9753" xr:uid="{00000000-0005-0000-0000-0000AF2D0000}"/>
    <cellStyle name="Comma 5 2 2 3" xfId="1904" xr:uid="{00000000-0005-0000-0000-0000B02D0000}"/>
    <cellStyle name="Comma 5 2 2 3 2" xfId="1905" xr:uid="{00000000-0005-0000-0000-0000B12D0000}"/>
    <cellStyle name="Comma 5 2 2 3 2 2" xfId="1906" xr:uid="{00000000-0005-0000-0000-0000B22D0000}"/>
    <cellStyle name="Comma 5 2 2 3 2 2 2" xfId="7163" xr:uid="{00000000-0005-0000-0000-0000B32D0000}"/>
    <cellStyle name="Comma 5 2 2 3 2 2 2 2" xfId="14960" xr:uid="{00000000-0005-0000-0000-0000B42D0000}"/>
    <cellStyle name="Comma 5 2 2 3 2 2 3" xfId="4564" xr:uid="{00000000-0005-0000-0000-0000B52D0000}"/>
    <cellStyle name="Comma 5 2 2 3 2 2 3 2" xfId="12358" xr:uid="{00000000-0005-0000-0000-0000B62D0000}"/>
    <cellStyle name="Comma 5 2 2 3 2 2 4" xfId="9760" xr:uid="{00000000-0005-0000-0000-0000B72D0000}"/>
    <cellStyle name="Comma 5 2 2 3 2 3" xfId="7162" xr:uid="{00000000-0005-0000-0000-0000B82D0000}"/>
    <cellStyle name="Comma 5 2 2 3 2 3 2" xfId="14959" xr:uid="{00000000-0005-0000-0000-0000B92D0000}"/>
    <cellStyle name="Comma 5 2 2 3 2 4" xfId="4563" xr:uid="{00000000-0005-0000-0000-0000BA2D0000}"/>
    <cellStyle name="Comma 5 2 2 3 2 4 2" xfId="12357" xr:uid="{00000000-0005-0000-0000-0000BB2D0000}"/>
    <cellStyle name="Comma 5 2 2 3 2 5" xfId="9759" xr:uid="{00000000-0005-0000-0000-0000BC2D0000}"/>
    <cellStyle name="Comma 5 2 2 3 3" xfId="1907" xr:uid="{00000000-0005-0000-0000-0000BD2D0000}"/>
    <cellStyle name="Comma 5 2 2 3 3 2" xfId="7164" xr:uid="{00000000-0005-0000-0000-0000BE2D0000}"/>
    <cellStyle name="Comma 5 2 2 3 3 2 2" xfId="14961" xr:uid="{00000000-0005-0000-0000-0000BF2D0000}"/>
    <cellStyle name="Comma 5 2 2 3 3 3" xfId="4565" xr:uid="{00000000-0005-0000-0000-0000C02D0000}"/>
    <cellStyle name="Comma 5 2 2 3 3 3 2" xfId="12359" xr:uid="{00000000-0005-0000-0000-0000C12D0000}"/>
    <cellStyle name="Comma 5 2 2 3 3 4" xfId="9761" xr:uid="{00000000-0005-0000-0000-0000C22D0000}"/>
    <cellStyle name="Comma 5 2 2 3 4" xfId="1908" xr:uid="{00000000-0005-0000-0000-0000C32D0000}"/>
    <cellStyle name="Comma 5 2 2 3 4 2" xfId="7165" xr:uid="{00000000-0005-0000-0000-0000C42D0000}"/>
    <cellStyle name="Comma 5 2 2 3 4 2 2" xfId="14962" xr:uid="{00000000-0005-0000-0000-0000C52D0000}"/>
    <cellStyle name="Comma 5 2 2 3 4 3" xfId="4566" xr:uid="{00000000-0005-0000-0000-0000C62D0000}"/>
    <cellStyle name="Comma 5 2 2 3 4 3 2" xfId="12360" xr:uid="{00000000-0005-0000-0000-0000C72D0000}"/>
    <cellStyle name="Comma 5 2 2 3 4 4" xfId="9762" xr:uid="{00000000-0005-0000-0000-0000C82D0000}"/>
    <cellStyle name="Comma 5 2 2 3 5" xfId="7161" xr:uid="{00000000-0005-0000-0000-0000C92D0000}"/>
    <cellStyle name="Comma 5 2 2 3 5 2" xfId="14958" xr:uid="{00000000-0005-0000-0000-0000CA2D0000}"/>
    <cellStyle name="Comma 5 2 2 3 6" xfId="4562" xr:uid="{00000000-0005-0000-0000-0000CB2D0000}"/>
    <cellStyle name="Comma 5 2 2 3 6 2" xfId="12356" xr:uid="{00000000-0005-0000-0000-0000CC2D0000}"/>
    <cellStyle name="Comma 5 2 2 3 7" xfId="9758" xr:uid="{00000000-0005-0000-0000-0000CD2D0000}"/>
    <cellStyle name="Comma 5 2 2 4" xfId="1909" xr:uid="{00000000-0005-0000-0000-0000CE2D0000}"/>
    <cellStyle name="Comma 5 2 2 4 2" xfId="1910" xr:uid="{00000000-0005-0000-0000-0000CF2D0000}"/>
    <cellStyle name="Comma 5 2 2 4 2 2" xfId="1911" xr:uid="{00000000-0005-0000-0000-0000D02D0000}"/>
    <cellStyle name="Comma 5 2 2 4 2 2 2" xfId="7168" xr:uid="{00000000-0005-0000-0000-0000D12D0000}"/>
    <cellStyle name="Comma 5 2 2 4 2 2 2 2" xfId="14965" xr:uid="{00000000-0005-0000-0000-0000D22D0000}"/>
    <cellStyle name="Comma 5 2 2 4 2 2 3" xfId="4569" xr:uid="{00000000-0005-0000-0000-0000D32D0000}"/>
    <cellStyle name="Comma 5 2 2 4 2 2 3 2" xfId="12363" xr:uid="{00000000-0005-0000-0000-0000D42D0000}"/>
    <cellStyle name="Comma 5 2 2 4 2 2 4" xfId="9765" xr:uid="{00000000-0005-0000-0000-0000D52D0000}"/>
    <cellStyle name="Comma 5 2 2 4 2 3" xfId="7167" xr:uid="{00000000-0005-0000-0000-0000D62D0000}"/>
    <cellStyle name="Comma 5 2 2 4 2 3 2" xfId="14964" xr:uid="{00000000-0005-0000-0000-0000D72D0000}"/>
    <cellStyle name="Comma 5 2 2 4 2 4" xfId="4568" xr:uid="{00000000-0005-0000-0000-0000D82D0000}"/>
    <cellStyle name="Comma 5 2 2 4 2 4 2" xfId="12362" xr:uid="{00000000-0005-0000-0000-0000D92D0000}"/>
    <cellStyle name="Comma 5 2 2 4 2 5" xfId="9764" xr:uid="{00000000-0005-0000-0000-0000DA2D0000}"/>
    <cellStyle name="Comma 5 2 2 4 3" xfId="1912" xr:uid="{00000000-0005-0000-0000-0000DB2D0000}"/>
    <cellStyle name="Comma 5 2 2 4 3 2" xfId="7169" xr:uid="{00000000-0005-0000-0000-0000DC2D0000}"/>
    <cellStyle name="Comma 5 2 2 4 3 2 2" xfId="14966" xr:uid="{00000000-0005-0000-0000-0000DD2D0000}"/>
    <cellStyle name="Comma 5 2 2 4 3 3" xfId="4570" xr:uid="{00000000-0005-0000-0000-0000DE2D0000}"/>
    <cellStyle name="Comma 5 2 2 4 3 3 2" xfId="12364" xr:uid="{00000000-0005-0000-0000-0000DF2D0000}"/>
    <cellStyle name="Comma 5 2 2 4 3 4" xfId="9766" xr:uid="{00000000-0005-0000-0000-0000E02D0000}"/>
    <cellStyle name="Comma 5 2 2 4 4" xfId="1913" xr:uid="{00000000-0005-0000-0000-0000E12D0000}"/>
    <cellStyle name="Comma 5 2 2 4 4 2" xfId="7170" xr:uid="{00000000-0005-0000-0000-0000E22D0000}"/>
    <cellStyle name="Comma 5 2 2 4 4 2 2" xfId="14967" xr:uid="{00000000-0005-0000-0000-0000E32D0000}"/>
    <cellStyle name="Comma 5 2 2 4 4 3" xfId="4571" xr:uid="{00000000-0005-0000-0000-0000E42D0000}"/>
    <cellStyle name="Comma 5 2 2 4 4 3 2" xfId="12365" xr:uid="{00000000-0005-0000-0000-0000E52D0000}"/>
    <cellStyle name="Comma 5 2 2 4 4 4" xfId="9767" xr:uid="{00000000-0005-0000-0000-0000E62D0000}"/>
    <cellStyle name="Comma 5 2 2 4 5" xfId="7166" xr:uid="{00000000-0005-0000-0000-0000E72D0000}"/>
    <cellStyle name="Comma 5 2 2 4 5 2" xfId="14963" xr:uid="{00000000-0005-0000-0000-0000E82D0000}"/>
    <cellStyle name="Comma 5 2 2 4 6" xfId="4567" xr:uid="{00000000-0005-0000-0000-0000E92D0000}"/>
    <cellStyle name="Comma 5 2 2 4 6 2" xfId="12361" xr:uid="{00000000-0005-0000-0000-0000EA2D0000}"/>
    <cellStyle name="Comma 5 2 2 4 7" xfId="9763" xr:uid="{00000000-0005-0000-0000-0000EB2D0000}"/>
    <cellStyle name="Comma 5 2 2 5" xfId="1914" xr:uid="{00000000-0005-0000-0000-0000EC2D0000}"/>
    <cellStyle name="Comma 5 2 2 5 2" xfId="1915" xr:uid="{00000000-0005-0000-0000-0000ED2D0000}"/>
    <cellStyle name="Comma 5 2 2 5 2 2" xfId="1916" xr:uid="{00000000-0005-0000-0000-0000EE2D0000}"/>
    <cellStyle name="Comma 5 2 2 5 2 2 2" xfId="7173" xr:uid="{00000000-0005-0000-0000-0000EF2D0000}"/>
    <cellStyle name="Comma 5 2 2 5 2 2 2 2" xfId="14970" xr:uid="{00000000-0005-0000-0000-0000F02D0000}"/>
    <cellStyle name="Comma 5 2 2 5 2 2 3" xfId="4574" xr:uid="{00000000-0005-0000-0000-0000F12D0000}"/>
    <cellStyle name="Comma 5 2 2 5 2 2 3 2" xfId="12368" xr:uid="{00000000-0005-0000-0000-0000F22D0000}"/>
    <cellStyle name="Comma 5 2 2 5 2 2 4" xfId="9770" xr:uid="{00000000-0005-0000-0000-0000F32D0000}"/>
    <cellStyle name="Comma 5 2 2 5 2 3" xfId="7172" xr:uid="{00000000-0005-0000-0000-0000F42D0000}"/>
    <cellStyle name="Comma 5 2 2 5 2 3 2" xfId="14969" xr:uid="{00000000-0005-0000-0000-0000F52D0000}"/>
    <cellStyle name="Comma 5 2 2 5 2 4" xfId="4573" xr:uid="{00000000-0005-0000-0000-0000F62D0000}"/>
    <cellStyle name="Comma 5 2 2 5 2 4 2" xfId="12367" xr:uid="{00000000-0005-0000-0000-0000F72D0000}"/>
    <cellStyle name="Comma 5 2 2 5 2 5" xfId="9769" xr:uid="{00000000-0005-0000-0000-0000F82D0000}"/>
    <cellStyle name="Comma 5 2 2 5 3" xfId="1917" xr:uid="{00000000-0005-0000-0000-0000F92D0000}"/>
    <cellStyle name="Comma 5 2 2 5 3 2" xfId="7174" xr:uid="{00000000-0005-0000-0000-0000FA2D0000}"/>
    <cellStyle name="Comma 5 2 2 5 3 2 2" xfId="14971" xr:uid="{00000000-0005-0000-0000-0000FB2D0000}"/>
    <cellStyle name="Comma 5 2 2 5 3 3" xfId="4575" xr:uid="{00000000-0005-0000-0000-0000FC2D0000}"/>
    <cellStyle name="Comma 5 2 2 5 3 3 2" xfId="12369" xr:uid="{00000000-0005-0000-0000-0000FD2D0000}"/>
    <cellStyle name="Comma 5 2 2 5 3 4" xfId="9771" xr:uid="{00000000-0005-0000-0000-0000FE2D0000}"/>
    <cellStyle name="Comma 5 2 2 5 4" xfId="1918" xr:uid="{00000000-0005-0000-0000-0000FF2D0000}"/>
    <cellStyle name="Comma 5 2 2 5 4 2" xfId="7175" xr:uid="{00000000-0005-0000-0000-0000002E0000}"/>
    <cellStyle name="Comma 5 2 2 5 4 2 2" xfId="14972" xr:uid="{00000000-0005-0000-0000-0000012E0000}"/>
    <cellStyle name="Comma 5 2 2 5 4 3" xfId="4576" xr:uid="{00000000-0005-0000-0000-0000022E0000}"/>
    <cellStyle name="Comma 5 2 2 5 4 3 2" xfId="12370" xr:uid="{00000000-0005-0000-0000-0000032E0000}"/>
    <cellStyle name="Comma 5 2 2 5 4 4" xfId="9772" xr:uid="{00000000-0005-0000-0000-0000042E0000}"/>
    <cellStyle name="Comma 5 2 2 5 5" xfId="7171" xr:uid="{00000000-0005-0000-0000-0000052E0000}"/>
    <cellStyle name="Comma 5 2 2 5 5 2" xfId="14968" xr:uid="{00000000-0005-0000-0000-0000062E0000}"/>
    <cellStyle name="Comma 5 2 2 5 6" xfId="4572" xr:uid="{00000000-0005-0000-0000-0000072E0000}"/>
    <cellStyle name="Comma 5 2 2 5 6 2" xfId="12366" xr:uid="{00000000-0005-0000-0000-0000082E0000}"/>
    <cellStyle name="Comma 5 2 2 5 7" xfId="9768" xr:uid="{00000000-0005-0000-0000-0000092E0000}"/>
    <cellStyle name="Comma 5 2 2 6" xfId="1919" xr:uid="{00000000-0005-0000-0000-00000A2E0000}"/>
    <cellStyle name="Comma 5 2 2 6 2" xfId="1920" xr:uid="{00000000-0005-0000-0000-00000B2E0000}"/>
    <cellStyle name="Comma 5 2 2 6 2 2" xfId="7177" xr:uid="{00000000-0005-0000-0000-00000C2E0000}"/>
    <cellStyle name="Comma 5 2 2 6 2 2 2" xfId="14974" xr:uid="{00000000-0005-0000-0000-00000D2E0000}"/>
    <cellStyle name="Comma 5 2 2 6 2 3" xfId="4578" xr:uid="{00000000-0005-0000-0000-00000E2E0000}"/>
    <cellStyle name="Comma 5 2 2 6 2 3 2" xfId="12372" xr:uid="{00000000-0005-0000-0000-00000F2E0000}"/>
    <cellStyle name="Comma 5 2 2 6 2 4" xfId="9774" xr:uid="{00000000-0005-0000-0000-0000102E0000}"/>
    <cellStyle name="Comma 5 2 2 6 3" xfId="1921" xr:uid="{00000000-0005-0000-0000-0000112E0000}"/>
    <cellStyle name="Comma 5 2 2 6 3 2" xfId="7178" xr:uid="{00000000-0005-0000-0000-0000122E0000}"/>
    <cellStyle name="Comma 5 2 2 6 3 2 2" xfId="14975" xr:uid="{00000000-0005-0000-0000-0000132E0000}"/>
    <cellStyle name="Comma 5 2 2 6 3 3" xfId="4579" xr:uid="{00000000-0005-0000-0000-0000142E0000}"/>
    <cellStyle name="Comma 5 2 2 6 3 3 2" xfId="12373" xr:uid="{00000000-0005-0000-0000-0000152E0000}"/>
    <cellStyle name="Comma 5 2 2 6 3 4" xfId="9775" xr:uid="{00000000-0005-0000-0000-0000162E0000}"/>
    <cellStyle name="Comma 5 2 2 6 4" xfId="7176" xr:uid="{00000000-0005-0000-0000-0000172E0000}"/>
    <cellStyle name="Comma 5 2 2 6 4 2" xfId="14973" xr:uid="{00000000-0005-0000-0000-0000182E0000}"/>
    <cellStyle name="Comma 5 2 2 6 5" xfId="4577" xr:uid="{00000000-0005-0000-0000-0000192E0000}"/>
    <cellStyle name="Comma 5 2 2 6 5 2" xfId="12371" xr:uid="{00000000-0005-0000-0000-00001A2E0000}"/>
    <cellStyle name="Comma 5 2 2 6 6" xfId="9773" xr:uid="{00000000-0005-0000-0000-00001B2E0000}"/>
    <cellStyle name="Comma 5 2 2 7" xfId="1922" xr:uid="{00000000-0005-0000-0000-00001C2E0000}"/>
    <cellStyle name="Comma 5 2 2 7 2" xfId="1923" xr:uid="{00000000-0005-0000-0000-00001D2E0000}"/>
    <cellStyle name="Comma 5 2 2 7 2 2" xfId="7180" xr:uid="{00000000-0005-0000-0000-00001E2E0000}"/>
    <cellStyle name="Comma 5 2 2 7 2 2 2" xfId="14977" xr:uid="{00000000-0005-0000-0000-00001F2E0000}"/>
    <cellStyle name="Comma 5 2 2 7 2 3" xfId="4581" xr:uid="{00000000-0005-0000-0000-0000202E0000}"/>
    <cellStyle name="Comma 5 2 2 7 2 3 2" xfId="12375" xr:uid="{00000000-0005-0000-0000-0000212E0000}"/>
    <cellStyle name="Comma 5 2 2 7 2 4" xfId="9777" xr:uid="{00000000-0005-0000-0000-0000222E0000}"/>
    <cellStyle name="Comma 5 2 2 7 3" xfId="7179" xr:uid="{00000000-0005-0000-0000-0000232E0000}"/>
    <cellStyle name="Comma 5 2 2 7 3 2" xfId="14976" xr:uid="{00000000-0005-0000-0000-0000242E0000}"/>
    <cellStyle name="Comma 5 2 2 7 4" xfId="4580" xr:uid="{00000000-0005-0000-0000-0000252E0000}"/>
    <cellStyle name="Comma 5 2 2 7 4 2" xfId="12374" xr:uid="{00000000-0005-0000-0000-0000262E0000}"/>
    <cellStyle name="Comma 5 2 2 7 5" xfId="9776" xr:uid="{00000000-0005-0000-0000-0000272E0000}"/>
    <cellStyle name="Comma 5 2 2 8" xfId="1924" xr:uid="{00000000-0005-0000-0000-0000282E0000}"/>
    <cellStyle name="Comma 5 2 2 8 2" xfId="7181" xr:uid="{00000000-0005-0000-0000-0000292E0000}"/>
    <cellStyle name="Comma 5 2 2 8 2 2" xfId="14978" xr:uid="{00000000-0005-0000-0000-00002A2E0000}"/>
    <cellStyle name="Comma 5 2 2 8 3" xfId="4582" xr:uid="{00000000-0005-0000-0000-00002B2E0000}"/>
    <cellStyle name="Comma 5 2 2 8 3 2" xfId="12376" xr:uid="{00000000-0005-0000-0000-00002C2E0000}"/>
    <cellStyle name="Comma 5 2 2 8 4" xfId="9778" xr:uid="{00000000-0005-0000-0000-00002D2E0000}"/>
    <cellStyle name="Comma 5 2 2 9" xfId="1925" xr:uid="{00000000-0005-0000-0000-00002E2E0000}"/>
    <cellStyle name="Comma 5 2 2 9 2" xfId="7182" xr:uid="{00000000-0005-0000-0000-00002F2E0000}"/>
    <cellStyle name="Comma 5 2 2 9 2 2" xfId="14979" xr:uid="{00000000-0005-0000-0000-0000302E0000}"/>
    <cellStyle name="Comma 5 2 2 9 3" xfId="4583" xr:uid="{00000000-0005-0000-0000-0000312E0000}"/>
    <cellStyle name="Comma 5 2 2 9 3 2" xfId="12377" xr:uid="{00000000-0005-0000-0000-0000322E0000}"/>
    <cellStyle name="Comma 5 2 2 9 4" xfId="9779" xr:uid="{00000000-0005-0000-0000-0000332E0000}"/>
    <cellStyle name="Comma 5 2 3" xfId="1926" xr:uid="{00000000-0005-0000-0000-0000342E0000}"/>
    <cellStyle name="Comma 5 2 3 2" xfId="1927" xr:uid="{00000000-0005-0000-0000-0000352E0000}"/>
    <cellStyle name="Comma 5 2 3 2 2" xfId="1928" xr:uid="{00000000-0005-0000-0000-0000362E0000}"/>
    <cellStyle name="Comma 5 2 3 2 2 2" xfId="7185" xr:uid="{00000000-0005-0000-0000-0000372E0000}"/>
    <cellStyle name="Comma 5 2 3 2 2 2 2" xfId="14982" xr:uid="{00000000-0005-0000-0000-0000382E0000}"/>
    <cellStyle name="Comma 5 2 3 2 2 3" xfId="4586" xr:uid="{00000000-0005-0000-0000-0000392E0000}"/>
    <cellStyle name="Comma 5 2 3 2 2 3 2" xfId="12380" xr:uid="{00000000-0005-0000-0000-00003A2E0000}"/>
    <cellStyle name="Comma 5 2 3 2 2 4" xfId="9782" xr:uid="{00000000-0005-0000-0000-00003B2E0000}"/>
    <cellStyle name="Comma 5 2 3 2 3" xfId="7184" xr:uid="{00000000-0005-0000-0000-00003C2E0000}"/>
    <cellStyle name="Comma 5 2 3 2 3 2" xfId="14981" xr:uid="{00000000-0005-0000-0000-00003D2E0000}"/>
    <cellStyle name="Comma 5 2 3 2 4" xfId="4585" xr:uid="{00000000-0005-0000-0000-00003E2E0000}"/>
    <cellStyle name="Comma 5 2 3 2 4 2" xfId="12379" xr:uid="{00000000-0005-0000-0000-00003F2E0000}"/>
    <cellStyle name="Comma 5 2 3 2 5" xfId="9781" xr:uid="{00000000-0005-0000-0000-0000402E0000}"/>
    <cellStyle name="Comma 5 2 3 3" xfId="1929" xr:uid="{00000000-0005-0000-0000-0000412E0000}"/>
    <cellStyle name="Comma 5 2 3 3 2" xfId="7186" xr:uid="{00000000-0005-0000-0000-0000422E0000}"/>
    <cellStyle name="Comma 5 2 3 3 2 2" xfId="14983" xr:uid="{00000000-0005-0000-0000-0000432E0000}"/>
    <cellStyle name="Comma 5 2 3 3 3" xfId="4587" xr:uid="{00000000-0005-0000-0000-0000442E0000}"/>
    <cellStyle name="Comma 5 2 3 3 3 2" xfId="12381" xr:uid="{00000000-0005-0000-0000-0000452E0000}"/>
    <cellStyle name="Comma 5 2 3 3 4" xfId="9783" xr:uid="{00000000-0005-0000-0000-0000462E0000}"/>
    <cellStyle name="Comma 5 2 3 4" xfId="1930" xr:uid="{00000000-0005-0000-0000-0000472E0000}"/>
    <cellStyle name="Comma 5 2 3 4 2" xfId="7187" xr:uid="{00000000-0005-0000-0000-0000482E0000}"/>
    <cellStyle name="Comma 5 2 3 4 2 2" xfId="14984" xr:uid="{00000000-0005-0000-0000-0000492E0000}"/>
    <cellStyle name="Comma 5 2 3 4 3" xfId="4588" xr:uid="{00000000-0005-0000-0000-00004A2E0000}"/>
    <cellStyle name="Comma 5 2 3 4 3 2" xfId="12382" xr:uid="{00000000-0005-0000-0000-00004B2E0000}"/>
    <cellStyle name="Comma 5 2 3 4 4" xfId="9784" xr:uid="{00000000-0005-0000-0000-00004C2E0000}"/>
    <cellStyle name="Comma 5 2 3 5" xfId="7183" xr:uid="{00000000-0005-0000-0000-00004D2E0000}"/>
    <cellStyle name="Comma 5 2 3 5 2" xfId="14980" xr:uid="{00000000-0005-0000-0000-00004E2E0000}"/>
    <cellStyle name="Comma 5 2 3 6" xfId="4584" xr:uid="{00000000-0005-0000-0000-00004F2E0000}"/>
    <cellStyle name="Comma 5 2 3 6 2" xfId="12378" xr:uid="{00000000-0005-0000-0000-0000502E0000}"/>
    <cellStyle name="Comma 5 2 3 7" xfId="9780" xr:uid="{00000000-0005-0000-0000-0000512E0000}"/>
    <cellStyle name="Comma 5 2 4" xfId="1931" xr:uid="{00000000-0005-0000-0000-0000522E0000}"/>
    <cellStyle name="Comma 5 2 4 2" xfId="1932" xr:uid="{00000000-0005-0000-0000-0000532E0000}"/>
    <cellStyle name="Comma 5 2 4 2 2" xfId="1933" xr:uid="{00000000-0005-0000-0000-0000542E0000}"/>
    <cellStyle name="Comma 5 2 4 2 2 2" xfId="7190" xr:uid="{00000000-0005-0000-0000-0000552E0000}"/>
    <cellStyle name="Comma 5 2 4 2 2 2 2" xfId="14987" xr:uid="{00000000-0005-0000-0000-0000562E0000}"/>
    <cellStyle name="Comma 5 2 4 2 2 3" xfId="4591" xr:uid="{00000000-0005-0000-0000-0000572E0000}"/>
    <cellStyle name="Comma 5 2 4 2 2 3 2" xfId="12385" xr:uid="{00000000-0005-0000-0000-0000582E0000}"/>
    <cellStyle name="Comma 5 2 4 2 2 4" xfId="9787" xr:uid="{00000000-0005-0000-0000-0000592E0000}"/>
    <cellStyle name="Comma 5 2 4 2 3" xfId="7189" xr:uid="{00000000-0005-0000-0000-00005A2E0000}"/>
    <cellStyle name="Comma 5 2 4 2 3 2" xfId="14986" xr:uid="{00000000-0005-0000-0000-00005B2E0000}"/>
    <cellStyle name="Comma 5 2 4 2 4" xfId="4590" xr:uid="{00000000-0005-0000-0000-00005C2E0000}"/>
    <cellStyle name="Comma 5 2 4 2 4 2" xfId="12384" xr:uid="{00000000-0005-0000-0000-00005D2E0000}"/>
    <cellStyle name="Comma 5 2 4 2 5" xfId="9786" xr:uid="{00000000-0005-0000-0000-00005E2E0000}"/>
    <cellStyle name="Comma 5 2 4 3" xfId="1934" xr:uid="{00000000-0005-0000-0000-00005F2E0000}"/>
    <cellStyle name="Comma 5 2 4 3 2" xfId="7191" xr:uid="{00000000-0005-0000-0000-0000602E0000}"/>
    <cellStyle name="Comma 5 2 4 3 2 2" xfId="14988" xr:uid="{00000000-0005-0000-0000-0000612E0000}"/>
    <cellStyle name="Comma 5 2 4 3 3" xfId="4592" xr:uid="{00000000-0005-0000-0000-0000622E0000}"/>
    <cellStyle name="Comma 5 2 4 3 3 2" xfId="12386" xr:uid="{00000000-0005-0000-0000-0000632E0000}"/>
    <cellStyle name="Comma 5 2 4 3 4" xfId="9788" xr:uid="{00000000-0005-0000-0000-0000642E0000}"/>
    <cellStyle name="Comma 5 2 4 4" xfId="1935" xr:uid="{00000000-0005-0000-0000-0000652E0000}"/>
    <cellStyle name="Comma 5 2 4 4 2" xfId="7192" xr:uid="{00000000-0005-0000-0000-0000662E0000}"/>
    <cellStyle name="Comma 5 2 4 4 2 2" xfId="14989" xr:uid="{00000000-0005-0000-0000-0000672E0000}"/>
    <cellStyle name="Comma 5 2 4 4 3" xfId="4593" xr:uid="{00000000-0005-0000-0000-0000682E0000}"/>
    <cellStyle name="Comma 5 2 4 4 3 2" xfId="12387" xr:uid="{00000000-0005-0000-0000-0000692E0000}"/>
    <cellStyle name="Comma 5 2 4 4 4" xfId="9789" xr:uid="{00000000-0005-0000-0000-00006A2E0000}"/>
    <cellStyle name="Comma 5 2 4 5" xfId="7188" xr:uid="{00000000-0005-0000-0000-00006B2E0000}"/>
    <cellStyle name="Comma 5 2 4 5 2" xfId="14985" xr:uid="{00000000-0005-0000-0000-00006C2E0000}"/>
    <cellStyle name="Comma 5 2 4 6" xfId="4589" xr:uid="{00000000-0005-0000-0000-00006D2E0000}"/>
    <cellStyle name="Comma 5 2 4 6 2" xfId="12383" xr:uid="{00000000-0005-0000-0000-00006E2E0000}"/>
    <cellStyle name="Comma 5 2 4 7" xfId="9785" xr:uid="{00000000-0005-0000-0000-00006F2E0000}"/>
    <cellStyle name="Comma 5 2 5" xfId="1936" xr:uid="{00000000-0005-0000-0000-0000702E0000}"/>
    <cellStyle name="Comma 5 2 5 2" xfId="1937" xr:uid="{00000000-0005-0000-0000-0000712E0000}"/>
    <cellStyle name="Comma 5 2 5 2 2" xfId="1938" xr:uid="{00000000-0005-0000-0000-0000722E0000}"/>
    <cellStyle name="Comma 5 2 5 2 2 2" xfId="7195" xr:uid="{00000000-0005-0000-0000-0000732E0000}"/>
    <cellStyle name="Comma 5 2 5 2 2 2 2" xfId="14992" xr:uid="{00000000-0005-0000-0000-0000742E0000}"/>
    <cellStyle name="Comma 5 2 5 2 2 3" xfId="4596" xr:uid="{00000000-0005-0000-0000-0000752E0000}"/>
    <cellStyle name="Comma 5 2 5 2 2 3 2" xfId="12390" xr:uid="{00000000-0005-0000-0000-0000762E0000}"/>
    <cellStyle name="Comma 5 2 5 2 2 4" xfId="9792" xr:uid="{00000000-0005-0000-0000-0000772E0000}"/>
    <cellStyle name="Comma 5 2 5 2 3" xfId="7194" xr:uid="{00000000-0005-0000-0000-0000782E0000}"/>
    <cellStyle name="Comma 5 2 5 2 3 2" xfId="14991" xr:uid="{00000000-0005-0000-0000-0000792E0000}"/>
    <cellStyle name="Comma 5 2 5 2 4" xfId="4595" xr:uid="{00000000-0005-0000-0000-00007A2E0000}"/>
    <cellStyle name="Comma 5 2 5 2 4 2" xfId="12389" xr:uid="{00000000-0005-0000-0000-00007B2E0000}"/>
    <cellStyle name="Comma 5 2 5 2 5" xfId="9791" xr:uid="{00000000-0005-0000-0000-00007C2E0000}"/>
    <cellStyle name="Comma 5 2 5 3" xfId="1939" xr:uid="{00000000-0005-0000-0000-00007D2E0000}"/>
    <cellStyle name="Comma 5 2 5 3 2" xfId="7196" xr:uid="{00000000-0005-0000-0000-00007E2E0000}"/>
    <cellStyle name="Comma 5 2 5 3 2 2" xfId="14993" xr:uid="{00000000-0005-0000-0000-00007F2E0000}"/>
    <cellStyle name="Comma 5 2 5 3 3" xfId="4597" xr:uid="{00000000-0005-0000-0000-0000802E0000}"/>
    <cellStyle name="Comma 5 2 5 3 3 2" xfId="12391" xr:uid="{00000000-0005-0000-0000-0000812E0000}"/>
    <cellStyle name="Comma 5 2 5 3 4" xfId="9793" xr:uid="{00000000-0005-0000-0000-0000822E0000}"/>
    <cellStyle name="Comma 5 2 5 4" xfId="1940" xr:uid="{00000000-0005-0000-0000-0000832E0000}"/>
    <cellStyle name="Comma 5 2 5 4 2" xfId="7197" xr:uid="{00000000-0005-0000-0000-0000842E0000}"/>
    <cellStyle name="Comma 5 2 5 4 2 2" xfId="14994" xr:uid="{00000000-0005-0000-0000-0000852E0000}"/>
    <cellStyle name="Comma 5 2 5 4 3" xfId="4598" xr:uid="{00000000-0005-0000-0000-0000862E0000}"/>
    <cellStyle name="Comma 5 2 5 4 3 2" xfId="12392" xr:uid="{00000000-0005-0000-0000-0000872E0000}"/>
    <cellStyle name="Comma 5 2 5 4 4" xfId="9794" xr:uid="{00000000-0005-0000-0000-0000882E0000}"/>
    <cellStyle name="Comma 5 2 5 5" xfId="7193" xr:uid="{00000000-0005-0000-0000-0000892E0000}"/>
    <cellStyle name="Comma 5 2 5 5 2" xfId="14990" xr:uid="{00000000-0005-0000-0000-00008A2E0000}"/>
    <cellStyle name="Comma 5 2 5 6" xfId="4594" xr:uid="{00000000-0005-0000-0000-00008B2E0000}"/>
    <cellStyle name="Comma 5 2 5 6 2" xfId="12388" xr:uid="{00000000-0005-0000-0000-00008C2E0000}"/>
    <cellStyle name="Comma 5 2 5 7" xfId="9790" xr:uid="{00000000-0005-0000-0000-00008D2E0000}"/>
    <cellStyle name="Comma 5 2 6" xfId="1941" xr:uid="{00000000-0005-0000-0000-00008E2E0000}"/>
    <cellStyle name="Comma 5 2 6 2" xfId="1942" xr:uid="{00000000-0005-0000-0000-00008F2E0000}"/>
    <cellStyle name="Comma 5 2 6 2 2" xfId="1943" xr:uid="{00000000-0005-0000-0000-0000902E0000}"/>
    <cellStyle name="Comma 5 2 6 2 2 2" xfId="7200" xr:uid="{00000000-0005-0000-0000-0000912E0000}"/>
    <cellStyle name="Comma 5 2 6 2 2 2 2" xfId="14997" xr:uid="{00000000-0005-0000-0000-0000922E0000}"/>
    <cellStyle name="Comma 5 2 6 2 2 3" xfId="4601" xr:uid="{00000000-0005-0000-0000-0000932E0000}"/>
    <cellStyle name="Comma 5 2 6 2 2 3 2" xfId="12395" xr:uid="{00000000-0005-0000-0000-0000942E0000}"/>
    <cellStyle name="Comma 5 2 6 2 2 4" xfId="9797" xr:uid="{00000000-0005-0000-0000-0000952E0000}"/>
    <cellStyle name="Comma 5 2 6 2 3" xfId="7199" xr:uid="{00000000-0005-0000-0000-0000962E0000}"/>
    <cellStyle name="Comma 5 2 6 2 3 2" xfId="14996" xr:uid="{00000000-0005-0000-0000-0000972E0000}"/>
    <cellStyle name="Comma 5 2 6 2 4" xfId="4600" xr:uid="{00000000-0005-0000-0000-0000982E0000}"/>
    <cellStyle name="Comma 5 2 6 2 4 2" xfId="12394" xr:uid="{00000000-0005-0000-0000-0000992E0000}"/>
    <cellStyle name="Comma 5 2 6 2 5" xfId="9796" xr:uid="{00000000-0005-0000-0000-00009A2E0000}"/>
    <cellStyle name="Comma 5 2 6 3" xfId="1944" xr:uid="{00000000-0005-0000-0000-00009B2E0000}"/>
    <cellStyle name="Comma 5 2 6 3 2" xfId="7201" xr:uid="{00000000-0005-0000-0000-00009C2E0000}"/>
    <cellStyle name="Comma 5 2 6 3 2 2" xfId="14998" xr:uid="{00000000-0005-0000-0000-00009D2E0000}"/>
    <cellStyle name="Comma 5 2 6 3 3" xfId="4602" xr:uid="{00000000-0005-0000-0000-00009E2E0000}"/>
    <cellStyle name="Comma 5 2 6 3 3 2" xfId="12396" xr:uid="{00000000-0005-0000-0000-00009F2E0000}"/>
    <cellStyle name="Comma 5 2 6 3 4" xfId="9798" xr:uid="{00000000-0005-0000-0000-0000A02E0000}"/>
    <cellStyle name="Comma 5 2 6 4" xfId="1945" xr:uid="{00000000-0005-0000-0000-0000A12E0000}"/>
    <cellStyle name="Comma 5 2 6 4 2" xfId="7202" xr:uid="{00000000-0005-0000-0000-0000A22E0000}"/>
    <cellStyle name="Comma 5 2 6 4 2 2" xfId="14999" xr:uid="{00000000-0005-0000-0000-0000A32E0000}"/>
    <cellStyle name="Comma 5 2 6 4 3" xfId="4603" xr:uid="{00000000-0005-0000-0000-0000A42E0000}"/>
    <cellStyle name="Comma 5 2 6 4 3 2" xfId="12397" xr:uid="{00000000-0005-0000-0000-0000A52E0000}"/>
    <cellStyle name="Comma 5 2 6 4 4" xfId="9799" xr:uid="{00000000-0005-0000-0000-0000A62E0000}"/>
    <cellStyle name="Comma 5 2 6 5" xfId="7198" xr:uid="{00000000-0005-0000-0000-0000A72E0000}"/>
    <cellStyle name="Comma 5 2 6 5 2" xfId="14995" xr:uid="{00000000-0005-0000-0000-0000A82E0000}"/>
    <cellStyle name="Comma 5 2 6 6" xfId="4599" xr:uid="{00000000-0005-0000-0000-0000A92E0000}"/>
    <cellStyle name="Comma 5 2 6 6 2" xfId="12393" xr:uid="{00000000-0005-0000-0000-0000AA2E0000}"/>
    <cellStyle name="Comma 5 2 6 7" xfId="9795" xr:uid="{00000000-0005-0000-0000-0000AB2E0000}"/>
    <cellStyle name="Comma 5 2 7" xfId="1946" xr:uid="{00000000-0005-0000-0000-0000AC2E0000}"/>
    <cellStyle name="Comma 5 2 7 2" xfId="1947" xr:uid="{00000000-0005-0000-0000-0000AD2E0000}"/>
    <cellStyle name="Comma 5 2 7 2 2" xfId="7204" xr:uid="{00000000-0005-0000-0000-0000AE2E0000}"/>
    <cellStyle name="Comma 5 2 7 2 2 2" xfId="15001" xr:uid="{00000000-0005-0000-0000-0000AF2E0000}"/>
    <cellStyle name="Comma 5 2 7 2 3" xfId="4605" xr:uid="{00000000-0005-0000-0000-0000B02E0000}"/>
    <cellStyle name="Comma 5 2 7 2 3 2" xfId="12399" xr:uid="{00000000-0005-0000-0000-0000B12E0000}"/>
    <cellStyle name="Comma 5 2 7 2 4" xfId="9801" xr:uid="{00000000-0005-0000-0000-0000B22E0000}"/>
    <cellStyle name="Comma 5 2 7 3" xfId="1948" xr:uid="{00000000-0005-0000-0000-0000B32E0000}"/>
    <cellStyle name="Comma 5 2 7 3 2" xfId="7205" xr:uid="{00000000-0005-0000-0000-0000B42E0000}"/>
    <cellStyle name="Comma 5 2 7 3 2 2" xfId="15002" xr:uid="{00000000-0005-0000-0000-0000B52E0000}"/>
    <cellStyle name="Comma 5 2 7 3 3" xfId="4606" xr:uid="{00000000-0005-0000-0000-0000B62E0000}"/>
    <cellStyle name="Comma 5 2 7 3 3 2" xfId="12400" xr:uid="{00000000-0005-0000-0000-0000B72E0000}"/>
    <cellStyle name="Comma 5 2 7 3 4" xfId="9802" xr:uid="{00000000-0005-0000-0000-0000B82E0000}"/>
    <cellStyle name="Comma 5 2 7 4" xfId="7203" xr:uid="{00000000-0005-0000-0000-0000B92E0000}"/>
    <cellStyle name="Comma 5 2 7 4 2" xfId="15000" xr:uid="{00000000-0005-0000-0000-0000BA2E0000}"/>
    <cellStyle name="Comma 5 2 7 5" xfId="4604" xr:uid="{00000000-0005-0000-0000-0000BB2E0000}"/>
    <cellStyle name="Comma 5 2 7 5 2" xfId="12398" xr:uid="{00000000-0005-0000-0000-0000BC2E0000}"/>
    <cellStyle name="Comma 5 2 7 6" xfId="9800" xr:uid="{00000000-0005-0000-0000-0000BD2E0000}"/>
    <cellStyle name="Comma 5 2 8" xfId="1949" xr:uid="{00000000-0005-0000-0000-0000BE2E0000}"/>
    <cellStyle name="Comma 5 2 8 2" xfId="1950" xr:uid="{00000000-0005-0000-0000-0000BF2E0000}"/>
    <cellStyle name="Comma 5 2 8 2 2" xfId="7207" xr:uid="{00000000-0005-0000-0000-0000C02E0000}"/>
    <cellStyle name="Comma 5 2 8 2 2 2" xfId="15004" xr:uid="{00000000-0005-0000-0000-0000C12E0000}"/>
    <cellStyle name="Comma 5 2 8 2 3" xfId="4608" xr:uid="{00000000-0005-0000-0000-0000C22E0000}"/>
    <cellStyle name="Comma 5 2 8 2 3 2" xfId="12402" xr:uid="{00000000-0005-0000-0000-0000C32E0000}"/>
    <cellStyle name="Comma 5 2 8 2 4" xfId="9804" xr:uid="{00000000-0005-0000-0000-0000C42E0000}"/>
    <cellStyle name="Comma 5 2 8 3" xfId="7206" xr:uid="{00000000-0005-0000-0000-0000C52E0000}"/>
    <cellStyle name="Comma 5 2 8 3 2" xfId="15003" xr:uid="{00000000-0005-0000-0000-0000C62E0000}"/>
    <cellStyle name="Comma 5 2 8 4" xfId="4607" xr:uid="{00000000-0005-0000-0000-0000C72E0000}"/>
    <cellStyle name="Comma 5 2 8 4 2" xfId="12401" xr:uid="{00000000-0005-0000-0000-0000C82E0000}"/>
    <cellStyle name="Comma 5 2 8 5" xfId="9803" xr:uid="{00000000-0005-0000-0000-0000C92E0000}"/>
    <cellStyle name="Comma 5 2 9" xfId="1951" xr:uid="{00000000-0005-0000-0000-0000CA2E0000}"/>
    <cellStyle name="Comma 5 2 9 2" xfId="7208" xr:uid="{00000000-0005-0000-0000-0000CB2E0000}"/>
    <cellStyle name="Comma 5 2 9 2 2" xfId="15005" xr:uid="{00000000-0005-0000-0000-0000CC2E0000}"/>
    <cellStyle name="Comma 5 2 9 3" xfId="4609" xr:uid="{00000000-0005-0000-0000-0000CD2E0000}"/>
    <cellStyle name="Comma 5 2 9 3 2" xfId="12403" xr:uid="{00000000-0005-0000-0000-0000CE2E0000}"/>
    <cellStyle name="Comma 5 2 9 4" xfId="9805" xr:uid="{00000000-0005-0000-0000-0000CF2E0000}"/>
    <cellStyle name="Comma 5 3" xfId="1952" xr:uid="{00000000-0005-0000-0000-0000D02E0000}"/>
    <cellStyle name="Comma 5 3 10" xfId="1953" xr:uid="{00000000-0005-0000-0000-0000D12E0000}"/>
    <cellStyle name="Comma 5 3 10 2" xfId="7210" xr:uid="{00000000-0005-0000-0000-0000D22E0000}"/>
    <cellStyle name="Comma 5 3 10 2 2" xfId="15007" xr:uid="{00000000-0005-0000-0000-0000D32E0000}"/>
    <cellStyle name="Comma 5 3 10 3" xfId="4611" xr:uid="{00000000-0005-0000-0000-0000D42E0000}"/>
    <cellStyle name="Comma 5 3 10 3 2" xfId="12405" xr:uid="{00000000-0005-0000-0000-0000D52E0000}"/>
    <cellStyle name="Comma 5 3 10 4" xfId="9807" xr:uid="{00000000-0005-0000-0000-0000D62E0000}"/>
    <cellStyle name="Comma 5 3 11" xfId="7209" xr:uid="{00000000-0005-0000-0000-0000D72E0000}"/>
    <cellStyle name="Comma 5 3 11 2" xfId="15006" xr:uid="{00000000-0005-0000-0000-0000D82E0000}"/>
    <cellStyle name="Comma 5 3 12" xfId="4610" xr:uid="{00000000-0005-0000-0000-0000D92E0000}"/>
    <cellStyle name="Comma 5 3 12 2" xfId="12404" xr:uid="{00000000-0005-0000-0000-0000DA2E0000}"/>
    <cellStyle name="Comma 5 3 13" xfId="9806" xr:uid="{00000000-0005-0000-0000-0000DB2E0000}"/>
    <cellStyle name="Comma 5 3 2" xfId="1954" xr:uid="{00000000-0005-0000-0000-0000DC2E0000}"/>
    <cellStyle name="Comma 5 3 2 10" xfId="7211" xr:uid="{00000000-0005-0000-0000-0000DD2E0000}"/>
    <cellStyle name="Comma 5 3 2 10 2" xfId="15008" xr:uid="{00000000-0005-0000-0000-0000DE2E0000}"/>
    <cellStyle name="Comma 5 3 2 11" xfId="4612" xr:uid="{00000000-0005-0000-0000-0000DF2E0000}"/>
    <cellStyle name="Comma 5 3 2 11 2" xfId="12406" xr:uid="{00000000-0005-0000-0000-0000E02E0000}"/>
    <cellStyle name="Comma 5 3 2 12" xfId="9808" xr:uid="{00000000-0005-0000-0000-0000E12E0000}"/>
    <cellStyle name="Comma 5 3 2 2" xfId="1955" xr:uid="{00000000-0005-0000-0000-0000E22E0000}"/>
    <cellStyle name="Comma 5 3 2 2 2" xfId="1956" xr:uid="{00000000-0005-0000-0000-0000E32E0000}"/>
    <cellStyle name="Comma 5 3 2 2 2 2" xfId="1957" xr:uid="{00000000-0005-0000-0000-0000E42E0000}"/>
    <cellStyle name="Comma 5 3 2 2 2 2 2" xfId="7214" xr:uid="{00000000-0005-0000-0000-0000E52E0000}"/>
    <cellStyle name="Comma 5 3 2 2 2 2 2 2" xfId="15011" xr:uid="{00000000-0005-0000-0000-0000E62E0000}"/>
    <cellStyle name="Comma 5 3 2 2 2 2 3" xfId="4615" xr:uid="{00000000-0005-0000-0000-0000E72E0000}"/>
    <cellStyle name="Comma 5 3 2 2 2 2 3 2" xfId="12409" xr:uid="{00000000-0005-0000-0000-0000E82E0000}"/>
    <cellStyle name="Comma 5 3 2 2 2 2 4" xfId="9811" xr:uid="{00000000-0005-0000-0000-0000E92E0000}"/>
    <cellStyle name="Comma 5 3 2 2 2 3" xfId="7213" xr:uid="{00000000-0005-0000-0000-0000EA2E0000}"/>
    <cellStyle name="Comma 5 3 2 2 2 3 2" xfId="15010" xr:uid="{00000000-0005-0000-0000-0000EB2E0000}"/>
    <cellStyle name="Comma 5 3 2 2 2 4" xfId="4614" xr:uid="{00000000-0005-0000-0000-0000EC2E0000}"/>
    <cellStyle name="Comma 5 3 2 2 2 4 2" xfId="12408" xr:uid="{00000000-0005-0000-0000-0000ED2E0000}"/>
    <cellStyle name="Comma 5 3 2 2 2 5" xfId="9810" xr:uid="{00000000-0005-0000-0000-0000EE2E0000}"/>
    <cellStyle name="Comma 5 3 2 2 3" xfId="1958" xr:uid="{00000000-0005-0000-0000-0000EF2E0000}"/>
    <cellStyle name="Comma 5 3 2 2 3 2" xfId="7215" xr:uid="{00000000-0005-0000-0000-0000F02E0000}"/>
    <cellStyle name="Comma 5 3 2 2 3 2 2" xfId="15012" xr:uid="{00000000-0005-0000-0000-0000F12E0000}"/>
    <cellStyle name="Comma 5 3 2 2 3 3" xfId="4616" xr:uid="{00000000-0005-0000-0000-0000F22E0000}"/>
    <cellStyle name="Comma 5 3 2 2 3 3 2" xfId="12410" xr:uid="{00000000-0005-0000-0000-0000F32E0000}"/>
    <cellStyle name="Comma 5 3 2 2 3 4" xfId="9812" xr:uid="{00000000-0005-0000-0000-0000F42E0000}"/>
    <cellStyle name="Comma 5 3 2 2 4" xfId="1959" xr:uid="{00000000-0005-0000-0000-0000F52E0000}"/>
    <cellStyle name="Comma 5 3 2 2 4 2" xfId="7216" xr:uid="{00000000-0005-0000-0000-0000F62E0000}"/>
    <cellStyle name="Comma 5 3 2 2 4 2 2" xfId="15013" xr:uid="{00000000-0005-0000-0000-0000F72E0000}"/>
    <cellStyle name="Comma 5 3 2 2 4 3" xfId="4617" xr:uid="{00000000-0005-0000-0000-0000F82E0000}"/>
    <cellStyle name="Comma 5 3 2 2 4 3 2" xfId="12411" xr:uid="{00000000-0005-0000-0000-0000F92E0000}"/>
    <cellStyle name="Comma 5 3 2 2 4 4" xfId="9813" xr:uid="{00000000-0005-0000-0000-0000FA2E0000}"/>
    <cellStyle name="Comma 5 3 2 2 5" xfId="7212" xr:uid="{00000000-0005-0000-0000-0000FB2E0000}"/>
    <cellStyle name="Comma 5 3 2 2 5 2" xfId="15009" xr:uid="{00000000-0005-0000-0000-0000FC2E0000}"/>
    <cellStyle name="Comma 5 3 2 2 6" xfId="4613" xr:uid="{00000000-0005-0000-0000-0000FD2E0000}"/>
    <cellStyle name="Comma 5 3 2 2 6 2" xfId="12407" xr:uid="{00000000-0005-0000-0000-0000FE2E0000}"/>
    <cellStyle name="Comma 5 3 2 2 7" xfId="9809" xr:uid="{00000000-0005-0000-0000-0000FF2E0000}"/>
    <cellStyle name="Comma 5 3 2 3" xfId="1960" xr:uid="{00000000-0005-0000-0000-0000002F0000}"/>
    <cellStyle name="Comma 5 3 2 3 2" xfId="1961" xr:uid="{00000000-0005-0000-0000-0000012F0000}"/>
    <cellStyle name="Comma 5 3 2 3 2 2" xfId="1962" xr:uid="{00000000-0005-0000-0000-0000022F0000}"/>
    <cellStyle name="Comma 5 3 2 3 2 2 2" xfId="7219" xr:uid="{00000000-0005-0000-0000-0000032F0000}"/>
    <cellStyle name="Comma 5 3 2 3 2 2 2 2" xfId="15016" xr:uid="{00000000-0005-0000-0000-0000042F0000}"/>
    <cellStyle name="Comma 5 3 2 3 2 2 3" xfId="4620" xr:uid="{00000000-0005-0000-0000-0000052F0000}"/>
    <cellStyle name="Comma 5 3 2 3 2 2 3 2" xfId="12414" xr:uid="{00000000-0005-0000-0000-0000062F0000}"/>
    <cellStyle name="Comma 5 3 2 3 2 2 4" xfId="9816" xr:uid="{00000000-0005-0000-0000-0000072F0000}"/>
    <cellStyle name="Comma 5 3 2 3 2 3" xfId="7218" xr:uid="{00000000-0005-0000-0000-0000082F0000}"/>
    <cellStyle name="Comma 5 3 2 3 2 3 2" xfId="15015" xr:uid="{00000000-0005-0000-0000-0000092F0000}"/>
    <cellStyle name="Comma 5 3 2 3 2 4" xfId="4619" xr:uid="{00000000-0005-0000-0000-00000A2F0000}"/>
    <cellStyle name="Comma 5 3 2 3 2 4 2" xfId="12413" xr:uid="{00000000-0005-0000-0000-00000B2F0000}"/>
    <cellStyle name="Comma 5 3 2 3 2 5" xfId="9815" xr:uid="{00000000-0005-0000-0000-00000C2F0000}"/>
    <cellStyle name="Comma 5 3 2 3 3" xfId="1963" xr:uid="{00000000-0005-0000-0000-00000D2F0000}"/>
    <cellStyle name="Comma 5 3 2 3 3 2" xfId="7220" xr:uid="{00000000-0005-0000-0000-00000E2F0000}"/>
    <cellStyle name="Comma 5 3 2 3 3 2 2" xfId="15017" xr:uid="{00000000-0005-0000-0000-00000F2F0000}"/>
    <cellStyle name="Comma 5 3 2 3 3 3" xfId="4621" xr:uid="{00000000-0005-0000-0000-0000102F0000}"/>
    <cellStyle name="Comma 5 3 2 3 3 3 2" xfId="12415" xr:uid="{00000000-0005-0000-0000-0000112F0000}"/>
    <cellStyle name="Comma 5 3 2 3 3 4" xfId="9817" xr:uid="{00000000-0005-0000-0000-0000122F0000}"/>
    <cellStyle name="Comma 5 3 2 3 4" xfId="1964" xr:uid="{00000000-0005-0000-0000-0000132F0000}"/>
    <cellStyle name="Comma 5 3 2 3 4 2" xfId="7221" xr:uid="{00000000-0005-0000-0000-0000142F0000}"/>
    <cellStyle name="Comma 5 3 2 3 4 2 2" xfId="15018" xr:uid="{00000000-0005-0000-0000-0000152F0000}"/>
    <cellStyle name="Comma 5 3 2 3 4 3" xfId="4622" xr:uid="{00000000-0005-0000-0000-0000162F0000}"/>
    <cellStyle name="Comma 5 3 2 3 4 3 2" xfId="12416" xr:uid="{00000000-0005-0000-0000-0000172F0000}"/>
    <cellStyle name="Comma 5 3 2 3 4 4" xfId="9818" xr:uid="{00000000-0005-0000-0000-0000182F0000}"/>
    <cellStyle name="Comma 5 3 2 3 5" xfId="7217" xr:uid="{00000000-0005-0000-0000-0000192F0000}"/>
    <cellStyle name="Comma 5 3 2 3 5 2" xfId="15014" xr:uid="{00000000-0005-0000-0000-00001A2F0000}"/>
    <cellStyle name="Comma 5 3 2 3 6" xfId="4618" xr:uid="{00000000-0005-0000-0000-00001B2F0000}"/>
    <cellStyle name="Comma 5 3 2 3 6 2" xfId="12412" xr:uid="{00000000-0005-0000-0000-00001C2F0000}"/>
    <cellStyle name="Comma 5 3 2 3 7" xfId="9814" xr:uid="{00000000-0005-0000-0000-00001D2F0000}"/>
    <cellStyle name="Comma 5 3 2 4" xfId="1965" xr:uid="{00000000-0005-0000-0000-00001E2F0000}"/>
    <cellStyle name="Comma 5 3 2 4 2" xfId="1966" xr:uid="{00000000-0005-0000-0000-00001F2F0000}"/>
    <cellStyle name="Comma 5 3 2 4 2 2" xfId="1967" xr:uid="{00000000-0005-0000-0000-0000202F0000}"/>
    <cellStyle name="Comma 5 3 2 4 2 2 2" xfId="7224" xr:uid="{00000000-0005-0000-0000-0000212F0000}"/>
    <cellStyle name="Comma 5 3 2 4 2 2 2 2" xfId="15021" xr:uid="{00000000-0005-0000-0000-0000222F0000}"/>
    <cellStyle name="Comma 5 3 2 4 2 2 3" xfId="4625" xr:uid="{00000000-0005-0000-0000-0000232F0000}"/>
    <cellStyle name="Comma 5 3 2 4 2 2 3 2" xfId="12419" xr:uid="{00000000-0005-0000-0000-0000242F0000}"/>
    <cellStyle name="Comma 5 3 2 4 2 2 4" xfId="9821" xr:uid="{00000000-0005-0000-0000-0000252F0000}"/>
    <cellStyle name="Comma 5 3 2 4 2 3" xfId="7223" xr:uid="{00000000-0005-0000-0000-0000262F0000}"/>
    <cellStyle name="Comma 5 3 2 4 2 3 2" xfId="15020" xr:uid="{00000000-0005-0000-0000-0000272F0000}"/>
    <cellStyle name="Comma 5 3 2 4 2 4" xfId="4624" xr:uid="{00000000-0005-0000-0000-0000282F0000}"/>
    <cellStyle name="Comma 5 3 2 4 2 4 2" xfId="12418" xr:uid="{00000000-0005-0000-0000-0000292F0000}"/>
    <cellStyle name="Comma 5 3 2 4 2 5" xfId="9820" xr:uid="{00000000-0005-0000-0000-00002A2F0000}"/>
    <cellStyle name="Comma 5 3 2 4 3" xfId="1968" xr:uid="{00000000-0005-0000-0000-00002B2F0000}"/>
    <cellStyle name="Comma 5 3 2 4 3 2" xfId="7225" xr:uid="{00000000-0005-0000-0000-00002C2F0000}"/>
    <cellStyle name="Comma 5 3 2 4 3 2 2" xfId="15022" xr:uid="{00000000-0005-0000-0000-00002D2F0000}"/>
    <cellStyle name="Comma 5 3 2 4 3 3" xfId="4626" xr:uid="{00000000-0005-0000-0000-00002E2F0000}"/>
    <cellStyle name="Comma 5 3 2 4 3 3 2" xfId="12420" xr:uid="{00000000-0005-0000-0000-00002F2F0000}"/>
    <cellStyle name="Comma 5 3 2 4 3 4" xfId="9822" xr:uid="{00000000-0005-0000-0000-0000302F0000}"/>
    <cellStyle name="Comma 5 3 2 4 4" xfId="1969" xr:uid="{00000000-0005-0000-0000-0000312F0000}"/>
    <cellStyle name="Comma 5 3 2 4 4 2" xfId="7226" xr:uid="{00000000-0005-0000-0000-0000322F0000}"/>
    <cellStyle name="Comma 5 3 2 4 4 2 2" xfId="15023" xr:uid="{00000000-0005-0000-0000-0000332F0000}"/>
    <cellStyle name="Comma 5 3 2 4 4 3" xfId="4627" xr:uid="{00000000-0005-0000-0000-0000342F0000}"/>
    <cellStyle name="Comma 5 3 2 4 4 3 2" xfId="12421" xr:uid="{00000000-0005-0000-0000-0000352F0000}"/>
    <cellStyle name="Comma 5 3 2 4 4 4" xfId="9823" xr:uid="{00000000-0005-0000-0000-0000362F0000}"/>
    <cellStyle name="Comma 5 3 2 4 5" xfId="7222" xr:uid="{00000000-0005-0000-0000-0000372F0000}"/>
    <cellStyle name="Comma 5 3 2 4 5 2" xfId="15019" xr:uid="{00000000-0005-0000-0000-0000382F0000}"/>
    <cellStyle name="Comma 5 3 2 4 6" xfId="4623" xr:uid="{00000000-0005-0000-0000-0000392F0000}"/>
    <cellStyle name="Comma 5 3 2 4 6 2" xfId="12417" xr:uid="{00000000-0005-0000-0000-00003A2F0000}"/>
    <cellStyle name="Comma 5 3 2 4 7" xfId="9819" xr:uid="{00000000-0005-0000-0000-00003B2F0000}"/>
    <cellStyle name="Comma 5 3 2 5" xfId="1970" xr:uid="{00000000-0005-0000-0000-00003C2F0000}"/>
    <cellStyle name="Comma 5 3 2 5 2" xfId="1971" xr:uid="{00000000-0005-0000-0000-00003D2F0000}"/>
    <cellStyle name="Comma 5 3 2 5 2 2" xfId="1972" xr:uid="{00000000-0005-0000-0000-00003E2F0000}"/>
    <cellStyle name="Comma 5 3 2 5 2 2 2" xfId="7229" xr:uid="{00000000-0005-0000-0000-00003F2F0000}"/>
    <cellStyle name="Comma 5 3 2 5 2 2 2 2" xfId="15026" xr:uid="{00000000-0005-0000-0000-0000402F0000}"/>
    <cellStyle name="Comma 5 3 2 5 2 2 3" xfId="4630" xr:uid="{00000000-0005-0000-0000-0000412F0000}"/>
    <cellStyle name="Comma 5 3 2 5 2 2 3 2" xfId="12424" xr:uid="{00000000-0005-0000-0000-0000422F0000}"/>
    <cellStyle name="Comma 5 3 2 5 2 2 4" xfId="9826" xr:uid="{00000000-0005-0000-0000-0000432F0000}"/>
    <cellStyle name="Comma 5 3 2 5 2 3" xfId="7228" xr:uid="{00000000-0005-0000-0000-0000442F0000}"/>
    <cellStyle name="Comma 5 3 2 5 2 3 2" xfId="15025" xr:uid="{00000000-0005-0000-0000-0000452F0000}"/>
    <cellStyle name="Comma 5 3 2 5 2 4" xfId="4629" xr:uid="{00000000-0005-0000-0000-0000462F0000}"/>
    <cellStyle name="Comma 5 3 2 5 2 4 2" xfId="12423" xr:uid="{00000000-0005-0000-0000-0000472F0000}"/>
    <cellStyle name="Comma 5 3 2 5 2 5" xfId="9825" xr:uid="{00000000-0005-0000-0000-0000482F0000}"/>
    <cellStyle name="Comma 5 3 2 5 3" xfId="1973" xr:uid="{00000000-0005-0000-0000-0000492F0000}"/>
    <cellStyle name="Comma 5 3 2 5 3 2" xfId="7230" xr:uid="{00000000-0005-0000-0000-00004A2F0000}"/>
    <cellStyle name="Comma 5 3 2 5 3 2 2" xfId="15027" xr:uid="{00000000-0005-0000-0000-00004B2F0000}"/>
    <cellStyle name="Comma 5 3 2 5 3 3" xfId="4631" xr:uid="{00000000-0005-0000-0000-00004C2F0000}"/>
    <cellStyle name="Comma 5 3 2 5 3 3 2" xfId="12425" xr:uid="{00000000-0005-0000-0000-00004D2F0000}"/>
    <cellStyle name="Comma 5 3 2 5 3 4" xfId="9827" xr:uid="{00000000-0005-0000-0000-00004E2F0000}"/>
    <cellStyle name="Comma 5 3 2 5 4" xfId="1974" xr:uid="{00000000-0005-0000-0000-00004F2F0000}"/>
    <cellStyle name="Comma 5 3 2 5 4 2" xfId="7231" xr:uid="{00000000-0005-0000-0000-0000502F0000}"/>
    <cellStyle name="Comma 5 3 2 5 4 2 2" xfId="15028" xr:uid="{00000000-0005-0000-0000-0000512F0000}"/>
    <cellStyle name="Comma 5 3 2 5 4 3" xfId="4632" xr:uid="{00000000-0005-0000-0000-0000522F0000}"/>
    <cellStyle name="Comma 5 3 2 5 4 3 2" xfId="12426" xr:uid="{00000000-0005-0000-0000-0000532F0000}"/>
    <cellStyle name="Comma 5 3 2 5 4 4" xfId="9828" xr:uid="{00000000-0005-0000-0000-0000542F0000}"/>
    <cellStyle name="Comma 5 3 2 5 5" xfId="7227" xr:uid="{00000000-0005-0000-0000-0000552F0000}"/>
    <cellStyle name="Comma 5 3 2 5 5 2" xfId="15024" xr:uid="{00000000-0005-0000-0000-0000562F0000}"/>
    <cellStyle name="Comma 5 3 2 5 6" xfId="4628" xr:uid="{00000000-0005-0000-0000-0000572F0000}"/>
    <cellStyle name="Comma 5 3 2 5 6 2" xfId="12422" xr:uid="{00000000-0005-0000-0000-0000582F0000}"/>
    <cellStyle name="Comma 5 3 2 5 7" xfId="9824" xr:uid="{00000000-0005-0000-0000-0000592F0000}"/>
    <cellStyle name="Comma 5 3 2 6" xfId="1975" xr:uid="{00000000-0005-0000-0000-00005A2F0000}"/>
    <cellStyle name="Comma 5 3 2 6 2" xfId="1976" xr:uid="{00000000-0005-0000-0000-00005B2F0000}"/>
    <cellStyle name="Comma 5 3 2 6 2 2" xfId="7233" xr:uid="{00000000-0005-0000-0000-00005C2F0000}"/>
    <cellStyle name="Comma 5 3 2 6 2 2 2" xfId="15030" xr:uid="{00000000-0005-0000-0000-00005D2F0000}"/>
    <cellStyle name="Comma 5 3 2 6 2 3" xfId="4634" xr:uid="{00000000-0005-0000-0000-00005E2F0000}"/>
    <cellStyle name="Comma 5 3 2 6 2 3 2" xfId="12428" xr:uid="{00000000-0005-0000-0000-00005F2F0000}"/>
    <cellStyle name="Comma 5 3 2 6 2 4" xfId="9830" xr:uid="{00000000-0005-0000-0000-0000602F0000}"/>
    <cellStyle name="Comma 5 3 2 6 3" xfId="1977" xr:uid="{00000000-0005-0000-0000-0000612F0000}"/>
    <cellStyle name="Comma 5 3 2 6 3 2" xfId="7234" xr:uid="{00000000-0005-0000-0000-0000622F0000}"/>
    <cellStyle name="Comma 5 3 2 6 3 2 2" xfId="15031" xr:uid="{00000000-0005-0000-0000-0000632F0000}"/>
    <cellStyle name="Comma 5 3 2 6 3 3" xfId="4635" xr:uid="{00000000-0005-0000-0000-0000642F0000}"/>
    <cellStyle name="Comma 5 3 2 6 3 3 2" xfId="12429" xr:uid="{00000000-0005-0000-0000-0000652F0000}"/>
    <cellStyle name="Comma 5 3 2 6 3 4" xfId="9831" xr:uid="{00000000-0005-0000-0000-0000662F0000}"/>
    <cellStyle name="Comma 5 3 2 6 4" xfId="7232" xr:uid="{00000000-0005-0000-0000-0000672F0000}"/>
    <cellStyle name="Comma 5 3 2 6 4 2" xfId="15029" xr:uid="{00000000-0005-0000-0000-0000682F0000}"/>
    <cellStyle name="Comma 5 3 2 6 5" xfId="4633" xr:uid="{00000000-0005-0000-0000-0000692F0000}"/>
    <cellStyle name="Comma 5 3 2 6 5 2" xfId="12427" xr:uid="{00000000-0005-0000-0000-00006A2F0000}"/>
    <cellStyle name="Comma 5 3 2 6 6" xfId="9829" xr:uid="{00000000-0005-0000-0000-00006B2F0000}"/>
    <cellStyle name="Comma 5 3 2 7" xfId="1978" xr:uid="{00000000-0005-0000-0000-00006C2F0000}"/>
    <cellStyle name="Comma 5 3 2 7 2" xfId="1979" xr:uid="{00000000-0005-0000-0000-00006D2F0000}"/>
    <cellStyle name="Comma 5 3 2 7 2 2" xfId="7236" xr:uid="{00000000-0005-0000-0000-00006E2F0000}"/>
    <cellStyle name="Comma 5 3 2 7 2 2 2" xfId="15033" xr:uid="{00000000-0005-0000-0000-00006F2F0000}"/>
    <cellStyle name="Comma 5 3 2 7 2 3" xfId="4637" xr:uid="{00000000-0005-0000-0000-0000702F0000}"/>
    <cellStyle name="Comma 5 3 2 7 2 3 2" xfId="12431" xr:uid="{00000000-0005-0000-0000-0000712F0000}"/>
    <cellStyle name="Comma 5 3 2 7 2 4" xfId="9833" xr:uid="{00000000-0005-0000-0000-0000722F0000}"/>
    <cellStyle name="Comma 5 3 2 7 3" xfId="7235" xr:uid="{00000000-0005-0000-0000-0000732F0000}"/>
    <cellStyle name="Comma 5 3 2 7 3 2" xfId="15032" xr:uid="{00000000-0005-0000-0000-0000742F0000}"/>
    <cellStyle name="Comma 5 3 2 7 4" xfId="4636" xr:uid="{00000000-0005-0000-0000-0000752F0000}"/>
    <cellStyle name="Comma 5 3 2 7 4 2" xfId="12430" xr:uid="{00000000-0005-0000-0000-0000762F0000}"/>
    <cellStyle name="Comma 5 3 2 7 5" xfId="9832" xr:uid="{00000000-0005-0000-0000-0000772F0000}"/>
    <cellStyle name="Comma 5 3 2 8" xfId="1980" xr:uid="{00000000-0005-0000-0000-0000782F0000}"/>
    <cellStyle name="Comma 5 3 2 8 2" xfId="7237" xr:uid="{00000000-0005-0000-0000-0000792F0000}"/>
    <cellStyle name="Comma 5 3 2 8 2 2" xfId="15034" xr:uid="{00000000-0005-0000-0000-00007A2F0000}"/>
    <cellStyle name="Comma 5 3 2 8 3" xfId="4638" xr:uid="{00000000-0005-0000-0000-00007B2F0000}"/>
    <cellStyle name="Comma 5 3 2 8 3 2" xfId="12432" xr:uid="{00000000-0005-0000-0000-00007C2F0000}"/>
    <cellStyle name="Comma 5 3 2 8 4" xfId="9834" xr:uid="{00000000-0005-0000-0000-00007D2F0000}"/>
    <cellStyle name="Comma 5 3 2 9" xfId="1981" xr:uid="{00000000-0005-0000-0000-00007E2F0000}"/>
    <cellStyle name="Comma 5 3 2 9 2" xfId="7238" xr:uid="{00000000-0005-0000-0000-00007F2F0000}"/>
    <cellStyle name="Comma 5 3 2 9 2 2" xfId="15035" xr:uid="{00000000-0005-0000-0000-0000802F0000}"/>
    <cellStyle name="Comma 5 3 2 9 3" xfId="4639" xr:uid="{00000000-0005-0000-0000-0000812F0000}"/>
    <cellStyle name="Comma 5 3 2 9 3 2" xfId="12433" xr:uid="{00000000-0005-0000-0000-0000822F0000}"/>
    <cellStyle name="Comma 5 3 2 9 4" xfId="9835" xr:uid="{00000000-0005-0000-0000-0000832F0000}"/>
    <cellStyle name="Comma 5 3 3" xfId="1982" xr:uid="{00000000-0005-0000-0000-0000842F0000}"/>
    <cellStyle name="Comma 5 3 3 2" xfId="1983" xr:uid="{00000000-0005-0000-0000-0000852F0000}"/>
    <cellStyle name="Comma 5 3 3 2 2" xfId="1984" xr:uid="{00000000-0005-0000-0000-0000862F0000}"/>
    <cellStyle name="Comma 5 3 3 2 2 2" xfId="7241" xr:uid="{00000000-0005-0000-0000-0000872F0000}"/>
    <cellStyle name="Comma 5 3 3 2 2 2 2" xfId="15038" xr:uid="{00000000-0005-0000-0000-0000882F0000}"/>
    <cellStyle name="Comma 5 3 3 2 2 3" xfId="4642" xr:uid="{00000000-0005-0000-0000-0000892F0000}"/>
    <cellStyle name="Comma 5 3 3 2 2 3 2" xfId="12436" xr:uid="{00000000-0005-0000-0000-00008A2F0000}"/>
    <cellStyle name="Comma 5 3 3 2 2 4" xfId="9838" xr:uid="{00000000-0005-0000-0000-00008B2F0000}"/>
    <cellStyle name="Comma 5 3 3 2 3" xfId="7240" xr:uid="{00000000-0005-0000-0000-00008C2F0000}"/>
    <cellStyle name="Comma 5 3 3 2 3 2" xfId="15037" xr:uid="{00000000-0005-0000-0000-00008D2F0000}"/>
    <cellStyle name="Comma 5 3 3 2 4" xfId="4641" xr:uid="{00000000-0005-0000-0000-00008E2F0000}"/>
    <cellStyle name="Comma 5 3 3 2 4 2" xfId="12435" xr:uid="{00000000-0005-0000-0000-00008F2F0000}"/>
    <cellStyle name="Comma 5 3 3 2 5" xfId="9837" xr:uid="{00000000-0005-0000-0000-0000902F0000}"/>
    <cellStyle name="Comma 5 3 3 3" xfId="1985" xr:uid="{00000000-0005-0000-0000-0000912F0000}"/>
    <cellStyle name="Comma 5 3 3 3 2" xfId="7242" xr:uid="{00000000-0005-0000-0000-0000922F0000}"/>
    <cellStyle name="Comma 5 3 3 3 2 2" xfId="15039" xr:uid="{00000000-0005-0000-0000-0000932F0000}"/>
    <cellStyle name="Comma 5 3 3 3 3" xfId="4643" xr:uid="{00000000-0005-0000-0000-0000942F0000}"/>
    <cellStyle name="Comma 5 3 3 3 3 2" xfId="12437" xr:uid="{00000000-0005-0000-0000-0000952F0000}"/>
    <cellStyle name="Comma 5 3 3 3 4" xfId="9839" xr:uid="{00000000-0005-0000-0000-0000962F0000}"/>
    <cellStyle name="Comma 5 3 3 4" xfId="1986" xr:uid="{00000000-0005-0000-0000-0000972F0000}"/>
    <cellStyle name="Comma 5 3 3 4 2" xfId="7243" xr:uid="{00000000-0005-0000-0000-0000982F0000}"/>
    <cellStyle name="Comma 5 3 3 4 2 2" xfId="15040" xr:uid="{00000000-0005-0000-0000-0000992F0000}"/>
    <cellStyle name="Comma 5 3 3 4 3" xfId="4644" xr:uid="{00000000-0005-0000-0000-00009A2F0000}"/>
    <cellStyle name="Comma 5 3 3 4 3 2" xfId="12438" xr:uid="{00000000-0005-0000-0000-00009B2F0000}"/>
    <cellStyle name="Comma 5 3 3 4 4" xfId="9840" xr:uid="{00000000-0005-0000-0000-00009C2F0000}"/>
    <cellStyle name="Comma 5 3 3 5" xfId="7239" xr:uid="{00000000-0005-0000-0000-00009D2F0000}"/>
    <cellStyle name="Comma 5 3 3 5 2" xfId="15036" xr:uid="{00000000-0005-0000-0000-00009E2F0000}"/>
    <cellStyle name="Comma 5 3 3 6" xfId="4640" xr:uid="{00000000-0005-0000-0000-00009F2F0000}"/>
    <cellStyle name="Comma 5 3 3 6 2" xfId="12434" xr:uid="{00000000-0005-0000-0000-0000A02F0000}"/>
    <cellStyle name="Comma 5 3 3 7" xfId="9836" xr:uid="{00000000-0005-0000-0000-0000A12F0000}"/>
    <cellStyle name="Comma 5 3 4" xfId="1987" xr:uid="{00000000-0005-0000-0000-0000A22F0000}"/>
    <cellStyle name="Comma 5 3 4 2" xfId="1988" xr:uid="{00000000-0005-0000-0000-0000A32F0000}"/>
    <cellStyle name="Comma 5 3 4 2 2" xfId="1989" xr:uid="{00000000-0005-0000-0000-0000A42F0000}"/>
    <cellStyle name="Comma 5 3 4 2 2 2" xfId="7246" xr:uid="{00000000-0005-0000-0000-0000A52F0000}"/>
    <cellStyle name="Comma 5 3 4 2 2 2 2" xfId="15043" xr:uid="{00000000-0005-0000-0000-0000A62F0000}"/>
    <cellStyle name="Comma 5 3 4 2 2 3" xfId="4647" xr:uid="{00000000-0005-0000-0000-0000A72F0000}"/>
    <cellStyle name="Comma 5 3 4 2 2 3 2" xfId="12441" xr:uid="{00000000-0005-0000-0000-0000A82F0000}"/>
    <cellStyle name="Comma 5 3 4 2 2 4" xfId="9843" xr:uid="{00000000-0005-0000-0000-0000A92F0000}"/>
    <cellStyle name="Comma 5 3 4 2 3" xfId="7245" xr:uid="{00000000-0005-0000-0000-0000AA2F0000}"/>
    <cellStyle name="Comma 5 3 4 2 3 2" xfId="15042" xr:uid="{00000000-0005-0000-0000-0000AB2F0000}"/>
    <cellStyle name="Comma 5 3 4 2 4" xfId="4646" xr:uid="{00000000-0005-0000-0000-0000AC2F0000}"/>
    <cellStyle name="Comma 5 3 4 2 4 2" xfId="12440" xr:uid="{00000000-0005-0000-0000-0000AD2F0000}"/>
    <cellStyle name="Comma 5 3 4 2 5" xfId="9842" xr:uid="{00000000-0005-0000-0000-0000AE2F0000}"/>
    <cellStyle name="Comma 5 3 4 3" xfId="1990" xr:uid="{00000000-0005-0000-0000-0000AF2F0000}"/>
    <cellStyle name="Comma 5 3 4 3 2" xfId="7247" xr:uid="{00000000-0005-0000-0000-0000B02F0000}"/>
    <cellStyle name="Comma 5 3 4 3 2 2" xfId="15044" xr:uid="{00000000-0005-0000-0000-0000B12F0000}"/>
    <cellStyle name="Comma 5 3 4 3 3" xfId="4648" xr:uid="{00000000-0005-0000-0000-0000B22F0000}"/>
    <cellStyle name="Comma 5 3 4 3 3 2" xfId="12442" xr:uid="{00000000-0005-0000-0000-0000B32F0000}"/>
    <cellStyle name="Comma 5 3 4 3 4" xfId="9844" xr:uid="{00000000-0005-0000-0000-0000B42F0000}"/>
    <cellStyle name="Comma 5 3 4 4" xfId="1991" xr:uid="{00000000-0005-0000-0000-0000B52F0000}"/>
    <cellStyle name="Comma 5 3 4 4 2" xfId="7248" xr:uid="{00000000-0005-0000-0000-0000B62F0000}"/>
    <cellStyle name="Comma 5 3 4 4 2 2" xfId="15045" xr:uid="{00000000-0005-0000-0000-0000B72F0000}"/>
    <cellStyle name="Comma 5 3 4 4 3" xfId="4649" xr:uid="{00000000-0005-0000-0000-0000B82F0000}"/>
    <cellStyle name="Comma 5 3 4 4 3 2" xfId="12443" xr:uid="{00000000-0005-0000-0000-0000B92F0000}"/>
    <cellStyle name="Comma 5 3 4 4 4" xfId="9845" xr:uid="{00000000-0005-0000-0000-0000BA2F0000}"/>
    <cellStyle name="Comma 5 3 4 5" xfId="7244" xr:uid="{00000000-0005-0000-0000-0000BB2F0000}"/>
    <cellStyle name="Comma 5 3 4 5 2" xfId="15041" xr:uid="{00000000-0005-0000-0000-0000BC2F0000}"/>
    <cellStyle name="Comma 5 3 4 6" xfId="4645" xr:uid="{00000000-0005-0000-0000-0000BD2F0000}"/>
    <cellStyle name="Comma 5 3 4 6 2" xfId="12439" xr:uid="{00000000-0005-0000-0000-0000BE2F0000}"/>
    <cellStyle name="Comma 5 3 4 7" xfId="9841" xr:uid="{00000000-0005-0000-0000-0000BF2F0000}"/>
    <cellStyle name="Comma 5 3 5" xfId="1992" xr:uid="{00000000-0005-0000-0000-0000C02F0000}"/>
    <cellStyle name="Comma 5 3 5 2" xfId="1993" xr:uid="{00000000-0005-0000-0000-0000C12F0000}"/>
    <cellStyle name="Comma 5 3 5 2 2" xfId="1994" xr:uid="{00000000-0005-0000-0000-0000C22F0000}"/>
    <cellStyle name="Comma 5 3 5 2 2 2" xfId="7251" xr:uid="{00000000-0005-0000-0000-0000C32F0000}"/>
    <cellStyle name="Comma 5 3 5 2 2 2 2" xfId="15048" xr:uid="{00000000-0005-0000-0000-0000C42F0000}"/>
    <cellStyle name="Comma 5 3 5 2 2 3" xfId="4652" xr:uid="{00000000-0005-0000-0000-0000C52F0000}"/>
    <cellStyle name="Comma 5 3 5 2 2 3 2" xfId="12446" xr:uid="{00000000-0005-0000-0000-0000C62F0000}"/>
    <cellStyle name="Comma 5 3 5 2 2 4" xfId="9848" xr:uid="{00000000-0005-0000-0000-0000C72F0000}"/>
    <cellStyle name="Comma 5 3 5 2 3" xfId="7250" xr:uid="{00000000-0005-0000-0000-0000C82F0000}"/>
    <cellStyle name="Comma 5 3 5 2 3 2" xfId="15047" xr:uid="{00000000-0005-0000-0000-0000C92F0000}"/>
    <cellStyle name="Comma 5 3 5 2 4" xfId="4651" xr:uid="{00000000-0005-0000-0000-0000CA2F0000}"/>
    <cellStyle name="Comma 5 3 5 2 4 2" xfId="12445" xr:uid="{00000000-0005-0000-0000-0000CB2F0000}"/>
    <cellStyle name="Comma 5 3 5 2 5" xfId="9847" xr:uid="{00000000-0005-0000-0000-0000CC2F0000}"/>
    <cellStyle name="Comma 5 3 5 3" xfId="1995" xr:uid="{00000000-0005-0000-0000-0000CD2F0000}"/>
    <cellStyle name="Comma 5 3 5 3 2" xfId="7252" xr:uid="{00000000-0005-0000-0000-0000CE2F0000}"/>
    <cellStyle name="Comma 5 3 5 3 2 2" xfId="15049" xr:uid="{00000000-0005-0000-0000-0000CF2F0000}"/>
    <cellStyle name="Comma 5 3 5 3 3" xfId="4653" xr:uid="{00000000-0005-0000-0000-0000D02F0000}"/>
    <cellStyle name="Comma 5 3 5 3 3 2" xfId="12447" xr:uid="{00000000-0005-0000-0000-0000D12F0000}"/>
    <cellStyle name="Comma 5 3 5 3 4" xfId="9849" xr:uid="{00000000-0005-0000-0000-0000D22F0000}"/>
    <cellStyle name="Comma 5 3 5 4" xfId="1996" xr:uid="{00000000-0005-0000-0000-0000D32F0000}"/>
    <cellStyle name="Comma 5 3 5 4 2" xfId="7253" xr:uid="{00000000-0005-0000-0000-0000D42F0000}"/>
    <cellStyle name="Comma 5 3 5 4 2 2" xfId="15050" xr:uid="{00000000-0005-0000-0000-0000D52F0000}"/>
    <cellStyle name="Comma 5 3 5 4 3" xfId="4654" xr:uid="{00000000-0005-0000-0000-0000D62F0000}"/>
    <cellStyle name="Comma 5 3 5 4 3 2" xfId="12448" xr:uid="{00000000-0005-0000-0000-0000D72F0000}"/>
    <cellStyle name="Comma 5 3 5 4 4" xfId="9850" xr:uid="{00000000-0005-0000-0000-0000D82F0000}"/>
    <cellStyle name="Comma 5 3 5 5" xfId="7249" xr:uid="{00000000-0005-0000-0000-0000D92F0000}"/>
    <cellStyle name="Comma 5 3 5 5 2" xfId="15046" xr:uid="{00000000-0005-0000-0000-0000DA2F0000}"/>
    <cellStyle name="Comma 5 3 5 6" xfId="4650" xr:uid="{00000000-0005-0000-0000-0000DB2F0000}"/>
    <cellStyle name="Comma 5 3 5 6 2" xfId="12444" xr:uid="{00000000-0005-0000-0000-0000DC2F0000}"/>
    <cellStyle name="Comma 5 3 5 7" xfId="9846" xr:uid="{00000000-0005-0000-0000-0000DD2F0000}"/>
    <cellStyle name="Comma 5 3 6" xfId="1997" xr:uid="{00000000-0005-0000-0000-0000DE2F0000}"/>
    <cellStyle name="Comma 5 3 6 2" xfId="1998" xr:uid="{00000000-0005-0000-0000-0000DF2F0000}"/>
    <cellStyle name="Comma 5 3 6 2 2" xfId="1999" xr:uid="{00000000-0005-0000-0000-0000E02F0000}"/>
    <cellStyle name="Comma 5 3 6 2 2 2" xfId="7256" xr:uid="{00000000-0005-0000-0000-0000E12F0000}"/>
    <cellStyle name="Comma 5 3 6 2 2 2 2" xfId="15053" xr:uid="{00000000-0005-0000-0000-0000E22F0000}"/>
    <cellStyle name="Comma 5 3 6 2 2 3" xfId="4657" xr:uid="{00000000-0005-0000-0000-0000E32F0000}"/>
    <cellStyle name="Comma 5 3 6 2 2 3 2" xfId="12451" xr:uid="{00000000-0005-0000-0000-0000E42F0000}"/>
    <cellStyle name="Comma 5 3 6 2 2 4" xfId="9853" xr:uid="{00000000-0005-0000-0000-0000E52F0000}"/>
    <cellStyle name="Comma 5 3 6 2 3" xfId="7255" xr:uid="{00000000-0005-0000-0000-0000E62F0000}"/>
    <cellStyle name="Comma 5 3 6 2 3 2" xfId="15052" xr:uid="{00000000-0005-0000-0000-0000E72F0000}"/>
    <cellStyle name="Comma 5 3 6 2 4" xfId="4656" xr:uid="{00000000-0005-0000-0000-0000E82F0000}"/>
    <cellStyle name="Comma 5 3 6 2 4 2" xfId="12450" xr:uid="{00000000-0005-0000-0000-0000E92F0000}"/>
    <cellStyle name="Comma 5 3 6 2 5" xfId="9852" xr:uid="{00000000-0005-0000-0000-0000EA2F0000}"/>
    <cellStyle name="Comma 5 3 6 3" xfId="2000" xr:uid="{00000000-0005-0000-0000-0000EB2F0000}"/>
    <cellStyle name="Comma 5 3 6 3 2" xfId="7257" xr:uid="{00000000-0005-0000-0000-0000EC2F0000}"/>
    <cellStyle name="Comma 5 3 6 3 2 2" xfId="15054" xr:uid="{00000000-0005-0000-0000-0000ED2F0000}"/>
    <cellStyle name="Comma 5 3 6 3 3" xfId="4658" xr:uid="{00000000-0005-0000-0000-0000EE2F0000}"/>
    <cellStyle name="Comma 5 3 6 3 3 2" xfId="12452" xr:uid="{00000000-0005-0000-0000-0000EF2F0000}"/>
    <cellStyle name="Comma 5 3 6 3 4" xfId="9854" xr:uid="{00000000-0005-0000-0000-0000F02F0000}"/>
    <cellStyle name="Comma 5 3 6 4" xfId="2001" xr:uid="{00000000-0005-0000-0000-0000F12F0000}"/>
    <cellStyle name="Comma 5 3 6 4 2" xfId="7258" xr:uid="{00000000-0005-0000-0000-0000F22F0000}"/>
    <cellStyle name="Comma 5 3 6 4 2 2" xfId="15055" xr:uid="{00000000-0005-0000-0000-0000F32F0000}"/>
    <cellStyle name="Comma 5 3 6 4 3" xfId="4659" xr:uid="{00000000-0005-0000-0000-0000F42F0000}"/>
    <cellStyle name="Comma 5 3 6 4 3 2" xfId="12453" xr:uid="{00000000-0005-0000-0000-0000F52F0000}"/>
    <cellStyle name="Comma 5 3 6 4 4" xfId="9855" xr:uid="{00000000-0005-0000-0000-0000F62F0000}"/>
    <cellStyle name="Comma 5 3 6 5" xfId="7254" xr:uid="{00000000-0005-0000-0000-0000F72F0000}"/>
    <cellStyle name="Comma 5 3 6 5 2" xfId="15051" xr:uid="{00000000-0005-0000-0000-0000F82F0000}"/>
    <cellStyle name="Comma 5 3 6 6" xfId="4655" xr:uid="{00000000-0005-0000-0000-0000F92F0000}"/>
    <cellStyle name="Comma 5 3 6 6 2" xfId="12449" xr:uid="{00000000-0005-0000-0000-0000FA2F0000}"/>
    <cellStyle name="Comma 5 3 6 7" xfId="9851" xr:uid="{00000000-0005-0000-0000-0000FB2F0000}"/>
    <cellStyle name="Comma 5 3 7" xfId="2002" xr:uid="{00000000-0005-0000-0000-0000FC2F0000}"/>
    <cellStyle name="Comma 5 3 7 2" xfId="2003" xr:uid="{00000000-0005-0000-0000-0000FD2F0000}"/>
    <cellStyle name="Comma 5 3 7 2 2" xfId="7260" xr:uid="{00000000-0005-0000-0000-0000FE2F0000}"/>
    <cellStyle name="Comma 5 3 7 2 2 2" xfId="15057" xr:uid="{00000000-0005-0000-0000-0000FF2F0000}"/>
    <cellStyle name="Comma 5 3 7 2 3" xfId="4661" xr:uid="{00000000-0005-0000-0000-000000300000}"/>
    <cellStyle name="Comma 5 3 7 2 3 2" xfId="12455" xr:uid="{00000000-0005-0000-0000-000001300000}"/>
    <cellStyle name="Comma 5 3 7 2 4" xfId="9857" xr:uid="{00000000-0005-0000-0000-000002300000}"/>
    <cellStyle name="Comma 5 3 7 3" xfId="2004" xr:uid="{00000000-0005-0000-0000-000003300000}"/>
    <cellStyle name="Comma 5 3 7 3 2" xfId="7261" xr:uid="{00000000-0005-0000-0000-000004300000}"/>
    <cellStyle name="Comma 5 3 7 3 2 2" xfId="15058" xr:uid="{00000000-0005-0000-0000-000005300000}"/>
    <cellStyle name="Comma 5 3 7 3 3" xfId="4662" xr:uid="{00000000-0005-0000-0000-000006300000}"/>
    <cellStyle name="Comma 5 3 7 3 3 2" xfId="12456" xr:uid="{00000000-0005-0000-0000-000007300000}"/>
    <cellStyle name="Comma 5 3 7 3 4" xfId="9858" xr:uid="{00000000-0005-0000-0000-000008300000}"/>
    <cellStyle name="Comma 5 3 7 4" xfId="7259" xr:uid="{00000000-0005-0000-0000-000009300000}"/>
    <cellStyle name="Comma 5 3 7 4 2" xfId="15056" xr:uid="{00000000-0005-0000-0000-00000A300000}"/>
    <cellStyle name="Comma 5 3 7 5" xfId="4660" xr:uid="{00000000-0005-0000-0000-00000B300000}"/>
    <cellStyle name="Comma 5 3 7 5 2" xfId="12454" xr:uid="{00000000-0005-0000-0000-00000C300000}"/>
    <cellStyle name="Comma 5 3 7 6" xfId="9856" xr:uid="{00000000-0005-0000-0000-00000D300000}"/>
    <cellStyle name="Comma 5 3 8" xfId="2005" xr:uid="{00000000-0005-0000-0000-00000E300000}"/>
    <cellStyle name="Comma 5 3 8 2" xfId="2006" xr:uid="{00000000-0005-0000-0000-00000F300000}"/>
    <cellStyle name="Comma 5 3 8 2 2" xfId="7263" xr:uid="{00000000-0005-0000-0000-000010300000}"/>
    <cellStyle name="Comma 5 3 8 2 2 2" xfId="15060" xr:uid="{00000000-0005-0000-0000-000011300000}"/>
    <cellStyle name="Comma 5 3 8 2 3" xfId="4664" xr:uid="{00000000-0005-0000-0000-000012300000}"/>
    <cellStyle name="Comma 5 3 8 2 3 2" xfId="12458" xr:uid="{00000000-0005-0000-0000-000013300000}"/>
    <cellStyle name="Comma 5 3 8 2 4" xfId="9860" xr:uid="{00000000-0005-0000-0000-000014300000}"/>
    <cellStyle name="Comma 5 3 8 3" xfId="7262" xr:uid="{00000000-0005-0000-0000-000015300000}"/>
    <cellStyle name="Comma 5 3 8 3 2" xfId="15059" xr:uid="{00000000-0005-0000-0000-000016300000}"/>
    <cellStyle name="Comma 5 3 8 4" xfId="4663" xr:uid="{00000000-0005-0000-0000-000017300000}"/>
    <cellStyle name="Comma 5 3 8 4 2" xfId="12457" xr:uid="{00000000-0005-0000-0000-000018300000}"/>
    <cellStyle name="Comma 5 3 8 5" xfId="9859" xr:uid="{00000000-0005-0000-0000-000019300000}"/>
    <cellStyle name="Comma 5 3 9" xfId="2007" xr:uid="{00000000-0005-0000-0000-00001A300000}"/>
    <cellStyle name="Comma 5 3 9 2" xfId="7264" xr:uid="{00000000-0005-0000-0000-00001B300000}"/>
    <cellStyle name="Comma 5 3 9 2 2" xfId="15061" xr:uid="{00000000-0005-0000-0000-00001C300000}"/>
    <cellStyle name="Comma 5 3 9 3" xfId="4665" xr:uid="{00000000-0005-0000-0000-00001D300000}"/>
    <cellStyle name="Comma 5 3 9 3 2" xfId="12459" xr:uid="{00000000-0005-0000-0000-00001E300000}"/>
    <cellStyle name="Comma 5 3 9 4" xfId="9861" xr:uid="{00000000-0005-0000-0000-00001F300000}"/>
    <cellStyle name="Comma 5 4" xfId="2008" xr:uid="{00000000-0005-0000-0000-000020300000}"/>
    <cellStyle name="Comma 5 4 10" xfId="2009" xr:uid="{00000000-0005-0000-0000-000021300000}"/>
    <cellStyle name="Comma 5 4 10 2" xfId="7266" xr:uid="{00000000-0005-0000-0000-000022300000}"/>
    <cellStyle name="Comma 5 4 10 2 2" xfId="15063" xr:uid="{00000000-0005-0000-0000-000023300000}"/>
    <cellStyle name="Comma 5 4 10 3" xfId="4667" xr:uid="{00000000-0005-0000-0000-000024300000}"/>
    <cellStyle name="Comma 5 4 10 3 2" xfId="12461" xr:uid="{00000000-0005-0000-0000-000025300000}"/>
    <cellStyle name="Comma 5 4 10 4" xfId="9863" xr:uid="{00000000-0005-0000-0000-000026300000}"/>
    <cellStyle name="Comma 5 4 11" xfId="7265" xr:uid="{00000000-0005-0000-0000-000027300000}"/>
    <cellStyle name="Comma 5 4 11 2" xfId="15062" xr:uid="{00000000-0005-0000-0000-000028300000}"/>
    <cellStyle name="Comma 5 4 12" xfId="4666" xr:uid="{00000000-0005-0000-0000-000029300000}"/>
    <cellStyle name="Comma 5 4 12 2" xfId="12460" xr:uid="{00000000-0005-0000-0000-00002A300000}"/>
    <cellStyle name="Comma 5 4 13" xfId="9862" xr:uid="{00000000-0005-0000-0000-00002B300000}"/>
    <cellStyle name="Comma 5 4 2" xfId="2010" xr:uid="{00000000-0005-0000-0000-00002C300000}"/>
    <cellStyle name="Comma 5 4 2 10" xfId="7267" xr:uid="{00000000-0005-0000-0000-00002D300000}"/>
    <cellStyle name="Comma 5 4 2 10 2" xfId="15064" xr:uid="{00000000-0005-0000-0000-00002E300000}"/>
    <cellStyle name="Comma 5 4 2 11" xfId="4668" xr:uid="{00000000-0005-0000-0000-00002F300000}"/>
    <cellStyle name="Comma 5 4 2 11 2" xfId="12462" xr:uid="{00000000-0005-0000-0000-000030300000}"/>
    <cellStyle name="Comma 5 4 2 12" xfId="9864" xr:uid="{00000000-0005-0000-0000-000031300000}"/>
    <cellStyle name="Comma 5 4 2 2" xfId="2011" xr:uid="{00000000-0005-0000-0000-000032300000}"/>
    <cellStyle name="Comma 5 4 2 2 2" xfId="2012" xr:uid="{00000000-0005-0000-0000-000033300000}"/>
    <cellStyle name="Comma 5 4 2 2 2 2" xfId="2013" xr:uid="{00000000-0005-0000-0000-000034300000}"/>
    <cellStyle name="Comma 5 4 2 2 2 2 2" xfId="7270" xr:uid="{00000000-0005-0000-0000-000035300000}"/>
    <cellStyle name="Comma 5 4 2 2 2 2 2 2" xfId="15067" xr:uid="{00000000-0005-0000-0000-000036300000}"/>
    <cellStyle name="Comma 5 4 2 2 2 2 3" xfId="4671" xr:uid="{00000000-0005-0000-0000-000037300000}"/>
    <cellStyle name="Comma 5 4 2 2 2 2 3 2" xfId="12465" xr:uid="{00000000-0005-0000-0000-000038300000}"/>
    <cellStyle name="Comma 5 4 2 2 2 2 4" xfId="9867" xr:uid="{00000000-0005-0000-0000-000039300000}"/>
    <cellStyle name="Comma 5 4 2 2 2 3" xfId="7269" xr:uid="{00000000-0005-0000-0000-00003A300000}"/>
    <cellStyle name="Comma 5 4 2 2 2 3 2" xfId="15066" xr:uid="{00000000-0005-0000-0000-00003B300000}"/>
    <cellStyle name="Comma 5 4 2 2 2 4" xfId="4670" xr:uid="{00000000-0005-0000-0000-00003C300000}"/>
    <cellStyle name="Comma 5 4 2 2 2 4 2" xfId="12464" xr:uid="{00000000-0005-0000-0000-00003D300000}"/>
    <cellStyle name="Comma 5 4 2 2 2 5" xfId="9866" xr:uid="{00000000-0005-0000-0000-00003E300000}"/>
    <cellStyle name="Comma 5 4 2 2 3" xfId="2014" xr:uid="{00000000-0005-0000-0000-00003F300000}"/>
    <cellStyle name="Comma 5 4 2 2 3 2" xfId="7271" xr:uid="{00000000-0005-0000-0000-000040300000}"/>
    <cellStyle name="Comma 5 4 2 2 3 2 2" xfId="15068" xr:uid="{00000000-0005-0000-0000-000041300000}"/>
    <cellStyle name="Comma 5 4 2 2 3 3" xfId="4672" xr:uid="{00000000-0005-0000-0000-000042300000}"/>
    <cellStyle name="Comma 5 4 2 2 3 3 2" xfId="12466" xr:uid="{00000000-0005-0000-0000-000043300000}"/>
    <cellStyle name="Comma 5 4 2 2 3 4" xfId="9868" xr:uid="{00000000-0005-0000-0000-000044300000}"/>
    <cellStyle name="Comma 5 4 2 2 4" xfId="2015" xr:uid="{00000000-0005-0000-0000-000045300000}"/>
    <cellStyle name="Comma 5 4 2 2 4 2" xfId="7272" xr:uid="{00000000-0005-0000-0000-000046300000}"/>
    <cellStyle name="Comma 5 4 2 2 4 2 2" xfId="15069" xr:uid="{00000000-0005-0000-0000-000047300000}"/>
    <cellStyle name="Comma 5 4 2 2 4 3" xfId="4673" xr:uid="{00000000-0005-0000-0000-000048300000}"/>
    <cellStyle name="Comma 5 4 2 2 4 3 2" xfId="12467" xr:uid="{00000000-0005-0000-0000-000049300000}"/>
    <cellStyle name="Comma 5 4 2 2 4 4" xfId="9869" xr:uid="{00000000-0005-0000-0000-00004A300000}"/>
    <cellStyle name="Comma 5 4 2 2 5" xfId="7268" xr:uid="{00000000-0005-0000-0000-00004B300000}"/>
    <cellStyle name="Comma 5 4 2 2 5 2" xfId="15065" xr:uid="{00000000-0005-0000-0000-00004C300000}"/>
    <cellStyle name="Comma 5 4 2 2 6" xfId="4669" xr:uid="{00000000-0005-0000-0000-00004D300000}"/>
    <cellStyle name="Comma 5 4 2 2 6 2" xfId="12463" xr:uid="{00000000-0005-0000-0000-00004E300000}"/>
    <cellStyle name="Comma 5 4 2 2 7" xfId="9865" xr:uid="{00000000-0005-0000-0000-00004F300000}"/>
    <cellStyle name="Comma 5 4 2 3" xfId="2016" xr:uid="{00000000-0005-0000-0000-000050300000}"/>
    <cellStyle name="Comma 5 4 2 3 2" xfId="2017" xr:uid="{00000000-0005-0000-0000-000051300000}"/>
    <cellStyle name="Comma 5 4 2 3 2 2" xfId="2018" xr:uid="{00000000-0005-0000-0000-000052300000}"/>
    <cellStyle name="Comma 5 4 2 3 2 2 2" xfId="7275" xr:uid="{00000000-0005-0000-0000-000053300000}"/>
    <cellStyle name="Comma 5 4 2 3 2 2 2 2" xfId="15072" xr:uid="{00000000-0005-0000-0000-000054300000}"/>
    <cellStyle name="Comma 5 4 2 3 2 2 3" xfId="4676" xr:uid="{00000000-0005-0000-0000-000055300000}"/>
    <cellStyle name="Comma 5 4 2 3 2 2 3 2" xfId="12470" xr:uid="{00000000-0005-0000-0000-000056300000}"/>
    <cellStyle name="Comma 5 4 2 3 2 2 4" xfId="9872" xr:uid="{00000000-0005-0000-0000-000057300000}"/>
    <cellStyle name="Comma 5 4 2 3 2 3" xfId="7274" xr:uid="{00000000-0005-0000-0000-000058300000}"/>
    <cellStyle name="Comma 5 4 2 3 2 3 2" xfId="15071" xr:uid="{00000000-0005-0000-0000-000059300000}"/>
    <cellStyle name="Comma 5 4 2 3 2 4" xfId="4675" xr:uid="{00000000-0005-0000-0000-00005A300000}"/>
    <cellStyle name="Comma 5 4 2 3 2 4 2" xfId="12469" xr:uid="{00000000-0005-0000-0000-00005B300000}"/>
    <cellStyle name="Comma 5 4 2 3 2 5" xfId="9871" xr:uid="{00000000-0005-0000-0000-00005C300000}"/>
    <cellStyle name="Comma 5 4 2 3 3" xfId="2019" xr:uid="{00000000-0005-0000-0000-00005D300000}"/>
    <cellStyle name="Comma 5 4 2 3 3 2" xfId="7276" xr:uid="{00000000-0005-0000-0000-00005E300000}"/>
    <cellStyle name="Comma 5 4 2 3 3 2 2" xfId="15073" xr:uid="{00000000-0005-0000-0000-00005F300000}"/>
    <cellStyle name="Comma 5 4 2 3 3 3" xfId="4677" xr:uid="{00000000-0005-0000-0000-000060300000}"/>
    <cellStyle name="Comma 5 4 2 3 3 3 2" xfId="12471" xr:uid="{00000000-0005-0000-0000-000061300000}"/>
    <cellStyle name="Comma 5 4 2 3 3 4" xfId="9873" xr:uid="{00000000-0005-0000-0000-000062300000}"/>
    <cellStyle name="Comma 5 4 2 3 4" xfId="2020" xr:uid="{00000000-0005-0000-0000-000063300000}"/>
    <cellStyle name="Comma 5 4 2 3 4 2" xfId="7277" xr:uid="{00000000-0005-0000-0000-000064300000}"/>
    <cellStyle name="Comma 5 4 2 3 4 2 2" xfId="15074" xr:uid="{00000000-0005-0000-0000-000065300000}"/>
    <cellStyle name="Comma 5 4 2 3 4 3" xfId="4678" xr:uid="{00000000-0005-0000-0000-000066300000}"/>
    <cellStyle name="Comma 5 4 2 3 4 3 2" xfId="12472" xr:uid="{00000000-0005-0000-0000-000067300000}"/>
    <cellStyle name="Comma 5 4 2 3 4 4" xfId="9874" xr:uid="{00000000-0005-0000-0000-000068300000}"/>
    <cellStyle name="Comma 5 4 2 3 5" xfId="7273" xr:uid="{00000000-0005-0000-0000-000069300000}"/>
    <cellStyle name="Comma 5 4 2 3 5 2" xfId="15070" xr:uid="{00000000-0005-0000-0000-00006A300000}"/>
    <cellStyle name="Comma 5 4 2 3 6" xfId="4674" xr:uid="{00000000-0005-0000-0000-00006B300000}"/>
    <cellStyle name="Comma 5 4 2 3 6 2" xfId="12468" xr:uid="{00000000-0005-0000-0000-00006C300000}"/>
    <cellStyle name="Comma 5 4 2 3 7" xfId="9870" xr:uid="{00000000-0005-0000-0000-00006D300000}"/>
    <cellStyle name="Comma 5 4 2 4" xfId="2021" xr:uid="{00000000-0005-0000-0000-00006E300000}"/>
    <cellStyle name="Comma 5 4 2 4 2" xfId="2022" xr:uid="{00000000-0005-0000-0000-00006F300000}"/>
    <cellStyle name="Comma 5 4 2 4 2 2" xfId="2023" xr:uid="{00000000-0005-0000-0000-000070300000}"/>
    <cellStyle name="Comma 5 4 2 4 2 2 2" xfId="7280" xr:uid="{00000000-0005-0000-0000-000071300000}"/>
    <cellStyle name="Comma 5 4 2 4 2 2 2 2" xfId="15077" xr:uid="{00000000-0005-0000-0000-000072300000}"/>
    <cellStyle name="Comma 5 4 2 4 2 2 3" xfId="4681" xr:uid="{00000000-0005-0000-0000-000073300000}"/>
    <cellStyle name="Comma 5 4 2 4 2 2 3 2" xfId="12475" xr:uid="{00000000-0005-0000-0000-000074300000}"/>
    <cellStyle name="Comma 5 4 2 4 2 2 4" xfId="9877" xr:uid="{00000000-0005-0000-0000-000075300000}"/>
    <cellStyle name="Comma 5 4 2 4 2 3" xfId="7279" xr:uid="{00000000-0005-0000-0000-000076300000}"/>
    <cellStyle name="Comma 5 4 2 4 2 3 2" xfId="15076" xr:uid="{00000000-0005-0000-0000-000077300000}"/>
    <cellStyle name="Comma 5 4 2 4 2 4" xfId="4680" xr:uid="{00000000-0005-0000-0000-000078300000}"/>
    <cellStyle name="Comma 5 4 2 4 2 4 2" xfId="12474" xr:uid="{00000000-0005-0000-0000-000079300000}"/>
    <cellStyle name="Comma 5 4 2 4 2 5" xfId="9876" xr:uid="{00000000-0005-0000-0000-00007A300000}"/>
    <cellStyle name="Comma 5 4 2 4 3" xfId="2024" xr:uid="{00000000-0005-0000-0000-00007B300000}"/>
    <cellStyle name="Comma 5 4 2 4 3 2" xfId="7281" xr:uid="{00000000-0005-0000-0000-00007C300000}"/>
    <cellStyle name="Comma 5 4 2 4 3 2 2" xfId="15078" xr:uid="{00000000-0005-0000-0000-00007D300000}"/>
    <cellStyle name="Comma 5 4 2 4 3 3" xfId="4682" xr:uid="{00000000-0005-0000-0000-00007E300000}"/>
    <cellStyle name="Comma 5 4 2 4 3 3 2" xfId="12476" xr:uid="{00000000-0005-0000-0000-00007F300000}"/>
    <cellStyle name="Comma 5 4 2 4 3 4" xfId="9878" xr:uid="{00000000-0005-0000-0000-000080300000}"/>
    <cellStyle name="Comma 5 4 2 4 4" xfId="2025" xr:uid="{00000000-0005-0000-0000-000081300000}"/>
    <cellStyle name="Comma 5 4 2 4 4 2" xfId="7282" xr:uid="{00000000-0005-0000-0000-000082300000}"/>
    <cellStyle name="Comma 5 4 2 4 4 2 2" xfId="15079" xr:uid="{00000000-0005-0000-0000-000083300000}"/>
    <cellStyle name="Comma 5 4 2 4 4 3" xfId="4683" xr:uid="{00000000-0005-0000-0000-000084300000}"/>
    <cellStyle name="Comma 5 4 2 4 4 3 2" xfId="12477" xr:uid="{00000000-0005-0000-0000-000085300000}"/>
    <cellStyle name="Comma 5 4 2 4 4 4" xfId="9879" xr:uid="{00000000-0005-0000-0000-000086300000}"/>
    <cellStyle name="Comma 5 4 2 4 5" xfId="7278" xr:uid="{00000000-0005-0000-0000-000087300000}"/>
    <cellStyle name="Comma 5 4 2 4 5 2" xfId="15075" xr:uid="{00000000-0005-0000-0000-000088300000}"/>
    <cellStyle name="Comma 5 4 2 4 6" xfId="4679" xr:uid="{00000000-0005-0000-0000-000089300000}"/>
    <cellStyle name="Comma 5 4 2 4 6 2" xfId="12473" xr:uid="{00000000-0005-0000-0000-00008A300000}"/>
    <cellStyle name="Comma 5 4 2 4 7" xfId="9875" xr:uid="{00000000-0005-0000-0000-00008B300000}"/>
    <cellStyle name="Comma 5 4 2 5" xfId="2026" xr:uid="{00000000-0005-0000-0000-00008C300000}"/>
    <cellStyle name="Comma 5 4 2 5 2" xfId="2027" xr:uid="{00000000-0005-0000-0000-00008D300000}"/>
    <cellStyle name="Comma 5 4 2 5 2 2" xfId="2028" xr:uid="{00000000-0005-0000-0000-00008E300000}"/>
    <cellStyle name="Comma 5 4 2 5 2 2 2" xfId="7285" xr:uid="{00000000-0005-0000-0000-00008F300000}"/>
    <cellStyle name="Comma 5 4 2 5 2 2 2 2" xfId="15082" xr:uid="{00000000-0005-0000-0000-000090300000}"/>
    <cellStyle name="Comma 5 4 2 5 2 2 3" xfId="4686" xr:uid="{00000000-0005-0000-0000-000091300000}"/>
    <cellStyle name="Comma 5 4 2 5 2 2 3 2" xfId="12480" xr:uid="{00000000-0005-0000-0000-000092300000}"/>
    <cellStyle name="Comma 5 4 2 5 2 2 4" xfId="9882" xr:uid="{00000000-0005-0000-0000-000093300000}"/>
    <cellStyle name="Comma 5 4 2 5 2 3" xfId="7284" xr:uid="{00000000-0005-0000-0000-000094300000}"/>
    <cellStyle name="Comma 5 4 2 5 2 3 2" xfId="15081" xr:uid="{00000000-0005-0000-0000-000095300000}"/>
    <cellStyle name="Comma 5 4 2 5 2 4" xfId="4685" xr:uid="{00000000-0005-0000-0000-000096300000}"/>
    <cellStyle name="Comma 5 4 2 5 2 4 2" xfId="12479" xr:uid="{00000000-0005-0000-0000-000097300000}"/>
    <cellStyle name="Comma 5 4 2 5 2 5" xfId="9881" xr:uid="{00000000-0005-0000-0000-000098300000}"/>
    <cellStyle name="Comma 5 4 2 5 3" xfId="2029" xr:uid="{00000000-0005-0000-0000-000099300000}"/>
    <cellStyle name="Comma 5 4 2 5 3 2" xfId="7286" xr:uid="{00000000-0005-0000-0000-00009A300000}"/>
    <cellStyle name="Comma 5 4 2 5 3 2 2" xfId="15083" xr:uid="{00000000-0005-0000-0000-00009B300000}"/>
    <cellStyle name="Comma 5 4 2 5 3 3" xfId="4687" xr:uid="{00000000-0005-0000-0000-00009C300000}"/>
    <cellStyle name="Comma 5 4 2 5 3 3 2" xfId="12481" xr:uid="{00000000-0005-0000-0000-00009D300000}"/>
    <cellStyle name="Comma 5 4 2 5 3 4" xfId="9883" xr:uid="{00000000-0005-0000-0000-00009E300000}"/>
    <cellStyle name="Comma 5 4 2 5 4" xfId="2030" xr:uid="{00000000-0005-0000-0000-00009F300000}"/>
    <cellStyle name="Comma 5 4 2 5 4 2" xfId="7287" xr:uid="{00000000-0005-0000-0000-0000A0300000}"/>
    <cellStyle name="Comma 5 4 2 5 4 2 2" xfId="15084" xr:uid="{00000000-0005-0000-0000-0000A1300000}"/>
    <cellStyle name="Comma 5 4 2 5 4 3" xfId="4688" xr:uid="{00000000-0005-0000-0000-0000A2300000}"/>
    <cellStyle name="Comma 5 4 2 5 4 3 2" xfId="12482" xr:uid="{00000000-0005-0000-0000-0000A3300000}"/>
    <cellStyle name="Comma 5 4 2 5 4 4" xfId="9884" xr:uid="{00000000-0005-0000-0000-0000A4300000}"/>
    <cellStyle name="Comma 5 4 2 5 5" xfId="7283" xr:uid="{00000000-0005-0000-0000-0000A5300000}"/>
    <cellStyle name="Comma 5 4 2 5 5 2" xfId="15080" xr:uid="{00000000-0005-0000-0000-0000A6300000}"/>
    <cellStyle name="Comma 5 4 2 5 6" xfId="4684" xr:uid="{00000000-0005-0000-0000-0000A7300000}"/>
    <cellStyle name="Comma 5 4 2 5 6 2" xfId="12478" xr:uid="{00000000-0005-0000-0000-0000A8300000}"/>
    <cellStyle name="Comma 5 4 2 5 7" xfId="9880" xr:uid="{00000000-0005-0000-0000-0000A9300000}"/>
    <cellStyle name="Comma 5 4 2 6" xfId="2031" xr:uid="{00000000-0005-0000-0000-0000AA300000}"/>
    <cellStyle name="Comma 5 4 2 6 2" xfId="2032" xr:uid="{00000000-0005-0000-0000-0000AB300000}"/>
    <cellStyle name="Comma 5 4 2 6 2 2" xfId="7289" xr:uid="{00000000-0005-0000-0000-0000AC300000}"/>
    <cellStyle name="Comma 5 4 2 6 2 2 2" xfId="15086" xr:uid="{00000000-0005-0000-0000-0000AD300000}"/>
    <cellStyle name="Comma 5 4 2 6 2 3" xfId="4690" xr:uid="{00000000-0005-0000-0000-0000AE300000}"/>
    <cellStyle name="Comma 5 4 2 6 2 3 2" xfId="12484" xr:uid="{00000000-0005-0000-0000-0000AF300000}"/>
    <cellStyle name="Comma 5 4 2 6 2 4" xfId="9886" xr:uid="{00000000-0005-0000-0000-0000B0300000}"/>
    <cellStyle name="Comma 5 4 2 6 3" xfId="2033" xr:uid="{00000000-0005-0000-0000-0000B1300000}"/>
    <cellStyle name="Comma 5 4 2 6 3 2" xfId="7290" xr:uid="{00000000-0005-0000-0000-0000B2300000}"/>
    <cellStyle name="Comma 5 4 2 6 3 2 2" xfId="15087" xr:uid="{00000000-0005-0000-0000-0000B3300000}"/>
    <cellStyle name="Comma 5 4 2 6 3 3" xfId="4691" xr:uid="{00000000-0005-0000-0000-0000B4300000}"/>
    <cellStyle name="Comma 5 4 2 6 3 3 2" xfId="12485" xr:uid="{00000000-0005-0000-0000-0000B5300000}"/>
    <cellStyle name="Comma 5 4 2 6 3 4" xfId="9887" xr:uid="{00000000-0005-0000-0000-0000B6300000}"/>
    <cellStyle name="Comma 5 4 2 6 4" xfId="7288" xr:uid="{00000000-0005-0000-0000-0000B7300000}"/>
    <cellStyle name="Comma 5 4 2 6 4 2" xfId="15085" xr:uid="{00000000-0005-0000-0000-0000B8300000}"/>
    <cellStyle name="Comma 5 4 2 6 5" xfId="4689" xr:uid="{00000000-0005-0000-0000-0000B9300000}"/>
    <cellStyle name="Comma 5 4 2 6 5 2" xfId="12483" xr:uid="{00000000-0005-0000-0000-0000BA300000}"/>
    <cellStyle name="Comma 5 4 2 6 6" xfId="9885" xr:uid="{00000000-0005-0000-0000-0000BB300000}"/>
    <cellStyle name="Comma 5 4 2 7" xfId="2034" xr:uid="{00000000-0005-0000-0000-0000BC300000}"/>
    <cellStyle name="Comma 5 4 2 7 2" xfId="2035" xr:uid="{00000000-0005-0000-0000-0000BD300000}"/>
    <cellStyle name="Comma 5 4 2 7 2 2" xfId="7292" xr:uid="{00000000-0005-0000-0000-0000BE300000}"/>
    <cellStyle name="Comma 5 4 2 7 2 2 2" xfId="15089" xr:uid="{00000000-0005-0000-0000-0000BF300000}"/>
    <cellStyle name="Comma 5 4 2 7 2 3" xfId="4693" xr:uid="{00000000-0005-0000-0000-0000C0300000}"/>
    <cellStyle name="Comma 5 4 2 7 2 3 2" xfId="12487" xr:uid="{00000000-0005-0000-0000-0000C1300000}"/>
    <cellStyle name="Comma 5 4 2 7 2 4" xfId="9889" xr:uid="{00000000-0005-0000-0000-0000C2300000}"/>
    <cellStyle name="Comma 5 4 2 7 3" xfId="7291" xr:uid="{00000000-0005-0000-0000-0000C3300000}"/>
    <cellStyle name="Comma 5 4 2 7 3 2" xfId="15088" xr:uid="{00000000-0005-0000-0000-0000C4300000}"/>
    <cellStyle name="Comma 5 4 2 7 4" xfId="4692" xr:uid="{00000000-0005-0000-0000-0000C5300000}"/>
    <cellStyle name="Comma 5 4 2 7 4 2" xfId="12486" xr:uid="{00000000-0005-0000-0000-0000C6300000}"/>
    <cellStyle name="Comma 5 4 2 7 5" xfId="9888" xr:uid="{00000000-0005-0000-0000-0000C7300000}"/>
    <cellStyle name="Comma 5 4 2 8" xfId="2036" xr:uid="{00000000-0005-0000-0000-0000C8300000}"/>
    <cellStyle name="Comma 5 4 2 8 2" xfId="7293" xr:uid="{00000000-0005-0000-0000-0000C9300000}"/>
    <cellStyle name="Comma 5 4 2 8 2 2" xfId="15090" xr:uid="{00000000-0005-0000-0000-0000CA300000}"/>
    <cellStyle name="Comma 5 4 2 8 3" xfId="4694" xr:uid="{00000000-0005-0000-0000-0000CB300000}"/>
    <cellStyle name="Comma 5 4 2 8 3 2" xfId="12488" xr:uid="{00000000-0005-0000-0000-0000CC300000}"/>
    <cellStyle name="Comma 5 4 2 8 4" xfId="9890" xr:uid="{00000000-0005-0000-0000-0000CD300000}"/>
    <cellStyle name="Comma 5 4 2 9" xfId="2037" xr:uid="{00000000-0005-0000-0000-0000CE300000}"/>
    <cellStyle name="Comma 5 4 2 9 2" xfId="7294" xr:uid="{00000000-0005-0000-0000-0000CF300000}"/>
    <cellStyle name="Comma 5 4 2 9 2 2" xfId="15091" xr:uid="{00000000-0005-0000-0000-0000D0300000}"/>
    <cellStyle name="Comma 5 4 2 9 3" xfId="4695" xr:uid="{00000000-0005-0000-0000-0000D1300000}"/>
    <cellStyle name="Comma 5 4 2 9 3 2" xfId="12489" xr:uid="{00000000-0005-0000-0000-0000D2300000}"/>
    <cellStyle name="Comma 5 4 2 9 4" xfId="9891" xr:uid="{00000000-0005-0000-0000-0000D3300000}"/>
    <cellStyle name="Comma 5 4 3" xfId="2038" xr:uid="{00000000-0005-0000-0000-0000D4300000}"/>
    <cellStyle name="Comma 5 4 3 2" xfId="2039" xr:uid="{00000000-0005-0000-0000-0000D5300000}"/>
    <cellStyle name="Comma 5 4 3 2 2" xfId="2040" xr:uid="{00000000-0005-0000-0000-0000D6300000}"/>
    <cellStyle name="Comma 5 4 3 2 2 2" xfId="7297" xr:uid="{00000000-0005-0000-0000-0000D7300000}"/>
    <cellStyle name="Comma 5 4 3 2 2 2 2" xfId="15094" xr:uid="{00000000-0005-0000-0000-0000D8300000}"/>
    <cellStyle name="Comma 5 4 3 2 2 3" xfId="4698" xr:uid="{00000000-0005-0000-0000-0000D9300000}"/>
    <cellStyle name="Comma 5 4 3 2 2 3 2" xfId="12492" xr:uid="{00000000-0005-0000-0000-0000DA300000}"/>
    <cellStyle name="Comma 5 4 3 2 2 4" xfId="9894" xr:uid="{00000000-0005-0000-0000-0000DB300000}"/>
    <cellStyle name="Comma 5 4 3 2 3" xfId="7296" xr:uid="{00000000-0005-0000-0000-0000DC300000}"/>
    <cellStyle name="Comma 5 4 3 2 3 2" xfId="15093" xr:uid="{00000000-0005-0000-0000-0000DD300000}"/>
    <cellStyle name="Comma 5 4 3 2 4" xfId="4697" xr:uid="{00000000-0005-0000-0000-0000DE300000}"/>
    <cellStyle name="Comma 5 4 3 2 4 2" xfId="12491" xr:uid="{00000000-0005-0000-0000-0000DF300000}"/>
    <cellStyle name="Comma 5 4 3 2 5" xfId="9893" xr:uid="{00000000-0005-0000-0000-0000E0300000}"/>
    <cellStyle name="Comma 5 4 3 3" xfId="2041" xr:uid="{00000000-0005-0000-0000-0000E1300000}"/>
    <cellStyle name="Comma 5 4 3 3 2" xfId="7298" xr:uid="{00000000-0005-0000-0000-0000E2300000}"/>
    <cellStyle name="Comma 5 4 3 3 2 2" xfId="15095" xr:uid="{00000000-0005-0000-0000-0000E3300000}"/>
    <cellStyle name="Comma 5 4 3 3 3" xfId="4699" xr:uid="{00000000-0005-0000-0000-0000E4300000}"/>
    <cellStyle name="Comma 5 4 3 3 3 2" xfId="12493" xr:uid="{00000000-0005-0000-0000-0000E5300000}"/>
    <cellStyle name="Comma 5 4 3 3 4" xfId="9895" xr:uid="{00000000-0005-0000-0000-0000E6300000}"/>
    <cellStyle name="Comma 5 4 3 4" xfId="2042" xr:uid="{00000000-0005-0000-0000-0000E7300000}"/>
    <cellStyle name="Comma 5 4 3 4 2" xfId="7299" xr:uid="{00000000-0005-0000-0000-0000E8300000}"/>
    <cellStyle name="Comma 5 4 3 4 2 2" xfId="15096" xr:uid="{00000000-0005-0000-0000-0000E9300000}"/>
    <cellStyle name="Comma 5 4 3 4 3" xfId="4700" xr:uid="{00000000-0005-0000-0000-0000EA300000}"/>
    <cellStyle name="Comma 5 4 3 4 3 2" xfId="12494" xr:uid="{00000000-0005-0000-0000-0000EB300000}"/>
    <cellStyle name="Comma 5 4 3 4 4" xfId="9896" xr:uid="{00000000-0005-0000-0000-0000EC300000}"/>
    <cellStyle name="Comma 5 4 3 5" xfId="7295" xr:uid="{00000000-0005-0000-0000-0000ED300000}"/>
    <cellStyle name="Comma 5 4 3 5 2" xfId="15092" xr:uid="{00000000-0005-0000-0000-0000EE300000}"/>
    <cellStyle name="Comma 5 4 3 6" xfId="4696" xr:uid="{00000000-0005-0000-0000-0000EF300000}"/>
    <cellStyle name="Comma 5 4 3 6 2" xfId="12490" xr:uid="{00000000-0005-0000-0000-0000F0300000}"/>
    <cellStyle name="Comma 5 4 3 7" xfId="9892" xr:uid="{00000000-0005-0000-0000-0000F1300000}"/>
    <cellStyle name="Comma 5 4 4" xfId="2043" xr:uid="{00000000-0005-0000-0000-0000F2300000}"/>
    <cellStyle name="Comma 5 4 4 2" xfId="2044" xr:uid="{00000000-0005-0000-0000-0000F3300000}"/>
    <cellStyle name="Comma 5 4 4 2 2" xfId="2045" xr:uid="{00000000-0005-0000-0000-0000F4300000}"/>
    <cellStyle name="Comma 5 4 4 2 2 2" xfId="7302" xr:uid="{00000000-0005-0000-0000-0000F5300000}"/>
    <cellStyle name="Comma 5 4 4 2 2 2 2" xfId="15099" xr:uid="{00000000-0005-0000-0000-0000F6300000}"/>
    <cellStyle name="Comma 5 4 4 2 2 3" xfId="4703" xr:uid="{00000000-0005-0000-0000-0000F7300000}"/>
    <cellStyle name="Comma 5 4 4 2 2 3 2" xfId="12497" xr:uid="{00000000-0005-0000-0000-0000F8300000}"/>
    <cellStyle name="Comma 5 4 4 2 2 4" xfId="9899" xr:uid="{00000000-0005-0000-0000-0000F9300000}"/>
    <cellStyle name="Comma 5 4 4 2 3" xfId="7301" xr:uid="{00000000-0005-0000-0000-0000FA300000}"/>
    <cellStyle name="Comma 5 4 4 2 3 2" xfId="15098" xr:uid="{00000000-0005-0000-0000-0000FB300000}"/>
    <cellStyle name="Comma 5 4 4 2 4" xfId="4702" xr:uid="{00000000-0005-0000-0000-0000FC300000}"/>
    <cellStyle name="Comma 5 4 4 2 4 2" xfId="12496" xr:uid="{00000000-0005-0000-0000-0000FD300000}"/>
    <cellStyle name="Comma 5 4 4 2 5" xfId="9898" xr:uid="{00000000-0005-0000-0000-0000FE300000}"/>
    <cellStyle name="Comma 5 4 4 3" xfId="2046" xr:uid="{00000000-0005-0000-0000-0000FF300000}"/>
    <cellStyle name="Comma 5 4 4 3 2" xfId="7303" xr:uid="{00000000-0005-0000-0000-000000310000}"/>
    <cellStyle name="Comma 5 4 4 3 2 2" xfId="15100" xr:uid="{00000000-0005-0000-0000-000001310000}"/>
    <cellStyle name="Comma 5 4 4 3 3" xfId="4704" xr:uid="{00000000-0005-0000-0000-000002310000}"/>
    <cellStyle name="Comma 5 4 4 3 3 2" xfId="12498" xr:uid="{00000000-0005-0000-0000-000003310000}"/>
    <cellStyle name="Comma 5 4 4 3 4" xfId="9900" xr:uid="{00000000-0005-0000-0000-000004310000}"/>
    <cellStyle name="Comma 5 4 4 4" xfId="2047" xr:uid="{00000000-0005-0000-0000-000005310000}"/>
    <cellStyle name="Comma 5 4 4 4 2" xfId="7304" xr:uid="{00000000-0005-0000-0000-000006310000}"/>
    <cellStyle name="Comma 5 4 4 4 2 2" xfId="15101" xr:uid="{00000000-0005-0000-0000-000007310000}"/>
    <cellStyle name="Comma 5 4 4 4 3" xfId="4705" xr:uid="{00000000-0005-0000-0000-000008310000}"/>
    <cellStyle name="Comma 5 4 4 4 3 2" xfId="12499" xr:uid="{00000000-0005-0000-0000-000009310000}"/>
    <cellStyle name="Comma 5 4 4 4 4" xfId="9901" xr:uid="{00000000-0005-0000-0000-00000A310000}"/>
    <cellStyle name="Comma 5 4 4 5" xfId="7300" xr:uid="{00000000-0005-0000-0000-00000B310000}"/>
    <cellStyle name="Comma 5 4 4 5 2" xfId="15097" xr:uid="{00000000-0005-0000-0000-00000C310000}"/>
    <cellStyle name="Comma 5 4 4 6" xfId="4701" xr:uid="{00000000-0005-0000-0000-00000D310000}"/>
    <cellStyle name="Comma 5 4 4 6 2" xfId="12495" xr:uid="{00000000-0005-0000-0000-00000E310000}"/>
    <cellStyle name="Comma 5 4 4 7" xfId="9897" xr:uid="{00000000-0005-0000-0000-00000F310000}"/>
    <cellStyle name="Comma 5 4 5" xfId="2048" xr:uid="{00000000-0005-0000-0000-000010310000}"/>
    <cellStyle name="Comma 5 4 5 2" xfId="2049" xr:uid="{00000000-0005-0000-0000-000011310000}"/>
    <cellStyle name="Comma 5 4 5 2 2" xfId="2050" xr:uid="{00000000-0005-0000-0000-000012310000}"/>
    <cellStyle name="Comma 5 4 5 2 2 2" xfId="7307" xr:uid="{00000000-0005-0000-0000-000013310000}"/>
    <cellStyle name="Comma 5 4 5 2 2 2 2" xfId="15104" xr:uid="{00000000-0005-0000-0000-000014310000}"/>
    <cellStyle name="Comma 5 4 5 2 2 3" xfId="4708" xr:uid="{00000000-0005-0000-0000-000015310000}"/>
    <cellStyle name="Comma 5 4 5 2 2 3 2" xfId="12502" xr:uid="{00000000-0005-0000-0000-000016310000}"/>
    <cellStyle name="Comma 5 4 5 2 2 4" xfId="9904" xr:uid="{00000000-0005-0000-0000-000017310000}"/>
    <cellStyle name="Comma 5 4 5 2 3" xfId="7306" xr:uid="{00000000-0005-0000-0000-000018310000}"/>
    <cellStyle name="Comma 5 4 5 2 3 2" xfId="15103" xr:uid="{00000000-0005-0000-0000-000019310000}"/>
    <cellStyle name="Comma 5 4 5 2 4" xfId="4707" xr:uid="{00000000-0005-0000-0000-00001A310000}"/>
    <cellStyle name="Comma 5 4 5 2 4 2" xfId="12501" xr:uid="{00000000-0005-0000-0000-00001B310000}"/>
    <cellStyle name="Comma 5 4 5 2 5" xfId="9903" xr:uid="{00000000-0005-0000-0000-00001C310000}"/>
    <cellStyle name="Comma 5 4 5 3" xfId="2051" xr:uid="{00000000-0005-0000-0000-00001D310000}"/>
    <cellStyle name="Comma 5 4 5 3 2" xfId="7308" xr:uid="{00000000-0005-0000-0000-00001E310000}"/>
    <cellStyle name="Comma 5 4 5 3 2 2" xfId="15105" xr:uid="{00000000-0005-0000-0000-00001F310000}"/>
    <cellStyle name="Comma 5 4 5 3 3" xfId="4709" xr:uid="{00000000-0005-0000-0000-000020310000}"/>
    <cellStyle name="Comma 5 4 5 3 3 2" xfId="12503" xr:uid="{00000000-0005-0000-0000-000021310000}"/>
    <cellStyle name="Comma 5 4 5 3 4" xfId="9905" xr:uid="{00000000-0005-0000-0000-000022310000}"/>
    <cellStyle name="Comma 5 4 5 4" xfId="2052" xr:uid="{00000000-0005-0000-0000-000023310000}"/>
    <cellStyle name="Comma 5 4 5 4 2" xfId="7309" xr:uid="{00000000-0005-0000-0000-000024310000}"/>
    <cellStyle name="Comma 5 4 5 4 2 2" xfId="15106" xr:uid="{00000000-0005-0000-0000-000025310000}"/>
    <cellStyle name="Comma 5 4 5 4 3" xfId="4710" xr:uid="{00000000-0005-0000-0000-000026310000}"/>
    <cellStyle name="Comma 5 4 5 4 3 2" xfId="12504" xr:uid="{00000000-0005-0000-0000-000027310000}"/>
    <cellStyle name="Comma 5 4 5 4 4" xfId="9906" xr:uid="{00000000-0005-0000-0000-000028310000}"/>
    <cellStyle name="Comma 5 4 5 5" xfId="7305" xr:uid="{00000000-0005-0000-0000-000029310000}"/>
    <cellStyle name="Comma 5 4 5 5 2" xfId="15102" xr:uid="{00000000-0005-0000-0000-00002A310000}"/>
    <cellStyle name="Comma 5 4 5 6" xfId="4706" xr:uid="{00000000-0005-0000-0000-00002B310000}"/>
    <cellStyle name="Comma 5 4 5 6 2" xfId="12500" xr:uid="{00000000-0005-0000-0000-00002C310000}"/>
    <cellStyle name="Comma 5 4 5 7" xfId="9902" xr:uid="{00000000-0005-0000-0000-00002D310000}"/>
    <cellStyle name="Comma 5 4 6" xfId="2053" xr:uid="{00000000-0005-0000-0000-00002E310000}"/>
    <cellStyle name="Comma 5 4 6 2" xfId="2054" xr:uid="{00000000-0005-0000-0000-00002F310000}"/>
    <cellStyle name="Comma 5 4 6 2 2" xfId="2055" xr:uid="{00000000-0005-0000-0000-000030310000}"/>
    <cellStyle name="Comma 5 4 6 2 2 2" xfId="7312" xr:uid="{00000000-0005-0000-0000-000031310000}"/>
    <cellStyle name="Comma 5 4 6 2 2 2 2" xfId="15109" xr:uid="{00000000-0005-0000-0000-000032310000}"/>
    <cellStyle name="Comma 5 4 6 2 2 3" xfId="4713" xr:uid="{00000000-0005-0000-0000-000033310000}"/>
    <cellStyle name="Comma 5 4 6 2 2 3 2" xfId="12507" xr:uid="{00000000-0005-0000-0000-000034310000}"/>
    <cellStyle name="Comma 5 4 6 2 2 4" xfId="9909" xr:uid="{00000000-0005-0000-0000-000035310000}"/>
    <cellStyle name="Comma 5 4 6 2 3" xfId="7311" xr:uid="{00000000-0005-0000-0000-000036310000}"/>
    <cellStyle name="Comma 5 4 6 2 3 2" xfId="15108" xr:uid="{00000000-0005-0000-0000-000037310000}"/>
    <cellStyle name="Comma 5 4 6 2 4" xfId="4712" xr:uid="{00000000-0005-0000-0000-000038310000}"/>
    <cellStyle name="Comma 5 4 6 2 4 2" xfId="12506" xr:uid="{00000000-0005-0000-0000-000039310000}"/>
    <cellStyle name="Comma 5 4 6 2 5" xfId="9908" xr:uid="{00000000-0005-0000-0000-00003A310000}"/>
    <cellStyle name="Comma 5 4 6 3" xfId="2056" xr:uid="{00000000-0005-0000-0000-00003B310000}"/>
    <cellStyle name="Comma 5 4 6 3 2" xfId="7313" xr:uid="{00000000-0005-0000-0000-00003C310000}"/>
    <cellStyle name="Comma 5 4 6 3 2 2" xfId="15110" xr:uid="{00000000-0005-0000-0000-00003D310000}"/>
    <cellStyle name="Comma 5 4 6 3 3" xfId="4714" xr:uid="{00000000-0005-0000-0000-00003E310000}"/>
    <cellStyle name="Comma 5 4 6 3 3 2" xfId="12508" xr:uid="{00000000-0005-0000-0000-00003F310000}"/>
    <cellStyle name="Comma 5 4 6 3 4" xfId="9910" xr:uid="{00000000-0005-0000-0000-000040310000}"/>
    <cellStyle name="Comma 5 4 6 4" xfId="2057" xr:uid="{00000000-0005-0000-0000-000041310000}"/>
    <cellStyle name="Comma 5 4 6 4 2" xfId="7314" xr:uid="{00000000-0005-0000-0000-000042310000}"/>
    <cellStyle name="Comma 5 4 6 4 2 2" xfId="15111" xr:uid="{00000000-0005-0000-0000-000043310000}"/>
    <cellStyle name="Comma 5 4 6 4 3" xfId="4715" xr:uid="{00000000-0005-0000-0000-000044310000}"/>
    <cellStyle name="Comma 5 4 6 4 3 2" xfId="12509" xr:uid="{00000000-0005-0000-0000-000045310000}"/>
    <cellStyle name="Comma 5 4 6 4 4" xfId="9911" xr:uid="{00000000-0005-0000-0000-000046310000}"/>
    <cellStyle name="Comma 5 4 6 5" xfId="7310" xr:uid="{00000000-0005-0000-0000-000047310000}"/>
    <cellStyle name="Comma 5 4 6 5 2" xfId="15107" xr:uid="{00000000-0005-0000-0000-000048310000}"/>
    <cellStyle name="Comma 5 4 6 6" xfId="4711" xr:uid="{00000000-0005-0000-0000-000049310000}"/>
    <cellStyle name="Comma 5 4 6 6 2" xfId="12505" xr:uid="{00000000-0005-0000-0000-00004A310000}"/>
    <cellStyle name="Comma 5 4 6 7" xfId="9907" xr:uid="{00000000-0005-0000-0000-00004B310000}"/>
    <cellStyle name="Comma 5 4 7" xfId="2058" xr:uid="{00000000-0005-0000-0000-00004C310000}"/>
    <cellStyle name="Comma 5 4 7 2" xfId="2059" xr:uid="{00000000-0005-0000-0000-00004D310000}"/>
    <cellStyle name="Comma 5 4 7 2 2" xfId="7316" xr:uid="{00000000-0005-0000-0000-00004E310000}"/>
    <cellStyle name="Comma 5 4 7 2 2 2" xfId="15113" xr:uid="{00000000-0005-0000-0000-00004F310000}"/>
    <cellStyle name="Comma 5 4 7 2 3" xfId="4717" xr:uid="{00000000-0005-0000-0000-000050310000}"/>
    <cellStyle name="Comma 5 4 7 2 3 2" xfId="12511" xr:uid="{00000000-0005-0000-0000-000051310000}"/>
    <cellStyle name="Comma 5 4 7 2 4" xfId="9913" xr:uid="{00000000-0005-0000-0000-000052310000}"/>
    <cellStyle name="Comma 5 4 7 3" xfId="2060" xr:uid="{00000000-0005-0000-0000-000053310000}"/>
    <cellStyle name="Comma 5 4 7 3 2" xfId="7317" xr:uid="{00000000-0005-0000-0000-000054310000}"/>
    <cellStyle name="Comma 5 4 7 3 2 2" xfId="15114" xr:uid="{00000000-0005-0000-0000-000055310000}"/>
    <cellStyle name="Comma 5 4 7 3 3" xfId="4718" xr:uid="{00000000-0005-0000-0000-000056310000}"/>
    <cellStyle name="Comma 5 4 7 3 3 2" xfId="12512" xr:uid="{00000000-0005-0000-0000-000057310000}"/>
    <cellStyle name="Comma 5 4 7 3 4" xfId="9914" xr:uid="{00000000-0005-0000-0000-000058310000}"/>
    <cellStyle name="Comma 5 4 7 4" xfId="7315" xr:uid="{00000000-0005-0000-0000-000059310000}"/>
    <cellStyle name="Comma 5 4 7 4 2" xfId="15112" xr:uid="{00000000-0005-0000-0000-00005A310000}"/>
    <cellStyle name="Comma 5 4 7 5" xfId="4716" xr:uid="{00000000-0005-0000-0000-00005B310000}"/>
    <cellStyle name="Comma 5 4 7 5 2" xfId="12510" xr:uid="{00000000-0005-0000-0000-00005C310000}"/>
    <cellStyle name="Comma 5 4 7 6" xfId="9912" xr:uid="{00000000-0005-0000-0000-00005D310000}"/>
    <cellStyle name="Comma 5 4 8" xfId="2061" xr:uid="{00000000-0005-0000-0000-00005E310000}"/>
    <cellStyle name="Comma 5 4 8 2" xfId="2062" xr:uid="{00000000-0005-0000-0000-00005F310000}"/>
    <cellStyle name="Comma 5 4 8 2 2" xfId="7319" xr:uid="{00000000-0005-0000-0000-000060310000}"/>
    <cellStyle name="Comma 5 4 8 2 2 2" xfId="15116" xr:uid="{00000000-0005-0000-0000-000061310000}"/>
    <cellStyle name="Comma 5 4 8 2 3" xfId="4720" xr:uid="{00000000-0005-0000-0000-000062310000}"/>
    <cellStyle name="Comma 5 4 8 2 3 2" xfId="12514" xr:uid="{00000000-0005-0000-0000-000063310000}"/>
    <cellStyle name="Comma 5 4 8 2 4" xfId="9916" xr:uid="{00000000-0005-0000-0000-000064310000}"/>
    <cellStyle name="Comma 5 4 8 3" xfId="7318" xr:uid="{00000000-0005-0000-0000-000065310000}"/>
    <cellStyle name="Comma 5 4 8 3 2" xfId="15115" xr:uid="{00000000-0005-0000-0000-000066310000}"/>
    <cellStyle name="Comma 5 4 8 4" xfId="4719" xr:uid="{00000000-0005-0000-0000-000067310000}"/>
    <cellStyle name="Comma 5 4 8 4 2" xfId="12513" xr:uid="{00000000-0005-0000-0000-000068310000}"/>
    <cellStyle name="Comma 5 4 8 5" xfId="9915" xr:uid="{00000000-0005-0000-0000-000069310000}"/>
    <cellStyle name="Comma 5 4 9" xfId="2063" xr:uid="{00000000-0005-0000-0000-00006A310000}"/>
    <cellStyle name="Comma 5 4 9 2" xfId="7320" xr:uid="{00000000-0005-0000-0000-00006B310000}"/>
    <cellStyle name="Comma 5 4 9 2 2" xfId="15117" xr:uid="{00000000-0005-0000-0000-00006C310000}"/>
    <cellStyle name="Comma 5 4 9 3" xfId="4721" xr:uid="{00000000-0005-0000-0000-00006D310000}"/>
    <cellStyle name="Comma 5 4 9 3 2" xfId="12515" xr:uid="{00000000-0005-0000-0000-00006E310000}"/>
    <cellStyle name="Comma 5 4 9 4" xfId="9917" xr:uid="{00000000-0005-0000-0000-00006F310000}"/>
    <cellStyle name="Comma 5 5" xfId="2064" xr:uid="{00000000-0005-0000-0000-000070310000}"/>
    <cellStyle name="Comma 5 5 10" xfId="7321" xr:uid="{00000000-0005-0000-0000-000071310000}"/>
    <cellStyle name="Comma 5 5 10 2" xfId="15118" xr:uid="{00000000-0005-0000-0000-000072310000}"/>
    <cellStyle name="Comma 5 5 11" xfId="4722" xr:uid="{00000000-0005-0000-0000-000073310000}"/>
    <cellStyle name="Comma 5 5 11 2" xfId="12516" xr:uid="{00000000-0005-0000-0000-000074310000}"/>
    <cellStyle name="Comma 5 5 12" xfId="9918" xr:uid="{00000000-0005-0000-0000-000075310000}"/>
    <cellStyle name="Comma 5 5 2" xfId="2065" xr:uid="{00000000-0005-0000-0000-000076310000}"/>
    <cellStyle name="Comma 5 5 2 2" xfId="2066" xr:uid="{00000000-0005-0000-0000-000077310000}"/>
    <cellStyle name="Comma 5 5 2 2 2" xfId="2067" xr:uid="{00000000-0005-0000-0000-000078310000}"/>
    <cellStyle name="Comma 5 5 2 2 2 2" xfId="7324" xr:uid="{00000000-0005-0000-0000-000079310000}"/>
    <cellStyle name="Comma 5 5 2 2 2 2 2" xfId="15121" xr:uid="{00000000-0005-0000-0000-00007A310000}"/>
    <cellStyle name="Comma 5 5 2 2 2 3" xfId="4725" xr:uid="{00000000-0005-0000-0000-00007B310000}"/>
    <cellStyle name="Comma 5 5 2 2 2 3 2" xfId="12519" xr:uid="{00000000-0005-0000-0000-00007C310000}"/>
    <cellStyle name="Comma 5 5 2 2 2 4" xfId="9921" xr:uid="{00000000-0005-0000-0000-00007D310000}"/>
    <cellStyle name="Comma 5 5 2 2 3" xfId="7323" xr:uid="{00000000-0005-0000-0000-00007E310000}"/>
    <cellStyle name="Comma 5 5 2 2 3 2" xfId="15120" xr:uid="{00000000-0005-0000-0000-00007F310000}"/>
    <cellStyle name="Comma 5 5 2 2 4" xfId="4724" xr:uid="{00000000-0005-0000-0000-000080310000}"/>
    <cellStyle name="Comma 5 5 2 2 4 2" xfId="12518" xr:uid="{00000000-0005-0000-0000-000081310000}"/>
    <cellStyle name="Comma 5 5 2 2 5" xfId="9920" xr:uid="{00000000-0005-0000-0000-000082310000}"/>
    <cellStyle name="Comma 5 5 2 3" xfId="2068" xr:uid="{00000000-0005-0000-0000-000083310000}"/>
    <cellStyle name="Comma 5 5 2 3 2" xfId="7325" xr:uid="{00000000-0005-0000-0000-000084310000}"/>
    <cellStyle name="Comma 5 5 2 3 2 2" xfId="15122" xr:uid="{00000000-0005-0000-0000-000085310000}"/>
    <cellStyle name="Comma 5 5 2 3 3" xfId="4726" xr:uid="{00000000-0005-0000-0000-000086310000}"/>
    <cellStyle name="Comma 5 5 2 3 3 2" xfId="12520" xr:uid="{00000000-0005-0000-0000-000087310000}"/>
    <cellStyle name="Comma 5 5 2 3 4" xfId="9922" xr:uid="{00000000-0005-0000-0000-000088310000}"/>
    <cellStyle name="Comma 5 5 2 4" xfId="2069" xr:uid="{00000000-0005-0000-0000-000089310000}"/>
    <cellStyle name="Comma 5 5 2 4 2" xfId="7326" xr:uid="{00000000-0005-0000-0000-00008A310000}"/>
    <cellStyle name="Comma 5 5 2 4 2 2" xfId="15123" xr:uid="{00000000-0005-0000-0000-00008B310000}"/>
    <cellStyle name="Comma 5 5 2 4 3" xfId="4727" xr:uid="{00000000-0005-0000-0000-00008C310000}"/>
    <cellStyle name="Comma 5 5 2 4 3 2" xfId="12521" xr:uid="{00000000-0005-0000-0000-00008D310000}"/>
    <cellStyle name="Comma 5 5 2 4 4" xfId="9923" xr:uid="{00000000-0005-0000-0000-00008E310000}"/>
    <cellStyle name="Comma 5 5 2 5" xfId="7322" xr:uid="{00000000-0005-0000-0000-00008F310000}"/>
    <cellStyle name="Comma 5 5 2 5 2" xfId="15119" xr:uid="{00000000-0005-0000-0000-000090310000}"/>
    <cellStyle name="Comma 5 5 2 6" xfId="4723" xr:uid="{00000000-0005-0000-0000-000091310000}"/>
    <cellStyle name="Comma 5 5 2 6 2" xfId="12517" xr:uid="{00000000-0005-0000-0000-000092310000}"/>
    <cellStyle name="Comma 5 5 2 7" xfId="9919" xr:uid="{00000000-0005-0000-0000-000093310000}"/>
    <cellStyle name="Comma 5 5 3" xfId="2070" xr:uid="{00000000-0005-0000-0000-000094310000}"/>
    <cellStyle name="Comma 5 5 3 2" xfId="2071" xr:uid="{00000000-0005-0000-0000-000095310000}"/>
    <cellStyle name="Comma 5 5 3 2 2" xfId="2072" xr:uid="{00000000-0005-0000-0000-000096310000}"/>
    <cellStyle name="Comma 5 5 3 2 2 2" xfId="7329" xr:uid="{00000000-0005-0000-0000-000097310000}"/>
    <cellStyle name="Comma 5 5 3 2 2 2 2" xfId="15126" xr:uid="{00000000-0005-0000-0000-000098310000}"/>
    <cellStyle name="Comma 5 5 3 2 2 3" xfId="4730" xr:uid="{00000000-0005-0000-0000-000099310000}"/>
    <cellStyle name="Comma 5 5 3 2 2 3 2" xfId="12524" xr:uid="{00000000-0005-0000-0000-00009A310000}"/>
    <cellStyle name="Comma 5 5 3 2 2 4" xfId="9926" xr:uid="{00000000-0005-0000-0000-00009B310000}"/>
    <cellStyle name="Comma 5 5 3 2 3" xfId="7328" xr:uid="{00000000-0005-0000-0000-00009C310000}"/>
    <cellStyle name="Comma 5 5 3 2 3 2" xfId="15125" xr:uid="{00000000-0005-0000-0000-00009D310000}"/>
    <cellStyle name="Comma 5 5 3 2 4" xfId="4729" xr:uid="{00000000-0005-0000-0000-00009E310000}"/>
    <cellStyle name="Comma 5 5 3 2 4 2" xfId="12523" xr:uid="{00000000-0005-0000-0000-00009F310000}"/>
    <cellStyle name="Comma 5 5 3 2 5" xfId="9925" xr:uid="{00000000-0005-0000-0000-0000A0310000}"/>
    <cellStyle name="Comma 5 5 3 3" xfId="2073" xr:uid="{00000000-0005-0000-0000-0000A1310000}"/>
    <cellStyle name="Comma 5 5 3 3 2" xfId="7330" xr:uid="{00000000-0005-0000-0000-0000A2310000}"/>
    <cellStyle name="Comma 5 5 3 3 2 2" xfId="15127" xr:uid="{00000000-0005-0000-0000-0000A3310000}"/>
    <cellStyle name="Comma 5 5 3 3 3" xfId="4731" xr:uid="{00000000-0005-0000-0000-0000A4310000}"/>
    <cellStyle name="Comma 5 5 3 3 3 2" xfId="12525" xr:uid="{00000000-0005-0000-0000-0000A5310000}"/>
    <cellStyle name="Comma 5 5 3 3 4" xfId="9927" xr:uid="{00000000-0005-0000-0000-0000A6310000}"/>
    <cellStyle name="Comma 5 5 3 4" xfId="2074" xr:uid="{00000000-0005-0000-0000-0000A7310000}"/>
    <cellStyle name="Comma 5 5 3 4 2" xfId="7331" xr:uid="{00000000-0005-0000-0000-0000A8310000}"/>
    <cellStyle name="Comma 5 5 3 4 2 2" xfId="15128" xr:uid="{00000000-0005-0000-0000-0000A9310000}"/>
    <cellStyle name="Comma 5 5 3 4 3" xfId="4732" xr:uid="{00000000-0005-0000-0000-0000AA310000}"/>
    <cellStyle name="Comma 5 5 3 4 3 2" xfId="12526" xr:uid="{00000000-0005-0000-0000-0000AB310000}"/>
    <cellStyle name="Comma 5 5 3 4 4" xfId="9928" xr:uid="{00000000-0005-0000-0000-0000AC310000}"/>
    <cellStyle name="Comma 5 5 3 5" xfId="7327" xr:uid="{00000000-0005-0000-0000-0000AD310000}"/>
    <cellStyle name="Comma 5 5 3 5 2" xfId="15124" xr:uid="{00000000-0005-0000-0000-0000AE310000}"/>
    <cellStyle name="Comma 5 5 3 6" xfId="4728" xr:uid="{00000000-0005-0000-0000-0000AF310000}"/>
    <cellStyle name="Comma 5 5 3 6 2" xfId="12522" xr:uid="{00000000-0005-0000-0000-0000B0310000}"/>
    <cellStyle name="Comma 5 5 3 7" xfId="9924" xr:uid="{00000000-0005-0000-0000-0000B1310000}"/>
    <cellStyle name="Comma 5 5 4" xfId="2075" xr:uid="{00000000-0005-0000-0000-0000B2310000}"/>
    <cellStyle name="Comma 5 5 4 2" xfId="2076" xr:uid="{00000000-0005-0000-0000-0000B3310000}"/>
    <cellStyle name="Comma 5 5 4 2 2" xfId="2077" xr:uid="{00000000-0005-0000-0000-0000B4310000}"/>
    <cellStyle name="Comma 5 5 4 2 2 2" xfId="7334" xr:uid="{00000000-0005-0000-0000-0000B5310000}"/>
    <cellStyle name="Comma 5 5 4 2 2 2 2" xfId="15131" xr:uid="{00000000-0005-0000-0000-0000B6310000}"/>
    <cellStyle name="Comma 5 5 4 2 2 3" xfId="4735" xr:uid="{00000000-0005-0000-0000-0000B7310000}"/>
    <cellStyle name="Comma 5 5 4 2 2 3 2" xfId="12529" xr:uid="{00000000-0005-0000-0000-0000B8310000}"/>
    <cellStyle name="Comma 5 5 4 2 2 4" xfId="9931" xr:uid="{00000000-0005-0000-0000-0000B9310000}"/>
    <cellStyle name="Comma 5 5 4 2 3" xfId="7333" xr:uid="{00000000-0005-0000-0000-0000BA310000}"/>
    <cellStyle name="Comma 5 5 4 2 3 2" xfId="15130" xr:uid="{00000000-0005-0000-0000-0000BB310000}"/>
    <cellStyle name="Comma 5 5 4 2 4" xfId="4734" xr:uid="{00000000-0005-0000-0000-0000BC310000}"/>
    <cellStyle name="Comma 5 5 4 2 4 2" xfId="12528" xr:uid="{00000000-0005-0000-0000-0000BD310000}"/>
    <cellStyle name="Comma 5 5 4 2 5" xfId="9930" xr:uid="{00000000-0005-0000-0000-0000BE310000}"/>
    <cellStyle name="Comma 5 5 4 3" xfId="2078" xr:uid="{00000000-0005-0000-0000-0000BF310000}"/>
    <cellStyle name="Comma 5 5 4 3 2" xfId="7335" xr:uid="{00000000-0005-0000-0000-0000C0310000}"/>
    <cellStyle name="Comma 5 5 4 3 2 2" xfId="15132" xr:uid="{00000000-0005-0000-0000-0000C1310000}"/>
    <cellStyle name="Comma 5 5 4 3 3" xfId="4736" xr:uid="{00000000-0005-0000-0000-0000C2310000}"/>
    <cellStyle name="Comma 5 5 4 3 3 2" xfId="12530" xr:uid="{00000000-0005-0000-0000-0000C3310000}"/>
    <cellStyle name="Comma 5 5 4 3 4" xfId="9932" xr:uid="{00000000-0005-0000-0000-0000C4310000}"/>
    <cellStyle name="Comma 5 5 4 4" xfId="2079" xr:uid="{00000000-0005-0000-0000-0000C5310000}"/>
    <cellStyle name="Comma 5 5 4 4 2" xfId="7336" xr:uid="{00000000-0005-0000-0000-0000C6310000}"/>
    <cellStyle name="Comma 5 5 4 4 2 2" xfId="15133" xr:uid="{00000000-0005-0000-0000-0000C7310000}"/>
    <cellStyle name="Comma 5 5 4 4 3" xfId="4737" xr:uid="{00000000-0005-0000-0000-0000C8310000}"/>
    <cellStyle name="Comma 5 5 4 4 3 2" xfId="12531" xr:uid="{00000000-0005-0000-0000-0000C9310000}"/>
    <cellStyle name="Comma 5 5 4 4 4" xfId="9933" xr:uid="{00000000-0005-0000-0000-0000CA310000}"/>
    <cellStyle name="Comma 5 5 4 5" xfId="7332" xr:uid="{00000000-0005-0000-0000-0000CB310000}"/>
    <cellStyle name="Comma 5 5 4 5 2" xfId="15129" xr:uid="{00000000-0005-0000-0000-0000CC310000}"/>
    <cellStyle name="Comma 5 5 4 6" xfId="4733" xr:uid="{00000000-0005-0000-0000-0000CD310000}"/>
    <cellStyle name="Comma 5 5 4 6 2" xfId="12527" xr:uid="{00000000-0005-0000-0000-0000CE310000}"/>
    <cellStyle name="Comma 5 5 4 7" xfId="9929" xr:uid="{00000000-0005-0000-0000-0000CF310000}"/>
    <cellStyle name="Comma 5 5 5" xfId="2080" xr:uid="{00000000-0005-0000-0000-0000D0310000}"/>
    <cellStyle name="Comma 5 5 5 2" xfId="2081" xr:uid="{00000000-0005-0000-0000-0000D1310000}"/>
    <cellStyle name="Comma 5 5 5 2 2" xfId="2082" xr:uid="{00000000-0005-0000-0000-0000D2310000}"/>
    <cellStyle name="Comma 5 5 5 2 2 2" xfId="7339" xr:uid="{00000000-0005-0000-0000-0000D3310000}"/>
    <cellStyle name="Comma 5 5 5 2 2 2 2" xfId="15136" xr:uid="{00000000-0005-0000-0000-0000D4310000}"/>
    <cellStyle name="Comma 5 5 5 2 2 3" xfId="4740" xr:uid="{00000000-0005-0000-0000-0000D5310000}"/>
    <cellStyle name="Comma 5 5 5 2 2 3 2" xfId="12534" xr:uid="{00000000-0005-0000-0000-0000D6310000}"/>
    <cellStyle name="Comma 5 5 5 2 2 4" xfId="9936" xr:uid="{00000000-0005-0000-0000-0000D7310000}"/>
    <cellStyle name="Comma 5 5 5 2 3" xfId="7338" xr:uid="{00000000-0005-0000-0000-0000D8310000}"/>
    <cellStyle name="Comma 5 5 5 2 3 2" xfId="15135" xr:uid="{00000000-0005-0000-0000-0000D9310000}"/>
    <cellStyle name="Comma 5 5 5 2 4" xfId="4739" xr:uid="{00000000-0005-0000-0000-0000DA310000}"/>
    <cellStyle name="Comma 5 5 5 2 4 2" xfId="12533" xr:uid="{00000000-0005-0000-0000-0000DB310000}"/>
    <cellStyle name="Comma 5 5 5 2 5" xfId="9935" xr:uid="{00000000-0005-0000-0000-0000DC310000}"/>
    <cellStyle name="Comma 5 5 5 3" xfId="2083" xr:uid="{00000000-0005-0000-0000-0000DD310000}"/>
    <cellStyle name="Comma 5 5 5 3 2" xfId="7340" xr:uid="{00000000-0005-0000-0000-0000DE310000}"/>
    <cellStyle name="Comma 5 5 5 3 2 2" xfId="15137" xr:uid="{00000000-0005-0000-0000-0000DF310000}"/>
    <cellStyle name="Comma 5 5 5 3 3" xfId="4741" xr:uid="{00000000-0005-0000-0000-0000E0310000}"/>
    <cellStyle name="Comma 5 5 5 3 3 2" xfId="12535" xr:uid="{00000000-0005-0000-0000-0000E1310000}"/>
    <cellStyle name="Comma 5 5 5 3 4" xfId="9937" xr:uid="{00000000-0005-0000-0000-0000E2310000}"/>
    <cellStyle name="Comma 5 5 5 4" xfId="2084" xr:uid="{00000000-0005-0000-0000-0000E3310000}"/>
    <cellStyle name="Comma 5 5 5 4 2" xfId="7341" xr:uid="{00000000-0005-0000-0000-0000E4310000}"/>
    <cellStyle name="Comma 5 5 5 4 2 2" xfId="15138" xr:uid="{00000000-0005-0000-0000-0000E5310000}"/>
    <cellStyle name="Comma 5 5 5 4 3" xfId="4742" xr:uid="{00000000-0005-0000-0000-0000E6310000}"/>
    <cellStyle name="Comma 5 5 5 4 3 2" xfId="12536" xr:uid="{00000000-0005-0000-0000-0000E7310000}"/>
    <cellStyle name="Comma 5 5 5 4 4" xfId="9938" xr:uid="{00000000-0005-0000-0000-0000E8310000}"/>
    <cellStyle name="Comma 5 5 5 5" xfId="7337" xr:uid="{00000000-0005-0000-0000-0000E9310000}"/>
    <cellStyle name="Comma 5 5 5 5 2" xfId="15134" xr:uid="{00000000-0005-0000-0000-0000EA310000}"/>
    <cellStyle name="Comma 5 5 5 6" xfId="4738" xr:uid="{00000000-0005-0000-0000-0000EB310000}"/>
    <cellStyle name="Comma 5 5 5 6 2" xfId="12532" xr:uid="{00000000-0005-0000-0000-0000EC310000}"/>
    <cellStyle name="Comma 5 5 5 7" xfId="9934" xr:uid="{00000000-0005-0000-0000-0000ED310000}"/>
    <cellStyle name="Comma 5 5 6" xfId="2085" xr:uid="{00000000-0005-0000-0000-0000EE310000}"/>
    <cellStyle name="Comma 5 5 6 2" xfId="2086" xr:uid="{00000000-0005-0000-0000-0000EF310000}"/>
    <cellStyle name="Comma 5 5 6 2 2" xfId="7343" xr:uid="{00000000-0005-0000-0000-0000F0310000}"/>
    <cellStyle name="Comma 5 5 6 2 2 2" xfId="15140" xr:uid="{00000000-0005-0000-0000-0000F1310000}"/>
    <cellStyle name="Comma 5 5 6 2 3" xfId="4744" xr:uid="{00000000-0005-0000-0000-0000F2310000}"/>
    <cellStyle name="Comma 5 5 6 2 3 2" xfId="12538" xr:uid="{00000000-0005-0000-0000-0000F3310000}"/>
    <cellStyle name="Comma 5 5 6 2 4" xfId="9940" xr:uid="{00000000-0005-0000-0000-0000F4310000}"/>
    <cellStyle name="Comma 5 5 6 3" xfId="2087" xr:uid="{00000000-0005-0000-0000-0000F5310000}"/>
    <cellStyle name="Comma 5 5 6 3 2" xfId="7344" xr:uid="{00000000-0005-0000-0000-0000F6310000}"/>
    <cellStyle name="Comma 5 5 6 3 2 2" xfId="15141" xr:uid="{00000000-0005-0000-0000-0000F7310000}"/>
    <cellStyle name="Comma 5 5 6 3 3" xfId="4745" xr:uid="{00000000-0005-0000-0000-0000F8310000}"/>
    <cellStyle name="Comma 5 5 6 3 3 2" xfId="12539" xr:uid="{00000000-0005-0000-0000-0000F9310000}"/>
    <cellStyle name="Comma 5 5 6 3 4" xfId="9941" xr:uid="{00000000-0005-0000-0000-0000FA310000}"/>
    <cellStyle name="Comma 5 5 6 4" xfId="7342" xr:uid="{00000000-0005-0000-0000-0000FB310000}"/>
    <cellStyle name="Comma 5 5 6 4 2" xfId="15139" xr:uid="{00000000-0005-0000-0000-0000FC310000}"/>
    <cellStyle name="Comma 5 5 6 5" xfId="4743" xr:uid="{00000000-0005-0000-0000-0000FD310000}"/>
    <cellStyle name="Comma 5 5 6 5 2" xfId="12537" xr:uid="{00000000-0005-0000-0000-0000FE310000}"/>
    <cellStyle name="Comma 5 5 6 6" xfId="9939" xr:uid="{00000000-0005-0000-0000-0000FF310000}"/>
    <cellStyle name="Comma 5 5 7" xfId="2088" xr:uid="{00000000-0005-0000-0000-000000320000}"/>
    <cellStyle name="Comma 5 5 7 2" xfId="2089" xr:uid="{00000000-0005-0000-0000-000001320000}"/>
    <cellStyle name="Comma 5 5 7 2 2" xfId="7346" xr:uid="{00000000-0005-0000-0000-000002320000}"/>
    <cellStyle name="Comma 5 5 7 2 2 2" xfId="15143" xr:uid="{00000000-0005-0000-0000-000003320000}"/>
    <cellStyle name="Comma 5 5 7 2 3" xfId="4747" xr:uid="{00000000-0005-0000-0000-000004320000}"/>
    <cellStyle name="Comma 5 5 7 2 3 2" xfId="12541" xr:uid="{00000000-0005-0000-0000-000005320000}"/>
    <cellStyle name="Comma 5 5 7 2 4" xfId="9943" xr:uid="{00000000-0005-0000-0000-000006320000}"/>
    <cellStyle name="Comma 5 5 7 3" xfId="7345" xr:uid="{00000000-0005-0000-0000-000007320000}"/>
    <cellStyle name="Comma 5 5 7 3 2" xfId="15142" xr:uid="{00000000-0005-0000-0000-000008320000}"/>
    <cellStyle name="Comma 5 5 7 4" xfId="4746" xr:uid="{00000000-0005-0000-0000-000009320000}"/>
    <cellStyle name="Comma 5 5 7 4 2" xfId="12540" xr:uid="{00000000-0005-0000-0000-00000A320000}"/>
    <cellStyle name="Comma 5 5 7 5" xfId="9942" xr:uid="{00000000-0005-0000-0000-00000B320000}"/>
    <cellStyle name="Comma 5 5 8" xfId="2090" xr:uid="{00000000-0005-0000-0000-00000C320000}"/>
    <cellStyle name="Comma 5 5 8 2" xfId="7347" xr:uid="{00000000-0005-0000-0000-00000D320000}"/>
    <cellStyle name="Comma 5 5 8 2 2" xfId="15144" xr:uid="{00000000-0005-0000-0000-00000E320000}"/>
    <cellStyle name="Comma 5 5 8 3" xfId="4748" xr:uid="{00000000-0005-0000-0000-00000F320000}"/>
    <cellStyle name="Comma 5 5 8 3 2" xfId="12542" xr:uid="{00000000-0005-0000-0000-000010320000}"/>
    <cellStyle name="Comma 5 5 8 4" xfId="9944" xr:uid="{00000000-0005-0000-0000-000011320000}"/>
    <cellStyle name="Comma 5 5 9" xfId="2091" xr:uid="{00000000-0005-0000-0000-000012320000}"/>
    <cellStyle name="Comma 5 5 9 2" xfId="7348" xr:uid="{00000000-0005-0000-0000-000013320000}"/>
    <cellStyle name="Comma 5 5 9 2 2" xfId="15145" xr:uid="{00000000-0005-0000-0000-000014320000}"/>
    <cellStyle name="Comma 5 5 9 3" xfId="4749" xr:uid="{00000000-0005-0000-0000-000015320000}"/>
    <cellStyle name="Comma 5 5 9 3 2" xfId="12543" xr:uid="{00000000-0005-0000-0000-000016320000}"/>
    <cellStyle name="Comma 5 5 9 4" xfId="9945" xr:uid="{00000000-0005-0000-0000-000017320000}"/>
    <cellStyle name="Comma 5 6" xfId="2092" xr:uid="{00000000-0005-0000-0000-000018320000}"/>
    <cellStyle name="Comma 5 6 2" xfId="2093" xr:uid="{00000000-0005-0000-0000-000019320000}"/>
    <cellStyle name="Comma 5 6 2 2" xfId="2094" xr:uid="{00000000-0005-0000-0000-00001A320000}"/>
    <cellStyle name="Comma 5 6 2 2 2" xfId="7351" xr:uid="{00000000-0005-0000-0000-00001B320000}"/>
    <cellStyle name="Comma 5 6 2 2 2 2" xfId="15148" xr:uid="{00000000-0005-0000-0000-00001C320000}"/>
    <cellStyle name="Comma 5 6 2 2 3" xfId="4752" xr:uid="{00000000-0005-0000-0000-00001D320000}"/>
    <cellStyle name="Comma 5 6 2 2 3 2" xfId="12546" xr:uid="{00000000-0005-0000-0000-00001E320000}"/>
    <cellStyle name="Comma 5 6 2 2 4" xfId="9948" xr:uid="{00000000-0005-0000-0000-00001F320000}"/>
    <cellStyle name="Comma 5 6 2 3" xfId="7350" xr:uid="{00000000-0005-0000-0000-000020320000}"/>
    <cellStyle name="Comma 5 6 2 3 2" xfId="15147" xr:uid="{00000000-0005-0000-0000-000021320000}"/>
    <cellStyle name="Comma 5 6 2 4" xfId="4751" xr:uid="{00000000-0005-0000-0000-000022320000}"/>
    <cellStyle name="Comma 5 6 2 4 2" xfId="12545" xr:uid="{00000000-0005-0000-0000-000023320000}"/>
    <cellStyle name="Comma 5 6 2 5" xfId="9947" xr:uid="{00000000-0005-0000-0000-000024320000}"/>
    <cellStyle name="Comma 5 6 3" xfId="2095" xr:uid="{00000000-0005-0000-0000-000025320000}"/>
    <cellStyle name="Comma 5 6 3 2" xfId="7352" xr:uid="{00000000-0005-0000-0000-000026320000}"/>
    <cellStyle name="Comma 5 6 3 2 2" xfId="15149" xr:uid="{00000000-0005-0000-0000-000027320000}"/>
    <cellStyle name="Comma 5 6 3 3" xfId="4753" xr:uid="{00000000-0005-0000-0000-000028320000}"/>
    <cellStyle name="Comma 5 6 3 3 2" xfId="12547" xr:uid="{00000000-0005-0000-0000-000029320000}"/>
    <cellStyle name="Comma 5 6 3 4" xfId="9949" xr:uid="{00000000-0005-0000-0000-00002A320000}"/>
    <cellStyle name="Comma 5 6 4" xfId="2096" xr:uid="{00000000-0005-0000-0000-00002B320000}"/>
    <cellStyle name="Comma 5 6 4 2" xfId="7353" xr:uid="{00000000-0005-0000-0000-00002C320000}"/>
    <cellStyle name="Comma 5 6 4 2 2" xfId="15150" xr:uid="{00000000-0005-0000-0000-00002D320000}"/>
    <cellStyle name="Comma 5 6 4 3" xfId="4754" xr:uid="{00000000-0005-0000-0000-00002E320000}"/>
    <cellStyle name="Comma 5 6 4 3 2" xfId="12548" xr:uid="{00000000-0005-0000-0000-00002F320000}"/>
    <cellStyle name="Comma 5 6 4 4" xfId="9950" xr:uid="{00000000-0005-0000-0000-000030320000}"/>
    <cellStyle name="Comma 5 6 5" xfId="7349" xr:uid="{00000000-0005-0000-0000-000031320000}"/>
    <cellStyle name="Comma 5 6 5 2" xfId="15146" xr:uid="{00000000-0005-0000-0000-000032320000}"/>
    <cellStyle name="Comma 5 6 6" xfId="4750" xr:uid="{00000000-0005-0000-0000-000033320000}"/>
    <cellStyle name="Comma 5 6 6 2" xfId="12544" xr:uid="{00000000-0005-0000-0000-000034320000}"/>
    <cellStyle name="Comma 5 6 7" xfId="9946" xr:uid="{00000000-0005-0000-0000-000035320000}"/>
    <cellStyle name="Comma 5 7" xfId="2097" xr:uid="{00000000-0005-0000-0000-000036320000}"/>
    <cellStyle name="Comma 5 7 2" xfId="2098" xr:uid="{00000000-0005-0000-0000-000037320000}"/>
    <cellStyle name="Comma 5 7 2 2" xfId="2099" xr:uid="{00000000-0005-0000-0000-000038320000}"/>
    <cellStyle name="Comma 5 7 2 2 2" xfId="7356" xr:uid="{00000000-0005-0000-0000-000039320000}"/>
    <cellStyle name="Comma 5 7 2 2 2 2" xfId="15153" xr:uid="{00000000-0005-0000-0000-00003A320000}"/>
    <cellStyle name="Comma 5 7 2 2 3" xfId="4757" xr:uid="{00000000-0005-0000-0000-00003B320000}"/>
    <cellStyle name="Comma 5 7 2 2 3 2" xfId="12551" xr:uid="{00000000-0005-0000-0000-00003C320000}"/>
    <cellStyle name="Comma 5 7 2 2 4" xfId="9953" xr:uid="{00000000-0005-0000-0000-00003D320000}"/>
    <cellStyle name="Comma 5 7 2 3" xfId="7355" xr:uid="{00000000-0005-0000-0000-00003E320000}"/>
    <cellStyle name="Comma 5 7 2 3 2" xfId="15152" xr:uid="{00000000-0005-0000-0000-00003F320000}"/>
    <cellStyle name="Comma 5 7 2 4" xfId="4756" xr:uid="{00000000-0005-0000-0000-000040320000}"/>
    <cellStyle name="Comma 5 7 2 4 2" xfId="12550" xr:uid="{00000000-0005-0000-0000-000041320000}"/>
    <cellStyle name="Comma 5 7 2 5" xfId="9952" xr:uid="{00000000-0005-0000-0000-000042320000}"/>
    <cellStyle name="Comma 5 7 3" xfId="2100" xr:uid="{00000000-0005-0000-0000-000043320000}"/>
    <cellStyle name="Comma 5 7 3 2" xfId="7357" xr:uid="{00000000-0005-0000-0000-000044320000}"/>
    <cellStyle name="Comma 5 7 3 2 2" xfId="15154" xr:uid="{00000000-0005-0000-0000-000045320000}"/>
    <cellStyle name="Comma 5 7 3 3" xfId="4758" xr:uid="{00000000-0005-0000-0000-000046320000}"/>
    <cellStyle name="Comma 5 7 3 3 2" xfId="12552" xr:uid="{00000000-0005-0000-0000-000047320000}"/>
    <cellStyle name="Comma 5 7 3 4" xfId="9954" xr:uid="{00000000-0005-0000-0000-000048320000}"/>
    <cellStyle name="Comma 5 7 4" xfId="2101" xr:uid="{00000000-0005-0000-0000-000049320000}"/>
    <cellStyle name="Comma 5 7 4 2" xfId="7358" xr:uid="{00000000-0005-0000-0000-00004A320000}"/>
    <cellStyle name="Comma 5 7 4 2 2" xfId="15155" xr:uid="{00000000-0005-0000-0000-00004B320000}"/>
    <cellStyle name="Comma 5 7 4 3" xfId="4759" xr:uid="{00000000-0005-0000-0000-00004C320000}"/>
    <cellStyle name="Comma 5 7 4 3 2" xfId="12553" xr:uid="{00000000-0005-0000-0000-00004D320000}"/>
    <cellStyle name="Comma 5 7 4 4" xfId="9955" xr:uid="{00000000-0005-0000-0000-00004E320000}"/>
    <cellStyle name="Comma 5 7 5" xfId="7354" xr:uid="{00000000-0005-0000-0000-00004F320000}"/>
    <cellStyle name="Comma 5 7 5 2" xfId="15151" xr:uid="{00000000-0005-0000-0000-000050320000}"/>
    <cellStyle name="Comma 5 7 6" xfId="4755" xr:uid="{00000000-0005-0000-0000-000051320000}"/>
    <cellStyle name="Comma 5 7 6 2" xfId="12549" xr:uid="{00000000-0005-0000-0000-000052320000}"/>
    <cellStyle name="Comma 5 7 7" xfId="9951" xr:uid="{00000000-0005-0000-0000-000053320000}"/>
    <cellStyle name="Comma 5 8" xfId="2102" xr:uid="{00000000-0005-0000-0000-000054320000}"/>
    <cellStyle name="Comma 5 8 2" xfId="2103" xr:uid="{00000000-0005-0000-0000-000055320000}"/>
    <cellStyle name="Comma 5 8 2 2" xfId="2104" xr:uid="{00000000-0005-0000-0000-000056320000}"/>
    <cellStyle name="Comma 5 8 2 2 2" xfId="7361" xr:uid="{00000000-0005-0000-0000-000057320000}"/>
    <cellStyle name="Comma 5 8 2 2 2 2" xfId="15158" xr:uid="{00000000-0005-0000-0000-000058320000}"/>
    <cellStyle name="Comma 5 8 2 2 3" xfId="4762" xr:uid="{00000000-0005-0000-0000-000059320000}"/>
    <cellStyle name="Comma 5 8 2 2 3 2" xfId="12556" xr:uid="{00000000-0005-0000-0000-00005A320000}"/>
    <cellStyle name="Comma 5 8 2 2 4" xfId="9958" xr:uid="{00000000-0005-0000-0000-00005B320000}"/>
    <cellStyle name="Comma 5 8 2 3" xfId="7360" xr:uid="{00000000-0005-0000-0000-00005C320000}"/>
    <cellStyle name="Comma 5 8 2 3 2" xfId="15157" xr:uid="{00000000-0005-0000-0000-00005D320000}"/>
    <cellStyle name="Comma 5 8 2 4" xfId="4761" xr:uid="{00000000-0005-0000-0000-00005E320000}"/>
    <cellStyle name="Comma 5 8 2 4 2" xfId="12555" xr:uid="{00000000-0005-0000-0000-00005F320000}"/>
    <cellStyle name="Comma 5 8 2 5" xfId="9957" xr:uid="{00000000-0005-0000-0000-000060320000}"/>
    <cellStyle name="Comma 5 8 3" xfId="2105" xr:uid="{00000000-0005-0000-0000-000061320000}"/>
    <cellStyle name="Comma 5 8 3 2" xfId="7362" xr:uid="{00000000-0005-0000-0000-000062320000}"/>
    <cellStyle name="Comma 5 8 3 2 2" xfId="15159" xr:uid="{00000000-0005-0000-0000-000063320000}"/>
    <cellStyle name="Comma 5 8 3 3" xfId="4763" xr:uid="{00000000-0005-0000-0000-000064320000}"/>
    <cellStyle name="Comma 5 8 3 3 2" xfId="12557" xr:uid="{00000000-0005-0000-0000-000065320000}"/>
    <cellStyle name="Comma 5 8 3 4" xfId="9959" xr:uid="{00000000-0005-0000-0000-000066320000}"/>
    <cellStyle name="Comma 5 8 4" xfId="2106" xr:uid="{00000000-0005-0000-0000-000067320000}"/>
    <cellStyle name="Comma 5 8 4 2" xfId="7363" xr:uid="{00000000-0005-0000-0000-000068320000}"/>
    <cellStyle name="Comma 5 8 4 2 2" xfId="15160" xr:uid="{00000000-0005-0000-0000-000069320000}"/>
    <cellStyle name="Comma 5 8 4 3" xfId="4764" xr:uid="{00000000-0005-0000-0000-00006A320000}"/>
    <cellStyle name="Comma 5 8 4 3 2" xfId="12558" xr:uid="{00000000-0005-0000-0000-00006B320000}"/>
    <cellStyle name="Comma 5 8 4 4" xfId="9960" xr:uid="{00000000-0005-0000-0000-00006C320000}"/>
    <cellStyle name="Comma 5 8 5" xfId="7359" xr:uid="{00000000-0005-0000-0000-00006D320000}"/>
    <cellStyle name="Comma 5 8 5 2" xfId="15156" xr:uid="{00000000-0005-0000-0000-00006E320000}"/>
    <cellStyle name="Comma 5 8 6" xfId="4760" xr:uid="{00000000-0005-0000-0000-00006F320000}"/>
    <cellStyle name="Comma 5 8 6 2" xfId="12554" xr:uid="{00000000-0005-0000-0000-000070320000}"/>
    <cellStyle name="Comma 5 8 7" xfId="9956" xr:uid="{00000000-0005-0000-0000-000071320000}"/>
    <cellStyle name="Comma 5 9" xfId="2107" xr:uid="{00000000-0005-0000-0000-000072320000}"/>
    <cellStyle name="Comma 5 9 2" xfId="2108" xr:uid="{00000000-0005-0000-0000-000073320000}"/>
    <cellStyle name="Comma 5 9 2 2" xfId="2109" xr:uid="{00000000-0005-0000-0000-000074320000}"/>
    <cellStyle name="Comma 5 9 2 2 2" xfId="7366" xr:uid="{00000000-0005-0000-0000-000075320000}"/>
    <cellStyle name="Comma 5 9 2 2 2 2" xfId="15163" xr:uid="{00000000-0005-0000-0000-000076320000}"/>
    <cellStyle name="Comma 5 9 2 2 3" xfId="4767" xr:uid="{00000000-0005-0000-0000-000077320000}"/>
    <cellStyle name="Comma 5 9 2 2 3 2" xfId="12561" xr:uid="{00000000-0005-0000-0000-000078320000}"/>
    <cellStyle name="Comma 5 9 2 2 4" xfId="9963" xr:uid="{00000000-0005-0000-0000-000079320000}"/>
    <cellStyle name="Comma 5 9 2 3" xfId="7365" xr:uid="{00000000-0005-0000-0000-00007A320000}"/>
    <cellStyle name="Comma 5 9 2 3 2" xfId="15162" xr:uid="{00000000-0005-0000-0000-00007B320000}"/>
    <cellStyle name="Comma 5 9 2 4" xfId="4766" xr:uid="{00000000-0005-0000-0000-00007C320000}"/>
    <cellStyle name="Comma 5 9 2 4 2" xfId="12560" xr:uid="{00000000-0005-0000-0000-00007D320000}"/>
    <cellStyle name="Comma 5 9 2 5" xfId="9962" xr:uid="{00000000-0005-0000-0000-00007E320000}"/>
    <cellStyle name="Comma 5 9 3" xfId="2110" xr:uid="{00000000-0005-0000-0000-00007F320000}"/>
    <cellStyle name="Comma 5 9 3 2" xfId="7367" xr:uid="{00000000-0005-0000-0000-000080320000}"/>
    <cellStyle name="Comma 5 9 3 2 2" xfId="15164" xr:uid="{00000000-0005-0000-0000-000081320000}"/>
    <cellStyle name="Comma 5 9 3 3" xfId="4768" xr:uid="{00000000-0005-0000-0000-000082320000}"/>
    <cellStyle name="Comma 5 9 3 3 2" xfId="12562" xr:uid="{00000000-0005-0000-0000-000083320000}"/>
    <cellStyle name="Comma 5 9 3 4" xfId="9964" xr:uid="{00000000-0005-0000-0000-000084320000}"/>
    <cellStyle name="Comma 5 9 4" xfId="2111" xr:uid="{00000000-0005-0000-0000-000085320000}"/>
    <cellStyle name="Comma 5 9 4 2" xfId="7368" xr:uid="{00000000-0005-0000-0000-000086320000}"/>
    <cellStyle name="Comma 5 9 4 2 2" xfId="15165" xr:uid="{00000000-0005-0000-0000-000087320000}"/>
    <cellStyle name="Comma 5 9 4 3" xfId="4769" xr:uid="{00000000-0005-0000-0000-000088320000}"/>
    <cellStyle name="Comma 5 9 4 3 2" xfId="12563" xr:uid="{00000000-0005-0000-0000-000089320000}"/>
    <cellStyle name="Comma 5 9 4 4" xfId="9965" xr:uid="{00000000-0005-0000-0000-00008A320000}"/>
    <cellStyle name="Comma 5 9 5" xfId="7364" xr:uid="{00000000-0005-0000-0000-00008B320000}"/>
    <cellStyle name="Comma 5 9 5 2" xfId="15161" xr:uid="{00000000-0005-0000-0000-00008C320000}"/>
    <cellStyle name="Comma 5 9 6" xfId="4765" xr:uid="{00000000-0005-0000-0000-00008D320000}"/>
    <cellStyle name="Comma 5 9 6 2" xfId="12559" xr:uid="{00000000-0005-0000-0000-00008E320000}"/>
    <cellStyle name="Comma 5 9 7" xfId="9961" xr:uid="{00000000-0005-0000-0000-00008F320000}"/>
    <cellStyle name="Comma 6" xfId="2112" xr:uid="{00000000-0005-0000-0000-000090320000}"/>
    <cellStyle name="Comma 6 10" xfId="2113" xr:uid="{00000000-0005-0000-0000-000091320000}"/>
    <cellStyle name="Comma 6 10 2" xfId="2114" xr:uid="{00000000-0005-0000-0000-000092320000}"/>
    <cellStyle name="Comma 6 10 2 2" xfId="7371" xr:uid="{00000000-0005-0000-0000-000093320000}"/>
    <cellStyle name="Comma 6 10 2 2 2" xfId="15168" xr:uid="{00000000-0005-0000-0000-000094320000}"/>
    <cellStyle name="Comma 6 10 2 3" xfId="4772" xr:uid="{00000000-0005-0000-0000-000095320000}"/>
    <cellStyle name="Comma 6 10 2 3 2" xfId="12566" xr:uid="{00000000-0005-0000-0000-000096320000}"/>
    <cellStyle name="Comma 6 10 2 4" xfId="9968" xr:uid="{00000000-0005-0000-0000-000097320000}"/>
    <cellStyle name="Comma 6 10 3" xfId="2115" xr:uid="{00000000-0005-0000-0000-000098320000}"/>
    <cellStyle name="Comma 6 10 3 2" xfId="7372" xr:uid="{00000000-0005-0000-0000-000099320000}"/>
    <cellStyle name="Comma 6 10 3 2 2" xfId="15169" xr:uid="{00000000-0005-0000-0000-00009A320000}"/>
    <cellStyle name="Comma 6 10 3 3" xfId="4773" xr:uid="{00000000-0005-0000-0000-00009B320000}"/>
    <cellStyle name="Comma 6 10 3 3 2" xfId="12567" xr:uid="{00000000-0005-0000-0000-00009C320000}"/>
    <cellStyle name="Comma 6 10 3 4" xfId="9969" xr:uid="{00000000-0005-0000-0000-00009D320000}"/>
    <cellStyle name="Comma 6 10 4" xfId="7370" xr:uid="{00000000-0005-0000-0000-00009E320000}"/>
    <cellStyle name="Comma 6 10 4 2" xfId="15167" xr:uid="{00000000-0005-0000-0000-00009F320000}"/>
    <cellStyle name="Comma 6 10 5" xfId="4771" xr:uid="{00000000-0005-0000-0000-0000A0320000}"/>
    <cellStyle name="Comma 6 10 5 2" xfId="12565" xr:uid="{00000000-0005-0000-0000-0000A1320000}"/>
    <cellStyle name="Comma 6 10 6" xfId="9967" xr:uid="{00000000-0005-0000-0000-0000A2320000}"/>
    <cellStyle name="Comma 6 11" xfId="2116" xr:uid="{00000000-0005-0000-0000-0000A3320000}"/>
    <cellStyle name="Comma 6 11 2" xfId="2117" xr:uid="{00000000-0005-0000-0000-0000A4320000}"/>
    <cellStyle name="Comma 6 11 2 2" xfId="7374" xr:uid="{00000000-0005-0000-0000-0000A5320000}"/>
    <cellStyle name="Comma 6 11 2 2 2" xfId="15171" xr:uid="{00000000-0005-0000-0000-0000A6320000}"/>
    <cellStyle name="Comma 6 11 2 3" xfId="4775" xr:uid="{00000000-0005-0000-0000-0000A7320000}"/>
    <cellStyle name="Comma 6 11 2 3 2" xfId="12569" xr:uid="{00000000-0005-0000-0000-0000A8320000}"/>
    <cellStyle name="Comma 6 11 2 4" xfId="9971" xr:uid="{00000000-0005-0000-0000-0000A9320000}"/>
    <cellStyle name="Comma 6 11 3" xfId="7373" xr:uid="{00000000-0005-0000-0000-0000AA320000}"/>
    <cellStyle name="Comma 6 11 3 2" xfId="15170" xr:uid="{00000000-0005-0000-0000-0000AB320000}"/>
    <cellStyle name="Comma 6 11 4" xfId="4774" xr:uid="{00000000-0005-0000-0000-0000AC320000}"/>
    <cellStyle name="Comma 6 11 4 2" xfId="12568" xr:uid="{00000000-0005-0000-0000-0000AD320000}"/>
    <cellStyle name="Comma 6 11 5" xfId="9970" xr:uid="{00000000-0005-0000-0000-0000AE320000}"/>
    <cellStyle name="Comma 6 12" xfId="2118" xr:uid="{00000000-0005-0000-0000-0000AF320000}"/>
    <cellStyle name="Comma 6 12 2" xfId="7375" xr:uid="{00000000-0005-0000-0000-0000B0320000}"/>
    <cellStyle name="Comma 6 12 2 2" xfId="15172" xr:uid="{00000000-0005-0000-0000-0000B1320000}"/>
    <cellStyle name="Comma 6 12 3" xfId="4776" xr:uid="{00000000-0005-0000-0000-0000B2320000}"/>
    <cellStyle name="Comma 6 12 3 2" xfId="12570" xr:uid="{00000000-0005-0000-0000-0000B3320000}"/>
    <cellStyle name="Comma 6 12 4" xfId="9972" xr:uid="{00000000-0005-0000-0000-0000B4320000}"/>
    <cellStyle name="Comma 6 13" xfId="2119" xr:uid="{00000000-0005-0000-0000-0000B5320000}"/>
    <cellStyle name="Comma 6 13 2" xfId="7376" xr:uid="{00000000-0005-0000-0000-0000B6320000}"/>
    <cellStyle name="Comma 6 13 2 2" xfId="15173" xr:uid="{00000000-0005-0000-0000-0000B7320000}"/>
    <cellStyle name="Comma 6 13 3" xfId="4777" xr:uid="{00000000-0005-0000-0000-0000B8320000}"/>
    <cellStyle name="Comma 6 13 3 2" xfId="12571" xr:uid="{00000000-0005-0000-0000-0000B9320000}"/>
    <cellStyle name="Comma 6 13 4" xfId="9973" xr:uid="{00000000-0005-0000-0000-0000BA320000}"/>
    <cellStyle name="Comma 6 14" xfId="7369" xr:uid="{00000000-0005-0000-0000-0000BB320000}"/>
    <cellStyle name="Comma 6 14 2" xfId="15166" xr:uid="{00000000-0005-0000-0000-0000BC320000}"/>
    <cellStyle name="Comma 6 15" xfId="4770" xr:uid="{00000000-0005-0000-0000-0000BD320000}"/>
    <cellStyle name="Comma 6 15 2" xfId="12564" xr:uid="{00000000-0005-0000-0000-0000BE320000}"/>
    <cellStyle name="Comma 6 16" xfId="9966" xr:uid="{00000000-0005-0000-0000-0000BF320000}"/>
    <cellStyle name="Comma 6 2" xfId="2120" xr:uid="{00000000-0005-0000-0000-0000C0320000}"/>
    <cellStyle name="Comma 6 2 10" xfId="2121" xr:uid="{00000000-0005-0000-0000-0000C1320000}"/>
    <cellStyle name="Comma 6 2 10 2" xfId="7378" xr:uid="{00000000-0005-0000-0000-0000C2320000}"/>
    <cellStyle name="Comma 6 2 10 2 2" xfId="15175" xr:uid="{00000000-0005-0000-0000-0000C3320000}"/>
    <cellStyle name="Comma 6 2 10 3" xfId="4779" xr:uid="{00000000-0005-0000-0000-0000C4320000}"/>
    <cellStyle name="Comma 6 2 10 3 2" xfId="12573" xr:uid="{00000000-0005-0000-0000-0000C5320000}"/>
    <cellStyle name="Comma 6 2 10 4" xfId="9975" xr:uid="{00000000-0005-0000-0000-0000C6320000}"/>
    <cellStyle name="Comma 6 2 11" xfId="7377" xr:uid="{00000000-0005-0000-0000-0000C7320000}"/>
    <cellStyle name="Comma 6 2 11 2" xfId="15174" xr:uid="{00000000-0005-0000-0000-0000C8320000}"/>
    <cellStyle name="Comma 6 2 12" xfId="4778" xr:uid="{00000000-0005-0000-0000-0000C9320000}"/>
    <cellStyle name="Comma 6 2 12 2" xfId="12572" xr:uid="{00000000-0005-0000-0000-0000CA320000}"/>
    <cellStyle name="Comma 6 2 13" xfId="9974" xr:uid="{00000000-0005-0000-0000-0000CB320000}"/>
    <cellStyle name="Comma 6 2 2" xfId="2122" xr:uid="{00000000-0005-0000-0000-0000CC320000}"/>
    <cellStyle name="Comma 6 2 2 10" xfId="7379" xr:uid="{00000000-0005-0000-0000-0000CD320000}"/>
    <cellStyle name="Comma 6 2 2 10 2" xfId="15176" xr:uid="{00000000-0005-0000-0000-0000CE320000}"/>
    <cellStyle name="Comma 6 2 2 11" xfId="4780" xr:uid="{00000000-0005-0000-0000-0000CF320000}"/>
    <cellStyle name="Comma 6 2 2 11 2" xfId="12574" xr:uid="{00000000-0005-0000-0000-0000D0320000}"/>
    <cellStyle name="Comma 6 2 2 12" xfId="9976" xr:uid="{00000000-0005-0000-0000-0000D1320000}"/>
    <cellStyle name="Comma 6 2 2 2" xfId="2123" xr:uid="{00000000-0005-0000-0000-0000D2320000}"/>
    <cellStyle name="Comma 6 2 2 2 2" xfId="2124" xr:uid="{00000000-0005-0000-0000-0000D3320000}"/>
    <cellStyle name="Comma 6 2 2 2 2 2" xfId="2125" xr:uid="{00000000-0005-0000-0000-0000D4320000}"/>
    <cellStyle name="Comma 6 2 2 2 2 2 2" xfId="7382" xr:uid="{00000000-0005-0000-0000-0000D5320000}"/>
    <cellStyle name="Comma 6 2 2 2 2 2 2 2" xfId="15179" xr:uid="{00000000-0005-0000-0000-0000D6320000}"/>
    <cellStyle name="Comma 6 2 2 2 2 2 3" xfId="4783" xr:uid="{00000000-0005-0000-0000-0000D7320000}"/>
    <cellStyle name="Comma 6 2 2 2 2 2 3 2" xfId="12577" xr:uid="{00000000-0005-0000-0000-0000D8320000}"/>
    <cellStyle name="Comma 6 2 2 2 2 2 4" xfId="9979" xr:uid="{00000000-0005-0000-0000-0000D9320000}"/>
    <cellStyle name="Comma 6 2 2 2 2 3" xfId="7381" xr:uid="{00000000-0005-0000-0000-0000DA320000}"/>
    <cellStyle name="Comma 6 2 2 2 2 3 2" xfId="15178" xr:uid="{00000000-0005-0000-0000-0000DB320000}"/>
    <cellStyle name="Comma 6 2 2 2 2 4" xfId="4782" xr:uid="{00000000-0005-0000-0000-0000DC320000}"/>
    <cellStyle name="Comma 6 2 2 2 2 4 2" xfId="12576" xr:uid="{00000000-0005-0000-0000-0000DD320000}"/>
    <cellStyle name="Comma 6 2 2 2 2 5" xfId="9978" xr:uid="{00000000-0005-0000-0000-0000DE320000}"/>
    <cellStyle name="Comma 6 2 2 2 3" xfId="2126" xr:uid="{00000000-0005-0000-0000-0000DF320000}"/>
    <cellStyle name="Comma 6 2 2 2 3 2" xfId="7383" xr:uid="{00000000-0005-0000-0000-0000E0320000}"/>
    <cellStyle name="Comma 6 2 2 2 3 2 2" xfId="15180" xr:uid="{00000000-0005-0000-0000-0000E1320000}"/>
    <cellStyle name="Comma 6 2 2 2 3 3" xfId="4784" xr:uid="{00000000-0005-0000-0000-0000E2320000}"/>
    <cellStyle name="Comma 6 2 2 2 3 3 2" xfId="12578" xr:uid="{00000000-0005-0000-0000-0000E3320000}"/>
    <cellStyle name="Comma 6 2 2 2 3 4" xfId="9980" xr:uid="{00000000-0005-0000-0000-0000E4320000}"/>
    <cellStyle name="Comma 6 2 2 2 4" xfId="2127" xr:uid="{00000000-0005-0000-0000-0000E5320000}"/>
    <cellStyle name="Comma 6 2 2 2 4 2" xfId="7384" xr:uid="{00000000-0005-0000-0000-0000E6320000}"/>
    <cellStyle name="Comma 6 2 2 2 4 2 2" xfId="15181" xr:uid="{00000000-0005-0000-0000-0000E7320000}"/>
    <cellStyle name="Comma 6 2 2 2 4 3" xfId="4785" xr:uid="{00000000-0005-0000-0000-0000E8320000}"/>
    <cellStyle name="Comma 6 2 2 2 4 3 2" xfId="12579" xr:uid="{00000000-0005-0000-0000-0000E9320000}"/>
    <cellStyle name="Comma 6 2 2 2 4 4" xfId="9981" xr:uid="{00000000-0005-0000-0000-0000EA320000}"/>
    <cellStyle name="Comma 6 2 2 2 5" xfId="7380" xr:uid="{00000000-0005-0000-0000-0000EB320000}"/>
    <cellStyle name="Comma 6 2 2 2 5 2" xfId="15177" xr:uid="{00000000-0005-0000-0000-0000EC320000}"/>
    <cellStyle name="Comma 6 2 2 2 6" xfId="4781" xr:uid="{00000000-0005-0000-0000-0000ED320000}"/>
    <cellStyle name="Comma 6 2 2 2 6 2" xfId="12575" xr:uid="{00000000-0005-0000-0000-0000EE320000}"/>
    <cellStyle name="Comma 6 2 2 2 7" xfId="9977" xr:uid="{00000000-0005-0000-0000-0000EF320000}"/>
    <cellStyle name="Comma 6 2 2 3" xfId="2128" xr:uid="{00000000-0005-0000-0000-0000F0320000}"/>
    <cellStyle name="Comma 6 2 2 3 2" xfId="2129" xr:uid="{00000000-0005-0000-0000-0000F1320000}"/>
    <cellStyle name="Comma 6 2 2 3 2 2" xfId="2130" xr:uid="{00000000-0005-0000-0000-0000F2320000}"/>
    <cellStyle name="Comma 6 2 2 3 2 2 2" xfId="7387" xr:uid="{00000000-0005-0000-0000-0000F3320000}"/>
    <cellStyle name="Comma 6 2 2 3 2 2 2 2" xfId="15184" xr:uid="{00000000-0005-0000-0000-0000F4320000}"/>
    <cellStyle name="Comma 6 2 2 3 2 2 3" xfId="4788" xr:uid="{00000000-0005-0000-0000-0000F5320000}"/>
    <cellStyle name="Comma 6 2 2 3 2 2 3 2" xfId="12582" xr:uid="{00000000-0005-0000-0000-0000F6320000}"/>
    <cellStyle name="Comma 6 2 2 3 2 2 4" xfId="9984" xr:uid="{00000000-0005-0000-0000-0000F7320000}"/>
    <cellStyle name="Comma 6 2 2 3 2 3" xfId="7386" xr:uid="{00000000-0005-0000-0000-0000F8320000}"/>
    <cellStyle name="Comma 6 2 2 3 2 3 2" xfId="15183" xr:uid="{00000000-0005-0000-0000-0000F9320000}"/>
    <cellStyle name="Comma 6 2 2 3 2 4" xfId="4787" xr:uid="{00000000-0005-0000-0000-0000FA320000}"/>
    <cellStyle name="Comma 6 2 2 3 2 4 2" xfId="12581" xr:uid="{00000000-0005-0000-0000-0000FB320000}"/>
    <cellStyle name="Comma 6 2 2 3 2 5" xfId="9983" xr:uid="{00000000-0005-0000-0000-0000FC320000}"/>
    <cellStyle name="Comma 6 2 2 3 3" xfId="2131" xr:uid="{00000000-0005-0000-0000-0000FD320000}"/>
    <cellStyle name="Comma 6 2 2 3 3 2" xfId="7388" xr:uid="{00000000-0005-0000-0000-0000FE320000}"/>
    <cellStyle name="Comma 6 2 2 3 3 2 2" xfId="15185" xr:uid="{00000000-0005-0000-0000-0000FF320000}"/>
    <cellStyle name="Comma 6 2 2 3 3 3" xfId="4789" xr:uid="{00000000-0005-0000-0000-000000330000}"/>
    <cellStyle name="Comma 6 2 2 3 3 3 2" xfId="12583" xr:uid="{00000000-0005-0000-0000-000001330000}"/>
    <cellStyle name="Comma 6 2 2 3 3 4" xfId="9985" xr:uid="{00000000-0005-0000-0000-000002330000}"/>
    <cellStyle name="Comma 6 2 2 3 4" xfId="2132" xr:uid="{00000000-0005-0000-0000-000003330000}"/>
    <cellStyle name="Comma 6 2 2 3 4 2" xfId="7389" xr:uid="{00000000-0005-0000-0000-000004330000}"/>
    <cellStyle name="Comma 6 2 2 3 4 2 2" xfId="15186" xr:uid="{00000000-0005-0000-0000-000005330000}"/>
    <cellStyle name="Comma 6 2 2 3 4 3" xfId="4790" xr:uid="{00000000-0005-0000-0000-000006330000}"/>
    <cellStyle name="Comma 6 2 2 3 4 3 2" xfId="12584" xr:uid="{00000000-0005-0000-0000-000007330000}"/>
    <cellStyle name="Comma 6 2 2 3 4 4" xfId="9986" xr:uid="{00000000-0005-0000-0000-000008330000}"/>
    <cellStyle name="Comma 6 2 2 3 5" xfId="7385" xr:uid="{00000000-0005-0000-0000-000009330000}"/>
    <cellStyle name="Comma 6 2 2 3 5 2" xfId="15182" xr:uid="{00000000-0005-0000-0000-00000A330000}"/>
    <cellStyle name="Comma 6 2 2 3 6" xfId="4786" xr:uid="{00000000-0005-0000-0000-00000B330000}"/>
    <cellStyle name="Comma 6 2 2 3 6 2" xfId="12580" xr:uid="{00000000-0005-0000-0000-00000C330000}"/>
    <cellStyle name="Comma 6 2 2 3 7" xfId="9982" xr:uid="{00000000-0005-0000-0000-00000D330000}"/>
    <cellStyle name="Comma 6 2 2 4" xfId="2133" xr:uid="{00000000-0005-0000-0000-00000E330000}"/>
    <cellStyle name="Comma 6 2 2 4 2" xfId="2134" xr:uid="{00000000-0005-0000-0000-00000F330000}"/>
    <cellStyle name="Comma 6 2 2 4 2 2" xfId="2135" xr:uid="{00000000-0005-0000-0000-000010330000}"/>
    <cellStyle name="Comma 6 2 2 4 2 2 2" xfId="7392" xr:uid="{00000000-0005-0000-0000-000011330000}"/>
    <cellStyle name="Comma 6 2 2 4 2 2 2 2" xfId="15189" xr:uid="{00000000-0005-0000-0000-000012330000}"/>
    <cellStyle name="Comma 6 2 2 4 2 2 3" xfId="4793" xr:uid="{00000000-0005-0000-0000-000013330000}"/>
    <cellStyle name="Comma 6 2 2 4 2 2 3 2" xfId="12587" xr:uid="{00000000-0005-0000-0000-000014330000}"/>
    <cellStyle name="Comma 6 2 2 4 2 2 4" xfId="9989" xr:uid="{00000000-0005-0000-0000-000015330000}"/>
    <cellStyle name="Comma 6 2 2 4 2 3" xfId="7391" xr:uid="{00000000-0005-0000-0000-000016330000}"/>
    <cellStyle name="Comma 6 2 2 4 2 3 2" xfId="15188" xr:uid="{00000000-0005-0000-0000-000017330000}"/>
    <cellStyle name="Comma 6 2 2 4 2 4" xfId="4792" xr:uid="{00000000-0005-0000-0000-000018330000}"/>
    <cellStyle name="Comma 6 2 2 4 2 4 2" xfId="12586" xr:uid="{00000000-0005-0000-0000-000019330000}"/>
    <cellStyle name="Comma 6 2 2 4 2 5" xfId="9988" xr:uid="{00000000-0005-0000-0000-00001A330000}"/>
    <cellStyle name="Comma 6 2 2 4 3" xfId="2136" xr:uid="{00000000-0005-0000-0000-00001B330000}"/>
    <cellStyle name="Comma 6 2 2 4 3 2" xfId="7393" xr:uid="{00000000-0005-0000-0000-00001C330000}"/>
    <cellStyle name="Comma 6 2 2 4 3 2 2" xfId="15190" xr:uid="{00000000-0005-0000-0000-00001D330000}"/>
    <cellStyle name="Comma 6 2 2 4 3 3" xfId="4794" xr:uid="{00000000-0005-0000-0000-00001E330000}"/>
    <cellStyle name="Comma 6 2 2 4 3 3 2" xfId="12588" xr:uid="{00000000-0005-0000-0000-00001F330000}"/>
    <cellStyle name="Comma 6 2 2 4 3 4" xfId="9990" xr:uid="{00000000-0005-0000-0000-000020330000}"/>
    <cellStyle name="Comma 6 2 2 4 4" xfId="2137" xr:uid="{00000000-0005-0000-0000-000021330000}"/>
    <cellStyle name="Comma 6 2 2 4 4 2" xfId="7394" xr:uid="{00000000-0005-0000-0000-000022330000}"/>
    <cellStyle name="Comma 6 2 2 4 4 2 2" xfId="15191" xr:uid="{00000000-0005-0000-0000-000023330000}"/>
    <cellStyle name="Comma 6 2 2 4 4 3" xfId="4795" xr:uid="{00000000-0005-0000-0000-000024330000}"/>
    <cellStyle name="Comma 6 2 2 4 4 3 2" xfId="12589" xr:uid="{00000000-0005-0000-0000-000025330000}"/>
    <cellStyle name="Comma 6 2 2 4 4 4" xfId="9991" xr:uid="{00000000-0005-0000-0000-000026330000}"/>
    <cellStyle name="Comma 6 2 2 4 5" xfId="7390" xr:uid="{00000000-0005-0000-0000-000027330000}"/>
    <cellStyle name="Comma 6 2 2 4 5 2" xfId="15187" xr:uid="{00000000-0005-0000-0000-000028330000}"/>
    <cellStyle name="Comma 6 2 2 4 6" xfId="4791" xr:uid="{00000000-0005-0000-0000-000029330000}"/>
    <cellStyle name="Comma 6 2 2 4 6 2" xfId="12585" xr:uid="{00000000-0005-0000-0000-00002A330000}"/>
    <cellStyle name="Comma 6 2 2 4 7" xfId="9987" xr:uid="{00000000-0005-0000-0000-00002B330000}"/>
    <cellStyle name="Comma 6 2 2 5" xfId="2138" xr:uid="{00000000-0005-0000-0000-00002C330000}"/>
    <cellStyle name="Comma 6 2 2 5 2" xfId="2139" xr:uid="{00000000-0005-0000-0000-00002D330000}"/>
    <cellStyle name="Comma 6 2 2 5 2 2" xfId="2140" xr:uid="{00000000-0005-0000-0000-00002E330000}"/>
    <cellStyle name="Comma 6 2 2 5 2 2 2" xfId="7397" xr:uid="{00000000-0005-0000-0000-00002F330000}"/>
    <cellStyle name="Comma 6 2 2 5 2 2 2 2" xfId="15194" xr:uid="{00000000-0005-0000-0000-000030330000}"/>
    <cellStyle name="Comma 6 2 2 5 2 2 3" xfId="4798" xr:uid="{00000000-0005-0000-0000-000031330000}"/>
    <cellStyle name="Comma 6 2 2 5 2 2 3 2" xfId="12592" xr:uid="{00000000-0005-0000-0000-000032330000}"/>
    <cellStyle name="Comma 6 2 2 5 2 2 4" xfId="9994" xr:uid="{00000000-0005-0000-0000-000033330000}"/>
    <cellStyle name="Comma 6 2 2 5 2 3" xfId="7396" xr:uid="{00000000-0005-0000-0000-000034330000}"/>
    <cellStyle name="Comma 6 2 2 5 2 3 2" xfId="15193" xr:uid="{00000000-0005-0000-0000-000035330000}"/>
    <cellStyle name="Comma 6 2 2 5 2 4" xfId="4797" xr:uid="{00000000-0005-0000-0000-000036330000}"/>
    <cellStyle name="Comma 6 2 2 5 2 4 2" xfId="12591" xr:uid="{00000000-0005-0000-0000-000037330000}"/>
    <cellStyle name="Comma 6 2 2 5 2 5" xfId="9993" xr:uid="{00000000-0005-0000-0000-000038330000}"/>
    <cellStyle name="Comma 6 2 2 5 3" xfId="2141" xr:uid="{00000000-0005-0000-0000-000039330000}"/>
    <cellStyle name="Comma 6 2 2 5 3 2" xfId="7398" xr:uid="{00000000-0005-0000-0000-00003A330000}"/>
    <cellStyle name="Comma 6 2 2 5 3 2 2" xfId="15195" xr:uid="{00000000-0005-0000-0000-00003B330000}"/>
    <cellStyle name="Comma 6 2 2 5 3 3" xfId="4799" xr:uid="{00000000-0005-0000-0000-00003C330000}"/>
    <cellStyle name="Comma 6 2 2 5 3 3 2" xfId="12593" xr:uid="{00000000-0005-0000-0000-00003D330000}"/>
    <cellStyle name="Comma 6 2 2 5 3 4" xfId="9995" xr:uid="{00000000-0005-0000-0000-00003E330000}"/>
    <cellStyle name="Comma 6 2 2 5 4" xfId="2142" xr:uid="{00000000-0005-0000-0000-00003F330000}"/>
    <cellStyle name="Comma 6 2 2 5 4 2" xfId="7399" xr:uid="{00000000-0005-0000-0000-000040330000}"/>
    <cellStyle name="Comma 6 2 2 5 4 2 2" xfId="15196" xr:uid="{00000000-0005-0000-0000-000041330000}"/>
    <cellStyle name="Comma 6 2 2 5 4 3" xfId="4800" xr:uid="{00000000-0005-0000-0000-000042330000}"/>
    <cellStyle name="Comma 6 2 2 5 4 3 2" xfId="12594" xr:uid="{00000000-0005-0000-0000-000043330000}"/>
    <cellStyle name="Comma 6 2 2 5 4 4" xfId="9996" xr:uid="{00000000-0005-0000-0000-000044330000}"/>
    <cellStyle name="Comma 6 2 2 5 5" xfId="7395" xr:uid="{00000000-0005-0000-0000-000045330000}"/>
    <cellStyle name="Comma 6 2 2 5 5 2" xfId="15192" xr:uid="{00000000-0005-0000-0000-000046330000}"/>
    <cellStyle name="Comma 6 2 2 5 6" xfId="4796" xr:uid="{00000000-0005-0000-0000-000047330000}"/>
    <cellStyle name="Comma 6 2 2 5 6 2" xfId="12590" xr:uid="{00000000-0005-0000-0000-000048330000}"/>
    <cellStyle name="Comma 6 2 2 5 7" xfId="9992" xr:uid="{00000000-0005-0000-0000-000049330000}"/>
    <cellStyle name="Comma 6 2 2 6" xfId="2143" xr:uid="{00000000-0005-0000-0000-00004A330000}"/>
    <cellStyle name="Comma 6 2 2 6 2" xfId="2144" xr:uid="{00000000-0005-0000-0000-00004B330000}"/>
    <cellStyle name="Comma 6 2 2 6 2 2" xfId="7401" xr:uid="{00000000-0005-0000-0000-00004C330000}"/>
    <cellStyle name="Comma 6 2 2 6 2 2 2" xfId="15198" xr:uid="{00000000-0005-0000-0000-00004D330000}"/>
    <cellStyle name="Comma 6 2 2 6 2 3" xfId="4802" xr:uid="{00000000-0005-0000-0000-00004E330000}"/>
    <cellStyle name="Comma 6 2 2 6 2 3 2" xfId="12596" xr:uid="{00000000-0005-0000-0000-00004F330000}"/>
    <cellStyle name="Comma 6 2 2 6 2 4" xfId="9998" xr:uid="{00000000-0005-0000-0000-000050330000}"/>
    <cellStyle name="Comma 6 2 2 6 3" xfId="2145" xr:uid="{00000000-0005-0000-0000-000051330000}"/>
    <cellStyle name="Comma 6 2 2 6 3 2" xfId="7402" xr:uid="{00000000-0005-0000-0000-000052330000}"/>
    <cellStyle name="Comma 6 2 2 6 3 2 2" xfId="15199" xr:uid="{00000000-0005-0000-0000-000053330000}"/>
    <cellStyle name="Comma 6 2 2 6 3 3" xfId="4803" xr:uid="{00000000-0005-0000-0000-000054330000}"/>
    <cellStyle name="Comma 6 2 2 6 3 3 2" xfId="12597" xr:uid="{00000000-0005-0000-0000-000055330000}"/>
    <cellStyle name="Comma 6 2 2 6 3 4" xfId="9999" xr:uid="{00000000-0005-0000-0000-000056330000}"/>
    <cellStyle name="Comma 6 2 2 6 4" xfId="7400" xr:uid="{00000000-0005-0000-0000-000057330000}"/>
    <cellStyle name="Comma 6 2 2 6 4 2" xfId="15197" xr:uid="{00000000-0005-0000-0000-000058330000}"/>
    <cellStyle name="Comma 6 2 2 6 5" xfId="4801" xr:uid="{00000000-0005-0000-0000-000059330000}"/>
    <cellStyle name="Comma 6 2 2 6 5 2" xfId="12595" xr:uid="{00000000-0005-0000-0000-00005A330000}"/>
    <cellStyle name="Comma 6 2 2 6 6" xfId="9997" xr:uid="{00000000-0005-0000-0000-00005B330000}"/>
    <cellStyle name="Comma 6 2 2 7" xfId="2146" xr:uid="{00000000-0005-0000-0000-00005C330000}"/>
    <cellStyle name="Comma 6 2 2 7 2" xfId="2147" xr:uid="{00000000-0005-0000-0000-00005D330000}"/>
    <cellStyle name="Comma 6 2 2 7 2 2" xfId="7404" xr:uid="{00000000-0005-0000-0000-00005E330000}"/>
    <cellStyle name="Comma 6 2 2 7 2 2 2" xfId="15201" xr:uid="{00000000-0005-0000-0000-00005F330000}"/>
    <cellStyle name="Comma 6 2 2 7 2 3" xfId="4805" xr:uid="{00000000-0005-0000-0000-000060330000}"/>
    <cellStyle name="Comma 6 2 2 7 2 3 2" xfId="12599" xr:uid="{00000000-0005-0000-0000-000061330000}"/>
    <cellStyle name="Comma 6 2 2 7 2 4" xfId="10001" xr:uid="{00000000-0005-0000-0000-000062330000}"/>
    <cellStyle name="Comma 6 2 2 7 3" xfId="7403" xr:uid="{00000000-0005-0000-0000-000063330000}"/>
    <cellStyle name="Comma 6 2 2 7 3 2" xfId="15200" xr:uid="{00000000-0005-0000-0000-000064330000}"/>
    <cellStyle name="Comma 6 2 2 7 4" xfId="4804" xr:uid="{00000000-0005-0000-0000-000065330000}"/>
    <cellStyle name="Comma 6 2 2 7 4 2" xfId="12598" xr:uid="{00000000-0005-0000-0000-000066330000}"/>
    <cellStyle name="Comma 6 2 2 7 5" xfId="10000" xr:uid="{00000000-0005-0000-0000-000067330000}"/>
    <cellStyle name="Comma 6 2 2 8" xfId="2148" xr:uid="{00000000-0005-0000-0000-000068330000}"/>
    <cellStyle name="Comma 6 2 2 8 2" xfId="7405" xr:uid="{00000000-0005-0000-0000-000069330000}"/>
    <cellStyle name="Comma 6 2 2 8 2 2" xfId="15202" xr:uid="{00000000-0005-0000-0000-00006A330000}"/>
    <cellStyle name="Comma 6 2 2 8 3" xfId="4806" xr:uid="{00000000-0005-0000-0000-00006B330000}"/>
    <cellStyle name="Comma 6 2 2 8 3 2" xfId="12600" xr:uid="{00000000-0005-0000-0000-00006C330000}"/>
    <cellStyle name="Comma 6 2 2 8 4" xfId="10002" xr:uid="{00000000-0005-0000-0000-00006D330000}"/>
    <cellStyle name="Comma 6 2 2 9" xfId="2149" xr:uid="{00000000-0005-0000-0000-00006E330000}"/>
    <cellStyle name="Comma 6 2 2 9 2" xfId="7406" xr:uid="{00000000-0005-0000-0000-00006F330000}"/>
    <cellStyle name="Comma 6 2 2 9 2 2" xfId="15203" xr:uid="{00000000-0005-0000-0000-000070330000}"/>
    <cellStyle name="Comma 6 2 2 9 3" xfId="4807" xr:uid="{00000000-0005-0000-0000-000071330000}"/>
    <cellStyle name="Comma 6 2 2 9 3 2" xfId="12601" xr:uid="{00000000-0005-0000-0000-000072330000}"/>
    <cellStyle name="Comma 6 2 2 9 4" xfId="10003" xr:uid="{00000000-0005-0000-0000-000073330000}"/>
    <cellStyle name="Comma 6 2 3" xfId="2150" xr:uid="{00000000-0005-0000-0000-000074330000}"/>
    <cellStyle name="Comma 6 2 3 2" xfId="2151" xr:uid="{00000000-0005-0000-0000-000075330000}"/>
    <cellStyle name="Comma 6 2 3 2 2" xfId="2152" xr:uid="{00000000-0005-0000-0000-000076330000}"/>
    <cellStyle name="Comma 6 2 3 2 2 2" xfId="7409" xr:uid="{00000000-0005-0000-0000-000077330000}"/>
    <cellStyle name="Comma 6 2 3 2 2 2 2" xfId="15206" xr:uid="{00000000-0005-0000-0000-000078330000}"/>
    <cellStyle name="Comma 6 2 3 2 2 3" xfId="4810" xr:uid="{00000000-0005-0000-0000-000079330000}"/>
    <cellStyle name="Comma 6 2 3 2 2 3 2" xfId="12604" xr:uid="{00000000-0005-0000-0000-00007A330000}"/>
    <cellStyle name="Comma 6 2 3 2 2 4" xfId="10006" xr:uid="{00000000-0005-0000-0000-00007B330000}"/>
    <cellStyle name="Comma 6 2 3 2 3" xfId="7408" xr:uid="{00000000-0005-0000-0000-00007C330000}"/>
    <cellStyle name="Comma 6 2 3 2 3 2" xfId="15205" xr:uid="{00000000-0005-0000-0000-00007D330000}"/>
    <cellStyle name="Comma 6 2 3 2 4" xfId="4809" xr:uid="{00000000-0005-0000-0000-00007E330000}"/>
    <cellStyle name="Comma 6 2 3 2 4 2" xfId="12603" xr:uid="{00000000-0005-0000-0000-00007F330000}"/>
    <cellStyle name="Comma 6 2 3 2 5" xfId="10005" xr:uid="{00000000-0005-0000-0000-000080330000}"/>
    <cellStyle name="Comma 6 2 3 3" xfId="2153" xr:uid="{00000000-0005-0000-0000-000081330000}"/>
    <cellStyle name="Comma 6 2 3 3 2" xfId="7410" xr:uid="{00000000-0005-0000-0000-000082330000}"/>
    <cellStyle name="Comma 6 2 3 3 2 2" xfId="15207" xr:uid="{00000000-0005-0000-0000-000083330000}"/>
    <cellStyle name="Comma 6 2 3 3 3" xfId="4811" xr:uid="{00000000-0005-0000-0000-000084330000}"/>
    <cellStyle name="Comma 6 2 3 3 3 2" xfId="12605" xr:uid="{00000000-0005-0000-0000-000085330000}"/>
    <cellStyle name="Comma 6 2 3 3 4" xfId="10007" xr:uid="{00000000-0005-0000-0000-000086330000}"/>
    <cellStyle name="Comma 6 2 3 4" xfId="2154" xr:uid="{00000000-0005-0000-0000-000087330000}"/>
    <cellStyle name="Comma 6 2 3 4 2" xfId="7411" xr:uid="{00000000-0005-0000-0000-000088330000}"/>
    <cellStyle name="Comma 6 2 3 4 2 2" xfId="15208" xr:uid="{00000000-0005-0000-0000-000089330000}"/>
    <cellStyle name="Comma 6 2 3 4 3" xfId="4812" xr:uid="{00000000-0005-0000-0000-00008A330000}"/>
    <cellStyle name="Comma 6 2 3 4 3 2" xfId="12606" xr:uid="{00000000-0005-0000-0000-00008B330000}"/>
    <cellStyle name="Comma 6 2 3 4 4" xfId="10008" xr:uid="{00000000-0005-0000-0000-00008C330000}"/>
    <cellStyle name="Comma 6 2 3 5" xfId="7407" xr:uid="{00000000-0005-0000-0000-00008D330000}"/>
    <cellStyle name="Comma 6 2 3 5 2" xfId="15204" xr:uid="{00000000-0005-0000-0000-00008E330000}"/>
    <cellStyle name="Comma 6 2 3 6" xfId="4808" xr:uid="{00000000-0005-0000-0000-00008F330000}"/>
    <cellStyle name="Comma 6 2 3 6 2" xfId="12602" xr:uid="{00000000-0005-0000-0000-000090330000}"/>
    <cellStyle name="Comma 6 2 3 7" xfId="10004" xr:uid="{00000000-0005-0000-0000-000091330000}"/>
    <cellStyle name="Comma 6 2 4" xfId="2155" xr:uid="{00000000-0005-0000-0000-000092330000}"/>
    <cellStyle name="Comma 6 2 4 2" xfId="2156" xr:uid="{00000000-0005-0000-0000-000093330000}"/>
    <cellStyle name="Comma 6 2 4 2 2" xfId="2157" xr:uid="{00000000-0005-0000-0000-000094330000}"/>
    <cellStyle name="Comma 6 2 4 2 2 2" xfId="7414" xr:uid="{00000000-0005-0000-0000-000095330000}"/>
    <cellStyle name="Comma 6 2 4 2 2 2 2" xfId="15211" xr:uid="{00000000-0005-0000-0000-000096330000}"/>
    <cellStyle name="Comma 6 2 4 2 2 3" xfId="4815" xr:uid="{00000000-0005-0000-0000-000097330000}"/>
    <cellStyle name="Comma 6 2 4 2 2 3 2" xfId="12609" xr:uid="{00000000-0005-0000-0000-000098330000}"/>
    <cellStyle name="Comma 6 2 4 2 2 4" xfId="10011" xr:uid="{00000000-0005-0000-0000-000099330000}"/>
    <cellStyle name="Comma 6 2 4 2 3" xfId="7413" xr:uid="{00000000-0005-0000-0000-00009A330000}"/>
    <cellStyle name="Comma 6 2 4 2 3 2" xfId="15210" xr:uid="{00000000-0005-0000-0000-00009B330000}"/>
    <cellStyle name="Comma 6 2 4 2 4" xfId="4814" xr:uid="{00000000-0005-0000-0000-00009C330000}"/>
    <cellStyle name="Comma 6 2 4 2 4 2" xfId="12608" xr:uid="{00000000-0005-0000-0000-00009D330000}"/>
    <cellStyle name="Comma 6 2 4 2 5" xfId="10010" xr:uid="{00000000-0005-0000-0000-00009E330000}"/>
    <cellStyle name="Comma 6 2 4 3" xfId="2158" xr:uid="{00000000-0005-0000-0000-00009F330000}"/>
    <cellStyle name="Comma 6 2 4 3 2" xfId="7415" xr:uid="{00000000-0005-0000-0000-0000A0330000}"/>
    <cellStyle name="Comma 6 2 4 3 2 2" xfId="15212" xr:uid="{00000000-0005-0000-0000-0000A1330000}"/>
    <cellStyle name="Comma 6 2 4 3 3" xfId="4816" xr:uid="{00000000-0005-0000-0000-0000A2330000}"/>
    <cellStyle name="Comma 6 2 4 3 3 2" xfId="12610" xr:uid="{00000000-0005-0000-0000-0000A3330000}"/>
    <cellStyle name="Comma 6 2 4 3 4" xfId="10012" xr:uid="{00000000-0005-0000-0000-0000A4330000}"/>
    <cellStyle name="Comma 6 2 4 4" xfId="2159" xr:uid="{00000000-0005-0000-0000-0000A5330000}"/>
    <cellStyle name="Comma 6 2 4 4 2" xfId="7416" xr:uid="{00000000-0005-0000-0000-0000A6330000}"/>
    <cellStyle name="Comma 6 2 4 4 2 2" xfId="15213" xr:uid="{00000000-0005-0000-0000-0000A7330000}"/>
    <cellStyle name="Comma 6 2 4 4 3" xfId="4817" xr:uid="{00000000-0005-0000-0000-0000A8330000}"/>
    <cellStyle name="Comma 6 2 4 4 3 2" xfId="12611" xr:uid="{00000000-0005-0000-0000-0000A9330000}"/>
    <cellStyle name="Comma 6 2 4 4 4" xfId="10013" xr:uid="{00000000-0005-0000-0000-0000AA330000}"/>
    <cellStyle name="Comma 6 2 4 5" xfId="7412" xr:uid="{00000000-0005-0000-0000-0000AB330000}"/>
    <cellStyle name="Comma 6 2 4 5 2" xfId="15209" xr:uid="{00000000-0005-0000-0000-0000AC330000}"/>
    <cellStyle name="Comma 6 2 4 6" xfId="4813" xr:uid="{00000000-0005-0000-0000-0000AD330000}"/>
    <cellStyle name="Comma 6 2 4 6 2" xfId="12607" xr:uid="{00000000-0005-0000-0000-0000AE330000}"/>
    <cellStyle name="Comma 6 2 4 7" xfId="10009" xr:uid="{00000000-0005-0000-0000-0000AF330000}"/>
    <cellStyle name="Comma 6 2 5" xfId="2160" xr:uid="{00000000-0005-0000-0000-0000B0330000}"/>
    <cellStyle name="Comma 6 2 5 2" xfId="2161" xr:uid="{00000000-0005-0000-0000-0000B1330000}"/>
    <cellStyle name="Comma 6 2 5 2 2" xfId="2162" xr:uid="{00000000-0005-0000-0000-0000B2330000}"/>
    <cellStyle name="Comma 6 2 5 2 2 2" xfId="7419" xr:uid="{00000000-0005-0000-0000-0000B3330000}"/>
    <cellStyle name="Comma 6 2 5 2 2 2 2" xfId="15216" xr:uid="{00000000-0005-0000-0000-0000B4330000}"/>
    <cellStyle name="Comma 6 2 5 2 2 3" xfId="4820" xr:uid="{00000000-0005-0000-0000-0000B5330000}"/>
    <cellStyle name="Comma 6 2 5 2 2 3 2" xfId="12614" xr:uid="{00000000-0005-0000-0000-0000B6330000}"/>
    <cellStyle name="Comma 6 2 5 2 2 4" xfId="10016" xr:uid="{00000000-0005-0000-0000-0000B7330000}"/>
    <cellStyle name="Comma 6 2 5 2 3" xfId="7418" xr:uid="{00000000-0005-0000-0000-0000B8330000}"/>
    <cellStyle name="Comma 6 2 5 2 3 2" xfId="15215" xr:uid="{00000000-0005-0000-0000-0000B9330000}"/>
    <cellStyle name="Comma 6 2 5 2 4" xfId="4819" xr:uid="{00000000-0005-0000-0000-0000BA330000}"/>
    <cellStyle name="Comma 6 2 5 2 4 2" xfId="12613" xr:uid="{00000000-0005-0000-0000-0000BB330000}"/>
    <cellStyle name="Comma 6 2 5 2 5" xfId="10015" xr:uid="{00000000-0005-0000-0000-0000BC330000}"/>
    <cellStyle name="Comma 6 2 5 3" xfId="2163" xr:uid="{00000000-0005-0000-0000-0000BD330000}"/>
    <cellStyle name="Comma 6 2 5 3 2" xfId="7420" xr:uid="{00000000-0005-0000-0000-0000BE330000}"/>
    <cellStyle name="Comma 6 2 5 3 2 2" xfId="15217" xr:uid="{00000000-0005-0000-0000-0000BF330000}"/>
    <cellStyle name="Comma 6 2 5 3 3" xfId="4821" xr:uid="{00000000-0005-0000-0000-0000C0330000}"/>
    <cellStyle name="Comma 6 2 5 3 3 2" xfId="12615" xr:uid="{00000000-0005-0000-0000-0000C1330000}"/>
    <cellStyle name="Comma 6 2 5 3 4" xfId="10017" xr:uid="{00000000-0005-0000-0000-0000C2330000}"/>
    <cellStyle name="Comma 6 2 5 4" xfId="2164" xr:uid="{00000000-0005-0000-0000-0000C3330000}"/>
    <cellStyle name="Comma 6 2 5 4 2" xfId="7421" xr:uid="{00000000-0005-0000-0000-0000C4330000}"/>
    <cellStyle name="Comma 6 2 5 4 2 2" xfId="15218" xr:uid="{00000000-0005-0000-0000-0000C5330000}"/>
    <cellStyle name="Comma 6 2 5 4 3" xfId="4822" xr:uid="{00000000-0005-0000-0000-0000C6330000}"/>
    <cellStyle name="Comma 6 2 5 4 3 2" xfId="12616" xr:uid="{00000000-0005-0000-0000-0000C7330000}"/>
    <cellStyle name="Comma 6 2 5 4 4" xfId="10018" xr:uid="{00000000-0005-0000-0000-0000C8330000}"/>
    <cellStyle name="Comma 6 2 5 5" xfId="7417" xr:uid="{00000000-0005-0000-0000-0000C9330000}"/>
    <cellStyle name="Comma 6 2 5 5 2" xfId="15214" xr:uid="{00000000-0005-0000-0000-0000CA330000}"/>
    <cellStyle name="Comma 6 2 5 6" xfId="4818" xr:uid="{00000000-0005-0000-0000-0000CB330000}"/>
    <cellStyle name="Comma 6 2 5 6 2" xfId="12612" xr:uid="{00000000-0005-0000-0000-0000CC330000}"/>
    <cellStyle name="Comma 6 2 5 7" xfId="10014" xr:uid="{00000000-0005-0000-0000-0000CD330000}"/>
    <cellStyle name="Comma 6 2 6" xfId="2165" xr:uid="{00000000-0005-0000-0000-0000CE330000}"/>
    <cellStyle name="Comma 6 2 6 2" xfId="2166" xr:uid="{00000000-0005-0000-0000-0000CF330000}"/>
    <cellStyle name="Comma 6 2 6 2 2" xfId="2167" xr:uid="{00000000-0005-0000-0000-0000D0330000}"/>
    <cellStyle name="Comma 6 2 6 2 2 2" xfId="7424" xr:uid="{00000000-0005-0000-0000-0000D1330000}"/>
    <cellStyle name="Comma 6 2 6 2 2 2 2" xfId="15221" xr:uid="{00000000-0005-0000-0000-0000D2330000}"/>
    <cellStyle name="Comma 6 2 6 2 2 3" xfId="4825" xr:uid="{00000000-0005-0000-0000-0000D3330000}"/>
    <cellStyle name="Comma 6 2 6 2 2 3 2" xfId="12619" xr:uid="{00000000-0005-0000-0000-0000D4330000}"/>
    <cellStyle name="Comma 6 2 6 2 2 4" xfId="10021" xr:uid="{00000000-0005-0000-0000-0000D5330000}"/>
    <cellStyle name="Comma 6 2 6 2 3" xfId="7423" xr:uid="{00000000-0005-0000-0000-0000D6330000}"/>
    <cellStyle name="Comma 6 2 6 2 3 2" xfId="15220" xr:uid="{00000000-0005-0000-0000-0000D7330000}"/>
    <cellStyle name="Comma 6 2 6 2 4" xfId="4824" xr:uid="{00000000-0005-0000-0000-0000D8330000}"/>
    <cellStyle name="Comma 6 2 6 2 4 2" xfId="12618" xr:uid="{00000000-0005-0000-0000-0000D9330000}"/>
    <cellStyle name="Comma 6 2 6 2 5" xfId="10020" xr:uid="{00000000-0005-0000-0000-0000DA330000}"/>
    <cellStyle name="Comma 6 2 6 3" xfId="2168" xr:uid="{00000000-0005-0000-0000-0000DB330000}"/>
    <cellStyle name="Comma 6 2 6 3 2" xfId="7425" xr:uid="{00000000-0005-0000-0000-0000DC330000}"/>
    <cellStyle name="Comma 6 2 6 3 2 2" xfId="15222" xr:uid="{00000000-0005-0000-0000-0000DD330000}"/>
    <cellStyle name="Comma 6 2 6 3 3" xfId="4826" xr:uid="{00000000-0005-0000-0000-0000DE330000}"/>
    <cellStyle name="Comma 6 2 6 3 3 2" xfId="12620" xr:uid="{00000000-0005-0000-0000-0000DF330000}"/>
    <cellStyle name="Comma 6 2 6 3 4" xfId="10022" xr:uid="{00000000-0005-0000-0000-0000E0330000}"/>
    <cellStyle name="Comma 6 2 6 4" xfId="2169" xr:uid="{00000000-0005-0000-0000-0000E1330000}"/>
    <cellStyle name="Comma 6 2 6 4 2" xfId="7426" xr:uid="{00000000-0005-0000-0000-0000E2330000}"/>
    <cellStyle name="Comma 6 2 6 4 2 2" xfId="15223" xr:uid="{00000000-0005-0000-0000-0000E3330000}"/>
    <cellStyle name="Comma 6 2 6 4 3" xfId="4827" xr:uid="{00000000-0005-0000-0000-0000E4330000}"/>
    <cellStyle name="Comma 6 2 6 4 3 2" xfId="12621" xr:uid="{00000000-0005-0000-0000-0000E5330000}"/>
    <cellStyle name="Comma 6 2 6 4 4" xfId="10023" xr:uid="{00000000-0005-0000-0000-0000E6330000}"/>
    <cellStyle name="Comma 6 2 6 5" xfId="7422" xr:uid="{00000000-0005-0000-0000-0000E7330000}"/>
    <cellStyle name="Comma 6 2 6 5 2" xfId="15219" xr:uid="{00000000-0005-0000-0000-0000E8330000}"/>
    <cellStyle name="Comma 6 2 6 6" xfId="4823" xr:uid="{00000000-0005-0000-0000-0000E9330000}"/>
    <cellStyle name="Comma 6 2 6 6 2" xfId="12617" xr:uid="{00000000-0005-0000-0000-0000EA330000}"/>
    <cellStyle name="Comma 6 2 6 7" xfId="10019" xr:uid="{00000000-0005-0000-0000-0000EB330000}"/>
    <cellStyle name="Comma 6 2 7" xfId="2170" xr:uid="{00000000-0005-0000-0000-0000EC330000}"/>
    <cellStyle name="Comma 6 2 7 2" xfId="2171" xr:uid="{00000000-0005-0000-0000-0000ED330000}"/>
    <cellStyle name="Comma 6 2 7 2 2" xfId="7428" xr:uid="{00000000-0005-0000-0000-0000EE330000}"/>
    <cellStyle name="Comma 6 2 7 2 2 2" xfId="15225" xr:uid="{00000000-0005-0000-0000-0000EF330000}"/>
    <cellStyle name="Comma 6 2 7 2 3" xfId="4829" xr:uid="{00000000-0005-0000-0000-0000F0330000}"/>
    <cellStyle name="Comma 6 2 7 2 3 2" xfId="12623" xr:uid="{00000000-0005-0000-0000-0000F1330000}"/>
    <cellStyle name="Comma 6 2 7 2 4" xfId="10025" xr:uid="{00000000-0005-0000-0000-0000F2330000}"/>
    <cellStyle name="Comma 6 2 7 3" xfId="2172" xr:uid="{00000000-0005-0000-0000-0000F3330000}"/>
    <cellStyle name="Comma 6 2 7 3 2" xfId="7429" xr:uid="{00000000-0005-0000-0000-0000F4330000}"/>
    <cellStyle name="Comma 6 2 7 3 2 2" xfId="15226" xr:uid="{00000000-0005-0000-0000-0000F5330000}"/>
    <cellStyle name="Comma 6 2 7 3 3" xfId="4830" xr:uid="{00000000-0005-0000-0000-0000F6330000}"/>
    <cellStyle name="Comma 6 2 7 3 3 2" xfId="12624" xr:uid="{00000000-0005-0000-0000-0000F7330000}"/>
    <cellStyle name="Comma 6 2 7 3 4" xfId="10026" xr:uid="{00000000-0005-0000-0000-0000F8330000}"/>
    <cellStyle name="Comma 6 2 7 4" xfId="7427" xr:uid="{00000000-0005-0000-0000-0000F9330000}"/>
    <cellStyle name="Comma 6 2 7 4 2" xfId="15224" xr:uid="{00000000-0005-0000-0000-0000FA330000}"/>
    <cellStyle name="Comma 6 2 7 5" xfId="4828" xr:uid="{00000000-0005-0000-0000-0000FB330000}"/>
    <cellStyle name="Comma 6 2 7 5 2" xfId="12622" xr:uid="{00000000-0005-0000-0000-0000FC330000}"/>
    <cellStyle name="Comma 6 2 7 6" xfId="10024" xr:uid="{00000000-0005-0000-0000-0000FD330000}"/>
    <cellStyle name="Comma 6 2 8" xfId="2173" xr:uid="{00000000-0005-0000-0000-0000FE330000}"/>
    <cellStyle name="Comma 6 2 8 2" xfId="2174" xr:uid="{00000000-0005-0000-0000-0000FF330000}"/>
    <cellStyle name="Comma 6 2 8 2 2" xfId="7431" xr:uid="{00000000-0005-0000-0000-000000340000}"/>
    <cellStyle name="Comma 6 2 8 2 2 2" xfId="15228" xr:uid="{00000000-0005-0000-0000-000001340000}"/>
    <cellStyle name="Comma 6 2 8 2 3" xfId="4832" xr:uid="{00000000-0005-0000-0000-000002340000}"/>
    <cellStyle name="Comma 6 2 8 2 3 2" xfId="12626" xr:uid="{00000000-0005-0000-0000-000003340000}"/>
    <cellStyle name="Comma 6 2 8 2 4" xfId="10028" xr:uid="{00000000-0005-0000-0000-000004340000}"/>
    <cellStyle name="Comma 6 2 8 3" xfId="7430" xr:uid="{00000000-0005-0000-0000-000005340000}"/>
    <cellStyle name="Comma 6 2 8 3 2" xfId="15227" xr:uid="{00000000-0005-0000-0000-000006340000}"/>
    <cellStyle name="Comma 6 2 8 4" xfId="4831" xr:uid="{00000000-0005-0000-0000-000007340000}"/>
    <cellStyle name="Comma 6 2 8 4 2" xfId="12625" xr:uid="{00000000-0005-0000-0000-000008340000}"/>
    <cellStyle name="Comma 6 2 8 5" xfId="10027" xr:uid="{00000000-0005-0000-0000-000009340000}"/>
    <cellStyle name="Comma 6 2 9" xfId="2175" xr:uid="{00000000-0005-0000-0000-00000A340000}"/>
    <cellStyle name="Comma 6 2 9 2" xfId="7432" xr:uid="{00000000-0005-0000-0000-00000B340000}"/>
    <cellStyle name="Comma 6 2 9 2 2" xfId="15229" xr:uid="{00000000-0005-0000-0000-00000C340000}"/>
    <cellStyle name="Comma 6 2 9 3" xfId="4833" xr:uid="{00000000-0005-0000-0000-00000D340000}"/>
    <cellStyle name="Comma 6 2 9 3 2" xfId="12627" xr:uid="{00000000-0005-0000-0000-00000E340000}"/>
    <cellStyle name="Comma 6 2 9 4" xfId="10029" xr:uid="{00000000-0005-0000-0000-00000F340000}"/>
    <cellStyle name="Comma 6 3" xfId="2176" xr:uid="{00000000-0005-0000-0000-000010340000}"/>
    <cellStyle name="Comma 6 3 10" xfId="2177" xr:uid="{00000000-0005-0000-0000-000011340000}"/>
    <cellStyle name="Comma 6 3 10 2" xfId="7434" xr:uid="{00000000-0005-0000-0000-000012340000}"/>
    <cellStyle name="Comma 6 3 10 2 2" xfId="15231" xr:uid="{00000000-0005-0000-0000-000013340000}"/>
    <cellStyle name="Comma 6 3 10 3" xfId="4835" xr:uid="{00000000-0005-0000-0000-000014340000}"/>
    <cellStyle name="Comma 6 3 10 3 2" xfId="12629" xr:uid="{00000000-0005-0000-0000-000015340000}"/>
    <cellStyle name="Comma 6 3 10 4" xfId="10031" xr:uid="{00000000-0005-0000-0000-000016340000}"/>
    <cellStyle name="Comma 6 3 11" xfId="7433" xr:uid="{00000000-0005-0000-0000-000017340000}"/>
    <cellStyle name="Comma 6 3 11 2" xfId="15230" xr:uid="{00000000-0005-0000-0000-000018340000}"/>
    <cellStyle name="Comma 6 3 12" xfId="4834" xr:uid="{00000000-0005-0000-0000-000019340000}"/>
    <cellStyle name="Comma 6 3 12 2" xfId="12628" xr:uid="{00000000-0005-0000-0000-00001A340000}"/>
    <cellStyle name="Comma 6 3 13" xfId="10030" xr:uid="{00000000-0005-0000-0000-00001B340000}"/>
    <cellStyle name="Comma 6 3 2" xfId="2178" xr:uid="{00000000-0005-0000-0000-00001C340000}"/>
    <cellStyle name="Comma 6 3 2 10" xfId="7435" xr:uid="{00000000-0005-0000-0000-00001D340000}"/>
    <cellStyle name="Comma 6 3 2 10 2" xfId="15232" xr:uid="{00000000-0005-0000-0000-00001E340000}"/>
    <cellStyle name="Comma 6 3 2 11" xfId="4836" xr:uid="{00000000-0005-0000-0000-00001F340000}"/>
    <cellStyle name="Comma 6 3 2 11 2" xfId="12630" xr:uid="{00000000-0005-0000-0000-000020340000}"/>
    <cellStyle name="Comma 6 3 2 12" xfId="10032" xr:uid="{00000000-0005-0000-0000-000021340000}"/>
    <cellStyle name="Comma 6 3 2 2" xfId="2179" xr:uid="{00000000-0005-0000-0000-000022340000}"/>
    <cellStyle name="Comma 6 3 2 2 2" xfId="2180" xr:uid="{00000000-0005-0000-0000-000023340000}"/>
    <cellStyle name="Comma 6 3 2 2 2 2" xfId="2181" xr:uid="{00000000-0005-0000-0000-000024340000}"/>
    <cellStyle name="Comma 6 3 2 2 2 2 2" xfId="7438" xr:uid="{00000000-0005-0000-0000-000025340000}"/>
    <cellStyle name="Comma 6 3 2 2 2 2 2 2" xfId="15235" xr:uid="{00000000-0005-0000-0000-000026340000}"/>
    <cellStyle name="Comma 6 3 2 2 2 2 3" xfId="4839" xr:uid="{00000000-0005-0000-0000-000027340000}"/>
    <cellStyle name="Comma 6 3 2 2 2 2 3 2" xfId="12633" xr:uid="{00000000-0005-0000-0000-000028340000}"/>
    <cellStyle name="Comma 6 3 2 2 2 2 4" xfId="10035" xr:uid="{00000000-0005-0000-0000-000029340000}"/>
    <cellStyle name="Comma 6 3 2 2 2 3" xfId="7437" xr:uid="{00000000-0005-0000-0000-00002A340000}"/>
    <cellStyle name="Comma 6 3 2 2 2 3 2" xfId="15234" xr:uid="{00000000-0005-0000-0000-00002B340000}"/>
    <cellStyle name="Comma 6 3 2 2 2 4" xfId="4838" xr:uid="{00000000-0005-0000-0000-00002C340000}"/>
    <cellStyle name="Comma 6 3 2 2 2 4 2" xfId="12632" xr:uid="{00000000-0005-0000-0000-00002D340000}"/>
    <cellStyle name="Comma 6 3 2 2 2 5" xfId="10034" xr:uid="{00000000-0005-0000-0000-00002E340000}"/>
    <cellStyle name="Comma 6 3 2 2 3" xfId="2182" xr:uid="{00000000-0005-0000-0000-00002F340000}"/>
    <cellStyle name="Comma 6 3 2 2 3 2" xfId="7439" xr:uid="{00000000-0005-0000-0000-000030340000}"/>
    <cellStyle name="Comma 6 3 2 2 3 2 2" xfId="15236" xr:uid="{00000000-0005-0000-0000-000031340000}"/>
    <cellStyle name="Comma 6 3 2 2 3 3" xfId="4840" xr:uid="{00000000-0005-0000-0000-000032340000}"/>
    <cellStyle name="Comma 6 3 2 2 3 3 2" xfId="12634" xr:uid="{00000000-0005-0000-0000-000033340000}"/>
    <cellStyle name="Comma 6 3 2 2 3 4" xfId="10036" xr:uid="{00000000-0005-0000-0000-000034340000}"/>
    <cellStyle name="Comma 6 3 2 2 4" xfId="2183" xr:uid="{00000000-0005-0000-0000-000035340000}"/>
    <cellStyle name="Comma 6 3 2 2 4 2" xfId="7440" xr:uid="{00000000-0005-0000-0000-000036340000}"/>
    <cellStyle name="Comma 6 3 2 2 4 2 2" xfId="15237" xr:uid="{00000000-0005-0000-0000-000037340000}"/>
    <cellStyle name="Comma 6 3 2 2 4 3" xfId="4841" xr:uid="{00000000-0005-0000-0000-000038340000}"/>
    <cellStyle name="Comma 6 3 2 2 4 3 2" xfId="12635" xr:uid="{00000000-0005-0000-0000-000039340000}"/>
    <cellStyle name="Comma 6 3 2 2 4 4" xfId="10037" xr:uid="{00000000-0005-0000-0000-00003A340000}"/>
    <cellStyle name="Comma 6 3 2 2 5" xfId="7436" xr:uid="{00000000-0005-0000-0000-00003B340000}"/>
    <cellStyle name="Comma 6 3 2 2 5 2" xfId="15233" xr:uid="{00000000-0005-0000-0000-00003C340000}"/>
    <cellStyle name="Comma 6 3 2 2 6" xfId="4837" xr:uid="{00000000-0005-0000-0000-00003D340000}"/>
    <cellStyle name="Comma 6 3 2 2 6 2" xfId="12631" xr:uid="{00000000-0005-0000-0000-00003E340000}"/>
    <cellStyle name="Comma 6 3 2 2 7" xfId="10033" xr:uid="{00000000-0005-0000-0000-00003F340000}"/>
    <cellStyle name="Comma 6 3 2 3" xfId="2184" xr:uid="{00000000-0005-0000-0000-000040340000}"/>
    <cellStyle name="Comma 6 3 2 3 2" xfId="2185" xr:uid="{00000000-0005-0000-0000-000041340000}"/>
    <cellStyle name="Comma 6 3 2 3 2 2" xfId="2186" xr:uid="{00000000-0005-0000-0000-000042340000}"/>
    <cellStyle name="Comma 6 3 2 3 2 2 2" xfId="7443" xr:uid="{00000000-0005-0000-0000-000043340000}"/>
    <cellStyle name="Comma 6 3 2 3 2 2 2 2" xfId="15240" xr:uid="{00000000-0005-0000-0000-000044340000}"/>
    <cellStyle name="Comma 6 3 2 3 2 2 3" xfId="4844" xr:uid="{00000000-0005-0000-0000-000045340000}"/>
    <cellStyle name="Comma 6 3 2 3 2 2 3 2" xfId="12638" xr:uid="{00000000-0005-0000-0000-000046340000}"/>
    <cellStyle name="Comma 6 3 2 3 2 2 4" xfId="10040" xr:uid="{00000000-0005-0000-0000-000047340000}"/>
    <cellStyle name="Comma 6 3 2 3 2 3" xfId="7442" xr:uid="{00000000-0005-0000-0000-000048340000}"/>
    <cellStyle name="Comma 6 3 2 3 2 3 2" xfId="15239" xr:uid="{00000000-0005-0000-0000-000049340000}"/>
    <cellStyle name="Comma 6 3 2 3 2 4" xfId="4843" xr:uid="{00000000-0005-0000-0000-00004A340000}"/>
    <cellStyle name="Comma 6 3 2 3 2 4 2" xfId="12637" xr:uid="{00000000-0005-0000-0000-00004B340000}"/>
    <cellStyle name="Comma 6 3 2 3 2 5" xfId="10039" xr:uid="{00000000-0005-0000-0000-00004C340000}"/>
    <cellStyle name="Comma 6 3 2 3 3" xfId="2187" xr:uid="{00000000-0005-0000-0000-00004D340000}"/>
    <cellStyle name="Comma 6 3 2 3 3 2" xfId="7444" xr:uid="{00000000-0005-0000-0000-00004E340000}"/>
    <cellStyle name="Comma 6 3 2 3 3 2 2" xfId="15241" xr:uid="{00000000-0005-0000-0000-00004F340000}"/>
    <cellStyle name="Comma 6 3 2 3 3 3" xfId="4845" xr:uid="{00000000-0005-0000-0000-000050340000}"/>
    <cellStyle name="Comma 6 3 2 3 3 3 2" xfId="12639" xr:uid="{00000000-0005-0000-0000-000051340000}"/>
    <cellStyle name="Comma 6 3 2 3 3 4" xfId="10041" xr:uid="{00000000-0005-0000-0000-000052340000}"/>
    <cellStyle name="Comma 6 3 2 3 4" xfId="2188" xr:uid="{00000000-0005-0000-0000-000053340000}"/>
    <cellStyle name="Comma 6 3 2 3 4 2" xfId="7445" xr:uid="{00000000-0005-0000-0000-000054340000}"/>
    <cellStyle name="Comma 6 3 2 3 4 2 2" xfId="15242" xr:uid="{00000000-0005-0000-0000-000055340000}"/>
    <cellStyle name="Comma 6 3 2 3 4 3" xfId="4846" xr:uid="{00000000-0005-0000-0000-000056340000}"/>
    <cellStyle name="Comma 6 3 2 3 4 3 2" xfId="12640" xr:uid="{00000000-0005-0000-0000-000057340000}"/>
    <cellStyle name="Comma 6 3 2 3 4 4" xfId="10042" xr:uid="{00000000-0005-0000-0000-000058340000}"/>
    <cellStyle name="Comma 6 3 2 3 5" xfId="7441" xr:uid="{00000000-0005-0000-0000-000059340000}"/>
    <cellStyle name="Comma 6 3 2 3 5 2" xfId="15238" xr:uid="{00000000-0005-0000-0000-00005A340000}"/>
    <cellStyle name="Comma 6 3 2 3 6" xfId="4842" xr:uid="{00000000-0005-0000-0000-00005B340000}"/>
    <cellStyle name="Comma 6 3 2 3 6 2" xfId="12636" xr:uid="{00000000-0005-0000-0000-00005C340000}"/>
    <cellStyle name="Comma 6 3 2 3 7" xfId="10038" xr:uid="{00000000-0005-0000-0000-00005D340000}"/>
    <cellStyle name="Comma 6 3 2 4" xfId="2189" xr:uid="{00000000-0005-0000-0000-00005E340000}"/>
    <cellStyle name="Comma 6 3 2 4 2" xfId="2190" xr:uid="{00000000-0005-0000-0000-00005F340000}"/>
    <cellStyle name="Comma 6 3 2 4 2 2" xfId="2191" xr:uid="{00000000-0005-0000-0000-000060340000}"/>
    <cellStyle name="Comma 6 3 2 4 2 2 2" xfId="7448" xr:uid="{00000000-0005-0000-0000-000061340000}"/>
    <cellStyle name="Comma 6 3 2 4 2 2 2 2" xfId="15245" xr:uid="{00000000-0005-0000-0000-000062340000}"/>
    <cellStyle name="Comma 6 3 2 4 2 2 3" xfId="4849" xr:uid="{00000000-0005-0000-0000-000063340000}"/>
    <cellStyle name="Comma 6 3 2 4 2 2 3 2" xfId="12643" xr:uid="{00000000-0005-0000-0000-000064340000}"/>
    <cellStyle name="Comma 6 3 2 4 2 2 4" xfId="10045" xr:uid="{00000000-0005-0000-0000-000065340000}"/>
    <cellStyle name="Comma 6 3 2 4 2 3" xfId="7447" xr:uid="{00000000-0005-0000-0000-000066340000}"/>
    <cellStyle name="Comma 6 3 2 4 2 3 2" xfId="15244" xr:uid="{00000000-0005-0000-0000-000067340000}"/>
    <cellStyle name="Comma 6 3 2 4 2 4" xfId="4848" xr:uid="{00000000-0005-0000-0000-000068340000}"/>
    <cellStyle name="Comma 6 3 2 4 2 4 2" xfId="12642" xr:uid="{00000000-0005-0000-0000-000069340000}"/>
    <cellStyle name="Comma 6 3 2 4 2 5" xfId="10044" xr:uid="{00000000-0005-0000-0000-00006A340000}"/>
    <cellStyle name="Comma 6 3 2 4 3" xfId="2192" xr:uid="{00000000-0005-0000-0000-00006B340000}"/>
    <cellStyle name="Comma 6 3 2 4 3 2" xfId="7449" xr:uid="{00000000-0005-0000-0000-00006C340000}"/>
    <cellStyle name="Comma 6 3 2 4 3 2 2" xfId="15246" xr:uid="{00000000-0005-0000-0000-00006D340000}"/>
    <cellStyle name="Comma 6 3 2 4 3 3" xfId="4850" xr:uid="{00000000-0005-0000-0000-00006E340000}"/>
    <cellStyle name="Comma 6 3 2 4 3 3 2" xfId="12644" xr:uid="{00000000-0005-0000-0000-00006F340000}"/>
    <cellStyle name="Comma 6 3 2 4 3 4" xfId="10046" xr:uid="{00000000-0005-0000-0000-000070340000}"/>
    <cellStyle name="Comma 6 3 2 4 4" xfId="2193" xr:uid="{00000000-0005-0000-0000-000071340000}"/>
    <cellStyle name="Comma 6 3 2 4 4 2" xfId="7450" xr:uid="{00000000-0005-0000-0000-000072340000}"/>
    <cellStyle name="Comma 6 3 2 4 4 2 2" xfId="15247" xr:uid="{00000000-0005-0000-0000-000073340000}"/>
    <cellStyle name="Comma 6 3 2 4 4 3" xfId="4851" xr:uid="{00000000-0005-0000-0000-000074340000}"/>
    <cellStyle name="Comma 6 3 2 4 4 3 2" xfId="12645" xr:uid="{00000000-0005-0000-0000-000075340000}"/>
    <cellStyle name="Comma 6 3 2 4 4 4" xfId="10047" xr:uid="{00000000-0005-0000-0000-000076340000}"/>
    <cellStyle name="Comma 6 3 2 4 5" xfId="7446" xr:uid="{00000000-0005-0000-0000-000077340000}"/>
    <cellStyle name="Comma 6 3 2 4 5 2" xfId="15243" xr:uid="{00000000-0005-0000-0000-000078340000}"/>
    <cellStyle name="Comma 6 3 2 4 6" xfId="4847" xr:uid="{00000000-0005-0000-0000-000079340000}"/>
    <cellStyle name="Comma 6 3 2 4 6 2" xfId="12641" xr:uid="{00000000-0005-0000-0000-00007A340000}"/>
    <cellStyle name="Comma 6 3 2 4 7" xfId="10043" xr:uid="{00000000-0005-0000-0000-00007B340000}"/>
    <cellStyle name="Comma 6 3 2 5" xfId="2194" xr:uid="{00000000-0005-0000-0000-00007C340000}"/>
    <cellStyle name="Comma 6 3 2 5 2" xfId="2195" xr:uid="{00000000-0005-0000-0000-00007D340000}"/>
    <cellStyle name="Comma 6 3 2 5 2 2" xfId="2196" xr:uid="{00000000-0005-0000-0000-00007E340000}"/>
    <cellStyle name="Comma 6 3 2 5 2 2 2" xfId="7453" xr:uid="{00000000-0005-0000-0000-00007F340000}"/>
    <cellStyle name="Comma 6 3 2 5 2 2 2 2" xfId="15250" xr:uid="{00000000-0005-0000-0000-000080340000}"/>
    <cellStyle name="Comma 6 3 2 5 2 2 3" xfId="4854" xr:uid="{00000000-0005-0000-0000-000081340000}"/>
    <cellStyle name="Comma 6 3 2 5 2 2 3 2" xfId="12648" xr:uid="{00000000-0005-0000-0000-000082340000}"/>
    <cellStyle name="Comma 6 3 2 5 2 2 4" xfId="10050" xr:uid="{00000000-0005-0000-0000-000083340000}"/>
    <cellStyle name="Comma 6 3 2 5 2 3" xfId="7452" xr:uid="{00000000-0005-0000-0000-000084340000}"/>
    <cellStyle name="Comma 6 3 2 5 2 3 2" xfId="15249" xr:uid="{00000000-0005-0000-0000-000085340000}"/>
    <cellStyle name="Comma 6 3 2 5 2 4" xfId="4853" xr:uid="{00000000-0005-0000-0000-000086340000}"/>
    <cellStyle name="Comma 6 3 2 5 2 4 2" xfId="12647" xr:uid="{00000000-0005-0000-0000-000087340000}"/>
    <cellStyle name="Comma 6 3 2 5 2 5" xfId="10049" xr:uid="{00000000-0005-0000-0000-000088340000}"/>
    <cellStyle name="Comma 6 3 2 5 3" xfId="2197" xr:uid="{00000000-0005-0000-0000-000089340000}"/>
    <cellStyle name="Comma 6 3 2 5 3 2" xfId="7454" xr:uid="{00000000-0005-0000-0000-00008A340000}"/>
    <cellStyle name="Comma 6 3 2 5 3 2 2" xfId="15251" xr:uid="{00000000-0005-0000-0000-00008B340000}"/>
    <cellStyle name="Comma 6 3 2 5 3 3" xfId="4855" xr:uid="{00000000-0005-0000-0000-00008C340000}"/>
    <cellStyle name="Comma 6 3 2 5 3 3 2" xfId="12649" xr:uid="{00000000-0005-0000-0000-00008D340000}"/>
    <cellStyle name="Comma 6 3 2 5 3 4" xfId="10051" xr:uid="{00000000-0005-0000-0000-00008E340000}"/>
    <cellStyle name="Comma 6 3 2 5 4" xfId="2198" xr:uid="{00000000-0005-0000-0000-00008F340000}"/>
    <cellStyle name="Comma 6 3 2 5 4 2" xfId="7455" xr:uid="{00000000-0005-0000-0000-000090340000}"/>
    <cellStyle name="Comma 6 3 2 5 4 2 2" xfId="15252" xr:uid="{00000000-0005-0000-0000-000091340000}"/>
    <cellStyle name="Comma 6 3 2 5 4 3" xfId="4856" xr:uid="{00000000-0005-0000-0000-000092340000}"/>
    <cellStyle name="Comma 6 3 2 5 4 3 2" xfId="12650" xr:uid="{00000000-0005-0000-0000-000093340000}"/>
    <cellStyle name="Comma 6 3 2 5 4 4" xfId="10052" xr:uid="{00000000-0005-0000-0000-000094340000}"/>
    <cellStyle name="Comma 6 3 2 5 5" xfId="7451" xr:uid="{00000000-0005-0000-0000-000095340000}"/>
    <cellStyle name="Comma 6 3 2 5 5 2" xfId="15248" xr:uid="{00000000-0005-0000-0000-000096340000}"/>
    <cellStyle name="Comma 6 3 2 5 6" xfId="4852" xr:uid="{00000000-0005-0000-0000-000097340000}"/>
    <cellStyle name="Comma 6 3 2 5 6 2" xfId="12646" xr:uid="{00000000-0005-0000-0000-000098340000}"/>
    <cellStyle name="Comma 6 3 2 5 7" xfId="10048" xr:uid="{00000000-0005-0000-0000-000099340000}"/>
    <cellStyle name="Comma 6 3 2 6" xfId="2199" xr:uid="{00000000-0005-0000-0000-00009A340000}"/>
    <cellStyle name="Comma 6 3 2 6 2" xfId="2200" xr:uid="{00000000-0005-0000-0000-00009B340000}"/>
    <cellStyle name="Comma 6 3 2 6 2 2" xfId="7457" xr:uid="{00000000-0005-0000-0000-00009C340000}"/>
    <cellStyle name="Comma 6 3 2 6 2 2 2" xfId="15254" xr:uid="{00000000-0005-0000-0000-00009D340000}"/>
    <cellStyle name="Comma 6 3 2 6 2 3" xfId="4858" xr:uid="{00000000-0005-0000-0000-00009E340000}"/>
    <cellStyle name="Comma 6 3 2 6 2 3 2" xfId="12652" xr:uid="{00000000-0005-0000-0000-00009F340000}"/>
    <cellStyle name="Comma 6 3 2 6 2 4" xfId="10054" xr:uid="{00000000-0005-0000-0000-0000A0340000}"/>
    <cellStyle name="Comma 6 3 2 6 3" xfId="2201" xr:uid="{00000000-0005-0000-0000-0000A1340000}"/>
    <cellStyle name="Comma 6 3 2 6 3 2" xfId="7458" xr:uid="{00000000-0005-0000-0000-0000A2340000}"/>
    <cellStyle name="Comma 6 3 2 6 3 2 2" xfId="15255" xr:uid="{00000000-0005-0000-0000-0000A3340000}"/>
    <cellStyle name="Comma 6 3 2 6 3 3" xfId="4859" xr:uid="{00000000-0005-0000-0000-0000A4340000}"/>
    <cellStyle name="Comma 6 3 2 6 3 3 2" xfId="12653" xr:uid="{00000000-0005-0000-0000-0000A5340000}"/>
    <cellStyle name="Comma 6 3 2 6 3 4" xfId="10055" xr:uid="{00000000-0005-0000-0000-0000A6340000}"/>
    <cellStyle name="Comma 6 3 2 6 4" xfId="7456" xr:uid="{00000000-0005-0000-0000-0000A7340000}"/>
    <cellStyle name="Comma 6 3 2 6 4 2" xfId="15253" xr:uid="{00000000-0005-0000-0000-0000A8340000}"/>
    <cellStyle name="Comma 6 3 2 6 5" xfId="4857" xr:uid="{00000000-0005-0000-0000-0000A9340000}"/>
    <cellStyle name="Comma 6 3 2 6 5 2" xfId="12651" xr:uid="{00000000-0005-0000-0000-0000AA340000}"/>
    <cellStyle name="Comma 6 3 2 6 6" xfId="10053" xr:uid="{00000000-0005-0000-0000-0000AB340000}"/>
    <cellStyle name="Comma 6 3 2 7" xfId="2202" xr:uid="{00000000-0005-0000-0000-0000AC340000}"/>
    <cellStyle name="Comma 6 3 2 7 2" xfId="2203" xr:uid="{00000000-0005-0000-0000-0000AD340000}"/>
    <cellStyle name="Comma 6 3 2 7 2 2" xfId="7460" xr:uid="{00000000-0005-0000-0000-0000AE340000}"/>
    <cellStyle name="Comma 6 3 2 7 2 2 2" xfId="15257" xr:uid="{00000000-0005-0000-0000-0000AF340000}"/>
    <cellStyle name="Comma 6 3 2 7 2 3" xfId="4861" xr:uid="{00000000-0005-0000-0000-0000B0340000}"/>
    <cellStyle name="Comma 6 3 2 7 2 3 2" xfId="12655" xr:uid="{00000000-0005-0000-0000-0000B1340000}"/>
    <cellStyle name="Comma 6 3 2 7 2 4" xfId="10057" xr:uid="{00000000-0005-0000-0000-0000B2340000}"/>
    <cellStyle name="Comma 6 3 2 7 3" xfId="7459" xr:uid="{00000000-0005-0000-0000-0000B3340000}"/>
    <cellStyle name="Comma 6 3 2 7 3 2" xfId="15256" xr:uid="{00000000-0005-0000-0000-0000B4340000}"/>
    <cellStyle name="Comma 6 3 2 7 4" xfId="4860" xr:uid="{00000000-0005-0000-0000-0000B5340000}"/>
    <cellStyle name="Comma 6 3 2 7 4 2" xfId="12654" xr:uid="{00000000-0005-0000-0000-0000B6340000}"/>
    <cellStyle name="Comma 6 3 2 7 5" xfId="10056" xr:uid="{00000000-0005-0000-0000-0000B7340000}"/>
    <cellStyle name="Comma 6 3 2 8" xfId="2204" xr:uid="{00000000-0005-0000-0000-0000B8340000}"/>
    <cellStyle name="Comma 6 3 2 8 2" xfId="7461" xr:uid="{00000000-0005-0000-0000-0000B9340000}"/>
    <cellStyle name="Comma 6 3 2 8 2 2" xfId="15258" xr:uid="{00000000-0005-0000-0000-0000BA340000}"/>
    <cellStyle name="Comma 6 3 2 8 3" xfId="4862" xr:uid="{00000000-0005-0000-0000-0000BB340000}"/>
    <cellStyle name="Comma 6 3 2 8 3 2" xfId="12656" xr:uid="{00000000-0005-0000-0000-0000BC340000}"/>
    <cellStyle name="Comma 6 3 2 8 4" xfId="10058" xr:uid="{00000000-0005-0000-0000-0000BD340000}"/>
    <cellStyle name="Comma 6 3 2 9" xfId="2205" xr:uid="{00000000-0005-0000-0000-0000BE340000}"/>
    <cellStyle name="Comma 6 3 2 9 2" xfId="7462" xr:uid="{00000000-0005-0000-0000-0000BF340000}"/>
    <cellStyle name="Comma 6 3 2 9 2 2" xfId="15259" xr:uid="{00000000-0005-0000-0000-0000C0340000}"/>
    <cellStyle name="Comma 6 3 2 9 3" xfId="4863" xr:uid="{00000000-0005-0000-0000-0000C1340000}"/>
    <cellStyle name="Comma 6 3 2 9 3 2" xfId="12657" xr:uid="{00000000-0005-0000-0000-0000C2340000}"/>
    <cellStyle name="Comma 6 3 2 9 4" xfId="10059" xr:uid="{00000000-0005-0000-0000-0000C3340000}"/>
    <cellStyle name="Comma 6 3 3" xfId="2206" xr:uid="{00000000-0005-0000-0000-0000C4340000}"/>
    <cellStyle name="Comma 6 3 3 2" xfId="2207" xr:uid="{00000000-0005-0000-0000-0000C5340000}"/>
    <cellStyle name="Comma 6 3 3 2 2" xfId="2208" xr:uid="{00000000-0005-0000-0000-0000C6340000}"/>
    <cellStyle name="Comma 6 3 3 2 2 2" xfId="7465" xr:uid="{00000000-0005-0000-0000-0000C7340000}"/>
    <cellStyle name="Comma 6 3 3 2 2 2 2" xfId="15262" xr:uid="{00000000-0005-0000-0000-0000C8340000}"/>
    <cellStyle name="Comma 6 3 3 2 2 3" xfId="4866" xr:uid="{00000000-0005-0000-0000-0000C9340000}"/>
    <cellStyle name="Comma 6 3 3 2 2 3 2" xfId="12660" xr:uid="{00000000-0005-0000-0000-0000CA340000}"/>
    <cellStyle name="Comma 6 3 3 2 2 4" xfId="10062" xr:uid="{00000000-0005-0000-0000-0000CB340000}"/>
    <cellStyle name="Comma 6 3 3 2 3" xfId="7464" xr:uid="{00000000-0005-0000-0000-0000CC340000}"/>
    <cellStyle name="Comma 6 3 3 2 3 2" xfId="15261" xr:uid="{00000000-0005-0000-0000-0000CD340000}"/>
    <cellStyle name="Comma 6 3 3 2 4" xfId="4865" xr:uid="{00000000-0005-0000-0000-0000CE340000}"/>
    <cellStyle name="Comma 6 3 3 2 4 2" xfId="12659" xr:uid="{00000000-0005-0000-0000-0000CF340000}"/>
    <cellStyle name="Comma 6 3 3 2 5" xfId="10061" xr:uid="{00000000-0005-0000-0000-0000D0340000}"/>
    <cellStyle name="Comma 6 3 3 3" xfId="2209" xr:uid="{00000000-0005-0000-0000-0000D1340000}"/>
    <cellStyle name="Comma 6 3 3 3 2" xfId="7466" xr:uid="{00000000-0005-0000-0000-0000D2340000}"/>
    <cellStyle name="Comma 6 3 3 3 2 2" xfId="15263" xr:uid="{00000000-0005-0000-0000-0000D3340000}"/>
    <cellStyle name="Comma 6 3 3 3 3" xfId="4867" xr:uid="{00000000-0005-0000-0000-0000D4340000}"/>
    <cellStyle name="Comma 6 3 3 3 3 2" xfId="12661" xr:uid="{00000000-0005-0000-0000-0000D5340000}"/>
    <cellStyle name="Comma 6 3 3 3 4" xfId="10063" xr:uid="{00000000-0005-0000-0000-0000D6340000}"/>
    <cellStyle name="Comma 6 3 3 4" xfId="2210" xr:uid="{00000000-0005-0000-0000-0000D7340000}"/>
    <cellStyle name="Comma 6 3 3 4 2" xfId="7467" xr:uid="{00000000-0005-0000-0000-0000D8340000}"/>
    <cellStyle name="Comma 6 3 3 4 2 2" xfId="15264" xr:uid="{00000000-0005-0000-0000-0000D9340000}"/>
    <cellStyle name="Comma 6 3 3 4 3" xfId="4868" xr:uid="{00000000-0005-0000-0000-0000DA340000}"/>
    <cellStyle name="Comma 6 3 3 4 3 2" xfId="12662" xr:uid="{00000000-0005-0000-0000-0000DB340000}"/>
    <cellStyle name="Comma 6 3 3 4 4" xfId="10064" xr:uid="{00000000-0005-0000-0000-0000DC340000}"/>
    <cellStyle name="Comma 6 3 3 5" xfId="7463" xr:uid="{00000000-0005-0000-0000-0000DD340000}"/>
    <cellStyle name="Comma 6 3 3 5 2" xfId="15260" xr:uid="{00000000-0005-0000-0000-0000DE340000}"/>
    <cellStyle name="Comma 6 3 3 6" xfId="4864" xr:uid="{00000000-0005-0000-0000-0000DF340000}"/>
    <cellStyle name="Comma 6 3 3 6 2" xfId="12658" xr:uid="{00000000-0005-0000-0000-0000E0340000}"/>
    <cellStyle name="Comma 6 3 3 7" xfId="10060" xr:uid="{00000000-0005-0000-0000-0000E1340000}"/>
    <cellStyle name="Comma 6 3 4" xfId="2211" xr:uid="{00000000-0005-0000-0000-0000E2340000}"/>
    <cellStyle name="Comma 6 3 4 2" xfId="2212" xr:uid="{00000000-0005-0000-0000-0000E3340000}"/>
    <cellStyle name="Comma 6 3 4 2 2" xfId="2213" xr:uid="{00000000-0005-0000-0000-0000E4340000}"/>
    <cellStyle name="Comma 6 3 4 2 2 2" xfId="7470" xr:uid="{00000000-0005-0000-0000-0000E5340000}"/>
    <cellStyle name="Comma 6 3 4 2 2 2 2" xfId="15267" xr:uid="{00000000-0005-0000-0000-0000E6340000}"/>
    <cellStyle name="Comma 6 3 4 2 2 3" xfId="4871" xr:uid="{00000000-0005-0000-0000-0000E7340000}"/>
    <cellStyle name="Comma 6 3 4 2 2 3 2" xfId="12665" xr:uid="{00000000-0005-0000-0000-0000E8340000}"/>
    <cellStyle name="Comma 6 3 4 2 2 4" xfId="10067" xr:uid="{00000000-0005-0000-0000-0000E9340000}"/>
    <cellStyle name="Comma 6 3 4 2 3" xfId="7469" xr:uid="{00000000-0005-0000-0000-0000EA340000}"/>
    <cellStyle name="Comma 6 3 4 2 3 2" xfId="15266" xr:uid="{00000000-0005-0000-0000-0000EB340000}"/>
    <cellStyle name="Comma 6 3 4 2 4" xfId="4870" xr:uid="{00000000-0005-0000-0000-0000EC340000}"/>
    <cellStyle name="Comma 6 3 4 2 4 2" xfId="12664" xr:uid="{00000000-0005-0000-0000-0000ED340000}"/>
    <cellStyle name="Comma 6 3 4 2 5" xfId="10066" xr:uid="{00000000-0005-0000-0000-0000EE340000}"/>
    <cellStyle name="Comma 6 3 4 3" xfId="2214" xr:uid="{00000000-0005-0000-0000-0000EF340000}"/>
    <cellStyle name="Comma 6 3 4 3 2" xfId="7471" xr:uid="{00000000-0005-0000-0000-0000F0340000}"/>
    <cellStyle name="Comma 6 3 4 3 2 2" xfId="15268" xr:uid="{00000000-0005-0000-0000-0000F1340000}"/>
    <cellStyle name="Comma 6 3 4 3 3" xfId="4872" xr:uid="{00000000-0005-0000-0000-0000F2340000}"/>
    <cellStyle name="Comma 6 3 4 3 3 2" xfId="12666" xr:uid="{00000000-0005-0000-0000-0000F3340000}"/>
    <cellStyle name="Comma 6 3 4 3 4" xfId="10068" xr:uid="{00000000-0005-0000-0000-0000F4340000}"/>
    <cellStyle name="Comma 6 3 4 4" xfId="2215" xr:uid="{00000000-0005-0000-0000-0000F5340000}"/>
    <cellStyle name="Comma 6 3 4 4 2" xfId="7472" xr:uid="{00000000-0005-0000-0000-0000F6340000}"/>
    <cellStyle name="Comma 6 3 4 4 2 2" xfId="15269" xr:uid="{00000000-0005-0000-0000-0000F7340000}"/>
    <cellStyle name="Comma 6 3 4 4 3" xfId="4873" xr:uid="{00000000-0005-0000-0000-0000F8340000}"/>
    <cellStyle name="Comma 6 3 4 4 3 2" xfId="12667" xr:uid="{00000000-0005-0000-0000-0000F9340000}"/>
    <cellStyle name="Comma 6 3 4 4 4" xfId="10069" xr:uid="{00000000-0005-0000-0000-0000FA340000}"/>
    <cellStyle name="Comma 6 3 4 5" xfId="7468" xr:uid="{00000000-0005-0000-0000-0000FB340000}"/>
    <cellStyle name="Comma 6 3 4 5 2" xfId="15265" xr:uid="{00000000-0005-0000-0000-0000FC340000}"/>
    <cellStyle name="Comma 6 3 4 6" xfId="4869" xr:uid="{00000000-0005-0000-0000-0000FD340000}"/>
    <cellStyle name="Comma 6 3 4 6 2" xfId="12663" xr:uid="{00000000-0005-0000-0000-0000FE340000}"/>
    <cellStyle name="Comma 6 3 4 7" xfId="10065" xr:uid="{00000000-0005-0000-0000-0000FF340000}"/>
    <cellStyle name="Comma 6 3 5" xfId="2216" xr:uid="{00000000-0005-0000-0000-000000350000}"/>
    <cellStyle name="Comma 6 3 5 2" xfId="2217" xr:uid="{00000000-0005-0000-0000-000001350000}"/>
    <cellStyle name="Comma 6 3 5 2 2" xfId="2218" xr:uid="{00000000-0005-0000-0000-000002350000}"/>
    <cellStyle name="Comma 6 3 5 2 2 2" xfId="7475" xr:uid="{00000000-0005-0000-0000-000003350000}"/>
    <cellStyle name="Comma 6 3 5 2 2 2 2" xfId="15272" xr:uid="{00000000-0005-0000-0000-000004350000}"/>
    <cellStyle name="Comma 6 3 5 2 2 3" xfId="4876" xr:uid="{00000000-0005-0000-0000-000005350000}"/>
    <cellStyle name="Comma 6 3 5 2 2 3 2" xfId="12670" xr:uid="{00000000-0005-0000-0000-000006350000}"/>
    <cellStyle name="Comma 6 3 5 2 2 4" xfId="10072" xr:uid="{00000000-0005-0000-0000-000007350000}"/>
    <cellStyle name="Comma 6 3 5 2 3" xfId="7474" xr:uid="{00000000-0005-0000-0000-000008350000}"/>
    <cellStyle name="Comma 6 3 5 2 3 2" xfId="15271" xr:uid="{00000000-0005-0000-0000-000009350000}"/>
    <cellStyle name="Comma 6 3 5 2 4" xfId="4875" xr:uid="{00000000-0005-0000-0000-00000A350000}"/>
    <cellStyle name="Comma 6 3 5 2 4 2" xfId="12669" xr:uid="{00000000-0005-0000-0000-00000B350000}"/>
    <cellStyle name="Comma 6 3 5 2 5" xfId="10071" xr:uid="{00000000-0005-0000-0000-00000C350000}"/>
    <cellStyle name="Comma 6 3 5 3" xfId="2219" xr:uid="{00000000-0005-0000-0000-00000D350000}"/>
    <cellStyle name="Comma 6 3 5 3 2" xfId="7476" xr:uid="{00000000-0005-0000-0000-00000E350000}"/>
    <cellStyle name="Comma 6 3 5 3 2 2" xfId="15273" xr:uid="{00000000-0005-0000-0000-00000F350000}"/>
    <cellStyle name="Comma 6 3 5 3 3" xfId="4877" xr:uid="{00000000-0005-0000-0000-000010350000}"/>
    <cellStyle name="Comma 6 3 5 3 3 2" xfId="12671" xr:uid="{00000000-0005-0000-0000-000011350000}"/>
    <cellStyle name="Comma 6 3 5 3 4" xfId="10073" xr:uid="{00000000-0005-0000-0000-000012350000}"/>
    <cellStyle name="Comma 6 3 5 4" xfId="2220" xr:uid="{00000000-0005-0000-0000-000013350000}"/>
    <cellStyle name="Comma 6 3 5 4 2" xfId="7477" xr:uid="{00000000-0005-0000-0000-000014350000}"/>
    <cellStyle name="Comma 6 3 5 4 2 2" xfId="15274" xr:uid="{00000000-0005-0000-0000-000015350000}"/>
    <cellStyle name="Comma 6 3 5 4 3" xfId="4878" xr:uid="{00000000-0005-0000-0000-000016350000}"/>
    <cellStyle name="Comma 6 3 5 4 3 2" xfId="12672" xr:uid="{00000000-0005-0000-0000-000017350000}"/>
    <cellStyle name="Comma 6 3 5 4 4" xfId="10074" xr:uid="{00000000-0005-0000-0000-000018350000}"/>
    <cellStyle name="Comma 6 3 5 5" xfId="7473" xr:uid="{00000000-0005-0000-0000-000019350000}"/>
    <cellStyle name="Comma 6 3 5 5 2" xfId="15270" xr:uid="{00000000-0005-0000-0000-00001A350000}"/>
    <cellStyle name="Comma 6 3 5 6" xfId="4874" xr:uid="{00000000-0005-0000-0000-00001B350000}"/>
    <cellStyle name="Comma 6 3 5 6 2" xfId="12668" xr:uid="{00000000-0005-0000-0000-00001C350000}"/>
    <cellStyle name="Comma 6 3 5 7" xfId="10070" xr:uid="{00000000-0005-0000-0000-00001D350000}"/>
    <cellStyle name="Comma 6 3 6" xfId="2221" xr:uid="{00000000-0005-0000-0000-00001E350000}"/>
    <cellStyle name="Comma 6 3 6 2" xfId="2222" xr:uid="{00000000-0005-0000-0000-00001F350000}"/>
    <cellStyle name="Comma 6 3 6 2 2" xfId="2223" xr:uid="{00000000-0005-0000-0000-000020350000}"/>
    <cellStyle name="Comma 6 3 6 2 2 2" xfId="7480" xr:uid="{00000000-0005-0000-0000-000021350000}"/>
    <cellStyle name="Comma 6 3 6 2 2 2 2" xfId="15277" xr:uid="{00000000-0005-0000-0000-000022350000}"/>
    <cellStyle name="Comma 6 3 6 2 2 3" xfId="4881" xr:uid="{00000000-0005-0000-0000-000023350000}"/>
    <cellStyle name="Comma 6 3 6 2 2 3 2" xfId="12675" xr:uid="{00000000-0005-0000-0000-000024350000}"/>
    <cellStyle name="Comma 6 3 6 2 2 4" xfId="10077" xr:uid="{00000000-0005-0000-0000-000025350000}"/>
    <cellStyle name="Comma 6 3 6 2 3" xfId="7479" xr:uid="{00000000-0005-0000-0000-000026350000}"/>
    <cellStyle name="Comma 6 3 6 2 3 2" xfId="15276" xr:uid="{00000000-0005-0000-0000-000027350000}"/>
    <cellStyle name="Comma 6 3 6 2 4" xfId="4880" xr:uid="{00000000-0005-0000-0000-000028350000}"/>
    <cellStyle name="Comma 6 3 6 2 4 2" xfId="12674" xr:uid="{00000000-0005-0000-0000-000029350000}"/>
    <cellStyle name="Comma 6 3 6 2 5" xfId="10076" xr:uid="{00000000-0005-0000-0000-00002A350000}"/>
    <cellStyle name="Comma 6 3 6 3" xfId="2224" xr:uid="{00000000-0005-0000-0000-00002B350000}"/>
    <cellStyle name="Comma 6 3 6 3 2" xfId="7481" xr:uid="{00000000-0005-0000-0000-00002C350000}"/>
    <cellStyle name="Comma 6 3 6 3 2 2" xfId="15278" xr:uid="{00000000-0005-0000-0000-00002D350000}"/>
    <cellStyle name="Comma 6 3 6 3 3" xfId="4882" xr:uid="{00000000-0005-0000-0000-00002E350000}"/>
    <cellStyle name="Comma 6 3 6 3 3 2" xfId="12676" xr:uid="{00000000-0005-0000-0000-00002F350000}"/>
    <cellStyle name="Comma 6 3 6 3 4" xfId="10078" xr:uid="{00000000-0005-0000-0000-000030350000}"/>
    <cellStyle name="Comma 6 3 6 4" xfId="2225" xr:uid="{00000000-0005-0000-0000-000031350000}"/>
    <cellStyle name="Comma 6 3 6 4 2" xfId="7482" xr:uid="{00000000-0005-0000-0000-000032350000}"/>
    <cellStyle name="Comma 6 3 6 4 2 2" xfId="15279" xr:uid="{00000000-0005-0000-0000-000033350000}"/>
    <cellStyle name="Comma 6 3 6 4 3" xfId="4883" xr:uid="{00000000-0005-0000-0000-000034350000}"/>
    <cellStyle name="Comma 6 3 6 4 3 2" xfId="12677" xr:uid="{00000000-0005-0000-0000-000035350000}"/>
    <cellStyle name="Comma 6 3 6 4 4" xfId="10079" xr:uid="{00000000-0005-0000-0000-000036350000}"/>
    <cellStyle name="Comma 6 3 6 5" xfId="7478" xr:uid="{00000000-0005-0000-0000-000037350000}"/>
    <cellStyle name="Comma 6 3 6 5 2" xfId="15275" xr:uid="{00000000-0005-0000-0000-000038350000}"/>
    <cellStyle name="Comma 6 3 6 6" xfId="4879" xr:uid="{00000000-0005-0000-0000-000039350000}"/>
    <cellStyle name="Comma 6 3 6 6 2" xfId="12673" xr:uid="{00000000-0005-0000-0000-00003A350000}"/>
    <cellStyle name="Comma 6 3 6 7" xfId="10075" xr:uid="{00000000-0005-0000-0000-00003B350000}"/>
    <cellStyle name="Comma 6 3 7" xfId="2226" xr:uid="{00000000-0005-0000-0000-00003C350000}"/>
    <cellStyle name="Comma 6 3 7 2" xfId="2227" xr:uid="{00000000-0005-0000-0000-00003D350000}"/>
    <cellStyle name="Comma 6 3 7 2 2" xfId="7484" xr:uid="{00000000-0005-0000-0000-00003E350000}"/>
    <cellStyle name="Comma 6 3 7 2 2 2" xfId="15281" xr:uid="{00000000-0005-0000-0000-00003F350000}"/>
    <cellStyle name="Comma 6 3 7 2 3" xfId="4885" xr:uid="{00000000-0005-0000-0000-000040350000}"/>
    <cellStyle name="Comma 6 3 7 2 3 2" xfId="12679" xr:uid="{00000000-0005-0000-0000-000041350000}"/>
    <cellStyle name="Comma 6 3 7 2 4" xfId="10081" xr:uid="{00000000-0005-0000-0000-000042350000}"/>
    <cellStyle name="Comma 6 3 7 3" xfId="2228" xr:uid="{00000000-0005-0000-0000-000043350000}"/>
    <cellStyle name="Comma 6 3 7 3 2" xfId="7485" xr:uid="{00000000-0005-0000-0000-000044350000}"/>
    <cellStyle name="Comma 6 3 7 3 2 2" xfId="15282" xr:uid="{00000000-0005-0000-0000-000045350000}"/>
    <cellStyle name="Comma 6 3 7 3 3" xfId="4886" xr:uid="{00000000-0005-0000-0000-000046350000}"/>
    <cellStyle name="Comma 6 3 7 3 3 2" xfId="12680" xr:uid="{00000000-0005-0000-0000-000047350000}"/>
    <cellStyle name="Comma 6 3 7 3 4" xfId="10082" xr:uid="{00000000-0005-0000-0000-000048350000}"/>
    <cellStyle name="Comma 6 3 7 4" xfId="7483" xr:uid="{00000000-0005-0000-0000-000049350000}"/>
    <cellStyle name="Comma 6 3 7 4 2" xfId="15280" xr:uid="{00000000-0005-0000-0000-00004A350000}"/>
    <cellStyle name="Comma 6 3 7 5" xfId="4884" xr:uid="{00000000-0005-0000-0000-00004B350000}"/>
    <cellStyle name="Comma 6 3 7 5 2" xfId="12678" xr:uid="{00000000-0005-0000-0000-00004C350000}"/>
    <cellStyle name="Comma 6 3 7 6" xfId="10080" xr:uid="{00000000-0005-0000-0000-00004D350000}"/>
    <cellStyle name="Comma 6 3 8" xfId="2229" xr:uid="{00000000-0005-0000-0000-00004E350000}"/>
    <cellStyle name="Comma 6 3 8 2" xfId="2230" xr:uid="{00000000-0005-0000-0000-00004F350000}"/>
    <cellStyle name="Comma 6 3 8 2 2" xfId="7487" xr:uid="{00000000-0005-0000-0000-000050350000}"/>
    <cellStyle name="Comma 6 3 8 2 2 2" xfId="15284" xr:uid="{00000000-0005-0000-0000-000051350000}"/>
    <cellStyle name="Comma 6 3 8 2 3" xfId="4888" xr:uid="{00000000-0005-0000-0000-000052350000}"/>
    <cellStyle name="Comma 6 3 8 2 3 2" xfId="12682" xr:uid="{00000000-0005-0000-0000-000053350000}"/>
    <cellStyle name="Comma 6 3 8 2 4" xfId="10084" xr:uid="{00000000-0005-0000-0000-000054350000}"/>
    <cellStyle name="Comma 6 3 8 3" xfId="7486" xr:uid="{00000000-0005-0000-0000-000055350000}"/>
    <cellStyle name="Comma 6 3 8 3 2" xfId="15283" xr:uid="{00000000-0005-0000-0000-000056350000}"/>
    <cellStyle name="Comma 6 3 8 4" xfId="4887" xr:uid="{00000000-0005-0000-0000-000057350000}"/>
    <cellStyle name="Comma 6 3 8 4 2" xfId="12681" xr:uid="{00000000-0005-0000-0000-000058350000}"/>
    <cellStyle name="Comma 6 3 8 5" xfId="10083" xr:uid="{00000000-0005-0000-0000-000059350000}"/>
    <cellStyle name="Comma 6 3 9" xfId="2231" xr:uid="{00000000-0005-0000-0000-00005A350000}"/>
    <cellStyle name="Comma 6 3 9 2" xfId="7488" xr:uid="{00000000-0005-0000-0000-00005B350000}"/>
    <cellStyle name="Comma 6 3 9 2 2" xfId="15285" xr:uid="{00000000-0005-0000-0000-00005C350000}"/>
    <cellStyle name="Comma 6 3 9 3" xfId="4889" xr:uid="{00000000-0005-0000-0000-00005D350000}"/>
    <cellStyle name="Comma 6 3 9 3 2" xfId="12683" xr:uid="{00000000-0005-0000-0000-00005E350000}"/>
    <cellStyle name="Comma 6 3 9 4" xfId="10085" xr:uid="{00000000-0005-0000-0000-00005F350000}"/>
    <cellStyle name="Comma 6 4" xfId="2232" xr:uid="{00000000-0005-0000-0000-000060350000}"/>
    <cellStyle name="Comma 6 4 10" xfId="2233" xr:uid="{00000000-0005-0000-0000-000061350000}"/>
    <cellStyle name="Comma 6 4 10 2" xfId="7490" xr:uid="{00000000-0005-0000-0000-000062350000}"/>
    <cellStyle name="Comma 6 4 10 2 2" xfId="15287" xr:uid="{00000000-0005-0000-0000-000063350000}"/>
    <cellStyle name="Comma 6 4 10 3" xfId="4891" xr:uid="{00000000-0005-0000-0000-000064350000}"/>
    <cellStyle name="Comma 6 4 10 3 2" xfId="12685" xr:uid="{00000000-0005-0000-0000-000065350000}"/>
    <cellStyle name="Comma 6 4 10 4" xfId="10087" xr:uid="{00000000-0005-0000-0000-000066350000}"/>
    <cellStyle name="Comma 6 4 11" xfId="7489" xr:uid="{00000000-0005-0000-0000-000067350000}"/>
    <cellStyle name="Comma 6 4 11 2" xfId="15286" xr:uid="{00000000-0005-0000-0000-000068350000}"/>
    <cellStyle name="Comma 6 4 12" xfId="4890" xr:uid="{00000000-0005-0000-0000-000069350000}"/>
    <cellStyle name="Comma 6 4 12 2" xfId="12684" xr:uid="{00000000-0005-0000-0000-00006A350000}"/>
    <cellStyle name="Comma 6 4 13" xfId="10086" xr:uid="{00000000-0005-0000-0000-00006B350000}"/>
    <cellStyle name="Comma 6 4 2" xfId="2234" xr:uid="{00000000-0005-0000-0000-00006C350000}"/>
    <cellStyle name="Comma 6 4 2 10" xfId="7491" xr:uid="{00000000-0005-0000-0000-00006D350000}"/>
    <cellStyle name="Comma 6 4 2 10 2" xfId="15288" xr:uid="{00000000-0005-0000-0000-00006E350000}"/>
    <cellStyle name="Comma 6 4 2 11" xfId="4892" xr:uid="{00000000-0005-0000-0000-00006F350000}"/>
    <cellStyle name="Comma 6 4 2 11 2" xfId="12686" xr:uid="{00000000-0005-0000-0000-000070350000}"/>
    <cellStyle name="Comma 6 4 2 12" xfId="10088" xr:uid="{00000000-0005-0000-0000-000071350000}"/>
    <cellStyle name="Comma 6 4 2 2" xfId="2235" xr:uid="{00000000-0005-0000-0000-000072350000}"/>
    <cellStyle name="Comma 6 4 2 2 2" xfId="2236" xr:uid="{00000000-0005-0000-0000-000073350000}"/>
    <cellStyle name="Comma 6 4 2 2 2 2" xfId="2237" xr:uid="{00000000-0005-0000-0000-000074350000}"/>
    <cellStyle name="Comma 6 4 2 2 2 2 2" xfId="7494" xr:uid="{00000000-0005-0000-0000-000075350000}"/>
    <cellStyle name="Comma 6 4 2 2 2 2 2 2" xfId="15291" xr:uid="{00000000-0005-0000-0000-000076350000}"/>
    <cellStyle name="Comma 6 4 2 2 2 2 3" xfId="4895" xr:uid="{00000000-0005-0000-0000-000077350000}"/>
    <cellStyle name="Comma 6 4 2 2 2 2 3 2" xfId="12689" xr:uid="{00000000-0005-0000-0000-000078350000}"/>
    <cellStyle name="Comma 6 4 2 2 2 2 4" xfId="10091" xr:uid="{00000000-0005-0000-0000-000079350000}"/>
    <cellStyle name="Comma 6 4 2 2 2 3" xfId="7493" xr:uid="{00000000-0005-0000-0000-00007A350000}"/>
    <cellStyle name="Comma 6 4 2 2 2 3 2" xfId="15290" xr:uid="{00000000-0005-0000-0000-00007B350000}"/>
    <cellStyle name="Comma 6 4 2 2 2 4" xfId="4894" xr:uid="{00000000-0005-0000-0000-00007C350000}"/>
    <cellStyle name="Comma 6 4 2 2 2 4 2" xfId="12688" xr:uid="{00000000-0005-0000-0000-00007D350000}"/>
    <cellStyle name="Comma 6 4 2 2 2 5" xfId="10090" xr:uid="{00000000-0005-0000-0000-00007E350000}"/>
    <cellStyle name="Comma 6 4 2 2 3" xfId="2238" xr:uid="{00000000-0005-0000-0000-00007F350000}"/>
    <cellStyle name="Comma 6 4 2 2 3 2" xfId="7495" xr:uid="{00000000-0005-0000-0000-000080350000}"/>
    <cellStyle name="Comma 6 4 2 2 3 2 2" xfId="15292" xr:uid="{00000000-0005-0000-0000-000081350000}"/>
    <cellStyle name="Comma 6 4 2 2 3 3" xfId="4896" xr:uid="{00000000-0005-0000-0000-000082350000}"/>
    <cellStyle name="Comma 6 4 2 2 3 3 2" xfId="12690" xr:uid="{00000000-0005-0000-0000-000083350000}"/>
    <cellStyle name="Comma 6 4 2 2 3 4" xfId="10092" xr:uid="{00000000-0005-0000-0000-000084350000}"/>
    <cellStyle name="Comma 6 4 2 2 4" xfId="2239" xr:uid="{00000000-0005-0000-0000-000085350000}"/>
    <cellStyle name="Comma 6 4 2 2 4 2" xfId="7496" xr:uid="{00000000-0005-0000-0000-000086350000}"/>
    <cellStyle name="Comma 6 4 2 2 4 2 2" xfId="15293" xr:uid="{00000000-0005-0000-0000-000087350000}"/>
    <cellStyle name="Comma 6 4 2 2 4 3" xfId="4897" xr:uid="{00000000-0005-0000-0000-000088350000}"/>
    <cellStyle name="Comma 6 4 2 2 4 3 2" xfId="12691" xr:uid="{00000000-0005-0000-0000-000089350000}"/>
    <cellStyle name="Comma 6 4 2 2 4 4" xfId="10093" xr:uid="{00000000-0005-0000-0000-00008A350000}"/>
    <cellStyle name="Comma 6 4 2 2 5" xfId="7492" xr:uid="{00000000-0005-0000-0000-00008B350000}"/>
    <cellStyle name="Comma 6 4 2 2 5 2" xfId="15289" xr:uid="{00000000-0005-0000-0000-00008C350000}"/>
    <cellStyle name="Comma 6 4 2 2 6" xfId="4893" xr:uid="{00000000-0005-0000-0000-00008D350000}"/>
    <cellStyle name="Comma 6 4 2 2 6 2" xfId="12687" xr:uid="{00000000-0005-0000-0000-00008E350000}"/>
    <cellStyle name="Comma 6 4 2 2 7" xfId="10089" xr:uid="{00000000-0005-0000-0000-00008F350000}"/>
    <cellStyle name="Comma 6 4 2 3" xfId="2240" xr:uid="{00000000-0005-0000-0000-000090350000}"/>
    <cellStyle name="Comma 6 4 2 3 2" xfId="2241" xr:uid="{00000000-0005-0000-0000-000091350000}"/>
    <cellStyle name="Comma 6 4 2 3 2 2" xfId="2242" xr:uid="{00000000-0005-0000-0000-000092350000}"/>
    <cellStyle name="Comma 6 4 2 3 2 2 2" xfId="7499" xr:uid="{00000000-0005-0000-0000-000093350000}"/>
    <cellStyle name="Comma 6 4 2 3 2 2 2 2" xfId="15296" xr:uid="{00000000-0005-0000-0000-000094350000}"/>
    <cellStyle name="Comma 6 4 2 3 2 2 3" xfId="4900" xr:uid="{00000000-0005-0000-0000-000095350000}"/>
    <cellStyle name="Comma 6 4 2 3 2 2 3 2" xfId="12694" xr:uid="{00000000-0005-0000-0000-000096350000}"/>
    <cellStyle name="Comma 6 4 2 3 2 2 4" xfId="10096" xr:uid="{00000000-0005-0000-0000-000097350000}"/>
    <cellStyle name="Comma 6 4 2 3 2 3" xfId="7498" xr:uid="{00000000-0005-0000-0000-000098350000}"/>
    <cellStyle name="Comma 6 4 2 3 2 3 2" xfId="15295" xr:uid="{00000000-0005-0000-0000-000099350000}"/>
    <cellStyle name="Comma 6 4 2 3 2 4" xfId="4899" xr:uid="{00000000-0005-0000-0000-00009A350000}"/>
    <cellStyle name="Comma 6 4 2 3 2 4 2" xfId="12693" xr:uid="{00000000-0005-0000-0000-00009B350000}"/>
    <cellStyle name="Comma 6 4 2 3 2 5" xfId="10095" xr:uid="{00000000-0005-0000-0000-00009C350000}"/>
    <cellStyle name="Comma 6 4 2 3 3" xfId="2243" xr:uid="{00000000-0005-0000-0000-00009D350000}"/>
    <cellStyle name="Comma 6 4 2 3 3 2" xfId="7500" xr:uid="{00000000-0005-0000-0000-00009E350000}"/>
    <cellStyle name="Comma 6 4 2 3 3 2 2" xfId="15297" xr:uid="{00000000-0005-0000-0000-00009F350000}"/>
    <cellStyle name="Comma 6 4 2 3 3 3" xfId="4901" xr:uid="{00000000-0005-0000-0000-0000A0350000}"/>
    <cellStyle name="Comma 6 4 2 3 3 3 2" xfId="12695" xr:uid="{00000000-0005-0000-0000-0000A1350000}"/>
    <cellStyle name="Comma 6 4 2 3 3 4" xfId="10097" xr:uid="{00000000-0005-0000-0000-0000A2350000}"/>
    <cellStyle name="Comma 6 4 2 3 4" xfId="2244" xr:uid="{00000000-0005-0000-0000-0000A3350000}"/>
    <cellStyle name="Comma 6 4 2 3 4 2" xfId="7501" xr:uid="{00000000-0005-0000-0000-0000A4350000}"/>
    <cellStyle name="Comma 6 4 2 3 4 2 2" xfId="15298" xr:uid="{00000000-0005-0000-0000-0000A5350000}"/>
    <cellStyle name="Comma 6 4 2 3 4 3" xfId="4902" xr:uid="{00000000-0005-0000-0000-0000A6350000}"/>
    <cellStyle name="Comma 6 4 2 3 4 3 2" xfId="12696" xr:uid="{00000000-0005-0000-0000-0000A7350000}"/>
    <cellStyle name="Comma 6 4 2 3 4 4" xfId="10098" xr:uid="{00000000-0005-0000-0000-0000A8350000}"/>
    <cellStyle name="Comma 6 4 2 3 5" xfId="7497" xr:uid="{00000000-0005-0000-0000-0000A9350000}"/>
    <cellStyle name="Comma 6 4 2 3 5 2" xfId="15294" xr:uid="{00000000-0005-0000-0000-0000AA350000}"/>
    <cellStyle name="Comma 6 4 2 3 6" xfId="4898" xr:uid="{00000000-0005-0000-0000-0000AB350000}"/>
    <cellStyle name="Comma 6 4 2 3 6 2" xfId="12692" xr:uid="{00000000-0005-0000-0000-0000AC350000}"/>
    <cellStyle name="Comma 6 4 2 3 7" xfId="10094" xr:uid="{00000000-0005-0000-0000-0000AD350000}"/>
    <cellStyle name="Comma 6 4 2 4" xfId="2245" xr:uid="{00000000-0005-0000-0000-0000AE350000}"/>
    <cellStyle name="Comma 6 4 2 4 2" xfId="2246" xr:uid="{00000000-0005-0000-0000-0000AF350000}"/>
    <cellStyle name="Comma 6 4 2 4 2 2" xfId="2247" xr:uid="{00000000-0005-0000-0000-0000B0350000}"/>
    <cellStyle name="Comma 6 4 2 4 2 2 2" xfId="7504" xr:uid="{00000000-0005-0000-0000-0000B1350000}"/>
    <cellStyle name="Comma 6 4 2 4 2 2 2 2" xfId="15301" xr:uid="{00000000-0005-0000-0000-0000B2350000}"/>
    <cellStyle name="Comma 6 4 2 4 2 2 3" xfId="4905" xr:uid="{00000000-0005-0000-0000-0000B3350000}"/>
    <cellStyle name="Comma 6 4 2 4 2 2 3 2" xfId="12699" xr:uid="{00000000-0005-0000-0000-0000B4350000}"/>
    <cellStyle name="Comma 6 4 2 4 2 2 4" xfId="10101" xr:uid="{00000000-0005-0000-0000-0000B5350000}"/>
    <cellStyle name="Comma 6 4 2 4 2 3" xfId="7503" xr:uid="{00000000-0005-0000-0000-0000B6350000}"/>
    <cellStyle name="Comma 6 4 2 4 2 3 2" xfId="15300" xr:uid="{00000000-0005-0000-0000-0000B7350000}"/>
    <cellStyle name="Comma 6 4 2 4 2 4" xfId="4904" xr:uid="{00000000-0005-0000-0000-0000B8350000}"/>
    <cellStyle name="Comma 6 4 2 4 2 4 2" xfId="12698" xr:uid="{00000000-0005-0000-0000-0000B9350000}"/>
    <cellStyle name="Comma 6 4 2 4 2 5" xfId="10100" xr:uid="{00000000-0005-0000-0000-0000BA350000}"/>
    <cellStyle name="Comma 6 4 2 4 3" xfId="2248" xr:uid="{00000000-0005-0000-0000-0000BB350000}"/>
    <cellStyle name="Comma 6 4 2 4 3 2" xfId="7505" xr:uid="{00000000-0005-0000-0000-0000BC350000}"/>
    <cellStyle name="Comma 6 4 2 4 3 2 2" xfId="15302" xr:uid="{00000000-0005-0000-0000-0000BD350000}"/>
    <cellStyle name="Comma 6 4 2 4 3 3" xfId="4906" xr:uid="{00000000-0005-0000-0000-0000BE350000}"/>
    <cellStyle name="Comma 6 4 2 4 3 3 2" xfId="12700" xr:uid="{00000000-0005-0000-0000-0000BF350000}"/>
    <cellStyle name="Comma 6 4 2 4 3 4" xfId="10102" xr:uid="{00000000-0005-0000-0000-0000C0350000}"/>
    <cellStyle name="Comma 6 4 2 4 4" xfId="2249" xr:uid="{00000000-0005-0000-0000-0000C1350000}"/>
    <cellStyle name="Comma 6 4 2 4 4 2" xfId="7506" xr:uid="{00000000-0005-0000-0000-0000C2350000}"/>
    <cellStyle name="Comma 6 4 2 4 4 2 2" xfId="15303" xr:uid="{00000000-0005-0000-0000-0000C3350000}"/>
    <cellStyle name="Comma 6 4 2 4 4 3" xfId="4907" xr:uid="{00000000-0005-0000-0000-0000C4350000}"/>
    <cellStyle name="Comma 6 4 2 4 4 3 2" xfId="12701" xr:uid="{00000000-0005-0000-0000-0000C5350000}"/>
    <cellStyle name="Comma 6 4 2 4 4 4" xfId="10103" xr:uid="{00000000-0005-0000-0000-0000C6350000}"/>
    <cellStyle name="Comma 6 4 2 4 5" xfId="7502" xr:uid="{00000000-0005-0000-0000-0000C7350000}"/>
    <cellStyle name="Comma 6 4 2 4 5 2" xfId="15299" xr:uid="{00000000-0005-0000-0000-0000C8350000}"/>
    <cellStyle name="Comma 6 4 2 4 6" xfId="4903" xr:uid="{00000000-0005-0000-0000-0000C9350000}"/>
    <cellStyle name="Comma 6 4 2 4 6 2" xfId="12697" xr:uid="{00000000-0005-0000-0000-0000CA350000}"/>
    <cellStyle name="Comma 6 4 2 4 7" xfId="10099" xr:uid="{00000000-0005-0000-0000-0000CB350000}"/>
    <cellStyle name="Comma 6 4 2 5" xfId="2250" xr:uid="{00000000-0005-0000-0000-0000CC350000}"/>
    <cellStyle name="Comma 6 4 2 5 2" xfId="2251" xr:uid="{00000000-0005-0000-0000-0000CD350000}"/>
    <cellStyle name="Comma 6 4 2 5 2 2" xfId="2252" xr:uid="{00000000-0005-0000-0000-0000CE350000}"/>
    <cellStyle name="Comma 6 4 2 5 2 2 2" xfId="7509" xr:uid="{00000000-0005-0000-0000-0000CF350000}"/>
    <cellStyle name="Comma 6 4 2 5 2 2 2 2" xfId="15306" xr:uid="{00000000-0005-0000-0000-0000D0350000}"/>
    <cellStyle name="Comma 6 4 2 5 2 2 3" xfId="4910" xr:uid="{00000000-0005-0000-0000-0000D1350000}"/>
    <cellStyle name="Comma 6 4 2 5 2 2 3 2" xfId="12704" xr:uid="{00000000-0005-0000-0000-0000D2350000}"/>
    <cellStyle name="Comma 6 4 2 5 2 2 4" xfId="10106" xr:uid="{00000000-0005-0000-0000-0000D3350000}"/>
    <cellStyle name="Comma 6 4 2 5 2 3" xfId="7508" xr:uid="{00000000-0005-0000-0000-0000D4350000}"/>
    <cellStyle name="Comma 6 4 2 5 2 3 2" xfId="15305" xr:uid="{00000000-0005-0000-0000-0000D5350000}"/>
    <cellStyle name="Comma 6 4 2 5 2 4" xfId="4909" xr:uid="{00000000-0005-0000-0000-0000D6350000}"/>
    <cellStyle name="Comma 6 4 2 5 2 4 2" xfId="12703" xr:uid="{00000000-0005-0000-0000-0000D7350000}"/>
    <cellStyle name="Comma 6 4 2 5 2 5" xfId="10105" xr:uid="{00000000-0005-0000-0000-0000D8350000}"/>
    <cellStyle name="Comma 6 4 2 5 3" xfId="2253" xr:uid="{00000000-0005-0000-0000-0000D9350000}"/>
    <cellStyle name="Comma 6 4 2 5 3 2" xfId="7510" xr:uid="{00000000-0005-0000-0000-0000DA350000}"/>
    <cellStyle name="Comma 6 4 2 5 3 2 2" xfId="15307" xr:uid="{00000000-0005-0000-0000-0000DB350000}"/>
    <cellStyle name="Comma 6 4 2 5 3 3" xfId="4911" xr:uid="{00000000-0005-0000-0000-0000DC350000}"/>
    <cellStyle name="Comma 6 4 2 5 3 3 2" xfId="12705" xr:uid="{00000000-0005-0000-0000-0000DD350000}"/>
    <cellStyle name="Comma 6 4 2 5 3 4" xfId="10107" xr:uid="{00000000-0005-0000-0000-0000DE350000}"/>
    <cellStyle name="Comma 6 4 2 5 4" xfId="2254" xr:uid="{00000000-0005-0000-0000-0000DF350000}"/>
    <cellStyle name="Comma 6 4 2 5 4 2" xfId="7511" xr:uid="{00000000-0005-0000-0000-0000E0350000}"/>
    <cellStyle name="Comma 6 4 2 5 4 2 2" xfId="15308" xr:uid="{00000000-0005-0000-0000-0000E1350000}"/>
    <cellStyle name="Comma 6 4 2 5 4 3" xfId="4912" xr:uid="{00000000-0005-0000-0000-0000E2350000}"/>
    <cellStyle name="Comma 6 4 2 5 4 3 2" xfId="12706" xr:uid="{00000000-0005-0000-0000-0000E3350000}"/>
    <cellStyle name="Comma 6 4 2 5 4 4" xfId="10108" xr:uid="{00000000-0005-0000-0000-0000E4350000}"/>
    <cellStyle name="Comma 6 4 2 5 5" xfId="7507" xr:uid="{00000000-0005-0000-0000-0000E5350000}"/>
    <cellStyle name="Comma 6 4 2 5 5 2" xfId="15304" xr:uid="{00000000-0005-0000-0000-0000E6350000}"/>
    <cellStyle name="Comma 6 4 2 5 6" xfId="4908" xr:uid="{00000000-0005-0000-0000-0000E7350000}"/>
    <cellStyle name="Comma 6 4 2 5 6 2" xfId="12702" xr:uid="{00000000-0005-0000-0000-0000E8350000}"/>
    <cellStyle name="Comma 6 4 2 5 7" xfId="10104" xr:uid="{00000000-0005-0000-0000-0000E9350000}"/>
    <cellStyle name="Comma 6 4 2 6" xfId="2255" xr:uid="{00000000-0005-0000-0000-0000EA350000}"/>
    <cellStyle name="Comma 6 4 2 6 2" xfId="2256" xr:uid="{00000000-0005-0000-0000-0000EB350000}"/>
    <cellStyle name="Comma 6 4 2 6 2 2" xfId="7513" xr:uid="{00000000-0005-0000-0000-0000EC350000}"/>
    <cellStyle name="Comma 6 4 2 6 2 2 2" xfId="15310" xr:uid="{00000000-0005-0000-0000-0000ED350000}"/>
    <cellStyle name="Comma 6 4 2 6 2 3" xfId="4914" xr:uid="{00000000-0005-0000-0000-0000EE350000}"/>
    <cellStyle name="Comma 6 4 2 6 2 3 2" xfId="12708" xr:uid="{00000000-0005-0000-0000-0000EF350000}"/>
    <cellStyle name="Comma 6 4 2 6 2 4" xfId="10110" xr:uid="{00000000-0005-0000-0000-0000F0350000}"/>
    <cellStyle name="Comma 6 4 2 6 3" xfId="2257" xr:uid="{00000000-0005-0000-0000-0000F1350000}"/>
    <cellStyle name="Comma 6 4 2 6 3 2" xfId="7514" xr:uid="{00000000-0005-0000-0000-0000F2350000}"/>
    <cellStyle name="Comma 6 4 2 6 3 2 2" xfId="15311" xr:uid="{00000000-0005-0000-0000-0000F3350000}"/>
    <cellStyle name="Comma 6 4 2 6 3 3" xfId="4915" xr:uid="{00000000-0005-0000-0000-0000F4350000}"/>
    <cellStyle name="Comma 6 4 2 6 3 3 2" xfId="12709" xr:uid="{00000000-0005-0000-0000-0000F5350000}"/>
    <cellStyle name="Comma 6 4 2 6 3 4" xfId="10111" xr:uid="{00000000-0005-0000-0000-0000F6350000}"/>
    <cellStyle name="Comma 6 4 2 6 4" xfId="7512" xr:uid="{00000000-0005-0000-0000-0000F7350000}"/>
    <cellStyle name="Comma 6 4 2 6 4 2" xfId="15309" xr:uid="{00000000-0005-0000-0000-0000F8350000}"/>
    <cellStyle name="Comma 6 4 2 6 5" xfId="4913" xr:uid="{00000000-0005-0000-0000-0000F9350000}"/>
    <cellStyle name="Comma 6 4 2 6 5 2" xfId="12707" xr:uid="{00000000-0005-0000-0000-0000FA350000}"/>
    <cellStyle name="Comma 6 4 2 6 6" xfId="10109" xr:uid="{00000000-0005-0000-0000-0000FB350000}"/>
    <cellStyle name="Comma 6 4 2 7" xfId="2258" xr:uid="{00000000-0005-0000-0000-0000FC350000}"/>
    <cellStyle name="Comma 6 4 2 7 2" xfId="2259" xr:uid="{00000000-0005-0000-0000-0000FD350000}"/>
    <cellStyle name="Comma 6 4 2 7 2 2" xfId="7516" xr:uid="{00000000-0005-0000-0000-0000FE350000}"/>
    <cellStyle name="Comma 6 4 2 7 2 2 2" xfId="15313" xr:uid="{00000000-0005-0000-0000-0000FF350000}"/>
    <cellStyle name="Comma 6 4 2 7 2 3" xfId="4917" xr:uid="{00000000-0005-0000-0000-000000360000}"/>
    <cellStyle name="Comma 6 4 2 7 2 3 2" xfId="12711" xr:uid="{00000000-0005-0000-0000-000001360000}"/>
    <cellStyle name="Comma 6 4 2 7 2 4" xfId="10113" xr:uid="{00000000-0005-0000-0000-000002360000}"/>
    <cellStyle name="Comma 6 4 2 7 3" xfId="7515" xr:uid="{00000000-0005-0000-0000-000003360000}"/>
    <cellStyle name="Comma 6 4 2 7 3 2" xfId="15312" xr:uid="{00000000-0005-0000-0000-000004360000}"/>
    <cellStyle name="Comma 6 4 2 7 4" xfId="4916" xr:uid="{00000000-0005-0000-0000-000005360000}"/>
    <cellStyle name="Comma 6 4 2 7 4 2" xfId="12710" xr:uid="{00000000-0005-0000-0000-000006360000}"/>
    <cellStyle name="Comma 6 4 2 7 5" xfId="10112" xr:uid="{00000000-0005-0000-0000-000007360000}"/>
    <cellStyle name="Comma 6 4 2 8" xfId="2260" xr:uid="{00000000-0005-0000-0000-000008360000}"/>
    <cellStyle name="Comma 6 4 2 8 2" xfId="7517" xr:uid="{00000000-0005-0000-0000-000009360000}"/>
    <cellStyle name="Comma 6 4 2 8 2 2" xfId="15314" xr:uid="{00000000-0005-0000-0000-00000A360000}"/>
    <cellStyle name="Comma 6 4 2 8 3" xfId="4918" xr:uid="{00000000-0005-0000-0000-00000B360000}"/>
    <cellStyle name="Comma 6 4 2 8 3 2" xfId="12712" xr:uid="{00000000-0005-0000-0000-00000C360000}"/>
    <cellStyle name="Comma 6 4 2 8 4" xfId="10114" xr:uid="{00000000-0005-0000-0000-00000D360000}"/>
    <cellStyle name="Comma 6 4 2 9" xfId="2261" xr:uid="{00000000-0005-0000-0000-00000E360000}"/>
    <cellStyle name="Comma 6 4 2 9 2" xfId="7518" xr:uid="{00000000-0005-0000-0000-00000F360000}"/>
    <cellStyle name="Comma 6 4 2 9 2 2" xfId="15315" xr:uid="{00000000-0005-0000-0000-000010360000}"/>
    <cellStyle name="Comma 6 4 2 9 3" xfId="4919" xr:uid="{00000000-0005-0000-0000-000011360000}"/>
    <cellStyle name="Comma 6 4 2 9 3 2" xfId="12713" xr:uid="{00000000-0005-0000-0000-000012360000}"/>
    <cellStyle name="Comma 6 4 2 9 4" xfId="10115" xr:uid="{00000000-0005-0000-0000-000013360000}"/>
    <cellStyle name="Comma 6 4 3" xfId="2262" xr:uid="{00000000-0005-0000-0000-000014360000}"/>
    <cellStyle name="Comma 6 4 3 2" xfId="2263" xr:uid="{00000000-0005-0000-0000-000015360000}"/>
    <cellStyle name="Comma 6 4 3 2 2" xfId="2264" xr:uid="{00000000-0005-0000-0000-000016360000}"/>
    <cellStyle name="Comma 6 4 3 2 2 2" xfId="7521" xr:uid="{00000000-0005-0000-0000-000017360000}"/>
    <cellStyle name="Comma 6 4 3 2 2 2 2" xfId="15318" xr:uid="{00000000-0005-0000-0000-000018360000}"/>
    <cellStyle name="Comma 6 4 3 2 2 3" xfId="4922" xr:uid="{00000000-0005-0000-0000-000019360000}"/>
    <cellStyle name="Comma 6 4 3 2 2 3 2" xfId="12716" xr:uid="{00000000-0005-0000-0000-00001A360000}"/>
    <cellStyle name="Comma 6 4 3 2 2 4" xfId="10118" xr:uid="{00000000-0005-0000-0000-00001B360000}"/>
    <cellStyle name="Comma 6 4 3 2 3" xfId="7520" xr:uid="{00000000-0005-0000-0000-00001C360000}"/>
    <cellStyle name="Comma 6 4 3 2 3 2" xfId="15317" xr:uid="{00000000-0005-0000-0000-00001D360000}"/>
    <cellStyle name="Comma 6 4 3 2 4" xfId="4921" xr:uid="{00000000-0005-0000-0000-00001E360000}"/>
    <cellStyle name="Comma 6 4 3 2 4 2" xfId="12715" xr:uid="{00000000-0005-0000-0000-00001F360000}"/>
    <cellStyle name="Comma 6 4 3 2 5" xfId="10117" xr:uid="{00000000-0005-0000-0000-000020360000}"/>
    <cellStyle name="Comma 6 4 3 3" xfId="2265" xr:uid="{00000000-0005-0000-0000-000021360000}"/>
    <cellStyle name="Comma 6 4 3 3 2" xfId="7522" xr:uid="{00000000-0005-0000-0000-000022360000}"/>
    <cellStyle name="Comma 6 4 3 3 2 2" xfId="15319" xr:uid="{00000000-0005-0000-0000-000023360000}"/>
    <cellStyle name="Comma 6 4 3 3 3" xfId="4923" xr:uid="{00000000-0005-0000-0000-000024360000}"/>
    <cellStyle name="Comma 6 4 3 3 3 2" xfId="12717" xr:uid="{00000000-0005-0000-0000-000025360000}"/>
    <cellStyle name="Comma 6 4 3 3 4" xfId="10119" xr:uid="{00000000-0005-0000-0000-000026360000}"/>
    <cellStyle name="Comma 6 4 3 4" xfId="2266" xr:uid="{00000000-0005-0000-0000-000027360000}"/>
    <cellStyle name="Comma 6 4 3 4 2" xfId="7523" xr:uid="{00000000-0005-0000-0000-000028360000}"/>
    <cellStyle name="Comma 6 4 3 4 2 2" xfId="15320" xr:uid="{00000000-0005-0000-0000-000029360000}"/>
    <cellStyle name="Comma 6 4 3 4 3" xfId="4924" xr:uid="{00000000-0005-0000-0000-00002A360000}"/>
    <cellStyle name="Comma 6 4 3 4 3 2" xfId="12718" xr:uid="{00000000-0005-0000-0000-00002B360000}"/>
    <cellStyle name="Comma 6 4 3 4 4" xfId="10120" xr:uid="{00000000-0005-0000-0000-00002C360000}"/>
    <cellStyle name="Comma 6 4 3 5" xfId="7519" xr:uid="{00000000-0005-0000-0000-00002D360000}"/>
    <cellStyle name="Comma 6 4 3 5 2" xfId="15316" xr:uid="{00000000-0005-0000-0000-00002E360000}"/>
    <cellStyle name="Comma 6 4 3 6" xfId="4920" xr:uid="{00000000-0005-0000-0000-00002F360000}"/>
    <cellStyle name="Comma 6 4 3 6 2" xfId="12714" xr:uid="{00000000-0005-0000-0000-000030360000}"/>
    <cellStyle name="Comma 6 4 3 7" xfId="10116" xr:uid="{00000000-0005-0000-0000-000031360000}"/>
    <cellStyle name="Comma 6 4 4" xfId="2267" xr:uid="{00000000-0005-0000-0000-000032360000}"/>
    <cellStyle name="Comma 6 4 4 2" xfId="2268" xr:uid="{00000000-0005-0000-0000-000033360000}"/>
    <cellStyle name="Comma 6 4 4 2 2" xfId="2269" xr:uid="{00000000-0005-0000-0000-000034360000}"/>
    <cellStyle name="Comma 6 4 4 2 2 2" xfId="7526" xr:uid="{00000000-0005-0000-0000-000035360000}"/>
    <cellStyle name="Comma 6 4 4 2 2 2 2" xfId="15323" xr:uid="{00000000-0005-0000-0000-000036360000}"/>
    <cellStyle name="Comma 6 4 4 2 2 3" xfId="4927" xr:uid="{00000000-0005-0000-0000-000037360000}"/>
    <cellStyle name="Comma 6 4 4 2 2 3 2" xfId="12721" xr:uid="{00000000-0005-0000-0000-000038360000}"/>
    <cellStyle name="Comma 6 4 4 2 2 4" xfId="10123" xr:uid="{00000000-0005-0000-0000-000039360000}"/>
    <cellStyle name="Comma 6 4 4 2 3" xfId="7525" xr:uid="{00000000-0005-0000-0000-00003A360000}"/>
    <cellStyle name="Comma 6 4 4 2 3 2" xfId="15322" xr:uid="{00000000-0005-0000-0000-00003B360000}"/>
    <cellStyle name="Comma 6 4 4 2 4" xfId="4926" xr:uid="{00000000-0005-0000-0000-00003C360000}"/>
    <cellStyle name="Comma 6 4 4 2 4 2" xfId="12720" xr:uid="{00000000-0005-0000-0000-00003D360000}"/>
    <cellStyle name="Comma 6 4 4 2 5" xfId="10122" xr:uid="{00000000-0005-0000-0000-00003E360000}"/>
    <cellStyle name="Comma 6 4 4 3" xfId="2270" xr:uid="{00000000-0005-0000-0000-00003F360000}"/>
    <cellStyle name="Comma 6 4 4 3 2" xfId="7527" xr:uid="{00000000-0005-0000-0000-000040360000}"/>
    <cellStyle name="Comma 6 4 4 3 2 2" xfId="15324" xr:uid="{00000000-0005-0000-0000-000041360000}"/>
    <cellStyle name="Comma 6 4 4 3 3" xfId="4928" xr:uid="{00000000-0005-0000-0000-000042360000}"/>
    <cellStyle name="Comma 6 4 4 3 3 2" xfId="12722" xr:uid="{00000000-0005-0000-0000-000043360000}"/>
    <cellStyle name="Comma 6 4 4 3 4" xfId="10124" xr:uid="{00000000-0005-0000-0000-000044360000}"/>
    <cellStyle name="Comma 6 4 4 4" xfId="2271" xr:uid="{00000000-0005-0000-0000-000045360000}"/>
    <cellStyle name="Comma 6 4 4 4 2" xfId="7528" xr:uid="{00000000-0005-0000-0000-000046360000}"/>
    <cellStyle name="Comma 6 4 4 4 2 2" xfId="15325" xr:uid="{00000000-0005-0000-0000-000047360000}"/>
    <cellStyle name="Comma 6 4 4 4 3" xfId="4929" xr:uid="{00000000-0005-0000-0000-000048360000}"/>
    <cellStyle name="Comma 6 4 4 4 3 2" xfId="12723" xr:uid="{00000000-0005-0000-0000-000049360000}"/>
    <cellStyle name="Comma 6 4 4 4 4" xfId="10125" xr:uid="{00000000-0005-0000-0000-00004A360000}"/>
    <cellStyle name="Comma 6 4 4 5" xfId="7524" xr:uid="{00000000-0005-0000-0000-00004B360000}"/>
    <cellStyle name="Comma 6 4 4 5 2" xfId="15321" xr:uid="{00000000-0005-0000-0000-00004C360000}"/>
    <cellStyle name="Comma 6 4 4 6" xfId="4925" xr:uid="{00000000-0005-0000-0000-00004D360000}"/>
    <cellStyle name="Comma 6 4 4 6 2" xfId="12719" xr:uid="{00000000-0005-0000-0000-00004E360000}"/>
    <cellStyle name="Comma 6 4 4 7" xfId="10121" xr:uid="{00000000-0005-0000-0000-00004F360000}"/>
    <cellStyle name="Comma 6 4 5" xfId="2272" xr:uid="{00000000-0005-0000-0000-000050360000}"/>
    <cellStyle name="Comma 6 4 5 2" xfId="2273" xr:uid="{00000000-0005-0000-0000-000051360000}"/>
    <cellStyle name="Comma 6 4 5 2 2" xfId="2274" xr:uid="{00000000-0005-0000-0000-000052360000}"/>
    <cellStyle name="Comma 6 4 5 2 2 2" xfId="7531" xr:uid="{00000000-0005-0000-0000-000053360000}"/>
    <cellStyle name="Comma 6 4 5 2 2 2 2" xfId="15328" xr:uid="{00000000-0005-0000-0000-000054360000}"/>
    <cellStyle name="Comma 6 4 5 2 2 3" xfId="4932" xr:uid="{00000000-0005-0000-0000-000055360000}"/>
    <cellStyle name="Comma 6 4 5 2 2 3 2" xfId="12726" xr:uid="{00000000-0005-0000-0000-000056360000}"/>
    <cellStyle name="Comma 6 4 5 2 2 4" xfId="10128" xr:uid="{00000000-0005-0000-0000-000057360000}"/>
    <cellStyle name="Comma 6 4 5 2 3" xfId="7530" xr:uid="{00000000-0005-0000-0000-000058360000}"/>
    <cellStyle name="Comma 6 4 5 2 3 2" xfId="15327" xr:uid="{00000000-0005-0000-0000-000059360000}"/>
    <cellStyle name="Comma 6 4 5 2 4" xfId="4931" xr:uid="{00000000-0005-0000-0000-00005A360000}"/>
    <cellStyle name="Comma 6 4 5 2 4 2" xfId="12725" xr:uid="{00000000-0005-0000-0000-00005B360000}"/>
    <cellStyle name="Comma 6 4 5 2 5" xfId="10127" xr:uid="{00000000-0005-0000-0000-00005C360000}"/>
    <cellStyle name="Comma 6 4 5 3" xfId="2275" xr:uid="{00000000-0005-0000-0000-00005D360000}"/>
    <cellStyle name="Comma 6 4 5 3 2" xfId="7532" xr:uid="{00000000-0005-0000-0000-00005E360000}"/>
    <cellStyle name="Comma 6 4 5 3 2 2" xfId="15329" xr:uid="{00000000-0005-0000-0000-00005F360000}"/>
    <cellStyle name="Comma 6 4 5 3 3" xfId="4933" xr:uid="{00000000-0005-0000-0000-000060360000}"/>
    <cellStyle name="Comma 6 4 5 3 3 2" xfId="12727" xr:uid="{00000000-0005-0000-0000-000061360000}"/>
    <cellStyle name="Comma 6 4 5 3 4" xfId="10129" xr:uid="{00000000-0005-0000-0000-000062360000}"/>
    <cellStyle name="Comma 6 4 5 4" xfId="2276" xr:uid="{00000000-0005-0000-0000-000063360000}"/>
    <cellStyle name="Comma 6 4 5 4 2" xfId="7533" xr:uid="{00000000-0005-0000-0000-000064360000}"/>
    <cellStyle name="Comma 6 4 5 4 2 2" xfId="15330" xr:uid="{00000000-0005-0000-0000-000065360000}"/>
    <cellStyle name="Comma 6 4 5 4 3" xfId="4934" xr:uid="{00000000-0005-0000-0000-000066360000}"/>
    <cellStyle name="Comma 6 4 5 4 3 2" xfId="12728" xr:uid="{00000000-0005-0000-0000-000067360000}"/>
    <cellStyle name="Comma 6 4 5 4 4" xfId="10130" xr:uid="{00000000-0005-0000-0000-000068360000}"/>
    <cellStyle name="Comma 6 4 5 5" xfId="7529" xr:uid="{00000000-0005-0000-0000-000069360000}"/>
    <cellStyle name="Comma 6 4 5 5 2" xfId="15326" xr:uid="{00000000-0005-0000-0000-00006A360000}"/>
    <cellStyle name="Comma 6 4 5 6" xfId="4930" xr:uid="{00000000-0005-0000-0000-00006B360000}"/>
    <cellStyle name="Comma 6 4 5 6 2" xfId="12724" xr:uid="{00000000-0005-0000-0000-00006C360000}"/>
    <cellStyle name="Comma 6 4 5 7" xfId="10126" xr:uid="{00000000-0005-0000-0000-00006D360000}"/>
    <cellStyle name="Comma 6 4 6" xfId="2277" xr:uid="{00000000-0005-0000-0000-00006E360000}"/>
    <cellStyle name="Comma 6 4 6 2" xfId="2278" xr:uid="{00000000-0005-0000-0000-00006F360000}"/>
    <cellStyle name="Comma 6 4 6 2 2" xfId="2279" xr:uid="{00000000-0005-0000-0000-000070360000}"/>
    <cellStyle name="Comma 6 4 6 2 2 2" xfId="7536" xr:uid="{00000000-0005-0000-0000-000071360000}"/>
    <cellStyle name="Comma 6 4 6 2 2 2 2" xfId="15333" xr:uid="{00000000-0005-0000-0000-000072360000}"/>
    <cellStyle name="Comma 6 4 6 2 2 3" xfId="4937" xr:uid="{00000000-0005-0000-0000-000073360000}"/>
    <cellStyle name="Comma 6 4 6 2 2 3 2" xfId="12731" xr:uid="{00000000-0005-0000-0000-000074360000}"/>
    <cellStyle name="Comma 6 4 6 2 2 4" xfId="10133" xr:uid="{00000000-0005-0000-0000-000075360000}"/>
    <cellStyle name="Comma 6 4 6 2 3" xfId="7535" xr:uid="{00000000-0005-0000-0000-000076360000}"/>
    <cellStyle name="Comma 6 4 6 2 3 2" xfId="15332" xr:uid="{00000000-0005-0000-0000-000077360000}"/>
    <cellStyle name="Comma 6 4 6 2 4" xfId="4936" xr:uid="{00000000-0005-0000-0000-000078360000}"/>
    <cellStyle name="Comma 6 4 6 2 4 2" xfId="12730" xr:uid="{00000000-0005-0000-0000-000079360000}"/>
    <cellStyle name="Comma 6 4 6 2 5" xfId="10132" xr:uid="{00000000-0005-0000-0000-00007A360000}"/>
    <cellStyle name="Comma 6 4 6 3" xfId="2280" xr:uid="{00000000-0005-0000-0000-00007B360000}"/>
    <cellStyle name="Comma 6 4 6 3 2" xfId="7537" xr:uid="{00000000-0005-0000-0000-00007C360000}"/>
    <cellStyle name="Comma 6 4 6 3 2 2" xfId="15334" xr:uid="{00000000-0005-0000-0000-00007D360000}"/>
    <cellStyle name="Comma 6 4 6 3 3" xfId="4938" xr:uid="{00000000-0005-0000-0000-00007E360000}"/>
    <cellStyle name="Comma 6 4 6 3 3 2" xfId="12732" xr:uid="{00000000-0005-0000-0000-00007F360000}"/>
    <cellStyle name="Comma 6 4 6 3 4" xfId="10134" xr:uid="{00000000-0005-0000-0000-000080360000}"/>
    <cellStyle name="Comma 6 4 6 4" xfId="2281" xr:uid="{00000000-0005-0000-0000-000081360000}"/>
    <cellStyle name="Comma 6 4 6 4 2" xfId="7538" xr:uid="{00000000-0005-0000-0000-000082360000}"/>
    <cellStyle name="Comma 6 4 6 4 2 2" xfId="15335" xr:uid="{00000000-0005-0000-0000-000083360000}"/>
    <cellStyle name="Comma 6 4 6 4 3" xfId="4939" xr:uid="{00000000-0005-0000-0000-000084360000}"/>
    <cellStyle name="Comma 6 4 6 4 3 2" xfId="12733" xr:uid="{00000000-0005-0000-0000-000085360000}"/>
    <cellStyle name="Comma 6 4 6 4 4" xfId="10135" xr:uid="{00000000-0005-0000-0000-000086360000}"/>
    <cellStyle name="Comma 6 4 6 5" xfId="7534" xr:uid="{00000000-0005-0000-0000-000087360000}"/>
    <cellStyle name="Comma 6 4 6 5 2" xfId="15331" xr:uid="{00000000-0005-0000-0000-000088360000}"/>
    <cellStyle name="Comma 6 4 6 6" xfId="4935" xr:uid="{00000000-0005-0000-0000-000089360000}"/>
    <cellStyle name="Comma 6 4 6 6 2" xfId="12729" xr:uid="{00000000-0005-0000-0000-00008A360000}"/>
    <cellStyle name="Comma 6 4 6 7" xfId="10131" xr:uid="{00000000-0005-0000-0000-00008B360000}"/>
    <cellStyle name="Comma 6 4 7" xfId="2282" xr:uid="{00000000-0005-0000-0000-00008C360000}"/>
    <cellStyle name="Comma 6 4 7 2" xfId="2283" xr:uid="{00000000-0005-0000-0000-00008D360000}"/>
    <cellStyle name="Comma 6 4 7 2 2" xfId="7540" xr:uid="{00000000-0005-0000-0000-00008E360000}"/>
    <cellStyle name="Comma 6 4 7 2 2 2" xfId="15337" xr:uid="{00000000-0005-0000-0000-00008F360000}"/>
    <cellStyle name="Comma 6 4 7 2 3" xfId="4941" xr:uid="{00000000-0005-0000-0000-000090360000}"/>
    <cellStyle name="Comma 6 4 7 2 3 2" xfId="12735" xr:uid="{00000000-0005-0000-0000-000091360000}"/>
    <cellStyle name="Comma 6 4 7 2 4" xfId="10137" xr:uid="{00000000-0005-0000-0000-000092360000}"/>
    <cellStyle name="Comma 6 4 7 3" xfId="2284" xr:uid="{00000000-0005-0000-0000-000093360000}"/>
    <cellStyle name="Comma 6 4 7 3 2" xfId="7541" xr:uid="{00000000-0005-0000-0000-000094360000}"/>
    <cellStyle name="Comma 6 4 7 3 2 2" xfId="15338" xr:uid="{00000000-0005-0000-0000-000095360000}"/>
    <cellStyle name="Comma 6 4 7 3 3" xfId="4942" xr:uid="{00000000-0005-0000-0000-000096360000}"/>
    <cellStyle name="Comma 6 4 7 3 3 2" xfId="12736" xr:uid="{00000000-0005-0000-0000-000097360000}"/>
    <cellStyle name="Comma 6 4 7 3 4" xfId="10138" xr:uid="{00000000-0005-0000-0000-000098360000}"/>
    <cellStyle name="Comma 6 4 7 4" xfId="7539" xr:uid="{00000000-0005-0000-0000-000099360000}"/>
    <cellStyle name="Comma 6 4 7 4 2" xfId="15336" xr:uid="{00000000-0005-0000-0000-00009A360000}"/>
    <cellStyle name="Comma 6 4 7 5" xfId="4940" xr:uid="{00000000-0005-0000-0000-00009B360000}"/>
    <cellStyle name="Comma 6 4 7 5 2" xfId="12734" xr:uid="{00000000-0005-0000-0000-00009C360000}"/>
    <cellStyle name="Comma 6 4 7 6" xfId="10136" xr:uid="{00000000-0005-0000-0000-00009D360000}"/>
    <cellStyle name="Comma 6 4 8" xfId="2285" xr:uid="{00000000-0005-0000-0000-00009E360000}"/>
    <cellStyle name="Comma 6 4 8 2" xfId="2286" xr:uid="{00000000-0005-0000-0000-00009F360000}"/>
    <cellStyle name="Comma 6 4 8 2 2" xfId="7543" xr:uid="{00000000-0005-0000-0000-0000A0360000}"/>
    <cellStyle name="Comma 6 4 8 2 2 2" xfId="15340" xr:uid="{00000000-0005-0000-0000-0000A1360000}"/>
    <cellStyle name="Comma 6 4 8 2 3" xfId="4944" xr:uid="{00000000-0005-0000-0000-0000A2360000}"/>
    <cellStyle name="Comma 6 4 8 2 3 2" xfId="12738" xr:uid="{00000000-0005-0000-0000-0000A3360000}"/>
    <cellStyle name="Comma 6 4 8 2 4" xfId="10140" xr:uid="{00000000-0005-0000-0000-0000A4360000}"/>
    <cellStyle name="Comma 6 4 8 3" xfId="7542" xr:uid="{00000000-0005-0000-0000-0000A5360000}"/>
    <cellStyle name="Comma 6 4 8 3 2" xfId="15339" xr:uid="{00000000-0005-0000-0000-0000A6360000}"/>
    <cellStyle name="Comma 6 4 8 4" xfId="4943" xr:uid="{00000000-0005-0000-0000-0000A7360000}"/>
    <cellStyle name="Comma 6 4 8 4 2" xfId="12737" xr:uid="{00000000-0005-0000-0000-0000A8360000}"/>
    <cellStyle name="Comma 6 4 8 5" xfId="10139" xr:uid="{00000000-0005-0000-0000-0000A9360000}"/>
    <cellStyle name="Comma 6 4 9" xfId="2287" xr:uid="{00000000-0005-0000-0000-0000AA360000}"/>
    <cellStyle name="Comma 6 4 9 2" xfId="7544" xr:uid="{00000000-0005-0000-0000-0000AB360000}"/>
    <cellStyle name="Comma 6 4 9 2 2" xfId="15341" xr:uid="{00000000-0005-0000-0000-0000AC360000}"/>
    <cellStyle name="Comma 6 4 9 3" xfId="4945" xr:uid="{00000000-0005-0000-0000-0000AD360000}"/>
    <cellStyle name="Comma 6 4 9 3 2" xfId="12739" xr:uid="{00000000-0005-0000-0000-0000AE360000}"/>
    <cellStyle name="Comma 6 4 9 4" xfId="10141" xr:uid="{00000000-0005-0000-0000-0000AF360000}"/>
    <cellStyle name="Comma 6 5" xfId="2288" xr:uid="{00000000-0005-0000-0000-0000B0360000}"/>
    <cellStyle name="Comma 6 5 10" xfId="7545" xr:uid="{00000000-0005-0000-0000-0000B1360000}"/>
    <cellStyle name="Comma 6 5 10 2" xfId="15342" xr:uid="{00000000-0005-0000-0000-0000B2360000}"/>
    <cellStyle name="Comma 6 5 11" xfId="4946" xr:uid="{00000000-0005-0000-0000-0000B3360000}"/>
    <cellStyle name="Comma 6 5 11 2" xfId="12740" xr:uid="{00000000-0005-0000-0000-0000B4360000}"/>
    <cellStyle name="Comma 6 5 12" xfId="10142" xr:uid="{00000000-0005-0000-0000-0000B5360000}"/>
    <cellStyle name="Comma 6 5 2" xfId="2289" xr:uid="{00000000-0005-0000-0000-0000B6360000}"/>
    <cellStyle name="Comma 6 5 2 2" xfId="2290" xr:uid="{00000000-0005-0000-0000-0000B7360000}"/>
    <cellStyle name="Comma 6 5 2 2 2" xfId="2291" xr:uid="{00000000-0005-0000-0000-0000B8360000}"/>
    <cellStyle name="Comma 6 5 2 2 2 2" xfId="7548" xr:uid="{00000000-0005-0000-0000-0000B9360000}"/>
    <cellStyle name="Comma 6 5 2 2 2 2 2" xfId="15345" xr:uid="{00000000-0005-0000-0000-0000BA360000}"/>
    <cellStyle name="Comma 6 5 2 2 2 3" xfId="4949" xr:uid="{00000000-0005-0000-0000-0000BB360000}"/>
    <cellStyle name="Comma 6 5 2 2 2 3 2" xfId="12743" xr:uid="{00000000-0005-0000-0000-0000BC360000}"/>
    <cellStyle name="Comma 6 5 2 2 2 4" xfId="10145" xr:uid="{00000000-0005-0000-0000-0000BD360000}"/>
    <cellStyle name="Comma 6 5 2 2 3" xfId="7547" xr:uid="{00000000-0005-0000-0000-0000BE360000}"/>
    <cellStyle name="Comma 6 5 2 2 3 2" xfId="15344" xr:uid="{00000000-0005-0000-0000-0000BF360000}"/>
    <cellStyle name="Comma 6 5 2 2 4" xfId="4948" xr:uid="{00000000-0005-0000-0000-0000C0360000}"/>
    <cellStyle name="Comma 6 5 2 2 4 2" xfId="12742" xr:uid="{00000000-0005-0000-0000-0000C1360000}"/>
    <cellStyle name="Comma 6 5 2 2 5" xfId="10144" xr:uid="{00000000-0005-0000-0000-0000C2360000}"/>
    <cellStyle name="Comma 6 5 2 3" xfId="2292" xr:uid="{00000000-0005-0000-0000-0000C3360000}"/>
    <cellStyle name="Comma 6 5 2 3 2" xfId="7549" xr:uid="{00000000-0005-0000-0000-0000C4360000}"/>
    <cellStyle name="Comma 6 5 2 3 2 2" xfId="15346" xr:uid="{00000000-0005-0000-0000-0000C5360000}"/>
    <cellStyle name="Comma 6 5 2 3 3" xfId="4950" xr:uid="{00000000-0005-0000-0000-0000C6360000}"/>
    <cellStyle name="Comma 6 5 2 3 3 2" xfId="12744" xr:uid="{00000000-0005-0000-0000-0000C7360000}"/>
    <cellStyle name="Comma 6 5 2 3 4" xfId="10146" xr:uid="{00000000-0005-0000-0000-0000C8360000}"/>
    <cellStyle name="Comma 6 5 2 4" xfId="2293" xr:uid="{00000000-0005-0000-0000-0000C9360000}"/>
    <cellStyle name="Comma 6 5 2 4 2" xfId="7550" xr:uid="{00000000-0005-0000-0000-0000CA360000}"/>
    <cellStyle name="Comma 6 5 2 4 2 2" xfId="15347" xr:uid="{00000000-0005-0000-0000-0000CB360000}"/>
    <cellStyle name="Comma 6 5 2 4 3" xfId="4951" xr:uid="{00000000-0005-0000-0000-0000CC360000}"/>
    <cellStyle name="Comma 6 5 2 4 3 2" xfId="12745" xr:uid="{00000000-0005-0000-0000-0000CD360000}"/>
    <cellStyle name="Comma 6 5 2 4 4" xfId="10147" xr:uid="{00000000-0005-0000-0000-0000CE360000}"/>
    <cellStyle name="Comma 6 5 2 5" xfId="7546" xr:uid="{00000000-0005-0000-0000-0000CF360000}"/>
    <cellStyle name="Comma 6 5 2 5 2" xfId="15343" xr:uid="{00000000-0005-0000-0000-0000D0360000}"/>
    <cellStyle name="Comma 6 5 2 6" xfId="4947" xr:uid="{00000000-0005-0000-0000-0000D1360000}"/>
    <cellStyle name="Comma 6 5 2 6 2" xfId="12741" xr:uid="{00000000-0005-0000-0000-0000D2360000}"/>
    <cellStyle name="Comma 6 5 2 7" xfId="10143" xr:uid="{00000000-0005-0000-0000-0000D3360000}"/>
    <cellStyle name="Comma 6 5 3" xfId="2294" xr:uid="{00000000-0005-0000-0000-0000D4360000}"/>
    <cellStyle name="Comma 6 5 3 2" xfId="2295" xr:uid="{00000000-0005-0000-0000-0000D5360000}"/>
    <cellStyle name="Comma 6 5 3 2 2" xfId="2296" xr:uid="{00000000-0005-0000-0000-0000D6360000}"/>
    <cellStyle name="Comma 6 5 3 2 2 2" xfId="7553" xr:uid="{00000000-0005-0000-0000-0000D7360000}"/>
    <cellStyle name="Comma 6 5 3 2 2 2 2" xfId="15350" xr:uid="{00000000-0005-0000-0000-0000D8360000}"/>
    <cellStyle name="Comma 6 5 3 2 2 3" xfId="4954" xr:uid="{00000000-0005-0000-0000-0000D9360000}"/>
    <cellStyle name="Comma 6 5 3 2 2 3 2" xfId="12748" xr:uid="{00000000-0005-0000-0000-0000DA360000}"/>
    <cellStyle name="Comma 6 5 3 2 2 4" xfId="10150" xr:uid="{00000000-0005-0000-0000-0000DB360000}"/>
    <cellStyle name="Comma 6 5 3 2 3" xfId="7552" xr:uid="{00000000-0005-0000-0000-0000DC360000}"/>
    <cellStyle name="Comma 6 5 3 2 3 2" xfId="15349" xr:uid="{00000000-0005-0000-0000-0000DD360000}"/>
    <cellStyle name="Comma 6 5 3 2 4" xfId="4953" xr:uid="{00000000-0005-0000-0000-0000DE360000}"/>
    <cellStyle name="Comma 6 5 3 2 4 2" xfId="12747" xr:uid="{00000000-0005-0000-0000-0000DF360000}"/>
    <cellStyle name="Comma 6 5 3 2 5" xfId="10149" xr:uid="{00000000-0005-0000-0000-0000E0360000}"/>
    <cellStyle name="Comma 6 5 3 3" xfId="2297" xr:uid="{00000000-0005-0000-0000-0000E1360000}"/>
    <cellStyle name="Comma 6 5 3 3 2" xfId="7554" xr:uid="{00000000-0005-0000-0000-0000E2360000}"/>
    <cellStyle name="Comma 6 5 3 3 2 2" xfId="15351" xr:uid="{00000000-0005-0000-0000-0000E3360000}"/>
    <cellStyle name="Comma 6 5 3 3 3" xfId="4955" xr:uid="{00000000-0005-0000-0000-0000E4360000}"/>
    <cellStyle name="Comma 6 5 3 3 3 2" xfId="12749" xr:uid="{00000000-0005-0000-0000-0000E5360000}"/>
    <cellStyle name="Comma 6 5 3 3 4" xfId="10151" xr:uid="{00000000-0005-0000-0000-0000E6360000}"/>
    <cellStyle name="Comma 6 5 3 4" xfId="2298" xr:uid="{00000000-0005-0000-0000-0000E7360000}"/>
    <cellStyle name="Comma 6 5 3 4 2" xfId="7555" xr:uid="{00000000-0005-0000-0000-0000E8360000}"/>
    <cellStyle name="Comma 6 5 3 4 2 2" xfId="15352" xr:uid="{00000000-0005-0000-0000-0000E9360000}"/>
    <cellStyle name="Comma 6 5 3 4 3" xfId="4956" xr:uid="{00000000-0005-0000-0000-0000EA360000}"/>
    <cellStyle name="Comma 6 5 3 4 3 2" xfId="12750" xr:uid="{00000000-0005-0000-0000-0000EB360000}"/>
    <cellStyle name="Comma 6 5 3 4 4" xfId="10152" xr:uid="{00000000-0005-0000-0000-0000EC360000}"/>
    <cellStyle name="Comma 6 5 3 5" xfId="7551" xr:uid="{00000000-0005-0000-0000-0000ED360000}"/>
    <cellStyle name="Comma 6 5 3 5 2" xfId="15348" xr:uid="{00000000-0005-0000-0000-0000EE360000}"/>
    <cellStyle name="Comma 6 5 3 6" xfId="4952" xr:uid="{00000000-0005-0000-0000-0000EF360000}"/>
    <cellStyle name="Comma 6 5 3 6 2" xfId="12746" xr:uid="{00000000-0005-0000-0000-0000F0360000}"/>
    <cellStyle name="Comma 6 5 3 7" xfId="10148" xr:uid="{00000000-0005-0000-0000-0000F1360000}"/>
    <cellStyle name="Comma 6 5 4" xfId="2299" xr:uid="{00000000-0005-0000-0000-0000F2360000}"/>
    <cellStyle name="Comma 6 5 4 2" xfId="2300" xr:uid="{00000000-0005-0000-0000-0000F3360000}"/>
    <cellStyle name="Comma 6 5 4 2 2" xfId="2301" xr:uid="{00000000-0005-0000-0000-0000F4360000}"/>
    <cellStyle name="Comma 6 5 4 2 2 2" xfId="7558" xr:uid="{00000000-0005-0000-0000-0000F5360000}"/>
    <cellStyle name="Comma 6 5 4 2 2 2 2" xfId="15355" xr:uid="{00000000-0005-0000-0000-0000F6360000}"/>
    <cellStyle name="Comma 6 5 4 2 2 3" xfId="4959" xr:uid="{00000000-0005-0000-0000-0000F7360000}"/>
    <cellStyle name="Comma 6 5 4 2 2 3 2" xfId="12753" xr:uid="{00000000-0005-0000-0000-0000F8360000}"/>
    <cellStyle name="Comma 6 5 4 2 2 4" xfId="10155" xr:uid="{00000000-0005-0000-0000-0000F9360000}"/>
    <cellStyle name="Comma 6 5 4 2 3" xfId="7557" xr:uid="{00000000-0005-0000-0000-0000FA360000}"/>
    <cellStyle name="Comma 6 5 4 2 3 2" xfId="15354" xr:uid="{00000000-0005-0000-0000-0000FB360000}"/>
    <cellStyle name="Comma 6 5 4 2 4" xfId="4958" xr:uid="{00000000-0005-0000-0000-0000FC360000}"/>
    <cellStyle name="Comma 6 5 4 2 4 2" xfId="12752" xr:uid="{00000000-0005-0000-0000-0000FD360000}"/>
    <cellStyle name="Comma 6 5 4 2 5" xfId="10154" xr:uid="{00000000-0005-0000-0000-0000FE360000}"/>
    <cellStyle name="Comma 6 5 4 3" xfId="2302" xr:uid="{00000000-0005-0000-0000-0000FF360000}"/>
    <cellStyle name="Comma 6 5 4 3 2" xfId="7559" xr:uid="{00000000-0005-0000-0000-000000370000}"/>
    <cellStyle name="Comma 6 5 4 3 2 2" xfId="15356" xr:uid="{00000000-0005-0000-0000-000001370000}"/>
    <cellStyle name="Comma 6 5 4 3 3" xfId="4960" xr:uid="{00000000-0005-0000-0000-000002370000}"/>
    <cellStyle name="Comma 6 5 4 3 3 2" xfId="12754" xr:uid="{00000000-0005-0000-0000-000003370000}"/>
    <cellStyle name="Comma 6 5 4 3 4" xfId="10156" xr:uid="{00000000-0005-0000-0000-000004370000}"/>
    <cellStyle name="Comma 6 5 4 4" xfId="2303" xr:uid="{00000000-0005-0000-0000-000005370000}"/>
    <cellStyle name="Comma 6 5 4 4 2" xfId="7560" xr:uid="{00000000-0005-0000-0000-000006370000}"/>
    <cellStyle name="Comma 6 5 4 4 2 2" xfId="15357" xr:uid="{00000000-0005-0000-0000-000007370000}"/>
    <cellStyle name="Comma 6 5 4 4 3" xfId="4961" xr:uid="{00000000-0005-0000-0000-000008370000}"/>
    <cellStyle name="Comma 6 5 4 4 3 2" xfId="12755" xr:uid="{00000000-0005-0000-0000-000009370000}"/>
    <cellStyle name="Comma 6 5 4 4 4" xfId="10157" xr:uid="{00000000-0005-0000-0000-00000A370000}"/>
    <cellStyle name="Comma 6 5 4 5" xfId="7556" xr:uid="{00000000-0005-0000-0000-00000B370000}"/>
    <cellStyle name="Comma 6 5 4 5 2" xfId="15353" xr:uid="{00000000-0005-0000-0000-00000C370000}"/>
    <cellStyle name="Comma 6 5 4 6" xfId="4957" xr:uid="{00000000-0005-0000-0000-00000D370000}"/>
    <cellStyle name="Comma 6 5 4 6 2" xfId="12751" xr:uid="{00000000-0005-0000-0000-00000E370000}"/>
    <cellStyle name="Comma 6 5 4 7" xfId="10153" xr:uid="{00000000-0005-0000-0000-00000F370000}"/>
    <cellStyle name="Comma 6 5 5" xfId="2304" xr:uid="{00000000-0005-0000-0000-000010370000}"/>
    <cellStyle name="Comma 6 5 5 2" xfId="2305" xr:uid="{00000000-0005-0000-0000-000011370000}"/>
    <cellStyle name="Comma 6 5 5 2 2" xfId="2306" xr:uid="{00000000-0005-0000-0000-000012370000}"/>
    <cellStyle name="Comma 6 5 5 2 2 2" xfId="7563" xr:uid="{00000000-0005-0000-0000-000013370000}"/>
    <cellStyle name="Comma 6 5 5 2 2 2 2" xfId="15360" xr:uid="{00000000-0005-0000-0000-000014370000}"/>
    <cellStyle name="Comma 6 5 5 2 2 3" xfId="4964" xr:uid="{00000000-0005-0000-0000-000015370000}"/>
    <cellStyle name="Comma 6 5 5 2 2 3 2" xfId="12758" xr:uid="{00000000-0005-0000-0000-000016370000}"/>
    <cellStyle name="Comma 6 5 5 2 2 4" xfId="10160" xr:uid="{00000000-0005-0000-0000-000017370000}"/>
    <cellStyle name="Comma 6 5 5 2 3" xfId="7562" xr:uid="{00000000-0005-0000-0000-000018370000}"/>
    <cellStyle name="Comma 6 5 5 2 3 2" xfId="15359" xr:uid="{00000000-0005-0000-0000-000019370000}"/>
    <cellStyle name="Comma 6 5 5 2 4" xfId="4963" xr:uid="{00000000-0005-0000-0000-00001A370000}"/>
    <cellStyle name="Comma 6 5 5 2 4 2" xfId="12757" xr:uid="{00000000-0005-0000-0000-00001B370000}"/>
    <cellStyle name="Comma 6 5 5 2 5" xfId="10159" xr:uid="{00000000-0005-0000-0000-00001C370000}"/>
    <cellStyle name="Comma 6 5 5 3" xfId="2307" xr:uid="{00000000-0005-0000-0000-00001D370000}"/>
    <cellStyle name="Comma 6 5 5 3 2" xfId="7564" xr:uid="{00000000-0005-0000-0000-00001E370000}"/>
    <cellStyle name="Comma 6 5 5 3 2 2" xfId="15361" xr:uid="{00000000-0005-0000-0000-00001F370000}"/>
    <cellStyle name="Comma 6 5 5 3 3" xfId="4965" xr:uid="{00000000-0005-0000-0000-000020370000}"/>
    <cellStyle name="Comma 6 5 5 3 3 2" xfId="12759" xr:uid="{00000000-0005-0000-0000-000021370000}"/>
    <cellStyle name="Comma 6 5 5 3 4" xfId="10161" xr:uid="{00000000-0005-0000-0000-000022370000}"/>
    <cellStyle name="Comma 6 5 5 4" xfId="2308" xr:uid="{00000000-0005-0000-0000-000023370000}"/>
    <cellStyle name="Comma 6 5 5 4 2" xfId="7565" xr:uid="{00000000-0005-0000-0000-000024370000}"/>
    <cellStyle name="Comma 6 5 5 4 2 2" xfId="15362" xr:uid="{00000000-0005-0000-0000-000025370000}"/>
    <cellStyle name="Comma 6 5 5 4 3" xfId="4966" xr:uid="{00000000-0005-0000-0000-000026370000}"/>
    <cellStyle name="Comma 6 5 5 4 3 2" xfId="12760" xr:uid="{00000000-0005-0000-0000-000027370000}"/>
    <cellStyle name="Comma 6 5 5 4 4" xfId="10162" xr:uid="{00000000-0005-0000-0000-000028370000}"/>
    <cellStyle name="Comma 6 5 5 5" xfId="7561" xr:uid="{00000000-0005-0000-0000-000029370000}"/>
    <cellStyle name="Comma 6 5 5 5 2" xfId="15358" xr:uid="{00000000-0005-0000-0000-00002A370000}"/>
    <cellStyle name="Comma 6 5 5 6" xfId="4962" xr:uid="{00000000-0005-0000-0000-00002B370000}"/>
    <cellStyle name="Comma 6 5 5 6 2" xfId="12756" xr:uid="{00000000-0005-0000-0000-00002C370000}"/>
    <cellStyle name="Comma 6 5 5 7" xfId="10158" xr:uid="{00000000-0005-0000-0000-00002D370000}"/>
    <cellStyle name="Comma 6 5 6" xfId="2309" xr:uid="{00000000-0005-0000-0000-00002E370000}"/>
    <cellStyle name="Comma 6 5 6 2" xfId="2310" xr:uid="{00000000-0005-0000-0000-00002F370000}"/>
    <cellStyle name="Comma 6 5 6 2 2" xfId="7567" xr:uid="{00000000-0005-0000-0000-000030370000}"/>
    <cellStyle name="Comma 6 5 6 2 2 2" xfId="15364" xr:uid="{00000000-0005-0000-0000-000031370000}"/>
    <cellStyle name="Comma 6 5 6 2 3" xfId="4968" xr:uid="{00000000-0005-0000-0000-000032370000}"/>
    <cellStyle name="Comma 6 5 6 2 3 2" xfId="12762" xr:uid="{00000000-0005-0000-0000-000033370000}"/>
    <cellStyle name="Comma 6 5 6 2 4" xfId="10164" xr:uid="{00000000-0005-0000-0000-000034370000}"/>
    <cellStyle name="Comma 6 5 6 3" xfId="2311" xr:uid="{00000000-0005-0000-0000-000035370000}"/>
    <cellStyle name="Comma 6 5 6 3 2" xfId="7568" xr:uid="{00000000-0005-0000-0000-000036370000}"/>
    <cellStyle name="Comma 6 5 6 3 2 2" xfId="15365" xr:uid="{00000000-0005-0000-0000-000037370000}"/>
    <cellStyle name="Comma 6 5 6 3 3" xfId="4969" xr:uid="{00000000-0005-0000-0000-000038370000}"/>
    <cellStyle name="Comma 6 5 6 3 3 2" xfId="12763" xr:uid="{00000000-0005-0000-0000-000039370000}"/>
    <cellStyle name="Comma 6 5 6 3 4" xfId="10165" xr:uid="{00000000-0005-0000-0000-00003A370000}"/>
    <cellStyle name="Comma 6 5 6 4" xfId="7566" xr:uid="{00000000-0005-0000-0000-00003B370000}"/>
    <cellStyle name="Comma 6 5 6 4 2" xfId="15363" xr:uid="{00000000-0005-0000-0000-00003C370000}"/>
    <cellStyle name="Comma 6 5 6 5" xfId="4967" xr:uid="{00000000-0005-0000-0000-00003D370000}"/>
    <cellStyle name="Comma 6 5 6 5 2" xfId="12761" xr:uid="{00000000-0005-0000-0000-00003E370000}"/>
    <cellStyle name="Comma 6 5 6 6" xfId="10163" xr:uid="{00000000-0005-0000-0000-00003F370000}"/>
    <cellStyle name="Comma 6 5 7" xfId="2312" xr:uid="{00000000-0005-0000-0000-000040370000}"/>
    <cellStyle name="Comma 6 5 7 2" xfId="2313" xr:uid="{00000000-0005-0000-0000-000041370000}"/>
    <cellStyle name="Comma 6 5 7 2 2" xfId="7570" xr:uid="{00000000-0005-0000-0000-000042370000}"/>
    <cellStyle name="Comma 6 5 7 2 2 2" xfId="15367" xr:uid="{00000000-0005-0000-0000-000043370000}"/>
    <cellStyle name="Comma 6 5 7 2 3" xfId="4971" xr:uid="{00000000-0005-0000-0000-000044370000}"/>
    <cellStyle name="Comma 6 5 7 2 3 2" xfId="12765" xr:uid="{00000000-0005-0000-0000-000045370000}"/>
    <cellStyle name="Comma 6 5 7 2 4" xfId="10167" xr:uid="{00000000-0005-0000-0000-000046370000}"/>
    <cellStyle name="Comma 6 5 7 3" xfId="7569" xr:uid="{00000000-0005-0000-0000-000047370000}"/>
    <cellStyle name="Comma 6 5 7 3 2" xfId="15366" xr:uid="{00000000-0005-0000-0000-000048370000}"/>
    <cellStyle name="Comma 6 5 7 4" xfId="4970" xr:uid="{00000000-0005-0000-0000-000049370000}"/>
    <cellStyle name="Comma 6 5 7 4 2" xfId="12764" xr:uid="{00000000-0005-0000-0000-00004A370000}"/>
    <cellStyle name="Comma 6 5 7 5" xfId="10166" xr:uid="{00000000-0005-0000-0000-00004B370000}"/>
    <cellStyle name="Comma 6 5 8" xfId="2314" xr:uid="{00000000-0005-0000-0000-00004C370000}"/>
    <cellStyle name="Comma 6 5 8 2" xfId="7571" xr:uid="{00000000-0005-0000-0000-00004D370000}"/>
    <cellStyle name="Comma 6 5 8 2 2" xfId="15368" xr:uid="{00000000-0005-0000-0000-00004E370000}"/>
    <cellStyle name="Comma 6 5 8 3" xfId="4972" xr:uid="{00000000-0005-0000-0000-00004F370000}"/>
    <cellStyle name="Comma 6 5 8 3 2" xfId="12766" xr:uid="{00000000-0005-0000-0000-000050370000}"/>
    <cellStyle name="Comma 6 5 8 4" xfId="10168" xr:uid="{00000000-0005-0000-0000-000051370000}"/>
    <cellStyle name="Comma 6 5 9" xfId="2315" xr:uid="{00000000-0005-0000-0000-000052370000}"/>
    <cellStyle name="Comma 6 5 9 2" xfId="7572" xr:uid="{00000000-0005-0000-0000-000053370000}"/>
    <cellStyle name="Comma 6 5 9 2 2" xfId="15369" xr:uid="{00000000-0005-0000-0000-000054370000}"/>
    <cellStyle name="Comma 6 5 9 3" xfId="4973" xr:uid="{00000000-0005-0000-0000-000055370000}"/>
    <cellStyle name="Comma 6 5 9 3 2" xfId="12767" xr:uid="{00000000-0005-0000-0000-000056370000}"/>
    <cellStyle name="Comma 6 5 9 4" xfId="10169" xr:uid="{00000000-0005-0000-0000-000057370000}"/>
    <cellStyle name="Comma 6 6" xfId="2316" xr:uid="{00000000-0005-0000-0000-000058370000}"/>
    <cellStyle name="Comma 6 6 2" xfId="2317" xr:uid="{00000000-0005-0000-0000-000059370000}"/>
    <cellStyle name="Comma 6 6 2 2" xfId="2318" xr:uid="{00000000-0005-0000-0000-00005A370000}"/>
    <cellStyle name="Comma 6 6 2 2 2" xfId="7575" xr:uid="{00000000-0005-0000-0000-00005B370000}"/>
    <cellStyle name="Comma 6 6 2 2 2 2" xfId="15372" xr:uid="{00000000-0005-0000-0000-00005C370000}"/>
    <cellStyle name="Comma 6 6 2 2 3" xfId="4976" xr:uid="{00000000-0005-0000-0000-00005D370000}"/>
    <cellStyle name="Comma 6 6 2 2 3 2" xfId="12770" xr:uid="{00000000-0005-0000-0000-00005E370000}"/>
    <cellStyle name="Comma 6 6 2 2 4" xfId="10172" xr:uid="{00000000-0005-0000-0000-00005F370000}"/>
    <cellStyle name="Comma 6 6 2 3" xfId="7574" xr:uid="{00000000-0005-0000-0000-000060370000}"/>
    <cellStyle name="Comma 6 6 2 3 2" xfId="15371" xr:uid="{00000000-0005-0000-0000-000061370000}"/>
    <cellStyle name="Comma 6 6 2 4" xfId="4975" xr:uid="{00000000-0005-0000-0000-000062370000}"/>
    <cellStyle name="Comma 6 6 2 4 2" xfId="12769" xr:uid="{00000000-0005-0000-0000-000063370000}"/>
    <cellStyle name="Comma 6 6 2 5" xfId="10171" xr:uid="{00000000-0005-0000-0000-000064370000}"/>
    <cellStyle name="Comma 6 6 3" xfId="2319" xr:uid="{00000000-0005-0000-0000-000065370000}"/>
    <cellStyle name="Comma 6 6 3 2" xfId="7576" xr:uid="{00000000-0005-0000-0000-000066370000}"/>
    <cellStyle name="Comma 6 6 3 2 2" xfId="15373" xr:uid="{00000000-0005-0000-0000-000067370000}"/>
    <cellStyle name="Comma 6 6 3 3" xfId="4977" xr:uid="{00000000-0005-0000-0000-000068370000}"/>
    <cellStyle name="Comma 6 6 3 3 2" xfId="12771" xr:uid="{00000000-0005-0000-0000-000069370000}"/>
    <cellStyle name="Comma 6 6 3 4" xfId="10173" xr:uid="{00000000-0005-0000-0000-00006A370000}"/>
    <cellStyle name="Comma 6 6 4" xfId="2320" xr:uid="{00000000-0005-0000-0000-00006B370000}"/>
    <cellStyle name="Comma 6 6 4 2" xfId="7577" xr:uid="{00000000-0005-0000-0000-00006C370000}"/>
    <cellStyle name="Comma 6 6 4 2 2" xfId="15374" xr:uid="{00000000-0005-0000-0000-00006D370000}"/>
    <cellStyle name="Comma 6 6 4 3" xfId="4978" xr:uid="{00000000-0005-0000-0000-00006E370000}"/>
    <cellStyle name="Comma 6 6 4 3 2" xfId="12772" xr:uid="{00000000-0005-0000-0000-00006F370000}"/>
    <cellStyle name="Comma 6 6 4 4" xfId="10174" xr:uid="{00000000-0005-0000-0000-000070370000}"/>
    <cellStyle name="Comma 6 6 5" xfId="7573" xr:uid="{00000000-0005-0000-0000-000071370000}"/>
    <cellStyle name="Comma 6 6 5 2" xfId="15370" xr:uid="{00000000-0005-0000-0000-000072370000}"/>
    <cellStyle name="Comma 6 6 6" xfId="4974" xr:uid="{00000000-0005-0000-0000-000073370000}"/>
    <cellStyle name="Comma 6 6 6 2" xfId="12768" xr:uid="{00000000-0005-0000-0000-000074370000}"/>
    <cellStyle name="Comma 6 6 7" xfId="10170" xr:uid="{00000000-0005-0000-0000-000075370000}"/>
    <cellStyle name="Comma 6 7" xfId="2321" xr:uid="{00000000-0005-0000-0000-000076370000}"/>
    <cellStyle name="Comma 6 7 2" xfId="2322" xr:uid="{00000000-0005-0000-0000-000077370000}"/>
    <cellStyle name="Comma 6 7 2 2" xfId="2323" xr:uid="{00000000-0005-0000-0000-000078370000}"/>
    <cellStyle name="Comma 6 7 2 2 2" xfId="7580" xr:uid="{00000000-0005-0000-0000-000079370000}"/>
    <cellStyle name="Comma 6 7 2 2 2 2" xfId="15377" xr:uid="{00000000-0005-0000-0000-00007A370000}"/>
    <cellStyle name="Comma 6 7 2 2 3" xfId="4981" xr:uid="{00000000-0005-0000-0000-00007B370000}"/>
    <cellStyle name="Comma 6 7 2 2 3 2" xfId="12775" xr:uid="{00000000-0005-0000-0000-00007C370000}"/>
    <cellStyle name="Comma 6 7 2 2 4" xfId="10177" xr:uid="{00000000-0005-0000-0000-00007D370000}"/>
    <cellStyle name="Comma 6 7 2 3" xfId="7579" xr:uid="{00000000-0005-0000-0000-00007E370000}"/>
    <cellStyle name="Comma 6 7 2 3 2" xfId="15376" xr:uid="{00000000-0005-0000-0000-00007F370000}"/>
    <cellStyle name="Comma 6 7 2 4" xfId="4980" xr:uid="{00000000-0005-0000-0000-000080370000}"/>
    <cellStyle name="Comma 6 7 2 4 2" xfId="12774" xr:uid="{00000000-0005-0000-0000-000081370000}"/>
    <cellStyle name="Comma 6 7 2 5" xfId="10176" xr:uid="{00000000-0005-0000-0000-000082370000}"/>
    <cellStyle name="Comma 6 7 3" xfId="2324" xr:uid="{00000000-0005-0000-0000-000083370000}"/>
    <cellStyle name="Comma 6 7 3 2" xfId="7581" xr:uid="{00000000-0005-0000-0000-000084370000}"/>
    <cellStyle name="Comma 6 7 3 2 2" xfId="15378" xr:uid="{00000000-0005-0000-0000-000085370000}"/>
    <cellStyle name="Comma 6 7 3 3" xfId="4982" xr:uid="{00000000-0005-0000-0000-000086370000}"/>
    <cellStyle name="Comma 6 7 3 3 2" xfId="12776" xr:uid="{00000000-0005-0000-0000-000087370000}"/>
    <cellStyle name="Comma 6 7 3 4" xfId="10178" xr:uid="{00000000-0005-0000-0000-000088370000}"/>
    <cellStyle name="Comma 6 7 4" xfId="2325" xr:uid="{00000000-0005-0000-0000-000089370000}"/>
    <cellStyle name="Comma 6 7 4 2" xfId="7582" xr:uid="{00000000-0005-0000-0000-00008A370000}"/>
    <cellStyle name="Comma 6 7 4 2 2" xfId="15379" xr:uid="{00000000-0005-0000-0000-00008B370000}"/>
    <cellStyle name="Comma 6 7 4 3" xfId="4983" xr:uid="{00000000-0005-0000-0000-00008C370000}"/>
    <cellStyle name="Comma 6 7 4 3 2" xfId="12777" xr:uid="{00000000-0005-0000-0000-00008D370000}"/>
    <cellStyle name="Comma 6 7 4 4" xfId="10179" xr:uid="{00000000-0005-0000-0000-00008E370000}"/>
    <cellStyle name="Comma 6 7 5" xfId="7578" xr:uid="{00000000-0005-0000-0000-00008F370000}"/>
    <cellStyle name="Comma 6 7 5 2" xfId="15375" xr:uid="{00000000-0005-0000-0000-000090370000}"/>
    <cellStyle name="Comma 6 7 6" xfId="4979" xr:uid="{00000000-0005-0000-0000-000091370000}"/>
    <cellStyle name="Comma 6 7 6 2" xfId="12773" xr:uid="{00000000-0005-0000-0000-000092370000}"/>
    <cellStyle name="Comma 6 7 7" xfId="10175" xr:uid="{00000000-0005-0000-0000-000093370000}"/>
    <cellStyle name="Comma 6 8" xfId="2326" xr:uid="{00000000-0005-0000-0000-000094370000}"/>
    <cellStyle name="Comma 6 8 2" xfId="2327" xr:uid="{00000000-0005-0000-0000-000095370000}"/>
    <cellStyle name="Comma 6 8 2 2" xfId="2328" xr:uid="{00000000-0005-0000-0000-000096370000}"/>
    <cellStyle name="Comma 6 8 2 2 2" xfId="7585" xr:uid="{00000000-0005-0000-0000-000097370000}"/>
    <cellStyle name="Comma 6 8 2 2 2 2" xfId="15382" xr:uid="{00000000-0005-0000-0000-000098370000}"/>
    <cellStyle name="Comma 6 8 2 2 3" xfId="4986" xr:uid="{00000000-0005-0000-0000-000099370000}"/>
    <cellStyle name="Comma 6 8 2 2 3 2" xfId="12780" xr:uid="{00000000-0005-0000-0000-00009A370000}"/>
    <cellStyle name="Comma 6 8 2 2 4" xfId="10182" xr:uid="{00000000-0005-0000-0000-00009B370000}"/>
    <cellStyle name="Comma 6 8 2 3" xfId="7584" xr:uid="{00000000-0005-0000-0000-00009C370000}"/>
    <cellStyle name="Comma 6 8 2 3 2" xfId="15381" xr:uid="{00000000-0005-0000-0000-00009D370000}"/>
    <cellStyle name="Comma 6 8 2 4" xfId="4985" xr:uid="{00000000-0005-0000-0000-00009E370000}"/>
    <cellStyle name="Comma 6 8 2 4 2" xfId="12779" xr:uid="{00000000-0005-0000-0000-00009F370000}"/>
    <cellStyle name="Comma 6 8 2 5" xfId="10181" xr:uid="{00000000-0005-0000-0000-0000A0370000}"/>
    <cellStyle name="Comma 6 8 3" xfId="2329" xr:uid="{00000000-0005-0000-0000-0000A1370000}"/>
    <cellStyle name="Comma 6 8 3 2" xfId="7586" xr:uid="{00000000-0005-0000-0000-0000A2370000}"/>
    <cellStyle name="Comma 6 8 3 2 2" xfId="15383" xr:uid="{00000000-0005-0000-0000-0000A3370000}"/>
    <cellStyle name="Comma 6 8 3 3" xfId="4987" xr:uid="{00000000-0005-0000-0000-0000A4370000}"/>
    <cellStyle name="Comma 6 8 3 3 2" xfId="12781" xr:uid="{00000000-0005-0000-0000-0000A5370000}"/>
    <cellStyle name="Comma 6 8 3 4" xfId="10183" xr:uid="{00000000-0005-0000-0000-0000A6370000}"/>
    <cellStyle name="Comma 6 8 4" xfId="2330" xr:uid="{00000000-0005-0000-0000-0000A7370000}"/>
    <cellStyle name="Comma 6 8 4 2" xfId="7587" xr:uid="{00000000-0005-0000-0000-0000A8370000}"/>
    <cellStyle name="Comma 6 8 4 2 2" xfId="15384" xr:uid="{00000000-0005-0000-0000-0000A9370000}"/>
    <cellStyle name="Comma 6 8 4 3" xfId="4988" xr:uid="{00000000-0005-0000-0000-0000AA370000}"/>
    <cellStyle name="Comma 6 8 4 3 2" xfId="12782" xr:uid="{00000000-0005-0000-0000-0000AB370000}"/>
    <cellStyle name="Comma 6 8 4 4" xfId="10184" xr:uid="{00000000-0005-0000-0000-0000AC370000}"/>
    <cellStyle name="Comma 6 8 5" xfId="7583" xr:uid="{00000000-0005-0000-0000-0000AD370000}"/>
    <cellStyle name="Comma 6 8 5 2" xfId="15380" xr:uid="{00000000-0005-0000-0000-0000AE370000}"/>
    <cellStyle name="Comma 6 8 6" xfId="4984" xr:uid="{00000000-0005-0000-0000-0000AF370000}"/>
    <cellStyle name="Comma 6 8 6 2" xfId="12778" xr:uid="{00000000-0005-0000-0000-0000B0370000}"/>
    <cellStyle name="Comma 6 8 7" xfId="10180" xr:uid="{00000000-0005-0000-0000-0000B1370000}"/>
    <cellStyle name="Comma 6 9" xfId="2331" xr:uid="{00000000-0005-0000-0000-0000B2370000}"/>
    <cellStyle name="Comma 6 9 2" xfId="2332" xr:uid="{00000000-0005-0000-0000-0000B3370000}"/>
    <cellStyle name="Comma 6 9 2 2" xfId="2333" xr:uid="{00000000-0005-0000-0000-0000B4370000}"/>
    <cellStyle name="Comma 6 9 2 2 2" xfId="7590" xr:uid="{00000000-0005-0000-0000-0000B5370000}"/>
    <cellStyle name="Comma 6 9 2 2 2 2" xfId="15387" xr:uid="{00000000-0005-0000-0000-0000B6370000}"/>
    <cellStyle name="Comma 6 9 2 2 3" xfId="4991" xr:uid="{00000000-0005-0000-0000-0000B7370000}"/>
    <cellStyle name="Comma 6 9 2 2 3 2" xfId="12785" xr:uid="{00000000-0005-0000-0000-0000B8370000}"/>
    <cellStyle name="Comma 6 9 2 2 4" xfId="10187" xr:uid="{00000000-0005-0000-0000-0000B9370000}"/>
    <cellStyle name="Comma 6 9 2 3" xfId="7589" xr:uid="{00000000-0005-0000-0000-0000BA370000}"/>
    <cellStyle name="Comma 6 9 2 3 2" xfId="15386" xr:uid="{00000000-0005-0000-0000-0000BB370000}"/>
    <cellStyle name="Comma 6 9 2 4" xfId="4990" xr:uid="{00000000-0005-0000-0000-0000BC370000}"/>
    <cellStyle name="Comma 6 9 2 4 2" xfId="12784" xr:uid="{00000000-0005-0000-0000-0000BD370000}"/>
    <cellStyle name="Comma 6 9 2 5" xfId="10186" xr:uid="{00000000-0005-0000-0000-0000BE370000}"/>
    <cellStyle name="Comma 6 9 3" xfId="2334" xr:uid="{00000000-0005-0000-0000-0000BF370000}"/>
    <cellStyle name="Comma 6 9 3 2" xfId="7591" xr:uid="{00000000-0005-0000-0000-0000C0370000}"/>
    <cellStyle name="Comma 6 9 3 2 2" xfId="15388" xr:uid="{00000000-0005-0000-0000-0000C1370000}"/>
    <cellStyle name="Comma 6 9 3 3" xfId="4992" xr:uid="{00000000-0005-0000-0000-0000C2370000}"/>
    <cellStyle name="Comma 6 9 3 3 2" xfId="12786" xr:uid="{00000000-0005-0000-0000-0000C3370000}"/>
    <cellStyle name="Comma 6 9 3 4" xfId="10188" xr:uid="{00000000-0005-0000-0000-0000C4370000}"/>
    <cellStyle name="Comma 6 9 4" xfId="2335" xr:uid="{00000000-0005-0000-0000-0000C5370000}"/>
    <cellStyle name="Comma 6 9 4 2" xfId="7592" xr:uid="{00000000-0005-0000-0000-0000C6370000}"/>
    <cellStyle name="Comma 6 9 4 2 2" xfId="15389" xr:uid="{00000000-0005-0000-0000-0000C7370000}"/>
    <cellStyle name="Comma 6 9 4 3" xfId="4993" xr:uid="{00000000-0005-0000-0000-0000C8370000}"/>
    <cellStyle name="Comma 6 9 4 3 2" xfId="12787" xr:uid="{00000000-0005-0000-0000-0000C9370000}"/>
    <cellStyle name="Comma 6 9 4 4" xfId="10189" xr:uid="{00000000-0005-0000-0000-0000CA370000}"/>
    <cellStyle name="Comma 6 9 5" xfId="7588" xr:uid="{00000000-0005-0000-0000-0000CB370000}"/>
    <cellStyle name="Comma 6 9 5 2" xfId="15385" xr:uid="{00000000-0005-0000-0000-0000CC370000}"/>
    <cellStyle name="Comma 6 9 6" xfId="4989" xr:uid="{00000000-0005-0000-0000-0000CD370000}"/>
    <cellStyle name="Comma 6 9 6 2" xfId="12783" xr:uid="{00000000-0005-0000-0000-0000CE370000}"/>
    <cellStyle name="Comma 6 9 7" xfId="10185" xr:uid="{00000000-0005-0000-0000-0000CF370000}"/>
    <cellStyle name="Comma 7" xfId="2336" xr:uid="{00000000-0005-0000-0000-0000D0370000}"/>
    <cellStyle name="Comma 7 10" xfId="2337" xr:uid="{00000000-0005-0000-0000-0000D1370000}"/>
    <cellStyle name="Comma 7 10 2" xfId="2338" xr:uid="{00000000-0005-0000-0000-0000D2370000}"/>
    <cellStyle name="Comma 7 10 2 2" xfId="7595" xr:uid="{00000000-0005-0000-0000-0000D3370000}"/>
    <cellStyle name="Comma 7 10 2 2 2" xfId="15392" xr:uid="{00000000-0005-0000-0000-0000D4370000}"/>
    <cellStyle name="Comma 7 10 2 3" xfId="4996" xr:uid="{00000000-0005-0000-0000-0000D5370000}"/>
    <cellStyle name="Comma 7 10 2 3 2" xfId="12790" xr:uid="{00000000-0005-0000-0000-0000D6370000}"/>
    <cellStyle name="Comma 7 10 2 4" xfId="10192" xr:uid="{00000000-0005-0000-0000-0000D7370000}"/>
    <cellStyle name="Comma 7 10 3" xfId="2339" xr:uid="{00000000-0005-0000-0000-0000D8370000}"/>
    <cellStyle name="Comma 7 10 3 2" xfId="7596" xr:uid="{00000000-0005-0000-0000-0000D9370000}"/>
    <cellStyle name="Comma 7 10 3 2 2" xfId="15393" xr:uid="{00000000-0005-0000-0000-0000DA370000}"/>
    <cellStyle name="Comma 7 10 3 3" xfId="4997" xr:uid="{00000000-0005-0000-0000-0000DB370000}"/>
    <cellStyle name="Comma 7 10 3 3 2" xfId="12791" xr:uid="{00000000-0005-0000-0000-0000DC370000}"/>
    <cellStyle name="Comma 7 10 3 4" xfId="10193" xr:uid="{00000000-0005-0000-0000-0000DD370000}"/>
    <cellStyle name="Comma 7 10 4" xfId="7594" xr:uid="{00000000-0005-0000-0000-0000DE370000}"/>
    <cellStyle name="Comma 7 10 4 2" xfId="15391" xr:uid="{00000000-0005-0000-0000-0000DF370000}"/>
    <cellStyle name="Comma 7 10 5" xfId="4995" xr:uid="{00000000-0005-0000-0000-0000E0370000}"/>
    <cellStyle name="Comma 7 10 5 2" xfId="12789" xr:uid="{00000000-0005-0000-0000-0000E1370000}"/>
    <cellStyle name="Comma 7 10 6" xfId="10191" xr:uid="{00000000-0005-0000-0000-0000E2370000}"/>
    <cellStyle name="Comma 7 11" xfId="2340" xr:uid="{00000000-0005-0000-0000-0000E3370000}"/>
    <cellStyle name="Comma 7 11 2" xfId="2341" xr:uid="{00000000-0005-0000-0000-0000E4370000}"/>
    <cellStyle name="Comma 7 11 2 2" xfId="7598" xr:uid="{00000000-0005-0000-0000-0000E5370000}"/>
    <cellStyle name="Comma 7 11 2 2 2" xfId="15395" xr:uid="{00000000-0005-0000-0000-0000E6370000}"/>
    <cellStyle name="Comma 7 11 2 3" xfId="4999" xr:uid="{00000000-0005-0000-0000-0000E7370000}"/>
    <cellStyle name="Comma 7 11 2 3 2" xfId="12793" xr:uid="{00000000-0005-0000-0000-0000E8370000}"/>
    <cellStyle name="Comma 7 11 2 4" xfId="10195" xr:uid="{00000000-0005-0000-0000-0000E9370000}"/>
    <cellStyle name="Comma 7 11 3" xfId="7597" xr:uid="{00000000-0005-0000-0000-0000EA370000}"/>
    <cellStyle name="Comma 7 11 3 2" xfId="15394" xr:uid="{00000000-0005-0000-0000-0000EB370000}"/>
    <cellStyle name="Comma 7 11 4" xfId="4998" xr:uid="{00000000-0005-0000-0000-0000EC370000}"/>
    <cellStyle name="Comma 7 11 4 2" xfId="12792" xr:uid="{00000000-0005-0000-0000-0000ED370000}"/>
    <cellStyle name="Comma 7 11 5" xfId="10194" xr:uid="{00000000-0005-0000-0000-0000EE370000}"/>
    <cellStyle name="Comma 7 12" xfId="2342" xr:uid="{00000000-0005-0000-0000-0000EF370000}"/>
    <cellStyle name="Comma 7 12 2" xfId="7599" xr:uid="{00000000-0005-0000-0000-0000F0370000}"/>
    <cellStyle name="Comma 7 12 2 2" xfId="15396" xr:uid="{00000000-0005-0000-0000-0000F1370000}"/>
    <cellStyle name="Comma 7 12 3" xfId="5000" xr:uid="{00000000-0005-0000-0000-0000F2370000}"/>
    <cellStyle name="Comma 7 12 3 2" xfId="12794" xr:uid="{00000000-0005-0000-0000-0000F3370000}"/>
    <cellStyle name="Comma 7 12 4" xfId="10196" xr:uid="{00000000-0005-0000-0000-0000F4370000}"/>
    <cellStyle name="Comma 7 13" xfId="2343" xr:uid="{00000000-0005-0000-0000-0000F5370000}"/>
    <cellStyle name="Comma 7 13 2" xfId="7600" xr:uid="{00000000-0005-0000-0000-0000F6370000}"/>
    <cellStyle name="Comma 7 13 2 2" xfId="15397" xr:uid="{00000000-0005-0000-0000-0000F7370000}"/>
    <cellStyle name="Comma 7 13 3" xfId="5001" xr:uid="{00000000-0005-0000-0000-0000F8370000}"/>
    <cellStyle name="Comma 7 13 3 2" xfId="12795" xr:uid="{00000000-0005-0000-0000-0000F9370000}"/>
    <cellStyle name="Comma 7 13 4" xfId="10197" xr:uid="{00000000-0005-0000-0000-0000FA370000}"/>
    <cellStyle name="Comma 7 14" xfId="7593" xr:uid="{00000000-0005-0000-0000-0000FB370000}"/>
    <cellStyle name="Comma 7 14 2" xfId="15390" xr:uid="{00000000-0005-0000-0000-0000FC370000}"/>
    <cellStyle name="Comma 7 15" xfId="4994" xr:uid="{00000000-0005-0000-0000-0000FD370000}"/>
    <cellStyle name="Comma 7 15 2" xfId="12788" xr:uid="{00000000-0005-0000-0000-0000FE370000}"/>
    <cellStyle name="Comma 7 16" xfId="10190" xr:uid="{00000000-0005-0000-0000-0000FF370000}"/>
    <cellStyle name="Comma 7 2" xfId="2344" xr:uid="{00000000-0005-0000-0000-000000380000}"/>
    <cellStyle name="Comma 7 2 10" xfId="2345" xr:uid="{00000000-0005-0000-0000-000001380000}"/>
    <cellStyle name="Comma 7 2 10 2" xfId="7602" xr:uid="{00000000-0005-0000-0000-000002380000}"/>
    <cellStyle name="Comma 7 2 10 2 2" xfId="15399" xr:uid="{00000000-0005-0000-0000-000003380000}"/>
    <cellStyle name="Comma 7 2 10 3" xfId="5003" xr:uid="{00000000-0005-0000-0000-000004380000}"/>
    <cellStyle name="Comma 7 2 10 3 2" xfId="12797" xr:uid="{00000000-0005-0000-0000-000005380000}"/>
    <cellStyle name="Comma 7 2 10 4" xfId="10199" xr:uid="{00000000-0005-0000-0000-000006380000}"/>
    <cellStyle name="Comma 7 2 11" xfId="7601" xr:uid="{00000000-0005-0000-0000-000007380000}"/>
    <cellStyle name="Comma 7 2 11 2" xfId="15398" xr:uid="{00000000-0005-0000-0000-000008380000}"/>
    <cellStyle name="Comma 7 2 12" xfId="5002" xr:uid="{00000000-0005-0000-0000-000009380000}"/>
    <cellStyle name="Comma 7 2 12 2" xfId="12796" xr:uid="{00000000-0005-0000-0000-00000A380000}"/>
    <cellStyle name="Comma 7 2 13" xfId="10198" xr:uid="{00000000-0005-0000-0000-00000B380000}"/>
    <cellStyle name="Comma 7 2 2" xfId="2346" xr:uid="{00000000-0005-0000-0000-00000C380000}"/>
    <cellStyle name="Comma 7 2 2 10" xfId="7603" xr:uid="{00000000-0005-0000-0000-00000D380000}"/>
    <cellStyle name="Comma 7 2 2 10 2" xfId="15400" xr:uid="{00000000-0005-0000-0000-00000E380000}"/>
    <cellStyle name="Comma 7 2 2 11" xfId="5004" xr:uid="{00000000-0005-0000-0000-00000F380000}"/>
    <cellStyle name="Comma 7 2 2 11 2" xfId="12798" xr:uid="{00000000-0005-0000-0000-000010380000}"/>
    <cellStyle name="Comma 7 2 2 12" xfId="10200" xr:uid="{00000000-0005-0000-0000-000011380000}"/>
    <cellStyle name="Comma 7 2 2 2" xfId="2347" xr:uid="{00000000-0005-0000-0000-000012380000}"/>
    <cellStyle name="Comma 7 2 2 2 2" xfId="2348" xr:uid="{00000000-0005-0000-0000-000013380000}"/>
    <cellStyle name="Comma 7 2 2 2 2 2" xfId="2349" xr:uid="{00000000-0005-0000-0000-000014380000}"/>
    <cellStyle name="Comma 7 2 2 2 2 2 2" xfId="7606" xr:uid="{00000000-0005-0000-0000-000015380000}"/>
    <cellStyle name="Comma 7 2 2 2 2 2 2 2" xfId="15403" xr:uid="{00000000-0005-0000-0000-000016380000}"/>
    <cellStyle name="Comma 7 2 2 2 2 2 3" xfId="5007" xr:uid="{00000000-0005-0000-0000-000017380000}"/>
    <cellStyle name="Comma 7 2 2 2 2 2 3 2" xfId="12801" xr:uid="{00000000-0005-0000-0000-000018380000}"/>
    <cellStyle name="Comma 7 2 2 2 2 2 4" xfId="10203" xr:uid="{00000000-0005-0000-0000-000019380000}"/>
    <cellStyle name="Comma 7 2 2 2 2 3" xfId="7605" xr:uid="{00000000-0005-0000-0000-00001A380000}"/>
    <cellStyle name="Comma 7 2 2 2 2 3 2" xfId="15402" xr:uid="{00000000-0005-0000-0000-00001B380000}"/>
    <cellStyle name="Comma 7 2 2 2 2 4" xfId="5006" xr:uid="{00000000-0005-0000-0000-00001C380000}"/>
    <cellStyle name="Comma 7 2 2 2 2 4 2" xfId="12800" xr:uid="{00000000-0005-0000-0000-00001D380000}"/>
    <cellStyle name="Comma 7 2 2 2 2 5" xfId="10202" xr:uid="{00000000-0005-0000-0000-00001E380000}"/>
    <cellStyle name="Comma 7 2 2 2 3" xfId="2350" xr:uid="{00000000-0005-0000-0000-00001F380000}"/>
    <cellStyle name="Comma 7 2 2 2 3 2" xfId="7607" xr:uid="{00000000-0005-0000-0000-000020380000}"/>
    <cellStyle name="Comma 7 2 2 2 3 2 2" xfId="15404" xr:uid="{00000000-0005-0000-0000-000021380000}"/>
    <cellStyle name="Comma 7 2 2 2 3 3" xfId="5008" xr:uid="{00000000-0005-0000-0000-000022380000}"/>
    <cellStyle name="Comma 7 2 2 2 3 3 2" xfId="12802" xr:uid="{00000000-0005-0000-0000-000023380000}"/>
    <cellStyle name="Comma 7 2 2 2 3 4" xfId="10204" xr:uid="{00000000-0005-0000-0000-000024380000}"/>
    <cellStyle name="Comma 7 2 2 2 4" xfId="2351" xr:uid="{00000000-0005-0000-0000-000025380000}"/>
    <cellStyle name="Comma 7 2 2 2 4 2" xfId="7608" xr:uid="{00000000-0005-0000-0000-000026380000}"/>
    <cellStyle name="Comma 7 2 2 2 4 2 2" xfId="15405" xr:uid="{00000000-0005-0000-0000-000027380000}"/>
    <cellStyle name="Comma 7 2 2 2 4 3" xfId="5009" xr:uid="{00000000-0005-0000-0000-000028380000}"/>
    <cellStyle name="Comma 7 2 2 2 4 3 2" xfId="12803" xr:uid="{00000000-0005-0000-0000-000029380000}"/>
    <cellStyle name="Comma 7 2 2 2 4 4" xfId="10205" xr:uid="{00000000-0005-0000-0000-00002A380000}"/>
    <cellStyle name="Comma 7 2 2 2 5" xfId="7604" xr:uid="{00000000-0005-0000-0000-00002B380000}"/>
    <cellStyle name="Comma 7 2 2 2 5 2" xfId="15401" xr:uid="{00000000-0005-0000-0000-00002C380000}"/>
    <cellStyle name="Comma 7 2 2 2 6" xfId="5005" xr:uid="{00000000-0005-0000-0000-00002D380000}"/>
    <cellStyle name="Comma 7 2 2 2 6 2" xfId="12799" xr:uid="{00000000-0005-0000-0000-00002E380000}"/>
    <cellStyle name="Comma 7 2 2 2 7" xfId="10201" xr:uid="{00000000-0005-0000-0000-00002F380000}"/>
    <cellStyle name="Comma 7 2 2 3" xfId="2352" xr:uid="{00000000-0005-0000-0000-000030380000}"/>
    <cellStyle name="Comma 7 2 2 3 2" xfId="2353" xr:uid="{00000000-0005-0000-0000-000031380000}"/>
    <cellStyle name="Comma 7 2 2 3 2 2" xfId="2354" xr:uid="{00000000-0005-0000-0000-000032380000}"/>
    <cellStyle name="Comma 7 2 2 3 2 2 2" xfId="7611" xr:uid="{00000000-0005-0000-0000-000033380000}"/>
    <cellStyle name="Comma 7 2 2 3 2 2 2 2" xfId="15408" xr:uid="{00000000-0005-0000-0000-000034380000}"/>
    <cellStyle name="Comma 7 2 2 3 2 2 3" xfId="5012" xr:uid="{00000000-0005-0000-0000-000035380000}"/>
    <cellStyle name="Comma 7 2 2 3 2 2 3 2" xfId="12806" xr:uid="{00000000-0005-0000-0000-000036380000}"/>
    <cellStyle name="Comma 7 2 2 3 2 2 4" xfId="10208" xr:uid="{00000000-0005-0000-0000-000037380000}"/>
    <cellStyle name="Comma 7 2 2 3 2 3" xfId="7610" xr:uid="{00000000-0005-0000-0000-000038380000}"/>
    <cellStyle name="Comma 7 2 2 3 2 3 2" xfId="15407" xr:uid="{00000000-0005-0000-0000-000039380000}"/>
    <cellStyle name="Comma 7 2 2 3 2 4" xfId="5011" xr:uid="{00000000-0005-0000-0000-00003A380000}"/>
    <cellStyle name="Comma 7 2 2 3 2 4 2" xfId="12805" xr:uid="{00000000-0005-0000-0000-00003B380000}"/>
    <cellStyle name="Comma 7 2 2 3 2 5" xfId="10207" xr:uid="{00000000-0005-0000-0000-00003C380000}"/>
    <cellStyle name="Comma 7 2 2 3 3" xfId="2355" xr:uid="{00000000-0005-0000-0000-00003D380000}"/>
    <cellStyle name="Comma 7 2 2 3 3 2" xfId="7612" xr:uid="{00000000-0005-0000-0000-00003E380000}"/>
    <cellStyle name="Comma 7 2 2 3 3 2 2" xfId="15409" xr:uid="{00000000-0005-0000-0000-00003F380000}"/>
    <cellStyle name="Comma 7 2 2 3 3 3" xfId="5013" xr:uid="{00000000-0005-0000-0000-000040380000}"/>
    <cellStyle name="Comma 7 2 2 3 3 3 2" xfId="12807" xr:uid="{00000000-0005-0000-0000-000041380000}"/>
    <cellStyle name="Comma 7 2 2 3 3 4" xfId="10209" xr:uid="{00000000-0005-0000-0000-000042380000}"/>
    <cellStyle name="Comma 7 2 2 3 4" xfId="2356" xr:uid="{00000000-0005-0000-0000-000043380000}"/>
    <cellStyle name="Comma 7 2 2 3 4 2" xfId="7613" xr:uid="{00000000-0005-0000-0000-000044380000}"/>
    <cellStyle name="Comma 7 2 2 3 4 2 2" xfId="15410" xr:uid="{00000000-0005-0000-0000-000045380000}"/>
    <cellStyle name="Comma 7 2 2 3 4 3" xfId="5014" xr:uid="{00000000-0005-0000-0000-000046380000}"/>
    <cellStyle name="Comma 7 2 2 3 4 3 2" xfId="12808" xr:uid="{00000000-0005-0000-0000-000047380000}"/>
    <cellStyle name="Comma 7 2 2 3 4 4" xfId="10210" xr:uid="{00000000-0005-0000-0000-000048380000}"/>
    <cellStyle name="Comma 7 2 2 3 5" xfId="7609" xr:uid="{00000000-0005-0000-0000-000049380000}"/>
    <cellStyle name="Comma 7 2 2 3 5 2" xfId="15406" xr:uid="{00000000-0005-0000-0000-00004A380000}"/>
    <cellStyle name="Comma 7 2 2 3 6" xfId="5010" xr:uid="{00000000-0005-0000-0000-00004B380000}"/>
    <cellStyle name="Comma 7 2 2 3 6 2" xfId="12804" xr:uid="{00000000-0005-0000-0000-00004C380000}"/>
    <cellStyle name="Comma 7 2 2 3 7" xfId="10206" xr:uid="{00000000-0005-0000-0000-00004D380000}"/>
    <cellStyle name="Comma 7 2 2 4" xfId="2357" xr:uid="{00000000-0005-0000-0000-00004E380000}"/>
    <cellStyle name="Comma 7 2 2 4 2" xfId="2358" xr:uid="{00000000-0005-0000-0000-00004F380000}"/>
    <cellStyle name="Comma 7 2 2 4 2 2" xfId="2359" xr:uid="{00000000-0005-0000-0000-000050380000}"/>
    <cellStyle name="Comma 7 2 2 4 2 2 2" xfId="7616" xr:uid="{00000000-0005-0000-0000-000051380000}"/>
    <cellStyle name="Comma 7 2 2 4 2 2 2 2" xfId="15413" xr:uid="{00000000-0005-0000-0000-000052380000}"/>
    <cellStyle name="Comma 7 2 2 4 2 2 3" xfId="5017" xr:uid="{00000000-0005-0000-0000-000053380000}"/>
    <cellStyle name="Comma 7 2 2 4 2 2 3 2" xfId="12811" xr:uid="{00000000-0005-0000-0000-000054380000}"/>
    <cellStyle name="Comma 7 2 2 4 2 2 4" xfId="10213" xr:uid="{00000000-0005-0000-0000-000055380000}"/>
    <cellStyle name="Comma 7 2 2 4 2 3" xfId="7615" xr:uid="{00000000-0005-0000-0000-000056380000}"/>
    <cellStyle name="Comma 7 2 2 4 2 3 2" xfId="15412" xr:uid="{00000000-0005-0000-0000-000057380000}"/>
    <cellStyle name="Comma 7 2 2 4 2 4" xfId="5016" xr:uid="{00000000-0005-0000-0000-000058380000}"/>
    <cellStyle name="Comma 7 2 2 4 2 4 2" xfId="12810" xr:uid="{00000000-0005-0000-0000-000059380000}"/>
    <cellStyle name="Comma 7 2 2 4 2 5" xfId="10212" xr:uid="{00000000-0005-0000-0000-00005A380000}"/>
    <cellStyle name="Comma 7 2 2 4 3" xfId="2360" xr:uid="{00000000-0005-0000-0000-00005B380000}"/>
    <cellStyle name="Comma 7 2 2 4 3 2" xfId="7617" xr:uid="{00000000-0005-0000-0000-00005C380000}"/>
    <cellStyle name="Comma 7 2 2 4 3 2 2" xfId="15414" xr:uid="{00000000-0005-0000-0000-00005D380000}"/>
    <cellStyle name="Comma 7 2 2 4 3 3" xfId="5018" xr:uid="{00000000-0005-0000-0000-00005E380000}"/>
    <cellStyle name="Comma 7 2 2 4 3 3 2" xfId="12812" xr:uid="{00000000-0005-0000-0000-00005F380000}"/>
    <cellStyle name="Comma 7 2 2 4 3 4" xfId="10214" xr:uid="{00000000-0005-0000-0000-000060380000}"/>
    <cellStyle name="Comma 7 2 2 4 4" xfId="2361" xr:uid="{00000000-0005-0000-0000-000061380000}"/>
    <cellStyle name="Comma 7 2 2 4 4 2" xfId="7618" xr:uid="{00000000-0005-0000-0000-000062380000}"/>
    <cellStyle name="Comma 7 2 2 4 4 2 2" xfId="15415" xr:uid="{00000000-0005-0000-0000-000063380000}"/>
    <cellStyle name="Comma 7 2 2 4 4 3" xfId="5019" xr:uid="{00000000-0005-0000-0000-000064380000}"/>
    <cellStyle name="Comma 7 2 2 4 4 3 2" xfId="12813" xr:uid="{00000000-0005-0000-0000-000065380000}"/>
    <cellStyle name="Comma 7 2 2 4 4 4" xfId="10215" xr:uid="{00000000-0005-0000-0000-000066380000}"/>
    <cellStyle name="Comma 7 2 2 4 5" xfId="7614" xr:uid="{00000000-0005-0000-0000-000067380000}"/>
    <cellStyle name="Comma 7 2 2 4 5 2" xfId="15411" xr:uid="{00000000-0005-0000-0000-000068380000}"/>
    <cellStyle name="Comma 7 2 2 4 6" xfId="5015" xr:uid="{00000000-0005-0000-0000-000069380000}"/>
    <cellStyle name="Comma 7 2 2 4 6 2" xfId="12809" xr:uid="{00000000-0005-0000-0000-00006A380000}"/>
    <cellStyle name="Comma 7 2 2 4 7" xfId="10211" xr:uid="{00000000-0005-0000-0000-00006B380000}"/>
    <cellStyle name="Comma 7 2 2 5" xfId="2362" xr:uid="{00000000-0005-0000-0000-00006C380000}"/>
    <cellStyle name="Comma 7 2 2 5 2" xfId="2363" xr:uid="{00000000-0005-0000-0000-00006D380000}"/>
    <cellStyle name="Comma 7 2 2 5 2 2" xfId="2364" xr:uid="{00000000-0005-0000-0000-00006E380000}"/>
    <cellStyle name="Comma 7 2 2 5 2 2 2" xfId="7621" xr:uid="{00000000-0005-0000-0000-00006F380000}"/>
    <cellStyle name="Comma 7 2 2 5 2 2 2 2" xfId="15418" xr:uid="{00000000-0005-0000-0000-000070380000}"/>
    <cellStyle name="Comma 7 2 2 5 2 2 3" xfId="5022" xr:uid="{00000000-0005-0000-0000-000071380000}"/>
    <cellStyle name="Comma 7 2 2 5 2 2 3 2" xfId="12816" xr:uid="{00000000-0005-0000-0000-000072380000}"/>
    <cellStyle name="Comma 7 2 2 5 2 2 4" xfId="10218" xr:uid="{00000000-0005-0000-0000-000073380000}"/>
    <cellStyle name="Comma 7 2 2 5 2 3" xfId="7620" xr:uid="{00000000-0005-0000-0000-000074380000}"/>
    <cellStyle name="Comma 7 2 2 5 2 3 2" xfId="15417" xr:uid="{00000000-0005-0000-0000-000075380000}"/>
    <cellStyle name="Comma 7 2 2 5 2 4" xfId="5021" xr:uid="{00000000-0005-0000-0000-000076380000}"/>
    <cellStyle name="Comma 7 2 2 5 2 4 2" xfId="12815" xr:uid="{00000000-0005-0000-0000-000077380000}"/>
    <cellStyle name="Comma 7 2 2 5 2 5" xfId="10217" xr:uid="{00000000-0005-0000-0000-000078380000}"/>
    <cellStyle name="Comma 7 2 2 5 3" xfId="2365" xr:uid="{00000000-0005-0000-0000-000079380000}"/>
    <cellStyle name="Comma 7 2 2 5 3 2" xfId="7622" xr:uid="{00000000-0005-0000-0000-00007A380000}"/>
    <cellStyle name="Comma 7 2 2 5 3 2 2" xfId="15419" xr:uid="{00000000-0005-0000-0000-00007B380000}"/>
    <cellStyle name="Comma 7 2 2 5 3 3" xfId="5023" xr:uid="{00000000-0005-0000-0000-00007C380000}"/>
    <cellStyle name="Comma 7 2 2 5 3 3 2" xfId="12817" xr:uid="{00000000-0005-0000-0000-00007D380000}"/>
    <cellStyle name="Comma 7 2 2 5 3 4" xfId="10219" xr:uid="{00000000-0005-0000-0000-00007E380000}"/>
    <cellStyle name="Comma 7 2 2 5 4" xfId="2366" xr:uid="{00000000-0005-0000-0000-00007F380000}"/>
    <cellStyle name="Comma 7 2 2 5 4 2" xfId="7623" xr:uid="{00000000-0005-0000-0000-000080380000}"/>
    <cellStyle name="Comma 7 2 2 5 4 2 2" xfId="15420" xr:uid="{00000000-0005-0000-0000-000081380000}"/>
    <cellStyle name="Comma 7 2 2 5 4 3" xfId="5024" xr:uid="{00000000-0005-0000-0000-000082380000}"/>
    <cellStyle name="Comma 7 2 2 5 4 3 2" xfId="12818" xr:uid="{00000000-0005-0000-0000-000083380000}"/>
    <cellStyle name="Comma 7 2 2 5 4 4" xfId="10220" xr:uid="{00000000-0005-0000-0000-000084380000}"/>
    <cellStyle name="Comma 7 2 2 5 5" xfId="7619" xr:uid="{00000000-0005-0000-0000-000085380000}"/>
    <cellStyle name="Comma 7 2 2 5 5 2" xfId="15416" xr:uid="{00000000-0005-0000-0000-000086380000}"/>
    <cellStyle name="Comma 7 2 2 5 6" xfId="5020" xr:uid="{00000000-0005-0000-0000-000087380000}"/>
    <cellStyle name="Comma 7 2 2 5 6 2" xfId="12814" xr:uid="{00000000-0005-0000-0000-000088380000}"/>
    <cellStyle name="Comma 7 2 2 5 7" xfId="10216" xr:uid="{00000000-0005-0000-0000-000089380000}"/>
    <cellStyle name="Comma 7 2 2 6" xfId="2367" xr:uid="{00000000-0005-0000-0000-00008A380000}"/>
    <cellStyle name="Comma 7 2 2 6 2" xfId="2368" xr:uid="{00000000-0005-0000-0000-00008B380000}"/>
    <cellStyle name="Comma 7 2 2 6 2 2" xfId="7625" xr:uid="{00000000-0005-0000-0000-00008C380000}"/>
    <cellStyle name="Comma 7 2 2 6 2 2 2" xfId="15422" xr:uid="{00000000-0005-0000-0000-00008D380000}"/>
    <cellStyle name="Comma 7 2 2 6 2 3" xfId="5026" xr:uid="{00000000-0005-0000-0000-00008E380000}"/>
    <cellStyle name="Comma 7 2 2 6 2 3 2" xfId="12820" xr:uid="{00000000-0005-0000-0000-00008F380000}"/>
    <cellStyle name="Comma 7 2 2 6 2 4" xfId="10222" xr:uid="{00000000-0005-0000-0000-000090380000}"/>
    <cellStyle name="Comma 7 2 2 6 3" xfId="2369" xr:uid="{00000000-0005-0000-0000-000091380000}"/>
    <cellStyle name="Comma 7 2 2 6 3 2" xfId="7626" xr:uid="{00000000-0005-0000-0000-000092380000}"/>
    <cellStyle name="Comma 7 2 2 6 3 2 2" xfId="15423" xr:uid="{00000000-0005-0000-0000-000093380000}"/>
    <cellStyle name="Comma 7 2 2 6 3 3" xfId="5027" xr:uid="{00000000-0005-0000-0000-000094380000}"/>
    <cellStyle name="Comma 7 2 2 6 3 3 2" xfId="12821" xr:uid="{00000000-0005-0000-0000-000095380000}"/>
    <cellStyle name="Comma 7 2 2 6 3 4" xfId="10223" xr:uid="{00000000-0005-0000-0000-000096380000}"/>
    <cellStyle name="Comma 7 2 2 6 4" xfId="7624" xr:uid="{00000000-0005-0000-0000-000097380000}"/>
    <cellStyle name="Comma 7 2 2 6 4 2" xfId="15421" xr:uid="{00000000-0005-0000-0000-000098380000}"/>
    <cellStyle name="Comma 7 2 2 6 5" xfId="5025" xr:uid="{00000000-0005-0000-0000-000099380000}"/>
    <cellStyle name="Comma 7 2 2 6 5 2" xfId="12819" xr:uid="{00000000-0005-0000-0000-00009A380000}"/>
    <cellStyle name="Comma 7 2 2 6 6" xfId="10221" xr:uid="{00000000-0005-0000-0000-00009B380000}"/>
    <cellStyle name="Comma 7 2 2 7" xfId="2370" xr:uid="{00000000-0005-0000-0000-00009C380000}"/>
    <cellStyle name="Comma 7 2 2 7 2" xfId="2371" xr:uid="{00000000-0005-0000-0000-00009D380000}"/>
    <cellStyle name="Comma 7 2 2 7 2 2" xfId="7628" xr:uid="{00000000-0005-0000-0000-00009E380000}"/>
    <cellStyle name="Comma 7 2 2 7 2 2 2" xfId="15425" xr:uid="{00000000-0005-0000-0000-00009F380000}"/>
    <cellStyle name="Comma 7 2 2 7 2 3" xfId="5029" xr:uid="{00000000-0005-0000-0000-0000A0380000}"/>
    <cellStyle name="Comma 7 2 2 7 2 3 2" xfId="12823" xr:uid="{00000000-0005-0000-0000-0000A1380000}"/>
    <cellStyle name="Comma 7 2 2 7 2 4" xfId="10225" xr:uid="{00000000-0005-0000-0000-0000A2380000}"/>
    <cellStyle name="Comma 7 2 2 7 3" xfId="7627" xr:uid="{00000000-0005-0000-0000-0000A3380000}"/>
    <cellStyle name="Comma 7 2 2 7 3 2" xfId="15424" xr:uid="{00000000-0005-0000-0000-0000A4380000}"/>
    <cellStyle name="Comma 7 2 2 7 4" xfId="5028" xr:uid="{00000000-0005-0000-0000-0000A5380000}"/>
    <cellStyle name="Comma 7 2 2 7 4 2" xfId="12822" xr:uid="{00000000-0005-0000-0000-0000A6380000}"/>
    <cellStyle name="Comma 7 2 2 7 5" xfId="10224" xr:uid="{00000000-0005-0000-0000-0000A7380000}"/>
    <cellStyle name="Comma 7 2 2 8" xfId="2372" xr:uid="{00000000-0005-0000-0000-0000A8380000}"/>
    <cellStyle name="Comma 7 2 2 8 2" xfId="7629" xr:uid="{00000000-0005-0000-0000-0000A9380000}"/>
    <cellStyle name="Comma 7 2 2 8 2 2" xfId="15426" xr:uid="{00000000-0005-0000-0000-0000AA380000}"/>
    <cellStyle name="Comma 7 2 2 8 3" xfId="5030" xr:uid="{00000000-0005-0000-0000-0000AB380000}"/>
    <cellStyle name="Comma 7 2 2 8 3 2" xfId="12824" xr:uid="{00000000-0005-0000-0000-0000AC380000}"/>
    <cellStyle name="Comma 7 2 2 8 4" xfId="10226" xr:uid="{00000000-0005-0000-0000-0000AD380000}"/>
    <cellStyle name="Comma 7 2 2 9" xfId="2373" xr:uid="{00000000-0005-0000-0000-0000AE380000}"/>
    <cellStyle name="Comma 7 2 2 9 2" xfId="7630" xr:uid="{00000000-0005-0000-0000-0000AF380000}"/>
    <cellStyle name="Comma 7 2 2 9 2 2" xfId="15427" xr:uid="{00000000-0005-0000-0000-0000B0380000}"/>
    <cellStyle name="Comma 7 2 2 9 3" xfId="5031" xr:uid="{00000000-0005-0000-0000-0000B1380000}"/>
    <cellStyle name="Comma 7 2 2 9 3 2" xfId="12825" xr:uid="{00000000-0005-0000-0000-0000B2380000}"/>
    <cellStyle name="Comma 7 2 2 9 4" xfId="10227" xr:uid="{00000000-0005-0000-0000-0000B3380000}"/>
    <cellStyle name="Comma 7 2 3" xfId="2374" xr:uid="{00000000-0005-0000-0000-0000B4380000}"/>
    <cellStyle name="Comma 7 2 3 2" xfId="2375" xr:uid="{00000000-0005-0000-0000-0000B5380000}"/>
    <cellStyle name="Comma 7 2 3 2 2" xfId="2376" xr:uid="{00000000-0005-0000-0000-0000B6380000}"/>
    <cellStyle name="Comma 7 2 3 2 2 2" xfId="7633" xr:uid="{00000000-0005-0000-0000-0000B7380000}"/>
    <cellStyle name="Comma 7 2 3 2 2 2 2" xfId="15430" xr:uid="{00000000-0005-0000-0000-0000B8380000}"/>
    <cellStyle name="Comma 7 2 3 2 2 3" xfId="5034" xr:uid="{00000000-0005-0000-0000-0000B9380000}"/>
    <cellStyle name="Comma 7 2 3 2 2 3 2" xfId="12828" xr:uid="{00000000-0005-0000-0000-0000BA380000}"/>
    <cellStyle name="Comma 7 2 3 2 2 4" xfId="10230" xr:uid="{00000000-0005-0000-0000-0000BB380000}"/>
    <cellStyle name="Comma 7 2 3 2 3" xfId="7632" xr:uid="{00000000-0005-0000-0000-0000BC380000}"/>
    <cellStyle name="Comma 7 2 3 2 3 2" xfId="15429" xr:uid="{00000000-0005-0000-0000-0000BD380000}"/>
    <cellStyle name="Comma 7 2 3 2 4" xfId="5033" xr:uid="{00000000-0005-0000-0000-0000BE380000}"/>
    <cellStyle name="Comma 7 2 3 2 4 2" xfId="12827" xr:uid="{00000000-0005-0000-0000-0000BF380000}"/>
    <cellStyle name="Comma 7 2 3 2 5" xfId="10229" xr:uid="{00000000-0005-0000-0000-0000C0380000}"/>
    <cellStyle name="Comma 7 2 3 3" xfId="2377" xr:uid="{00000000-0005-0000-0000-0000C1380000}"/>
    <cellStyle name="Comma 7 2 3 3 2" xfId="7634" xr:uid="{00000000-0005-0000-0000-0000C2380000}"/>
    <cellStyle name="Comma 7 2 3 3 2 2" xfId="15431" xr:uid="{00000000-0005-0000-0000-0000C3380000}"/>
    <cellStyle name="Comma 7 2 3 3 3" xfId="5035" xr:uid="{00000000-0005-0000-0000-0000C4380000}"/>
    <cellStyle name="Comma 7 2 3 3 3 2" xfId="12829" xr:uid="{00000000-0005-0000-0000-0000C5380000}"/>
    <cellStyle name="Comma 7 2 3 3 4" xfId="10231" xr:uid="{00000000-0005-0000-0000-0000C6380000}"/>
    <cellStyle name="Comma 7 2 3 4" xfId="2378" xr:uid="{00000000-0005-0000-0000-0000C7380000}"/>
    <cellStyle name="Comma 7 2 3 4 2" xfId="7635" xr:uid="{00000000-0005-0000-0000-0000C8380000}"/>
    <cellStyle name="Comma 7 2 3 4 2 2" xfId="15432" xr:uid="{00000000-0005-0000-0000-0000C9380000}"/>
    <cellStyle name="Comma 7 2 3 4 3" xfId="5036" xr:uid="{00000000-0005-0000-0000-0000CA380000}"/>
    <cellStyle name="Comma 7 2 3 4 3 2" xfId="12830" xr:uid="{00000000-0005-0000-0000-0000CB380000}"/>
    <cellStyle name="Comma 7 2 3 4 4" xfId="10232" xr:uid="{00000000-0005-0000-0000-0000CC380000}"/>
    <cellStyle name="Comma 7 2 3 5" xfId="7631" xr:uid="{00000000-0005-0000-0000-0000CD380000}"/>
    <cellStyle name="Comma 7 2 3 5 2" xfId="15428" xr:uid="{00000000-0005-0000-0000-0000CE380000}"/>
    <cellStyle name="Comma 7 2 3 6" xfId="5032" xr:uid="{00000000-0005-0000-0000-0000CF380000}"/>
    <cellStyle name="Comma 7 2 3 6 2" xfId="12826" xr:uid="{00000000-0005-0000-0000-0000D0380000}"/>
    <cellStyle name="Comma 7 2 3 7" xfId="10228" xr:uid="{00000000-0005-0000-0000-0000D1380000}"/>
    <cellStyle name="Comma 7 2 4" xfId="2379" xr:uid="{00000000-0005-0000-0000-0000D2380000}"/>
    <cellStyle name="Comma 7 2 4 2" xfId="2380" xr:uid="{00000000-0005-0000-0000-0000D3380000}"/>
    <cellStyle name="Comma 7 2 4 2 2" xfId="2381" xr:uid="{00000000-0005-0000-0000-0000D4380000}"/>
    <cellStyle name="Comma 7 2 4 2 2 2" xfId="7638" xr:uid="{00000000-0005-0000-0000-0000D5380000}"/>
    <cellStyle name="Comma 7 2 4 2 2 2 2" xfId="15435" xr:uid="{00000000-0005-0000-0000-0000D6380000}"/>
    <cellStyle name="Comma 7 2 4 2 2 3" xfId="5039" xr:uid="{00000000-0005-0000-0000-0000D7380000}"/>
    <cellStyle name="Comma 7 2 4 2 2 3 2" xfId="12833" xr:uid="{00000000-0005-0000-0000-0000D8380000}"/>
    <cellStyle name="Comma 7 2 4 2 2 4" xfId="10235" xr:uid="{00000000-0005-0000-0000-0000D9380000}"/>
    <cellStyle name="Comma 7 2 4 2 3" xfId="7637" xr:uid="{00000000-0005-0000-0000-0000DA380000}"/>
    <cellStyle name="Comma 7 2 4 2 3 2" xfId="15434" xr:uid="{00000000-0005-0000-0000-0000DB380000}"/>
    <cellStyle name="Comma 7 2 4 2 4" xfId="5038" xr:uid="{00000000-0005-0000-0000-0000DC380000}"/>
    <cellStyle name="Comma 7 2 4 2 4 2" xfId="12832" xr:uid="{00000000-0005-0000-0000-0000DD380000}"/>
    <cellStyle name="Comma 7 2 4 2 5" xfId="10234" xr:uid="{00000000-0005-0000-0000-0000DE380000}"/>
    <cellStyle name="Comma 7 2 4 3" xfId="2382" xr:uid="{00000000-0005-0000-0000-0000DF380000}"/>
    <cellStyle name="Comma 7 2 4 3 2" xfId="7639" xr:uid="{00000000-0005-0000-0000-0000E0380000}"/>
    <cellStyle name="Comma 7 2 4 3 2 2" xfId="15436" xr:uid="{00000000-0005-0000-0000-0000E1380000}"/>
    <cellStyle name="Comma 7 2 4 3 3" xfId="5040" xr:uid="{00000000-0005-0000-0000-0000E2380000}"/>
    <cellStyle name="Comma 7 2 4 3 3 2" xfId="12834" xr:uid="{00000000-0005-0000-0000-0000E3380000}"/>
    <cellStyle name="Comma 7 2 4 3 4" xfId="10236" xr:uid="{00000000-0005-0000-0000-0000E4380000}"/>
    <cellStyle name="Comma 7 2 4 4" xfId="2383" xr:uid="{00000000-0005-0000-0000-0000E5380000}"/>
    <cellStyle name="Comma 7 2 4 4 2" xfId="7640" xr:uid="{00000000-0005-0000-0000-0000E6380000}"/>
    <cellStyle name="Comma 7 2 4 4 2 2" xfId="15437" xr:uid="{00000000-0005-0000-0000-0000E7380000}"/>
    <cellStyle name="Comma 7 2 4 4 3" xfId="5041" xr:uid="{00000000-0005-0000-0000-0000E8380000}"/>
    <cellStyle name="Comma 7 2 4 4 3 2" xfId="12835" xr:uid="{00000000-0005-0000-0000-0000E9380000}"/>
    <cellStyle name="Comma 7 2 4 4 4" xfId="10237" xr:uid="{00000000-0005-0000-0000-0000EA380000}"/>
    <cellStyle name="Comma 7 2 4 5" xfId="7636" xr:uid="{00000000-0005-0000-0000-0000EB380000}"/>
    <cellStyle name="Comma 7 2 4 5 2" xfId="15433" xr:uid="{00000000-0005-0000-0000-0000EC380000}"/>
    <cellStyle name="Comma 7 2 4 6" xfId="5037" xr:uid="{00000000-0005-0000-0000-0000ED380000}"/>
    <cellStyle name="Comma 7 2 4 6 2" xfId="12831" xr:uid="{00000000-0005-0000-0000-0000EE380000}"/>
    <cellStyle name="Comma 7 2 4 7" xfId="10233" xr:uid="{00000000-0005-0000-0000-0000EF380000}"/>
    <cellStyle name="Comma 7 2 5" xfId="2384" xr:uid="{00000000-0005-0000-0000-0000F0380000}"/>
    <cellStyle name="Comma 7 2 5 2" xfId="2385" xr:uid="{00000000-0005-0000-0000-0000F1380000}"/>
    <cellStyle name="Comma 7 2 5 2 2" xfId="2386" xr:uid="{00000000-0005-0000-0000-0000F2380000}"/>
    <cellStyle name="Comma 7 2 5 2 2 2" xfId="7643" xr:uid="{00000000-0005-0000-0000-0000F3380000}"/>
    <cellStyle name="Comma 7 2 5 2 2 2 2" xfId="15440" xr:uid="{00000000-0005-0000-0000-0000F4380000}"/>
    <cellStyle name="Comma 7 2 5 2 2 3" xfId="5044" xr:uid="{00000000-0005-0000-0000-0000F5380000}"/>
    <cellStyle name="Comma 7 2 5 2 2 3 2" xfId="12838" xr:uid="{00000000-0005-0000-0000-0000F6380000}"/>
    <cellStyle name="Comma 7 2 5 2 2 4" xfId="10240" xr:uid="{00000000-0005-0000-0000-0000F7380000}"/>
    <cellStyle name="Comma 7 2 5 2 3" xfId="7642" xr:uid="{00000000-0005-0000-0000-0000F8380000}"/>
    <cellStyle name="Comma 7 2 5 2 3 2" xfId="15439" xr:uid="{00000000-0005-0000-0000-0000F9380000}"/>
    <cellStyle name="Comma 7 2 5 2 4" xfId="5043" xr:uid="{00000000-0005-0000-0000-0000FA380000}"/>
    <cellStyle name="Comma 7 2 5 2 4 2" xfId="12837" xr:uid="{00000000-0005-0000-0000-0000FB380000}"/>
    <cellStyle name="Comma 7 2 5 2 5" xfId="10239" xr:uid="{00000000-0005-0000-0000-0000FC380000}"/>
    <cellStyle name="Comma 7 2 5 3" xfId="2387" xr:uid="{00000000-0005-0000-0000-0000FD380000}"/>
    <cellStyle name="Comma 7 2 5 3 2" xfId="7644" xr:uid="{00000000-0005-0000-0000-0000FE380000}"/>
    <cellStyle name="Comma 7 2 5 3 2 2" xfId="15441" xr:uid="{00000000-0005-0000-0000-0000FF380000}"/>
    <cellStyle name="Comma 7 2 5 3 3" xfId="5045" xr:uid="{00000000-0005-0000-0000-000000390000}"/>
    <cellStyle name="Comma 7 2 5 3 3 2" xfId="12839" xr:uid="{00000000-0005-0000-0000-000001390000}"/>
    <cellStyle name="Comma 7 2 5 3 4" xfId="10241" xr:uid="{00000000-0005-0000-0000-000002390000}"/>
    <cellStyle name="Comma 7 2 5 4" xfId="2388" xr:uid="{00000000-0005-0000-0000-000003390000}"/>
    <cellStyle name="Comma 7 2 5 4 2" xfId="7645" xr:uid="{00000000-0005-0000-0000-000004390000}"/>
    <cellStyle name="Comma 7 2 5 4 2 2" xfId="15442" xr:uid="{00000000-0005-0000-0000-000005390000}"/>
    <cellStyle name="Comma 7 2 5 4 3" xfId="5046" xr:uid="{00000000-0005-0000-0000-000006390000}"/>
    <cellStyle name="Comma 7 2 5 4 3 2" xfId="12840" xr:uid="{00000000-0005-0000-0000-000007390000}"/>
    <cellStyle name="Comma 7 2 5 4 4" xfId="10242" xr:uid="{00000000-0005-0000-0000-000008390000}"/>
    <cellStyle name="Comma 7 2 5 5" xfId="7641" xr:uid="{00000000-0005-0000-0000-000009390000}"/>
    <cellStyle name="Comma 7 2 5 5 2" xfId="15438" xr:uid="{00000000-0005-0000-0000-00000A390000}"/>
    <cellStyle name="Comma 7 2 5 6" xfId="5042" xr:uid="{00000000-0005-0000-0000-00000B390000}"/>
    <cellStyle name="Comma 7 2 5 6 2" xfId="12836" xr:uid="{00000000-0005-0000-0000-00000C390000}"/>
    <cellStyle name="Comma 7 2 5 7" xfId="10238" xr:uid="{00000000-0005-0000-0000-00000D390000}"/>
    <cellStyle name="Comma 7 2 6" xfId="2389" xr:uid="{00000000-0005-0000-0000-00000E390000}"/>
    <cellStyle name="Comma 7 2 6 2" xfId="2390" xr:uid="{00000000-0005-0000-0000-00000F390000}"/>
    <cellStyle name="Comma 7 2 6 2 2" xfId="2391" xr:uid="{00000000-0005-0000-0000-000010390000}"/>
    <cellStyle name="Comma 7 2 6 2 2 2" xfId="7648" xr:uid="{00000000-0005-0000-0000-000011390000}"/>
    <cellStyle name="Comma 7 2 6 2 2 2 2" xfId="15445" xr:uid="{00000000-0005-0000-0000-000012390000}"/>
    <cellStyle name="Comma 7 2 6 2 2 3" xfId="5049" xr:uid="{00000000-0005-0000-0000-000013390000}"/>
    <cellStyle name="Comma 7 2 6 2 2 3 2" xfId="12843" xr:uid="{00000000-0005-0000-0000-000014390000}"/>
    <cellStyle name="Comma 7 2 6 2 2 4" xfId="10245" xr:uid="{00000000-0005-0000-0000-000015390000}"/>
    <cellStyle name="Comma 7 2 6 2 3" xfId="7647" xr:uid="{00000000-0005-0000-0000-000016390000}"/>
    <cellStyle name="Comma 7 2 6 2 3 2" xfId="15444" xr:uid="{00000000-0005-0000-0000-000017390000}"/>
    <cellStyle name="Comma 7 2 6 2 4" xfId="5048" xr:uid="{00000000-0005-0000-0000-000018390000}"/>
    <cellStyle name="Comma 7 2 6 2 4 2" xfId="12842" xr:uid="{00000000-0005-0000-0000-000019390000}"/>
    <cellStyle name="Comma 7 2 6 2 5" xfId="10244" xr:uid="{00000000-0005-0000-0000-00001A390000}"/>
    <cellStyle name="Comma 7 2 6 3" xfId="2392" xr:uid="{00000000-0005-0000-0000-00001B390000}"/>
    <cellStyle name="Comma 7 2 6 3 2" xfId="7649" xr:uid="{00000000-0005-0000-0000-00001C390000}"/>
    <cellStyle name="Comma 7 2 6 3 2 2" xfId="15446" xr:uid="{00000000-0005-0000-0000-00001D390000}"/>
    <cellStyle name="Comma 7 2 6 3 3" xfId="5050" xr:uid="{00000000-0005-0000-0000-00001E390000}"/>
    <cellStyle name="Comma 7 2 6 3 3 2" xfId="12844" xr:uid="{00000000-0005-0000-0000-00001F390000}"/>
    <cellStyle name="Comma 7 2 6 3 4" xfId="10246" xr:uid="{00000000-0005-0000-0000-000020390000}"/>
    <cellStyle name="Comma 7 2 6 4" xfId="2393" xr:uid="{00000000-0005-0000-0000-000021390000}"/>
    <cellStyle name="Comma 7 2 6 4 2" xfId="7650" xr:uid="{00000000-0005-0000-0000-000022390000}"/>
    <cellStyle name="Comma 7 2 6 4 2 2" xfId="15447" xr:uid="{00000000-0005-0000-0000-000023390000}"/>
    <cellStyle name="Comma 7 2 6 4 3" xfId="5051" xr:uid="{00000000-0005-0000-0000-000024390000}"/>
    <cellStyle name="Comma 7 2 6 4 3 2" xfId="12845" xr:uid="{00000000-0005-0000-0000-000025390000}"/>
    <cellStyle name="Comma 7 2 6 4 4" xfId="10247" xr:uid="{00000000-0005-0000-0000-000026390000}"/>
    <cellStyle name="Comma 7 2 6 5" xfId="7646" xr:uid="{00000000-0005-0000-0000-000027390000}"/>
    <cellStyle name="Comma 7 2 6 5 2" xfId="15443" xr:uid="{00000000-0005-0000-0000-000028390000}"/>
    <cellStyle name="Comma 7 2 6 6" xfId="5047" xr:uid="{00000000-0005-0000-0000-000029390000}"/>
    <cellStyle name="Comma 7 2 6 6 2" xfId="12841" xr:uid="{00000000-0005-0000-0000-00002A390000}"/>
    <cellStyle name="Comma 7 2 6 7" xfId="10243" xr:uid="{00000000-0005-0000-0000-00002B390000}"/>
    <cellStyle name="Comma 7 2 7" xfId="2394" xr:uid="{00000000-0005-0000-0000-00002C390000}"/>
    <cellStyle name="Comma 7 2 7 2" xfId="2395" xr:uid="{00000000-0005-0000-0000-00002D390000}"/>
    <cellStyle name="Comma 7 2 7 2 2" xfId="7652" xr:uid="{00000000-0005-0000-0000-00002E390000}"/>
    <cellStyle name="Comma 7 2 7 2 2 2" xfId="15449" xr:uid="{00000000-0005-0000-0000-00002F390000}"/>
    <cellStyle name="Comma 7 2 7 2 3" xfId="5053" xr:uid="{00000000-0005-0000-0000-000030390000}"/>
    <cellStyle name="Comma 7 2 7 2 3 2" xfId="12847" xr:uid="{00000000-0005-0000-0000-000031390000}"/>
    <cellStyle name="Comma 7 2 7 2 4" xfId="10249" xr:uid="{00000000-0005-0000-0000-000032390000}"/>
    <cellStyle name="Comma 7 2 7 3" xfId="2396" xr:uid="{00000000-0005-0000-0000-000033390000}"/>
    <cellStyle name="Comma 7 2 7 3 2" xfId="7653" xr:uid="{00000000-0005-0000-0000-000034390000}"/>
    <cellStyle name="Comma 7 2 7 3 2 2" xfId="15450" xr:uid="{00000000-0005-0000-0000-000035390000}"/>
    <cellStyle name="Comma 7 2 7 3 3" xfId="5054" xr:uid="{00000000-0005-0000-0000-000036390000}"/>
    <cellStyle name="Comma 7 2 7 3 3 2" xfId="12848" xr:uid="{00000000-0005-0000-0000-000037390000}"/>
    <cellStyle name="Comma 7 2 7 3 4" xfId="10250" xr:uid="{00000000-0005-0000-0000-000038390000}"/>
    <cellStyle name="Comma 7 2 7 4" xfId="7651" xr:uid="{00000000-0005-0000-0000-000039390000}"/>
    <cellStyle name="Comma 7 2 7 4 2" xfId="15448" xr:uid="{00000000-0005-0000-0000-00003A390000}"/>
    <cellStyle name="Comma 7 2 7 5" xfId="5052" xr:uid="{00000000-0005-0000-0000-00003B390000}"/>
    <cellStyle name="Comma 7 2 7 5 2" xfId="12846" xr:uid="{00000000-0005-0000-0000-00003C390000}"/>
    <cellStyle name="Comma 7 2 7 6" xfId="10248" xr:uid="{00000000-0005-0000-0000-00003D390000}"/>
    <cellStyle name="Comma 7 2 8" xfId="2397" xr:uid="{00000000-0005-0000-0000-00003E390000}"/>
    <cellStyle name="Comma 7 2 8 2" xfId="2398" xr:uid="{00000000-0005-0000-0000-00003F390000}"/>
    <cellStyle name="Comma 7 2 8 2 2" xfId="7655" xr:uid="{00000000-0005-0000-0000-000040390000}"/>
    <cellStyle name="Comma 7 2 8 2 2 2" xfId="15452" xr:uid="{00000000-0005-0000-0000-000041390000}"/>
    <cellStyle name="Comma 7 2 8 2 3" xfId="5056" xr:uid="{00000000-0005-0000-0000-000042390000}"/>
    <cellStyle name="Comma 7 2 8 2 3 2" xfId="12850" xr:uid="{00000000-0005-0000-0000-000043390000}"/>
    <cellStyle name="Comma 7 2 8 2 4" xfId="10252" xr:uid="{00000000-0005-0000-0000-000044390000}"/>
    <cellStyle name="Comma 7 2 8 3" xfId="7654" xr:uid="{00000000-0005-0000-0000-000045390000}"/>
    <cellStyle name="Comma 7 2 8 3 2" xfId="15451" xr:uid="{00000000-0005-0000-0000-000046390000}"/>
    <cellStyle name="Comma 7 2 8 4" xfId="5055" xr:uid="{00000000-0005-0000-0000-000047390000}"/>
    <cellStyle name="Comma 7 2 8 4 2" xfId="12849" xr:uid="{00000000-0005-0000-0000-000048390000}"/>
    <cellStyle name="Comma 7 2 8 5" xfId="10251" xr:uid="{00000000-0005-0000-0000-000049390000}"/>
    <cellStyle name="Comma 7 2 9" xfId="2399" xr:uid="{00000000-0005-0000-0000-00004A390000}"/>
    <cellStyle name="Comma 7 2 9 2" xfId="7656" xr:uid="{00000000-0005-0000-0000-00004B390000}"/>
    <cellStyle name="Comma 7 2 9 2 2" xfId="15453" xr:uid="{00000000-0005-0000-0000-00004C390000}"/>
    <cellStyle name="Comma 7 2 9 3" xfId="5057" xr:uid="{00000000-0005-0000-0000-00004D390000}"/>
    <cellStyle name="Comma 7 2 9 3 2" xfId="12851" xr:uid="{00000000-0005-0000-0000-00004E390000}"/>
    <cellStyle name="Comma 7 2 9 4" xfId="10253" xr:uid="{00000000-0005-0000-0000-00004F390000}"/>
    <cellStyle name="Comma 7 3" xfId="2400" xr:uid="{00000000-0005-0000-0000-000050390000}"/>
    <cellStyle name="Comma 7 3 10" xfId="2401" xr:uid="{00000000-0005-0000-0000-000051390000}"/>
    <cellStyle name="Comma 7 3 10 2" xfId="7658" xr:uid="{00000000-0005-0000-0000-000052390000}"/>
    <cellStyle name="Comma 7 3 10 2 2" xfId="15455" xr:uid="{00000000-0005-0000-0000-000053390000}"/>
    <cellStyle name="Comma 7 3 10 3" xfId="5059" xr:uid="{00000000-0005-0000-0000-000054390000}"/>
    <cellStyle name="Comma 7 3 10 3 2" xfId="12853" xr:uid="{00000000-0005-0000-0000-000055390000}"/>
    <cellStyle name="Comma 7 3 10 4" xfId="10255" xr:uid="{00000000-0005-0000-0000-000056390000}"/>
    <cellStyle name="Comma 7 3 11" xfId="7657" xr:uid="{00000000-0005-0000-0000-000057390000}"/>
    <cellStyle name="Comma 7 3 11 2" xfId="15454" xr:uid="{00000000-0005-0000-0000-000058390000}"/>
    <cellStyle name="Comma 7 3 12" xfId="5058" xr:uid="{00000000-0005-0000-0000-000059390000}"/>
    <cellStyle name="Comma 7 3 12 2" xfId="12852" xr:uid="{00000000-0005-0000-0000-00005A390000}"/>
    <cellStyle name="Comma 7 3 13" xfId="10254" xr:uid="{00000000-0005-0000-0000-00005B390000}"/>
    <cellStyle name="Comma 7 3 2" xfId="2402" xr:uid="{00000000-0005-0000-0000-00005C390000}"/>
    <cellStyle name="Comma 7 3 2 10" xfId="7659" xr:uid="{00000000-0005-0000-0000-00005D390000}"/>
    <cellStyle name="Comma 7 3 2 10 2" xfId="15456" xr:uid="{00000000-0005-0000-0000-00005E390000}"/>
    <cellStyle name="Comma 7 3 2 11" xfId="5060" xr:uid="{00000000-0005-0000-0000-00005F390000}"/>
    <cellStyle name="Comma 7 3 2 11 2" xfId="12854" xr:uid="{00000000-0005-0000-0000-000060390000}"/>
    <cellStyle name="Comma 7 3 2 12" xfId="10256" xr:uid="{00000000-0005-0000-0000-000061390000}"/>
    <cellStyle name="Comma 7 3 2 2" xfId="2403" xr:uid="{00000000-0005-0000-0000-000062390000}"/>
    <cellStyle name="Comma 7 3 2 2 2" xfId="2404" xr:uid="{00000000-0005-0000-0000-000063390000}"/>
    <cellStyle name="Comma 7 3 2 2 2 2" xfId="2405" xr:uid="{00000000-0005-0000-0000-000064390000}"/>
    <cellStyle name="Comma 7 3 2 2 2 2 2" xfId="7662" xr:uid="{00000000-0005-0000-0000-000065390000}"/>
    <cellStyle name="Comma 7 3 2 2 2 2 2 2" xfId="15459" xr:uid="{00000000-0005-0000-0000-000066390000}"/>
    <cellStyle name="Comma 7 3 2 2 2 2 3" xfId="5063" xr:uid="{00000000-0005-0000-0000-000067390000}"/>
    <cellStyle name="Comma 7 3 2 2 2 2 3 2" xfId="12857" xr:uid="{00000000-0005-0000-0000-000068390000}"/>
    <cellStyle name="Comma 7 3 2 2 2 2 4" xfId="10259" xr:uid="{00000000-0005-0000-0000-000069390000}"/>
    <cellStyle name="Comma 7 3 2 2 2 3" xfId="7661" xr:uid="{00000000-0005-0000-0000-00006A390000}"/>
    <cellStyle name="Comma 7 3 2 2 2 3 2" xfId="15458" xr:uid="{00000000-0005-0000-0000-00006B390000}"/>
    <cellStyle name="Comma 7 3 2 2 2 4" xfId="5062" xr:uid="{00000000-0005-0000-0000-00006C390000}"/>
    <cellStyle name="Comma 7 3 2 2 2 4 2" xfId="12856" xr:uid="{00000000-0005-0000-0000-00006D390000}"/>
    <cellStyle name="Comma 7 3 2 2 2 5" xfId="10258" xr:uid="{00000000-0005-0000-0000-00006E390000}"/>
    <cellStyle name="Comma 7 3 2 2 3" xfId="2406" xr:uid="{00000000-0005-0000-0000-00006F390000}"/>
    <cellStyle name="Comma 7 3 2 2 3 2" xfId="7663" xr:uid="{00000000-0005-0000-0000-000070390000}"/>
    <cellStyle name="Comma 7 3 2 2 3 2 2" xfId="15460" xr:uid="{00000000-0005-0000-0000-000071390000}"/>
    <cellStyle name="Comma 7 3 2 2 3 3" xfId="5064" xr:uid="{00000000-0005-0000-0000-000072390000}"/>
    <cellStyle name="Comma 7 3 2 2 3 3 2" xfId="12858" xr:uid="{00000000-0005-0000-0000-000073390000}"/>
    <cellStyle name="Comma 7 3 2 2 3 4" xfId="10260" xr:uid="{00000000-0005-0000-0000-000074390000}"/>
    <cellStyle name="Comma 7 3 2 2 4" xfId="2407" xr:uid="{00000000-0005-0000-0000-000075390000}"/>
    <cellStyle name="Comma 7 3 2 2 4 2" xfId="7664" xr:uid="{00000000-0005-0000-0000-000076390000}"/>
    <cellStyle name="Comma 7 3 2 2 4 2 2" xfId="15461" xr:uid="{00000000-0005-0000-0000-000077390000}"/>
    <cellStyle name="Comma 7 3 2 2 4 3" xfId="5065" xr:uid="{00000000-0005-0000-0000-000078390000}"/>
    <cellStyle name="Comma 7 3 2 2 4 3 2" xfId="12859" xr:uid="{00000000-0005-0000-0000-000079390000}"/>
    <cellStyle name="Comma 7 3 2 2 4 4" xfId="10261" xr:uid="{00000000-0005-0000-0000-00007A390000}"/>
    <cellStyle name="Comma 7 3 2 2 5" xfId="7660" xr:uid="{00000000-0005-0000-0000-00007B390000}"/>
    <cellStyle name="Comma 7 3 2 2 5 2" xfId="15457" xr:uid="{00000000-0005-0000-0000-00007C390000}"/>
    <cellStyle name="Comma 7 3 2 2 6" xfId="5061" xr:uid="{00000000-0005-0000-0000-00007D390000}"/>
    <cellStyle name="Comma 7 3 2 2 6 2" xfId="12855" xr:uid="{00000000-0005-0000-0000-00007E390000}"/>
    <cellStyle name="Comma 7 3 2 2 7" xfId="10257" xr:uid="{00000000-0005-0000-0000-00007F390000}"/>
    <cellStyle name="Comma 7 3 2 3" xfId="2408" xr:uid="{00000000-0005-0000-0000-000080390000}"/>
    <cellStyle name="Comma 7 3 2 3 2" xfId="2409" xr:uid="{00000000-0005-0000-0000-000081390000}"/>
    <cellStyle name="Comma 7 3 2 3 2 2" xfId="2410" xr:uid="{00000000-0005-0000-0000-000082390000}"/>
    <cellStyle name="Comma 7 3 2 3 2 2 2" xfId="7667" xr:uid="{00000000-0005-0000-0000-000083390000}"/>
    <cellStyle name="Comma 7 3 2 3 2 2 2 2" xfId="15464" xr:uid="{00000000-0005-0000-0000-000084390000}"/>
    <cellStyle name="Comma 7 3 2 3 2 2 3" xfId="5068" xr:uid="{00000000-0005-0000-0000-000085390000}"/>
    <cellStyle name="Comma 7 3 2 3 2 2 3 2" xfId="12862" xr:uid="{00000000-0005-0000-0000-000086390000}"/>
    <cellStyle name="Comma 7 3 2 3 2 2 4" xfId="10264" xr:uid="{00000000-0005-0000-0000-000087390000}"/>
    <cellStyle name="Comma 7 3 2 3 2 3" xfId="7666" xr:uid="{00000000-0005-0000-0000-000088390000}"/>
    <cellStyle name="Comma 7 3 2 3 2 3 2" xfId="15463" xr:uid="{00000000-0005-0000-0000-000089390000}"/>
    <cellStyle name="Comma 7 3 2 3 2 4" xfId="5067" xr:uid="{00000000-0005-0000-0000-00008A390000}"/>
    <cellStyle name="Comma 7 3 2 3 2 4 2" xfId="12861" xr:uid="{00000000-0005-0000-0000-00008B390000}"/>
    <cellStyle name="Comma 7 3 2 3 2 5" xfId="10263" xr:uid="{00000000-0005-0000-0000-00008C390000}"/>
    <cellStyle name="Comma 7 3 2 3 3" xfId="2411" xr:uid="{00000000-0005-0000-0000-00008D390000}"/>
    <cellStyle name="Comma 7 3 2 3 3 2" xfId="7668" xr:uid="{00000000-0005-0000-0000-00008E390000}"/>
    <cellStyle name="Comma 7 3 2 3 3 2 2" xfId="15465" xr:uid="{00000000-0005-0000-0000-00008F390000}"/>
    <cellStyle name="Comma 7 3 2 3 3 3" xfId="5069" xr:uid="{00000000-0005-0000-0000-000090390000}"/>
    <cellStyle name="Comma 7 3 2 3 3 3 2" xfId="12863" xr:uid="{00000000-0005-0000-0000-000091390000}"/>
    <cellStyle name="Comma 7 3 2 3 3 4" xfId="10265" xr:uid="{00000000-0005-0000-0000-000092390000}"/>
    <cellStyle name="Comma 7 3 2 3 4" xfId="2412" xr:uid="{00000000-0005-0000-0000-000093390000}"/>
    <cellStyle name="Comma 7 3 2 3 4 2" xfId="7669" xr:uid="{00000000-0005-0000-0000-000094390000}"/>
    <cellStyle name="Comma 7 3 2 3 4 2 2" xfId="15466" xr:uid="{00000000-0005-0000-0000-000095390000}"/>
    <cellStyle name="Comma 7 3 2 3 4 3" xfId="5070" xr:uid="{00000000-0005-0000-0000-000096390000}"/>
    <cellStyle name="Comma 7 3 2 3 4 3 2" xfId="12864" xr:uid="{00000000-0005-0000-0000-000097390000}"/>
    <cellStyle name="Comma 7 3 2 3 4 4" xfId="10266" xr:uid="{00000000-0005-0000-0000-000098390000}"/>
    <cellStyle name="Comma 7 3 2 3 5" xfId="7665" xr:uid="{00000000-0005-0000-0000-000099390000}"/>
    <cellStyle name="Comma 7 3 2 3 5 2" xfId="15462" xr:uid="{00000000-0005-0000-0000-00009A390000}"/>
    <cellStyle name="Comma 7 3 2 3 6" xfId="5066" xr:uid="{00000000-0005-0000-0000-00009B390000}"/>
    <cellStyle name="Comma 7 3 2 3 6 2" xfId="12860" xr:uid="{00000000-0005-0000-0000-00009C390000}"/>
    <cellStyle name="Comma 7 3 2 3 7" xfId="10262" xr:uid="{00000000-0005-0000-0000-00009D390000}"/>
    <cellStyle name="Comma 7 3 2 4" xfId="2413" xr:uid="{00000000-0005-0000-0000-00009E390000}"/>
    <cellStyle name="Comma 7 3 2 4 2" xfId="2414" xr:uid="{00000000-0005-0000-0000-00009F390000}"/>
    <cellStyle name="Comma 7 3 2 4 2 2" xfId="2415" xr:uid="{00000000-0005-0000-0000-0000A0390000}"/>
    <cellStyle name="Comma 7 3 2 4 2 2 2" xfId="7672" xr:uid="{00000000-0005-0000-0000-0000A1390000}"/>
    <cellStyle name="Comma 7 3 2 4 2 2 2 2" xfId="15469" xr:uid="{00000000-0005-0000-0000-0000A2390000}"/>
    <cellStyle name="Comma 7 3 2 4 2 2 3" xfId="5073" xr:uid="{00000000-0005-0000-0000-0000A3390000}"/>
    <cellStyle name="Comma 7 3 2 4 2 2 3 2" xfId="12867" xr:uid="{00000000-0005-0000-0000-0000A4390000}"/>
    <cellStyle name="Comma 7 3 2 4 2 2 4" xfId="10269" xr:uid="{00000000-0005-0000-0000-0000A5390000}"/>
    <cellStyle name="Comma 7 3 2 4 2 3" xfId="7671" xr:uid="{00000000-0005-0000-0000-0000A6390000}"/>
    <cellStyle name="Comma 7 3 2 4 2 3 2" xfId="15468" xr:uid="{00000000-0005-0000-0000-0000A7390000}"/>
    <cellStyle name="Comma 7 3 2 4 2 4" xfId="5072" xr:uid="{00000000-0005-0000-0000-0000A8390000}"/>
    <cellStyle name="Comma 7 3 2 4 2 4 2" xfId="12866" xr:uid="{00000000-0005-0000-0000-0000A9390000}"/>
    <cellStyle name="Comma 7 3 2 4 2 5" xfId="10268" xr:uid="{00000000-0005-0000-0000-0000AA390000}"/>
    <cellStyle name="Comma 7 3 2 4 3" xfId="2416" xr:uid="{00000000-0005-0000-0000-0000AB390000}"/>
    <cellStyle name="Comma 7 3 2 4 3 2" xfId="7673" xr:uid="{00000000-0005-0000-0000-0000AC390000}"/>
    <cellStyle name="Comma 7 3 2 4 3 2 2" xfId="15470" xr:uid="{00000000-0005-0000-0000-0000AD390000}"/>
    <cellStyle name="Comma 7 3 2 4 3 3" xfId="5074" xr:uid="{00000000-0005-0000-0000-0000AE390000}"/>
    <cellStyle name="Comma 7 3 2 4 3 3 2" xfId="12868" xr:uid="{00000000-0005-0000-0000-0000AF390000}"/>
    <cellStyle name="Comma 7 3 2 4 3 4" xfId="10270" xr:uid="{00000000-0005-0000-0000-0000B0390000}"/>
    <cellStyle name="Comma 7 3 2 4 4" xfId="2417" xr:uid="{00000000-0005-0000-0000-0000B1390000}"/>
    <cellStyle name="Comma 7 3 2 4 4 2" xfId="7674" xr:uid="{00000000-0005-0000-0000-0000B2390000}"/>
    <cellStyle name="Comma 7 3 2 4 4 2 2" xfId="15471" xr:uid="{00000000-0005-0000-0000-0000B3390000}"/>
    <cellStyle name="Comma 7 3 2 4 4 3" xfId="5075" xr:uid="{00000000-0005-0000-0000-0000B4390000}"/>
    <cellStyle name="Comma 7 3 2 4 4 3 2" xfId="12869" xr:uid="{00000000-0005-0000-0000-0000B5390000}"/>
    <cellStyle name="Comma 7 3 2 4 4 4" xfId="10271" xr:uid="{00000000-0005-0000-0000-0000B6390000}"/>
    <cellStyle name="Comma 7 3 2 4 5" xfId="7670" xr:uid="{00000000-0005-0000-0000-0000B7390000}"/>
    <cellStyle name="Comma 7 3 2 4 5 2" xfId="15467" xr:uid="{00000000-0005-0000-0000-0000B8390000}"/>
    <cellStyle name="Comma 7 3 2 4 6" xfId="5071" xr:uid="{00000000-0005-0000-0000-0000B9390000}"/>
    <cellStyle name="Comma 7 3 2 4 6 2" xfId="12865" xr:uid="{00000000-0005-0000-0000-0000BA390000}"/>
    <cellStyle name="Comma 7 3 2 4 7" xfId="10267" xr:uid="{00000000-0005-0000-0000-0000BB390000}"/>
    <cellStyle name="Comma 7 3 2 5" xfId="2418" xr:uid="{00000000-0005-0000-0000-0000BC390000}"/>
    <cellStyle name="Comma 7 3 2 5 2" xfId="2419" xr:uid="{00000000-0005-0000-0000-0000BD390000}"/>
    <cellStyle name="Comma 7 3 2 5 2 2" xfId="2420" xr:uid="{00000000-0005-0000-0000-0000BE390000}"/>
    <cellStyle name="Comma 7 3 2 5 2 2 2" xfId="7677" xr:uid="{00000000-0005-0000-0000-0000BF390000}"/>
    <cellStyle name="Comma 7 3 2 5 2 2 2 2" xfId="15474" xr:uid="{00000000-0005-0000-0000-0000C0390000}"/>
    <cellStyle name="Comma 7 3 2 5 2 2 3" xfId="5078" xr:uid="{00000000-0005-0000-0000-0000C1390000}"/>
    <cellStyle name="Comma 7 3 2 5 2 2 3 2" xfId="12872" xr:uid="{00000000-0005-0000-0000-0000C2390000}"/>
    <cellStyle name="Comma 7 3 2 5 2 2 4" xfId="10274" xr:uid="{00000000-0005-0000-0000-0000C3390000}"/>
    <cellStyle name="Comma 7 3 2 5 2 3" xfId="7676" xr:uid="{00000000-0005-0000-0000-0000C4390000}"/>
    <cellStyle name="Comma 7 3 2 5 2 3 2" xfId="15473" xr:uid="{00000000-0005-0000-0000-0000C5390000}"/>
    <cellStyle name="Comma 7 3 2 5 2 4" xfId="5077" xr:uid="{00000000-0005-0000-0000-0000C6390000}"/>
    <cellStyle name="Comma 7 3 2 5 2 4 2" xfId="12871" xr:uid="{00000000-0005-0000-0000-0000C7390000}"/>
    <cellStyle name="Comma 7 3 2 5 2 5" xfId="10273" xr:uid="{00000000-0005-0000-0000-0000C8390000}"/>
    <cellStyle name="Comma 7 3 2 5 3" xfId="2421" xr:uid="{00000000-0005-0000-0000-0000C9390000}"/>
    <cellStyle name="Comma 7 3 2 5 3 2" xfId="7678" xr:uid="{00000000-0005-0000-0000-0000CA390000}"/>
    <cellStyle name="Comma 7 3 2 5 3 2 2" xfId="15475" xr:uid="{00000000-0005-0000-0000-0000CB390000}"/>
    <cellStyle name="Comma 7 3 2 5 3 3" xfId="5079" xr:uid="{00000000-0005-0000-0000-0000CC390000}"/>
    <cellStyle name="Comma 7 3 2 5 3 3 2" xfId="12873" xr:uid="{00000000-0005-0000-0000-0000CD390000}"/>
    <cellStyle name="Comma 7 3 2 5 3 4" xfId="10275" xr:uid="{00000000-0005-0000-0000-0000CE390000}"/>
    <cellStyle name="Comma 7 3 2 5 4" xfId="2422" xr:uid="{00000000-0005-0000-0000-0000CF390000}"/>
    <cellStyle name="Comma 7 3 2 5 4 2" xfId="7679" xr:uid="{00000000-0005-0000-0000-0000D0390000}"/>
    <cellStyle name="Comma 7 3 2 5 4 2 2" xfId="15476" xr:uid="{00000000-0005-0000-0000-0000D1390000}"/>
    <cellStyle name="Comma 7 3 2 5 4 3" xfId="5080" xr:uid="{00000000-0005-0000-0000-0000D2390000}"/>
    <cellStyle name="Comma 7 3 2 5 4 3 2" xfId="12874" xr:uid="{00000000-0005-0000-0000-0000D3390000}"/>
    <cellStyle name="Comma 7 3 2 5 4 4" xfId="10276" xr:uid="{00000000-0005-0000-0000-0000D4390000}"/>
    <cellStyle name="Comma 7 3 2 5 5" xfId="7675" xr:uid="{00000000-0005-0000-0000-0000D5390000}"/>
    <cellStyle name="Comma 7 3 2 5 5 2" xfId="15472" xr:uid="{00000000-0005-0000-0000-0000D6390000}"/>
    <cellStyle name="Comma 7 3 2 5 6" xfId="5076" xr:uid="{00000000-0005-0000-0000-0000D7390000}"/>
    <cellStyle name="Comma 7 3 2 5 6 2" xfId="12870" xr:uid="{00000000-0005-0000-0000-0000D8390000}"/>
    <cellStyle name="Comma 7 3 2 5 7" xfId="10272" xr:uid="{00000000-0005-0000-0000-0000D9390000}"/>
    <cellStyle name="Comma 7 3 2 6" xfId="2423" xr:uid="{00000000-0005-0000-0000-0000DA390000}"/>
    <cellStyle name="Comma 7 3 2 6 2" xfId="2424" xr:uid="{00000000-0005-0000-0000-0000DB390000}"/>
    <cellStyle name="Comma 7 3 2 6 2 2" xfId="7681" xr:uid="{00000000-0005-0000-0000-0000DC390000}"/>
    <cellStyle name="Comma 7 3 2 6 2 2 2" xfId="15478" xr:uid="{00000000-0005-0000-0000-0000DD390000}"/>
    <cellStyle name="Comma 7 3 2 6 2 3" xfId="5082" xr:uid="{00000000-0005-0000-0000-0000DE390000}"/>
    <cellStyle name="Comma 7 3 2 6 2 3 2" xfId="12876" xr:uid="{00000000-0005-0000-0000-0000DF390000}"/>
    <cellStyle name="Comma 7 3 2 6 2 4" xfId="10278" xr:uid="{00000000-0005-0000-0000-0000E0390000}"/>
    <cellStyle name="Comma 7 3 2 6 3" xfId="2425" xr:uid="{00000000-0005-0000-0000-0000E1390000}"/>
    <cellStyle name="Comma 7 3 2 6 3 2" xfId="7682" xr:uid="{00000000-0005-0000-0000-0000E2390000}"/>
    <cellStyle name="Comma 7 3 2 6 3 2 2" xfId="15479" xr:uid="{00000000-0005-0000-0000-0000E3390000}"/>
    <cellStyle name="Comma 7 3 2 6 3 3" xfId="5083" xr:uid="{00000000-0005-0000-0000-0000E4390000}"/>
    <cellStyle name="Comma 7 3 2 6 3 3 2" xfId="12877" xr:uid="{00000000-0005-0000-0000-0000E5390000}"/>
    <cellStyle name="Comma 7 3 2 6 3 4" xfId="10279" xr:uid="{00000000-0005-0000-0000-0000E6390000}"/>
    <cellStyle name="Comma 7 3 2 6 4" xfId="7680" xr:uid="{00000000-0005-0000-0000-0000E7390000}"/>
    <cellStyle name="Comma 7 3 2 6 4 2" xfId="15477" xr:uid="{00000000-0005-0000-0000-0000E8390000}"/>
    <cellStyle name="Comma 7 3 2 6 5" xfId="5081" xr:uid="{00000000-0005-0000-0000-0000E9390000}"/>
    <cellStyle name="Comma 7 3 2 6 5 2" xfId="12875" xr:uid="{00000000-0005-0000-0000-0000EA390000}"/>
    <cellStyle name="Comma 7 3 2 6 6" xfId="10277" xr:uid="{00000000-0005-0000-0000-0000EB390000}"/>
    <cellStyle name="Comma 7 3 2 7" xfId="2426" xr:uid="{00000000-0005-0000-0000-0000EC390000}"/>
    <cellStyle name="Comma 7 3 2 7 2" xfId="2427" xr:uid="{00000000-0005-0000-0000-0000ED390000}"/>
    <cellStyle name="Comma 7 3 2 7 2 2" xfId="7684" xr:uid="{00000000-0005-0000-0000-0000EE390000}"/>
    <cellStyle name="Comma 7 3 2 7 2 2 2" xfId="15481" xr:uid="{00000000-0005-0000-0000-0000EF390000}"/>
    <cellStyle name="Comma 7 3 2 7 2 3" xfId="5085" xr:uid="{00000000-0005-0000-0000-0000F0390000}"/>
    <cellStyle name="Comma 7 3 2 7 2 3 2" xfId="12879" xr:uid="{00000000-0005-0000-0000-0000F1390000}"/>
    <cellStyle name="Comma 7 3 2 7 2 4" xfId="10281" xr:uid="{00000000-0005-0000-0000-0000F2390000}"/>
    <cellStyle name="Comma 7 3 2 7 3" xfId="7683" xr:uid="{00000000-0005-0000-0000-0000F3390000}"/>
    <cellStyle name="Comma 7 3 2 7 3 2" xfId="15480" xr:uid="{00000000-0005-0000-0000-0000F4390000}"/>
    <cellStyle name="Comma 7 3 2 7 4" xfId="5084" xr:uid="{00000000-0005-0000-0000-0000F5390000}"/>
    <cellStyle name="Comma 7 3 2 7 4 2" xfId="12878" xr:uid="{00000000-0005-0000-0000-0000F6390000}"/>
    <cellStyle name="Comma 7 3 2 7 5" xfId="10280" xr:uid="{00000000-0005-0000-0000-0000F7390000}"/>
    <cellStyle name="Comma 7 3 2 8" xfId="2428" xr:uid="{00000000-0005-0000-0000-0000F8390000}"/>
    <cellStyle name="Comma 7 3 2 8 2" xfId="7685" xr:uid="{00000000-0005-0000-0000-0000F9390000}"/>
    <cellStyle name="Comma 7 3 2 8 2 2" xfId="15482" xr:uid="{00000000-0005-0000-0000-0000FA390000}"/>
    <cellStyle name="Comma 7 3 2 8 3" xfId="5086" xr:uid="{00000000-0005-0000-0000-0000FB390000}"/>
    <cellStyle name="Comma 7 3 2 8 3 2" xfId="12880" xr:uid="{00000000-0005-0000-0000-0000FC390000}"/>
    <cellStyle name="Comma 7 3 2 8 4" xfId="10282" xr:uid="{00000000-0005-0000-0000-0000FD390000}"/>
    <cellStyle name="Comma 7 3 2 9" xfId="2429" xr:uid="{00000000-0005-0000-0000-0000FE390000}"/>
    <cellStyle name="Comma 7 3 2 9 2" xfId="7686" xr:uid="{00000000-0005-0000-0000-0000FF390000}"/>
    <cellStyle name="Comma 7 3 2 9 2 2" xfId="15483" xr:uid="{00000000-0005-0000-0000-0000003A0000}"/>
    <cellStyle name="Comma 7 3 2 9 3" xfId="5087" xr:uid="{00000000-0005-0000-0000-0000013A0000}"/>
    <cellStyle name="Comma 7 3 2 9 3 2" xfId="12881" xr:uid="{00000000-0005-0000-0000-0000023A0000}"/>
    <cellStyle name="Comma 7 3 2 9 4" xfId="10283" xr:uid="{00000000-0005-0000-0000-0000033A0000}"/>
    <cellStyle name="Comma 7 3 3" xfId="2430" xr:uid="{00000000-0005-0000-0000-0000043A0000}"/>
    <cellStyle name="Comma 7 3 3 2" xfId="2431" xr:uid="{00000000-0005-0000-0000-0000053A0000}"/>
    <cellStyle name="Comma 7 3 3 2 2" xfId="2432" xr:uid="{00000000-0005-0000-0000-0000063A0000}"/>
    <cellStyle name="Comma 7 3 3 2 2 2" xfId="7689" xr:uid="{00000000-0005-0000-0000-0000073A0000}"/>
    <cellStyle name="Comma 7 3 3 2 2 2 2" xfId="15486" xr:uid="{00000000-0005-0000-0000-0000083A0000}"/>
    <cellStyle name="Comma 7 3 3 2 2 3" xfId="5090" xr:uid="{00000000-0005-0000-0000-0000093A0000}"/>
    <cellStyle name="Comma 7 3 3 2 2 3 2" xfId="12884" xr:uid="{00000000-0005-0000-0000-00000A3A0000}"/>
    <cellStyle name="Comma 7 3 3 2 2 4" xfId="10286" xr:uid="{00000000-0005-0000-0000-00000B3A0000}"/>
    <cellStyle name="Comma 7 3 3 2 3" xfId="7688" xr:uid="{00000000-0005-0000-0000-00000C3A0000}"/>
    <cellStyle name="Comma 7 3 3 2 3 2" xfId="15485" xr:uid="{00000000-0005-0000-0000-00000D3A0000}"/>
    <cellStyle name="Comma 7 3 3 2 4" xfId="5089" xr:uid="{00000000-0005-0000-0000-00000E3A0000}"/>
    <cellStyle name="Comma 7 3 3 2 4 2" xfId="12883" xr:uid="{00000000-0005-0000-0000-00000F3A0000}"/>
    <cellStyle name="Comma 7 3 3 2 5" xfId="10285" xr:uid="{00000000-0005-0000-0000-0000103A0000}"/>
    <cellStyle name="Comma 7 3 3 3" xfId="2433" xr:uid="{00000000-0005-0000-0000-0000113A0000}"/>
    <cellStyle name="Comma 7 3 3 3 2" xfId="7690" xr:uid="{00000000-0005-0000-0000-0000123A0000}"/>
    <cellStyle name="Comma 7 3 3 3 2 2" xfId="15487" xr:uid="{00000000-0005-0000-0000-0000133A0000}"/>
    <cellStyle name="Comma 7 3 3 3 3" xfId="5091" xr:uid="{00000000-0005-0000-0000-0000143A0000}"/>
    <cellStyle name="Comma 7 3 3 3 3 2" xfId="12885" xr:uid="{00000000-0005-0000-0000-0000153A0000}"/>
    <cellStyle name="Comma 7 3 3 3 4" xfId="10287" xr:uid="{00000000-0005-0000-0000-0000163A0000}"/>
    <cellStyle name="Comma 7 3 3 4" xfId="2434" xr:uid="{00000000-0005-0000-0000-0000173A0000}"/>
    <cellStyle name="Comma 7 3 3 4 2" xfId="7691" xr:uid="{00000000-0005-0000-0000-0000183A0000}"/>
    <cellStyle name="Comma 7 3 3 4 2 2" xfId="15488" xr:uid="{00000000-0005-0000-0000-0000193A0000}"/>
    <cellStyle name="Comma 7 3 3 4 3" xfId="5092" xr:uid="{00000000-0005-0000-0000-00001A3A0000}"/>
    <cellStyle name="Comma 7 3 3 4 3 2" xfId="12886" xr:uid="{00000000-0005-0000-0000-00001B3A0000}"/>
    <cellStyle name="Comma 7 3 3 4 4" xfId="10288" xr:uid="{00000000-0005-0000-0000-00001C3A0000}"/>
    <cellStyle name="Comma 7 3 3 5" xfId="7687" xr:uid="{00000000-0005-0000-0000-00001D3A0000}"/>
    <cellStyle name="Comma 7 3 3 5 2" xfId="15484" xr:uid="{00000000-0005-0000-0000-00001E3A0000}"/>
    <cellStyle name="Comma 7 3 3 6" xfId="5088" xr:uid="{00000000-0005-0000-0000-00001F3A0000}"/>
    <cellStyle name="Comma 7 3 3 6 2" xfId="12882" xr:uid="{00000000-0005-0000-0000-0000203A0000}"/>
    <cellStyle name="Comma 7 3 3 7" xfId="10284" xr:uid="{00000000-0005-0000-0000-0000213A0000}"/>
    <cellStyle name="Comma 7 3 4" xfId="2435" xr:uid="{00000000-0005-0000-0000-0000223A0000}"/>
    <cellStyle name="Comma 7 3 4 2" xfId="2436" xr:uid="{00000000-0005-0000-0000-0000233A0000}"/>
    <cellStyle name="Comma 7 3 4 2 2" xfId="2437" xr:uid="{00000000-0005-0000-0000-0000243A0000}"/>
    <cellStyle name="Comma 7 3 4 2 2 2" xfId="7694" xr:uid="{00000000-0005-0000-0000-0000253A0000}"/>
    <cellStyle name="Comma 7 3 4 2 2 2 2" xfId="15491" xr:uid="{00000000-0005-0000-0000-0000263A0000}"/>
    <cellStyle name="Comma 7 3 4 2 2 3" xfId="5095" xr:uid="{00000000-0005-0000-0000-0000273A0000}"/>
    <cellStyle name="Comma 7 3 4 2 2 3 2" xfId="12889" xr:uid="{00000000-0005-0000-0000-0000283A0000}"/>
    <cellStyle name="Comma 7 3 4 2 2 4" xfId="10291" xr:uid="{00000000-0005-0000-0000-0000293A0000}"/>
    <cellStyle name="Comma 7 3 4 2 3" xfId="7693" xr:uid="{00000000-0005-0000-0000-00002A3A0000}"/>
    <cellStyle name="Comma 7 3 4 2 3 2" xfId="15490" xr:uid="{00000000-0005-0000-0000-00002B3A0000}"/>
    <cellStyle name="Comma 7 3 4 2 4" xfId="5094" xr:uid="{00000000-0005-0000-0000-00002C3A0000}"/>
    <cellStyle name="Comma 7 3 4 2 4 2" xfId="12888" xr:uid="{00000000-0005-0000-0000-00002D3A0000}"/>
    <cellStyle name="Comma 7 3 4 2 5" xfId="10290" xr:uid="{00000000-0005-0000-0000-00002E3A0000}"/>
    <cellStyle name="Comma 7 3 4 3" xfId="2438" xr:uid="{00000000-0005-0000-0000-00002F3A0000}"/>
    <cellStyle name="Comma 7 3 4 3 2" xfId="7695" xr:uid="{00000000-0005-0000-0000-0000303A0000}"/>
    <cellStyle name="Comma 7 3 4 3 2 2" xfId="15492" xr:uid="{00000000-0005-0000-0000-0000313A0000}"/>
    <cellStyle name="Comma 7 3 4 3 3" xfId="5096" xr:uid="{00000000-0005-0000-0000-0000323A0000}"/>
    <cellStyle name="Comma 7 3 4 3 3 2" xfId="12890" xr:uid="{00000000-0005-0000-0000-0000333A0000}"/>
    <cellStyle name="Comma 7 3 4 3 4" xfId="10292" xr:uid="{00000000-0005-0000-0000-0000343A0000}"/>
    <cellStyle name="Comma 7 3 4 4" xfId="2439" xr:uid="{00000000-0005-0000-0000-0000353A0000}"/>
    <cellStyle name="Comma 7 3 4 4 2" xfId="7696" xr:uid="{00000000-0005-0000-0000-0000363A0000}"/>
    <cellStyle name="Comma 7 3 4 4 2 2" xfId="15493" xr:uid="{00000000-0005-0000-0000-0000373A0000}"/>
    <cellStyle name="Comma 7 3 4 4 3" xfId="5097" xr:uid="{00000000-0005-0000-0000-0000383A0000}"/>
    <cellStyle name="Comma 7 3 4 4 3 2" xfId="12891" xr:uid="{00000000-0005-0000-0000-0000393A0000}"/>
    <cellStyle name="Comma 7 3 4 4 4" xfId="10293" xr:uid="{00000000-0005-0000-0000-00003A3A0000}"/>
    <cellStyle name="Comma 7 3 4 5" xfId="7692" xr:uid="{00000000-0005-0000-0000-00003B3A0000}"/>
    <cellStyle name="Comma 7 3 4 5 2" xfId="15489" xr:uid="{00000000-0005-0000-0000-00003C3A0000}"/>
    <cellStyle name="Comma 7 3 4 6" xfId="5093" xr:uid="{00000000-0005-0000-0000-00003D3A0000}"/>
    <cellStyle name="Comma 7 3 4 6 2" xfId="12887" xr:uid="{00000000-0005-0000-0000-00003E3A0000}"/>
    <cellStyle name="Comma 7 3 4 7" xfId="10289" xr:uid="{00000000-0005-0000-0000-00003F3A0000}"/>
    <cellStyle name="Comma 7 3 5" xfId="2440" xr:uid="{00000000-0005-0000-0000-0000403A0000}"/>
    <cellStyle name="Comma 7 3 5 2" xfId="2441" xr:uid="{00000000-0005-0000-0000-0000413A0000}"/>
    <cellStyle name="Comma 7 3 5 2 2" xfId="2442" xr:uid="{00000000-0005-0000-0000-0000423A0000}"/>
    <cellStyle name="Comma 7 3 5 2 2 2" xfId="7699" xr:uid="{00000000-0005-0000-0000-0000433A0000}"/>
    <cellStyle name="Comma 7 3 5 2 2 2 2" xfId="15496" xr:uid="{00000000-0005-0000-0000-0000443A0000}"/>
    <cellStyle name="Comma 7 3 5 2 2 3" xfId="5100" xr:uid="{00000000-0005-0000-0000-0000453A0000}"/>
    <cellStyle name="Comma 7 3 5 2 2 3 2" xfId="12894" xr:uid="{00000000-0005-0000-0000-0000463A0000}"/>
    <cellStyle name="Comma 7 3 5 2 2 4" xfId="10296" xr:uid="{00000000-0005-0000-0000-0000473A0000}"/>
    <cellStyle name="Comma 7 3 5 2 3" xfId="7698" xr:uid="{00000000-0005-0000-0000-0000483A0000}"/>
    <cellStyle name="Comma 7 3 5 2 3 2" xfId="15495" xr:uid="{00000000-0005-0000-0000-0000493A0000}"/>
    <cellStyle name="Comma 7 3 5 2 4" xfId="5099" xr:uid="{00000000-0005-0000-0000-00004A3A0000}"/>
    <cellStyle name="Comma 7 3 5 2 4 2" xfId="12893" xr:uid="{00000000-0005-0000-0000-00004B3A0000}"/>
    <cellStyle name="Comma 7 3 5 2 5" xfId="10295" xr:uid="{00000000-0005-0000-0000-00004C3A0000}"/>
    <cellStyle name="Comma 7 3 5 3" xfId="2443" xr:uid="{00000000-0005-0000-0000-00004D3A0000}"/>
    <cellStyle name="Comma 7 3 5 3 2" xfId="7700" xr:uid="{00000000-0005-0000-0000-00004E3A0000}"/>
    <cellStyle name="Comma 7 3 5 3 2 2" xfId="15497" xr:uid="{00000000-0005-0000-0000-00004F3A0000}"/>
    <cellStyle name="Comma 7 3 5 3 3" xfId="5101" xr:uid="{00000000-0005-0000-0000-0000503A0000}"/>
    <cellStyle name="Comma 7 3 5 3 3 2" xfId="12895" xr:uid="{00000000-0005-0000-0000-0000513A0000}"/>
    <cellStyle name="Comma 7 3 5 3 4" xfId="10297" xr:uid="{00000000-0005-0000-0000-0000523A0000}"/>
    <cellStyle name="Comma 7 3 5 4" xfId="2444" xr:uid="{00000000-0005-0000-0000-0000533A0000}"/>
    <cellStyle name="Comma 7 3 5 4 2" xfId="7701" xr:uid="{00000000-0005-0000-0000-0000543A0000}"/>
    <cellStyle name="Comma 7 3 5 4 2 2" xfId="15498" xr:uid="{00000000-0005-0000-0000-0000553A0000}"/>
    <cellStyle name="Comma 7 3 5 4 3" xfId="5102" xr:uid="{00000000-0005-0000-0000-0000563A0000}"/>
    <cellStyle name="Comma 7 3 5 4 3 2" xfId="12896" xr:uid="{00000000-0005-0000-0000-0000573A0000}"/>
    <cellStyle name="Comma 7 3 5 4 4" xfId="10298" xr:uid="{00000000-0005-0000-0000-0000583A0000}"/>
    <cellStyle name="Comma 7 3 5 5" xfId="7697" xr:uid="{00000000-0005-0000-0000-0000593A0000}"/>
    <cellStyle name="Comma 7 3 5 5 2" xfId="15494" xr:uid="{00000000-0005-0000-0000-00005A3A0000}"/>
    <cellStyle name="Comma 7 3 5 6" xfId="5098" xr:uid="{00000000-0005-0000-0000-00005B3A0000}"/>
    <cellStyle name="Comma 7 3 5 6 2" xfId="12892" xr:uid="{00000000-0005-0000-0000-00005C3A0000}"/>
    <cellStyle name="Comma 7 3 5 7" xfId="10294" xr:uid="{00000000-0005-0000-0000-00005D3A0000}"/>
    <cellStyle name="Comma 7 3 6" xfId="2445" xr:uid="{00000000-0005-0000-0000-00005E3A0000}"/>
    <cellStyle name="Comma 7 3 6 2" xfId="2446" xr:uid="{00000000-0005-0000-0000-00005F3A0000}"/>
    <cellStyle name="Comma 7 3 6 2 2" xfId="2447" xr:uid="{00000000-0005-0000-0000-0000603A0000}"/>
    <cellStyle name="Comma 7 3 6 2 2 2" xfId="7704" xr:uid="{00000000-0005-0000-0000-0000613A0000}"/>
    <cellStyle name="Comma 7 3 6 2 2 2 2" xfId="15501" xr:uid="{00000000-0005-0000-0000-0000623A0000}"/>
    <cellStyle name="Comma 7 3 6 2 2 3" xfId="5105" xr:uid="{00000000-0005-0000-0000-0000633A0000}"/>
    <cellStyle name="Comma 7 3 6 2 2 3 2" xfId="12899" xr:uid="{00000000-0005-0000-0000-0000643A0000}"/>
    <cellStyle name="Comma 7 3 6 2 2 4" xfId="10301" xr:uid="{00000000-0005-0000-0000-0000653A0000}"/>
    <cellStyle name="Comma 7 3 6 2 3" xfId="7703" xr:uid="{00000000-0005-0000-0000-0000663A0000}"/>
    <cellStyle name="Comma 7 3 6 2 3 2" xfId="15500" xr:uid="{00000000-0005-0000-0000-0000673A0000}"/>
    <cellStyle name="Comma 7 3 6 2 4" xfId="5104" xr:uid="{00000000-0005-0000-0000-0000683A0000}"/>
    <cellStyle name="Comma 7 3 6 2 4 2" xfId="12898" xr:uid="{00000000-0005-0000-0000-0000693A0000}"/>
    <cellStyle name="Comma 7 3 6 2 5" xfId="10300" xr:uid="{00000000-0005-0000-0000-00006A3A0000}"/>
    <cellStyle name="Comma 7 3 6 3" xfId="2448" xr:uid="{00000000-0005-0000-0000-00006B3A0000}"/>
    <cellStyle name="Comma 7 3 6 3 2" xfId="7705" xr:uid="{00000000-0005-0000-0000-00006C3A0000}"/>
    <cellStyle name="Comma 7 3 6 3 2 2" xfId="15502" xr:uid="{00000000-0005-0000-0000-00006D3A0000}"/>
    <cellStyle name="Comma 7 3 6 3 3" xfId="5106" xr:uid="{00000000-0005-0000-0000-00006E3A0000}"/>
    <cellStyle name="Comma 7 3 6 3 3 2" xfId="12900" xr:uid="{00000000-0005-0000-0000-00006F3A0000}"/>
    <cellStyle name="Comma 7 3 6 3 4" xfId="10302" xr:uid="{00000000-0005-0000-0000-0000703A0000}"/>
    <cellStyle name="Comma 7 3 6 4" xfId="2449" xr:uid="{00000000-0005-0000-0000-0000713A0000}"/>
    <cellStyle name="Comma 7 3 6 4 2" xfId="7706" xr:uid="{00000000-0005-0000-0000-0000723A0000}"/>
    <cellStyle name="Comma 7 3 6 4 2 2" xfId="15503" xr:uid="{00000000-0005-0000-0000-0000733A0000}"/>
    <cellStyle name="Comma 7 3 6 4 3" xfId="5107" xr:uid="{00000000-0005-0000-0000-0000743A0000}"/>
    <cellStyle name="Comma 7 3 6 4 3 2" xfId="12901" xr:uid="{00000000-0005-0000-0000-0000753A0000}"/>
    <cellStyle name="Comma 7 3 6 4 4" xfId="10303" xr:uid="{00000000-0005-0000-0000-0000763A0000}"/>
    <cellStyle name="Comma 7 3 6 5" xfId="7702" xr:uid="{00000000-0005-0000-0000-0000773A0000}"/>
    <cellStyle name="Comma 7 3 6 5 2" xfId="15499" xr:uid="{00000000-0005-0000-0000-0000783A0000}"/>
    <cellStyle name="Comma 7 3 6 6" xfId="5103" xr:uid="{00000000-0005-0000-0000-0000793A0000}"/>
    <cellStyle name="Comma 7 3 6 6 2" xfId="12897" xr:uid="{00000000-0005-0000-0000-00007A3A0000}"/>
    <cellStyle name="Comma 7 3 6 7" xfId="10299" xr:uid="{00000000-0005-0000-0000-00007B3A0000}"/>
    <cellStyle name="Comma 7 3 7" xfId="2450" xr:uid="{00000000-0005-0000-0000-00007C3A0000}"/>
    <cellStyle name="Comma 7 3 7 2" xfId="2451" xr:uid="{00000000-0005-0000-0000-00007D3A0000}"/>
    <cellStyle name="Comma 7 3 7 2 2" xfId="7708" xr:uid="{00000000-0005-0000-0000-00007E3A0000}"/>
    <cellStyle name="Comma 7 3 7 2 2 2" xfId="15505" xr:uid="{00000000-0005-0000-0000-00007F3A0000}"/>
    <cellStyle name="Comma 7 3 7 2 3" xfId="5109" xr:uid="{00000000-0005-0000-0000-0000803A0000}"/>
    <cellStyle name="Comma 7 3 7 2 3 2" xfId="12903" xr:uid="{00000000-0005-0000-0000-0000813A0000}"/>
    <cellStyle name="Comma 7 3 7 2 4" xfId="10305" xr:uid="{00000000-0005-0000-0000-0000823A0000}"/>
    <cellStyle name="Comma 7 3 7 3" xfId="2452" xr:uid="{00000000-0005-0000-0000-0000833A0000}"/>
    <cellStyle name="Comma 7 3 7 3 2" xfId="7709" xr:uid="{00000000-0005-0000-0000-0000843A0000}"/>
    <cellStyle name="Comma 7 3 7 3 2 2" xfId="15506" xr:uid="{00000000-0005-0000-0000-0000853A0000}"/>
    <cellStyle name="Comma 7 3 7 3 3" xfId="5110" xr:uid="{00000000-0005-0000-0000-0000863A0000}"/>
    <cellStyle name="Comma 7 3 7 3 3 2" xfId="12904" xr:uid="{00000000-0005-0000-0000-0000873A0000}"/>
    <cellStyle name="Comma 7 3 7 3 4" xfId="10306" xr:uid="{00000000-0005-0000-0000-0000883A0000}"/>
    <cellStyle name="Comma 7 3 7 4" xfId="7707" xr:uid="{00000000-0005-0000-0000-0000893A0000}"/>
    <cellStyle name="Comma 7 3 7 4 2" xfId="15504" xr:uid="{00000000-0005-0000-0000-00008A3A0000}"/>
    <cellStyle name="Comma 7 3 7 5" xfId="5108" xr:uid="{00000000-0005-0000-0000-00008B3A0000}"/>
    <cellStyle name="Comma 7 3 7 5 2" xfId="12902" xr:uid="{00000000-0005-0000-0000-00008C3A0000}"/>
    <cellStyle name="Comma 7 3 7 6" xfId="10304" xr:uid="{00000000-0005-0000-0000-00008D3A0000}"/>
    <cellStyle name="Comma 7 3 8" xfId="2453" xr:uid="{00000000-0005-0000-0000-00008E3A0000}"/>
    <cellStyle name="Comma 7 3 8 2" xfId="2454" xr:uid="{00000000-0005-0000-0000-00008F3A0000}"/>
    <cellStyle name="Comma 7 3 8 2 2" xfId="7711" xr:uid="{00000000-0005-0000-0000-0000903A0000}"/>
    <cellStyle name="Comma 7 3 8 2 2 2" xfId="15508" xr:uid="{00000000-0005-0000-0000-0000913A0000}"/>
    <cellStyle name="Comma 7 3 8 2 3" xfId="5112" xr:uid="{00000000-0005-0000-0000-0000923A0000}"/>
    <cellStyle name="Comma 7 3 8 2 3 2" xfId="12906" xr:uid="{00000000-0005-0000-0000-0000933A0000}"/>
    <cellStyle name="Comma 7 3 8 2 4" xfId="10308" xr:uid="{00000000-0005-0000-0000-0000943A0000}"/>
    <cellStyle name="Comma 7 3 8 3" xfId="7710" xr:uid="{00000000-0005-0000-0000-0000953A0000}"/>
    <cellStyle name="Comma 7 3 8 3 2" xfId="15507" xr:uid="{00000000-0005-0000-0000-0000963A0000}"/>
    <cellStyle name="Comma 7 3 8 4" xfId="5111" xr:uid="{00000000-0005-0000-0000-0000973A0000}"/>
    <cellStyle name="Comma 7 3 8 4 2" xfId="12905" xr:uid="{00000000-0005-0000-0000-0000983A0000}"/>
    <cellStyle name="Comma 7 3 8 5" xfId="10307" xr:uid="{00000000-0005-0000-0000-0000993A0000}"/>
    <cellStyle name="Comma 7 3 9" xfId="2455" xr:uid="{00000000-0005-0000-0000-00009A3A0000}"/>
    <cellStyle name="Comma 7 3 9 2" xfId="7712" xr:uid="{00000000-0005-0000-0000-00009B3A0000}"/>
    <cellStyle name="Comma 7 3 9 2 2" xfId="15509" xr:uid="{00000000-0005-0000-0000-00009C3A0000}"/>
    <cellStyle name="Comma 7 3 9 3" xfId="5113" xr:uid="{00000000-0005-0000-0000-00009D3A0000}"/>
    <cellStyle name="Comma 7 3 9 3 2" xfId="12907" xr:uid="{00000000-0005-0000-0000-00009E3A0000}"/>
    <cellStyle name="Comma 7 3 9 4" xfId="10309" xr:uid="{00000000-0005-0000-0000-00009F3A0000}"/>
    <cellStyle name="Comma 7 4" xfId="2456" xr:uid="{00000000-0005-0000-0000-0000A03A0000}"/>
    <cellStyle name="Comma 7 4 10" xfId="2457" xr:uid="{00000000-0005-0000-0000-0000A13A0000}"/>
    <cellStyle name="Comma 7 4 10 2" xfId="7714" xr:uid="{00000000-0005-0000-0000-0000A23A0000}"/>
    <cellStyle name="Comma 7 4 10 2 2" xfId="15511" xr:uid="{00000000-0005-0000-0000-0000A33A0000}"/>
    <cellStyle name="Comma 7 4 10 3" xfId="5115" xr:uid="{00000000-0005-0000-0000-0000A43A0000}"/>
    <cellStyle name="Comma 7 4 10 3 2" xfId="12909" xr:uid="{00000000-0005-0000-0000-0000A53A0000}"/>
    <cellStyle name="Comma 7 4 10 4" xfId="10311" xr:uid="{00000000-0005-0000-0000-0000A63A0000}"/>
    <cellStyle name="Comma 7 4 11" xfId="7713" xr:uid="{00000000-0005-0000-0000-0000A73A0000}"/>
    <cellStyle name="Comma 7 4 11 2" xfId="15510" xr:uid="{00000000-0005-0000-0000-0000A83A0000}"/>
    <cellStyle name="Comma 7 4 12" xfId="5114" xr:uid="{00000000-0005-0000-0000-0000A93A0000}"/>
    <cellStyle name="Comma 7 4 12 2" xfId="12908" xr:uid="{00000000-0005-0000-0000-0000AA3A0000}"/>
    <cellStyle name="Comma 7 4 13" xfId="10310" xr:uid="{00000000-0005-0000-0000-0000AB3A0000}"/>
    <cellStyle name="Comma 7 4 2" xfId="2458" xr:uid="{00000000-0005-0000-0000-0000AC3A0000}"/>
    <cellStyle name="Comma 7 4 2 10" xfId="7715" xr:uid="{00000000-0005-0000-0000-0000AD3A0000}"/>
    <cellStyle name="Comma 7 4 2 10 2" xfId="15512" xr:uid="{00000000-0005-0000-0000-0000AE3A0000}"/>
    <cellStyle name="Comma 7 4 2 11" xfId="5116" xr:uid="{00000000-0005-0000-0000-0000AF3A0000}"/>
    <cellStyle name="Comma 7 4 2 11 2" xfId="12910" xr:uid="{00000000-0005-0000-0000-0000B03A0000}"/>
    <cellStyle name="Comma 7 4 2 12" xfId="10312" xr:uid="{00000000-0005-0000-0000-0000B13A0000}"/>
    <cellStyle name="Comma 7 4 2 2" xfId="2459" xr:uid="{00000000-0005-0000-0000-0000B23A0000}"/>
    <cellStyle name="Comma 7 4 2 2 2" xfId="2460" xr:uid="{00000000-0005-0000-0000-0000B33A0000}"/>
    <cellStyle name="Comma 7 4 2 2 2 2" xfId="2461" xr:uid="{00000000-0005-0000-0000-0000B43A0000}"/>
    <cellStyle name="Comma 7 4 2 2 2 2 2" xfId="7718" xr:uid="{00000000-0005-0000-0000-0000B53A0000}"/>
    <cellStyle name="Comma 7 4 2 2 2 2 2 2" xfId="15515" xr:uid="{00000000-0005-0000-0000-0000B63A0000}"/>
    <cellStyle name="Comma 7 4 2 2 2 2 3" xfId="5119" xr:uid="{00000000-0005-0000-0000-0000B73A0000}"/>
    <cellStyle name="Comma 7 4 2 2 2 2 3 2" xfId="12913" xr:uid="{00000000-0005-0000-0000-0000B83A0000}"/>
    <cellStyle name="Comma 7 4 2 2 2 2 4" xfId="10315" xr:uid="{00000000-0005-0000-0000-0000B93A0000}"/>
    <cellStyle name="Comma 7 4 2 2 2 3" xfId="7717" xr:uid="{00000000-0005-0000-0000-0000BA3A0000}"/>
    <cellStyle name="Comma 7 4 2 2 2 3 2" xfId="15514" xr:uid="{00000000-0005-0000-0000-0000BB3A0000}"/>
    <cellStyle name="Comma 7 4 2 2 2 4" xfId="5118" xr:uid="{00000000-0005-0000-0000-0000BC3A0000}"/>
    <cellStyle name="Comma 7 4 2 2 2 4 2" xfId="12912" xr:uid="{00000000-0005-0000-0000-0000BD3A0000}"/>
    <cellStyle name="Comma 7 4 2 2 2 5" xfId="10314" xr:uid="{00000000-0005-0000-0000-0000BE3A0000}"/>
    <cellStyle name="Comma 7 4 2 2 3" xfId="2462" xr:uid="{00000000-0005-0000-0000-0000BF3A0000}"/>
    <cellStyle name="Comma 7 4 2 2 3 2" xfId="7719" xr:uid="{00000000-0005-0000-0000-0000C03A0000}"/>
    <cellStyle name="Comma 7 4 2 2 3 2 2" xfId="15516" xr:uid="{00000000-0005-0000-0000-0000C13A0000}"/>
    <cellStyle name="Comma 7 4 2 2 3 3" xfId="5120" xr:uid="{00000000-0005-0000-0000-0000C23A0000}"/>
    <cellStyle name="Comma 7 4 2 2 3 3 2" xfId="12914" xr:uid="{00000000-0005-0000-0000-0000C33A0000}"/>
    <cellStyle name="Comma 7 4 2 2 3 4" xfId="10316" xr:uid="{00000000-0005-0000-0000-0000C43A0000}"/>
    <cellStyle name="Comma 7 4 2 2 4" xfId="2463" xr:uid="{00000000-0005-0000-0000-0000C53A0000}"/>
    <cellStyle name="Comma 7 4 2 2 4 2" xfId="7720" xr:uid="{00000000-0005-0000-0000-0000C63A0000}"/>
    <cellStyle name="Comma 7 4 2 2 4 2 2" xfId="15517" xr:uid="{00000000-0005-0000-0000-0000C73A0000}"/>
    <cellStyle name="Comma 7 4 2 2 4 3" xfId="5121" xr:uid="{00000000-0005-0000-0000-0000C83A0000}"/>
    <cellStyle name="Comma 7 4 2 2 4 3 2" xfId="12915" xr:uid="{00000000-0005-0000-0000-0000C93A0000}"/>
    <cellStyle name="Comma 7 4 2 2 4 4" xfId="10317" xr:uid="{00000000-0005-0000-0000-0000CA3A0000}"/>
    <cellStyle name="Comma 7 4 2 2 5" xfId="7716" xr:uid="{00000000-0005-0000-0000-0000CB3A0000}"/>
    <cellStyle name="Comma 7 4 2 2 5 2" xfId="15513" xr:uid="{00000000-0005-0000-0000-0000CC3A0000}"/>
    <cellStyle name="Comma 7 4 2 2 6" xfId="5117" xr:uid="{00000000-0005-0000-0000-0000CD3A0000}"/>
    <cellStyle name="Comma 7 4 2 2 6 2" xfId="12911" xr:uid="{00000000-0005-0000-0000-0000CE3A0000}"/>
    <cellStyle name="Comma 7 4 2 2 7" xfId="10313" xr:uid="{00000000-0005-0000-0000-0000CF3A0000}"/>
    <cellStyle name="Comma 7 4 2 3" xfId="2464" xr:uid="{00000000-0005-0000-0000-0000D03A0000}"/>
    <cellStyle name="Comma 7 4 2 3 2" xfId="2465" xr:uid="{00000000-0005-0000-0000-0000D13A0000}"/>
    <cellStyle name="Comma 7 4 2 3 2 2" xfId="2466" xr:uid="{00000000-0005-0000-0000-0000D23A0000}"/>
    <cellStyle name="Comma 7 4 2 3 2 2 2" xfId="7723" xr:uid="{00000000-0005-0000-0000-0000D33A0000}"/>
    <cellStyle name="Comma 7 4 2 3 2 2 2 2" xfId="15520" xr:uid="{00000000-0005-0000-0000-0000D43A0000}"/>
    <cellStyle name="Comma 7 4 2 3 2 2 3" xfId="5124" xr:uid="{00000000-0005-0000-0000-0000D53A0000}"/>
    <cellStyle name="Comma 7 4 2 3 2 2 3 2" xfId="12918" xr:uid="{00000000-0005-0000-0000-0000D63A0000}"/>
    <cellStyle name="Comma 7 4 2 3 2 2 4" xfId="10320" xr:uid="{00000000-0005-0000-0000-0000D73A0000}"/>
    <cellStyle name="Comma 7 4 2 3 2 3" xfId="7722" xr:uid="{00000000-0005-0000-0000-0000D83A0000}"/>
    <cellStyle name="Comma 7 4 2 3 2 3 2" xfId="15519" xr:uid="{00000000-0005-0000-0000-0000D93A0000}"/>
    <cellStyle name="Comma 7 4 2 3 2 4" xfId="5123" xr:uid="{00000000-0005-0000-0000-0000DA3A0000}"/>
    <cellStyle name="Comma 7 4 2 3 2 4 2" xfId="12917" xr:uid="{00000000-0005-0000-0000-0000DB3A0000}"/>
    <cellStyle name="Comma 7 4 2 3 2 5" xfId="10319" xr:uid="{00000000-0005-0000-0000-0000DC3A0000}"/>
    <cellStyle name="Comma 7 4 2 3 3" xfId="2467" xr:uid="{00000000-0005-0000-0000-0000DD3A0000}"/>
    <cellStyle name="Comma 7 4 2 3 3 2" xfId="7724" xr:uid="{00000000-0005-0000-0000-0000DE3A0000}"/>
    <cellStyle name="Comma 7 4 2 3 3 2 2" xfId="15521" xr:uid="{00000000-0005-0000-0000-0000DF3A0000}"/>
    <cellStyle name="Comma 7 4 2 3 3 3" xfId="5125" xr:uid="{00000000-0005-0000-0000-0000E03A0000}"/>
    <cellStyle name="Comma 7 4 2 3 3 3 2" xfId="12919" xr:uid="{00000000-0005-0000-0000-0000E13A0000}"/>
    <cellStyle name="Comma 7 4 2 3 3 4" xfId="10321" xr:uid="{00000000-0005-0000-0000-0000E23A0000}"/>
    <cellStyle name="Comma 7 4 2 3 4" xfId="2468" xr:uid="{00000000-0005-0000-0000-0000E33A0000}"/>
    <cellStyle name="Comma 7 4 2 3 4 2" xfId="7725" xr:uid="{00000000-0005-0000-0000-0000E43A0000}"/>
    <cellStyle name="Comma 7 4 2 3 4 2 2" xfId="15522" xr:uid="{00000000-0005-0000-0000-0000E53A0000}"/>
    <cellStyle name="Comma 7 4 2 3 4 3" xfId="5126" xr:uid="{00000000-0005-0000-0000-0000E63A0000}"/>
    <cellStyle name="Comma 7 4 2 3 4 3 2" xfId="12920" xr:uid="{00000000-0005-0000-0000-0000E73A0000}"/>
    <cellStyle name="Comma 7 4 2 3 4 4" xfId="10322" xr:uid="{00000000-0005-0000-0000-0000E83A0000}"/>
    <cellStyle name="Comma 7 4 2 3 5" xfId="7721" xr:uid="{00000000-0005-0000-0000-0000E93A0000}"/>
    <cellStyle name="Comma 7 4 2 3 5 2" xfId="15518" xr:uid="{00000000-0005-0000-0000-0000EA3A0000}"/>
    <cellStyle name="Comma 7 4 2 3 6" xfId="5122" xr:uid="{00000000-0005-0000-0000-0000EB3A0000}"/>
    <cellStyle name="Comma 7 4 2 3 6 2" xfId="12916" xr:uid="{00000000-0005-0000-0000-0000EC3A0000}"/>
    <cellStyle name="Comma 7 4 2 3 7" xfId="10318" xr:uid="{00000000-0005-0000-0000-0000ED3A0000}"/>
    <cellStyle name="Comma 7 4 2 4" xfId="2469" xr:uid="{00000000-0005-0000-0000-0000EE3A0000}"/>
    <cellStyle name="Comma 7 4 2 4 2" xfId="2470" xr:uid="{00000000-0005-0000-0000-0000EF3A0000}"/>
    <cellStyle name="Comma 7 4 2 4 2 2" xfId="2471" xr:uid="{00000000-0005-0000-0000-0000F03A0000}"/>
    <cellStyle name="Comma 7 4 2 4 2 2 2" xfId="7728" xr:uid="{00000000-0005-0000-0000-0000F13A0000}"/>
    <cellStyle name="Comma 7 4 2 4 2 2 2 2" xfId="15525" xr:uid="{00000000-0005-0000-0000-0000F23A0000}"/>
    <cellStyle name="Comma 7 4 2 4 2 2 3" xfId="5129" xr:uid="{00000000-0005-0000-0000-0000F33A0000}"/>
    <cellStyle name="Comma 7 4 2 4 2 2 3 2" xfId="12923" xr:uid="{00000000-0005-0000-0000-0000F43A0000}"/>
    <cellStyle name="Comma 7 4 2 4 2 2 4" xfId="10325" xr:uid="{00000000-0005-0000-0000-0000F53A0000}"/>
    <cellStyle name="Comma 7 4 2 4 2 3" xfId="7727" xr:uid="{00000000-0005-0000-0000-0000F63A0000}"/>
    <cellStyle name="Comma 7 4 2 4 2 3 2" xfId="15524" xr:uid="{00000000-0005-0000-0000-0000F73A0000}"/>
    <cellStyle name="Comma 7 4 2 4 2 4" xfId="5128" xr:uid="{00000000-0005-0000-0000-0000F83A0000}"/>
    <cellStyle name="Comma 7 4 2 4 2 4 2" xfId="12922" xr:uid="{00000000-0005-0000-0000-0000F93A0000}"/>
    <cellStyle name="Comma 7 4 2 4 2 5" xfId="10324" xr:uid="{00000000-0005-0000-0000-0000FA3A0000}"/>
    <cellStyle name="Comma 7 4 2 4 3" xfId="2472" xr:uid="{00000000-0005-0000-0000-0000FB3A0000}"/>
    <cellStyle name="Comma 7 4 2 4 3 2" xfId="7729" xr:uid="{00000000-0005-0000-0000-0000FC3A0000}"/>
    <cellStyle name="Comma 7 4 2 4 3 2 2" xfId="15526" xr:uid="{00000000-0005-0000-0000-0000FD3A0000}"/>
    <cellStyle name="Comma 7 4 2 4 3 3" xfId="5130" xr:uid="{00000000-0005-0000-0000-0000FE3A0000}"/>
    <cellStyle name="Comma 7 4 2 4 3 3 2" xfId="12924" xr:uid="{00000000-0005-0000-0000-0000FF3A0000}"/>
    <cellStyle name="Comma 7 4 2 4 3 4" xfId="10326" xr:uid="{00000000-0005-0000-0000-0000003B0000}"/>
    <cellStyle name="Comma 7 4 2 4 4" xfId="2473" xr:uid="{00000000-0005-0000-0000-0000013B0000}"/>
    <cellStyle name="Comma 7 4 2 4 4 2" xfId="7730" xr:uid="{00000000-0005-0000-0000-0000023B0000}"/>
    <cellStyle name="Comma 7 4 2 4 4 2 2" xfId="15527" xr:uid="{00000000-0005-0000-0000-0000033B0000}"/>
    <cellStyle name="Comma 7 4 2 4 4 3" xfId="5131" xr:uid="{00000000-0005-0000-0000-0000043B0000}"/>
    <cellStyle name="Comma 7 4 2 4 4 3 2" xfId="12925" xr:uid="{00000000-0005-0000-0000-0000053B0000}"/>
    <cellStyle name="Comma 7 4 2 4 4 4" xfId="10327" xr:uid="{00000000-0005-0000-0000-0000063B0000}"/>
    <cellStyle name="Comma 7 4 2 4 5" xfId="7726" xr:uid="{00000000-0005-0000-0000-0000073B0000}"/>
    <cellStyle name="Comma 7 4 2 4 5 2" xfId="15523" xr:uid="{00000000-0005-0000-0000-0000083B0000}"/>
    <cellStyle name="Comma 7 4 2 4 6" xfId="5127" xr:uid="{00000000-0005-0000-0000-0000093B0000}"/>
    <cellStyle name="Comma 7 4 2 4 6 2" xfId="12921" xr:uid="{00000000-0005-0000-0000-00000A3B0000}"/>
    <cellStyle name="Comma 7 4 2 4 7" xfId="10323" xr:uid="{00000000-0005-0000-0000-00000B3B0000}"/>
    <cellStyle name="Comma 7 4 2 5" xfId="2474" xr:uid="{00000000-0005-0000-0000-00000C3B0000}"/>
    <cellStyle name="Comma 7 4 2 5 2" xfId="2475" xr:uid="{00000000-0005-0000-0000-00000D3B0000}"/>
    <cellStyle name="Comma 7 4 2 5 2 2" xfId="2476" xr:uid="{00000000-0005-0000-0000-00000E3B0000}"/>
    <cellStyle name="Comma 7 4 2 5 2 2 2" xfId="7733" xr:uid="{00000000-0005-0000-0000-00000F3B0000}"/>
    <cellStyle name="Comma 7 4 2 5 2 2 2 2" xfId="15530" xr:uid="{00000000-0005-0000-0000-0000103B0000}"/>
    <cellStyle name="Comma 7 4 2 5 2 2 3" xfId="5134" xr:uid="{00000000-0005-0000-0000-0000113B0000}"/>
    <cellStyle name="Comma 7 4 2 5 2 2 3 2" xfId="12928" xr:uid="{00000000-0005-0000-0000-0000123B0000}"/>
    <cellStyle name="Comma 7 4 2 5 2 2 4" xfId="10330" xr:uid="{00000000-0005-0000-0000-0000133B0000}"/>
    <cellStyle name="Comma 7 4 2 5 2 3" xfId="7732" xr:uid="{00000000-0005-0000-0000-0000143B0000}"/>
    <cellStyle name="Comma 7 4 2 5 2 3 2" xfId="15529" xr:uid="{00000000-0005-0000-0000-0000153B0000}"/>
    <cellStyle name="Comma 7 4 2 5 2 4" xfId="5133" xr:uid="{00000000-0005-0000-0000-0000163B0000}"/>
    <cellStyle name="Comma 7 4 2 5 2 4 2" xfId="12927" xr:uid="{00000000-0005-0000-0000-0000173B0000}"/>
    <cellStyle name="Comma 7 4 2 5 2 5" xfId="10329" xr:uid="{00000000-0005-0000-0000-0000183B0000}"/>
    <cellStyle name="Comma 7 4 2 5 3" xfId="2477" xr:uid="{00000000-0005-0000-0000-0000193B0000}"/>
    <cellStyle name="Comma 7 4 2 5 3 2" xfId="7734" xr:uid="{00000000-0005-0000-0000-00001A3B0000}"/>
    <cellStyle name="Comma 7 4 2 5 3 2 2" xfId="15531" xr:uid="{00000000-0005-0000-0000-00001B3B0000}"/>
    <cellStyle name="Comma 7 4 2 5 3 3" xfId="5135" xr:uid="{00000000-0005-0000-0000-00001C3B0000}"/>
    <cellStyle name="Comma 7 4 2 5 3 3 2" xfId="12929" xr:uid="{00000000-0005-0000-0000-00001D3B0000}"/>
    <cellStyle name="Comma 7 4 2 5 3 4" xfId="10331" xr:uid="{00000000-0005-0000-0000-00001E3B0000}"/>
    <cellStyle name="Comma 7 4 2 5 4" xfId="2478" xr:uid="{00000000-0005-0000-0000-00001F3B0000}"/>
    <cellStyle name="Comma 7 4 2 5 4 2" xfId="7735" xr:uid="{00000000-0005-0000-0000-0000203B0000}"/>
    <cellStyle name="Comma 7 4 2 5 4 2 2" xfId="15532" xr:uid="{00000000-0005-0000-0000-0000213B0000}"/>
    <cellStyle name="Comma 7 4 2 5 4 3" xfId="5136" xr:uid="{00000000-0005-0000-0000-0000223B0000}"/>
    <cellStyle name="Comma 7 4 2 5 4 3 2" xfId="12930" xr:uid="{00000000-0005-0000-0000-0000233B0000}"/>
    <cellStyle name="Comma 7 4 2 5 4 4" xfId="10332" xr:uid="{00000000-0005-0000-0000-0000243B0000}"/>
    <cellStyle name="Comma 7 4 2 5 5" xfId="7731" xr:uid="{00000000-0005-0000-0000-0000253B0000}"/>
    <cellStyle name="Comma 7 4 2 5 5 2" xfId="15528" xr:uid="{00000000-0005-0000-0000-0000263B0000}"/>
    <cellStyle name="Comma 7 4 2 5 6" xfId="5132" xr:uid="{00000000-0005-0000-0000-0000273B0000}"/>
    <cellStyle name="Comma 7 4 2 5 6 2" xfId="12926" xr:uid="{00000000-0005-0000-0000-0000283B0000}"/>
    <cellStyle name="Comma 7 4 2 5 7" xfId="10328" xr:uid="{00000000-0005-0000-0000-0000293B0000}"/>
    <cellStyle name="Comma 7 4 2 6" xfId="2479" xr:uid="{00000000-0005-0000-0000-00002A3B0000}"/>
    <cellStyle name="Comma 7 4 2 6 2" xfId="2480" xr:uid="{00000000-0005-0000-0000-00002B3B0000}"/>
    <cellStyle name="Comma 7 4 2 6 2 2" xfId="7737" xr:uid="{00000000-0005-0000-0000-00002C3B0000}"/>
    <cellStyle name="Comma 7 4 2 6 2 2 2" xfId="15534" xr:uid="{00000000-0005-0000-0000-00002D3B0000}"/>
    <cellStyle name="Comma 7 4 2 6 2 3" xfId="5138" xr:uid="{00000000-0005-0000-0000-00002E3B0000}"/>
    <cellStyle name="Comma 7 4 2 6 2 3 2" xfId="12932" xr:uid="{00000000-0005-0000-0000-00002F3B0000}"/>
    <cellStyle name="Comma 7 4 2 6 2 4" xfId="10334" xr:uid="{00000000-0005-0000-0000-0000303B0000}"/>
    <cellStyle name="Comma 7 4 2 6 3" xfId="2481" xr:uid="{00000000-0005-0000-0000-0000313B0000}"/>
    <cellStyle name="Comma 7 4 2 6 3 2" xfId="7738" xr:uid="{00000000-0005-0000-0000-0000323B0000}"/>
    <cellStyle name="Comma 7 4 2 6 3 2 2" xfId="15535" xr:uid="{00000000-0005-0000-0000-0000333B0000}"/>
    <cellStyle name="Comma 7 4 2 6 3 3" xfId="5139" xr:uid="{00000000-0005-0000-0000-0000343B0000}"/>
    <cellStyle name="Comma 7 4 2 6 3 3 2" xfId="12933" xr:uid="{00000000-0005-0000-0000-0000353B0000}"/>
    <cellStyle name="Comma 7 4 2 6 3 4" xfId="10335" xr:uid="{00000000-0005-0000-0000-0000363B0000}"/>
    <cellStyle name="Comma 7 4 2 6 4" xfId="7736" xr:uid="{00000000-0005-0000-0000-0000373B0000}"/>
    <cellStyle name="Comma 7 4 2 6 4 2" xfId="15533" xr:uid="{00000000-0005-0000-0000-0000383B0000}"/>
    <cellStyle name="Comma 7 4 2 6 5" xfId="5137" xr:uid="{00000000-0005-0000-0000-0000393B0000}"/>
    <cellStyle name="Comma 7 4 2 6 5 2" xfId="12931" xr:uid="{00000000-0005-0000-0000-00003A3B0000}"/>
    <cellStyle name="Comma 7 4 2 6 6" xfId="10333" xr:uid="{00000000-0005-0000-0000-00003B3B0000}"/>
    <cellStyle name="Comma 7 4 2 7" xfId="2482" xr:uid="{00000000-0005-0000-0000-00003C3B0000}"/>
    <cellStyle name="Comma 7 4 2 7 2" xfId="2483" xr:uid="{00000000-0005-0000-0000-00003D3B0000}"/>
    <cellStyle name="Comma 7 4 2 7 2 2" xfId="7740" xr:uid="{00000000-0005-0000-0000-00003E3B0000}"/>
    <cellStyle name="Comma 7 4 2 7 2 2 2" xfId="15537" xr:uid="{00000000-0005-0000-0000-00003F3B0000}"/>
    <cellStyle name="Comma 7 4 2 7 2 3" xfId="5141" xr:uid="{00000000-0005-0000-0000-0000403B0000}"/>
    <cellStyle name="Comma 7 4 2 7 2 3 2" xfId="12935" xr:uid="{00000000-0005-0000-0000-0000413B0000}"/>
    <cellStyle name="Comma 7 4 2 7 2 4" xfId="10337" xr:uid="{00000000-0005-0000-0000-0000423B0000}"/>
    <cellStyle name="Comma 7 4 2 7 3" xfId="7739" xr:uid="{00000000-0005-0000-0000-0000433B0000}"/>
    <cellStyle name="Comma 7 4 2 7 3 2" xfId="15536" xr:uid="{00000000-0005-0000-0000-0000443B0000}"/>
    <cellStyle name="Comma 7 4 2 7 4" xfId="5140" xr:uid="{00000000-0005-0000-0000-0000453B0000}"/>
    <cellStyle name="Comma 7 4 2 7 4 2" xfId="12934" xr:uid="{00000000-0005-0000-0000-0000463B0000}"/>
    <cellStyle name="Comma 7 4 2 7 5" xfId="10336" xr:uid="{00000000-0005-0000-0000-0000473B0000}"/>
    <cellStyle name="Comma 7 4 2 8" xfId="2484" xr:uid="{00000000-0005-0000-0000-0000483B0000}"/>
    <cellStyle name="Comma 7 4 2 8 2" xfId="7741" xr:uid="{00000000-0005-0000-0000-0000493B0000}"/>
    <cellStyle name="Comma 7 4 2 8 2 2" xfId="15538" xr:uid="{00000000-0005-0000-0000-00004A3B0000}"/>
    <cellStyle name="Comma 7 4 2 8 3" xfId="5142" xr:uid="{00000000-0005-0000-0000-00004B3B0000}"/>
    <cellStyle name="Comma 7 4 2 8 3 2" xfId="12936" xr:uid="{00000000-0005-0000-0000-00004C3B0000}"/>
    <cellStyle name="Comma 7 4 2 8 4" xfId="10338" xr:uid="{00000000-0005-0000-0000-00004D3B0000}"/>
    <cellStyle name="Comma 7 4 2 9" xfId="2485" xr:uid="{00000000-0005-0000-0000-00004E3B0000}"/>
    <cellStyle name="Comma 7 4 2 9 2" xfId="7742" xr:uid="{00000000-0005-0000-0000-00004F3B0000}"/>
    <cellStyle name="Comma 7 4 2 9 2 2" xfId="15539" xr:uid="{00000000-0005-0000-0000-0000503B0000}"/>
    <cellStyle name="Comma 7 4 2 9 3" xfId="5143" xr:uid="{00000000-0005-0000-0000-0000513B0000}"/>
    <cellStyle name="Comma 7 4 2 9 3 2" xfId="12937" xr:uid="{00000000-0005-0000-0000-0000523B0000}"/>
    <cellStyle name="Comma 7 4 2 9 4" xfId="10339" xr:uid="{00000000-0005-0000-0000-0000533B0000}"/>
    <cellStyle name="Comma 7 4 3" xfId="2486" xr:uid="{00000000-0005-0000-0000-0000543B0000}"/>
    <cellStyle name="Comma 7 4 3 2" xfId="2487" xr:uid="{00000000-0005-0000-0000-0000553B0000}"/>
    <cellStyle name="Comma 7 4 3 2 2" xfId="2488" xr:uid="{00000000-0005-0000-0000-0000563B0000}"/>
    <cellStyle name="Comma 7 4 3 2 2 2" xfId="7745" xr:uid="{00000000-0005-0000-0000-0000573B0000}"/>
    <cellStyle name="Comma 7 4 3 2 2 2 2" xfId="15542" xr:uid="{00000000-0005-0000-0000-0000583B0000}"/>
    <cellStyle name="Comma 7 4 3 2 2 3" xfId="5146" xr:uid="{00000000-0005-0000-0000-0000593B0000}"/>
    <cellStyle name="Comma 7 4 3 2 2 3 2" xfId="12940" xr:uid="{00000000-0005-0000-0000-00005A3B0000}"/>
    <cellStyle name="Comma 7 4 3 2 2 4" xfId="10342" xr:uid="{00000000-0005-0000-0000-00005B3B0000}"/>
    <cellStyle name="Comma 7 4 3 2 3" xfId="7744" xr:uid="{00000000-0005-0000-0000-00005C3B0000}"/>
    <cellStyle name="Comma 7 4 3 2 3 2" xfId="15541" xr:uid="{00000000-0005-0000-0000-00005D3B0000}"/>
    <cellStyle name="Comma 7 4 3 2 4" xfId="5145" xr:uid="{00000000-0005-0000-0000-00005E3B0000}"/>
    <cellStyle name="Comma 7 4 3 2 4 2" xfId="12939" xr:uid="{00000000-0005-0000-0000-00005F3B0000}"/>
    <cellStyle name="Comma 7 4 3 2 5" xfId="10341" xr:uid="{00000000-0005-0000-0000-0000603B0000}"/>
    <cellStyle name="Comma 7 4 3 3" xfId="2489" xr:uid="{00000000-0005-0000-0000-0000613B0000}"/>
    <cellStyle name="Comma 7 4 3 3 2" xfId="7746" xr:uid="{00000000-0005-0000-0000-0000623B0000}"/>
    <cellStyle name="Comma 7 4 3 3 2 2" xfId="15543" xr:uid="{00000000-0005-0000-0000-0000633B0000}"/>
    <cellStyle name="Comma 7 4 3 3 3" xfId="5147" xr:uid="{00000000-0005-0000-0000-0000643B0000}"/>
    <cellStyle name="Comma 7 4 3 3 3 2" xfId="12941" xr:uid="{00000000-0005-0000-0000-0000653B0000}"/>
    <cellStyle name="Comma 7 4 3 3 4" xfId="10343" xr:uid="{00000000-0005-0000-0000-0000663B0000}"/>
    <cellStyle name="Comma 7 4 3 4" xfId="2490" xr:uid="{00000000-0005-0000-0000-0000673B0000}"/>
    <cellStyle name="Comma 7 4 3 4 2" xfId="7747" xr:uid="{00000000-0005-0000-0000-0000683B0000}"/>
    <cellStyle name="Comma 7 4 3 4 2 2" xfId="15544" xr:uid="{00000000-0005-0000-0000-0000693B0000}"/>
    <cellStyle name="Comma 7 4 3 4 3" xfId="5148" xr:uid="{00000000-0005-0000-0000-00006A3B0000}"/>
    <cellStyle name="Comma 7 4 3 4 3 2" xfId="12942" xr:uid="{00000000-0005-0000-0000-00006B3B0000}"/>
    <cellStyle name="Comma 7 4 3 4 4" xfId="10344" xr:uid="{00000000-0005-0000-0000-00006C3B0000}"/>
    <cellStyle name="Comma 7 4 3 5" xfId="7743" xr:uid="{00000000-0005-0000-0000-00006D3B0000}"/>
    <cellStyle name="Comma 7 4 3 5 2" xfId="15540" xr:uid="{00000000-0005-0000-0000-00006E3B0000}"/>
    <cellStyle name="Comma 7 4 3 6" xfId="5144" xr:uid="{00000000-0005-0000-0000-00006F3B0000}"/>
    <cellStyle name="Comma 7 4 3 6 2" xfId="12938" xr:uid="{00000000-0005-0000-0000-0000703B0000}"/>
    <cellStyle name="Comma 7 4 3 7" xfId="10340" xr:uid="{00000000-0005-0000-0000-0000713B0000}"/>
    <cellStyle name="Comma 7 4 4" xfId="2491" xr:uid="{00000000-0005-0000-0000-0000723B0000}"/>
    <cellStyle name="Comma 7 4 4 2" xfId="2492" xr:uid="{00000000-0005-0000-0000-0000733B0000}"/>
    <cellStyle name="Comma 7 4 4 2 2" xfId="2493" xr:uid="{00000000-0005-0000-0000-0000743B0000}"/>
    <cellStyle name="Comma 7 4 4 2 2 2" xfId="7750" xr:uid="{00000000-0005-0000-0000-0000753B0000}"/>
    <cellStyle name="Comma 7 4 4 2 2 2 2" xfId="15547" xr:uid="{00000000-0005-0000-0000-0000763B0000}"/>
    <cellStyle name="Comma 7 4 4 2 2 3" xfId="5151" xr:uid="{00000000-0005-0000-0000-0000773B0000}"/>
    <cellStyle name="Comma 7 4 4 2 2 3 2" xfId="12945" xr:uid="{00000000-0005-0000-0000-0000783B0000}"/>
    <cellStyle name="Comma 7 4 4 2 2 4" xfId="10347" xr:uid="{00000000-0005-0000-0000-0000793B0000}"/>
    <cellStyle name="Comma 7 4 4 2 3" xfId="7749" xr:uid="{00000000-0005-0000-0000-00007A3B0000}"/>
    <cellStyle name="Comma 7 4 4 2 3 2" xfId="15546" xr:uid="{00000000-0005-0000-0000-00007B3B0000}"/>
    <cellStyle name="Comma 7 4 4 2 4" xfId="5150" xr:uid="{00000000-0005-0000-0000-00007C3B0000}"/>
    <cellStyle name="Comma 7 4 4 2 4 2" xfId="12944" xr:uid="{00000000-0005-0000-0000-00007D3B0000}"/>
    <cellStyle name="Comma 7 4 4 2 5" xfId="10346" xr:uid="{00000000-0005-0000-0000-00007E3B0000}"/>
    <cellStyle name="Comma 7 4 4 3" xfId="2494" xr:uid="{00000000-0005-0000-0000-00007F3B0000}"/>
    <cellStyle name="Comma 7 4 4 3 2" xfId="7751" xr:uid="{00000000-0005-0000-0000-0000803B0000}"/>
    <cellStyle name="Comma 7 4 4 3 2 2" xfId="15548" xr:uid="{00000000-0005-0000-0000-0000813B0000}"/>
    <cellStyle name="Comma 7 4 4 3 3" xfId="5152" xr:uid="{00000000-0005-0000-0000-0000823B0000}"/>
    <cellStyle name="Comma 7 4 4 3 3 2" xfId="12946" xr:uid="{00000000-0005-0000-0000-0000833B0000}"/>
    <cellStyle name="Comma 7 4 4 3 4" xfId="10348" xr:uid="{00000000-0005-0000-0000-0000843B0000}"/>
    <cellStyle name="Comma 7 4 4 4" xfId="2495" xr:uid="{00000000-0005-0000-0000-0000853B0000}"/>
    <cellStyle name="Comma 7 4 4 4 2" xfId="7752" xr:uid="{00000000-0005-0000-0000-0000863B0000}"/>
    <cellStyle name="Comma 7 4 4 4 2 2" xfId="15549" xr:uid="{00000000-0005-0000-0000-0000873B0000}"/>
    <cellStyle name="Comma 7 4 4 4 3" xfId="5153" xr:uid="{00000000-0005-0000-0000-0000883B0000}"/>
    <cellStyle name="Comma 7 4 4 4 3 2" xfId="12947" xr:uid="{00000000-0005-0000-0000-0000893B0000}"/>
    <cellStyle name="Comma 7 4 4 4 4" xfId="10349" xr:uid="{00000000-0005-0000-0000-00008A3B0000}"/>
    <cellStyle name="Comma 7 4 4 5" xfId="7748" xr:uid="{00000000-0005-0000-0000-00008B3B0000}"/>
    <cellStyle name="Comma 7 4 4 5 2" xfId="15545" xr:uid="{00000000-0005-0000-0000-00008C3B0000}"/>
    <cellStyle name="Comma 7 4 4 6" xfId="5149" xr:uid="{00000000-0005-0000-0000-00008D3B0000}"/>
    <cellStyle name="Comma 7 4 4 6 2" xfId="12943" xr:uid="{00000000-0005-0000-0000-00008E3B0000}"/>
    <cellStyle name="Comma 7 4 4 7" xfId="10345" xr:uid="{00000000-0005-0000-0000-00008F3B0000}"/>
    <cellStyle name="Comma 7 4 5" xfId="2496" xr:uid="{00000000-0005-0000-0000-0000903B0000}"/>
    <cellStyle name="Comma 7 4 5 2" xfId="2497" xr:uid="{00000000-0005-0000-0000-0000913B0000}"/>
    <cellStyle name="Comma 7 4 5 2 2" xfId="2498" xr:uid="{00000000-0005-0000-0000-0000923B0000}"/>
    <cellStyle name="Comma 7 4 5 2 2 2" xfId="7755" xr:uid="{00000000-0005-0000-0000-0000933B0000}"/>
    <cellStyle name="Comma 7 4 5 2 2 2 2" xfId="15552" xr:uid="{00000000-0005-0000-0000-0000943B0000}"/>
    <cellStyle name="Comma 7 4 5 2 2 3" xfId="5156" xr:uid="{00000000-0005-0000-0000-0000953B0000}"/>
    <cellStyle name="Comma 7 4 5 2 2 3 2" xfId="12950" xr:uid="{00000000-0005-0000-0000-0000963B0000}"/>
    <cellStyle name="Comma 7 4 5 2 2 4" xfId="10352" xr:uid="{00000000-0005-0000-0000-0000973B0000}"/>
    <cellStyle name="Comma 7 4 5 2 3" xfId="7754" xr:uid="{00000000-0005-0000-0000-0000983B0000}"/>
    <cellStyle name="Comma 7 4 5 2 3 2" xfId="15551" xr:uid="{00000000-0005-0000-0000-0000993B0000}"/>
    <cellStyle name="Comma 7 4 5 2 4" xfId="5155" xr:uid="{00000000-0005-0000-0000-00009A3B0000}"/>
    <cellStyle name="Comma 7 4 5 2 4 2" xfId="12949" xr:uid="{00000000-0005-0000-0000-00009B3B0000}"/>
    <cellStyle name="Comma 7 4 5 2 5" xfId="10351" xr:uid="{00000000-0005-0000-0000-00009C3B0000}"/>
    <cellStyle name="Comma 7 4 5 3" xfId="2499" xr:uid="{00000000-0005-0000-0000-00009D3B0000}"/>
    <cellStyle name="Comma 7 4 5 3 2" xfId="7756" xr:uid="{00000000-0005-0000-0000-00009E3B0000}"/>
    <cellStyle name="Comma 7 4 5 3 2 2" xfId="15553" xr:uid="{00000000-0005-0000-0000-00009F3B0000}"/>
    <cellStyle name="Comma 7 4 5 3 3" xfId="5157" xr:uid="{00000000-0005-0000-0000-0000A03B0000}"/>
    <cellStyle name="Comma 7 4 5 3 3 2" xfId="12951" xr:uid="{00000000-0005-0000-0000-0000A13B0000}"/>
    <cellStyle name="Comma 7 4 5 3 4" xfId="10353" xr:uid="{00000000-0005-0000-0000-0000A23B0000}"/>
    <cellStyle name="Comma 7 4 5 4" xfId="2500" xr:uid="{00000000-0005-0000-0000-0000A33B0000}"/>
    <cellStyle name="Comma 7 4 5 4 2" xfId="7757" xr:uid="{00000000-0005-0000-0000-0000A43B0000}"/>
    <cellStyle name="Comma 7 4 5 4 2 2" xfId="15554" xr:uid="{00000000-0005-0000-0000-0000A53B0000}"/>
    <cellStyle name="Comma 7 4 5 4 3" xfId="5158" xr:uid="{00000000-0005-0000-0000-0000A63B0000}"/>
    <cellStyle name="Comma 7 4 5 4 3 2" xfId="12952" xr:uid="{00000000-0005-0000-0000-0000A73B0000}"/>
    <cellStyle name="Comma 7 4 5 4 4" xfId="10354" xr:uid="{00000000-0005-0000-0000-0000A83B0000}"/>
    <cellStyle name="Comma 7 4 5 5" xfId="7753" xr:uid="{00000000-0005-0000-0000-0000A93B0000}"/>
    <cellStyle name="Comma 7 4 5 5 2" xfId="15550" xr:uid="{00000000-0005-0000-0000-0000AA3B0000}"/>
    <cellStyle name="Comma 7 4 5 6" xfId="5154" xr:uid="{00000000-0005-0000-0000-0000AB3B0000}"/>
    <cellStyle name="Comma 7 4 5 6 2" xfId="12948" xr:uid="{00000000-0005-0000-0000-0000AC3B0000}"/>
    <cellStyle name="Comma 7 4 5 7" xfId="10350" xr:uid="{00000000-0005-0000-0000-0000AD3B0000}"/>
    <cellStyle name="Comma 7 4 6" xfId="2501" xr:uid="{00000000-0005-0000-0000-0000AE3B0000}"/>
    <cellStyle name="Comma 7 4 6 2" xfId="2502" xr:uid="{00000000-0005-0000-0000-0000AF3B0000}"/>
    <cellStyle name="Comma 7 4 6 2 2" xfId="2503" xr:uid="{00000000-0005-0000-0000-0000B03B0000}"/>
    <cellStyle name="Comma 7 4 6 2 2 2" xfId="7760" xr:uid="{00000000-0005-0000-0000-0000B13B0000}"/>
    <cellStyle name="Comma 7 4 6 2 2 2 2" xfId="15557" xr:uid="{00000000-0005-0000-0000-0000B23B0000}"/>
    <cellStyle name="Comma 7 4 6 2 2 3" xfId="5161" xr:uid="{00000000-0005-0000-0000-0000B33B0000}"/>
    <cellStyle name="Comma 7 4 6 2 2 3 2" xfId="12955" xr:uid="{00000000-0005-0000-0000-0000B43B0000}"/>
    <cellStyle name="Comma 7 4 6 2 2 4" xfId="10357" xr:uid="{00000000-0005-0000-0000-0000B53B0000}"/>
    <cellStyle name="Comma 7 4 6 2 3" xfId="7759" xr:uid="{00000000-0005-0000-0000-0000B63B0000}"/>
    <cellStyle name="Comma 7 4 6 2 3 2" xfId="15556" xr:uid="{00000000-0005-0000-0000-0000B73B0000}"/>
    <cellStyle name="Comma 7 4 6 2 4" xfId="5160" xr:uid="{00000000-0005-0000-0000-0000B83B0000}"/>
    <cellStyle name="Comma 7 4 6 2 4 2" xfId="12954" xr:uid="{00000000-0005-0000-0000-0000B93B0000}"/>
    <cellStyle name="Comma 7 4 6 2 5" xfId="10356" xr:uid="{00000000-0005-0000-0000-0000BA3B0000}"/>
    <cellStyle name="Comma 7 4 6 3" xfId="2504" xr:uid="{00000000-0005-0000-0000-0000BB3B0000}"/>
    <cellStyle name="Comma 7 4 6 3 2" xfId="7761" xr:uid="{00000000-0005-0000-0000-0000BC3B0000}"/>
    <cellStyle name="Comma 7 4 6 3 2 2" xfId="15558" xr:uid="{00000000-0005-0000-0000-0000BD3B0000}"/>
    <cellStyle name="Comma 7 4 6 3 3" xfId="5162" xr:uid="{00000000-0005-0000-0000-0000BE3B0000}"/>
    <cellStyle name="Comma 7 4 6 3 3 2" xfId="12956" xr:uid="{00000000-0005-0000-0000-0000BF3B0000}"/>
    <cellStyle name="Comma 7 4 6 3 4" xfId="10358" xr:uid="{00000000-0005-0000-0000-0000C03B0000}"/>
    <cellStyle name="Comma 7 4 6 4" xfId="2505" xr:uid="{00000000-0005-0000-0000-0000C13B0000}"/>
    <cellStyle name="Comma 7 4 6 4 2" xfId="7762" xr:uid="{00000000-0005-0000-0000-0000C23B0000}"/>
    <cellStyle name="Comma 7 4 6 4 2 2" xfId="15559" xr:uid="{00000000-0005-0000-0000-0000C33B0000}"/>
    <cellStyle name="Comma 7 4 6 4 3" xfId="5163" xr:uid="{00000000-0005-0000-0000-0000C43B0000}"/>
    <cellStyle name="Comma 7 4 6 4 3 2" xfId="12957" xr:uid="{00000000-0005-0000-0000-0000C53B0000}"/>
    <cellStyle name="Comma 7 4 6 4 4" xfId="10359" xr:uid="{00000000-0005-0000-0000-0000C63B0000}"/>
    <cellStyle name="Comma 7 4 6 5" xfId="7758" xr:uid="{00000000-0005-0000-0000-0000C73B0000}"/>
    <cellStyle name="Comma 7 4 6 5 2" xfId="15555" xr:uid="{00000000-0005-0000-0000-0000C83B0000}"/>
    <cellStyle name="Comma 7 4 6 6" xfId="5159" xr:uid="{00000000-0005-0000-0000-0000C93B0000}"/>
    <cellStyle name="Comma 7 4 6 6 2" xfId="12953" xr:uid="{00000000-0005-0000-0000-0000CA3B0000}"/>
    <cellStyle name="Comma 7 4 6 7" xfId="10355" xr:uid="{00000000-0005-0000-0000-0000CB3B0000}"/>
    <cellStyle name="Comma 7 4 7" xfId="2506" xr:uid="{00000000-0005-0000-0000-0000CC3B0000}"/>
    <cellStyle name="Comma 7 4 7 2" xfId="2507" xr:uid="{00000000-0005-0000-0000-0000CD3B0000}"/>
    <cellStyle name="Comma 7 4 7 2 2" xfId="7764" xr:uid="{00000000-0005-0000-0000-0000CE3B0000}"/>
    <cellStyle name="Comma 7 4 7 2 2 2" xfId="15561" xr:uid="{00000000-0005-0000-0000-0000CF3B0000}"/>
    <cellStyle name="Comma 7 4 7 2 3" xfId="5165" xr:uid="{00000000-0005-0000-0000-0000D03B0000}"/>
    <cellStyle name="Comma 7 4 7 2 3 2" xfId="12959" xr:uid="{00000000-0005-0000-0000-0000D13B0000}"/>
    <cellStyle name="Comma 7 4 7 2 4" xfId="10361" xr:uid="{00000000-0005-0000-0000-0000D23B0000}"/>
    <cellStyle name="Comma 7 4 7 3" xfId="2508" xr:uid="{00000000-0005-0000-0000-0000D33B0000}"/>
    <cellStyle name="Comma 7 4 7 3 2" xfId="7765" xr:uid="{00000000-0005-0000-0000-0000D43B0000}"/>
    <cellStyle name="Comma 7 4 7 3 2 2" xfId="15562" xr:uid="{00000000-0005-0000-0000-0000D53B0000}"/>
    <cellStyle name="Comma 7 4 7 3 3" xfId="5166" xr:uid="{00000000-0005-0000-0000-0000D63B0000}"/>
    <cellStyle name="Comma 7 4 7 3 3 2" xfId="12960" xr:uid="{00000000-0005-0000-0000-0000D73B0000}"/>
    <cellStyle name="Comma 7 4 7 3 4" xfId="10362" xr:uid="{00000000-0005-0000-0000-0000D83B0000}"/>
    <cellStyle name="Comma 7 4 7 4" xfId="7763" xr:uid="{00000000-0005-0000-0000-0000D93B0000}"/>
    <cellStyle name="Comma 7 4 7 4 2" xfId="15560" xr:uid="{00000000-0005-0000-0000-0000DA3B0000}"/>
    <cellStyle name="Comma 7 4 7 5" xfId="5164" xr:uid="{00000000-0005-0000-0000-0000DB3B0000}"/>
    <cellStyle name="Comma 7 4 7 5 2" xfId="12958" xr:uid="{00000000-0005-0000-0000-0000DC3B0000}"/>
    <cellStyle name="Comma 7 4 7 6" xfId="10360" xr:uid="{00000000-0005-0000-0000-0000DD3B0000}"/>
    <cellStyle name="Comma 7 4 8" xfId="2509" xr:uid="{00000000-0005-0000-0000-0000DE3B0000}"/>
    <cellStyle name="Comma 7 4 8 2" xfId="2510" xr:uid="{00000000-0005-0000-0000-0000DF3B0000}"/>
    <cellStyle name="Comma 7 4 8 2 2" xfId="7767" xr:uid="{00000000-0005-0000-0000-0000E03B0000}"/>
    <cellStyle name="Comma 7 4 8 2 2 2" xfId="15564" xr:uid="{00000000-0005-0000-0000-0000E13B0000}"/>
    <cellStyle name="Comma 7 4 8 2 3" xfId="5168" xr:uid="{00000000-0005-0000-0000-0000E23B0000}"/>
    <cellStyle name="Comma 7 4 8 2 3 2" xfId="12962" xr:uid="{00000000-0005-0000-0000-0000E33B0000}"/>
    <cellStyle name="Comma 7 4 8 2 4" xfId="10364" xr:uid="{00000000-0005-0000-0000-0000E43B0000}"/>
    <cellStyle name="Comma 7 4 8 3" xfId="7766" xr:uid="{00000000-0005-0000-0000-0000E53B0000}"/>
    <cellStyle name="Comma 7 4 8 3 2" xfId="15563" xr:uid="{00000000-0005-0000-0000-0000E63B0000}"/>
    <cellStyle name="Comma 7 4 8 4" xfId="5167" xr:uid="{00000000-0005-0000-0000-0000E73B0000}"/>
    <cellStyle name="Comma 7 4 8 4 2" xfId="12961" xr:uid="{00000000-0005-0000-0000-0000E83B0000}"/>
    <cellStyle name="Comma 7 4 8 5" xfId="10363" xr:uid="{00000000-0005-0000-0000-0000E93B0000}"/>
    <cellStyle name="Comma 7 4 9" xfId="2511" xr:uid="{00000000-0005-0000-0000-0000EA3B0000}"/>
    <cellStyle name="Comma 7 4 9 2" xfId="7768" xr:uid="{00000000-0005-0000-0000-0000EB3B0000}"/>
    <cellStyle name="Comma 7 4 9 2 2" xfId="15565" xr:uid="{00000000-0005-0000-0000-0000EC3B0000}"/>
    <cellStyle name="Comma 7 4 9 3" xfId="5169" xr:uid="{00000000-0005-0000-0000-0000ED3B0000}"/>
    <cellStyle name="Comma 7 4 9 3 2" xfId="12963" xr:uid="{00000000-0005-0000-0000-0000EE3B0000}"/>
    <cellStyle name="Comma 7 4 9 4" xfId="10365" xr:uid="{00000000-0005-0000-0000-0000EF3B0000}"/>
    <cellStyle name="Comma 7 5" xfId="2512" xr:uid="{00000000-0005-0000-0000-0000F03B0000}"/>
    <cellStyle name="Comma 7 5 10" xfId="7769" xr:uid="{00000000-0005-0000-0000-0000F13B0000}"/>
    <cellStyle name="Comma 7 5 10 2" xfId="15566" xr:uid="{00000000-0005-0000-0000-0000F23B0000}"/>
    <cellStyle name="Comma 7 5 11" xfId="5170" xr:uid="{00000000-0005-0000-0000-0000F33B0000}"/>
    <cellStyle name="Comma 7 5 11 2" xfId="12964" xr:uid="{00000000-0005-0000-0000-0000F43B0000}"/>
    <cellStyle name="Comma 7 5 12" xfId="10366" xr:uid="{00000000-0005-0000-0000-0000F53B0000}"/>
    <cellStyle name="Comma 7 5 2" xfId="2513" xr:uid="{00000000-0005-0000-0000-0000F63B0000}"/>
    <cellStyle name="Comma 7 5 2 2" xfId="2514" xr:uid="{00000000-0005-0000-0000-0000F73B0000}"/>
    <cellStyle name="Comma 7 5 2 2 2" xfId="2515" xr:uid="{00000000-0005-0000-0000-0000F83B0000}"/>
    <cellStyle name="Comma 7 5 2 2 2 2" xfId="7772" xr:uid="{00000000-0005-0000-0000-0000F93B0000}"/>
    <cellStyle name="Comma 7 5 2 2 2 2 2" xfId="15569" xr:uid="{00000000-0005-0000-0000-0000FA3B0000}"/>
    <cellStyle name="Comma 7 5 2 2 2 3" xfId="5173" xr:uid="{00000000-0005-0000-0000-0000FB3B0000}"/>
    <cellStyle name="Comma 7 5 2 2 2 3 2" xfId="12967" xr:uid="{00000000-0005-0000-0000-0000FC3B0000}"/>
    <cellStyle name="Comma 7 5 2 2 2 4" xfId="10369" xr:uid="{00000000-0005-0000-0000-0000FD3B0000}"/>
    <cellStyle name="Comma 7 5 2 2 3" xfId="7771" xr:uid="{00000000-0005-0000-0000-0000FE3B0000}"/>
    <cellStyle name="Comma 7 5 2 2 3 2" xfId="15568" xr:uid="{00000000-0005-0000-0000-0000FF3B0000}"/>
    <cellStyle name="Comma 7 5 2 2 4" xfId="5172" xr:uid="{00000000-0005-0000-0000-0000003C0000}"/>
    <cellStyle name="Comma 7 5 2 2 4 2" xfId="12966" xr:uid="{00000000-0005-0000-0000-0000013C0000}"/>
    <cellStyle name="Comma 7 5 2 2 5" xfId="10368" xr:uid="{00000000-0005-0000-0000-0000023C0000}"/>
    <cellStyle name="Comma 7 5 2 3" xfId="2516" xr:uid="{00000000-0005-0000-0000-0000033C0000}"/>
    <cellStyle name="Comma 7 5 2 3 2" xfId="7773" xr:uid="{00000000-0005-0000-0000-0000043C0000}"/>
    <cellStyle name="Comma 7 5 2 3 2 2" xfId="15570" xr:uid="{00000000-0005-0000-0000-0000053C0000}"/>
    <cellStyle name="Comma 7 5 2 3 3" xfId="5174" xr:uid="{00000000-0005-0000-0000-0000063C0000}"/>
    <cellStyle name="Comma 7 5 2 3 3 2" xfId="12968" xr:uid="{00000000-0005-0000-0000-0000073C0000}"/>
    <cellStyle name="Comma 7 5 2 3 4" xfId="10370" xr:uid="{00000000-0005-0000-0000-0000083C0000}"/>
    <cellStyle name="Comma 7 5 2 4" xfId="2517" xr:uid="{00000000-0005-0000-0000-0000093C0000}"/>
    <cellStyle name="Comma 7 5 2 4 2" xfId="7774" xr:uid="{00000000-0005-0000-0000-00000A3C0000}"/>
    <cellStyle name="Comma 7 5 2 4 2 2" xfId="15571" xr:uid="{00000000-0005-0000-0000-00000B3C0000}"/>
    <cellStyle name="Comma 7 5 2 4 3" xfId="5175" xr:uid="{00000000-0005-0000-0000-00000C3C0000}"/>
    <cellStyle name="Comma 7 5 2 4 3 2" xfId="12969" xr:uid="{00000000-0005-0000-0000-00000D3C0000}"/>
    <cellStyle name="Comma 7 5 2 4 4" xfId="10371" xr:uid="{00000000-0005-0000-0000-00000E3C0000}"/>
    <cellStyle name="Comma 7 5 2 5" xfId="7770" xr:uid="{00000000-0005-0000-0000-00000F3C0000}"/>
    <cellStyle name="Comma 7 5 2 5 2" xfId="15567" xr:uid="{00000000-0005-0000-0000-0000103C0000}"/>
    <cellStyle name="Comma 7 5 2 6" xfId="5171" xr:uid="{00000000-0005-0000-0000-0000113C0000}"/>
    <cellStyle name="Comma 7 5 2 6 2" xfId="12965" xr:uid="{00000000-0005-0000-0000-0000123C0000}"/>
    <cellStyle name="Comma 7 5 2 7" xfId="10367" xr:uid="{00000000-0005-0000-0000-0000133C0000}"/>
    <cellStyle name="Comma 7 5 3" xfId="2518" xr:uid="{00000000-0005-0000-0000-0000143C0000}"/>
    <cellStyle name="Comma 7 5 3 2" xfId="2519" xr:uid="{00000000-0005-0000-0000-0000153C0000}"/>
    <cellStyle name="Comma 7 5 3 2 2" xfId="2520" xr:uid="{00000000-0005-0000-0000-0000163C0000}"/>
    <cellStyle name="Comma 7 5 3 2 2 2" xfId="7777" xr:uid="{00000000-0005-0000-0000-0000173C0000}"/>
    <cellStyle name="Comma 7 5 3 2 2 2 2" xfId="15574" xr:uid="{00000000-0005-0000-0000-0000183C0000}"/>
    <cellStyle name="Comma 7 5 3 2 2 3" xfId="5178" xr:uid="{00000000-0005-0000-0000-0000193C0000}"/>
    <cellStyle name="Comma 7 5 3 2 2 3 2" xfId="12972" xr:uid="{00000000-0005-0000-0000-00001A3C0000}"/>
    <cellStyle name="Comma 7 5 3 2 2 4" xfId="10374" xr:uid="{00000000-0005-0000-0000-00001B3C0000}"/>
    <cellStyle name="Comma 7 5 3 2 3" xfId="7776" xr:uid="{00000000-0005-0000-0000-00001C3C0000}"/>
    <cellStyle name="Comma 7 5 3 2 3 2" xfId="15573" xr:uid="{00000000-0005-0000-0000-00001D3C0000}"/>
    <cellStyle name="Comma 7 5 3 2 4" xfId="5177" xr:uid="{00000000-0005-0000-0000-00001E3C0000}"/>
    <cellStyle name="Comma 7 5 3 2 4 2" xfId="12971" xr:uid="{00000000-0005-0000-0000-00001F3C0000}"/>
    <cellStyle name="Comma 7 5 3 2 5" xfId="10373" xr:uid="{00000000-0005-0000-0000-0000203C0000}"/>
    <cellStyle name="Comma 7 5 3 3" xfId="2521" xr:uid="{00000000-0005-0000-0000-0000213C0000}"/>
    <cellStyle name="Comma 7 5 3 3 2" xfId="7778" xr:uid="{00000000-0005-0000-0000-0000223C0000}"/>
    <cellStyle name="Comma 7 5 3 3 2 2" xfId="15575" xr:uid="{00000000-0005-0000-0000-0000233C0000}"/>
    <cellStyle name="Comma 7 5 3 3 3" xfId="5179" xr:uid="{00000000-0005-0000-0000-0000243C0000}"/>
    <cellStyle name="Comma 7 5 3 3 3 2" xfId="12973" xr:uid="{00000000-0005-0000-0000-0000253C0000}"/>
    <cellStyle name="Comma 7 5 3 3 4" xfId="10375" xr:uid="{00000000-0005-0000-0000-0000263C0000}"/>
    <cellStyle name="Comma 7 5 3 4" xfId="2522" xr:uid="{00000000-0005-0000-0000-0000273C0000}"/>
    <cellStyle name="Comma 7 5 3 4 2" xfId="7779" xr:uid="{00000000-0005-0000-0000-0000283C0000}"/>
    <cellStyle name="Comma 7 5 3 4 2 2" xfId="15576" xr:uid="{00000000-0005-0000-0000-0000293C0000}"/>
    <cellStyle name="Comma 7 5 3 4 3" xfId="5180" xr:uid="{00000000-0005-0000-0000-00002A3C0000}"/>
    <cellStyle name="Comma 7 5 3 4 3 2" xfId="12974" xr:uid="{00000000-0005-0000-0000-00002B3C0000}"/>
    <cellStyle name="Comma 7 5 3 4 4" xfId="10376" xr:uid="{00000000-0005-0000-0000-00002C3C0000}"/>
    <cellStyle name="Comma 7 5 3 5" xfId="7775" xr:uid="{00000000-0005-0000-0000-00002D3C0000}"/>
    <cellStyle name="Comma 7 5 3 5 2" xfId="15572" xr:uid="{00000000-0005-0000-0000-00002E3C0000}"/>
    <cellStyle name="Comma 7 5 3 6" xfId="5176" xr:uid="{00000000-0005-0000-0000-00002F3C0000}"/>
    <cellStyle name="Comma 7 5 3 6 2" xfId="12970" xr:uid="{00000000-0005-0000-0000-0000303C0000}"/>
    <cellStyle name="Comma 7 5 3 7" xfId="10372" xr:uid="{00000000-0005-0000-0000-0000313C0000}"/>
    <cellStyle name="Comma 7 5 4" xfId="2523" xr:uid="{00000000-0005-0000-0000-0000323C0000}"/>
    <cellStyle name="Comma 7 5 4 2" xfId="2524" xr:uid="{00000000-0005-0000-0000-0000333C0000}"/>
    <cellStyle name="Comma 7 5 4 2 2" xfId="2525" xr:uid="{00000000-0005-0000-0000-0000343C0000}"/>
    <cellStyle name="Comma 7 5 4 2 2 2" xfId="7782" xr:uid="{00000000-0005-0000-0000-0000353C0000}"/>
    <cellStyle name="Comma 7 5 4 2 2 2 2" xfId="15579" xr:uid="{00000000-0005-0000-0000-0000363C0000}"/>
    <cellStyle name="Comma 7 5 4 2 2 3" xfId="5183" xr:uid="{00000000-0005-0000-0000-0000373C0000}"/>
    <cellStyle name="Comma 7 5 4 2 2 3 2" xfId="12977" xr:uid="{00000000-0005-0000-0000-0000383C0000}"/>
    <cellStyle name="Comma 7 5 4 2 2 4" xfId="10379" xr:uid="{00000000-0005-0000-0000-0000393C0000}"/>
    <cellStyle name="Comma 7 5 4 2 3" xfId="7781" xr:uid="{00000000-0005-0000-0000-00003A3C0000}"/>
    <cellStyle name="Comma 7 5 4 2 3 2" xfId="15578" xr:uid="{00000000-0005-0000-0000-00003B3C0000}"/>
    <cellStyle name="Comma 7 5 4 2 4" xfId="5182" xr:uid="{00000000-0005-0000-0000-00003C3C0000}"/>
    <cellStyle name="Comma 7 5 4 2 4 2" xfId="12976" xr:uid="{00000000-0005-0000-0000-00003D3C0000}"/>
    <cellStyle name="Comma 7 5 4 2 5" xfId="10378" xr:uid="{00000000-0005-0000-0000-00003E3C0000}"/>
    <cellStyle name="Comma 7 5 4 3" xfId="2526" xr:uid="{00000000-0005-0000-0000-00003F3C0000}"/>
    <cellStyle name="Comma 7 5 4 3 2" xfId="7783" xr:uid="{00000000-0005-0000-0000-0000403C0000}"/>
    <cellStyle name="Comma 7 5 4 3 2 2" xfId="15580" xr:uid="{00000000-0005-0000-0000-0000413C0000}"/>
    <cellStyle name="Comma 7 5 4 3 3" xfId="5184" xr:uid="{00000000-0005-0000-0000-0000423C0000}"/>
    <cellStyle name="Comma 7 5 4 3 3 2" xfId="12978" xr:uid="{00000000-0005-0000-0000-0000433C0000}"/>
    <cellStyle name="Comma 7 5 4 3 4" xfId="10380" xr:uid="{00000000-0005-0000-0000-0000443C0000}"/>
    <cellStyle name="Comma 7 5 4 4" xfId="2527" xr:uid="{00000000-0005-0000-0000-0000453C0000}"/>
    <cellStyle name="Comma 7 5 4 4 2" xfId="7784" xr:uid="{00000000-0005-0000-0000-0000463C0000}"/>
    <cellStyle name="Comma 7 5 4 4 2 2" xfId="15581" xr:uid="{00000000-0005-0000-0000-0000473C0000}"/>
    <cellStyle name="Comma 7 5 4 4 3" xfId="5185" xr:uid="{00000000-0005-0000-0000-0000483C0000}"/>
    <cellStyle name="Comma 7 5 4 4 3 2" xfId="12979" xr:uid="{00000000-0005-0000-0000-0000493C0000}"/>
    <cellStyle name="Comma 7 5 4 4 4" xfId="10381" xr:uid="{00000000-0005-0000-0000-00004A3C0000}"/>
    <cellStyle name="Comma 7 5 4 5" xfId="7780" xr:uid="{00000000-0005-0000-0000-00004B3C0000}"/>
    <cellStyle name="Comma 7 5 4 5 2" xfId="15577" xr:uid="{00000000-0005-0000-0000-00004C3C0000}"/>
    <cellStyle name="Comma 7 5 4 6" xfId="5181" xr:uid="{00000000-0005-0000-0000-00004D3C0000}"/>
    <cellStyle name="Comma 7 5 4 6 2" xfId="12975" xr:uid="{00000000-0005-0000-0000-00004E3C0000}"/>
    <cellStyle name="Comma 7 5 4 7" xfId="10377" xr:uid="{00000000-0005-0000-0000-00004F3C0000}"/>
    <cellStyle name="Comma 7 5 5" xfId="2528" xr:uid="{00000000-0005-0000-0000-0000503C0000}"/>
    <cellStyle name="Comma 7 5 5 2" xfId="2529" xr:uid="{00000000-0005-0000-0000-0000513C0000}"/>
    <cellStyle name="Comma 7 5 5 2 2" xfId="2530" xr:uid="{00000000-0005-0000-0000-0000523C0000}"/>
    <cellStyle name="Comma 7 5 5 2 2 2" xfId="7787" xr:uid="{00000000-0005-0000-0000-0000533C0000}"/>
    <cellStyle name="Comma 7 5 5 2 2 2 2" xfId="15584" xr:uid="{00000000-0005-0000-0000-0000543C0000}"/>
    <cellStyle name="Comma 7 5 5 2 2 3" xfId="5188" xr:uid="{00000000-0005-0000-0000-0000553C0000}"/>
    <cellStyle name="Comma 7 5 5 2 2 3 2" xfId="12982" xr:uid="{00000000-0005-0000-0000-0000563C0000}"/>
    <cellStyle name="Comma 7 5 5 2 2 4" xfId="10384" xr:uid="{00000000-0005-0000-0000-0000573C0000}"/>
    <cellStyle name="Comma 7 5 5 2 3" xfId="7786" xr:uid="{00000000-0005-0000-0000-0000583C0000}"/>
    <cellStyle name="Comma 7 5 5 2 3 2" xfId="15583" xr:uid="{00000000-0005-0000-0000-0000593C0000}"/>
    <cellStyle name="Comma 7 5 5 2 4" xfId="5187" xr:uid="{00000000-0005-0000-0000-00005A3C0000}"/>
    <cellStyle name="Comma 7 5 5 2 4 2" xfId="12981" xr:uid="{00000000-0005-0000-0000-00005B3C0000}"/>
    <cellStyle name="Comma 7 5 5 2 5" xfId="10383" xr:uid="{00000000-0005-0000-0000-00005C3C0000}"/>
    <cellStyle name="Comma 7 5 5 3" xfId="2531" xr:uid="{00000000-0005-0000-0000-00005D3C0000}"/>
    <cellStyle name="Comma 7 5 5 3 2" xfId="7788" xr:uid="{00000000-0005-0000-0000-00005E3C0000}"/>
    <cellStyle name="Comma 7 5 5 3 2 2" xfId="15585" xr:uid="{00000000-0005-0000-0000-00005F3C0000}"/>
    <cellStyle name="Comma 7 5 5 3 3" xfId="5189" xr:uid="{00000000-0005-0000-0000-0000603C0000}"/>
    <cellStyle name="Comma 7 5 5 3 3 2" xfId="12983" xr:uid="{00000000-0005-0000-0000-0000613C0000}"/>
    <cellStyle name="Comma 7 5 5 3 4" xfId="10385" xr:uid="{00000000-0005-0000-0000-0000623C0000}"/>
    <cellStyle name="Comma 7 5 5 4" xfId="2532" xr:uid="{00000000-0005-0000-0000-0000633C0000}"/>
    <cellStyle name="Comma 7 5 5 4 2" xfId="7789" xr:uid="{00000000-0005-0000-0000-0000643C0000}"/>
    <cellStyle name="Comma 7 5 5 4 2 2" xfId="15586" xr:uid="{00000000-0005-0000-0000-0000653C0000}"/>
    <cellStyle name="Comma 7 5 5 4 3" xfId="5190" xr:uid="{00000000-0005-0000-0000-0000663C0000}"/>
    <cellStyle name="Comma 7 5 5 4 3 2" xfId="12984" xr:uid="{00000000-0005-0000-0000-0000673C0000}"/>
    <cellStyle name="Comma 7 5 5 4 4" xfId="10386" xr:uid="{00000000-0005-0000-0000-0000683C0000}"/>
    <cellStyle name="Comma 7 5 5 5" xfId="7785" xr:uid="{00000000-0005-0000-0000-0000693C0000}"/>
    <cellStyle name="Comma 7 5 5 5 2" xfId="15582" xr:uid="{00000000-0005-0000-0000-00006A3C0000}"/>
    <cellStyle name="Comma 7 5 5 6" xfId="5186" xr:uid="{00000000-0005-0000-0000-00006B3C0000}"/>
    <cellStyle name="Comma 7 5 5 6 2" xfId="12980" xr:uid="{00000000-0005-0000-0000-00006C3C0000}"/>
    <cellStyle name="Comma 7 5 5 7" xfId="10382" xr:uid="{00000000-0005-0000-0000-00006D3C0000}"/>
    <cellStyle name="Comma 7 5 6" xfId="2533" xr:uid="{00000000-0005-0000-0000-00006E3C0000}"/>
    <cellStyle name="Comma 7 5 6 2" xfId="2534" xr:uid="{00000000-0005-0000-0000-00006F3C0000}"/>
    <cellStyle name="Comma 7 5 6 2 2" xfId="7791" xr:uid="{00000000-0005-0000-0000-0000703C0000}"/>
    <cellStyle name="Comma 7 5 6 2 2 2" xfId="15588" xr:uid="{00000000-0005-0000-0000-0000713C0000}"/>
    <cellStyle name="Comma 7 5 6 2 3" xfId="5192" xr:uid="{00000000-0005-0000-0000-0000723C0000}"/>
    <cellStyle name="Comma 7 5 6 2 3 2" xfId="12986" xr:uid="{00000000-0005-0000-0000-0000733C0000}"/>
    <cellStyle name="Comma 7 5 6 2 4" xfId="10388" xr:uid="{00000000-0005-0000-0000-0000743C0000}"/>
    <cellStyle name="Comma 7 5 6 3" xfId="2535" xr:uid="{00000000-0005-0000-0000-0000753C0000}"/>
    <cellStyle name="Comma 7 5 6 3 2" xfId="7792" xr:uid="{00000000-0005-0000-0000-0000763C0000}"/>
    <cellStyle name="Comma 7 5 6 3 2 2" xfId="15589" xr:uid="{00000000-0005-0000-0000-0000773C0000}"/>
    <cellStyle name="Comma 7 5 6 3 3" xfId="5193" xr:uid="{00000000-0005-0000-0000-0000783C0000}"/>
    <cellStyle name="Comma 7 5 6 3 3 2" xfId="12987" xr:uid="{00000000-0005-0000-0000-0000793C0000}"/>
    <cellStyle name="Comma 7 5 6 3 4" xfId="10389" xr:uid="{00000000-0005-0000-0000-00007A3C0000}"/>
    <cellStyle name="Comma 7 5 6 4" xfId="7790" xr:uid="{00000000-0005-0000-0000-00007B3C0000}"/>
    <cellStyle name="Comma 7 5 6 4 2" xfId="15587" xr:uid="{00000000-0005-0000-0000-00007C3C0000}"/>
    <cellStyle name="Comma 7 5 6 5" xfId="5191" xr:uid="{00000000-0005-0000-0000-00007D3C0000}"/>
    <cellStyle name="Comma 7 5 6 5 2" xfId="12985" xr:uid="{00000000-0005-0000-0000-00007E3C0000}"/>
    <cellStyle name="Comma 7 5 6 6" xfId="10387" xr:uid="{00000000-0005-0000-0000-00007F3C0000}"/>
    <cellStyle name="Comma 7 5 7" xfId="2536" xr:uid="{00000000-0005-0000-0000-0000803C0000}"/>
    <cellStyle name="Comma 7 5 7 2" xfId="2537" xr:uid="{00000000-0005-0000-0000-0000813C0000}"/>
    <cellStyle name="Comma 7 5 7 2 2" xfId="7794" xr:uid="{00000000-0005-0000-0000-0000823C0000}"/>
    <cellStyle name="Comma 7 5 7 2 2 2" xfId="15591" xr:uid="{00000000-0005-0000-0000-0000833C0000}"/>
    <cellStyle name="Comma 7 5 7 2 3" xfId="5195" xr:uid="{00000000-0005-0000-0000-0000843C0000}"/>
    <cellStyle name="Comma 7 5 7 2 3 2" xfId="12989" xr:uid="{00000000-0005-0000-0000-0000853C0000}"/>
    <cellStyle name="Comma 7 5 7 2 4" xfId="10391" xr:uid="{00000000-0005-0000-0000-0000863C0000}"/>
    <cellStyle name="Comma 7 5 7 3" xfId="7793" xr:uid="{00000000-0005-0000-0000-0000873C0000}"/>
    <cellStyle name="Comma 7 5 7 3 2" xfId="15590" xr:uid="{00000000-0005-0000-0000-0000883C0000}"/>
    <cellStyle name="Comma 7 5 7 4" xfId="5194" xr:uid="{00000000-0005-0000-0000-0000893C0000}"/>
    <cellStyle name="Comma 7 5 7 4 2" xfId="12988" xr:uid="{00000000-0005-0000-0000-00008A3C0000}"/>
    <cellStyle name="Comma 7 5 7 5" xfId="10390" xr:uid="{00000000-0005-0000-0000-00008B3C0000}"/>
    <cellStyle name="Comma 7 5 8" xfId="2538" xr:uid="{00000000-0005-0000-0000-00008C3C0000}"/>
    <cellStyle name="Comma 7 5 8 2" xfId="7795" xr:uid="{00000000-0005-0000-0000-00008D3C0000}"/>
    <cellStyle name="Comma 7 5 8 2 2" xfId="15592" xr:uid="{00000000-0005-0000-0000-00008E3C0000}"/>
    <cellStyle name="Comma 7 5 8 3" xfId="5196" xr:uid="{00000000-0005-0000-0000-00008F3C0000}"/>
    <cellStyle name="Comma 7 5 8 3 2" xfId="12990" xr:uid="{00000000-0005-0000-0000-0000903C0000}"/>
    <cellStyle name="Comma 7 5 8 4" xfId="10392" xr:uid="{00000000-0005-0000-0000-0000913C0000}"/>
    <cellStyle name="Comma 7 5 9" xfId="2539" xr:uid="{00000000-0005-0000-0000-0000923C0000}"/>
    <cellStyle name="Comma 7 5 9 2" xfId="7796" xr:uid="{00000000-0005-0000-0000-0000933C0000}"/>
    <cellStyle name="Comma 7 5 9 2 2" xfId="15593" xr:uid="{00000000-0005-0000-0000-0000943C0000}"/>
    <cellStyle name="Comma 7 5 9 3" xfId="5197" xr:uid="{00000000-0005-0000-0000-0000953C0000}"/>
    <cellStyle name="Comma 7 5 9 3 2" xfId="12991" xr:uid="{00000000-0005-0000-0000-0000963C0000}"/>
    <cellStyle name="Comma 7 5 9 4" xfId="10393" xr:uid="{00000000-0005-0000-0000-0000973C0000}"/>
    <cellStyle name="Comma 7 6" xfId="2540" xr:uid="{00000000-0005-0000-0000-0000983C0000}"/>
    <cellStyle name="Comma 7 6 2" xfId="2541" xr:uid="{00000000-0005-0000-0000-0000993C0000}"/>
    <cellStyle name="Comma 7 6 2 2" xfId="2542" xr:uid="{00000000-0005-0000-0000-00009A3C0000}"/>
    <cellStyle name="Comma 7 6 2 2 2" xfId="7799" xr:uid="{00000000-0005-0000-0000-00009B3C0000}"/>
    <cellStyle name="Comma 7 6 2 2 2 2" xfId="15596" xr:uid="{00000000-0005-0000-0000-00009C3C0000}"/>
    <cellStyle name="Comma 7 6 2 2 3" xfId="5200" xr:uid="{00000000-0005-0000-0000-00009D3C0000}"/>
    <cellStyle name="Comma 7 6 2 2 3 2" xfId="12994" xr:uid="{00000000-0005-0000-0000-00009E3C0000}"/>
    <cellStyle name="Comma 7 6 2 2 4" xfId="10396" xr:uid="{00000000-0005-0000-0000-00009F3C0000}"/>
    <cellStyle name="Comma 7 6 2 3" xfId="7798" xr:uid="{00000000-0005-0000-0000-0000A03C0000}"/>
    <cellStyle name="Comma 7 6 2 3 2" xfId="15595" xr:uid="{00000000-0005-0000-0000-0000A13C0000}"/>
    <cellStyle name="Comma 7 6 2 4" xfId="5199" xr:uid="{00000000-0005-0000-0000-0000A23C0000}"/>
    <cellStyle name="Comma 7 6 2 4 2" xfId="12993" xr:uid="{00000000-0005-0000-0000-0000A33C0000}"/>
    <cellStyle name="Comma 7 6 2 5" xfId="10395" xr:uid="{00000000-0005-0000-0000-0000A43C0000}"/>
    <cellStyle name="Comma 7 6 3" xfId="2543" xr:uid="{00000000-0005-0000-0000-0000A53C0000}"/>
    <cellStyle name="Comma 7 6 3 2" xfId="7800" xr:uid="{00000000-0005-0000-0000-0000A63C0000}"/>
    <cellStyle name="Comma 7 6 3 2 2" xfId="15597" xr:uid="{00000000-0005-0000-0000-0000A73C0000}"/>
    <cellStyle name="Comma 7 6 3 3" xfId="5201" xr:uid="{00000000-0005-0000-0000-0000A83C0000}"/>
    <cellStyle name="Comma 7 6 3 3 2" xfId="12995" xr:uid="{00000000-0005-0000-0000-0000A93C0000}"/>
    <cellStyle name="Comma 7 6 3 4" xfId="10397" xr:uid="{00000000-0005-0000-0000-0000AA3C0000}"/>
    <cellStyle name="Comma 7 6 4" xfId="2544" xr:uid="{00000000-0005-0000-0000-0000AB3C0000}"/>
    <cellStyle name="Comma 7 6 4 2" xfId="7801" xr:uid="{00000000-0005-0000-0000-0000AC3C0000}"/>
    <cellStyle name="Comma 7 6 4 2 2" xfId="15598" xr:uid="{00000000-0005-0000-0000-0000AD3C0000}"/>
    <cellStyle name="Comma 7 6 4 3" xfId="5202" xr:uid="{00000000-0005-0000-0000-0000AE3C0000}"/>
    <cellStyle name="Comma 7 6 4 3 2" xfId="12996" xr:uid="{00000000-0005-0000-0000-0000AF3C0000}"/>
    <cellStyle name="Comma 7 6 4 4" xfId="10398" xr:uid="{00000000-0005-0000-0000-0000B03C0000}"/>
    <cellStyle name="Comma 7 6 5" xfId="7797" xr:uid="{00000000-0005-0000-0000-0000B13C0000}"/>
    <cellStyle name="Comma 7 6 5 2" xfId="15594" xr:uid="{00000000-0005-0000-0000-0000B23C0000}"/>
    <cellStyle name="Comma 7 6 6" xfId="5198" xr:uid="{00000000-0005-0000-0000-0000B33C0000}"/>
    <cellStyle name="Comma 7 6 6 2" xfId="12992" xr:uid="{00000000-0005-0000-0000-0000B43C0000}"/>
    <cellStyle name="Comma 7 6 7" xfId="10394" xr:uid="{00000000-0005-0000-0000-0000B53C0000}"/>
    <cellStyle name="Comma 7 7" xfId="2545" xr:uid="{00000000-0005-0000-0000-0000B63C0000}"/>
    <cellStyle name="Comma 7 7 2" xfId="2546" xr:uid="{00000000-0005-0000-0000-0000B73C0000}"/>
    <cellStyle name="Comma 7 7 2 2" xfId="2547" xr:uid="{00000000-0005-0000-0000-0000B83C0000}"/>
    <cellStyle name="Comma 7 7 2 2 2" xfId="7804" xr:uid="{00000000-0005-0000-0000-0000B93C0000}"/>
    <cellStyle name="Comma 7 7 2 2 2 2" xfId="15601" xr:uid="{00000000-0005-0000-0000-0000BA3C0000}"/>
    <cellStyle name="Comma 7 7 2 2 3" xfId="5205" xr:uid="{00000000-0005-0000-0000-0000BB3C0000}"/>
    <cellStyle name="Comma 7 7 2 2 3 2" xfId="12999" xr:uid="{00000000-0005-0000-0000-0000BC3C0000}"/>
    <cellStyle name="Comma 7 7 2 2 4" xfId="10401" xr:uid="{00000000-0005-0000-0000-0000BD3C0000}"/>
    <cellStyle name="Comma 7 7 2 3" xfId="7803" xr:uid="{00000000-0005-0000-0000-0000BE3C0000}"/>
    <cellStyle name="Comma 7 7 2 3 2" xfId="15600" xr:uid="{00000000-0005-0000-0000-0000BF3C0000}"/>
    <cellStyle name="Comma 7 7 2 4" xfId="5204" xr:uid="{00000000-0005-0000-0000-0000C03C0000}"/>
    <cellStyle name="Comma 7 7 2 4 2" xfId="12998" xr:uid="{00000000-0005-0000-0000-0000C13C0000}"/>
    <cellStyle name="Comma 7 7 2 5" xfId="10400" xr:uid="{00000000-0005-0000-0000-0000C23C0000}"/>
    <cellStyle name="Comma 7 7 3" xfId="2548" xr:uid="{00000000-0005-0000-0000-0000C33C0000}"/>
    <cellStyle name="Comma 7 7 3 2" xfId="7805" xr:uid="{00000000-0005-0000-0000-0000C43C0000}"/>
    <cellStyle name="Comma 7 7 3 2 2" xfId="15602" xr:uid="{00000000-0005-0000-0000-0000C53C0000}"/>
    <cellStyle name="Comma 7 7 3 3" xfId="5206" xr:uid="{00000000-0005-0000-0000-0000C63C0000}"/>
    <cellStyle name="Comma 7 7 3 3 2" xfId="13000" xr:uid="{00000000-0005-0000-0000-0000C73C0000}"/>
    <cellStyle name="Comma 7 7 3 4" xfId="10402" xr:uid="{00000000-0005-0000-0000-0000C83C0000}"/>
    <cellStyle name="Comma 7 7 4" xfId="2549" xr:uid="{00000000-0005-0000-0000-0000C93C0000}"/>
    <cellStyle name="Comma 7 7 4 2" xfId="7806" xr:uid="{00000000-0005-0000-0000-0000CA3C0000}"/>
    <cellStyle name="Comma 7 7 4 2 2" xfId="15603" xr:uid="{00000000-0005-0000-0000-0000CB3C0000}"/>
    <cellStyle name="Comma 7 7 4 3" xfId="5207" xr:uid="{00000000-0005-0000-0000-0000CC3C0000}"/>
    <cellStyle name="Comma 7 7 4 3 2" xfId="13001" xr:uid="{00000000-0005-0000-0000-0000CD3C0000}"/>
    <cellStyle name="Comma 7 7 4 4" xfId="10403" xr:uid="{00000000-0005-0000-0000-0000CE3C0000}"/>
    <cellStyle name="Comma 7 7 5" xfId="7802" xr:uid="{00000000-0005-0000-0000-0000CF3C0000}"/>
    <cellStyle name="Comma 7 7 5 2" xfId="15599" xr:uid="{00000000-0005-0000-0000-0000D03C0000}"/>
    <cellStyle name="Comma 7 7 6" xfId="5203" xr:uid="{00000000-0005-0000-0000-0000D13C0000}"/>
    <cellStyle name="Comma 7 7 6 2" xfId="12997" xr:uid="{00000000-0005-0000-0000-0000D23C0000}"/>
    <cellStyle name="Comma 7 7 7" xfId="10399" xr:uid="{00000000-0005-0000-0000-0000D33C0000}"/>
    <cellStyle name="Comma 7 8" xfId="2550" xr:uid="{00000000-0005-0000-0000-0000D43C0000}"/>
    <cellStyle name="Comma 7 8 2" xfId="2551" xr:uid="{00000000-0005-0000-0000-0000D53C0000}"/>
    <cellStyle name="Comma 7 8 2 2" xfId="2552" xr:uid="{00000000-0005-0000-0000-0000D63C0000}"/>
    <cellStyle name="Comma 7 8 2 2 2" xfId="7809" xr:uid="{00000000-0005-0000-0000-0000D73C0000}"/>
    <cellStyle name="Comma 7 8 2 2 2 2" xfId="15606" xr:uid="{00000000-0005-0000-0000-0000D83C0000}"/>
    <cellStyle name="Comma 7 8 2 2 3" xfId="5210" xr:uid="{00000000-0005-0000-0000-0000D93C0000}"/>
    <cellStyle name="Comma 7 8 2 2 3 2" xfId="13004" xr:uid="{00000000-0005-0000-0000-0000DA3C0000}"/>
    <cellStyle name="Comma 7 8 2 2 4" xfId="10406" xr:uid="{00000000-0005-0000-0000-0000DB3C0000}"/>
    <cellStyle name="Comma 7 8 2 3" xfId="7808" xr:uid="{00000000-0005-0000-0000-0000DC3C0000}"/>
    <cellStyle name="Comma 7 8 2 3 2" xfId="15605" xr:uid="{00000000-0005-0000-0000-0000DD3C0000}"/>
    <cellStyle name="Comma 7 8 2 4" xfId="5209" xr:uid="{00000000-0005-0000-0000-0000DE3C0000}"/>
    <cellStyle name="Comma 7 8 2 4 2" xfId="13003" xr:uid="{00000000-0005-0000-0000-0000DF3C0000}"/>
    <cellStyle name="Comma 7 8 2 5" xfId="10405" xr:uid="{00000000-0005-0000-0000-0000E03C0000}"/>
    <cellStyle name="Comma 7 8 3" xfId="2553" xr:uid="{00000000-0005-0000-0000-0000E13C0000}"/>
    <cellStyle name="Comma 7 8 3 2" xfId="7810" xr:uid="{00000000-0005-0000-0000-0000E23C0000}"/>
    <cellStyle name="Comma 7 8 3 2 2" xfId="15607" xr:uid="{00000000-0005-0000-0000-0000E33C0000}"/>
    <cellStyle name="Comma 7 8 3 3" xfId="5211" xr:uid="{00000000-0005-0000-0000-0000E43C0000}"/>
    <cellStyle name="Comma 7 8 3 3 2" xfId="13005" xr:uid="{00000000-0005-0000-0000-0000E53C0000}"/>
    <cellStyle name="Comma 7 8 3 4" xfId="10407" xr:uid="{00000000-0005-0000-0000-0000E63C0000}"/>
    <cellStyle name="Comma 7 8 4" xfId="2554" xr:uid="{00000000-0005-0000-0000-0000E73C0000}"/>
    <cellStyle name="Comma 7 8 4 2" xfId="7811" xr:uid="{00000000-0005-0000-0000-0000E83C0000}"/>
    <cellStyle name="Comma 7 8 4 2 2" xfId="15608" xr:uid="{00000000-0005-0000-0000-0000E93C0000}"/>
    <cellStyle name="Comma 7 8 4 3" xfId="5212" xr:uid="{00000000-0005-0000-0000-0000EA3C0000}"/>
    <cellStyle name="Comma 7 8 4 3 2" xfId="13006" xr:uid="{00000000-0005-0000-0000-0000EB3C0000}"/>
    <cellStyle name="Comma 7 8 4 4" xfId="10408" xr:uid="{00000000-0005-0000-0000-0000EC3C0000}"/>
    <cellStyle name="Comma 7 8 5" xfId="7807" xr:uid="{00000000-0005-0000-0000-0000ED3C0000}"/>
    <cellStyle name="Comma 7 8 5 2" xfId="15604" xr:uid="{00000000-0005-0000-0000-0000EE3C0000}"/>
    <cellStyle name="Comma 7 8 6" xfId="5208" xr:uid="{00000000-0005-0000-0000-0000EF3C0000}"/>
    <cellStyle name="Comma 7 8 6 2" xfId="13002" xr:uid="{00000000-0005-0000-0000-0000F03C0000}"/>
    <cellStyle name="Comma 7 8 7" xfId="10404" xr:uid="{00000000-0005-0000-0000-0000F13C0000}"/>
    <cellStyle name="Comma 7 9" xfId="2555" xr:uid="{00000000-0005-0000-0000-0000F23C0000}"/>
    <cellStyle name="Comma 7 9 2" xfId="2556" xr:uid="{00000000-0005-0000-0000-0000F33C0000}"/>
    <cellStyle name="Comma 7 9 2 2" xfId="2557" xr:uid="{00000000-0005-0000-0000-0000F43C0000}"/>
    <cellStyle name="Comma 7 9 2 2 2" xfId="7814" xr:uid="{00000000-0005-0000-0000-0000F53C0000}"/>
    <cellStyle name="Comma 7 9 2 2 2 2" xfId="15611" xr:uid="{00000000-0005-0000-0000-0000F63C0000}"/>
    <cellStyle name="Comma 7 9 2 2 3" xfId="5215" xr:uid="{00000000-0005-0000-0000-0000F73C0000}"/>
    <cellStyle name="Comma 7 9 2 2 3 2" xfId="13009" xr:uid="{00000000-0005-0000-0000-0000F83C0000}"/>
    <cellStyle name="Comma 7 9 2 2 4" xfId="10411" xr:uid="{00000000-0005-0000-0000-0000F93C0000}"/>
    <cellStyle name="Comma 7 9 2 3" xfId="7813" xr:uid="{00000000-0005-0000-0000-0000FA3C0000}"/>
    <cellStyle name="Comma 7 9 2 3 2" xfId="15610" xr:uid="{00000000-0005-0000-0000-0000FB3C0000}"/>
    <cellStyle name="Comma 7 9 2 4" xfId="5214" xr:uid="{00000000-0005-0000-0000-0000FC3C0000}"/>
    <cellStyle name="Comma 7 9 2 4 2" xfId="13008" xr:uid="{00000000-0005-0000-0000-0000FD3C0000}"/>
    <cellStyle name="Comma 7 9 2 5" xfId="10410" xr:uid="{00000000-0005-0000-0000-0000FE3C0000}"/>
    <cellStyle name="Comma 7 9 3" xfId="2558" xr:uid="{00000000-0005-0000-0000-0000FF3C0000}"/>
    <cellStyle name="Comma 7 9 3 2" xfId="7815" xr:uid="{00000000-0005-0000-0000-0000003D0000}"/>
    <cellStyle name="Comma 7 9 3 2 2" xfId="15612" xr:uid="{00000000-0005-0000-0000-0000013D0000}"/>
    <cellStyle name="Comma 7 9 3 3" xfId="5216" xr:uid="{00000000-0005-0000-0000-0000023D0000}"/>
    <cellStyle name="Comma 7 9 3 3 2" xfId="13010" xr:uid="{00000000-0005-0000-0000-0000033D0000}"/>
    <cellStyle name="Comma 7 9 3 4" xfId="10412" xr:uid="{00000000-0005-0000-0000-0000043D0000}"/>
    <cellStyle name="Comma 7 9 4" xfId="2559" xr:uid="{00000000-0005-0000-0000-0000053D0000}"/>
    <cellStyle name="Comma 7 9 4 2" xfId="7816" xr:uid="{00000000-0005-0000-0000-0000063D0000}"/>
    <cellStyle name="Comma 7 9 4 2 2" xfId="15613" xr:uid="{00000000-0005-0000-0000-0000073D0000}"/>
    <cellStyle name="Comma 7 9 4 3" xfId="5217" xr:uid="{00000000-0005-0000-0000-0000083D0000}"/>
    <cellStyle name="Comma 7 9 4 3 2" xfId="13011" xr:uid="{00000000-0005-0000-0000-0000093D0000}"/>
    <cellStyle name="Comma 7 9 4 4" xfId="10413" xr:uid="{00000000-0005-0000-0000-00000A3D0000}"/>
    <cellStyle name="Comma 7 9 5" xfId="7812" xr:uid="{00000000-0005-0000-0000-00000B3D0000}"/>
    <cellStyle name="Comma 7 9 5 2" xfId="15609" xr:uid="{00000000-0005-0000-0000-00000C3D0000}"/>
    <cellStyle name="Comma 7 9 6" xfId="5213" xr:uid="{00000000-0005-0000-0000-00000D3D0000}"/>
    <cellStyle name="Comma 7 9 6 2" xfId="13007" xr:uid="{00000000-0005-0000-0000-00000E3D0000}"/>
    <cellStyle name="Comma 7 9 7" xfId="10409" xr:uid="{00000000-0005-0000-0000-00000F3D0000}"/>
    <cellStyle name="Comma 8" xfId="2560" xr:uid="{00000000-0005-0000-0000-0000103D0000}"/>
    <cellStyle name="Comma 8 2" xfId="7817" xr:uid="{00000000-0005-0000-0000-0000113D0000}"/>
    <cellStyle name="Comma 8 2 2" xfId="15614" xr:uid="{00000000-0005-0000-0000-0000123D0000}"/>
    <cellStyle name="Comma 8 3" xfId="5218" xr:uid="{00000000-0005-0000-0000-0000133D0000}"/>
    <cellStyle name="Comma 8 3 2" xfId="13012" xr:uid="{00000000-0005-0000-0000-0000143D0000}"/>
    <cellStyle name="Comma 8 4" xfId="10414" xr:uid="{00000000-0005-0000-0000-0000153D0000}"/>
    <cellStyle name="Comma 9" xfId="2591" xr:uid="{00000000-0005-0000-0000-0000163D0000}"/>
    <cellStyle name="Comma 9 2" xfId="7818" xr:uid="{00000000-0005-0000-0000-0000173D0000}"/>
    <cellStyle name="Comma 9 2 2" xfId="15615" xr:uid="{00000000-0005-0000-0000-0000183D0000}"/>
    <cellStyle name="Comma 9 3" xfId="5219" xr:uid="{00000000-0005-0000-0000-0000193D0000}"/>
    <cellStyle name="Comma 9 3 2" xfId="13013" xr:uid="{00000000-0005-0000-0000-00001A3D0000}"/>
    <cellStyle name="Comma 9 4" xfId="10415" xr:uid="{00000000-0005-0000-0000-00001B3D0000}"/>
    <cellStyle name="DateLong" xfId="8" xr:uid="{00000000-0005-0000-0000-00001C3D0000}"/>
    <cellStyle name="DateLong 2" xfId="111" xr:uid="{00000000-0005-0000-0000-00001D3D0000}"/>
    <cellStyle name="DateShort" xfId="80" xr:uid="{00000000-0005-0000-0000-00001E3D0000}"/>
    <cellStyle name="DateShort 2" xfId="112" xr:uid="{00000000-0005-0000-0000-00001F3D0000}"/>
    <cellStyle name="Descriptor text" xfId="115" xr:uid="{00000000-0005-0000-0000-0000203D0000}"/>
    <cellStyle name="End of sheet" xfId="15824" xr:uid="{34C2BEEE-8210-47DA-98B4-FF1631034334}"/>
    <cellStyle name="Explanatory Text 2" xfId="40" xr:uid="{00000000-0005-0000-0000-0000223D0000}"/>
    <cellStyle name="Factor" xfId="79" xr:uid="{00000000-0005-0000-0000-0000233D0000}"/>
    <cellStyle name="Factor 2" xfId="69" xr:uid="{00000000-0005-0000-0000-0000243D0000}"/>
    <cellStyle name="Factor 3" xfId="100" xr:uid="{00000000-0005-0000-0000-0000253D0000}"/>
    <cellStyle name="Good 2" xfId="41" xr:uid="{00000000-0005-0000-0000-0000263D0000}"/>
    <cellStyle name="headerStyle" xfId="2561" xr:uid="{00000000-0005-0000-0000-0000273D0000}"/>
    <cellStyle name="Heading" xfId="114" xr:uid="{00000000-0005-0000-0000-0000283D0000}"/>
    <cellStyle name="Heading 1" xfId="15776" builtinId="16" customBuiltin="1"/>
    <cellStyle name="Heading 1 2" xfId="42" xr:uid="{00000000-0005-0000-0000-00002A3D0000}"/>
    <cellStyle name="Heading 2 2" xfId="43" xr:uid="{00000000-0005-0000-0000-00002B3D0000}"/>
    <cellStyle name="Heading 3" xfId="15777" builtinId="18" customBuiltin="1"/>
    <cellStyle name="Heading 3 2" xfId="44" xr:uid="{00000000-0005-0000-0000-00002D3D0000}"/>
    <cellStyle name="Heading 4 2" xfId="45" xr:uid="{00000000-0005-0000-0000-00002E3D0000}"/>
    <cellStyle name="Hyperlink" xfId="15829" builtinId="8"/>
    <cellStyle name="Hyperlink 2" xfId="62" xr:uid="{00000000-0005-0000-0000-0000303D0000}"/>
    <cellStyle name="Hyperlink 3" xfId="76" xr:uid="{00000000-0005-0000-0000-0000313D0000}"/>
    <cellStyle name="Import" xfId="15825" xr:uid="{53E0A4CA-B117-4589-9B68-950B574A2053}"/>
    <cellStyle name="Input 2" xfId="46" xr:uid="{00000000-0005-0000-0000-0000323D0000}"/>
    <cellStyle name="Linked Cell 2" xfId="47" xr:uid="{00000000-0005-0000-0000-0000333D0000}"/>
    <cellStyle name="Neutral 2" xfId="48" xr:uid="{00000000-0005-0000-0000-0000343D0000}"/>
    <cellStyle name="NJS" xfId="2562" xr:uid="{00000000-0005-0000-0000-0000353D0000}"/>
    <cellStyle name="Normal" xfId="0" builtinId="0" customBuiltin="1"/>
    <cellStyle name="Normal 10" xfId="2605" xr:uid="{00000000-0005-0000-0000-0000373D0000}"/>
    <cellStyle name="Normal 10 2" xfId="86" xr:uid="{00000000-0005-0000-0000-0000383D0000}"/>
    <cellStyle name="Normal 10 3" xfId="15795" xr:uid="{00000000-0005-0000-0000-0000393D0000}"/>
    <cellStyle name="Normal 11" xfId="2655" xr:uid="{00000000-0005-0000-0000-00003A3D0000}"/>
    <cellStyle name="Normal 12" xfId="103" xr:uid="{00000000-0005-0000-0000-00003B3D0000}"/>
    <cellStyle name="Normal 13" xfId="2593" xr:uid="{00000000-0005-0000-0000-00003C3D0000}"/>
    <cellStyle name="Normal 14" xfId="2656" xr:uid="{00000000-0005-0000-0000-00003D3D0000}"/>
    <cellStyle name="Normal 15" xfId="2653" xr:uid="{00000000-0005-0000-0000-00003E3D0000}"/>
    <cellStyle name="Normal 16" xfId="49" xr:uid="{00000000-0005-0000-0000-00003F3D0000}"/>
    <cellStyle name="Normal 16 2" xfId="2654" xr:uid="{00000000-0005-0000-0000-0000403D0000}"/>
    <cellStyle name="Normal 17" xfId="2596" xr:uid="{00000000-0005-0000-0000-0000413D0000}"/>
    <cellStyle name="Normal 18" xfId="2657" xr:uid="{00000000-0005-0000-0000-0000423D0000}"/>
    <cellStyle name="Normal 19" xfId="230" xr:uid="{00000000-0005-0000-0000-0000433D0000}"/>
    <cellStyle name="Normal 2" xfId="3" xr:uid="{00000000-0005-0000-0000-0000443D0000}"/>
    <cellStyle name="Normal 2 2" xfId="74" xr:uid="{00000000-0005-0000-0000-0000453D0000}"/>
    <cellStyle name="Normal 2 3" xfId="9" xr:uid="{00000000-0005-0000-0000-0000463D0000}"/>
    <cellStyle name="Normal 2 3 2" xfId="107" xr:uid="{00000000-0005-0000-0000-0000473D0000}"/>
    <cellStyle name="Normal 2 3 5" xfId="2766" xr:uid="{00000000-0005-0000-0000-0000483D0000}"/>
    <cellStyle name="Normal 2 4" xfId="1" xr:uid="{00000000-0005-0000-0000-0000493D0000}"/>
    <cellStyle name="Normal 2 4 2" xfId="81" xr:uid="{00000000-0005-0000-0000-00004A3D0000}"/>
    <cellStyle name="Normal 2 4 3" xfId="75" xr:uid="{00000000-0005-0000-0000-00004B3D0000}"/>
    <cellStyle name="Normal 2 4 4" xfId="147" xr:uid="{00000000-0005-0000-0000-00004C3D0000}"/>
    <cellStyle name="Normal 2 5" xfId="50" xr:uid="{00000000-0005-0000-0000-00004D3D0000}"/>
    <cellStyle name="Normal 2 6" xfId="2768" xr:uid="{00000000-0005-0000-0000-00004E3D0000}"/>
    <cellStyle name="Normal 2 7" xfId="2772" xr:uid="{00000000-0005-0000-0000-00004F3D0000}"/>
    <cellStyle name="Normal 2 8" xfId="15798" xr:uid="{00000000-0005-0000-0000-0000503D0000}"/>
    <cellStyle name="Normal 20" xfId="2765" xr:uid="{00000000-0005-0000-0000-0000513D0000}"/>
    <cellStyle name="Normal 21" xfId="82" xr:uid="{00000000-0005-0000-0000-0000523D0000}"/>
    <cellStyle name="Normal 22" xfId="7978" xr:uid="{00000000-0005-0000-0000-0000533D0000}"/>
    <cellStyle name="Normal 23" xfId="15778" xr:uid="{00000000-0005-0000-0000-0000543D0000}"/>
    <cellStyle name="Normal 24" xfId="93" xr:uid="{00000000-0005-0000-0000-0000553D0000}"/>
    <cellStyle name="Normal 25" xfId="15783" xr:uid="{00000000-0005-0000-0000-0000563D0000}"/>
    <cellStyle name="Normal 25 2" xfId="15789" xr:uid="{00000000-0005-0000-0000-0000573D0000}"/>
    <cellStyle name="Normal 26" xfId="15797" xr:uid="{00000000-0005-0000-0000-0000583D0000}"/>
    <cellStyle name="Normal 27" xfId="15807" xr:uid="{00000000-0005-0000-0000-0000593D0000}"/>
    <cellStyle name="Normal 28" xfId="15821" xr:uid="{606322B6-0768-4048-9AC7-ADDC5DBC0C86}"/>
    <cellStyle name="Normal 3" xfId="5" xr:uid="{00000000-0005-0000-0000-00005A3D0000}"/>
    <cellStyle name="Normal 3 2" xfId="10" xr:uid="{00000000-0005-0000-0000-00005B3D0000}"/>
    <cellStyle name="Normal 3 2 2" xfId="65" xr:uid="{00000000-0005-0000-0000-00005C3D0000}"/>
    <cellStyle name="Normal 3 2 3" xfId="2563" xr:uid="{00000000-0005-0000-0000-00005D3D0000}"/>
    <cellStyle name="Normal 3 3" xfId="51" xr:uid="{00000000-0005-0000-0000-00005E3D0000}"/>
    <cellStyle name="Normal 3 3 2" xfId="91" xr:uid="{00000000-0005-0000-0000-00005F3D0000}"/>
    <cellStyle name="Normal 3 3 3" xfId="102" xr:uid="{00000000-0005-0000-0000-0000603D0000}"/>
    <cellStyle name="Normal 3 4" xfId="88" xr:uid="{00000000-0005-0000-0000-0000613D0000}"/>
    <cellStyle name="Normal 3 5" xfId="2767" xr:uid="{00000000-0005-0000-0000-0000623D0000}"/>
    <cellStyle name="Normal 3 6" xfId="15820" xr:uid="{2B928A59-EE44-4C82-9B62-C7381D3F0792}"/>
    <cellStyle name="Normal 3 7" xfId="85" xr:uid="{00000000-0005-0000-0000-0000633D0000}"/>
    <cellStyle name="Normal 3 7 2" xfId="2565" xr:uid="{00000000-0005-0000-0000-0000643D0000}"/>
    <cellStyle name="Normal 3 7 3" xfId="2566" xr:uid="{00000000-0005-0000-0000-0000653D0000}"/>
    <cellStyle name="Normal 3 7 4" xfId="2564" xr:uid="{00000000-0005-0000-0000-0000663D0000}"/>
    <cellStyle name="Normal 3 8" xfId="15827" xr:uid="{65520260-8ACF-411B-B808-51A63AA3961B}"/>
    <cellStyle name="Normal 4" xfId="52" xr:uid="{00000000-0005-0000-0000-0000673D0000}"/>
    <cellStyle name="Normal 4 2" xfId="71" xr:uid="{00000000-0005-0000-0000-0000683D0000}"/>
    <cellStyle name="Normal 4 2 2" xfId="87" xr:uid="{00000000-0005-0000-0000-0000693D0000}"/>
    <cellStyle name="Normal 4 2 3" xfId="2594" xr:uid="{00000000-0005-0000-0000-00006A3D0000}"/>
    <cellStyle name="Normal 4 3" xfId="2597" xr:uid="{00000000-0005-0000-0000-00006B3D0000}"/>
    <cellStyle name="Normal 4 4" xfId="90" xr:uid="{00000000-0005-0000-0000-00006C3D0000}"/>
    <cellStyle name="Normal 4 5" xfId="2769" xr:uid="{00000000-0005-0000-0000-00006D3D0000}"/>
    <cellStyle name="Normal 4 6" xfId="15781" xr:uid="{00000000-0005-0000-0000-00006E3D0000}"/>
    <cellStyle name="Normal 5" xfId="53" xr:uid="{00000000-0005-0000-0000-00006F3D0000}"/>
    <cellStyle name="Normal 5 2" xfId="68" xr:uid="{00000000-0005-0000-0000-0000703D0000}"/>
    <cellStyle name="Normal 5 2 2" xfId="2568" xr:uid="{00000000-0005-0000-0000-0000713D0000}"/>
    <cellStyle name="Normal 5 3" xfId="2569" xr:uid="{00000000-0005-0000-0000-0000723D0000}"/>
    <cellStyle name="Normal 5 4" xfId="2570" xr:uid="{00000000-0005-0000-0000-0000733D0000}"/>
    <cellStyle name="Normal 5 5" xfId="101" xr:uid="{00000000-0005-0000-0000-0000743D0000}"/>
    <cellStyle name="Normal 5 6" xfId="2567" xr:uid="{00000000-0005-0000-0000-0000753D0000}"/>
    <cellStyle name="Normal 5 7" xfId="98" xr:uid="{00000000-0005-0000-0000-0000763D0000}"/>
    <cellStyle name="Normal 6" xfId="54" xr:uid="{00000000-0005-0000-0000-0000773D0000}"/>
    <cellStyle name="Normal 6 2" xfId="63" xr:uid="{00000000-0005-0000-0000-0000783D0000}"/>
    <cellStyle name="Normal 6 3" xfId="67" xr:uid="{00000000-0005-0000-0000-0000793D0000}"/>
    <cellStyle name="Normal 6 4" xfId="104" xr:uid="{00000000-0005-0000-0000-00007A3D0000}"/>
    <cellStyle name="Normal 7" xfId="2" xr:uid="{00000000-0005-0000-0000-00007B3D0000}"/>
    <cellStyle name="Normal 7 2" xfId="12" xr:uid="{00000000-0005-0000-0000-00007C3D0000}"/>
    <cellStyle name="Normal 7 2 2" xfId="2771" xr:uid="{00000000-0005-0000-0000-00007D3D0000}"/>
    <cellStyle name="Normal 7 3" xfId="105" xr:uid="{00000000-0005-0000-0000-00007E3D0000}"/>
    <cellStyle name="Normal 7 4" xfId="15786" xr:uid="{00000000-0005-0000-0000-00007F3D0000}"/>
    <cellStyle name="Normal 7 5" xfId="2770" xr:uid="{00000000-0005-0000-0000-0000803D0000}"/>
    <cellStyle name="Normal 8" xfId="6" xr:uid="{00000000-0005-0000-0000-0000813D0000}"/>
    <cellStyle name="Normal 8 2" xfId="2601" xr:uid="{00000000-0005-0000-0000-0000823D0000}"/>
    <cellStyle name="Normal 8 3" xfId="231" xr:uid="{00000000-0005-0000-0000-0000833D0000}"/>
    <cellStyle name="Normal 8 4" xfId="106" xr:uid="{00000000-0005-0000-0000-0000843D0000}"/>
    <cellStyle name="Normal 9" xfId="2590" xr:uid="{00000000-0005-0000-0000-0000853D0000}"/>
    <cellStyle name="Note 2" xfId="56" xr:uid="{00000000-0005-0000-0000-0000863D0000}"/>
    <cellStyle name="Note 3" xfId="57" xr:uid="{00000000-0005-0000-0000-0000873D0000}"/>
    <cellStyle name="Note 4" xfId="55" xr:uid="{00000000-0005-0000-0000-0000883D0000}"/>
    <cellStyle name="Note 5" xfId="78" xr:uid="{00000000-0005-0000-0000-0000893D0000}"/>
    <cellStyle name="OfwatAmber" xfId="116" xr:uid="{00000000-0005-0000-0000-00008A3D0000}"/>
    <cellStyle name="OfwatCalculation" xfId="117" xr:uid="{00000000-0005-0000-0000-00008B3D0000}"/>
    <cellStyle name="OfwatCopy" xfId="118" xr:uid="{00000000-0005-0000-0000-00008C3D0000}"/>
    <cellStyle name="OfwatDescTxt" xfId="119" xr:uid="{00000000-0005-0000-0000-00008D3D0000}"/>
    <cellStyle name="OfwatEmphasis" xfId="120" xr:uid="{00000000-0005-0000-0000-00008E3D0000}"/>
    <cellStyle name="OfwatGreen" xfId="121" xr:uid="{00000000-0005-0000-0000-00008F3D0000}"/>
    <cellStyle name="OfwatHeaderTxt" xfId="122" xr:uid="{00000000-0005-0000-0000-0000903D0000}"/>
    <cellStyle name="OfwatInput" xfId="123" xr:uid="{00000000-0005-0000-0000-0000913D0000}"/>
    <cellStyle name="OfwatINVALID" xfId="124" xr:uid="{00000000-0005-0000-0000-0000923D0000}"/>
    <cellStyle name="OfwatNormal" xfId="125" xr:uid="{00000000-0005-0000-0000-0000933D0000}"/>
    <cellStyle name="OfwatRedPurple" xfId="126" xr:uid="{00000000-0005-0000-0000-0000943D0000}"/>
    <cellStyle name="Output 2" xfId="58" xr:uid="{00000000-0005-0000-0000-0000953D0000}"/>
    <cellStyle name="Output Amounts" xfId="2571" xr:uid="{00000000-0005-0000-0000-0000963D0000}"/>
    <cellStyle name="Output Column Headings" xfId="2572" xr:uid="{00000000-0005-0000-0000-0000973D0000}"/>
    <cellStyle name="Output Line Items" xfId="2573" xr:uid="{00000000-0005-0000-0000-0000983D0000}"/>
    <cellStyle name="Output Report Heading" xfId="2574" xr:uid="{00000000-0005-0000-0000-0000993D0000}"/>
    <cellStyle name="Output Report Title" xfId="2575" xr:uid="{00000000-0005-0000-0000-00009A3D0000}"/>
    <cellStyle name="Percent" xfId="15826" builtinId="5" customBuiltin="1"/>
    <cellStyle name="Percent 10" xfId="15809" xr:uid="{00000000-0005-0000-0000-00009C3D0000}"/>
    <cellStyle name="Percent 11" xfId="15817" xr:uid="{00000000-0005-0000-0000-00009D3D0000}"/>
    <cellStyle name="Percent 12" xfId="15818" xr:uid="{00000000-0005-0000-0000-00009E3D0000}"/>
    <cellStyle name="Percent 13" xfId="15823" xr:uid="{DBD3537D-B60A-401B-9D53-9BC7FB8CA617}"/>
    <cellStyle name="Percent 2" xfId="72" xr:uid="{00000000-0005-0000-0000-00009F3D0000}"/>
    <cellStyle name="Percent 2 2" xfId="89" xr:uid="{00000000-0005-0000-0000-0000A03D0000}"/>
    <cellStyle name="Percent 2 2 2" xfId="2578" xr:uid="{00000000-0005-0000-0000-0000A13D0000}"/>
    <cellStyle name="Percent 2 2 3" xfId="2579" xr:uid="{00000000-0005-0000-0000-0000A23D0000}"/>
    <cellStyle name="Percent 2 2 4" xfId="2580" xr:uid="{00000000-0005-0000-0000-0000A33D0000}"/>
    <cellStyle name="Percent 2 2 5" xfId="2595" xr:uid="{00000000-0005-0000-0000-0000A43D0000}"/>
    <cellStyle name="Percent 2 2 6" xfId="2577" xr:uid="{00000000-0005-0000-0000-0000A53D0000}"/>
    <cellStyle name="Percent 2 3" xfId="94" xr:uid="{00000000-0005-0000-0000-0000A63D0000}"/>
    <cellStyle name="Percent 2 3 2" xfId="2582" xr:uid="{00000000-0005-0000-0000-0000A73D0000}"/>
    <cellStyle name="Percent 2 3 3" xfId="2583" xr:uid="{00000000-0005-0000-0000-0000A83D0000}"/>
    <cellStyle name="Percent 2 3 4" xfId="2599" xr:uid="{00000000-0005-0000-0000-0000A93D0000}"/>
    <cellStyle name="Percent 2 3 5" xfId="2581" xr:uid="{00000000-0005-0000-0000-0000AA3D0000}"/>
    <cellStyle name="Percent 2 4" xfId="66" xr:uid="{00000000-0005-0000-0000-0000AB3D0000}"/>
    <cellStyle name="Percent 2 4 2" xfId="2585" xr:uid="{00000000-0005-0000-0000-0000AC3D0000}"/>
    <cellStyle name="Percent 2 4 3" xfId="2586" xr:uid="{00000000-0005-0000-0000-0000AD3D0000}"/>
    <cellStyle name="Percent 2 4 4" xfId="2626" xr:uid="{00000000-0005-0000-0000-0000AE3D0000}"/>
    <cellStyle name="Percent 2 4 4 2" xfId="15796" xr:uid="{00000000-0005-0000-0000-0000AF3D0000}"/>
    <cellStyle name="Percent 2 4 5" xfId="2584" xr:uid="{00000000-0005-0000-0000-0000B03D0000}"/>
    <cellStyle name="Percent 2 4 6" xfId="148" xr:uid="{00000000-0005-0000-0000-0000B13D0000}"/>
    <cellStyle name="Percent 2 5" xfId="64" xr:uid="{00000000-0005-0000-0000-0000B23D0000}"/>
    <cellStyle name="Percent 2 5 2" xfId="2587" xr:uid="{00000000-0005-0000-0000-0000B33D0000}"/>
    <cellStyle name="Percent 2 6" xfId="2588" xr:uid="{00000000-0005-0000-0000-0000B43D0000}"/>
    <cellStyle name="Percent 2 7" xfId="2589" xr:uid="{00000000-0005-0000-0000-0000B53D0000}"/>
    <cellStyle name="Percent 2 8" xfId="2576" xr:uid="{00000000-0005-0000-0000-0000B63D0000}"/>
    <cellStyle name="Percent 2 9" xfId="15787" xr:uid="{00000000-0005-0000-0000-0000B73D0000}"/>
    <cellStyle name="Percent 3" xfId="4" xr:uid="{00000000-0005-0000-0000-0000B83D0000}"/>
    <cellStyle name="Percent 3 2" xfId="96" xr:uid="{00000000-0005-0000-0000-0000B93D0000}"/>
    <cellStyle name="Percent 4" xfId="70" xr:uid="{00000000-0005-0000-0000-0000BA3D0000}"/>
    <cellStyle name="Percent 4 2" xfId="2592" xr:uid="{00000000-0005-0000-0000-0000BB3D0000}"/>
    <cellStyle name="Percent 5" xfId="83" xr:uid="{00000000-0005-0000-0000-0000BC3D0000}"/>
    <cellStyle name="Percent 6" xfId="15792" xr:uid="{00000000-0005-0000-0000-0000BD3D0000}"/>
    <cellStyle name="Percent 6 2" xfId="15793" xr:uid="{00000000-0005-0000-0000-0000BE3D0000}"/>
    <cellStyle name="Percent 7" xfId="15800" xr:uid="{00000000-0005-0000-0000-0000BF3D0000}"/>
    <cellStyle name="Percent 8" xfId="15802" xr:uid="{00000000-0005-0000-0000-0000C03D0000}"/>
    <cellStyle name="Percent 8 2" xfId="15805" xr:uid="{00000000-0005-0000-0000-0000C13D0000}"/>
    <cellStyle name="Percent 8 2 2" xfId="15814" xr:uid="{00000000-0005-0000-0000-0000C23D0000}"/>
    <cellStyle name="Percent 8 3" xfId="15810" xr:uid="{00000000-0005-0000-0000-0000C33D0000}"/>
    <cellStyle name="Percent 9" xfId="15804" xr:uid="{00000000-0005-0000-0000-0000C43D0000}"/>
    <cellStyle name="Percent 9 2" xfId="15813" xr:uid="{00000000-0005-0000-0000-0000C53D0000}"/>
    <cellStyle name="Section separator" xfId="15822" xr:uid="{850ADC5C-79B0-49CF-989C-A7265648F894}"/>
    <cellStyle name="styOfwBody" xfId="15780" xr:uid="{00000000-0005-0000-0000-0000C63D0000}"/>
    <cellStyle name="styOfwFieldHeader" xfId="15779" xr:uid="{00000000-0005-0000-0000-0000C73D0000}"/>
    <cellStyle name="Title" xfId="15775" builtinId="15" customBuiltin="1"/>
    <cellStyle name="Title 2" xfId="59" xr:uid="{00000000-0005-0000-0000-0000C93D0000}"/>
    <cellStyle name="Total 2" xfId="60" xr:uid="{00000000-0005-0000-0000-0000CA3D0000}"/>
    <cellStyle name="Validation error" xfId="11" xr:uid="{00000000-0005-0000-0000-0000CB3D0000}"/>
    <cellStyle name="Warning Text 2" xfId="61" xr:uid="{00000000-0005-0000-0000-0000CC3D0000}"/>
    <cellStyle name="Warning Text 3" xfId="15828" xr:uid="{7276CE76-9B52-4A69-9D4A-BB57C2390986}"/>
    <cellStyle name="Year" xfId="77" xr:uid="{00000000-0005-0000-0000-0000CD3D0000}"/>
    <cellStyle name="Year 2" xfId="73" xr:uid="{00000000-0005-0000-0000-0000CE3D0000}"/>
    <cellStyle name="Year 3" xfId="113" xr:uid="{00000000-0005-0000-0000-0000CF3D0000}"/>
  </cellStyles>
  <dxfs count="119">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rgb="FFD740A2"/>
        </patternFill>
      </fill>
    </dxf>
    <dxf>
      <fill>
        <patternFill>
          <bgColor rgb="FFD740A2"/>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D740A2"/>
        </patternFill>
      </fill>
    </dxf>
    <dxf>
      <fill>
        <patternFill>
          <bgColor rgb="FFD740A2"/>
        </patternFill>
      </fill>
    </dxf>
  </dxfs>
  <tableStyles count="0" defaultTableStyle="TableStyleMedium2" defaultPivotStyle="PivotStyleLight16"/>
  <colors>
    <mruColors>
      <color rgb="FFFFB81D"/>
      <color rgb="FFCCCCCE"/>
      <color rgb="FFCCFF99"/>
      <color rgb="FFE1B81D"/>
      <color rgb="FFE2E768"/>
      <color rgb="FFFFDB8E"/>
      <color rgb="FFDCECF5"/>
      <color rgb="FF003595"/>
      <color rgb="FFE0DCD8"/>
      <color rgb="FF98C56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customXml" Target="../customXml/item1.xml"/><Relationship Id="rId30"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0</xdr:colOff>
      <xdr:row>1</xdr:row>
      <xdr:rowOff>0</xdr:rowOff>
    </xdr:from>
    <xdr:ext cx="2821374" cy="763854"/>
    <xdr:pic>
      <xdr:nvPicPr>
        <xdr:cNvPr id="8" name="Picture 7">
          <a:extLst>
            <a:ext uri="{FF2B5EF4-FFF2-40B4-BE49-F238E27FC236}">
              <a16:creationId xmlns:a16="http://schemas.microsoft.com/office/drawing/2014/main" id="{58DE86F4-95A0-4444-A7CB-5CFDC24CA7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620250" y="600075"/>
          <a:ext cx="2821374" cy="763854"/>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AFT2/Rev03/Unified%20Allocations/Data/NewNeed/2003LISI.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PAEIG/RPA%204/All%20Key%20Docs/Dispo/Waterfall0708/Data/&#163;50m%20pro%20rata%20to%20PCT%202002_03%20allocation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mercl\RATES\YE%20Mar%2006\P12%20March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PAEIG/RPA%204/Key%20Facts/2012_13/January%202013/201211070_Key%20data%20updated%2011%20January%2020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M/CFISSA%20-%20CFS%20-%20PSS/2008-09%20Central%20Programmes/DH&amp;ALB%20Finances/Cascade/Journals/08.09%20DHFC%20Spring%20Supply%20Adjustments%20-%20Additional%20Cascade%20Journal%20-%20146609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RATES%20%20APR2000-MAR2001\YE%20March02\SOUTH%20NDR%20WC%20APR2001%20MAR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PCTs"/>
      <sheetName val="2003LISI"/>
      <sheetName val="Table 5.3 &amp; 5.4"/>
      <sheetName val="Table 5.8"/>
      <sheetName val="Introduction"/>
      <sheetName val="#REF"/>
      <sheetName val="HES 2012-13"/>
      <sheetName val="A&amp;E"/>
      <sheetName val="RTT admitted"/>
      <sheetName val="RTT - non-admitted"/>
      <sheetName val="RTT - incomplete"/>
      <sheetName val="bed occupancy"/>
      <sheetName val="cancer - 2 week"/>
      <sheetName val="cancer - 62 day"/>
      <sheetName val="DTOC"/>
      <sheetName val="readmissions"/>
      <sheetName val="MRSA2"/>
      <sheetName val="C-Diff2"/>
      <sheetName val="FFT- IP"/>
      <sheetName val="safety thermometer"/>
      <sheetName val="lists"/>
      <sheetName val="workforce"/>
      <sheetName val="staff sickness"/>
      <sheetName val="Org List"/>
      <sheetName val="TDA"/>
      <sheetName val="Monitor"/>
      <sheetName val="Thresholds"/>
      <sheetName val="SHMI"/>
      <sheetName val="HSMR 2001 - 2012"/>
      <sheetName val="CQC banding"/>
      <sheetName val="RCI"/>
      <sheetName val="PFI Information"/>
      <sheetName val="urban-rural"/>
      <sheetName val="A&amp;E winter money"/>
      <sheetName val="provider DfT"/>
      <sheetName val="Justification list"/>
      <sheetName val="List of enhancement lines"/>
      <sheetName val="Table_5_3_&amp;_5_4"/>
      <sheetName val="Table_5_8"/>
      <sheetName val="Change_Log"/>
      <sheetName val="Picklist_Ranges"/>
      <sheetName val="Headcount"/>
      <sheetName val="HC_Reporting_Categories"/>
      <sheetName val="Report"/>
      <sheetName val="Drop Down Options"/>
      <sheetName val="Instructions"/>
      <sheetName val="Lookups"/>
      <sheetName val="ATCCList"/>
      <sheetName val="CCG&amp;CSU CCList"/>
      <sheetName val="Key"/>
      <sheetName val="Fin Perf Ranking"/>
      <sheetName val="lookup"/>
      <sheetName val="LIST"/>
      <sheetName val="Summary"/>
      <sheetName val="APPENDIX N(ii)"/>
      <sheetName val="Theme mapping"/>
      <sheetName val="Sheet1"/>
      <sheetName val="themes"/>
      <sheetName val="PIVOT"/>
      <sheetName val="Month 2 data"/>
      <sheetName val="Month 3 Data"/>
      <sheetName val="Sheet4"/>
      <sheetName val="Sheet2"/>
      <sheetName val="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Dnurse"/>
      <sheetName val="ComPsy"/>
      <sheetName val="£50m pro rata to PCT 2002_03 al"/>
      <sheetName val="NAO Cost of Capital Calc"/>
      <sheetName val="Input Table (TB)"/>
      <sheetName val="Front"/>
      <sheetName val="By CC"/>
      <sheetName val="2002PCTs"/>
      <sheetName val="2. Overall Disp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Rec"/>
      <sheetName val="Adjustments"/>
      <sheetName val="NDRJnl"/>
      <sheetName val="WCJnl"/>
      <sheetName val="Aln"/>
      <sheetName val="Ber"/>
      <sheetName val="Bly"/>
      <sheetName val="Bre"/>
      <sheetName val="Car"/>
      <sheetName val="C Mor"/>
      <sheetName val="Chelm"/>
      <sheetName val="Ch Le"/>
      <sheetName val="Colch"/>
      <sheetName val="Dar"/>
      <sheetName val="Der"/>
      <sheetName val="Dur"/>
      <sheetName val="Eas"/>
      <sheetName val="Eden"/>
      <sheetName val="G'head"/>
      <sheetName val="Ham"/>
      <sheetName val="H'pool"/>
      <sheetName val="New"/>
      <sheetName val="N Tyne"/>
      <sheetName val="Redbr"/>
      <sheetName val="Red Cl"/>
      <sheetName val="Rich"/>
      <sheetName val="Sedg"/>
      <sheetName val="Stock"/>
      <sheetName val="Sund"/>
      <sheetName val="Tees"/>
      <sheetName val="Tyne"/>
      <sheetName val="Wans"/>
      <sheetName val="Wav"/>
      <sheetName val="Wear"/>
      <sheetName val="Y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_growth rates"/>
      <sheetName val="Table 2_Total NHS"/>
      <sheetName val="Table 3_revenue"/>
      <sheetName val="Table 4_capital"/>
      <sheetName val="Table 5_GDP"/>
      <sheetName val="Raw Data"/>
      <sheetName val="GMonk270411"/>
      <sheetName val="GDP Workings"/>
      <sheetName val="England Total NHS"/>
      <sheetName val="SGEE_091012"/>
      <sheetName val="PW REC_071112"/>
      <sheetName val="GDP Deflators Autumn Statement "/>
      <sheetName val="GDP from JS 0512"/>
      <sheetName val="GDP from HMT 211212"/>
      <sheetName val="Table 2_PriorPeriodAdjustment"/>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Journal Summary"/>
      <sheetName val="Cascade Schedule"/>
      <sheetName val="DHF Cascade Coding"/>
      <sheetName val="CODE"/>
      <sheetName val="Journal 1"/>
      <sheetName val="Net WP"/>
      <sheetName val="#REF"/>
      <sheetName val="Front"/>
      <sheetName val="Bubble Data"/>
      <sheetName val="Bubble Chart"/>
      <sheetName val="NAO Cost of Capital Calc"/>
      <sheetName val="List"/>
      <sheetName val="Event 12 with ERO changes"/>
    </sheetNames>
    <sheetDataSet>
      <sheetData sheetId="0"/>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lmsford "/>
      <sheetName val="Suffolk "/>
      <sheetName val="WaveneyDC"/>
      <sheetName val="Yarmouth"/>
    </sheetNames>
    <sheetDataSet>
      <sheetData sheetId="0"/>
      <sheetData sheetId="1"/>
      <sheetData sheetId="2"/>
      <sheetData sheetId="3"/>
    </sheetDataSet>
  </externalBook>
</externalLink>
</file>

<file path=xl/theme/theme1.xml><?xml version="1.0" encoding="utf-8"?>
<a:theme xmlns:a="http://schemas.openxmlformats.org/drawingml/2006/main" name="Ofwat PPT">
  <a:themeElements>
    <a:clrScheme name="Ofwat">
      <a:dk1>
        <a:sysClr val="windowText" lastClr="000000"/>
      </a:dk1>
      <a:lt1>
        <a:sysClr val="window" lastClr="FFFFFF"/>
      </a:lt1>
      <a:dk2>
        <a:srgbClr val="003595"/>
      </a:dk2>
      <a:lt2>
        <a:srgbClr val="DCECF5"/>
      </a:lt2>
      <a:accent1>
        <a:srgbClr val="0071CE"/>
      </a:accent1>
      <a:accent2>
        <a:srgbClr val="63656A"/>
      </a:accent2>
      <a:accent3>
        <a:srgbClr val="FFB81D"/>
      </a:accent3>
      <a:accent4>
        <a:srgbClr val="62A70F"/>
      </a:accent4>
      <a:accent5>
        <a:srgbClr val="FF8772"/>
      </a:accent5>
      <a:accent6>
        <a:srgbClr val="D60037"/>
      </a:accent6>
      <a:hlink>
        <a:srgbClr val="0071CE"/>
      </a:hlink>
      <a:folHlink>
        <a:srgbClr val="94368D"/>
      </a:folHlink>
    </a:clrScheme>
    <a:fontScheme name="Ofwat">
      <a:majorFont>
        <a:latin typeface="Krub SemiBold"/>
        <a:ea typeface=""/>
        <a:cs typeface=""/>
      </a:majorFont>
      <a:minorFont>
        <a:latin typeface="Krub"/>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none" lIns="0" tIns="0" rIns="0" bIns="0" rtlCol="0">
        <a:spAutoFit/>
      </a:bodyPr>
      <a:lstStyle>
        <a:defPPr>
          <a:defRPr dirty="0" err="1" smtClean="0">
            <a:solidFill>
              <a:schemeClr val="bg1"/>
            </a:solidFill>
          </a:defRPr>
        </a:defPPr>
      </a:lstStyle>
    </a:txDef>
  </a:objectDefaults>
  <a:extraClrSchemeLst/>
  <a:extLst>
    <a:ext uri="{05A4C25C-085E-4340-85A3-A5531E510DB2}">
      <thm15:themeFamily xmlns:thm15="http://schemas.microsoft.com/office/thememl/2012/main" name="Ofwat PPT" id="{D06EF821-5838-42C1-9306-F5FEA921E25C}" vid="{704D4045-0AFB-4F99-9D5F-4111DEAA6D81}"/>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fountain01/Fountain/jsp/protected/reportDisplay.page?reportId=16967"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FinancialResilienceTeam@ofwat.gov.uk"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4B9FD-2192-4727-80C1-DE27486D96A1}">
  <dimension ref="A1:G31"/>
  <sheetViews>
    <sheetView showGridLines="0" workbookViewId="0"/>
  </sheetViews>
  <sheetFormatPr defaultRowHeight="12.75"/>
  <cols>
    <col min="1" max="4" width="1.625" style="139" customWidth="1"/>
    <col min="5" max="5" width="22" style="139" bestFit="1" customWidth="1"/>
    <col min="6" max="6" width="7.625" style="139" bestFit="1" customWidth="1"/>
    <col min="7" max="7" width="145.75" style="284" customWidth="1"/>
    <col min="8" max="16384" width="9" style="139"/>
  </cols>
  <sheetData>
    <row r="1" spans="1:7">
      <c r="A1" s="139" t="e">
        <f ca="1" xml:space="preserve"> RIGHT(CELL("filename", $A$1), LEN(CELL("filename", $A$1)) - SEARCH("]", CELL("filename", $A$1)))</f>
        <v>#VALUE!</v>
      </c>
      <c r="G1" s="284" t="s">
        <v>0</v>
      </c>
    </row>
    <row r="2" spans="1:7">
      <c r="A2" s="139" t="s">
        <v>1</v>
      </c>
      <c r="E2" s="139" t="s">
        <v>2</v>
      </c>
    </row>
    <row r="3" spans="1:7">
      <c r="A3" s="139" t="s">
        <v>3</v>
      </c>
      <c r="E3" s="139" t="s">
        <v>4</v>
      </c>
    </row>
    <row r="4" spans="1:7" s="642" customFormat="1">
      <c r="E4" s="642" t="s">
        <v>5</v>
      </c>
      <c r="F4" s="642" t="s">
        <v>6</v>
      </c>
      <c r="G4" s="644" t="s">
        <v>7</v>
      </c>
    </row>
    <row r="5" spans="1:7" s="642" customFormat="1">
      <c r="E5" s="642" t="s">
        <v>8</v>
      </c>
      <c r="G5" s="643" t="s">
        <v>9</v>
      </c>
    </row>
    <row r="7" spans="1:7">
      <c r="E7" s="372" t="s">
        <v>10</v>
      </c>
      <c r="F7" s="373" t="s">
        <v>11</v>
      </c>
      <c r="G7" s="373" t="s">
        <v>12</v>
      </c>
    </row>
    <row r="8" spans="1:7" ht="24.95" customHeight="1">
      <c r="E8" s="374" t="s">
        <v>13</v>
      </c>
      <c r="F8" s="372" t="s">
        <v>6</v>
      </c>
      <c r="G8" s="373"/>
    </row>
    <row r="9" spans="1:7" ht="24.95" customHeight="1">
      <c r="E9" s="374" t="s">
        <v>14</v>
      </c>
      <c r="F9" s="372" t="s">
        <v>6</v>
      </c>
      <c r="G9" s="373"/>
    </row>
    <row r="10" spans="1:7" ht="24.95" customHeight="1">
      <c r="E10" s="374" t="s">
        <v>15</v>
      </c>
      <c r="F10" s="372" t="s">
        <v>6</v>
      </c>
      <c r="G10" s="373"/>
    </row>
    <row r="11" spans="1:7" ht="24.95" customHeight="1">
      <c r="E11" s="374" t="s">
        <v>16</v>
      </c>
      <c r="F11" s="372" t="s">
        <v>6</v>
      </c>
      <c r="G11" s="373" t="s">
        <v>17</v>
      </c>
    </row>
    <row r="12" spans="1:7" ht="24.95" customHeight="1">
      <c r="E12" s="375" t="s">
        <v>18</v>
      </c>
      <c r="F12" s="372" t="s">
        <v>6</v>
      </c>
      <c r="G12" s="373"/>
    </row>
    <row r="13" spans="1:7" ht="24.95" customHeight="1">
      <c r="E13" s="374" t="s">
        <v>19</v>
      </c>
      <c r="F13" s="372" t="s">
        <v>6</v>
      </c>
      <c r="G13" s="373"/>
    </row>
    <row r="14" spans="1:7" ht="24.95" customHeight="1">
      <c r="A14" s="322"/>
      <c r="B14" s="150"/>
      <c r="C14" s="150"/>
      <c r="D14" s="150"/>
      <c r="E14" s="374" t="s">
        <v>20</v>
      </c>
      <c r="F14" s="376" t="s">
        <v>6</v>
      </c>
      <c r="G14" s="377"/>
    </row>
    <row r="15" spans="1:7" ht="24.95" customHeight="1">
      <c r="E15" s="374" t="s">
        <v>21</v>
      </c>
      <c r="F15" s="372" t="s">
        <v>6</v>
      </c>
      <c r="G15" s="373" t="s">
        <v>22</v>
      </c>
    </row>
    <row r="16" spans="1:7" s="150" customFormat="1" ht="24.95" customHeight="1">
      <c r="A16" s="322"/>
      <c r="E16" s="374" t="s">
        <v>23</v>
      </c>
      <c r="F16" s="376" t="s">
        <v>6</v>
      </c>
      <c r="G16" s="377" t="s">
        <v>24</v>
      </c>
    </row>
    <row r="17" spans="1:7" ht="24.95" customHeight="1">
      <c r="E17" s="359" t="s">
        <v>25</v>
      </c>
      <c r="F17" s="372" t="s">
        <v>6</v>
      </c>
      <c r="G17" s="373" t="s">
        <v>26</v>
      </c>
    </row>
    <row r="18" spans="1:7" ht="24.95" customHeight="1">
      <c r="E18" s="359" t="s">
        <v>27</v>
      </c>
      <c r="F18" s="376" t="s">
        <v>6</v>
      </c>
      <c r="G18" s="377" t="s">
        <v>28</v>
      </c>
    </row>
    <row r="19" spans="1:7" ht="24.95" customHeight="1">
      <c r="E19" s="359" t="s">
        <v>29</v>
      </c>
      <c r="F19" s="376" t="s">
        <v>6</v>
      </c>
      <c r="G19" s="377" t="s">
        <v>30</v>
      </c>
    </row>
    <row r="20" spans="1:7" ht="24.95" customHeight="1">
      <c r="E20" s="351" t="s">
        <v>31</v>
      </c>
      <c r="F20" s="372" t="s">
        <v>6</v>
      </c>
      <c r="G20" s="373"/>
    </row>
    <row r="21" spans="1:7" s="150" customFormat="1" ht="25.5">
      <c r="A21" s="322"/>
      <c r="E21" s="378" t="s">
        <v>32</v>
      </c>
      <c r="F21" s="376" t="s">
        <v>6</v>
      </c>
      <c r="G21" s="377" t="s">
        <v>33</v>
      </c>
    </row>
    <row r="23" spans="1:7">
      <c r="E23" s="139" t="s">
        <v>34</v>
      </c>
      <c r="F23" s="453"/>
      <c r="G23" s="453"/>
    </row>
    <row r="24" spans="1:7">
      <c r="F24" s="453">
        <v>1</v>
      </c>
      <c r="G24" s="453" t="s">
        <v>35</v>
      </c>
    </row>
    <row r="25" spans="1:7">
      <c r="F25" s="453">
        <v>2</v>
      </c>
      <c r="G25" s="453" t="s">
        <v>36</v>
      </c>
    </row>
    <row r="26" spans="1:7">
      <c r="F26" s="453">
        <v>3</v>
      </c>
      <c r="G26" s="453" t="s">
        <v>37</v>
      </c>
    </row>
    <row r="27" spans="1:7">
      <c r="F27" s="453">
        <v>4</v>
      </c>
      <c r="G27" s="453" t="s">
        <v>38</v>
      </c>
    </row>
    <row r="28" spans="1:7">
      <c r="F28" s="453">
        <v>5</v>
      </c>
      <c r="G28" s="453" t="s">
        <v>39</v>
      </c>
    </row>
    <row r="29" spans="1:7" ht="25.5">
      <c r="F29" s="453">
        <v>6</v>
      </c>
      <c r="G29" s="453" t="s">
        <v>40</v>
      </c>
    </row>
    <row r="30" spans="1:7">
      <c r="F30" s="453">
        <v>7</v>
      </c>
      <c r="G30" s="453" t="s">
        <v>41</v>
      </c>
    </row>
    <row r="31" spans="1:7">
      <c r="F31" s="453">
        <v>8</v>
      </c>
      <c r="G31" s="453" t="s">
        <v>42</v>
      </c>
    </row>
  </sheetData>
  <hyperlinks>
    <hyperlink ref="G5" r:id="rId1" xr:uid="{1D6C969A-2EF4-4ADC-BA17-D543A0E9A8D6}"/>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84595-3FE7-437B-A394-71D136FF6507}">
  <sheetPr>
    <tabColor rgb="FFCCCCCE"/>
    <outlinePr summaryBelow="0" summaryRight="0"/>
    <pageSetUpPr fitToPage="1"/>
  </sheetPr>
  <dimension ref="A1:CA1000"/>
  <sheetViews>
    <sheetView showGridLines="0" zoomScaleNormal="100" workbookViewId="0">
      <pane ySplit="5" topLeftCell="A6" activePane="bottomLeft" state="frozen"/>
      <selection pane="bottomLeft"/>
    </sheetView>
  </sheetViews>
  <sheetFormatPr defaultColWidth="0" defaultRowHeight="12.75" zeroHeight="1" outlineLevelRow="2"/>
  <cols>
    <col min="1" max="1" width="1.625" style="67" customWidth="1"/>
    <col min="2" max="2" width="1.625" style="85" customWidth="1"/>
    <col min="3" max="3" width="1.625" style="86" customWidth="1"/>
    <col min="4" max="4" width="1.625" style="83" customWidth="1"/>
    <col min="5" max="5" width="60.125" style="84" customWidth="1"/>
    <col min="6" max="6" width="7.625" style="70" customWidth="1"/>
    <col min="7" max="7" width="5.625" style="70" customWidth="1"/>
    <col min="8"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2" t="e">
        <f ca="1" xml:space="preserve"> RIGHT(CELL("filename", $A$1), LEN(CELL("filename", $A$1)) - SEARCH("]", CELL("filename", $A$1)))</f>
        <v>#VALUE!</v>
      </c>
      <c r="B1" s="55"/>
      <c r="C1" s="89"/>
      <c r="D1" s="55"/>
      <c r="E1" s="90"/>
      <c r="F1" s="55"/>
      <c r="G1" s="55"/>
      <c r="H1" s="457" t="str">
        <f>Inp!$F$10</f>
        <v>United Utilities</v>
      </c>
      <c r="I1" s="55"/>
      <c r="J1" s="55"/>
      <c r="K1" s="55"/>
      <c r="L1" s="55"/>
      <c r="M1" s="55"/>
      <c r="N1" s="55"/>
      <c r="O1" s="55"/>
      <c r="P1" s="55"/>
      <c r="Q1" s="55"/>
      <c r="R1" s="55"/>
      <c r="S1" s="55"/>
      <c r="T1" s="55"/>
    </row>
    <row r="2" spans="1:79" s="62" customFormat="1">
      <c r="A2" s="57"/>
      <c r="B2" s="58"/>
      <c r="C2" s="59"/>
      <c r="D2" s="60"/>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60"/>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60"/>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row>
    <row r="5" spans="1:79" s="66" customFormat="1">
      <c r="A5" s="63"/>
      <c r="B5" s="58"/>
      <c r="C5" s="59"/>
      <c r="D5" s="60"/>
      <c r="E5" s="29" t="str">
        <f>Time!E$10</f>
        <v>Model column counter</v>
      </c>
      <c r="F5" s="63" t="s">
        <v>522</v>
      </c>
      <c r="G5" s="63" t="s">
        <v>193</v>
      </c>
      <c r="H5" s="26" t="s">
        <v>523</v>
      </c>
      <c r="I5" s="26"/>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66" customFormat="1">
      <c r="A6" s="22"/>
      <c r="B6" s="23"/>
      <c r="C6" s="24"/>
      <c r="D6" s="25"/>
      <c r="E6" s="8"/>
      <c r="F6" s="26"/>
      <c r="G6" s="26"/>
      <c r="H6" s="26"/>
      <c r="I6" s="26"/>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row>
    <row r="7" spans="1:79" s="33" customFormat="1" collapsed="1">
      <c r="A7" s="33" t="s">
        <v>712</v>
      </c>
    </row>
    <row r="8" spans="1:79" hidden="1" outlineLevel="1"/>
    <row r="9" spans="1:79" s="92" customFormat="1" hidden="1" outlineLevel="1" collapsed="1">
      <c r="A9" s="11"/>
      <c r="B9" s="12" t="s">
        <v>713</v>
      </c>
      <c r="C9" s="13"/>
      <c r="D9" s="14"/>
      <c r="E9" s="91"/>
      <c r="G9" s="93"/>
    </row>
    <row r="10" spans="1:79" s="92" customFormat="1" hidden="1" outlineLevel="2">
      <c r="A10" s="11"/>
      <c r="B10" s="12"/>
      <c r="C10" s="13"/>
      <c r="D10" s="115"/>
      <c r="E10" s="91"/>
      <c r="G10" s="93"/>
    </row>
    <row r="11" spans="1:79" s="292" customFormat="1" hidden="1" outlineLevel="2">
      <c r="A11" s="287"/>
      <c r="B11" s="288"/>
      <c r="C11" s="289"/>
      <c r="D11" s="290"/>
      <c r="E11" s="181" t="str">
        <f>Inp!E$91</f>
        <v>RCV CPI(H) + RPI wedge bf balance BEG - WR - nominal</v>
      </c>
      <c r="F11" s="181">
        <f>Inp!F$91</f>
        <v>0</v>
      </c>
      <c r="G11" s="181" t="str">
        <f>Inp!G$91</f>
        <v>£m</v>
      </c>
      <c r="H11" s="181">
        <f>Inp!H$91</f>
        <v>0</v>
      </c>
      <c r="I11" s="181">
        <f>Inp!I$91</f>
        <v>0</v>
      </c>
      <c r="J11" s="181">
        <f>Inp!J$91</f>
        <v>0</v>
      </c>
      <c r="K11" s="181">
        <f>Inp!K$91</f>
        <v>0</v>
      </c>
      <c r="L11" s="181">
        <f>Inp!L$91</f>
        <v>0</v>
      </c>
      <c r="M11" s="293">
        <f>Inp!M$91</f>
        <v>311.378070499876</v>
      </c>
      <c r="N11" s="293">
        <f>Inp!N$91</f>
        <v>305.74530217192398</v>
      </c>
      <c r="O11" s="293">
        <f>Inp!O$91</f>
        <v>301.607169031848</v>
      </c>
      <c r="P11" s="293">
        <f>Inp!P$91</f>
        <v>297.96934719439298</v>
      </c>
      <c r="Q11" s="293">
        <f>Inp!Q$91</f>
        <v>294.266028333316</v>
      </c>
    </row>
    <row r="12" spans="1:79" s="187" customFormat="1" hidden="1" outlineLevel="2">
      <c r="A12" s="183"/>
      <c r="B12" s="216"/>
      <c r="C12" s="185"/>
      <c r="D12" s="186"/>
      <c r="E12" s="181" t="str">
        <f>Inp!E$92</f>
        <v>Indexation on RCV - CPI(H) + RPI wedge bf balance - WR - nominal</v>
      </c>
      <c r="F12" s="181">
        <f>Inp!F$92</f>
        <v>0</v>
      </c>
      <c r="G12" s="181" t="str">
        <f>Inp!G$92</f>
        <v>£m</v>
      </c>
      <c r="H12" s="181">
        <f>Inp!H$92</f>
        <v>0</v>
      </c>
      <c r="I12" s="181">
        <f>Inp!I$92</f>
        <v>0</v>
      </c>
      <c r="J12" s="181">
        <f>Inp!J$92</f>
        <v>0</v>
      </c>
      <c r="K12" s="181">
        <f>Inp!K$92</f>
        <v>0</v>
      </c>
      <c r="L12" s="181">
        <f>Inp!L$92</f>
        <v>0</v>
      </c>
      <c r="M12" s="293">
        <f>Inp!M$92</f>
        <v>7.5534377295337203</v>
      </c>
      <c r="N12" s="293">
        <f>Inp!N$92</f>
        <v>9.0462845879339095</v>
      </c>
      <c r="O12" s="293">
        <f>Inp!O$92</f>
        <v>9.5017367253699305</v>
      </c>
      <c r="P12" s="293">
        <f>Inp!P$92</f>
        <v>9.5350191102207695</v>
      </c>
      <c r="Q12" s="293">
        <f>Inp!Q$92</f>
        <v>9.4165129066663091</v>
      </c>
    </row>
    <row r="13" spans="1:79" s="187" customFormat="1" hidden="1" outlineLevel="2">
      <c r="A13" s="183"/>
      <c r="B13" s="216"/>
      <c r="C13" s="185"/>
      <c r="D13" s="186"/>
      <c r="E13" s="181" t="str">
        <f>Inp!E$93</f>
        <v>RCV - CPI(H) + RPI wedge bf depreciation - WR - nominal</v>
      </c>
      <c r="F13" s="181">
        <f>Inp!F$93</f>
        <v>0</v>
      </c>
      <c r="G13" s="181" t="str">
        <f>Inp!G$93</f>
        <v>£m</v>
      </c>
      <c r="H13" s="181">
        <f>Inp!H$93</f>
        <v>0</v>
      </c>
      <c r="I13" s="181">
        <f>Inp!I$93</f>
        <v>0</v>
      </c>
      <c r="J13" s="181">
        <f>Inp!J$93</f>
        <v>0</v>
      </c>
      <c r="K13" s="181">
        <f>Inp!K$93</f>
        <v>0</v>
      </c>
      <c r="L13" s="181">
        <f>Inp!L$93</f>
        <v>0</v>
      </c>
      <c r="M13" s="293">
        <f>Inp!M$93</f>
        <v>13.186206057485601</v>
      </c>
      <c r="N13" s="293">
        <f>Inp!N$93</f>
        <v>13.184417728009199</v>
      </c>
      <c r="O13" s="293">
        <f>Inp!O$93</f>
        <v>13.139558562825499</v>
      </c>
      <c r="P13" s="293">
        <f>Inp!P$93</f>
        <v>13.2383379712976</v>
      </c>
      <c r="Q13" s="293">
        <f>Inp!Q$93</f>
        <v>13.0996064611746</v>
      </c>
    </row>
    <row r="14" spans="1:79" s="259" customFormat="1" hidden="1" outlineLevel="2">
      <c r="A14" s="256"/>
      <c r="B14" s="257"/>
      <c r="C14" s="258"/>
      <c r="D14" s="255"/>
      <c r="E14" s="272" t="str">
        <f>Time!E$39</f>
        <v>Acquisition / initial balance date flag</v>
      </c>
      <c r="F14" s="272">
        <f>Time!F$39</f>
        <v>0</v>
      </c>
      <c r="G14" s="272" t="str">
        <f>Time!G$39</f>
        <v>flag</v>
      </c>
      <c r="H14" s="272">
        <f>Time!H$39</f>
        <v>1</v>
      </c>
      <c r="I14" s="272">
        <f>Time!I$39</f>
        <v>0</v>
      </c>
      <c r="J14" s="272">
        <f>Time!J$39</f>
        <v>0</v>
      </c>
      <c r="K14" s="272">
        <f>Time!K$39</f>
        <v>0</v>
      </c>
      <c r="L14" s="272">
        <f>Time!L$39</f>
        <v>1</v>
      </c>
      <c r="M14" s="272">
        <f>Time!M$39</f>
        <v>0</v>
      </c>
      <c r="N14" s="272">
        <f>Time!N$39</f>
        <v>0</v>
      </c>
      <c r="O14" s="272">
        <f>Time!O$39</f>
        <v>0</v>
      </c>
      <c r="P14" s="272">
        <f>Time!P$39</f>
        <v>0</v>
      </c>
      <c r="Q14" s="272">
        <f>Time!Q$39</f>
        <v>0</v>
      </c>
    </row>
    <row r="15" spans="1:79" s="259" customFormat="1" hidden="1" outlineLevel="2">
      <c r="A15" s="256"/>
      <c r="B15" s="257"/>
      <c r="C15" s="258"/>
      <c r="D15" s="255"/>
      <c r="E15" s="196" t="s">
        <v>714</v>
      </c>
      <c r="F15" s="274"/>
      <c r="G15" s="196" t="s">
        <v>255</v>
      </c>
      <c r="H15" s="274"/>
      <c r="I15" s="274"/>
      <c r="J15" s="274">
        <f t="shared" ref="J15:Q15" si="0" xml:space="preserve"> IF(J14 = 1, K11 * J14, 0)</f>
        <v>0</v>
      </c>
      <c r="K15" s="274">
        <f t="shared" si="0"/>
        <v>0</v>
      </c>
      <c r="L15" s="274">
        <f t="shared" si="0"/>
        <v>311.378070499876</v>
      </c>
      <c r="M15" s="274">
        <f t="shared" si="0"/>
        <v>0</v>
      </c>
      <c r="N15" s="274">
        <f t="shared" si="0"/>
        <v>0</v>
      </c>
      <c r="O15" s="274">
        <f t="shared" si="0"/>
        <v>0</v>
      </c>
      <c r="P15" s="274">
        <f t="shared" si="0"/>
        <v>0</v>
      </c>
      <c r="Q15" s="274">
        <f t="shared" si="0"/>
        <v>0</v>
      </c>
    </row>
    <row r="16" spans="1:79" s="259" customFormat="1" hidden="1" outlineLevel="2">
      <c r="A16" s="256"/>
      <c r="B16" s="257"/>
      <c r="C16" s="258"/>
      <c r="D16" s="255"/>
      <c r="E16" s="196"/>
      <c r="F16" s="274"/>
      <c r="G16" s="196"/>
      <c r="H16" s="274"/>
      <c r="I16" s="274"/>
      <c r="J16" s="274"/>
      <c r="K16" s="274"/>
      <c r="L16" s="274"/>
      <c r="M16" s="274"/>
      <c r="N16" s="274"/>
      <c r="O16" s="274"/>
      <c r="P16" s="274"/>
      <c r="Q16" s="274"/>
    </row>
    <row r="17" spans="1:17" s="187" customFormat="1" hidden="1" outlineLevel="2">
      <c r="A17" s="183"/>
      <c r="B17" s="216"/>
      <c r="C17" s="185"/>
      <c r="D17" s="186"/>
      <c r="E17" s="181" t="str">
        <f>Index!E$85</f>
        <v>CPIH index (PR19FD) - FYA - inflate from FYA 2017-18</v>
      </c>
      <c r="F17" s="181">
        <f>Index!F$85</f>
        <v>0</v>
      </c>
      <c r="G17" s="181" t="str">
        <f>Index!G$85</f>
        <v>Factor</v>
      </c>
      <c r="H17" s="181">
        <f>Index!H$85</f>
        <v>0</v>
      </c>
      <c r="I17" s="181">
        <f>Index!I$85</f>
        <v>0</v>
      </c>
      <c r="J17" s="181">
        <f>Index!J$85</f>
        <v>1</v>
      </c>
      <c r="K17" s="181">
        <f>Index!K$85</f>
        <v>1.0212697905005599</v>
      </c>
      <c r="L17" s="181">
        <f>Index!L$85</f>
        <v>1.0416029201511179</v>
      </c>
      <c r="M17" s="181">
        <f>Index!M$85</f>
        <v>1.0622616980779827</v>
      </c>
      <c r="N17" s="181">
        <f>Index!N$85</f>
        <v>1.0835515290872799</v>
      </c>
      <c r="O17" s="181">
        <f>Index!O$85</f>
        <v>1.1060365794841869</v>
      </c>
      <c r="P17" s="181">
        <f>Index!P$85</f>
        <v>1.1292633476533553</v>
      </c>
      <c r="Q17" s="181">
        <f>Index!Q$85</f>
        <v>1.1529778779540774</v>
      </c>
    </row>
    <row r="18" spans="1:17" hidden="1" outlineLevel="2">
      <c r="F18" s="84"/>
      <c r="G18" s="84"/>
      <c r="H18" s="84"/>
      <c r="I18" s="84"/>
      <c r="J18" s="84"/>
      <c r="K18" s="84"/>
      <c r="L18" s="84"/>
      <c r="M18" s="84"/>
      <c r="N18" s="84"/>
      <c r="O18" s="84"/>
      <c r="P18" s="84"/>
      <c r="Q18" s="84"/>
    </row>
    <row r="19" spans="1:17" s="118" customFormat="1" hidden="1" outlineLevel="2">
      <c r="A19" s="369"/>
      <c r="B19" s="269"/>
      <c r="C19" s="270"/>
      <c r="D19" s="271"/>
      <c r="E19" s="117" t="s">
        <v>715</v>
      </c>
      <c r="F19" s="117"/>
      <c r="G19" s="117" t="s">
        <v>255</v>
      </c>
      <c r="H19" s="117"/>
      <c r="I19" s="117"/>
      <c r="J19" s="117">
        <f t="shared" ref="J19:Q19" si="1" xml:space="preserve"> J15 / J17</f>
        <v>0</v>
      </c>
      <c r="K19" s="117">
        <f t="shared" si="1"/>
        <v>0</v>
      </c>
      <c r="L19" s="440">
        <f t="shared" si="1"/>
        <v>298.94124188390396</v>
      </c>
      <c r="M19" s="117">
        <f t="shared" si="1"/>
        <v>0</v>
      </c>
      <c r="N19" s="117">
        <f t="shared" si="1"/>
        <v>0</v>
      </c>
      <c r="O19" s="117">
        <f t="shared" si="1"/>
        <v>0</v>
      </c>
      <c r="P19" s="117">
        <f t="shared" si="1"/>
        <v>0</v>
      </c>
      <c r="Q19" s="117">
        <f t="shared" si="1"/>
        <v>0</v>
      </c>
    </row>
    <row r="20" spans="1:17" hidden="1" outlineLevel="2">
      <c r="E20" s="84" t="s">
        <v>716</v>
      </c>
      <c r="F20" s="84"/>
      <c r="G20" s="84" t="s">
        <v>255</v>
      </c>
      <c r="H20" s="84"/>
      <c r="I20" s="84"/>
      <c r="J20" s="84">
        <f t="shared" ref="J20:Q20" si="2" xml:space="preserve"> J11 / J17</f>
        <v>0</v>
      </c>
      <c r="K20" s="84">
        <f t="shared" si="2"/>
        <v>0</v>
      </c>
      <c r="L20" s="84">
        <f t="shared" si="2"/>
        <v>0</v>
      </c>
      <c r="M20" s="396">
        <f t="shared" si="2"/>
        <v>293.12745725772857</v>
      </c>
      <c r="N20" s="84">
        <f t="shared" si="2"/>
        <v>282.16960058140091</v>
      </c>
      <c r="O20" s="84">
        <f t="shared" si="2"/>
        <v>272.69185723722268</v>
      </c>
      <c r="P20" s="84">
        <f t="shared" si="2"/>
        <v>263.86170047366068</v>
      </c>
      <c r="Q20" s="84">
        <f t="shared" si="2"/>
        <v>255.22261437962862</v>
      </c>
    </row>
    <row r="21" spans="1:17" hidden="1" outlineLevel="2">
      <c r="E21" s="84" t="s">
        <v>717</v>
      </c>
      <c r="F21" s="84"/>
      <c r="G21" s="84" t="s">
        <v>255</v>
      </c>
      <c r="H21" s="84"/>
      <c r="I21" s="84"/>
      <c r="J21" s="84">
        <f t="shared" ref="J21:Q21" si="3" xml:space="preserve"> J12 / J17</f>
        <v>0</v>
      </c>
      <c r="K21" s="84">
        <f t="shared" si="3"/>
        <v>0</v>
      </c>
      <c r="L21" s="84">
        <f t="shared" si="3"/>
        <v>0</v>
      </c>
      <c r="M21" s="396">
        <f t="shared" si="3"/>
        <v>7.1107126833252421</v>
      </c>
      <c r="N21" s="84">
        <f t="shared" si="3"/>
        <v>8.3487350117570944</v>
      </c>
      <c r="O21" s="84">
        <f t="shared" si="3"/>
        <v>8.5907979009167832</v>
      </c>
      <c r="P21" s="84">
        <f t="shared" si="3"/>
        <v>8.4435744151573129</v>
      </c>
      <c r="Q21" s="84">
        <f t="shared" si="3"/>
        <v>8.1671236601482864</v>
      </c>
    </row>
    <row r="22" spans="1:17" hidden="1" outlineLevel="2">
      <c r="E22" s="84" t="s">
        <v>718</v>
      </c>
      <c r="F22" s="84"/>
      <c r="G22" s="84" t="s">
        <v>255</v>
      </c>
      <c r="H22" s="84"/>
      <c r="I22" s="84"/>
      <c r="J22" s="84">
        <f t="shared" ref="J22:Q22" si="4" xml:space="preserve"> J13 / J17</f>
        <v>0</v>
      </c>
      <c r="K22" s="84">
        <f t="shared" si="4"/>
        <v>0</v>
      </c>
      <c r="L22" s="84">
        <f t="shared" si="4"/>
        <v>0</v>
      </c>
      <c r="M22" s="84">
        <f t="shared" si="4"/>
        <v>12.413330991171232</v>
      </c>
      <c r="N22" s="84">
        <f t="shared" si="4"/>
        <v>12.167781018328659</v>
      </c>
      <c r="O22" s="84">
        <f t="shared" si="4"/>
        <v>11.879858954532304</v>
      </c>
      <c r="P22" s="84">
        <f t="shared" si="4"/>
        <v>11.722985607216671</v>
      </c>
      <c r="Q22" s="84">
        <f t="shared" si="4"/>
        <v>11.361541892216906</v>
      </c>
    </row>
    <row r="23" spans="1:17" hidden="1" outlineLevel="2">
      <c r="F23" s="84"/>
      <c r="G23" s="84"/>
      <c r="H23" s="84"/>
      <c r="I23" s="84"/>
      <c r="J23" s="84"/>
      <c r="K23" s="84"/>
      <c r="L23" s="84"/>
      <c r="M23" s="84"/>
      <c r="N23" s="84"/>
      <c r="O23" s="84"/>
      <c r="P23" s="84"/>
      <c r="Q23" s="84"/>
    </row>
    <row r="24" spans="1:17" hidden="1" outlineLevel="2">
      <c r="E24" s="84" t="str">
        <f t="shared" ref="E24:Q24" si="5" xml:space="preserve"> E20</f>
        <v>RCV CPI(H) + RPI wedge bf balance BEG - WR - real</v>
      </c>
      <c r="F24" s="84">
        <f t="shared" si="5"/>
        <v>0</v>
      </c>
      <c r="G24" s="84" t="str">
        <f t="shared" si="5"/>
        <v>£m</v>
      </c>
      <c r="H24" s="84">
        <f t="shared" si="5"/>
        <v>0</v>
      </c>
      <c r="I24" s="84">
        <f t="shared" si="5"/>
        <v>0</v>
      </c>
      <c r="J24" s="84">
        <f t="shared" si="5"/>
        <v>0</v>
      </c>
      <c r="K24" s="84">
        <f t="shared" si="5"/>
        <v>0</v>
      </c>
      <c r="L24" s="84">
        <f t="shared" si="5"/>
        <v>0</v>
      </c>
      <c r="M24" s="84">
        <f t="shared" si="5"/>
        <v>293.12745725772857</v>
      </c>
      <c r="N24" s="84">
        <f t="shared" si="5"/>
        <v>282.16960058140091</v>
      </c>
      <c r="O24" s="84">
        <f t="shared" si="5"/>
        <v>272.69185723722268</v>
      </c>
      <c r="P24" s="84">
        <f t="shared" si="5"/>
        <v>263.86170047366068</v>
      </c>
      <c r="Q24" s="84">
        <f t="shared" si="5"/>
        <v>255.22261437962862</v>
      </c>
    </row>
    <row r="25" spans="1:17" hidden="1" outlineLevel="2">
      <c r="D25" s="83" t="s">
        <v>719</v>
      </c>
      <c r="E25" s="84" t="str">
        <f t="shared" ref="E25:Q25" si="6" xml:space="preserve"> E21</f>
        <v>Indexation on RCV - CPI(H) + RPI wedge bf balance - WR - real</v>
      </c>
      <c r="F25" s="84">
        <f t="shared" si="6"/>
        <v>0</v>
      </c>
      <c r="G25" s="84" t="str">
        <f t="shared" si="6"/>
        <v>£m</v>
      </c>
      <c r="H25" s="84">
        <f t="shared" si="6"/>
        <v>0</v>
      </c>
      <c r="I25" s="84">
        <f t="shared" si="6"/>
        <v>0</v>
      </c>
      <c r="J25" s="84">
        <f t="shared" si="6"/>
        <v>0</v>
      </c>
      <c r="K25" s="84">
        <f t="shared" si="6"/>
        <v>0</v>
      </c>
      <c r="L25" s="84">
        <f t="shared" si="6"/>
        <v>0</v>
      </c>
      <c r="M25" s="84">
        <f t="shared" si="6"/>
        <v>7.1107126833252421</v>
      </c>
      <c r="N25" s="84">
        <f t="shared" si="6"/>
        <v>8.3487350117570944</v>
      </c>
      <c r="O25" s="84">
        <f t="shared" si="6"/>
        <v>8.5907979009167832</v>
      </c>
      <c r="P25" s="84">
        <f t="shared" si="6"/>
        <v>8.4435744151573129</v>
      </c>
      <c r="Q25" s="84">
        <f t="shared" si="6"/>
        <v>8.1671236601482864</v>
      </c>
    </row>
    <row r="26" spans="1:17" hidden="1" outlineLevel="2">
      <c r="E26" s="211" t="s">
        <v>720</v>
      </c>
      <c r="F26" s="211"/>
      <c r="G26" s="211" t="s">
        <v>255</v>
      </c>
      <c r="H26" s="211"/>
      <c r="I26" s="211"/>
      <c r="J26" s="211">
        <f t="shared" ref="J26:Q26" si="7" xml:space="preserve"> SUM(J24:J25)</f>
        <v>0</v>
      </c>
      <c r="K26" s="211">
        <f t="shared" si="7"/>
        <v>0</v>
      </c>
      <c r="L26" s="211">
        <f t="shared" si="7"/>
        <v>0</v>
      </c>
      <c r="M26" s="211">
        <f t="shared" si="7"/>
        <v>300.2381699410538</v>
      </c>
      <c r="N26" s="211">
        <f t="shared" si="7"/>
        <v>290.51833559315799</v>
      </c>
      <c r="O26" s="211">
        <f t="shared" si="7"/>
        <v>281.28265513813949</v>
      </c>
      <c r="P26" s="211">
        <f t="shared" si="7"/>
        <v>272.30527488881796</v>
      </c>
      <c r="Q26" s="211">
        <f t="shared" si="7"/>
        <v>263.38973803977689</v>
      </c>
    </row>
    <row r="27" spans="1:17" hidden="1" outlineLevel="2">
      <c r="F27" s="84"/>
      <c r="G27" s="84"/>
      <c r="H27" s="84"/>
      <c r="I27" s="84"/>
      <c r="J27" s="84"/>
      <c r="K27" s="84"/>
      <c r="L27" s="84"/>
      <c r="M27" s="84"/>
      <c r="N27" s="84"/>
      <c r="O27" s="84"/>
      <c r="P27" s="84"/>
      <c r="Q27" s="84"/>
    </row>
    <row r="28" spans="1:17" s="310" customFormat="1" hidden="1" outlineLevel="2">
      <c r="A28" s="306"/>
      <c r="B28" s="307"/>
      <c r="C28" s="308"/>
      <c r="D28" s="250"/>
      <c r="E28" s="309" t="str">
        <f t="shared" ref="E28:Q28" si="8" xml:space="preserve"> E26</f>
        <v>Opening RCV (RPI inflated RCV) - WR - real</v>
      </c>
      <c r="F28" s="309">
        <f t="shared" si="8"/>
        <v>0</v>
      </c>
      <c r="G28" s="309" t="str">
        <f t="shared" si="8"/>
        <v>£m</v>
      </c>
      <c r="H28" s="309">
        <f t="shared" si="8"/>
        <v>0</v>
      </c>
      <c r="I28" s="309">
        <f t="shared" si="8"/>
        <v>0</v>
      </c>
      <c r="J28" s="309">
        <f t="shared" si="8"/>
        <v>0</v>
      </c>
      <c r="K28" s="309">
        <f t="shared" si="8"/>
        <v>0</v>
      </c>
      <c r="L28" s="309">
        <f t="shared" si="8"/>
        <v>0</v>
      </c>
      <c r="M28" s="309">
        <f t="shared" si="8"/>
        <v>300.2381699410538</v>
      </c>
      <c r="N28" s="309">
        <f t="shared" si="8"/>
        <v>290.51833559315799</v>
      </c>
      <c r="O28" s="309">
        <f t="shared" si="8"/>
        <v>281.28265513813949</v>
      </c>
      <c r="P28" s="309">
        <f t="shared" si="8"/>
        <v>272.30527488881796</v>
      </c>
      <c r="Q28" s="309">
        <f t="shared" si="8"/>
        <v>263.38973803977689</v>
      </c>
    </row>
    <row r="29" spans="1:17" s="310" customFormat="1" hidden="1" outlineLevel="2">
      <c r="A29" s="306"/>
      <c r="B29" s="307"/>
      <c r="C29" s="308"/>
      <c r="D29" s="250" t="s">
        <v>631</v>
      </c>
      <c r="E29" s="309" t="str">
        <f t="shared" ref="E29:Q29" si="9" xml:space="preserve"> E22</f>
        <v>RCV - CPI(H) + RPI wedge bf depreciation - WR - real</v>
      </c>
      <c r="F29" s="309">
        <f t="shared" si="9"/>
        <v>0</v>
      </c>
      <c r="G29" s="309" t="str">
        <f t="shared" si="9"/>
        <v>£m</v>
      </c>
      <c r="H29" s="309">
        <f t="shared" si="9"/>
        <v>0</v>
      </c>
      <c r="I29" s="309">
        <f t="shared" si="9"/>
        <v>0</v>
      </c>
      <c r="J29" s="309">
        <f t="shared" si="9"/>
        <v>0</v>
      </c>
      <c r="K29" s="309">
        <f t="shared" si="9"/>
        <v>0</v>
      </c>
      <c r="L29" s="309">
        <f t="shared" si="9"/>
        <v>0</v>
      </c>
      <c r="M29" s="309">
        <f t="shared" si="9"/>
        <v>12.413330991171232</v>
      </c>
      <c r="N29" s="309">
        <f t="shared" si="9"/>
        <v>12.167781018328659</v>
      </c>
      <c r="O29" s="309">
        <f t="shared" si="9"/>
        <v>11.879858954532304</v>
      </c>
      <c r="P29" s="309">
        <f t="shared" si="9"/>
        <v>11.722985607216671</v>
      </c>
      <c r="Q29" s="309">
        <f t="shared" si="9"/>
        <v>11.361541892216906</v>
      </c>
    </row>
    <row r="30" spans="1:17" s="310" customFormat="1" hidden="1" outlineLevel="2">
      <c r="A30" s="306"/>
      <c r="B30" s="307"/>
      <c r="C30" s="308"/>
      <c r="D30" s="250"/>
      <c r="E30" s="312" t="s">
        <v>721</v>
      </c>
      <c r="F30" s="312"/>
      <c r="G30" s="312" t="s">
        <v>255</v>
      </c>
      <c r="H30" s="312"/>
      <c r="I30" s="312"/>
      <c r="J30" s="312">
        <f t="shared" ref="J30:Q30" si="10" xml:space="preserve"> J28 - J29</f>
        <v>0</v>
      </c>
      <c r="K30" s="312">
        <f t="shared" si="10"/>
        <v>0</v>
      </c>
      <c r="L30" s="312">
        <f t="shared" si="10"/>
        <v>0</v>
      </c>
      <c r="M30" s="312">
        <f t="shared" si="10"/>
        <v>287.82483894988258</v>
      </c>
      <c r="N30" s="312">
        <f t="shared" si="10"/>
        <v>278.35055457482935</v>
      </c>
      <c r="O30" s="312">
        <f t="shared" si="10"/>
        <v>269.40279618360717</v>
      </c>
      <c r="P30" s="312">
        <f t="shared" si="10"/>
        <v>260.58228928160128</v>
      </c>
      <c r="Q30" s="312">
        <f t="shared" si="10"/>
        <v>252.02819614755998</v>
      </c>
    </row>
    <row r="31" spans="1:17" s="92" customFormat="1" hidden="1" outlineLevel="2">
      <c r="A31" s="11"/>
      <c r="B31" s="12"/>
      <c r="C31" s="13"/>
      <c r="D31" s="14"/>
      <c r="E31" s="91"/>
      <c r="G31" s="93"/>
    </row>
    <row r="32" spans="1:17" s="92" customFormat="1" hidden="1" outlineLevel="2">
      <c r="A32" s="11"/>
      <c r="B32" s="12"/>
      <c r="C32" s="13"/>
      <c r="D32" s="115"/>
      <c r="E32" s="91" t="str">
        <f t="shared" ref="E32:Q32" si="11" xml:space="preserve"> E26</f>
        <v>Opening RCV (RPI inflated RCV) - WR - real</v>
      </c>
      <c r="F32" s="91">
        <f t="shared" si="11"/>
        <v>0</v>
      </c>
      <c r="G32" s="91" t="str">
        <f t="shared" si="11"/>
        <v>£m</v>
      </c>
      <c r="H32" s="91">
        <f t="shared" si="11"/>
        <v>0</v>
      </c>
      <c r="I32" s="91">
        <f t="shared" si="11"/>
        <v>0</v>
      </c>
      <c r="J32" s="91">
        <f t="shared" si="11"/>
        <v>0</v>
      </c>
      <c r="K32" s="91">
        <f t="shared" si="11"/>
        <v>0</v>
      </c>
      <c r="L32" s="91">
        <f t="shared" si="11"/>
        <v>0</v>
      </c>
      <c r="M32" s="91">
        <f t="shared" si="11"/>
        <v>300.2381699410538</v>
      </c>
      <c r="N32" s="91">
        <f t="shared" si="11"/>
        <v>290.51833559315799</v>
      </c>
      <c r="O32" s="91">
        <f t="shared" si="11"/>
        <v>281.28265513813949</v>
      </c>
      <c r="P32" s="91">
        <f t="shared" si="11"/>
        <v>272.30527488881796</v>
      </c>
      <c r="Q32" s="91">
        <f t="shared" si="11"/>
        <v>263.38973803977689</v>
      </c>
    </row>
    <row r="33" spans="1:17" s="92" customFormat="1" hidden="1" outlineLevel="2">
      <c r="A33" s="11"/>
      <c r="B33" s="12"/>
      <c r="C33" s="13"/>
      <c r="D33" s="115"/>
      <c r="E33" s="91" t="str">
        <f t="shared" ref="E33:Q33" si="12" xml:space="preserve"> E30</f>
        <v>Closing RCV (RPI inflated RCV) - WR - real</v>
      </c>
      <c r="F33" s="91">
        <f t="shared" si="12"/>
        <v>0</v>
      </c>
      <c r="G33" s="91" t="str">
        <f t="shared" si="12"/>
        <v>£m</v>
      </c>
      <c r="H33" s="91">
        <f t="shared" si="12"/>
        <v>0</v>
      </c>
      <c r="I33" s="91">
        <f t="shared" si="12"/>
        <v>0</v>
      </c>
      <c r="J33" s="91">
        <f t="shared" si="12"/>
        <v>0</v>
      </c>
      <c r="K33" s="91">
        <f t="shared" si="12"/>
        <v>0</v>
      </c>
      <c r="L33" s="91">
        <f t="shared" si="12"/>
        <v>0</v>
      </c>
      <c r="M33" s="91">
        <f t="shared" si="12"/>
        <v>287.82483894988258</v>
      </c>
      <c r="N33" s="91">
        <f t="shared" si="12"/>
        <v>278.35055457482935</v>
      </c>
      <c r="O33" s="91">
        <f t="shared" si="12"/>
        <v>269.40279618360717</v>
      </c>
      <c r="P33" s="91">
        <f t="shared" si="12"/>
        <v>260.58228928160128</v>
      </c>
      <c r="Q33" s="91">
        <f t="shared" si="12"/>
        <v>252.02819614755998</v>
      </c>
    </row>
    <row r="34" spans="1:17" s="310" customFormat="1" hidden="1" outlineLevel="2">
      <c r="A34" s="306"/>
      <c r="B34" s="307"/>
      <c r="C34" s="308"/>
      <c r="D34" s="250"/>
      <c r="E34" s="312" t="s">
        <v>722</v>
      </c>
      <c r="F34" s="312"/>
      <c r="G34" s="312" t="s">
        <v>255</v>
      </c>
      <c r="H34" s="312"/>
      <c r="I34" s="312"/>
      <c r="J34" s="312">
        <f t="shared" ref="J34:Q34" si="13" xml:space="preserve"> AVERAGE(J32:J33)</f>
        <v>0</v>
      </c>
      <c r="K34" s="312">
        <f t="shared" si="13"/>
        <v>0</v>
      </c>
      <c r="L34" s="312">
        <f t="shared" si="13"/>
        <v>0</v>
      </c>
      <c r="M34" s="312">
        <f t="shared" si="13"/>
        <v>294.03150444546816</v>
      </c>
      <c r="N34" s="312">
        <f t="shared" si="13"/>
        <v>284.43444508399364</v>
      </c>
      <c r="O34" s="312">
        <f t="shared" si="13"/>
        <v>275.34272566087333</v>
      </c>
      <c r="P34" s="312">
        <f t="shared" si="13"/>
        <v>266.44378208520959</v>
      </c>
      <c r="Q34" s="312">
        <f t="shared" si="13"/>
        <v>257.70896709366843</v>
      </c>
    </row>
    <row r="35" spans="1:17" hidden="1" outlineLevel="2">
      <c r="F35" s="84"/>
      <c r="G35" s="84"/>
      <c r="H35" s="84"/>
      <c r="I35" s="84"/>
      <c r="J35" s="84"/>
      <c r="K35" s="84"/>
      <c r="L35" s="84"/>
      <c r="M35" s="84"/>
      <c r="N35" s="84"/>
      <c r="O35" s="84"/>
      <c r="P35" s="84"/>
      <c r="Q35" s="84"/>
    </row>
    <row r="36" spans="1:17" hidden="1" outlineLevel="2">
      <c r="C36" s="86" t="s">
        <v>530</v>
      </c>
      <c r="F36" s="84"/>
      <c r="G36" s="84"/>
      <c r="H36" s="84"/>
      <c r="I36" s="84"/>
      <c r="J36" s="84"/>
      <c r="K36" s="84"/>
      <c r="L36" s="84"/>
      <c r="M36" s="84"/>
      <c r="N36" s="84"/>
      <c r="O36" s="84"/>
      <c r="P36" s="84"/>
      <c r="Q36" s="84"/>
    </row>
    <row r="37" spans="1:17" hidden="1" outlineLevel="2">
      <c r="E37" s="84" t="str">
        <f t="shared" ref="E37:Q37" si="14" xml:space="preserve"> E30</f>
        <v>Closing RCV (RPI inflated RCV) - WR - real</v>
      </c>
      <c r="F37" s="84">
        <f t="shared" si="14"/>
        <v>0</v>
      </c>
      <c r="G37" s="84" t="str">
        <f t="shared" si="14"/>
        <v>£m</v>
      </c>
      <c r="H37" s="84">
        <f t="shared" si="14"/>
        <v>0</v>
      </c>
      <c r="I37" s="84">
        <f t="shared" si="14"/>
        <v>0</v>
      </c>
      <c r="J37" s="84">
        <f t="shared" si="14"/>
        <v>0</v>
      </c>
      <c r="K37" s="84">
        <f t="shared" si="14"/>
        <v>0</v>
      </c>
      <c r="L37" s="84">
        <f t="shared" si="14"/>
        <v>0</v>
      </c>
      <c r="M37" s="84">
        <f t="shared" si="14"/>
        <v>287.82483894988258</v>
      </c>
      <c r="N37" s="84">
        <f t="shared" si="14"/>
        <v>278.35055457482935</v>
      </c>
      <c r="O37" s="84">
        <f t="shared" si="14"/>
        <v>269.40279618360717</v>
      </c>
      <c r="P37" s="84">
        <f t="shared" si="14"/>
        <v>260.58228928160128</v>
      </c>
      <c r="Q37" s="84">
        <f t="shared" si="14"/>
        <v>252.02819614755998</v>
      </c>
    </row>
    <row r="38" spans="1:17" s="187" customFormat="1" hidden="1" outlineLevel="2">
      <c r="A38" s="183"/>
      <c r="B38" s="218"/>
      <c r="C38" s="185"/>
      <c r="D38" s="186"/>
      <c r="E38" s="181" t="str">
        <f xml:space="preserve"> Inp!E$94</f>
        <v>RCV CPI(H) + RPI wedge bf balance - WR - real</v>
      </c>
      <c r="F38" s="181">
        <f xml:space="preserve"> Inp!F$94</f>
        <v>0</v>
      </c>
      <c r="G38" s="181" t="str">
        <f xml:space="preserve"> Inp!G$94</f>
        <v>£m</v>
      </c>
      <c r="H38" s="181">
        <f xml:space="preserve"> Inp!H$94</f>
        <v>0</v>
      </c>
      <c r="I38" s="181">
        <f xml:space="preserve"> Inp!I$94</f>
        <v>0</v>
      </c>
      <c r="J38" s="181">
        <f xml:space="preserve"> Inp!J$94</f>
        <v>0</v>
      </c>
      <c r="K38" s="181">
        <f xml:space="preserve"> Inp!K$94</f>
        <v>0</v>
      </c>
      <c r="L38" s="181">
        <f xml:space="preserve"> Inp!L$94</f>
        <v>0</v>
      </c>
      <c r="M38" s="181">
        <f xml:space="preserve"> Inp!M$94</f>
        <v>287.82483894988201</v>
      </c>
      <c r="N38" s="181">
        <f xml:space="preserve"> Inp!N$94</f>
        <v>278.350554574829</v>
      </c>
      <c r="O38" s="181">
        <f xml:space="preserve"> Inp!O$94</f>
        <v>269.40279618360699</v>
      </c>
      <c r="P38" s="181">
        <f xml:space="preserve"> Inp!P$94</f>
        <v>260.58228928160099</v>
      </c>
      <c r="Q38" s="181">
        <f xml:space="preserve"> Inp!Q$94</f>
        <v>252.02819614756001</v>
      </c>
    </row>
    <row r="39" spans="1:17" s="224" customFormat="1" hidden="1" outlineLevel="2">
      <c r="A39" s="219"/>
      <c r="B39" s="220"/>
      <c r="C39" s="221"/>
      <c r="D39" s="222"/>
      <c r="E39" s="223" t="s">
        <v>723</v>
      </c>
      <c r="G39" s="224" t="s">
        <v>724</v>
      </c>
      <c r="H39" s="247">
        <f xml:space="preserve"> SUM(J39:Q39)</f>
        <v>0</v>
      </c>
      <c r="I39" s="196"/>
      <c r="J39" s="224">
        <f t="shared" ref="J39:Q39" si="15" xml:space="preserve"> IF(ROUND(J37,3) = ROUND(J38,3), 0, 1)</f>
        <v>0</v>
      </c>
      <c r="K39" s="224">
        <f t="shared" si="15"/>
        <v>0</v>
      </c>
      <c r="L39" s="224">
        <f t="shared" si="15"/>
        <v>0</v>
      </c>
      <c r="M39" s="224">
        <f t="shared" si="15"/>
        <v>0</v>
      </c>
      <c r="N39" s="224">
        <f t="shared" si="15"/>
        <v>0</v>
      </c>
      <c r="O39" s="224">
        <f t="shared" si="15"/>
        <v>0</v>
      </c>
      <c r="P39" s="224">
        <f t="shared" si="15"/>
        <v>0</v>
      </c>
      <c r="Q39" s="224">
        <f t="shared" si="15"/>
        <v>0</v>
      </c>
    </row>
    <row r="40" spans="1:17" s="148" customFormat="1" hidden="1" outlineLevel="2">
      <c r="A40" s="143"/>
      <c r="B40" s="144"/>
      <c r="C40" s="145"/>
      <c r="D40" s="217"/>
      <c r="E40" s="147"/>
      <c r="G40" s="149"/>
    </row>
    <row r="41" spans="1:17" s="187" customFormat="1" hidden="1" outlineLevel="2">
      <c r="A41" s="183"/>
      <c r="B41" s="216"/>
      <c r="C41" s="185"/>
      <c r="D41" s="186"/>
      <c r="E41" s="181"/>
      <c r="F41" s="181"/>
      <c r="G41" s="181"/>
      <c r="H41" s="181"/>
      <c r="I41" s="181"/>
      <c r="J41" s="181"/>
      <c r="K41" s="181"/>
      <c r="L41" s="181"/>
      <c r="M41" s="181"/>
      <c r="N41" s="181"/>
      <c r="O41" s="181"/>
      <c r="P41" s="181"/>
      <c r="Q41" s="181"/>
    </row>
    <row r="42" spans="1:17" s="148" customFormat="1" hidden="1" outlineLevel="1">
      <c r="A42" s="143"/>
      <c r="B42" s="144"/>
      <c r="C42" s="145"/>
      <c r="D42" s="146"/>
      <c r="E42" s="147"/>
      <c r="G42" s="149"/>
    </row>
    <row r="43" spans="1:17" s="92" customFormat="1" hidden="1" outlineLevel="1" collapsed="1">
      <c r="A43" s="11"/>
      <c r="B43" s="12" t="s">
        <v>725</v>
      </c>
      <c r="C43" s="13"/>
      <c r="D43" s="14"/>
      <c r="E43" s="91"/>
      <c r="G43" s="93"/>
    </row>
    <row r="44" spans="1:17" s="92" customFormat="1" hidden="1" outlineLevel="2">
      <c r="A44" s="11"/>
      <c r="B44" s="12"/>
      <c r="C44" s="13"/>
      <c r="D44" s="115"/>
      <c r="E44" s="91"/>
      <c r="G44" s="93"/>
    </row>
    <row r="45" spans="1:17" s="156" customFormat="1" hidden="1" outlineLevel="2">
      <c r="A45" s="151"/>
      <c r="B45" s="152"/>
      <c r="C45" s="153"/>
      <c r="D45" s="154"/>
      <c r="E45" s="155" t="str">
        <f>Inp!E$95</f>
        <v>RCV CPI(H) bf balance BEG - WR - nominal</v>
      </c>
      <c r="F45" s="155">
        <f>Inp!F$95</f>
        <v>0</v>
      </c>
      <c r="G45" s="155" t="str">
        <f>Inp!G$95</f>
        <v>£m</v>
      </c>
      <c r="H45" s="155">
        <f>Inp!H$95</f>
        <v>0</v>
      </c>
      <c r="I45" s="155">
        <f>Inp!I$95</f>
        <v>0</v>
      </c>
      <c r="J45" s="155">
        <f>Inp!J$95</f>
        <v>0</v>
      </c>
      <c r="K45" s="155">
        <f>Inp!K$95</f>
        <v>0</v>
      </c>
      <c r="L45" s="155">
        <f>Inp!L$95</f>
        <v>0</v>
      </c>
      <c r="M45" s="155">
        <f>Inp!M$95</f>
        <v>311.378070499876</v>
      </c>
      <c r="N45" s="155">
        <f>Inp!N$95</f>
        <v>307.60012346543499</v>
      </c>
      <c r="O45" s="155">
        <f>Inp!O$95</f>
        <v>303.76126748125199</v>
      </c>
      <c r="P45" s="155">
        <f>Inp!P$95</f>
        <v>300.06988420638902</v>
      </c>
      <c r="Q45" s="155">
        <f>Inp!Q$95</f>
        <v>296.245504609943</v>
      </c>
    </row>
    <row r="46" spans="1:17" s="161" customFormat="1" hidden="1" outlineLevel="2">
      <c r="A46" s="157"/>
      <c r="B46" s="158"/>
      <c r="C46" s="159"/>
      <c r="D46" s="160"/>
      <c r="E46" s="155" t="str">
        <f>Inp!E$96</f>
        <v>Indexation on RCV - CPI(H) bf balance - WR - nominal</v>
      </c>
      <c r="F46" s="155">
        <f>Inp!F$96</f>
        <v>0</v>
      </c>
      <c r="G46" s="155" t="str">
        <f>Inp!G$96</f>
        <v>£m</v>
      </c>
      <c r="H46" s="155">
        <f>Inp!H$96</f>
        <v>0</v>
      </c>
      <c r="I46" s="155">
        <f>Inp!I$96</f>
        <v>0</v>
      </c>
      <c r="J46" s="155">
        <f>Inp!J$96</f>
        <v>0</v>
      </c>
      <c r="K46" s="155">
        <f>Inp!K$96</f>
        <v>0</v>
      </c>
      <c r="L46" s="155">
        <f>Inp!L$96</f>
        <v>0</v>
      </c>
      <c r="M46" s="155">
        <f>Inp!M$96</f>
        <v>6.1757607292607499</v>
      </c>
      <c r="N46" s="155">
        <f>Inp!N$96</f>
        <v>6.16491647855438</v>
      </c>
      <c r="O46" s="155">
        <f>Inp!O$96</f>
        <v>6.3034264865073704</v>
      </c>
      <c r="P46" s="155">
        <f>Inp!P$96</f>
        <v>6.30146756833435</v>
      </c>
      <c r="Q46" s="155">
        <f>Inp!Q$96</f>
        <v>6.22115559680923</v>
      </c>
    </row>
    <row r="47" spans="1:17" s="161" customFormat="1" hidden="1" outlineLevel="2">
      <c r="A47" s="157"/>
      <c r="B47" s="158"/>
      <c r="C47" s="159"/>
      <c r="D47" s="160"/>
      <c r="E47" s="155" t="str">
        <f>Inp!E$98</f>
        <v>Indexation on RCV - CPI(H) other adjustments balance - WR - nominal</v>
      </c>
      <c r="F47" s="155">
        <f>Inp!F$98</f>
        <v>0</v>
      </c>
      <c r="G47" s="155" t="str">
        <f>Inp!G$98</f>
        <v>£m</v>
      </c>
      <c r="H47" s="155">
        <f>Inp!H$98</f>
        <v>0</v>
      </c>
      <c r="I47" s="155">
        <f>Inp!I$98</f>
        <v>0</v>
      </c>
      <c r="J47" s="155">
        <f>Inp!J$98</f>
        <v>0</v>
      </c>
      <c r="K47" s="155">
        <f>Inp!K$98</f>
        <v>0</v>
      </c>
      <c r="L47" s="155">
        <f>Inp!L$98</f>
        <v>0</v>
      </c>
      <c r="M47" s="155">
        <f>Inp!M$98</f>
        <v>0</v>
      </c>
      <c r="N47" s="155">
        <f>Inp!N$98</f>
        <v>0</v>
      </c>
      <c r="O47" s="155">
        <f>Inp!O$98</f>
        <v>0</v>
      </c>
      <c r="P47" s="155">
        <f>Inp!P$98</f>
        <v>0</v>
      </c>
      <c r="Q47" s="155">
        <f>Inp!Q$98</f>
        <v>0</v>
      </c>
    </row>
    <row r="48" spans="1:17" s="161" customFormat="1" hidden="1" outlineLevel="2">
      <c r="A48" s="157"/>
      <c r="B48" s="158"/>
      <c r="C48" s="159"/>
      <c r="D48" s="160"/>
      <c r="E48" s="155" t="str">
        <f>Inp!E$99</f>
        <v>RCV - CPI(H) bf depreciation - WR - nominal</v>
      </c>
      <c r="F48" s="155">
        <f>Inp!F$99</f>
        <v>0</v>
      </c>
      <c r="G48" s="155" t="str">
        <f>Inp!G$99</f>
        <v>£m</v>
      </c>
      <c r="H48" s="155">
        <f>Inp!H$99</f>
        <v>0</v>
      </c>
      <c r="I48" s="155">
        <f>Inp!I$99</f>
        <v>0</v>
      </c>
      <c r="J48" s="155">
        <f>Inp!J$99</f>
        <v>0</v>
      </c>
      <c r="K48" s="155">
        <f>Inp!K$99</f>
        <v>0</v>
      </c>
      <c r="L48" s="155">
        <f>Inp!L$99</f>
        <v>0</v>
      </c>
      <c r="M48" s="155">
        <f>Inp!M$99</f>
        <v>9.9537077637013596</v>
      </c>
      <c r="N48" s="155">
        <f>Inp!N$99</f>
        <v>10.003772462737301</v>
      </c>
      <c r="O48" s="155">
        <f>Inp!O$99</f>
        <v>9.9948097613699396</v>
      </c>
      <c r="P48" s="155">
        <f>Inp!P$99</f>
        <v>10.125847164781</v>
      </c>
      <c r="Q48" s="155">
        <f>Inp!Q$99</f>
        <v>10.022491789574101</v>
      </c>
    </row>
    <row r="49" spans="1:17" s="161" customFormat="1" hidden="1" outlineLevel="2">
      <c r="A49" s="157"/>
      <c r="B49" s="158"/>
      <c r="C49" s="159"/>
      <c r="D49" s="160"/>
      <c r="E49" s="155" t="str">
        <f>Inp!E$100</f>
        <v>Other adjustments CPI(H) - WR - nominal</v>
      </c>
      <c r="F49" s="155">
        <f>Inp!F$100</f>
        <v>0</v>
      </c>
      <c r="G49" s="155" t="str">
        <f>Inp!G$100</f>
        <v>£m</v>
      </c>
      <c r="H49" s="155">
        <f>Inp!H$100</f>
        <v>0</v>
      </c>
      <c r="I49" s="155">
        <f>Inp!I$100</f>
        <v>0</v>
      </c>
      <c r="J49" s="155">
        <f>Inp!J$100</f>
        <v>0</v>
      </c>
      <c r="K49" s="155">
        <f>Inp!K$100</f>
        <v>0</v>
      </c>
      <c r="L49" s="155">
        <f>Inp!L$100</f>
        <v>0</v>
      </c>
      <c r="M49" s="155">
        <f>Inp!M$100</f>
        <v>0</v>
      </c>
      <c r="N49" s="155">
        <f>Inp!N$100</f>
        <v>0</v>
      </c>
      <c r="O49" s="155">
        <f>Inp!O$100</f>
        <v>0</v>
      </c>
      <c r="P49" s="155">
        <f>Inp!P$100</f>
        <v>0</v>
      </c>
      <c r="Q49" s="155">
        <f>Inp!Q$100</f>
        <v>0</v>
      </c>
    </row>
    <row r="50" spans="1:17" s="259" customFormat="1" hidden="1" outlineLevel="2">
      <c r="A50" s="256"/>
      <c r="B50" s="257"/>
      <c r="C50" s="258"/>
      <c r="D50" s="255"/>
      <c r="E50" s="272" t="str">
        <f>Time!E$39</f>
        <v>Acquisition / initial balance date flag</v>
      </c>
      <c r="F50" s="272">
        <f>Time!F$39</f>
        <v>0</v>
      </c>
      <c r="G50" s="272" t="str">
        <f>Time!G$39</f>
        <v>flag</v>
      </c>
      <c r="H50" s="272">
        <f>Time!H$39</f>
        <v>1</v>
      </c>
      <c r="I50" s="272">
        <f>Time!I$39</f>
        <v>0</v>
      </c>
      <c r="J50" s="272">
        <f>Time!J$39</f>
        <v>0</v>
      </c>
      <c r="K50" s="272">
        <f>Time!K$39</f>
        <v>0</v>
      </c>
      <c r="L50" s="272">
        <f>Time!L$39</f>
        <v>1</v>
      </c>
      <c r="M50" s="272">
        <f>Time!M$39</f>
        <v>0</v>
      </c>
      <c r="N50" s="272">
        <f>Time!N$39</f>
        <v>0</v>
      </c>
      <c r="O50" s="272">
        <f>Time!O$39</f>
        <v>0</v>
      </c>
      <c r="P50" s="272">
        <f>Time!P$39</f>
        <v>0</v>
      </c>
      <c r="Q50" s="272">
        <f>Time!Q$39</f>
        <v>0</v>
      </c>
    </row>
    <row r="51" spans="1:17" s="259" customFormat="1" hidden="1" outlineLevel="2">
      <c r="A51" s="256"/>
      <c r="B51" s="257"/>
      <c r="C51" s="258"/>
      <c r="D51" s="255"/>
      <c r="E51" s="196" t="s">
        <v>726</v>
      </c>
      <c r="F51" s="274"/>
      <c r="G51" s="196" t="s">
        <v>255</v>
      </c>
      <c r="H51" s="274"/>
      <c r="I51" s="274"/>
      <c r="J51" s="274">
        <f t="shared" ref="J51:Q51" si="16" xml:space="preserve"> IF(J50 = 1, K45 * J50, 0)</f>
        <v>0</v>
      </c>
      <c r="K51" s="274">
        <f t="shared" si="16"/>
        <v>0</v>
      </c>
      <c r="L51" s="274">
        <f t="shared" si="16"/>
        <v>311.378070499876</v>
      </c>
      <c r="M51" s="274">
        <f t="shared" si="16"/>
        <v>0</v>
      </c>
      <c r="N51" s="274">
        <f t="shared" si="16"/>
        <v>0</v>
      </c>
      <c r="O51" s="274">
        <f t="shared" si="16"/>
        <v>0</v>
      </c>
      <c r="P51" s="274">
        <f t="shared" si="16"/>
        <v>0</v>
      </c>
      <c r="Q51" s="274">
        <f t="shared" si="16"/>
        <v>0</v>
      </c>
    </row>
    <row r="52" spans="1:17" hidden="1" outlineLevel="2">
      <c r="F52" s="84"/>
      <c r="G52" s="84"/>
      <c r="H52" s="84"/>
      <c r="I52" s="84"/>
      <c r="J52" s="84"/>
      <c r="K52" s="84"/>
      <c r="L52" s="84"/>
      <c r="M52" s="84"/>
      <c r="N52" s="84"/>
      <c r="O52" s="84"/>
      <c r="P52" s="84"/>
      <c r="Q52" s="84"/>
    </row>
    <row r="53" spans="1:17" s="187" customFormat="1" hidden="1" outlineLevel="2">
      <c r="A53" s="183"/>
      <c r="B53" s="216"/>
      <c r="C53" s="185"/>
      <c r="D53" s="186"/>
      <c r="E53" s="181" t="str">
        <f>Index!E$85</f>
        <v>CPIH index (PR19FD) - FYA - inflate from FYA 2017-18</v>
      </c>
      <c r="F53" s="181">
        <f>Index!F$85</f>
        <v>0</v>
      </c>
      <c r="G53" s="181" t="str">
        <f>Index!G$85</f>
        <v>Factor</v>
      </c>
      <c r="H53" s="181">
        <f>Index!H$85</f>
        <v>0</v>
      </c>
      <c r="I53" s="181">
        <f>Index!I$85</f>
        <v>0</v>
      </c>
      <c r="J53" s="181">
        <f>Index!J$85</f>
        <v>1</v>
      </c>
      <c r="K53" s="181">
        <f>Index!K$85</f>
        <v>1.0212697905005599</v>
      </c>
      <c r="L53" s="181">
        <f>Index!L$85</f>
        <v>1.0416029201511179</v>
      </c>
      <c r="M53" s="181">
        <f>Index!M$85</f>
        <v>1.0622616980779827</v>
      </c>
      <c r="N53" s="181">
        <f>Index!N$85</f>
        <v>1.0835515290872799</v>
      </c>
      <c r="O53" s="181">
        <f>Index!O$85</f>
        <v>1.1060365794841869</v>
      </c>
      <c r="P53" s="181">
        <f>Index!P$85</f>
        <v>1.1292633476533553</v>
      </c>
      <c r="Q53" s="181">
        <f>Index!Q$85</f>
        <v>1.1529778779540774</v>
      </c>
    </row>
    <row r="54" spans="1:17" hidden="1" outlineLevel="2">
      <c r="F54" s="84"/>
      <c r="G54" s="84"/>
      <c r="H54" s="84"/>
      <c r="I54" s="84"/>
      <c r="J54" s="84"/>
      <c r="K54" s="84"/>
      <c r="L54" s="84"/>
      <c r="M54" s="84"/>
      <c r="N54" s="84"/>
      <c r="O54" s="84"/>
      <c r="P54" s="84"/>
      <c r="Q54" s="84"/>
    </row>
    <row r="55" spans="1:17" s="259" customFormat="1" hidden="1" outlineLevel="2">
      <c r="A55" s="256"/>
      <c r="B55" s="257"/>
      <c r="C55" s="258"/>
      <c r="D55" s="255"/>
      <c r="E55" s="272" t="str">
        <f>Time!E$39</f>
        <v>Acquisition / initial balance date flag</v>
      </c>
      <c r="F55" s="272">
        <f>Time!F$39</f>
        <v>0</v>
      </c>
      <c r="G55" s="272" t="str">
        <f>Time!G$39</f>
        <v>flag</v>
      </c>
      <c r="H55" s="272">
        <f>Time!H$39</f>
        <v>1</v>
      </c>
      <c r="I55" s="272">
        <f>Time!I$39</f>
        <v>0</v>
      </c>
      <c r="J55" s="272">
        <f>Time!J$39</f>
        <v>0</v>
      </c>
      <c r="K55" s="272">
        <f>Time!K$39</f>
        <v>0</v>
      </c>
      <c r="L55" s="272">
        <f>Time!L$39</f>
        <v>1</v>
      </c>
      <c r="M55" s="272">
        <f>Time!M$39</f>
        <v>0</v>
      </c>
      <c r="N55" s="272">
        <f>Time!N$39</f>
        <v>0</v>
      </c>
      <c r="O55" s="272">
        <f>Time!O$39</f>
        <v>0</v>
      </c>
      <c r="P55" s="272">
        <f>Time!P$39</f>
        <v>0</v>
      </c>
      <c r="Q55" s="272">
        <f>Time!Q$39</f>
        <v>0</v>
      </c>
    </row>
    <row r="56" spans="1:17" s="187" customFormat="1" hidden="1" outlineLevel="2">
      <c r="A56" s="183"/>
      <c r="B56" s="216"/>
      <c r="C56" s="185"/>
      <c r="D56" s="186"/>
      <c r="E56" s="181" t="str">
        <f>Inp!E$97</f>
        <v>RCV other adjustments balance - WR - real</v>
      </c>
      <c r="F56" s="181">
        <f>Inp!F$97</f>
        <v>0</v>
      </c>
      <c r="G56" s="181" t="str">
        <f>Inp!G$97</f>
        <v>£m</v>
      </c>
      <c r="H56" s="181">
        <f>Inp!H$97</f>
        <v>0</v>
      </c>
      <c r="I56" s="181">
        <f>Inp!I$97</f>
        <v>0</v>
      </c>
      <c r="J56" s="181">
        <f>Inp!J$97</f>
        <v>0</v>
      </c>
      <c r="K56" s="181">
        <f>Inp!K$97</f>
        <v>0</v>
      </c>
      <c r="L56" s="181">
        <f>Inp!L$97</f>
        <v>0</v>
      </c>
      <c r="M56" s="181">
        <f>Inp!M$97</f>
        <v>0</v>
      </c>
      <c r="N56" s="181">
        <f>Inp!N$97</f>
        <v>0</v>
      </c>
      <c r="O56" s="181">
        <f>Inp!O$97</f>
        <v>0</v>
      </c>
      <c r="P56" s="181">
        <f>Inp!P$97</f>
        <v>0</v>
      </c>
      <c r="Q56" s="181">
        <f>Inp!Q$97</f>
        <v>0</v>
      </c>
    </row>
    <row r="57" spans="1:17" s="240" customFormat="1" hidden="1" outlineLevel="2">
      <c r="A57" s="237"/>
      <c r="B57" s="241"/>
      <c r="C57" s="238"/>
      <c r="D57" s="239"/>
      <c r="E57" s="196" t="s">
        <v>727</v>
      </c>
      <c r="F57" s="196"/>
      <c r="G57" s="196" t="s">
        <v>255</v>
      </c>
      <c r="H57" s="196"/>
      <c r="I57" s="196"/>
      <c r="J57" s="274">
        <f t="shared" ref="J57:Q57" si="17" xml:space="preserve"> IF(J55 = 1, K56 * J55, 0)</f>
        <v>0</v>
      </c>
      <c r="K57" s="274">
        <f t="shared" si="17"/>
        <v>0</v>
      </c>
      <c r="L57" s="274">
        <f t="shared" si="17"/>
        <v>0</v>
      </c>
      <c r="M57" s="274">
        <f t="shared" si="17"/>
        <v>0</v>
      </c>
      <c r="N57" s="274">
        <f t="shared" si="17"/>
        <v>0</v>
      </c>
      <c r="O57" s="274">
        <f t="shared" si="17"/>
        <v>0</v>
      </c>
      <c r="P57" s="274">
        <f t="shared" si="17"/>
        <v>0</v>
      </c>
      <c r="Q57" s="274">
        <f t="shared" si="17"/>
        <v>0</v>
      </c>
    </row>
    <row r="58" spans="1:17" s="118" customFormat="1" hidden="1" outlineLevel="2">
      <c r="A58" s="369"/>
      <c r="B58" s="269"/>
      <c r="C58" s="270"/>
      <c r="D58" s="271"/>
      <c r="E58" s="275" t="s">
        <v>728</v>
      </c>
      <c r="F58" s="117"/>
      <c r="G58" s="117" t="s">
        <v>255</v>
      </c>
      <c r="H58" s="117"/>
      <c r="I58" s="117"/>
      <c r="J58" s="117">
        <f xml:space="preserve"> J51 / J53 + J57</f>
        <v>0</v>
      </c>
      <c r="K58" s="117">
        <f t="shared" ref="K58:Q58" si="18" xml:space="preserve"> K51 / K53 + K57</f>
        <v>0</v>
      </c>
      <c r="L58" s="440">
        <f t="shared" si="18"/>
        <v>298.94124188390396</v>
      </c>
      <c r="M58" s="117">
        <f t="shared" si="18"/>
        <v>0</v>
      </c>
      <c r="N58" s="117">
        <f t="shared" si="18"/>
        <v>0</v>
      </c>
      <c r="O58" s="117">
        <f t="shared" si="18"/>
        <v>0</v>
      </c>
      <c r="P58" s="117">
        <f t="shared" si="18"/>
        <v>0</v>
      </c>
      <c r="Q58" s="117">
        <f t="shared" si="18"/>
        <v>0</v>
      </c>
    </row>
    <row r="59" spans="1:17" s="118" customFormat="1" hidden="1" outlineLevel="2">
      <c r="A59" s="369"/>
      <c r="B59" s="269"/>
      <c r="C59" s="270"/>
      <c r="D59" s="271"/>
      <c r="E59" s="275"/>
      <c r="F59" s="117"/>
      <c r="G59" s="117"/>
      <c r="H59" s="117"/>
      <c r="I59" s="117"/>
      <c r="J59" s="117"/>
      <c r="K59" s="117"/>
      <c r="L59" s="440"/>
      <c r="M59" s="117"/>
      <c r="N59" s="117"/>
      <c r="O59" s="117"/>
      <c r="P59" s="117"/>
      <c r="Q59" s="117"/>
    </row>
    <row r="60" spans="1:17" hidden="1" outlineLevel="2">
      <c r="E60" s="84" t="s">
        <v>729</v>
      </c>
      <c r="F60" s="84"/>
      <c r="G60" s="84" t="s">
        <v>255</v>
      </c>
      <c r="H60" s="84"/>
      <c r="I60" s="84"/>
      <c r="J60" s="84">
        <f t="shared" ref="J60:Q60" si="19" xml:space="preserve"> J45 / J53</f>
        <v>0</v>
      </c>
      <c r="K60" s="84">
        <f t="shared" si="19"/>
        <v>0</v>
      </c>
      <c r="L60" s="84">
        <f t="shared" si="19"/>
        <v>0</v>
      </c>
      <c r="M60" s="84">
        <f t="shared" si="19"/>
        <v>293.12745725772857</v>
      </c>
      <c r="N60" s="84">
        <f t="shared" si="19"/>
        <v>283.88139853813806</v>
      </c>
      <c r="O60" s="84">
        <f t="shared" si="19"/>
        <v>274.63944060775515</v>
      </c>
      <c r="P60" s="84">
        <f t="shared" si="19"/>
        <v>265.72179538983858</v>
      </c>
      <c r="Q60" s="84">
        <f t="shared" si="19"/>
        <v>256.93945241657303</v>
      </c>
    </row>
    <row r="61" spans="1:17" hidden="1" outlineLevel="2">
      <c r="E61" s="84" t="s">
        <v>730</v>
      </c>
      <c r="F61" s="84"/>
      <c r="G61" s="84" t="s">
        <v>255</v>
      </c>
      <c r="H61" s="84"/>
      <c r="I61" s="84"/>
      <c r="J61" s="84">
        <f t="shared" ref="J61:Q61" si="20" xml:space="preserve"> J46 / J53</f>
        <v>0</v>
      </c>
      <c r="K61" s="84">
        <f t="shared" si="20"/>
        <v>0</v>
      </c>
      <c r="L61" s="84">
        <f t="shared" si="20"/>
        <v>0</v>
      </c>
      <c r="M61" s="84">
        <f t="shared" si="20"/>
        <v>5.8137846261753996</v>
      </c>
      <c r="N61" s="84">
        <f t="shared" si="20"/>
        <v>5.6895461942150023</v>
      </c>
      <c r="O61" s="84">
        <f t="shared" si="20"/>
        <v>5.6991121301313985</v>
      </c>
      <c r="P61" s="84">
        <f t="shared" si="20"/>
        <v>5.58015770318677</v>
      </c>
      <c r="Q61" s="84">
        <f t="shared" si="20"/>
        <v>5.3957285007484037</v>
      </c>
    </row>
    <row r="62" spans="1:17" hidden="1" outlineLevel="2">
      <c r="E62" s="84" t="s">
        <v>731</v>
      </c>
      <c r="F62" s="84"/>
      <c r="G62" s="84" t="s">
        <v>255</v>
      </c>
      <c r="H62" s="84"/>
      <c r="I62" s="84"/>
      <c r="J62" s="84">
        <f t="shared" ref="J62:Q62" si="21" xml:space="preserve"> J47 / J53</f>
        <v>0</v>
      </c>
      <c r="K62" s="84">
        <f t="shared" si="21"/>
        <v>0</v>
      </c>
      <c r="L62" s="84">
        <f t="shared" si="21"/>
        <v>0</v>
      </c>
      <c r="M62" s="84">
        <f t="shared" si="21"/>
        <v>0</v>
      </c>
      <c r="N62" s="84">
        <f t="shared" si="21"/>
        <v>0</v>
      </c>
      <c r="O62" s="84">
        <f t="shared" si="21"/>
        <v>0</v>
      </c>
      <c r="P62" s="84">
        <f t="shared" si="21"/>
        <v>0</v>
      </c>
      <c r="Q62" s="84">
        <f t="shared" si="21"/>
        <v>0</v>
      </c>
    </row>
    <row r="63" spans="1:17" hidden="1" outlineLevel="2">
      <c r="E63" s="84" t="s">
        <v>732</v>
      </c>
      <c r="F63" s="84"/>
      <c r="G63" s="84" t="s">
        <v>255</v>
      </c>
      <c r="H63" s="84"/>
      <c r="I63" s="84"/>
      <c r="J63" s="84">
        <f t="shared" ref="J63:Q63" si="22" xml:space="preserve"> J48 / J53</f>
        <v>0</v>
      </c>
      <c r="K63" s="84">
        <f t="shared" si="22"/>
        <v>0</v>
      </c>
      <c r="L63" s="84">
        <f t="shared" si="22"/>
        <v>0</v>
      </c>
      <c r="M63" s="84">
        <f t="shared" si="22"/>
        <v>9.3702971515505382</v>
      </c>
      <c r="N63" s="84">
        <f t="shared" si="22"/>
        <v>9.2323919944664663</v>
      </c>
      <c r="O63" s="84">
        <f t="shared" si="22"/>
        <v>9.0365996448608747</v>
      </c>
      <c r="P63" s="84">
        <f t="shared" si="22"/>
        <v>8.9667721757044792</v>
      </c>
      <c r="Q63" s="84">
        <f t="shared" si="22"/>
        <v>8.6927008585443932</v>
      </c>
    </row>
    <row r="64" spans="1:17" hidden="1" outlineLevel="2">
      <c r="E64" s="84" t="s">
        <v>733</v>
      </c>
      <c r="F64" s="84"/>
      <c r="G64" s="84" t="s">
        <v>255</v>
      </c>
      <c r="H64" s="84"/>
      <c r="I64" s="84"/>
      <c r="J64" s="84">
        <f t="shared" ref="J64:Q64" si="23" xml:space="preserve"> J49 / J53</f>
        <v>0</v>
      </c>
      <c r="K64" s="84">
        <f t="shared" si="23"/>
        <v>0</v>
      </c>
      <c r="L64" s="84">
        <f t="shared" si="23"/>
        <v>0</v>
      </c>
      <c r="M64" s="84">
        <f t="shared" si="23"/>
        <v>0</v>
      </c>
      <c r="N64" s="84">
        <f t="shared" si="23"/>
        <v>0</v>
      </c>
      <c r="O64" s="84">
        <f t="shared" si="23"/>
        <v>0</v>
      </c>
      <c r="P64" s="84">
        <f t="shared" si="23"/>
        <v>0</v>
      </c>
      <c r="Q64" s="84">
        <f t="shared" si="23"/>
        <v>0</v>
      </c>
    </row>
    <row r="65" spans="1:17" hidden="1" outlineLevel="2">
      <c r="F65" s="84"/>
      <c r="G65" s="84"/>
      <c r="H65" s="84"/>
      <c r="I65" s="84"/>
      <c r="J65" s="84"/>
      <c r="K65" s="84"/>
      <c r="L65" s="84"/>
      <c r="M65" s="84"/>
      <c r="N65" s="84"/>
      <c r="O65" s="84"/>
      <c r="P65" s="84"/>
      <c r="Q65" s="84"/>
    </row>
    <row r="66" spans="1:17" hidden="1" outlineLevel="2">
      <c r="E66" s="84" t="str">
        <f t="shared" ref="E66:Q66" si="24" xml:space="preserve"> E60</f>
        <v>RCV CPI(H) bf balance BEG - WR - real</v>
      </c>
      <c r="F66" s="84">
        <f t="shared" si="24"/>
        <v>0</v>
      </c>
      <c r="G66" s="84" t="str">
        <f t="shared" si="24"/>
        <v>£m</v>
      </c>
      <c r="H66" s="84">
        <f t="shared" si="24"/>
        <v>0</v>
      </c>
      <c r="I66" s="84">
        <f t="shared" si="24"/>
        <v>0</v>
      </c>
      <c r="J66" s="84">
        <f t="shared" si="24"/>
        <v>0</v>
      </c>
      <c r="K66" s="84">
        <f t="shared" si="24"/>
        <v>0</v>
      </c>
      <c r="L66" s="84">
        <f t="shared" si="24"/>
        <v>0</v>
      </c>
      <c r="M66" s="84">
        <f t="shared" si="24"/>
        <v>293.12745725772857</v>
      </c>
      <c r="N66" s="84">
        <f t="shared" si="24"/>
        <v>283.88139853813806</v>
      </c>
      <c r="O66" s="84">
        <f t="shared" si="24"/>
        <v>274.63944060775515</v>
      </c>
      <c r="P66" s="84">
        <f t="shared" si="24"/>
        <v>265.72179538983858</v>
      </c>
      <c r="Q66" s="84">
        <f t="shared" si="24"/>
        <v>256.93945241657303</v>
      </c>
    </row>
    <row r="67" spans="1:17" hidden="1" outlineLevel="2">
      <c r="D67" s="83" t="s">
        <v>719</v>
      </c>
      <c r="E67" s="84" t="str">
        <f t="shared" ref="E67:Q67" si="25" xml:space="preserve"> E61</f>
        <v>Indexation on RCV - CPI(H) bf balance - WR - real</v>
      </c>
      <c r="F67" s="84">
        <f t="shared" si="25"/>
        <v>0</v>
      </c>
      <c r="G67" s="84" t="str">
        <f t="shared" si="25"/>
        <v>£m</v>
      </c>
      <c r="H67" s="84">
        <f t="shared" si="25"/>
        <v>0</v>
      </c>
      <c r="I67" s="84">
        <f t="shared" si="25"/>
        <v>0</v>
      </c>
      <c r="J67" s="84">
        <f t="shared" si="25"/>
        <v>0</v>
      </c>
      <c r="K67" s="84">
        <f t="shared" si="25"/>
        <v>0</v>
      </c>
      <c r="L67" s="84">
        <f t="shared" si="25"/>
        <v>0</v>
      </c>
      <c r="M67" s="84">
        <f t="shared" si="25"/>
        <v>5.8137846261753996</v>
      </c>
      <c r="N67" s="84">
        <f t="shared" si="25"/>
        <v>5.6895461942150023</v>
      </c>
      <c r="O67" s="84">
        <f t="shared" si="25"/>
        <v>5.6991121301313985</v>
      </c>
      <c r="P67" s="84">
        <f t="shared" si="25"/>
        <v>5.58015770318677</v>
      </c>
      <c r="Q67" s="84">
        <f t="shared" si="25"/>
        <v>5.3957285007484037</v>
      </c>
    </row>
    <row r="68" spans="1:17" s="192" customFormat="1" hidden="1" outlineLevel="2">
      <c r="A68" s="188"/>
      <c r="B68" s="304"/>
      <c r="C68" s="190"/>
      <c r="D68" s="191" t="s">
        <v>719</v>
      </c>
      <c r="E68" s="181" t="str">
        <f>Inp!E$97</f>
        <v>RCV other adjustments balance - WR - real</v>
      </c>
      <c r="F68" s="181">
        <f>Inp!F$97</f>
        <v>0</v>
      </c>
      <c r="G68" s="181" t="str">
        <f>Inp!G$97</f>
        <v>£m</v>
      </c>
      <c r="H68" s="181">
        <f>Inp!H$97</f>
        <v>0</v>
      </c>
      <c r="I68" s="181">
        <f>Inp!I$97</f>
        <v>0</v>
      </c>
      <c r="J68" s="181">
        <f>Inp!J$97</f>
        <v>0</v>
      </c>
      <c r="K68" s="181">
        <f>Inp!K$97</f>
        <v>0</v>
      </c>
      <c r="L68" s="181">
        <f>Inp!L$97</f>
        <v>0</v>
      </c>
      <c r="M68" s="181">
        <f>Inp!M$97</f>
        <v>0</v>
      </c>
      <c r="N68" s="181">
        <f>Inp!N$97</f>
        <v>0</v>
      </c>
      <c r="O68" s="181">
        <f>Inp!O$97</f>
        <v>0</v>
      </c>
      <c r="P68" s="181">
        <f>Inp!P$97</f>
        <v>0</v>
      </c>
      <c r="Q68" s="181">
        <f>Inp!Q$97</f>
        <v>0</v>
      </c>
    </row>
    <row r="69" spans="1:17" hidden="1" outlineLevel="2">
      <c r="D69" s="83" t="s">
        <v>719</v>
      </c>
      <c r="E69" s="84" t="str">
        <f t="shared" ref="E69:Q69" si="26" xml:space="preserve"> E62</f>
        <v>Indexation on RCV - CPI(H) other adjustments balance - WR - real</v>
      </c>
      <c r="F69" s="84">
        <f t="shared" si="26"/>
        <v>0</v>
      </c>
      <c r="G69" s="84" t="str">
        <f t="shared" si="26"/>
        <v>£m</v>
      </c>
      <c r="H69" s="84">
        <f t="shared" si="26"/>
        <v>0</v>
      </c>
      <c r="I69" s="84">
        <f t="shared" si="26"/>
        <v>0</v>
      </c>
      <c r="J69" s="84">
        <f t="shared" si="26"/>
        <v>0</v>
      </c>
      <c r="K69" s="84">
        <f t="shared" si="26"/>
        <v>0</v>
      </c>
      <c r="L69" s="84">
        <f t="shared" si="26"/>
        <v>0</v>
      </c>
      <c r="M69" s="84">
        <f t="shared" si="26"/>
        <v>0</v>
      </c>
      <c r="N69" s="84">
        <f t="shared" si="26"/>
        <v>0</v>
      </c>
      <c r="O69" s="84">
        <f t="shared" si="26"/>
        <v>0</v>
      </c>
      <c r="P69" s="84">
        <f t="shared" si="26"/>
        <v>0</v>
      </c>
      <c r="Q69" s="84">
        <f t="shared" si="26"/>
        <v>0</v>
      </c>
    </row>
    <row r="70" spans="1:17" hidden="1" outlineLevel="2">
      <c r="E70" s="211" t="s">
        <v>734</v>
      </c>
      <c r="F70" s="211"/>
      <c r="G70" s="211" t="s">
        <v>255</v>
      </c>
      <c r="H70" s="211"/>
      <c r="I70" s="211"/>
      <c r="J70" s="211">
        <f t="shared" ref="J70:Q70" si="27" xml:space="preserve"> SUM(J66:J69)</f>
        <v>0</v>
      </c>
      <c r="K70" s="211">
        <f t="shared" si="27"/>
        <v>0</v>
      </c>
      <c r="L70" s="211">
        <f t="shared" si="27"/>
        <v>0</v>
      </c>
      <c r="M70" s="211">
        <f t="shared" si="27"/>
        <v>298.94124188390396</v>
      </c>
      <c r="N70" s="211">
        <f t="shared" si="27"/>
        <v>289.57094473235304</v>
      </c>
      <c r="O70" s="211">
        <f t="shared" si="27"/>
        <v>280.33855273788657</v>
      </c>
      <c r="P70" s="211">
        <f t="shared" si="27"/>
        <v>271.30195309302536</v>
      </c>
      <c r="Q70" s="211">
        <f t="shared" si="27"/>
        <v>262.33518091732145</v>
      </c>
    </row>
    <row r="71" spans="1:17" s="452" customFormat="1" hidden="1" outlineLevel="2">
      <c r="A71" s="447"/>
      <c r="B71" s="448"/>
      <c r="C71" s="449"/>
      <c r="D71" s="450"/>
      <c r="E71" s="451"/>
      <c r="F71" s="451"/>
      <c r="G71" s="451"/>
      <c r="H71" s="451"/>
      <c r="I71" s="451"/>
      <c r="J71" s="451"/>
      <c r="K71" s="451"/>
      <c r="L71" s="451"/>
      <c r="M71" s="451"/>
      <c r="N71" s="451"/>
      <c r="O71" s="451"/>
      <c r="P71" s="451"/>
      <c r="Q71" s="451"/>
    </row>
    <row r="72" spans="1:17" s="137" customFormat="1" hidden="1" outlineLevel="2">
      <c r="A72" s="188"/>
      <c r="B72" s="304"/>
      <c r="C72" s="190"/>
      <c r="D72" s="191"/>
      <c r="E72" s="275" t="str">
        <f t="shared" ref="E72:Q72" si="28" xml:space="preserve"> E70</f>
        <v>Opening RCV (CPIH inflated RCV) - WR - real</v>
      </c>
      <c r="F72" s="275">
        <f t="shared" si="28"/>
        <v>0</v>
      </c>
      <c r="G72" s="275" t="str">
        <f t="shared" si="28"/>
        <v>£m</v>
      </c>
      <c r="H72" s="275">
        <f t="shared" si="28"/>
        <v>0</v>
      </c>
      <c r="I72" s="275">
        <f t="shared" si="28"/>
        <v>0</v>
      </c>
      <c r="J72" s="275">
        <f t="shared" si="28"/>
        <v>0</v>
      </c>
      <c r="K72" s="275">
        <f t="shared" si="28"/>
        <v>0</v>
      </c>
      <c r="L72" s="275">
        <f t="shared" si="28"/>
        <v>0</v>
      </c>
      <c r="M72" s="275">
        <f t="shared" si="28"/>
        <v>298.94124188390396</v>
      </c>
      <c r="N72" s="275">
        <f t="shared" si="28"/>
        <v>289.57094473235304</v>
      </c>
      <c r="O72" s="275">
        <f t="shared" si="28"/>
        <v>280.33855273788657</v>
      </c>
      <c r="P72" s="275">
        <f t="shared" si="28"/>
        <v>271.30195309302536</v>
      </c>
      <c r="Q72" s="275">
        <f t="shared" si="28"/>
        <v>262.33518091732145</v>
      </c>
    </row>
    <row r="73" spans="1:17" s="137" customFormat="1" hidden="1" outlineLevel="2">
      <c r="A73" s="188"/>
      <c r="B73" s="304"/>
      <c r="C73" s="190"/>
      <c r="D73" s="191" t="s">
        <v>631</v>
      </c>
      <c r="E73" s="275" t="str">
        <f t="shared" ref="E73:Q73" si="29" xml:space="preserve"> E63</f>
        <v>RCV - CPI(H) bf depreciation - WR - real</v>
      </c>
      <c r="F73" s="275">
        <f t="shared" si="29"/>
        <v>0</v>
      </c>
      <c r="G73" s="275" t="str">
        <f t="shared" si="29"/>
        <v>£m</v>
      </c>
      <c r="H73" s="275">
        <f t="shared" si="29"/>
        <v>0</v>
      </c>
      <c r="I73" s="275">
        <f t="shared" si="29"/>
        <v>0</v>
      </c>
      <c r="J73" s="275">
        <f t="shared" si="29"/>
        <v>0</v>
      </c>
      <c r="K73" s="275">
        <f t="shared" si="29"/>
        <v>0</v>
      </c>
      <c r="L73" s="275">
        <f t="shared" si="29"/>
        <v>0</v>
      </c>
      <c r="M73" s="275">
        <f t="shared" si="29"/>
        <v>9.3702971515505382</v>
      </c>
      <c r="N73" s="275">
        <f t="shared" si="29"/>
        <v>9.2323919944664663</v>
      </c>
      <c r="O73" s="275">
        <f t="shared" si="29"/>
        <v>9.0365996448608747</v>
      </c>
      <c r="P73" s="275">
        <f t="shared" si="29"/>
        <v>8.9667721757044792</v>
      </c>
      <c r="Q73" s="275">
        <f t="shared" si="29"/>
        <v>8.6927008585443932</v>
      </c>
    </row>
    <row r="74" spans="1:17" s="137" customFormat="1" hidden="1" outlineLevel="2">
      <c r="A74" s="188"/>
      <c r="B74" s="304"/>
      <c r="C74" s="190"/>
      <c r="D74" s="191" t="s">
        <v>631</v>
      </c>
      <c r="E74" s="275" t="str">
        <f t="shared" ref="E74:Q74" si="30" xml:space="preserve"> E64</f>
        <v>Other adjustments CPI(H) - WR - real</v>
      </c>
      <c r="F74" s="275">
        <f t="shared" si="30"/>
        <v>0</v>
      </c>
      <c r="G74" s="275" t="str">
        <f t="shared" si="30"/>
        <v>£m</v>
      </c>
      <c r="H74" s="275">
        <f t="shared" si="30"/>
        <v>0</v>
      </c>
      <c r="I74" s="275">
        <f t="shared" si="30"/>
        <v>0</v>
      </c>
      <c r="J74" s="275">
        <f t="shared" si="30"/>
        <v>0</v>
      </c>
      <c r="K74" s="275">
        <f t="shared" si="30"/>
        <v>0</v>
      </c>
      <c r="L74" s="275">
        <f t="shared" si="30"/>
        <v>0</v>
      </c>
      <c r="M74" s="275">
        <f t="shared" si="30"/>
        <v>0</v>
      </c>
      <c r="N74" s="275">
        <f t="shared" si="30"/>
        <v>0</v>
      </c>
      <c r="O74" s="275">
        <f t="shared" si="30"/>
        <v>0</v>
      </c>
      <c r="P74" s="275">
        <f t="shared" si="30"/>
        <v>0</v>
      </c>
      <c r="Q74" s="275">
        <f t="shared" si="30"/>
        <v>0</v>
      </c>
    </row>
    <row r="75" spans="1:17" s="137" customFormat="1" hidden="1" outlineLevel="2">
      <c r="A75" s="188"/>
      <c r="B75" s="304"/>
      <c r="C75" s="190"/>
      <c r="D75" s="191"/>
      <c r="E75" s="368" t="s">
        <v>735</v>
      </c>
      <c r="F75" s="368"/>
      <c r="G75" s="368" t="s">
        <v>255</v>
      </c>
      <c r="H75" s="368"/>
      <c r="I75" s="368"/>
      <c r="J75" s="368">
        <f t="shared" ref="J75:Q75" si="31" xml:space="preserve"> J72 - J73 - J74</f>
        <v>0</v>
      </c>
      <c r="K75" s="368">
        <f t="shared" si="31"/>
        <v>0</v>
      </c>
      <c r="L75" s="368">
        <f t="shared" si="31"/>
        <v>0</v>
      </c>
      <c r="M75" s="368">
        <f t="shared" si="31"/>
        <v>289.57094473235344</v>
      </c>
      <c r="N75" s="368">
        <f t="shared" si="31"/>
        <v>280.33855273788657</v>
      </c>
      <c r="O75" s="368">
        <f t="shared" si="31"/>
        <v>271.3019530930257</v>
      </c>
      <c r="P75" s="368">
        <f t="shared" si="31"/>
        <v>262.33518091732088</v>
      </c>
      <c r="Q75" s="368">
        <f t="shared" si="31"/>
        <v>253.64248005877707</v>
      </c>
    </row>
    <row r="76" spans="1:17" s="443" customFormat="1" hidden="1" outlineLevel="2">
      <c r="A76" s="447"/>
      <c r="B76" s="448"/>
      <c r="C76" s="449"/>
      <c r="D76" s="450"/>
      <c r="E76" s="451"/>
      <c r="F76" s="451"/>
      <c r="G76" s="451"/>
      <c r="H76" s="451"/>
      <c r="I76" s="451"/>
      <c r="J76" s="451"/>
      <c r="K76" s="451"/>
      <c r="L76" s="451"/>
      <c r="M76" s="451"/>
      <c r="N76" s="451"/>
      <c r="O76" s="451"/>
      <c r="P76" s="451"/>
      <c r="Q76" s="451"/>
    </row>
    <row r="77" spans="1:17" s="92" customFormat="1" hidden="1" outlineLevel="2">
      <c r="A77" s="11"/>
      <c r="B77" s="12"/>
      <c r="C77" s="13"/>
      <c r="D77" s="115"/>
      <c r="E77" s="91" t="str">
        <f t="shared" ref="E77:Q77" si="32" xml:space="preserve"> E70</f>
        <v>Opening RCV (CPIH inflated RCV) - WR - real</v>
      </c>
      <c r="F77" s="91">
        <f t="shared" si="32"/>
        <v>0</v>
      </c>
      <c r="G77" s="91" t="str">
        <f t="shared" si="32"/>
        <v>£m</v>
      </c>
      <c r="H77" s="91">
        <f t="shared" si="32"/>
        <v>0</v>
      </c>
      <c r="I77" s="91">
        <f t="shared" si="32"/>
        <v>0</v>
      </c>
      <c r="J77" s="91">
        <f t="shared" si="32"/>
        <v>0</v>
      </c>
      <c r="K77" s="91">
        <f t="shared" si="32"/>
        <v>0</v>
      </c>
      <c r="L77" s="91">
        <f t="shared" si="32"/>
        <v>0</v>
      </c>
      <c r="M77" s="91">
        <f t="shared" si="32"/>
        <v>298.94124188390396</v>
      </c>
      <c r="N77" s="91">
        <f t="shared" si="32"/>
        <v>289.57094473235304</v>
      </c>
      <c r="O77" s="91">
        <f t="shared" si="32"/>
        <v>280.33855273788657</v>
      </c>
      <c r="P77" s="91">
        <f t="shared" si="32"/>
        <v>271.30195309302536</v>
      </c>
      <c r="Q77" s="91">
        <f t="shared" si="32"/>
        <v>262.33518091732145</v>
      </c>
    </row>
    <row r="78" spans="1:17" s="92" customFormat="1" hidden="1" outlineLevel="2">
      <c r="A78" s="11"/>
      <c r="B78" s="12"/>
      <c r="C78" s="13"/>
      <c r="D78" s="115"/>
      <c r="E78" s="91" t="str">
        <f t="shared" ref="E78:Q78" si="33" xml:space="preserve"> E75</f>
        <v>Closing RCV (CPIH inflated RCV) - WR - real</v>
      </c>
      <c r="F78" s="91">
        <f t="shared" si="33"/>
        <v>0</v>
      </c>
      <c r="G78" s="91" t="str">
        <f t="shared" si="33"/>
        <v>£m</v>
      </c>
      <c r="H78" s="91">
        <f t="shared" si="33"/>
        <v>0</v>
      </c>
      <c r="I78" s="91">
        <f t="shared" si="33"/>
        <v>0</v>
      </c>
      <c r="J78" s="91">
        <f t="shared" si="33"/>
        <v>0</v>
      </c>
      <c r="K78" s="91">
        <f t="shared" si="33"/>
        <v>0</v>
      </c>
      <c r="L78" s="91">
        <f t="shared" si="33"/>
        <v>0</v>
      </c>
      <c r="M78" s="91">
        <f t="shared" si="33"/>
        <v>289.57094473235344</v>
      </c>
      <c r="N78" s="91">
        <f t="shared" si="33"/>
        <v>280.33855273788657</v>
      </c>
      <c r="O78" s="91">
        <f t="shared" si="33"/>
        <v>271.3019530930257</v>
      </c>
      <c r="P78" s="91">
        <f t="shared" si="33"/>
        <v>262.33518091732088</v>
      </c>
      <c r="Q78" s="91">
        <f t="shared" si="33"/>
        <v>253.64248005877707</v>
      </c>
    </row>
    <row r="79" spans="1:17" hidden="1" outlineLevel="2">
      <c r="E79" s="260" t="s">
        <v>736</v>
      </c>
      <c r="F79" s="260"/>
      <c r="G79" s="260" t="s">
        <v>255</v>
      </c>
      <c r="H79" s="260"/>
      <c r="I79" s="260"/>
      <c r="J79" s="260">
        <f t="shared" ref="J79" si="34" xml:space="preserve"> AVERAGE(J77:J78)</f>
        <v>0</v>
      </c>
      <c r="K79" s="260">
        <f t="shared" ref="K79" si="35" xml:space="preserve"> AVERAGE(K77:K78)</f>
        <v>0</v>
      </c>
      <c r="L79" s="260">
        <f t="shared" ref="L79" si="36" xml:space="preserve"> AVERAGE(L77:L78)</f>
        <v>0</v>
      </c>
      <c r="M79" s="260">
        <f t="shared" ref="M79" si="37" xml:space="preserve"> AVERAGE(M77:M78)</f>
        <v>294.2560933081287</v>
      </c>
      <c r="N79" s="260">
        <f t="shared" ref="N79" si="38" xml:space="preserve"> AVERAGE(N77:N78)</f>
        <v>284.95474873511978</v>
      </c>
      <c r="O79" s="260">
        <f t="shared" ref="O79" si="39" xml:space="preserve"> AVERAGE(O77:O78)</f>
        <v>275.82025291545614</v>
      </c>
      <c r="P79" s="260">
        <f t="shared" ref="P79" si="40" xml:space="preserve"> AVERAGE(P77:P78)</f>
        <v>266.81856700517312</v>
      </c>
      <c r="Q79" s="260">
        <f t="shared" ref="Q79" si="41" xml:space="preserve"> AVERAGE(Q77:Q78)</f>
        <v>257.98883048804925</v>
      </c>
    </row>
    <row r="80" spans="1:17" s="452" customFormat="1" hidden="1" outlineLevel="2">
      <c r="A80" s="447"/>
      <c r="B80" s="448"/>
      <c r="C80" s="449"/>
      <c r="D80" s="450"/>
      <c r="E80" s="451"/>
      <c r="F80" s="451"/>
      <c r="G80" s="451"/>
      <c r="H80" s="451"/>
      <c r="I80" s="451"/>
      <c r="J80" s="451"/>
      <c r="K80" s="451"/>
      <c r="L80" s="451"/>
      <c r="M80" s="451"/>
      <c r="N80" s="451"/>
      <c r="O80" s="451"/>
      <c r="P80" s="451"/>
      <c r="Q80" s="451"/>
    </row>
    <row r="81" spans="1:17" hidden="1" outlineLevel="2">
      <c r="C81" s="86" t="s">
        <v>530</v>
      </c>
      <c r="F81" s="84"/>
      <c r="G81" s="84"/>
      <c r="H81" s="84"/>
      <c r="I81" s="84"/>
      <c r="J81" s="84"/>
      <c r="K81" s="84"/>
      <c r="L81" s="84"/>
      <c r="M81" s="84"/>
      <c r="N81" s="84"/>
      <c r="O81" s="84"/>
      <c r="P81" s="84"/>
      <c r="Q81" s="84"/>
    </row>
    <row r="82" spans="1:17" hidden="1" outlineLevel="2">
      <c r="E82" s="84" t="str">
        <f t="shared" ref="E82:Q82" si="42" xml:space="preserve"> E75</f>
        <v>Closing RCV (CPIH inflated RCV) - WR - real</v>
      </c>
      <c r="F82" s="84">
        <f t="shared" si="42"/>
        <v>0</v>
      </c>
      <c r="G82" s="84" t="str">
        <f t="shared" si="42"/>
        <v>£m</v>
      </c>
      <c r="H82" s="84">
        <f t="shared" si="42"/>
        <v>0</v>
      </c>
      <c r="I82" s="84">
        <f t="shared" si="42"/>
        <v>0</v>
      </c>
      <c r="J82" s="84">
        <f t="shared" si="42"/>
        <v>0</v>
      </c>
      <c r="K82" s="84">
        <f t="shared" si="42"/>
        <v>0</v>
      </c>
      <c r="L82" s="84">
        <f t="shared" si="42"/>
        <v>0</v>
      </c>
      <c r="M82" s="84">
        <f t="shared" si="42"/>
        <v>289.57094473235344</v>
      </c>
      <c r="N82" s="84">
        <f t="shared" si="42"/>
        <v>280.33855273788657</v>
      </c>
      <c r="O82" s="84">
        <f t="shared" si="42"/>
        <v>271.3019530930257</v>
      </c>
      <c r="P82" s="84">
        <f t="shared" si="42"/>
        <v>262.33518091732088</v>
      </c>
      <c r="Q82" s="84">
        <f t="shared" si="42"/>
        <v>253.64248005877707</v>
      </c>
    </row>
    <row r="83" spans="1:17" s="187" customFormat="1" hidden="1" outlineLevel="2">
      <c r="A83" s="183"/>
      <c r="B83" s="218"/>
      <c r="C83" s="185"/>
      <c r="D83" s="186"/>
      <c r="E83" s="181" t="str">
        <f xml:space="preserve"> Inp!E$101</f>
        <v>RCV CPI(H) bf balance - WR - real</v>
      </c>
      <c r="F83" s="181">
        <f xml:space="preserve"> Inp!F$101</f>
        <v>0</v>
      </c>
      <c r="G83" s="181" t="str">
        <f xml:space="preserve"> Inp!G$101</f>
        <v>£m</v>
      </c>
      <c r="H83" s="181">
        <f xml:space="preserve"> Inp!H$101</f>
        <v>0</v>
      </c>
      <c r="I83" s="181">
        <f xml:space="preserve"> Inp!I$101</f>
        <v>0</v>
      </c>
      <c r="J83" s="181">
        <f xml:space="preserve"> Inp!J$101</f>
        <v>0</v>
      </c>
      <c r="K83" s="181">
        <f xml:space="preserve"> Inp!K$101</f>
        <v>0</v>
      </c>
      <c r="L83" s="181">
        <f xml:space="preserve"> Inp!L$101</f>
        <v>0</v>
      </c>
      <c r="M83" s="181">
        <f xml:space="preserve"> Inp!M$101</f>
        <v>289.57094473235298</v>
      </c>
      <c r="N83" s="181">
        <f xml:space="preserve"> Inp!N$101</f>
        <v>280.33855273788703</v>
      </c>
      <c r="O83" s="181">
        <f xml:space="preserve"> Inp!O$101</f>
        <v>271.30195309302599</v>
      </c>
      <c r="P83" s="181">
        <f xml:space="preserve"> Inp!P$101</f>
        <v>262.335180917321</v>
      </c>
      <c r="Q83" s="181">
        <f xml:space="preserve"> Inp!Q$101</f>
        <v>253.64248005877701</v>
      </c>
    </row>
    <row r="84" spans="1:17" s="187" customFormat="1" hidden="1" outlineLevel="2">
      <c r="A84" s="183"/>
      <c r="B84" s="218"/>
      <c r="C84" s="185"/>
      <c r="D84" s="186"/>
      <c r="E84" s="181" t="str">
        <f xml:space="preserve"> Inp!E$97</f>
        <v>RCV other adjustments balance - WR - real</v>
      </c>
      <c r="F84" s="181">
        <f xml:space="preserve"> Inp!F$97</f>
        <v>0</v>
      </c>
      <c r="G84" s="181" t="str">
        <f xml:space="preserve"> Inp!G$97</f>
        <v>£m</v>
      </c>
      <c r="H84" s="181">
        <f xml:space="preserve"> Inp!H$97</f>
        <v>0</v>
      </c>
      <c r="I84" s="181">
        <f xml:space="preserve"> Inp!I$97</f>
        <v>0</v>
      </c>
      <c r="J84" s="181">
        <f xml:space="preserve"> Inp!J$97</f>
        <v>0</v>
      </c>
      <c r="K84" s="181">
        <f xml:space="preserve"> Inp!K$97</f>
        <v>0</v>
      </c>
      <c r="L84" s="181">
        <f xml:space="preserve"> Inp!L$97</f>
        <v>0</v>
      </c>
      <c r="M84" s="181">
        <f xml:space="preserve"> Inp!M$97</f>
        <v>0</v>
      </c>
      <c r="N84" s="181">
        <f xml:space="preserve"> Inp!N$97</f>
        <v>0</v>
      </c>
      <c r="O84" s="181">
        <f xml:space="preserve"> Inp!O$97</f>
        <v>0</v>
      </c>
      <c r="P84" s="181">
        <f xml:space="preserve"> Inp!P$97</f>
        <v>0</v>
      </c>
      <c r="Q84" s="181">
        <f xml:space="preserve"> Inp!Q$97</f>
        <v>0</v>
      </c>
    </row>
    <row r="85" spans="1:17" s="240" customFormat="1" hidden="1" outlineLevel="2">
      <c r="A85" s="237"/>
      <c r="B85" s="220"/>
      <c r="C85" s="238"/>
      <c r="D85" s="239"/>
      <c r="E85" s="196" t="str">
        <f t="shared" ref="E85:Q85" si="43" xml:space="preserve"> E62</f>
        <v>Indexation on RCV - CPI(H) other adjustments balance - WR - real</v>
      </c>
      <c r="F85" s="196">
        <f t="shared" si="43"/>
        <v>0</v>
      </c>
      <c r="G85" s="196" t="str">
        <f t="shared" si="43"/>
        <v>£m</v>
      </c>
      <c r="H85" s="196">
        <f t="shared" si="43"/>
        <v>0</v>
      </c>
      <c r="I85" s="196">
        <f t="shared" si="43"/>
        <v>0</v>
      </c>
      <c r="J85" s="196">
        <f t="shared" si="43"/>
        <v>0</v>
      </c>
      <c r="K85" s="196">
        <f t="shared" si="43"/>
        <v>0</v>
      </c>
      <c r="L85" s="196">
        <f t="shared" si="43"/>
        <v>0</v>
      </c>
      <c r="M85" s="196">
        <f t="shared" si="43"/>
        <v>0</v>
      </c>
      <c r="N85" s="196">
        <f t="shared" si="43"/>
        <v>0</v>
      </c>
      <c r="O85" s="196">
        <f t="shared" si="43"/>
        <v>0</v>
      </c>
      <c r="P85" s="196">
        <f t="shared" si="43"/>
        <v>0</v>
      </c>
      <c r="Q85" s="196">
        <f t="shared" si="43"/>
        <v>0</v>
      </c>
    </row>
    <row r="86" spans="1:17" s="224" customFormat="1" hidden="1" outlineLevel="2">
      <c r="A86" s="219"/>
      <c r="B86" s="220"/>
      <c r="C86" s="221"/>
      <c r="D86" s="222"/>
      <c r="E86" s="223" t="s">
        <v>737</v>
      </c>
      <c r="G86" s="224" t="s">
        <v>724</v>
      </c>
      <c r="H86" s="247">
        <f xml:space="preserve"> SUM(J86:Q86)</f>
        <v>0</v>
      </c>
      <c r="I86" s="196"/>
      <c r="J86" s="224">
        <f xml:space="preserve"> IF(ROUND(J82,3) = ROUND((J83 + J84 + J85),3), 0, 1)</f>
        <v>0</v>
      </c>
      <c r="K86" s="224">
        <f t="shared" ref="K86" si="44" xml:space="preserve"> IF(ROUND(K82,3) = ROUND((K83 + K84 + K85),3), 0, 1)</f>
        <v>0</v>
      </c>
      <c r="L86" s="224">
        <f t="shared" ref="L86" si="45" xml:space="preserve"> IF(ROUND(L82,3) = ROUND((L83 + L84 + L85),3), 0, 1)</f>
        <v>0</v>
      </c>
      <c r="M86" s="224">
        <f xml:space="preserve"> IF(ROUND(M82,3) = ROUND((M83 + M84 + M85),3), 0, 1)</f>
        <v>0</v>
      </c>
      <c r="N86" s="224">
        <f t="shared" ref="N86" si="46" xml:space="preserve"> IF(ROUND(N82,3) = ROUND((N83 + N84 + N85),3), 0, 1)</f>
        <v>0</v>
      </c>
      <c r="O86" s="224">
        <f t="shared" ref="O86" si="47" xml:space="preserve"> IF(ROUND(O82,3) = ROUND((O83 + O84 + O85),3), 0, 1)</f>
        <v>0</v>
      </c>
      <c r="P86" s="224">
        <f t="shared" ref="P86" si="48" xml:space="preserve"> IF(ROUND(P82,3) = ROUND((P83 + P84 + P85),3), 0, 1)</f>
        <v>0</v>
      </c>
      <c r="Q86" s="224">
        <f t="shared" ref="Q86" si="49" xml:space="preserve"> IF(ROUND(Q82,3) = ROUND((Q83 + Q84 + Q85),3), 0, 1)</f>
        <v>0</v>
      </c>
    </row>
    <row r="87" spans="1:17" hidden="1" outlineLevel="2">
      <c r="F87" s="84"/>
      <c r="G87" s="84"/>
      <c r="H87" s="84"/>
      <c r="I87" s="84"/>
      <c r="J87" s="84"/>
      <c r="K87" s="84"/>
      <c r="L87" s="84"/>
      <c r="M87" s="84"/>
      <c r="N87" s="84"/>
      <c r="O87" s="84"/>
      <c r="P87" s="84"/>
      <c r="Q87" s="84"/>
    </row>
    <row r="88" spans="1:17" hidden="1" outlineLevel="1">
      <c r="F88" s="84"/>
      <c r="G88" s="84"/>
      <c r="H88" s="84"/>
      <c r="I88" s="84"/>
      <c r="J88" s="84"/>
      <c r="K88" s="84"/>
      <c r="L88" s="84"/>
      <c r="M88" s="84"/>
      <c r="N88" s="84"/>
      <c r="O88" s="84"/>
      <c r="P88" s="84"/>
      <c r="Q88" s="84"/>
    </row>
    <row r="89" spans="1:17" s="92" customFormat="1" hidden="1" outlineLevel="1" collapsed="1">
      <c r="A89" s="11"/>
      <c r="B89" s="12" t="s">
        <v>738</v>
      </c>
      <c r="C89" s="13"/>
      <c r="D89" s="14"/>
      <c r="E89" s="91"/>
      <c r="G89" s="93"/>
    </row>
    <row r="90" spans="1:17" s="92" customFormat="1" hidden="1" outlineLevel="2">
      <c r="A90" s="11"/>
      <c r="B90" s="12"/>
      <c r="C90" s="13"/>
      <c r="D90" s="115"/>
      <c r="E90" s="91"/>
      <c r="G90" s="93"/>
    </row>
    <row r="91" spans="1:17" s="230" customFormat="1" hidden="1" outlineLevel="2">
      <c r="A91" s="225"/>
      <c r="B91" s="226"/>
      <c r="C91" s="227"/>
      <c r="D91" s="228"/>
      <c r="E91" s="229" t="str">
        <f xml:space="preserve"> Inp!E$102</f>
        <v>RCV additions balance BEG - WR - nominal</v>
      </c>
      <c r="F91" s="229">
        <f xml:space="preserve"> Inp!F$102</f>
        <v>0</v>
      </c>
      <c r="G91" s="229" t="str">
        <f xml:space="preserve"> Inp!G$102</f>
        <v>£m</v>
      </c>
      <c r="H91" s="229">
        <f xml:space="preserve"> Inp!H$102</f>
        <v>0</v>
      </c>
      <c r="I91" s="229">
        <f xml:space="preserve"> Inp!I$102</f>
        <v>0</v>
      </c>
      <c r="J91" s="229">
        <f xml:space="preserve"> Inp!J$102</f>
        <v>0</v>
      </c>
      <c r="K91" s="229">
        <f xml:space="preserve"> Inp!K$102</f>
        <v>0</v>
      </c>
      <c r="L91" s="229">
        <f xml:space="preserve"> Inp!L$102</f>
        <v>0</v>
      </c>
      <c r="M91" s="229">
        <f xml:space="preserve"> Inp!M$102</f>
        <v>0</v>
      </c>
      <c r="N91" s="229">
        <f xml:space="preserve"> Inp!N$102</f>
        <v>13.088311803517801</v>
      </c>
      <c r="O91" s="229">
        <f xml:space="preserve"> Inp!O$102</f>
        <v>27.938342865952901</v>
      </c>
      <c r="P91" s="229">
        <f xml:space="preserve"> Inp!P$102</f>
        <v>52.658855475665803</v>
      </c>
      <c r="Q91" s="229">
        <f xml:space="preserve"> Inp!Q$102</f>
        <v>87.822727735207295</v>
      </c>
    </row>
    <row r="92" spans="1:17" s="230" customFormat="1" hidden="1" outlineLevel="2">
      <c r="A92" s="225"/>
      <c r="B92" s="226"/>
      <c r="C92" s="227"/>
      <c r="D92" s="228"/>
      <c r="E92" s="229" t="str">
        <f xml:space="preserve"> Inp!E$103</f>
        <v>Indexation of RCV additions b/f - WR - nominal</v>
      </c>
      <c r="F92" s="229">
        <f xml:space="preserve"> Inp!F$103</f>
        <v>0</v>
      </c>
      <c r="G92" s="229" t="str">
        <f xml:space="preserve"> Inp!G$103</f>
        <v>£m</v>
      </c>
      <c r="H92" s="229">
        <f xml:space="preserve"> Inp!H$103</f>
        <v>0</v>
      </c>
      <c r="I92" s="229">
        <f xml:space="preserve"> Inp!I$103</f>
        <v>0</v>
      </c>
      <c r="J92" s="229">
        <f xml:space="preserve"> Inp!J$103</f>
        <v>0</v>
      </c>
      <c r="K92" s="229">
        <f xml:space="preserve"> Inp!K$103</f>
        <v>0</v>
      </c>
      <c r="L92" s="229">
        <f xml:space="preserve"> Inp!L$103</f>
        <v>0</v>
      </c>
      <c r="M92" s="229">
        <f xml:space="preserve"> Inp!M$103</f>
        <v>0</v>
      </c>
      <c r="N92" s="229">
        <f xml:space="preserve"> Inp!N$103</f>
        <v>0.26231572408010301</v>
      </c>
      <c r="O92" s="229">
        <f xml:space="preserve"> Inp!O$103</f>
        <v>0.57975558197603605</v>
      </c>
      <c r="P92" s="229">
        <f xml:space="preserve"> Inp!P$103</f>
        <v>1.1058359649890099</v>
      </c>
      <c r="Q92" s="229">
        <f xml:space="preserve"> Inp!Q$103</f>
        <v>1.84427728243948</v>
      </c>
    </row>
    <row r="93" spans="1:17" s="230" customFormat="1" hidden="1" outlineLevel="2">
      <c r="A93" s="225"/>
      <c r="B93" s="226"/>
      <c r="C93" s="227"/>
      <c r="D93" s="228"/>
      <c r="E93" s="229" t="str">
        <f xml:space="preserve"> Inp!E$104</f>
        <v>Water resources: Non-PAYG Totex - nominal</v>
      </c>
      <c r="F93" s="229">
        <f xml:space="preserve"> Inp!F$104</f>
        <v>0</v>
      </c>
      <c r="G93" s="229" t="str">
        <f xml:space="preserve"> Inp!G$104</f>
        <v>£m</v>
      </c>
      <c r="H93" s="229">
        <f xml:space="preserve"> Inp!H$104</f>
        <v>0</v>
      </c>
      <c r="I93" s="229">
        <f xml:space="preserve"> Inp!I$104</f>
        <v>0</v>
      </c>
      <c r="J93" s="229">
        <f xml:space="preserve"> Inp!J$104</f>
        <v>0</v>
      </c>
      <c r="K93" s="229">
        <f xml:space="preserve"> Inp!K$104</f>
        <v>0</v>
      </c>
      <c r="L93" s="229">
        <f xml:space="preserve"> Inp!L$104</f>
        <v>0</v>
      </c>
      <c r="M93" s="229">
        <f xml:space="preserve"> Inp!M$104</f>
        <v>13.296704040076699</v>
      </c>
      <c r="N93" s="229">
        <f xml:space="preserve"> Inp!N$104</f>
        <v>15.256586380885899</v>
      </c>
      <c r="O93" s="229">
        <f xml:space="preserve"> Inp!O$104</f>
        <v>25.4705426856844</v>
      </c>
      <c r="P93" s="229">
        <f xml:space="preserve"> Inp!P$104</f>
        <v>36.4371475853183</v>
      </c>
      <c r="Q93" s="229">
        <f xml:space="preserve"> Inp!Q$104</f>
        <v>23.356107185922699</v>
      </c>
    </row>
    <row r="94" spans="1:17" s="230" customFormat="1" hidden="1" outlineLevel="2">
      <c r="A94" s="225"/>
      <c r="B94" s="226"/>
      <c r="C94" s="227"/>
      <c r="D94" s="228"/>
      <c r="E94" s="229" t="str">
        <f xml:space="preserve"> Inp!E$105</f>
        <v>RCV additions depreciation - WR - nominal POS</v>
      </c>
      <c r="F94" s="229">
        <f xml:space="preserve"> Inp!F$105</f>
        <v>0</v>
      </c>
      <c r="G94" s="229" t="str">
        <f xml:space="preserve"> Inp!G$105</f>
        <v>£m</v>
      </c>
      <c r="H94" s="229">
        <f xml:space="preserve"> Inp!H$105</f>
        <v>0</v>
      </c>
      <c r="I94" s="229">
        <f xml:space="preserve"> Inp!I$105</f>
        <v>0</v>
      </c>
      <c r="J94" s="229">
        <f xml:space="preserve"> Inp!J$105</f>
        <v>0</v>
      </c>
      <c r="K94" s="229">
        <f xml:space="preserve"> Inp!K$105</f>
        <v>0</v>
      </c>
      <c r="L94" s="229">
        <f xml:space="preserve"> Inp!L$105</f>
        <v>0</v>
      </c>
      <c r="M94" s="229">
        <f xml:space="preserve"> Inp!M$105</f>
        <v>0.20839223655886199</v>
      </c>
      <c r="N94" s="229">
        <f xml:space="preserve"> Inp!N$105</f>
        <v>0.66887104253090202</v>
      </c>
      <c r="O94" s="229">
        <f xml:space="preserve"> Inp!O$105</f>
        <v>1.32978565794749</v>
      </c>
      <c r="P94" s="229">
        <f xml:space="preserve"> Inp!P$105</f>
        <v>2.3791112907658198</v>
      </c>
      <c r="Q94" s="229">
        <f xml:space="preserve"> Inp!Q$105</f>
        <v>3.3581552993127199</v>
      </c>
    </row>
    <row r="95" spans="1:17" s="259" customFormat="1" hidden="1" outlineLevel="2">
      <c r="A95" s="256"/>
      <c r="B95" s="257"/>
      <c r="C95" s="258"/>
      <c r="D95" s="255"/>
      <c r="E95" s="272" t="str">
        <f>Time!E$39</f>
        <v>Acquisition / initial balance date flag</v>
      </c>
      <c r="F95" s="272">
        <f>Time!F$39</f>
        <v>0</v>
      </c>
      <c r="G95" s="272" t="str">
        <f>Time!G$39</f>
        <v>flag</v>
      </c>
      <c r="H95" s="272">
        <f>Time!H$39</f>
        <v>1</v>
      </c>
      <c r="I95" s="272">
        <f>Time!I$39</f>
        <v>0</v>
      </c>
      <c r="J95" s="272">
        <f>Time!J$39</f>
        <v>0</v>
      </c>
      <c r="K95" s="272">
        <f>Time!K$39</f>
        <v>0</v>
      </c>
      <c r="L95" s="272">
        <f>Time!L$39</f>
        <v>1</v>
      </c>
      <c r="M95" s="272">
        <f>Time!M$39</f>
        <v>0</v>
      </c>
      <c r="N95" s="272">
        <f>Time!N$39</f>
        <v>0</v>
      </c>
      <c r="O95" s="272">
        <f>Time!O$39</f>
        <v>0</v>
      </c>
      <c r="P95" s="272">
        <f>Time!P$39</f>
        <v>0</v>
      </c>
      <c r="Q95" s="272">
        <f>Time!Q$39</f>
        <v>0</v>
      </c>
    </row>
    <row r="96" spans="1:17" s="259" customFormat="1" hidden="1" outlineLevel="2">
      <c r="A96" s="256"/>
      <c r="B96" s="257"/>
      <c r="C96" s="258"/>
      <c r="D96" s="255"/>
      <c r="E96" s="196" t="s">
        <v>739</v>
      </c>
      <c r="F96" s="274"/>
      <c r="G96" s="196" t="s">
        <v>255</v>
      </c>
      <c r="H96" s="274"/>
      <c r="I96" s="274"/>
      <c r="J96" s="274">
        <f t="shared" ref="J96:Q96" si="50" xml:space="preserve"> IF(J95 = 1, K91 * J95, 0)</f>
        <v>0</v>
      </c>
      <c r="K96" s="274">
        <f t="shared" si="50"/>
        <v>0</v>
      </c>
      <c r="L96" s="274">
        <f t="shared" si="50"/>
        <v>0</v>
      </c>
      <c r="M96" s="274">
        <f t="shared" si="50"/>
        <v>0</v>
      </c>
      <c r="N96" s="274">
        <f t="shared" si="50"/>
        <v>0</v>
      </c>
      <c r="O96" s="274">
        <f t="shared" si="50"/>
        <v>0</v>
      </c>
      <c r="P96" s="274">
        <f t="shared" si="50"/>
        <v>0</v>
      </c>
      <c r="Q96" s="274">
        <f t="shared" si="50"/>
        <v>0</v>
      </c>
    </row>
    <row r="97" spans="1:17" s="92" customFormat="1" hidden="1" outlineLevel="2">
      <c r="A97" s="11"/>
      <c r="B97" s="12"/>
      <c r="C97" s="13"/>
      <c r="D97" s="115"/>
      <c r="E97" s="91"/>
      <c r="G97" s="93"/>
    </row>
    <row r="98" spans="1:17" s="187" customFormat="1" hidden="1" outlineLevel="2">
      <c r="A98" s="183"/>
      <c r="B98" s="216"/>
      <c r="C98" s="185"/>
      <c r="D98" s="186"/>
      <c r="E98" s="181" t="str">
        <f>Index!E$85</f>
        <v>CPIH index (PR19FD) - FYA - inflate from FYA 2017-18</v>
      </c>
      <c r="F98" s="181">
        <f>Index!F$85</f>
        <v>0</v>
      </c>
      <c r="G98" s="181" t="str">
        <f>Index!G$85</f>
        <v>Factor</v>
      </c>
      <c r="H98" s="181">
        <f>Index!H$85</f>
        <v>0</v>
      </c>
      <c r="I98" s="181">
        <f>Index!I$85</f>
        <v>0</v>
      </c>
      <c r="J98" s="181">
        <f>Index!J$85</f>
        <v>1</v>
      </c>
      <c r="K98" s="181">
        <f>Index!K$85</f>
        <v>1.0212697905005599</v>
      </c>
      <c r="L98" s="181">
        <f>Index!L$85</f>
        <v>1.0416029201511179</v>
      </c>
      <c r="M98" s="181">
        <f>Index!M$85</f>
        <v>1.0622616980779827</v>
      </c>
      <c r="N98" s="181">
        <f>Index!N$85</f>
        <v>1.0835515290872799</v>
      </c>
      <c r="O98" s="181">
        <f>Index!O$85</f>
        <v>1.1060365794841869</v>
      </c>
      <c r="P98" s="181">
        <f>Index!P$85</f>
        <v>1.1292633476533553</v>
      </c>
      <c r="Q98" s="181">
        <f>Index!Q$85</f>
        <v>1.1529778779540774</v>
      </c>
    </row>
    <row r="99" spans="1:17" s="236" customFormat="1" hidden="1" outlineLevel="2">
      <c r="A99" s="231"/>
      <c r="B99" s="232"/>
      <c r="C99" s="233"/>
      <c r="D99" s="234"/>
      <c r="E99" s="235"/>
    </row>
    <row r="100" spans="1:17" s="236" customFormat="1" hidden="1" outlineLevel="2">
      <c r="A100" s="231"/>
      <c r="B100" s="232"/>
      <c r="C100" s="233"/>
      <c r="D100" s="234"/>
      <c r="E100" s="196" t="s">
        <v>740</v>
      </c>
      <c r="G100" s="236" t="s">
        <v>255</v>
      </c>
      <c r="J100" s="309">
        <f t="shared" ref="J100:Q100" si="51" xml:space="preserve"> J96 / J98</f>
        <v>0</v>
      </c>
      <c r="K100" s="309">
        <f t="shared" si="51"/>
        <v>0</v>
      </c>
      <c r="L100" s="309">
        <f xml:space="preserve"> L96 / L98</f>
        <v>0</v>
      </c>
      <c r="M100" s="309">
        <f t="shared" si="51"/>
        <v>0</v>
      </c>
      <c r="N100" s="309">
        <f t="shared" si="51"/>
        <v>0</v>
      </c>
      <c r="O100" s="309">
        <f t="shared" si="51"/>
        <v>0</v>
      </c>
      <c r="P100" s="309">
        <f t="shared" si="51"/>
        <v>0</v>
      </c>
      <c r="Q100" s="309">
        <f t="shared" si="51"/>
        <v>0</v>
      </c>
    </row>
    <row r="101" spans="1:17" s="236" customFormat="1" hidden="1" outlineLevel="2">
      <c r="A101" s="231"/>
      <c r="B101" s="232"/>
      <c r="C101" s="233"/>
      <c r="D101" s="234"/>
      <c r="E101" s="235" t="s">
        <v>741</v>
      </c>
      <c r="G101" s="236" t="s">
        <v>255</v>
      </c>
      <c r="J101" s="84">
        <f t="shared" ref="J101:Q101" si="52" xml:space="preserve"> J91 / J98</f>
        <v>0</v>
      </c>
      <c r="K101" s="84">
        <f t="shared" si="52"/>
        <v>0</v>
      </c>
      <c r="L101" s="84">
        <f t="shared" si="52"/>
        <v>0</v>
      </c>
      <c r="M101" s="84">
        <f t="shared" si="52"/>
        <v>0</v>
      </c>
      <c r="N101" s="84">
        <f t="shared" si="52"/>
        <v>12.079085721509363</v>
      </c>
      <c r="O101" s="84">
        <f t="shared" si="52"/>
        <v>25.259872398598493</v>
      </c>
      <c r="P101" s="84">
        <f t="shared" si="52"/>
        <v>46.631156129429471</v>
      </c>
      <c r="Q101" s="84">
        <f t="shared" si="52"/>
        <v>76.170349331459803</v>
      </c>
    </row>
    <row r="102" spans="1:17" s="236" customFormat="1" hidden="1" outlineLevel="2">
      <c r="A102" s="231"/>
      <c r="B102" s="232"/>
      <c r="C102" s="233"/>
      <c r="D102" s="234"/>
      <c r="E102" s="235" t="s">
        <v>742</v>
      </c>
      <c r="G102" s="236" t="s">
        <v>255</v>
      </c>
      <c r="J102" s="84">
        <f t="shared" ref="J102:Q102" si="53" xml:space="preserve"> J92 / J98</f>
        <v>0</v>
      </c>
      <c r="K102" s="84">
        <f t="shared" si="53"/>
        <v>0</v>
      </c>
      <c r="L102" s="84">
        <f t="shared" si="53"/>
        <v>0</v>
      </c>
      <c r="M102" s="84">
        <f t="shared" si="53"/>
        <v>0</v>
      </c>
      <c r="N102" s="84">
        <f t="shared" si="53"/>
        <v>0.24208883199220099</v>
      </c>
      <c r="O102" s="84">
        <f t="shared" si="53"/>
        <v>0.52417396741653144</v>
      </c>
      <c r="P102" s="84">
        <f t="shared" si="53"/>
        <v>0.97925427871804371</v>
      </c>
      <c r="Q102" s="84">
        <f t="shared" si="53"/>
        <v>1.5995773359607657</v>
      </c>
    </row>
    <row r="103" spans="1:17" s="236" customFormat="1" hidden="1" outlineLevel="2">
      <c r="A103" s="231"/>
      <c r="B103" s="232"/>
      <c r="C103" s="233"/>
      <c r="D103" s="234"/>
      <c r="E103" s="235" t="s">
        <v>743</v>
      </c>
      <c r="G103" s="236" t="s">
        <v>255</v>
      </c>
      <c r="J103" s="84">
        <f t="shared" ref="J103:Q103" si="54" xml:space="preserve"> J93 / J98</f>
        <v>0</v>
      </c>
      <c r="K103" s="84">
        <f t="shared" si="54"/>
        <v>0</v>
      </c>
      <c r="L103" s="84">
        <f t="shared" si="54"/>
        <v>0</v>
      </c>
      <c r="M103" s="84">
        <f t="shared" si="54"/>
        <v>12.517352422793053</v>
      </c>
      <c r="N103" s="84">
        <f t="shared" si="54"/>
        <v>14.080166906078892</v>
      </c>
      <c r="O103" s="84">
        <f t="shared" si="54"/>
        <v>23.028662123962381</v>
      </c>
      <c r="P103" s="84">
        <f t="shared" si="54"/>
        <v>32.266297902110999</v>
      </c>
      <c r="Q103" s="84">
        <f t="shared" si="54"/>
        <v>20.25720322350622</v>
      </c>
    </row>
    <row r="104" spans="1:17" s="236" customFormat="1" hidden="1" outlineLevel="2">
      <c r="A104" s="231"/>
      <c r="B104" s="232"/>
      <c r="C104" s="233"/>
      <c r="D104" s="234"/>
      <c r="E104" s="235" t="s">
        <v>744</v>
      </c>
      <c r="G104" s="236" t="s">
        <v>255</v>
      </c>
      <c r="J104" s="84">
        <f t="shared" ref="J104:Q104" si="55" xml:space="preserve"> J94 / J98</f>
        <v>0</v>
      </c>
      <c r="K104" s="84">
        <f t="shared" si="55"/>
        <v>0</v>
      </c>
      <c r="L104" s="84">
        <f t="shared" si="55"/>
        <v>0</v>
      </c>
      <c r="M104" s="84">
        <f t="shared" si="55"/>
        <v>0.19617786929145545</v>
      </c>
      <c r="N104" s="84">
        <f t="shared" si="55"/>
        <v>0.61729509356543444</v>
      </c>
      <c r="O104" s="84">
        <f t="shared" si="55"/>
        <v>1.2022980818298534</v>
      </c>
      <c r="P104" s="84">
        <f t="shared" si="55"/>
        <v>2.1067816428379507</v>
      </c>
      <c r="Q104" s="84">
        <f t="shared" si="55"/>
        <v>2.9125930024534901</v>
      </c>
    </row>
    <row r="105" spans="1:17" s="236" customFormat="1" hidden="1" outlineLevel="2">
      <c r="A105" s="231"/>
      <c r="B105" s="232"/>
      <c r="C105" s="233"/>
      <c r="D105" s="234"/>
      <c r="E105" s="235"/>
      <c r="J105" s="84"/>
      <c r="K105" s="84"/>
      <c r="L105" s="84"/>
      <c r="M105" s="84"/>
      <c r="N105" s="84"/>
      <c r="O105" s="84"/>
      <c r="P105" s="84"/>
      <c r="Q105" s="84"/>
    </row>
    <row r="106" spans="1:17" s="236" customFormat="1" hidden="1" outlineLevel="2">
      <c r="A106" s="231"/>
      <c r="B106" s="232"/>
      <c r="C106" s="233"/>
      <c r="D106" s="234"/>
      <c r="E106" s="235" t="str">
        <f t="shared" ref="E106:Q106" si="56" xml:space="preserve"> E101</f>
        <v>RCV additions balance BEG - WR - real</v>
      </c>
      <c r="F106" s="235">
        <f t="shared" si="56"/>
        <v>0</v>
      </c>
      <c r="G106" s="235" t="str">
        <f t="shared" si="56"/>
        <v>£m</v>
      </c>
      <c r="H106" s="235">
        <f t="shared" si="56"/>
        <v>0</v>
      </c>
      <c r="I106" s="235">
        <f t="shared" si="56"/>
        <v>0</v>
      </c>
      <c r="J106" s="235">
        <f t="shared" si="56"/>
        <v>0</v>
      </c>
      <c r="K106" s="235">
        <f t="shared" si="56"/>
        <v>0</v>
      </c>
      <c r="L106" s="235">
        <f t="shared" si="56"/>
        <v>0</v>
      </c>
      <c r="M106" s="235">
        <f t="shared" si="56"/>
        <v>0</v>
      </c>
      <c r="N106" s="235">
        <f t="shared" si="56"/>
        <v>12.079085721509363</v>
      </c>
      <c r="O106" s="235">
        <f t="shared" si="56"/>
        <v>25.259872398598493</v>
      </c>
      <c r="P106" s="235">
        <f t="shared" si="56"/>
        <v>46.631156129429471</v>
      </c>
      <c r="Q106" s="235">
        <f t="shared" si="56"/>
        <v>76.170349331459803</v>
      </c>
    </row>
    <row r="107" spans="1:17" s="236" customFormat="1" hidden="1" outlineLevel="2">
      <c r="A107" s="231"/>
      <c r="B107" s="232"/>
      <c r="C107" s="233"/>
      <c r="D107" s="234" t="s">
        <v>719</v>
      </c>
      <c r="E107" s="235" t="str">
        <f t="shared" ref="E107:Q107" si="57" xml:space="preserve"> E102</f>
        <v>Indexation of RCV additions b/f - WR - real</v>
      </c>
      <c r="F107" s="235">
        <f t="shared" si="57"/>
        <v>0</v>
      </c>
      <c r="G107" s="235" t="str">
        <f t="shared" si="57"/>
        <v>£m</v>
      </c>
      <c r="H107" s="235">
        <f t="shared" si="57"/>
        <v>0</v>
      </c>
      <c r="I107" s="235">
        <f t="shared" si="57"/>
        <v>0</v>
      </c>
      <c r="J107" s="235">
        <f t="shared" si="57"/>
        <v>0</v>
      </c>
      <c r="K107" s="235">
        <f t="shared" si="57"/>
        <v>0</v>
      </c>
      <c r="L107" s="235">
        <f t="shared" si="57"/>
        <v>0</v>
      </c>
      <c r="M107" s="235">
        <f t="shared" si="57"/>
        <v>0</v>
      </c>
      <c r="N107" s="235">
        <f t="shared" si="57"/>
        <v>0.24208883199220099</v>
      </c>
      <c r="O107" s="235">
        <f t="shared" si="57"/>
        <v>0.52417396741653144</v>
      </c>
      <c r="P107" s="235">
        <f t="shared" si="57"/>
        <v>0.97925427871804371</v>
      </c>
      <c r="Q107" s="235">
        <f t="shared" si="57"/>
        <v>1.5995773359607657</v>
      </c>
    </row>
    <row r="108" spans="1:17" hidden="1" outlineLevel="2">
      <c r="E108" s="211" t="s">
        <v>745</v>
      </c>
      <c r="F108" s="211"/>
      <c r="G108" s="211" t="s">
        <v>255</v>
      </c>
      <c r="H108" s="211"/>
      <c r="I108" s="211"/>
      <c r="J108" s="211">
        <f t="shared" ref="J108:Q108" si="58" xml:space="preserve"> SUM(J106:J107)</f>
        <v>0</v>
      </c>
      <c r="K108" s="211">
        <f t="shared" si="58"/>
        <v>0</v>
      </c>
      <c r="L108" s="211">
        <f t="shared" si="58"/>
        <v>0</v>
      </c>
      <c r="M108" s="211">
        <f t="shared" si="58"/>
        <v>0</v>
      </c>
      <c r="N108" s="211">
        <f t="shared" si="58"/>
        <v>12.321174553501564</v>
      </c>
      <c r="O108" s="211">
        <f t="shared" si="58"/>
        <v>25.784046366015023</v>
      </c>
      <c r="P108" s="211">
        <f t="shared" si="58"/>
        <v>47.610410408147516</v>
      </c>
      <c r="Q108" s="211">
        <f t="shared" si="58"/>
        <v>77.769926667420563</v>
      </c>
    </row>
    <row r="109" spans="1:17" s="236" customFormat="1" hidden="1" outlineLevel="2">
      <c r="A109" s="231"/>
      <c r="B109" s="232"/>
      <c r="C109" s="233"/>
      <c r="D109" s="234"/>
      <c r="E109" s="235"/>
      <c r="J109" s="84"/>
      <c r="K109" s="84"/>
      <c r="L109" s="84"/>
      <c r="M109" s="84"/>
      <c r="N109" s="84"/>
      <c r="O109" s="84"/>
      <c r="P109" s="84"/>
      <c r="Q109" s="84"/>
    </row>
    <row r="110" spans="1:17" s="236" customFormat="1" hidden="1" outlineLevel="2">
      <c r="A110" s="231"/>
      <c r="B110" s="232"/>
      <c r="C110" s="233"/>
      <c r="D110" s="234"/>
      <c r="E110" s="261" t="str">
        <f t="shared" ref="E110:Q110" si="59" xml:space="preserve"> E108</f>
        <v>Opening RCV (Post 2020 investment RCV) - WR - real</v>
      </c>
      <c r="F110" s="261">
        <f t="shared" si="59"/>
        <v>0</v>
      </c>
      <c r="G110" s="261" t="str">
        <f t="shared" si="59"/>
        <v>£m</v>
      </c>
      <c r="H110" s="261">
        <f t="shared" si="59"/>
        <v>0</v>
      </c>
      <c r="I110" s="261">
        <f t="shared" si="59"/>
        <v>0</v>
      </c>
      <c r="J110" s="261">
        <f t="shared" si="59"/>
        <v>0</v>
      </c>
      <c r="K110" s="261">
        <f t="shared" si="59"/>
        <v>0</v>
      </c>
      <c r="L110" s="261">
        <f t="shared" si="59"/>
        <v>0</v>
      </c>
      <c r="M110" s="261">
        <f t="shared" si="59"/>
        <v>0</v>
      </c>
      <c r="N110" s="261">
        <f t="shared" si="59"/>
        <v>12.321174553501564</v>
      </c>
      <c r="O110" s="261">
        <f t="shared" si="59"/>
        <v>25.784046366015023</v>
      </c>
      <c r="P110" s="261">
        <f t="shared" si="59"/>
        <v>47.610410408147516</v>
      </c>
      <c r="Q110" s="261">
        <f t="shared" si="59"/>
        <v>77.769926667420563</v>
      </c>
    </row>
    <row r="111" spans="1:17" s="236" customFormat="1" hidden="1" outlineLevel="2">
      <c r="A111" s="231"/>
      <c r="B111" s="232"/>
      <c r="C111" s="233"/>
      <c r="D111" s="234" t="s">
        <v>719</v>
      </c>
      <c r="E111" s="261" t="str">
        <f t="shared" ref="E111:Q111" si="60" xml:space="preserve"> E103</f>
        <v>Water resources: Non-PAYG Totex - real</v>
      </c>
      <c r="F111" s="261">
        <f t="shared" si="60"/>
        <v>0</v>
      </c>
      <c r="G111" s="261" t="str">
        <f t="shared" si="60"/>
        <v>£m</v>
      </c>
      <c r="H111" s="261">
        <f t="shared" si="60"/>
        <v>0</v>
      </c>
      <c r="I111" s="261">
        <f t="shared" si="60"/>
        <v>0</v>
      </c>
      <c r="J111" s="261">
        <f t="shared" si="60"/>
        <v>0</v>
      </c>
      <c r="K111" s="261">
        <f t="shared" si="60"/>
        <v>0</v>
      </c>
      <c r="L111" s="261">
        <f t="shared" si="60"/>
        <v>0</v>
      </c>
      <c r="M111" s="261">
        <f t="shared" si="60"/>
        <v>12.517352422793053</v>
      </c>
      <c r="N111" s="261">
        <f t="shared" si="60"/>
        <v>14.080166906078892</v>
      </c>
      <c r="O111" s="261">
        <f t="shared" si="60"/>
        <v>23.028662123962381</v>
      </c>
      <c r="P111" s="261">
        <f t="shared" si="60"/>
        <v>32.266297902110999</v>
      </c>
      <c r="Q111" s="261">
        <f t="shared" si="60"/>
        <v>20.25720322350622</v>
      </c>
    </row>
    <row r="112" spans="1:17" s="236" customFormat="1" hidden="1" outlineLevel="2">
      <c r="A112" s="231"/>
      <c r="B112" s="232"/>
      <c r="C112" s="233"/>
      <c r="D112" s="234" t="s">
        <v>631</v>
      </c>
      <c r="E112" s="261" t="str">
        <f t="shared" ref="E112:Q112" si="61" xml:space="preserve"> E104</f>
        <v>RCV additions depreciation - WR - real POS</v>
      </c>
      <c r="F112" s="261">
        <f t="shared" si="61"/>
        <v>0</v>
      </c>
      <c r="G112" s="261" t="str">
        <f t="shared" si="61"/>
        <v>£m</v>
      </c>
      <c r="H112" s="261">
        <f t="shared" si="61"/>
        <v>0</v>
      </c>
      <c r="I112" s="261">
        <f t="shared" si="61"/>
        <v>0</v>
      </c>
      <c r="J112" s="261">
        <f t="shared" si="61"/>
        <v>0</v>
      </c>
      <c r="K112" s="261">
        <f t="shared" si="61"/>
        <v>0</v>
      </c>
      <c r="L112" s="261">
        <f t="shared" si="61"/>
        <v>0</v>
      </c>
      <c r="M112" s="261">
        <f t="shared" si="61"/>
        <v>0.19617786929145545</v>
      </c>
      <c r="N112" s="261">
        <f t="shared" si="61"/>
        <v>0.61729509356543444</v>
      </c>
      <c r="O112" s="261">
        <f t="shared" si="61"/>
        <v>1.2022980818298534</v>
      </c>
      <c r="P112" s="261">
        <f t="shared" si="61"/>
        <v>2.1067816428379507</v>
      </c>
      <c r="Q112" s="261">
        <f t="shared" si="61"/>
        <v>2.9125930024534901</v>
      </c>
    </row>
    <row r="113" spans="1:17" hidden="1" outlineLevel="2">
      <c r="E113" s="260" t="s">
        <v>746</v>
      </c>
      <c r="F113" s="260"/>
      <c r="G113" s="260" t="s">
        <v>255</v>
      </c>
      <c r="H113" s="260"/>
      <c r="I113" s="260"/>
      <c r="J113" s="260">
        <f t="shared" ref="J113:Q113" si="62" xml:space="preserve"> J110 + J111 - J112</f>
        <v>0</v>
      </c>
      <c r="K113" s="260">
        <f t="shared" si="62"/>
        <v>0</v>
      </c>
      <c r="L113" s="260">
        <f t="shared" si="62"/>
        <v>0</v>
      </c>
      <c r="M113" s="260">
        <f t="shared" si="62"/>
        <v>12.321174553501598</v>
      </c>
      <c r="N113" s="260">
        <f t="shared" si="62"/>
        <v>25.784046366015023</v>
      </c>
      <c r="O113" s="260">
        <f t="shared" si="62"/>
        <v>47.610410408147551</v>
      </c>
      <c r="P113" s="260">
        <f t="shared" si="62"/>
        <v>77.769926667420577</v>
      </c>
      <c r="Q113" s="260">
        <f t="shared" si="62"/>
        <v>95.114536888473296</v>
      </c>
    </row>
    <row r="114" spans="1:17" hidden="1" outlineLevel="2"/>
    <row r="115" spans="1:17" hidden="1" outlineLevel="2">
      <c r="E115" s="84" t="str">
        <f t="shared" ref="E115:Q115" si="63" xml:space="preserve"> E108</f>
        <v>Opening RCV (Post 2020 investment RCV) - WR - real</v>
      </c>
      <c r="F115" s="84">
        <f t="shared" si="63"/>
        <v>0</v>
      </c>
      <c r="G115" s="84" t="str">
        <f t="shared" si="63"/>
        <v>£m</v>
      </c>
      <c r="H115" s="84">
        <f t="shared" si="63"/>
        <v>0</v>
      </c>
      <c r="I115" s="84">
        <f t="shared" si="63"/>
        <v>0</v>
      </c>
      <c r="J115" s="84">
        <f t="shared" si="63"/>
        <v>0</v>
      </c>
      <c r="K115" s="84">
        <f t="shared" si="63"/>
        <v>0</v>
      </c>
      <c r="L115" s="84">
        <f t="shared" si="63"/>
        <v>0</v>
      </c>
      <c r="M115" s="84">
        <f t="shared" si="63"/>
        <v>0</v>
      </c>
      <c r="N115" s="84">
        <f t="shared" si="63"/>
        <v>12.321174553501564</v>
      </c>
      <c r="O115" s="84">
        <f t="shared" si="63"/>
        <v>25.784046366015023</v>
      </c>
      <c r="P115" s="84">
        <f t="shared" si="63"/>
        <v>47.610410408147516</v>
      </c>
      <c r="Q115" s="84">
        <f t="shared" si="63"/>
        <v>77.769926667420563</v>
      </c>
    </row>
    <row r="116" spans="1:17" hidden="1" outlineLevel="2">
      <c r="E116" s="84" t="str">
        <f t="shared" ref="E116:Q116" si="64" xml:space="preserve"> E113</f>
        <v>Closing RCV (Post 2020 investment RCV) - WR - real</v>
      </c>
      <c r="F116" s="84">
        <f t="shared" si="64"/>
        <v>0</v>
      </c>
      <c r="G116" s="84" t="str">
        <f t="shared" si="64"/>
        <v>£m</v>
      </c>
      <c r="H116" s="84">
        <f t="shared" si="64"/>
        <v>0</v>
      </c>
      <c r="I116" s="84">
        <f t="shared" si="64"/>
        <v>0</v>
      </c>
      <c r="J116" s="84">
        <f t="shared" si="64"/>
        <v>0</v>
      </c>
      <c r="K116" s="84">
        <f t="shared" si="64"/>
        <v>0</v>
      </c>
      <c r="L116" s="84">
        <f t="shared" si="64"/>
        <v>0</v>
      </c>
      <c r="M116" s="84">
        <f t="shared" si="64"/>
        <v>12.321174553501598</v>
      </c>
      <c r="N116" s="84">
        <f t="shared" si="64"/>
        <v>25.784046366015023</v>
      </c>
      <c r="O116" s="84">
        <f t="shared" si="64"/>
        <v>47.610410408147551</v>
      </c>
      <c r="P116" s="84">
        <f t="shared" si="64"/>
        <v>77.769926667420577</v>
      </c>
      <c r="Q116" s="84">
        <f t="shared" si="64"/>
        <v>95.114536888473296</v>
      </c>
    </row>
    <row r="117" spans="1:17" hidden="1" outlineLevel="2">
      <c r="E117" s="260" t="s">
        <v>747</v>
      </c>
      <c r="F117" s="260"/>
      <c r="G117" s="260" t="s">
        <v>255</v>
      </c>
      <c r="H117" s="260"/>
      <c r="I117" s="260"/>
      <c r="J117" s="260">
        <f t="shared" ref="J117" si="65" xml:space="preserve"> AVERAGE(J115:J116)</f>
        <v>0</v>
      </c>
      <c r="K117" s="260">
        <f t="shared" ref="K117" si="66" xml:space="preserve"> AVERAGE(K115:K116)</f>
        <v>0</v>
      </c>
      <c r="L117" s="260">
        <f t="shared" ref="L117" si="67" xml:space="preserve"> AVERAGE(L115:L116)</f>
        <v>0</v>
      </c>
      <c r="M117" s="260">
        <f t="shared" ref="M117" si="68" xml:space="preserve"> AVERAGE(M115:M116)</f>
        <v>6.1605872767507988</v>
      </c>
      <c r="N117" s="260">
        <f t="shared" ref="N117" si="69" xml:space="preserve"> AVERAGE(N115:N116)</f>
        <v>19.052610459758291</v>
      </c>
      <c r="O117" s="260">
        <f t="shared" ref="O117" si="70" xml:space="preserve"> AVERAGE(O115:O116)</f>
        <v>36.697228387081289</v>
      </c>
      <c r="P117" s="260">
        <f t="shared" ref="P117" si="71" xml:space="preserve"> AVERAGE(P115:P116)</f>
        <v>62.690168537784047</v>
      </c>
      <c r="Q117" s="260">
        <f t="shared" ref="Q117" si="72" xml:space="preserve"> AVERAGE(Q115:Q116)</f>
        <v>86.44223177794693</v>
      </c>
    </row>
    <row r="118" spans="1:17" hidden="1" outlineLevel="2">
      <c r="F118" s="84"/>
      <c r="G118" s="84"/>
      <c r="H118" s="84"/>
      <c r="I118" s="84"/>
      <c r="J118" s="84"/>
      <c r="K118" s="84"/>
      <c r="L118" s="84"/>
      <c r="M118" s="84"/>
      <c r="N118" s="84"/>
      <c r="O118" s="84"/>
      <c r="P118" s="84"/>
      <c r="Q118" s="84"/>
    </row>
    <row r="119" spans="1:17" hidden="1" outlineLevel="2">
      <c r="C119" s="86" t="s">
        <v>530</v>
      </c>
      <c r="F119" s="84"/>
      <c r="G119" s="84"/>
      <c r="H119" s="84"/>
      <c r="I119" s="84"/>
      <c r="J119" s="84"/>
      <c r="K119" s="84"/>
      <c r="L119" s="84"/>
      <c r="M119" s="84"/>
      <c r="N119" s="84"/>
      <c r="O119" s="84"/>
      <c r="P119" s="84"/>
      <c r="Q119" s="84"/>
    </row>
    <row r="120" spans="1:17" hidden="1" outlineLevel="2">
      <c r="E120" s="84" t="str">
        <f t="shared" ref="E120:Q120" si="73" xml:space="preserve"> E113</f>
        <v>Closing RCV (Post 2020 investment RCV) - WR - real</v>
      </c>
      <c r="F120" s="84">
        <f t="shared" si="73"/>
        <v>0</v>
      </c>
      <c r="G120" s="84" t="str">
        <f t="shared" si="73"/>
        <v>£m</v>
      </c>
      <c r="H120" s="84">
        <f t="shared" si="73"/>
        <v>0</v>
      </c>
      <c r="I120" s="84">
        <f t="shared" si="73"/>
        <v>0</v>
      </c>
      <c r="J120" s="84">
        <f t="shared" si="73"/>
        <v>0</v>
      </c>
      <c r="K120" s="84">
        <f t="shared" si="73"/>
        <v>0</v>
      </c>
      <c r="L120" s="84">
        <f t="shared" si="73"/>
        <v>0</v>
      </c>
      <c r="M120" s="84">
        <f t="shared" si="73"/>
        <v>12.321174553501598</v>
      </c>
      <c r="N120" s="84">
        <f t="shared" si="73"/>
        <v>25.784046366015023</v>
      </c>
      <c r="O120" s="84">
        <f t="shared" si="73"/>
        <v>47.610410408147551</v>
      </c>
      <c r="P120" s="84">
        <f t="shared" si="73"/>
        <v>77.769926667420577</v>
      </c>
      <c r="Q120" s="84">
        <f t="shared" si="73"/>
        <v>95.114536888473296</v>
      </c>
    </row>
    <row r="121" spans="1:17" s="187" customFormat="1" hidden="1" outlineLevel="2">
      <c r="A121" s="183"/>
      <c r="B121" s="218"/>
      <c r="C121" s="185"/>
      <c r="D121" s="186"/>
      <c r="E121" s="181" t="str">
        <f xml:space="preserve"> Inp!E$106</f>
        <v>RCV additions balance - WR - real</v>
      </c>
      <c r="F121" s="181">
        <f xml:space="preserve"> Inp!F$106</f>
        <v>0</v>
      </c>
      <c r="G121" s="181" t="str">
        <f xml:space="preserve"> Inp!G$106</f>
        <v>£m</v>
      </c>
      <c r="H121" s="181">
        <f xml:space="preserve"> Inp!H$106</f>
        <v>0</v>
      </c>
      <c r="I121" s="181">
        <f xml:space="preserve"> Inp!I$106</f>
        <v>0</v>
      </c>
      <c r="J121" s="181">
        <f xml:space="preserve"> Inp!J$106</f>
        <v>0</v>
      </c>
      <c r="K121" s="181">
        <f xml:space="preserve"> Inp!K$106</f>
        <v>0</v>
      </c>
      <c r="L121" s="181">
        <f xml:space="preserve"> Inp!L$106</f>
        <v>0</v>
      </c>
      <c r="M121" s="181">
        <f xml:space="preserve"> Inp!M$106</f>
        <v>12.321174553501599</v>
      </c>
      <c r="N121" s="181">
        <f xml:space="preserve"> Inp!N$106</f>
        <v>25.784046366015001</v>
      </c>
      <c r="O121" s="181">
        <f xml:space="preserve"> Inp!O$106</f>
        <v>47.610410408147501</v>
      </c>
      <c r="P121" s="181">
        <f xml:space="preserve"> Inp!P$106</f>
        <v>77.769926667420506</v>
      </c>
      <c r="Q121" s="181">
        <f xml:space="preserve"> Inp!Q$106</f>
        <v>95.114536888473296</v>
      </c>
    </row>
    <row r="122" spans="1:17" s="224" customFormat="1" hidden="1" outlineLevel="2">
      <c r="A122" s="219"/>
      <c r="B122" s="220"/>
      <c r="C122" s="221"/>
      <c r="D122" s="222"/>
      <c r="E122" s="223" t="s">
        <v>748</v>
      </c>
      <c r="G122" s="224" t="s">
        <v>724</v>
      </c>
      <c r="H122" s="247">
        <f xml:space="preserve"> SUM(J122:Q122)</f>
        <v>0</v>
      </c>
      <c r="I122" s="196"/>
      <c r="J122" s="224">
        <f t="shared" ref="J122" si="74" xml:space="preserve"> IF(ROUND(J120,3) = ROUND(J121,3), 0, 1)</f>
        <v>0</v>
      </c>
      <c r="K122" s="224">
        <f t="shared" ref="K122" si="75" xml:space="preserve"> IF(ROUND(K120,3) = ROUND(K121,3), 0, 1)</f>
        <v>0</v>
      </c>
      <c r="L122" s="224">
        <f t="shared" ref="L122" si="76" xml:space="preserve"> IF(ROUND(L120,3) = ROUND(L121,3), 0, 1)</f>
        <v>0</v>
      </c>
      <c r="M122" s="224">
        <f t="shared" ref="M122" si="77" xml:space="preserve"> IF(ROUND(M120,3) = ROUND(M121,3), 0, 1)</f>
        <v>0</v>
      </c>
      <c r="N122" s="224">
        <f t="shared" ref="N122" si="78" xml:space="preserve"> IF(ROUND(N120,3) = ROUND(N121,3), 0, 1)</f>
        <v>0</v>
      </c>
      <c r="O122" s="224">
        <f t="shared" ref="O122" si="79" xml:space="preserve"> IF(ROUND(O120,3) = ROUND(O121,3), 0, 1)</f>
        <v>0</v>
      </c>
      <c r="P122" s="224">
        <f t="shared" ref="P122" si="80" xml:space="preserve"> IF(ROUND(P120,3) = ROUND(P121,3), 0, 1)</f>
        <v>0</v>
      </c>
      <c r="Q122" s="224">
        <f t="shared" ref="Q122" si="81" xml:space="preserve"> IF(ROUND(Q120,3) = ROUND(Q121,3), 0, 1)</f>
        <v>0</v>
      </c>
    </row>
    <row r="123" spans="1:17" hidden="1" outlineLevel="2"/>
    <row r="124" spans="1:17" hidden="1" outlineLevel="2"/>
    <row r="125" spans="1:17" s="148" customFormat="1" hidden="1" outlineLevel="1">
      <c r="A125" s="143"/>
      <c r="B125" s="144"/>
      <c r="C125" s="145"/>
      <c r="D125" s="146"/>
      <c r="E125" s="147"/>
      <c r="G125" s="149"/>
    </row>
    <row r="126" spans="1:17" s="92" customFormat="1" hidden="1" outlineLevel="1" collapsed="1">
      <c r="A126" s="11"/>
      <c r="B126" s="12" t="s">
        <v>749</v>
      </c>
      <c r="C126" s="13"/>
      <c r="D126" s="14"/>
      <c r="E126" s="91"/>
      <c r="G126" s="93"/>
    </row>
    <row r="127" spans="1:17" s="92" customFormat="1" hidden="1" outlineLevel="2">
      <c r="A127" s="11"/>
      <c r="B127" s="12"/>
      <c r="C127" s="13"/>
      <c r="D127" s="115"/>
      <c r="E127" s="91"/>
      <c r="G127" s="93"/>
    </row>
    <row r="128" spans="1:17" s="92" customFormat="1" hidden="1" outlineLevel="2">
      <c r="A128" s="11"/>
      <c r="B128" s="12"/>
      <c r="C128" s="13"/>
      <c r="D128" s="115"/>
      <c r="E128" s="91" t="str">
        <f t="shared" ref="E128:Q128" si="82" xml:space="preserve"> E19</f>
        <v>RCV (RPI inflated RCV) 31 March 2020 post midnight adjustments - WR - real</v>
      </c>
      <c r="F128" s="91">
        <f t="shared" si="82"/>
        <v>0</v>
      </c>
      <c r="G128" s="91" t="str">
        <f t="shared" si="82"/>
        <v>£m</v>
      </c>
      <c r="H128" s="91">
        <f t="shared" si="82"/>
        <v>0</v>
      </c>
      <c r="I128" s="91">
        <f t="shared" si="82"/>
        <v>0</v>
      </c>
      <c r="J128" s="91">
        <f t="shared" si="82"/>
        <v>0</v>
      </c>
      <c r="K128" s="91">
        <f t="shared" si="82"/>
        <v>0</v>
      </c>
      <c r="L128" s="91">
        <f t="shared" si="82"/>
        <v>298.94124188390396</v>
      </c>
      <c r="M128" s="91">
        <f t="shared" si="82"/>
        <v>0</v>
      </c>
      <c r="N128" s="91">
        <f t="shared" si="82"/>
        <v>0</v>
      </c>
      <c r="O128" s="91">
        <f t="shared" si="82"/>
        <v>0</v>
      </c>
      <c r="P128" s="91">
        <f t="shared" si="82"/>
        <v>0</v>
      </c>
      <c r="Q128" s="91">
        <f t="shared" si="82"/>
        <v>0</v>
      </c>
    </row>
    <row r="129" spans="1:17" s="92" customFormat="1" hidden="1" outlineLevel="2">
      <c r="A129" s="11"/>
      <c r="B129" s="12"/>
      <c r="C129" s="13"/>
      <c r="D129" s="115"/>
      <c r="E129" s="91" t="str">
        <f t="shared" ref="E129:Q129" si="83" xml:space="preserve"> E58</f>
        <v>RCV (CPIH inflated RCV) 31 March 2020 post midnight adjustments - WR - real</v>
      </c>
      <c r="F129" s="91">
        <f t="shared" si="83"/>
        <v>0</v>
      </c>
      <c r="G129" s="91" t="str">
        <f t="shared" si="83"/>
        <v>£m</v>
      </c>
      <c r="H129" s="91">
        <f t="shared" si="83"/>
        <v>0</v>
      </c>
      <c r="I129" s="91">
        <f t="shared" si="83"/>
        <v>0</v>
      </c>
      <c r="J129" s="91">
        <f t="shared" si="83"/>
        <v>0</v>
      </c>
      <c r="K129" s="91">
        <f t="shared" si="83"/>
        <v>0</v>
      </c>
      <c r="L129" s="91">
        <f t="shared" si="83"/>
        <v>298.94124188390396</v>
      </c>
      <c r="M129" s="91">
        <f t="shared" si="83"/>
        <v>0</v>
      </c>
      <c r="N129" s="91">
        <f t="shared" si="83"/>
        <v>0</v>
      </c>
      <c r="O129" s="91">
        <f t="shared" si="83"/>
        <v>0</v>
      </c>
      <c r="P129" s="91">
        <f t="shared" si="83"/>
        <v>0</v>
      </c>
      <c r="Q129" s="91">
        <f t="shared" si="83"/>
        <v>0</v>
      </c>
    </row>
    <row r="130" spans="1:17" s="92" customFormat="1" hidden="1" outlineLevel="2">
      <c r="A130" s="11"/>
      <c r="B130" s="12"/>
      <c r="C130" s="13"/>
      <c r="D130" s="115"/>
      <c r="E130" s="91" t="str">
        <f t="shared" ref="E130:Q130" si="84" xml:space="preserve"> E100</f>
        <v>RCV (post 2020 investment RCV) 31 March 2020 post midnight adjustments - WR - real</v>
      </c>
      <c r="F130" s="91">
        <f t="shared" si="84"/>
        <v>0</v>
      </c>
      <c r="G130" s="91" t="str">
        <f t="shared" si="84"/>
        <v>£m</v>
      </c>
      <c r="H130" s="91">
        <f t="shared" si="84"/>
        <v>0</v>
      </c>
      <c r="I130" s="91">
        <f t="shared" si="84"/>
        <v>0</v>
      </c>
      <c r="J130" s="91">
        <f t="shared" si="84"/>
        <v>0</v>
      </c>
      <c r="K130" s="91">
        <f t="shared" si="84"/>
        <v>0</v>
      </c>
      <c r="L130" s="91">
        <f t="shared" si="84"/>
        <v>0</v>
      </c>
      <c r="M130" s="91">
        <f t="shared" si="84"/>
        <v>0</v>
      </c>
      <c r="N130" s="91">
        <f t="shared" si="84"/>
        <v>0</v>
      </c>
      <c r="O130" s="91">
        <f t="shared" si="84"/>
        <v>0</v>
      </c>
      <c r="P130" s="91">
        <f t="shared" si="84"/>
        <v>0</v>
      </c>
      <c r="Q130" s="91">
        <f t="shared" si="84"/>
        <v>0</v>
      </c>
    </row>
    <row r="131" spans="1:17" s="310" customFormat="1" hidden="1" outlineLevel="2">
      <c r="A131" s="306"/>
      <c r="B131" s="307"/>
      <c r="C131" s="308"/>
      <c r="D131" s="250"/>
      <c r="E131" s="312" t="s">
        <v>750</v>
      </c>
      <c r="F131" s="312"/>
      <c r="G131" s="312" t="s">
        <v>255</v>
      </c>
      <c r="H131" s="312"/>
      <c r="I131" s="312"/>
      <c r="J131" s="312">
        <f t="shared" ref="J131:Q131" si="85" xml:space="preserve"> SUM(J128:J130)</f>
        <v>0</v>
      </c>
      <c r="K131" s="312">
        <f t="shared" si="85"/>
        <v>0</v>
      </c>
      <c r="L131" s="312">
        <f t="shared" si="85"/>
        <v>597.88248376780791</v>
      </c>
      <c r="M131" s="312">
        <f t="shared" si="85"/>
        <v>0</v>
      </c>
      <c r="N131" s="312">
        <f t="shared" si="85"/>
        <v>0</v>
      </c>
      <c r="O131" s="312">
        <f t="shared" si="85"/>
        <v>0</v>
      </c>
      <c r="P131" s="312">
        <f t="shared" si="85"/>
        <v>0</v>
      </c>
      <c r="Q131" s="312">
        <f t="shared" si="85"/>
        <v>0</v>
      </c>
    </row>
    <row r="132" spans="1:17" s="92" customFormat="1" hidden="1" outlineLevel="2">
      <c r="A132" s="11"/>
      <c r="B132" s="12"/>
      <c r="C132" s="13"/>
      <c r="D132" s="115"/>
      <c r="E132" s="91"/>
      <c r="G132" s="93"/>
    </row>
    <row r="133" spans="1:17" s="98" customFormat="1" hidden="1" outlineLevel="2">
      <c r="A133" s="94"/>
      <c r="B133" s="95"/>
      <c r="C133" s="96"/>
      <c r="D133" s="97"/>
      <c r="E133" s="84" t="str">
        <f t="shared" ref="E133:Q133" si="86" xml:space="preserve"> E26</f>
        <v>Opening RCV (RPI inflated RCV) - WR - real</v>
      </c>
      <c r="F133" s="84">
        <f t="shared" si="86"/>
        <v>0</v>
      </c>
      <c r="G133" s="84" t="str">
        <f t="shared" si="86"/>
        <v>£m</v>
      </c>
      <c r="H133" s="84">
        <f t="shared" si="86"/>
        <v>0</v>
      </c>
      <c r="I133" s="84">
        <f t="shared" si="86"/>
        <v>0</v>
      </c>
      <c r="J133" s="84">
        <f t="shared" si="86"/>
        <v>0</v>
      </c>
      <c r="K133" s="84">
        <f t="shared" si="86"/>
        <v>0</v>
      </c>
      <c r="L133" s="84">
        <f t="shared" si="86"/>
        <v>0</v>
      </c>
      <c r="M133" s="84">
        <f t="shared" si="86"/>
        <v>300.2381699410538</v>
      </c>
      <c r="N133" s="84">
        <f t="shared" si="86"/>
        <v>290.51833559315799</v>
      </c>
      <c r="O133" s="84">
        <f t="shared" si="86"/>
        <v>281.28265513813949</v>
      </c>
      <c r="P133" s="84">
        <f t="shared" si="86"/>
        <v>272.30527488881796</v>
      </c>
      <c r="Q133" s="84">
        <f t="shared" si="86"/>
        <v>263.38973803977689</v>
      </c>
    </row>
    <row r="134" spans="1:17" hidden="1" outlineLevel="2">
      <c r="D134" s="83" t="s">
        <v>719</v>
      </c>
      <c r="E134" s="84" t="str">
        <f t="shared" ref="E134:Q134" si="87" xml:space="preserve"> E70</f>
        <v>Opening RCV (CPIH inflated RCV) - WR - real</v>
      </c>
      <c r="F134" s="84">
        <f t="shared" si="87"/>
        <v>0</v>
      </c>
      <c r="G134" s="84" t="str">
        <f t="shared" si="87"/>
        <v>£m</v>
      </c>
      <c r="H134" s="84">
        <f t="shared" si="87"/>
        <v>0</v>
      </c>
      <c r="I134" s="84">
        <f t="shared" si="87"/>
        <v>0</v>
      </c>
      <c r="J134" s="84">
        <f t="shared" si="87"/>
        <v>0</v>
      </c>
      <c r="K134" s="84">
        <f t="shared" si="87"/>
        <v>0</v>
      </c>
      <c r="L134" s="84">
        <f t="shared" si="87"/>
        <v>0</v>
      </c>
      <c r="M134" s="84">
        <f t="shared" si="87"/>
        <v>298.94124188390396</v>
      </c>
      <c r="N134" s="84">
        <f t="shared" si="87"/>
        <v>289.57094473235304</v>
      </c>
      <c r="O134" s="84">
        <f t="shared" si="87"/>
        <v>280.33855273788657</v>
      </c>
      <c r="P134" s="84">
        <f t="shared" si="87"/>
        <v>271.30195309302536</v>
      </c>
      <c r="Q134" s="84">
        <f t="shared" si="87"/>
        <v>262.33518091732145</v>
      </c>
    </row>
    <row r="135" spans="1:17" hidden="1" outlineLevel="2">
      <c r="D135" s="83" t="s">
        <v>719</v>
      </c>
      <c r="E135" s="84" t="str">
        <f t="shared" ref="E135:Q135" si="88" xml:space="preserve"> E108</f>
        <v>Opening RCV (Post 2020 investment RCV) - WR - real</v>
      </c>
      <c r="F135" s="84">
        <f t="shared" si="88"/>
        <v>0</v>
      </c>
      <c r="G135" s="84" t="str">
        <f t="shared" si="88"/>
        <v>£m</v>
      </c>
      <c r="H135" s="84">
        <f t="shared" si="88"/>
        <v>0</v>
      </c>
      <c r="I135" s="84">
        <f t="shared" si="88"/>
        <v>0</v>
      </c>
      <c r="J135" s="84">
        <f t="shared" si="88"/>
        <v>0</v>
      </c>
      <c r="K135" s="84">
        <f t="shared" si="88"/>
        <v>0</v>
      </c>
      <c r="L135" s="84">
        <f t="shared" si="88"/>
        <v>0</v>
      </c>
      <c r="M135" s="84">
        <f t="shared" si="88"/>
        <v>0</v>
      </c>
      <c r="N135" s="84">
        <f t="shared" si="88"/>
        <v>12.321174553501564</v>
      </c>
      <c r="O135" s="84">
        <f t="shared" si="88"/>
        <v>25.784046366015023</v>
      </c>
      <c r="P135" s="84">
        <f t="shared" si="88"/>
        <v>47.610410408147516</v>
      </c>
      <c r="Q135" s="84">
        <f t="shared" si="88"/>
        <v>77.769926667420563</v>
      </c>
    </row>
    <row r="136" spans="1:17" s="310" customFormat="1" hidden="1" outlineLevel="2">
      <c r="A136" s="306"/>
      <c r="B136" s="307"/>
      <c r="C136" s="308"/>
      <c r="D136" s="250"/>
      <c r="E136" s="312" t="s">
        <v>751</v>
      </c>
      <c r="F136" s="312"/>
      <c r="G136" s="312" t="s">
        <v>255</v>
      </c>
      <c r="H136" s="312"/>
      <c r="I136" s="312"/>
      <c r="J136" s="312">
        <f t="shared" ref="J136:Q136" si="89" xml:space="preserve"> SUM(J133:J135)</f>
        <v>0</v>
      </c>
      <c r="K136" s="312">
        <f t="shared" si="89"/>
        <v>0</v>
      </c>
      <c r="L136" s="312">
        <f t="shared" si="89"/>
        <v>0</v>
      </c>
      <c r="M136" s="312">
        <f t="shared" si="89"/>
        <v>599.1794118249577</v>
      </c>
      <c r="N136" s="312">
        <f t="shared" si="89"/>
        <v>592.4104548790126</v>
      </c>
      <c r="O136" s="312">
        <f t="shared" si="89"/>
        <v>587.40525424204111</v>
      </c>
      <c r="P136" s="312">
        <f t="shared" si="89"/>
        <v>591.21763838999095</v>
      </c>
      <c r="Q136" s="312">
        <f t="shared" si="89"/>
        <v>603.49484562451892</v>
      </c>
    </row>
    <row r="137" spans="1:17" hidden="1" outlineLevel="2">
      <c r="F137" s="84"/>
      <c r="G137" s="84"/>
      <c r="H137" s="84"/>
      <c r="I137" s="84"/>
      <c r="J137" s="84"/>
      <c r="K137" s="84"/>
      <c r="L137" s="84"/>
      <c r="M137" s="84"/>
      <c r="N137" s="84"/>
      <c r="O137" s="84"/>
      <c r="P137" s="84"/>
      <c r="Q137" s="84"/>
    </row>
    <row r="138" spans="1:17" s="98" customFormat="1" hidden="1" outlineLevel="2">
      <c r="A138" s="94"/>
      <c r="B138" s="95"/>
      <c r="C138" s="96"/>
      <c r="D138" s="97"/>
      <c r="E138" s="84" t="str">
        <f t="shared" ref="E138:Q138" si="90" xml:space="preserve"> E30</f>
        <v>Closing RCV (RPI inflated RCV) - WR - real</v>
      </c>
      <c r="F138" s="84">
        <f t="shared" si="90"/>
        <v>0</v>
      </c>
      <c r="G138" s="84" t="str">
        <f t="shared" si="90"/>
        <v>£m</v>
      </c>
      <c r="H138" s="84">
        <f t="shared" si="90"/>
        <v>0</v>
      </c>
      <c r="I138" s="84">
        <f t="shared" si="90"/>
        <v>0</v>
      </c>
      <c r="J138" s="84">
        <f t="shared" si="90"/>
        <v>0</v>
      </c>
      <c r="K138" s="84">
        <f t="shared" si="90"/>
        <v>0</v>
      </c>
      <c r="L138" s="84">
        <f t="shared" si="90"/>
        <v>0</v>
      </c>
      <c r="M138" s="84">
        <f t="shared" si="90"/>
        <v>287.82483894988258</v>
      </c>
      <c r="N138" s="84">
        <f t="shared" si="90"/>
        <v>278.35055457482935</v>
      </c>
      <c r="O138" s="84">
        <f t="shared" si="90"/>
        <v>269.40279618360717</v>
      </c>
      <c r="P138" s="84">
        <f t="shared" si="90"/>
        <v>260.58228928160128</v>
      </c>
      <c r="Q138" s="84">
        <f t="shared" si="90"/>
        <v>252.02819614755998</v>
      </c>
    </row>
    <row r="139" spans="1:17" hidden="1" outlineLevel="2">
      <c r="D139" s="83" t="s">
        <v>719</v>
      </c>
      <c r="E139" s="84" t="str">
        <f t="shared" ref="E139:Q139" si="91" xml:space="preserve"> E75</f>
        <v>Closing RCV (CPIH inflated RCV) - WR - real</v>
      </c>
      <c r="F139" s="84">
        <f t="shared" si="91"/>
        <v>0</v>
      </c>
      <c r="G139" s="84" t="str">
        <f t="shared" si="91"/>
        <v>£m</v>
      </c>
      <c r="H139" s="84">
        <f t="shared" si="91"/>
        <v>0</v>
      </c>
      <c r="I139" s="84">
        <f t="shared" si="91"/>
        <v>0</v>
      </c>
      <c r="J139" s="84">
        <f t="shared" si="91"/>
        <v>0</v>
      </c>
      <c r="K139" s="84">
        <f t="shared" si="91"/>
        <v>0</v>
      </c>
      <c r="L139" s="84">
        <f t="shared" si="91"/>
        <v>0</v>
      </c>
      <c r="M139" s="84">
        <f t="shared" si="91"/>
        <v>289.57094473235344</v>
      </c>
      <c r="N139" s="84">
        <f t="shared" si="91"/>
        <v>280.33855273788657</v>
      </c>
      <c r="O139" s="84">
        <f t="shared" si="91"/>
        <v>271.3019530930257</v>
      </c>
      <c r="P139" s="84">
        <f t="shared" si="91"/>
        <v>262.33518091732088</v>
      </c>
      <c r="Q139" s="84">
        <f t="shared" si="91"/>
        <v>253.64248005877707</v>
      </c>
    </row>
    <row r="140" spans="1:17" hidden="1" outlineLevel="2">
      <c r="D140" s="83" t="s">
        <v>719</v>
      </c>
      <c r="E140" s="84" t="str">
        <f t="shared" ref="E140:Q140" si="92" xml:space="preserve"> E113</f>
        <v>Closing RCV (Post 2020 investment RCV) - WR - real</v>
      </c>
      <c r="F140" s="84">
        <f t="shared" si="92"/>
        <v>0</v>
      </c>
      <c r="G140" s="84" t="str">
        <f t="shared" si="92"/>
        <v>£m</v>
      </c>
      <c r="H140" s="84">
        <f t="shared" si="92"/>
        <v>0</v>
      </c>
      <c r="I140" s="84">
        <f t="shared" si="92"/>
        <v>0</v>
      </c>
      <c r="J140" s="84">
        <f t="shared" si="92"/>
        <v>0</v>
      </c>
      <c r="K140" s="84">
        <f t="shared" si="92"/>
        <v>0</v>
      </c>
      <c r="L140" s="84">
        <f t="shared" si="92"/>
        <v>0</v>
      </c>
      <c r="M140" s="84">
        <f t="shared" si="92"/>
        <v>12.321174553501598</v>
      </c>
      <c r="N140" s="84">
        <f t="shared" si="92"/>
        <v>25.784046366015023</v>
      </c>
      <c r="O140" s="84">
        <f t="shared" si="92"/>
        <v>47.610410408147551</v>
      </c>
      <c r="P140" s="84">
        <f t="shared" si="92"/>
        <v>77.769926667420577</v>
      </c>
      <c r="Q140" s="84">
        <f t="shared" si="92"/>
        <v>95.114536888473296</v>
      </c>
    </row>
    <row r="141" spans="1:17" hidden="1" outlineLevel="2">
      <c r="E141" s="211" t="s">
        <v>752</v>
      </c>
      <c r="F141" s="211"/>
      <c r="G141" s="211" t="s">
        <v>255</v>
      </c>
      <c r="H141" s="211"/>
      <c r="I141" s="211"/>
      <c r="J141" s="211">
        <f t="shared" ref="J141" si="93" xml:space="preserve"> SUM(J138:J140)</f>
        <v>0</v>
      </c>
      <c r="K141" s="211">
        <f t="shared" ref="K141" si="94" xml:space="preserve"> SUM(K138:K140)</f>
        <v>0</v>
      </c>
      <c r="L141" s="211">
        <f t="shared" ref="L141" si="95" xml:space="preserve"> SUM(L138:L140)</f>
        <v>0</v>
      </c>
      <c r="M141" s="211">
        <f t="shared" ref="M141" si="96" xml:space="preserve"> SUM(M138:M140)</f>
        <v>589.71695823573759</v>
      </c>
      <c r="N141" s="211">
        <f t="shared" ref="N141" si="97" xml:space="preserve"> SUM(N138:N140)</f>
        <v>584.47315367873091</v>
      </c>
      <c r="O141" s="211">
        <f t="shared" ref="O141" si="98" xml:space="preserve"> SUM(O138:O140)</f>
        <v>588.31515968478038</v>
      </c>
      <c r="P141" s="211">
        <f t="shared" ref="P141" si="99" xml:space="preserve"> SUM(P138:P140)</f>
        <v>600.68739686634274</v>
      </c>
      <c r="Q141" s="211">
        <f t="shared" ref="Q141" si="100" xml:space="preserve"> SUM(Q138:Q140)</f>
        <v>600.78521309481027</v>
      </c>
    </row>
    <row r="142" spans="1:17" s="148" customFormat="1" hidden="1" outlineLevel="2">
      <c r="A142" s="143"/>
      <c r="B142" s="144"/>
      <c r="C142" s="145"/>
      <c r="D142" s="146"/>
      <c r="E142" s="147"/>
      <c r="G142" s="149"/>
    </row>
    <row r="143" spans="1:17" hidden="1" outlineLevel="2">
      <c r="E143" s="84" t="str">
        <f t="shared" ref="E143:Q143" si="101" xml:space="preserve"> E136</f>
        <v>Total: Opening RCV - WR - real</v>
      </c>
      <c r="F143" s="84">
        <f t="shared" si="101"/>
        <v>0</v>
      </c>
      <c r="G143" s="84" t="str">
        <f t="shared" si="101"/>
        <v>£m</v>
      </c>
      <c r="H143" s="84">
        <f t="shared" si="101"/>
        <v>0</v>
      </c>
      <c r="I143" s="84">
        <f t="shared" si="101"/>
        <v>0</v>
      </c>
      <c r="J143" s="84">
        <f t="shared" si="101"/>
        <v>0</v>
      </c>
      <c r="K143" s="84">
        <f t="shared" si="101"/>
        <v>0</v>
      </c>
      <c r="L143" s="84">
        <f t="shared" si="101"/>
        <v>0</v>
      </c>
      <c r="M143" s="84">
        <f t="shared" si="101"/>
        <v>599.1794118249577</v>
      </c>
      <c r="N143" s="84">
        <f t="shared" si="101"/>
        <v>592.4104548790126</v>
      </c>
      <c r="O143" s="84">
        <f t="shared" si="101"/>
        <v>587.40525424204111</v>
      </c>
      <c r="P143" s="84">
        <f t="shared" si="101"/>
        <v>591.21763838999095</v>
      </c>
      <c r="Q143" s="84">
        <f t="shared" si="101"/>
        <v>603.49484562451892</v>
      </c>
    </row>
    <row r="144" spans="1:17" hidden="1" outlineLevel="2">
      <c r="E144" s="84" t="str">
        <f t="shared" ref="E144:Q144" si="102" xml:space="preserve"> E141</f>
        <v>Total: Closing RCV - WR - real</v>
      </c>
      <c r="F144" s="84">
        <f t="shared" si="102"/>
        <v>0</v>
      </c>
      <c r="G144" s="84" t="str">
        <f t="shared" si="102"/>
        <v>£m</v>
      </c>
      <c r="H144" s="84">
        <f t="shared" si="102"/>
        <v>0</v>
      </c>
      <c r="I144" s="84">
        <f t="shared" si="102"/>
        <v>0</v>
      </c>
      <c r="J144" s="84">
        <f t="shared" si="102"/>
        <v>0</v>
      </c>
      <c r="K144" s="84">
        <f t="shared" si="102"/>
        <v>0</v>
      </c>
      <c r="L144" s="84">
        <f t="shared" si="102"/>
        <v>0</v>
      </c>
      <c r="M144" s="84">
        <f t="shared" si="102"/>
        <v>589.71695823573759</v>
      </c>
      <c r="N144" s="84">
        <f t="shared" si="102"/>
        <v>584.47315367873091</v>
      </c>
      <c r="O144" s="84">
        <f t="shared" si="102"/>
        <v>588.31515968478038</v>
      </c>
      <c r="P144" s="84">
        <f t="shared" si="102"/>
        <v>600.68739686634274</v>
      </c>
      <c r="Q144" s="84">
        <f t="shared" si="102"/>
        <v>600.78521309481027</v>
      </c>
    </row>
    <row r="145" spans="1:17" hidden="1" outlineLevel="2">
      <c r="E145" s="211" t="s">
        <v>753</v>
      </c>
      <c r="F145" s="211"/>
      <c r="G145" s="211" t="s">
        <v>255</v>
      </c>
      <c r="H145" s="211"/>
      <c r="I145" s="211"/>
      <c r="J145" s="211">
        <f t="shared" ref="J145" si="103" xml:space="preserve"> AVERAGE(J143:J144)</f>
        <v>0</v>
      </c>
      <c r="K145" s="211">
        <f t="shared" ref="K145" si="104" xml:space="preserve"> AVERAGE(K143:K144)</f>
        <v>0</v>
      </c>
      <c r="L145" s="211">
        <f t="shared" ref="L145" si="105" xml:space="preserve"> AVERAGE(L143:L144)</f>
        <v>0</v>
      </c>
      <c r="M145" s="211">
        <f t="shared" ref="M145" si="106" xml:space="preserve"> AVERAGE(M143:M144)</f>
        <v>594.44818503034764</v>
      </c>
      <c r="N145" s="211">
        <f t="shared" ref="N145" si="107" xml:space="preserve"> AVERAGE(N143:N144)</f>
        <v>588.44180427887181</v>
      </c>
      <c r="O145" s="211">
        <f t="shared" ref="O145" si="108" xml:space="preserve"> AVERAGE(O143:O144)</f>
        <v>587.86020696341075</v>
      </c>
      <c r="P145" s="211">
        <f t="shared" ref="P145" si="109" xml:space="preserve"> AVERAGE(P143:P144)</f>
        <v>595.95251762816679</v>
      </c>
      <c r="Q145" s="211">
        <f t="shared" ref="Q145" si="110" xml:space="preserve"> AVERAGE(Q143:Q144)</f>
        <v>602.1400293596646</v>
      </c>
    </row>
    <row r="146" spans="1:17" hidden="1" outlineLevel="2">
      <c r="F146" s="84"/>
      <c r="G146" s="84"/>
      <c r="H146" s="84"/>
      <c r="I146" s="84"/>
      <c r="J146" s="84"/>
      <c r="K146" s="84"/>
      <c r="L146" s="84"/>
      <c r="M146" s="84"/>
      <c r="N146" s="84"/>
      <c r="O146" s="84"/>
      <c r="P146" s="84"/>
      <c r="Q146" s="84"/>
    </row>
    <row r="147" spans="1:17" hidden="1" outlineLevel="2">
      <c r="C147" s="86" t="s">
        <v>530</v>
      </c>
      <c r="F147" s="84"/>
      <c r="G147" s="84"/>
      <c r="H147" s="84"/>
      <c r="I147" s="84"/>
      <c r="J147" s="84"/>
      <c r="K147" s="84"/>
      <c r="L147" s="84"/>
      <c r="M147" s="84"/>
      <c r="N147" s="84"/>
      <c r="O147" s="84"/>
      <c r="P147" s="84"/>
      <c r="Q147" s="84"/>
    </row>
    <row r="148" spans="1:17" s="187" customFormat="1" hidden="1" outlineLevel="2">
      <c r="A148" s="183"/>
      <c r="B148" s="218"/>
      <c r="C148" s="185"/>
      <c r="D148" s="186"/>
      <c r="E148" s="181" t="str">
        <f xml:space="preserve"> Inp!E$107</f>
        <v>RCV balance - WR BEG - nominal</v>
      </c>
      <c r="F148" s="181">
        <f xml:space="preserve"> Inp!F$107</f>
        <v>0</v>
      </c>
      <c r="G148" s="181" t="str">
        <f xml:space="preserve"> Inp!G$107</f>
        <v>£m</v>
      </c>
      <c r="H148" s="181">
        <f xml:space="preserve"> Inp!H$107</f>
        <v>0</v>
      </c>
      <c r="I148" s="181">
        <f xml:space="preserve"> Inp!I$107</f>
        <v>0</v>
      </c>
      <c r="J148" s="181">
        <f xml:space="preserve"> Inp!J$107</f>
        <v>0</v>
      </c>
      <c r="K148" s="181">
        <f xml:space="preserve"> Inp!K$107</f>
        <v>0</v>
      </c>
      <c r="L148" s="181">
        <f xml:space="preserve"> Inp!L$107</f>
        <v>0</v>
      </c>
      <c r="M148" s="181">
        <f xml:space="preserve"> Inp!M$107</f>
        <v>622.75614099975098</v>
      </c>
      <c r="N148" s="181">
        <f xml:space="preserve"> Inp!N$107</f>
        <v>626.43373744087603</v>
      </c>
      <c r="O148" s="181">
        <f xml:space="preserve"> Inp!O$107</f>
        <v>633.30677937905295</v>
      </c>
      <c r="P148" s="181">
        <f xml:space="preserve"> Inp!P$107</f>
        <v>650.69808687644797</v>
      </c>
      <c r="Q148" s="181">
        <f xml:space="preserve"> Inp!Q$107</f>
        <v>678.33426067846597</v>
      </c>
    </row>
    <row r="149" spans="1:17" s="187" customFormat="1" hidden="1" outlineLevel="2">
      <c r="A149" s="183"/>
      <c r="B149" s="218"/>
      <c r="C149" s="185"/>
      <c r="D149" s="186"/>
      <c r="E149" s="181" t="str">
        <f xml:space="preserve"> Inp!E$108</f>
        <v>Indexation on RCV balance BEG - WR - nominal</v>
      </c>
      <c r="F149" s="181">
        <f xml:space="preserve"> Inp!F$108</f>
        <v>0</v>
      </c>
      <c r="G149" s="181" t="str">
        <f xml:space="preserve"> Inp!G$108</f>
        <v>£m</v>
      </c>
      <c r="H149" s="181">
        <f xml:space="preserve"> Inp!H$108</f>
        <v>0</v>
      </c>
      <c r="I149" s="181">
        <f xml:space="preserve"> Inp!I$108</f>
        <v>0</v>
      </c>
      <c r="J149" s="181">
        <f xml:space="preserve"> Inp!J$108</f>
        <v>0</v>
      </c>
      <c r="K149" s="181">
        <f xml:space="preserve"> Inp!K$108</f>
        <v>0</v>
      </c>
      <c r="L149" s="181">
        <f xml:space="preserve"> Inp!L$108</f>
        <v>0</v>
      </c>
      <c r="M149" s="181">
        <f xml:space="preserve"> Inp!M$108</f>
        <v>13.7291984587945</v>
      </c>
      <c r="N149" s="181">
        <f xml:space="preserve"> Inp!N$108</f>
        <v>15.4735167905684</v>
      </c>
      <c r="O149" s="181">
        <f xml:space="preserve"> Inp!O$108</f>
        <v>16.384918793853299</v>
      </c>
      <c r="P149" s="181">
        <f xml:space="preserve"> Inp!P$108</f>
        <v>16.942322643544099</v>
      </c>
      <c r="Q149" s="181">
        <f xml:space="preserve"> Inp!Q$108</f>
        <v>17.481945785914998</v>
      </c>
    </row>
    <row r="150" spans="1:17" s="187" customFormat="1" hidden="1" outlineLevel="2">
      <c r="A150" s="183"/>
      <c r="B150" s="216"/>
      <c r="C150" s="185"/>
      <c r="D150" s="186"/>
      <c r="E150" s="181" t="str">
        <f>Index!E$85</f>
        <v>CPIH index (PR19FD) - FYA - inflate from FYA 2017-18</v>
      </c>
      <c r="F150" s="181">
        <f>Index!F$85</f>
        <v>0</v>
      </c>
      <c r="G150" s="181" t="str">
        <f>Index!G$85</f>
        <v>Factor</v>
      </c>
      <c r="H150" s="181">
        <f>Index!H$85</f>
        <v>0</v>
      </c>
      <c r="I150" s="181">
        <f>Index!I$85</f>
        <v>0</v>
      </c>
      <c r="J150" s="181">
        <f>Index!J$85</f>
        <v>1</v>
      </c>
      <c r="K150" s="181">
        <f>Index!K$85</f>
        <v>1.0212697905005599</v>
      </c>
      <c r="L150" s="181">
        <f>Index!L$85</f>
        <v>1.0416029201511179</v>
      </c>
      <c r="M150" s="181">
        <f>Index!M$85</f>
        <v>1.0622616980779827</v>
      </c>
      <c r="N150" s="181">
        <f>Index!N$85</f>
        <v>1.0835515290872799</v>
      </c>
      <c r="O150" s="181">
        <f>Index!O$85</f>
        <v>1.1060365794841869</v>
      </c>
      <c r="P150" s="181">
        <f>Index!P$85</f>
        <v>1.1292633476533553</v>
      </c>
      <c r="Q150" s="181">
        <f>Index!Q$85</f>
        <v>1.1529778779540774</v>
      </c>
    </row>
    <row r="151" spans="1:17" s="240" customFormat="1" hidden="1" outlineLevel="2">
      <c r="A151" s="237"/>
      <c r="B151" s="220"/>
      <c r="C151" s="238"/>
      <c r="D151" s="239"/>
      <c r="E151" s="196" t="s">
        <v>754</v>
      </c>
      <c r="F151" s="196"/>
      <c r="G151" s="196" t="s">
        <v>255</v>
      </c>
      <c r="H151" s="196"/>
      <c r="I151" s="196"/>
      <c r="J151" s="196">
        <f t="shared" ref="J151:Q151" si="111" xml:space="preserve"> J148 / J150</f>
        <v>0</v>
      </c>
      <c r="K151" s="196">
        <f t="shared" si="111"/>
        <v>0</v>
      </c>
      <c r="L151" s="196">
        <f t="shared" si="111"/>
        <v>0</v>
      </c>
      <c r="M151" s="196">
        <f t="shared" si="111"/>
        <v>586.25491451545611</v>
      </c>
      <c r="N151" s="196">
        <f t="shared" si="111"/>
        <v>578.13008484104762</v>
      </c>
      <c r="O151" s="196">
        <f t="shared" si="111"/>
        <v>572.59117024357636</v>
      </c>
      <c r="P151" s="196">
        <f t="shared" si="111"/>
        <v>576.21465199292879</v>
      </c>
      <c r="Q151" s="196">
        <f t="shared" si="111"/>
        <v>588.33241612766119</v>
      </c>
    </row>
    <row r="152" spans="1:17" s="224" customFormat="1" hidden="1" outlineLevel="2">
      <c r="A152" s="219"/>
      <c r="B152" s="220"/>
      <c r="C152" s="221"/>
      <c r="D152" s="222"/>
      <c r="E152" s="223" t="s">
        <v>755</v>
      </c>
      <c r="F152" s="223"/>
      <c r="G152" s="223" t="s">
        <v>255</v>
      </c>
      <c r="H152" s="223"/>
      <c r="I152" s="223"/>
      <c r="J152" s="223">
        <f t="shared" ref="J152:Q152" si="112" xml:space="preserve"> J149 / J150</f>
        <v>0</v>
      </c>
      <c r="K152" s="223">
        <f t="shared" si="112"/>
        <v>0</v>
      </c>
      <c r="L152" s="223">
        <f t="shared" si="112"/>
        <v>0</v>
      </c>
      <c r="M152" s="223">
        <f t="shared" si="112"/>
        <v>12.924497309500669</v>
      </c>
      <c r="N152" s="223">
        <f t="shared" si="112"/>
        <v>14.280370037964305</v>
      </c>
      <c r="O152" s="223">
        <f t="shared" si="112"/>
        <v>14.814083998464678</v>
      </c>
      <c r="P152" s="223">
        <f t="shared" si="112"/>
        <v>15.002986397062099</v>
      </c>
      <c r="Q152" s="223">
        <f t="shared" si="112"/>
        <v>15.162429496857438</v>
      </c>
    </row>
    <row r="153" spans="1:17" s="224" customFormat="1" hidden="1" outlineLevel="2">
      <c r="A153" s="219"/>
      <c r="B153" s="220"/>
      <c r="C153" s="221"/>
      <c r="D153" s="222"/>
      <c r="E153" s="223" t="str">
        <f t="shared" ref="E153:Q153" si="113" xml:space="preserve"> E62</f>
        <v>Indexation on RCV - CPI(H) other adjustments balance - WR - real</v>
      </c>
      <c r="F153" s="223">
        <f t="shared" si="113"/>
        <v>0</v>
      </c>
      <c r="G153" s="223" t="str">
        <f t="shared" si="113"/>
        <v>£m</v>
      </c>
      <c r="H153" s="223">
        <f t="shared" si="113"/>
        <v>0</v>
      </c>
      <c r="I153" s="223">
        <f t="shared" si="113"/>
        <v>0</v>
      </c>
      <c r="J153" s="223">
        <f t="shared" si="113"/>
        <v>0</v>
      </c>
      <c r="K153" s="223">
        <f t="shared" si="113"/>
        <v>0</v>
      </c>
      <c r="L153" s="223">
        <f t="shared" si="113"/>
        <v>0</v>
      </c>
      <c r="M153" s="223">
        <f t="shared" si="113"/>
        <v>0</v>
      </c>
      <c r="N153" s="223">
        <f t="shared" si="113"/>
        <v>0</v>
      </c>
      <c r="O153" s="223">
        <f t="shared" si="113"/>
        <v>0</v>
      </c>
      <c r="P153" s="223">
        <f t="shared" si="113"/>
        <v>0</v>
      </c>
      <c r="Q153" s="223">
        <f t="shared" si="113"/>
        <v>0</v>
      </c>
    </row>
    <row r="154" spans="1:17" s="242" customFormat="1" hidden="1" outlineLevel="2">
      <c r="A154" s="11"/>
      <c r="B154" s="12"/>
      <c r="C154" s="13"/>
      <c r="D154" s="14"/>
      <c r="E154" s="8" t="s">
        <v>756</v>
      </c>
      <c r="F154" s="8"/>
      <c r="G154" s="8" t="s">
        <v>255</v>
      </c>
      <c r="H154" s="8"/>
      <c r="I154" s="8"/>
      <c r="J154" s="8">
        <f t="shared" ref="J154:Q154" si="114" xml:space="preserve"> SUM(J151:J153)</f>
        <v>0</v>
      </c>
      <c r="K154" s="8">
        <f t="shared" si="114"/>
        <v>0</v>
      </c>
      <c r="L154" s="8">
        <f t="shared" si="114"/>
        <v>0</v>
      </c>
      <c r="M154" s="8">
        <f t="shared" si="114"/>
        <v>599.17941182495679</v>
      </c>
      <c r="N154" s="8">
        <f t="shared" si="114"/>
        <v>592.41045487901192</v>
      </c>
      <c r="O154" s="8">
        <f t="shared" si="114"/>
        <v>587.405254242041</v>
      </c>
      <c r="P154" s="8">
        <f t="shared" si="114"/>
        <v>591.21763838999084</v>
      </c>
      <c r="Q154" s="8">
        <f t="shared" si="114"/>
        <v>603.49484562451858</v>
      </c>
    </row>
    <row r="155" spans="1:17" s="240" customFormat="1" hidden="1" outlineLevel="2">
      <c r="A155" s="237"/>
      <c r="B155" s="241"/>
      <c r="C155" s="238"/>
      <c r="D155" s="239"/>
      <c r="E155" s="196"/>
      <c r="F155" s="196"/>
      <c r="G155" s="196"/>
      <c r="H155" s="196"/>
      <c r="I155" s="196"/>
      <c r="J155" s="196"/>
      <c r="K155" s="196"/>
      <c r="L155" s="196"/>
      <c r="M155" s="196"/>
      <c r="N155" s="196"/>
      <c r="O155" s="196"/>
      <c r="P155" s="196"/>
      <c r="Q155" s="196"/>
    </row>
    <row r="156" spans="1:17" hidden="1" outlineLevel="2">
      <c r="E156" s="84" t="str">
        <f t="shared" ref="E156:Q156" si="115" xml:space="preserve"> E136</f>
        <v>Total: Opening RCV - WR - real</v>
      </c>
      <c r="F156" s="84">
        <f t="shared" si="115"/>
        <v>0</v>
      </c>
      <c r="G156" s="84" t="str">
        <f t="shared" si="115"/>
        <v>£m</v>
      </c>
      <c r="H156" s="84">
        <f t="shared" si="115"/>
        <v>0</v>
      </c>
      <c r="I156" s="84">
        <f t="shared" si="115"/>
        <v>0</v>
      </c>
      <c r="J156" s="84">
        <f t="shared" si="115"/>
        <v>0</v>
      </c>
      <c r="K156" s="84">
        <f t="shared" si="115"/>
        <v>0</v>
      </c>
      <c r="L156" s="84">
        <f t="shared" si="115"/>
        <v>0</v>
      </c>
      <c r="M156" s="84">
        <f t="shared" si="115"/>
        <v>599.1794118249577</v>
      </c>
      <c r="N156" s="84">
        <f t="shared" si="115"/>
        <v>592.4104548790126</v>
      </c>
      <c r="O156" s="84">
        <f t="shared" si="115"/>
        <v>587.40525424204111</v>
      </c>
      <c r="P156" s="84">
        <f t="shared" si="115"/>
        <v>591.21763838999095</v>
      </c>
      <c r="Q156" s="84">
        <f t="shared" si="115"/>
        <v>603.49484562451892</v>
      </c>
    </row>
    <row r="157" spans="1:17" s="240" customFormat="1" hidden="1" outlineLevel="2">
      <c r="A157" s="237"/>
      <c r="B157" s="220"/>
      <c r="C157" s="238"/>
      <c r="D157" s="239"/>
      <c r="E157" s="196" t="str">
        <f t="shared" ref="E157:Q157" si="116" xml:space="preserve"> E154</f>
        <v>Total: WR BEG - real</v>
      </c>
      <c r="F157" s="196">
        <f t="shared" si="116"/>
        <v>0</v>
      </c>
      <c r="G157" s="196" t="str">
        <f t="shared" si="116"/>
        <v>£m</v>
      </c>
      <c r="H157" s="196">
        <f t="shared" si="116"/>
        <v>0</v>
      </c>
      <c r="I157" s="196">
        <f t="shared" si="116"/>
        <v>0</v>
      </c>
      <c r="J157" s="196">
        <f t="shared" si="116"/>
        <v>0</v>
      </c>
      <c r="K157" s="196">
        <f t="shared" si="116"/>
        <v>0</v>
      </c>
      <c r="L157" s="196">
        <f t="shared" si="116"/>
        <v>0</v>
      </c>
      <c r="M157" s="196">
        <f t="shared" si="116"/>
        <v>599.17941182495679</v>
      </c>
      <c r="N157" s="196">
        <f t="shared" si="116"/>
        <v>592.41045487901192</v>
      </c>
      <c r="O157" s="196">
        <f t="shared" si="116"/>
        <v>587.405254242041</v>
      </c>
      <c r="P157" s="196">
        <f t="shared" si="116"/>
        <v>591.21763838999084</v>
      </c>
      <c r="Q157" s="196">
        <f t="shared" si="116"/>
        <v>603.49484562451858</v>
      </c>
    </row>
    <row r="158" spans="1:17" s="224" customFormat="1" hidden="1" outlineLevel="2">
      <c r="A158" s="219"/>
      <c r="B158" s="220"/>
      <c r="C158" s="221"/>
      <c r="D158" s="222"/>
      <c r="E158" s="223" t="s">
        <v>757</v>
      </c>
      <c r="G158" s="224" t="s">
        <v>724</v>
      </c>
      <c r="H158" s="247">
        <f xml:space="preserve"> SUM(J158:Q158)</f>
        <v>0</v>
      </c>
      <c r="I158" s="196"/>
      <c r="J158" s="224">
        <f t="shared" ref="J158:Q158" si="117" xml:space="preserve"> IF(ROUND(J156,3) = ROUND(J157,3), 0, 1)</f>
        <v>0</v>
      </c>
      <c r="K158" s="224">
        <f t="shared" si="117"/>
        <v>0</v>
      </c>
      <c r="L158" s="224">
        <f t="shared" si="117"/>
        <v>0</v>
      </c>
      <c r="M158" s="224">
        <f t="shared" si="117"/>
        <v>0</v>
      </c>
      <c r="N158" s="224">
        <f t="shared" si="117"/>
        <v>0</v>
      </c>
      <c r="O158" s="224">
        <f t="shared" si="117"/>
        <v>0</v>
      </c>
      <c r="P158" s="224">
        <f t="shared" si="117"/>
        <v>0</v>
      </c>
      <c r="Q158" s="224">
        <f t="shared" si="117"/>
        <v>0</v>
      </c>
    </row>
    <row r="159" spans="1:17" hidden="1" outlineLevel="2"/>
    <row r="160" spans="1:17" hidden="1" outlineLevel="2">
      <c r="C160" s="86" t="s">
        <v>530</v>
      </c>
      <c r="F160" s="84"/>
      <c r="G160" s="84"/>
      <c r="H160" s="84"/>
      <c r="I160" s="84"/>
      <c r="J160" s="84"/>
      <c r="K160" s="84"/>
      <c r="L160" s="84"/>
      <c r="M160" s="84"/>
      <c r="N160" s="84"/>
      <c r="O160" s="84"/>
      <c r="P160" s="84"/>
      <c r="Q160" s="84"/>
    </row>
    <row r="161" spans="1:17" hidden="1" outlineLevel="2">
      <c r="E161" s="84" t="str">
        <f t="shared" ref="E161:Q161" si="118" xml:space="preserve"> E141</f>
        <v>Total: Closing RCV - WR - real</v>
      </c>
      <c r="F161" s="84">
        <f t="shared" si="118"/>
        <v>0</v>
      </c>
      <c r="G161" s="84" t="str">
        <f t="shared" si="118"/>
        <v>£m</v>
      </c>
      <c r="H161" s="84">
        <f t="shared" si="118"/>
        <v>0</v>
      </c>
      <c r="I161" s="84">
        <f t="shared" si="118"/>
        <v>0</v>
      </c>
      <c r="J161" s="84">
        <f t="shared" si="118"/>
        <v>0</v>
      </c>
      <c r="K161" s="84">
        <f t="shared" si="118"/>
        <v>0</v>
      </c>
      <c r="L161" s="84">
        <f t="shared" si="118"/>
        <v>0</v>
      </c>
      <c r="M161" s="84">
        <f t="shared" si="118"/>
        <v>589.71695823573759</v>
      </c>
      <c r="N161" s="84">
        <f t="shared" si="118"/>
        <v>584.47315367873091</v>
      </c>
      <c r="O161" s="84">
        <f t="shared" si="118"/>
        <v>588.31515968478038</v>
      </c>
      <c r="P161" s="84">
        <f t="shared" si="118"/>
        <v>600.68739686634274</v>
      </c>
      <c r="Q161" s="84">
        <f t="shared" si="118"/>
        <v>600.78521309481027</v>
      </c>
    </row>
    <row r="162" spans="1:17" s="187" customFormat="1" hidden="1" outlineLevel="2">
      <c r="A162" s="183"/>
      <c r="B162" s="218"/>
      <c r="C162" s="185"/>
      <c r="D162" s="186"/>
      <c r="E162" s="181" t="str">
        <f xml:space="preserve"> Inp!E$109</f>
        <v>RCV balance - WR - real</v>
      </c>
      <c r="F162" s="181">
        <f xml:space="preserve"> Inp!F$109</f>
        <v>0</v>
      </c>
      <c r="G162" s="181" t="str">
        <f xml:space="preserve"> Inp!G$109</f>
        <v>£m</v>
      </c>
      <c r="H162" s="181">
        <f xml:space="preserve"> Inp!H$109</f>
        <v>0</v>
      </c>
      <c r="I162" s="181">
        <f xml:space="preserve"> Inp!I$109</f>
        <v>0</v>
      </c>
      <c r="J162" s="181">
        <f xml:space="preserve"> Inp!J$109</f>
        <v>0</v>
      </c>
      <c r="K162" s="181">
        <f xml:space="preserve"> Inp!K$109</f>
        <v>0</v>
      </c>
      <c r="L162" s="181">
        <f xml:space="preserve"> Inp!L$109</f>
        <v>0</v>
      </c>
      <c r="M162" s="181">
        <f xml:space="preserve"> Inp!M$109</f>
        <v>589.71695823573702</v>
      </c>
      <c r="N162" s="181">
        <f xml:space="preserve"> Inp!N$109</f>
        <v>584.47315367873102</v>
      </c>
      <c r="O162" s="181">
        <f xml:space="preserve"> Inp!O$109</f>
        <v>588.31515968478095</v>
      </c>
      <c r="P162" s="181">
        <f xml:space="preserve"> Inp!P$109</f>
        <v>600.68739686634297</v>
      </c>
      <c r="Q162" s="181">
        <f xml:space="preserve"> Inp!Q$109</f>
        <v>600.78521309481005</v>
      </c>
    </row>
    <row r="163" spans="1:17" s="240" customFormat="1" hidden="1" outlineLevel="2">
      <c r="A163" s="237"/>
      <c r="B163" s="220"/>
      <c r="C163" s="238"/>
      <c r="D163" s="239"/>
      <c r="E163" s="196" t="str">
        <f t="shared" ref="E163:Q163" si="119" xml:space="preserve"> E62</f>
        <v>Indexation on RCV - CPI(H) other adjustments balance - WR - real</v>
      </c>
      <c r="F163" s="196">
        <f t="shared" si="119"/>
        <v>0</v>
      </c>
      <c r="G163" s="196" t="str">
        <f t="shared" si="119"/>
        <v>£m</v>
      </c>
      <c r="H163" s="196">
        <f t="shared" si="119"/>
        <v>0</v>
      </c>
      <c r="I163" s="196">
        <f t="shared" si="119"/>
        <v>0</v>
      </c>
      <c r="J163" s="196">
        <f t="shared" si="119"/>
        <v>0</v>
      </c>
      <c r="K163" s="196">
        <f t="shared" si="119"/>
        <v>0</v>
      </c>
      <c r="L163" s="196">
        <f t="shared" si="119"/>
        <v>0</v>
      </c>
      <c r="M163" s="196">
        <f t="shared" si="119"/>
        <v>0</v>
      </c>
      <c r="N163" s="196">
        <f t="shared" si="119"/>
        <v>0</v>
      </c>
      <c r="O163" s="196">
        <f t="shared" si="119"/>
        <v>0</v>
      </c>
      <c r="P163" s="196">
        <f t="shared" si="119"/>
        <v>0</v>
      </c>
      <c r="Q163" s="196">
        <f t="shared" si="119"/>
        <v>0</v>
      </c>
    </row>
    <row r="164" spans="1:17" s="224" customFormat="1" hidden="1" outlineLevel="2">
      <c r="A164" s="219"/>
      <c r="B164" s="220"/>
      <c r="C164" s="221"/>
      <c r="D164" s="222"/>
      <c r="E164" s="223" t="s">
        <v>758</v>
      </c>
      <c r="G164" s="224" t="s">
        <v>724</v>
      </c>
      <c r="H164" s="247">
        <f xml:space="preserve"> SUM(J164:Q164)</f>
        <v>0</v>
      </c>
      <c r="I164" s="196"/>
      <c r="J164" s="224">
        <f t="shared" ref="J164:Q164" si="120" xml:space="preserve"> IF(ROUND(J161,3) = ROUND((J162 + J163),3), 0, 1)</f>
        <v>0</v>
      </c>
      <c r="K164" s="224">
        <f t="shared" si="120"/>
        <v>0</v>
      </c>
      <c r="L164" s="224">
        <f t="shared" si="120"/>
        <v>0</v>
      </c>
      <c r="M164" s="224">
        <f t="shared" si="120"/>
        <v>0</v>
      </c>
      <c r="N164" s="224">
        <f t="shared" si="120"/>
        <v>0</v>
      </c>
      <c r="O164" s="224">
        <f t="shared" si="120"/>
        <v>0</v>
      </c>
      <c r="P164" s="224">
        <f t="shared" si="120"/>
        <v>0</v>
      </c>
      <c r="Q164" s="224">
        <f t="shared" si="120"/>
        <v>0</v>
      </c>
    </row>
    <row r="165" spans="1:17" hidden="1" outlineLevel="2"/>
    <row r="166" spans="1:17" hidden="1" outlineLevel="2"/>
    <row r="167" spans="1:17" hidden="1" outlineLevel="1"/>
    <row r="168" spans="1:17" hidden="1" outlineLevel="1" collapsed="1">
      <c r="B168" s="85" t="s">
        <v>759</v>
      </c>
    </row>
    <row r="169" spans="1:17" hidden="1" outlineLevel="2"/>
    <row r="170" spans="1:17" s="161" customFormat="1" hidden="1" outlineLevel="2">
      <c r="A170" s="157"/>
      <c r="B170" s="158"/>
      <c r="C170" s="159"/>
      <c r="D170" s="160"/>
      <c r="E170" s="155" t="str">
        <f xml:space="preserve"> Inp!E$206</f>
        <v>Regulatory equity notional (PR19FD)</v>
      </c>
      <c r="F170" s="155">
        <f xml:space="preserve"> Inp!F$206</f>
        <v>0</v>
      </c>
      <c r="G170" s="155" t="str">
        <f xml:space="preserve"> Inp!G$206</f>
        <v>%</v>
      </c>
      <c r="H170" s="155">
        <f xml:space="preserve"> Inp!H$206</f>
        <v>0</v>
      </c>
      <c r="I170" s="155">
        <f xml:space="preserve"> Inp!I$206</f>
        <v>0</v>
      </c>
      <c r="J170" s="249">
        <f xml:space="preserve"> Inp!J$206</f>
        <v>0</v>
      </c>
      <c r="K170" s="249">
        <f xml:space="preserve"> Inp!K$206</f>
        <v>0</v>
      </c>
      <c r="L170" s="249">
        <f xml:space="preserve"> Inp!L$206</f>
        <v>0</v>
      </c>
      <c r="M170" s="249">
        <f xml:space="preserve"> Inp!M$206</f>
        <v>0.4</v>
      </c>
      <c r="N170" s="249">
        <f xml:space="preserve"> Inp!N$206</f>
        <v>0.4</v>
      </c>
      <c r="O170" s="249">
        <f xml:space="preserve"> Inp!O$206</f>
        <v>0.4</v>
      </c>
      <c r="P170" s="249">
        <f xml:space="preserve"> Inp!P$206</f>
        <v>0.4</v>
      </c>
      <c r="Q170" s="249">
        <f xml:space="preserve"> Inp!Q$206</f>
        <v>0.4</v>
      </c>
    </row>
    <row r="171" spans="1:17" hidden="1" outlineLevel="2">
      <c r="B171" s="304"/>
      <c r="E171" s="84" t="str">
        <f t="shared" ref="E171:Q171" si="121" xml:space="preserve"> E145</f>
        <v>Average total RCV - WR - real</v>
      </c>
      <c r="F171" s="84">
        <f t="shared" si="121"/>
        <v>0</v>
      </c>
      <c r="G171" s="84" t="str">
        <f t="shared" si="121"/>
        <v>£m</v>
      </c>
      <c r="H171" s="84">
        <f t="shared" si="121"/>
        <v>0</v>
      </c>
      <c r="I171" s="84">
        <f t="shared" si="121"/>
        <v>0</v>
      </c>
      <c r="J171" s="84">
        <f t="shared" si="121"/>
        <v>0</v>
      </c>
      <c r="K171" s="84">
        <f t="shared" si="121"/>
        <v>0</v>
      </c>
      <c r="L171" s="84">
        <f t="shared" si="121"/>
        <v>0</v>
      </c>
      <c r="M171" s="84">
        <f t="shared" si="121"/>
        <v>594.44818503034764</v>
      </c>
      <c r="N171" s="84">
        <f t="shared" si="121"/>
        <v>588.44180427887181</v>
      </c>
      <c r="O171" s="84">
        <f t="shared" si="121"/>
        <v>587.86020696341075</v>
      </c>
      <c r="P171" s="84">
        <f t="shared" si="121"/>
        <v>595.95251762816679</v>
      </c>
      <c r="Q171" s="84">
        <f t="shared" si="121"/>
        <v>602.1400293596646</v>
      </c>
    </row>
    <row r="172" spans="1:17" hidden="1" outlineLevel="2">
      <c r="B172" s="269"/>
      <c r="E172" s="84" t="s">
        <v>760</v>
      </c>
      <c r="G172" s="70" t="s">
        <v>255</v>
      </c>
      <c r="J172" s="84">
        <f t="shared" ref="J172" si="122" xml:space="preserve"> J170 * J171</f>
        <v>0</v>
      </c>
      <c r="K172" s="84">
        <f t="shared" ref="K172" si="123" xml:space="preserve"> K170 * K171</f>
        <v>0</v>
      </c>
      <c r="L172" s="84">
        <f t="shared" ref="L172" si="124" xml:space="preserve"> L170 * L171</f>
        <v>0</v>
      </c>
      <c r="M172" s="84">
        <f t="shared" ref="M172" si="125" xml:space="preserve"> M170 * M171</f>
        <v>237.77927401213907</v>
      </c>
      <c r="N172" s="84">
        <f t="shared" ref="N172" si="126" xml:space="preserve"> N170 * N171</f>
        <v>235.37672171154873</v>
      </c>
      <c r="O172" s="84">
        <f t="shared" ref="O172" si="127" xml:space="preserve"> O170 * O171</f>
        <v>235.1440827853643</v>
      </c>
      <c r="P172" s="84">
        <f t="shared" ref="P172" si="128" xml:space="preserve"> P170 * P171</f>
        <v>238.38100705126672</v>
      </c>
      <c r="Q172" s="84">
        <f t="shared" ref="Q172" si="129" xml:space="preserve"> Q170 * Q171</f>
        <v>240.85601174386585</v>
      </c>
    </row>
    <row r="173" spans="1:17" hidden="1" outlineLevel="1"/>
    <row r="174" spans="1:17" hidden="1" outlineLevel="1" collapsed="1">
      <c r="B174" s="85" t="s">
        <v>761</v>
      </c>
    </row>
    <row r="175" spans="1:17" hidden="1" outlineLevel="2"/>
    <row r="176" spans="1:17" s="161" customFormat="1" hidden="1" outlineLevel="2">
      <c r="A176" s="157"/>
      <c r="B176" s="158"/>
      <c r="C176" s="159"/>
      <c r="D176" s="160"/>
      <c r="E176" s="155" t="str">
        <f xml:space="preserve"> Inp!E$214</f>
        <v>Regulatory equity actual</v>
      </c>
      <c r="F176" s="155">
        <f xml:space="preserve"> Inp!F$214</f>
        <v>0</v>
      </c>
      <c r="G176" s="155" t="str">
        <f xml:space="preserve"> Inp!G$214</f>
        <v>%</v>
      </c>
      <c r="H176" s="155">
        <f xml:space="preserve"> Inp!H$214</f>
        <v>0</v>
      </c>
      <c r="I176" s="155">
        <f xml:space="preserve"> Inp!I$214</f>
        <v>0</v>
      </c>
      <c r="J176" s="301">
        <f xml:space="preserve"> Inp!J$214</f>
        <v>0</v>
      </c>
      <c r="K176" s="301">
        <f xml:space="preserve"> Inp!K$214</f>
        <v>0</v>
      </c>
      <c r="L176" s="301">
        <f xml:space="preserve"> Inp!L$214</f>
        <v>0</v>
      </c>
      <c r="M176" s="301">
        <f xml:space="preserve"> Inp!M$214</f>
        <v>0.33494999999999997</v>
      </c>
      <c r="N176" s="301">
        <f xml:space="preserve"> Inp!N$214</f>
        <v>0</v>
      </c>
      <c r="O176" s="301">
        <f xml:space="preserve"> Inp!O$214</f>
        <v>0</v>
      </c>
      <c r="P176" s="301">
        <f xml:space="preserve"> Inp!P$214</f>
        <v>0</v>
      </c>
      <c r="Q176" s="301">
        <f xml:space="preserve"> Inp!Q$214</f>
        <v>0</v>
      </c>
    </row>
    <row r="177" spans="1:20" hidden="1" outlineLevel="2">
      <c r="E177" s="84" t="str">
        <f t="shared" ref="E177:Q177" si="130" xml:space="preserve"> E145</f>
        <v>Average total RCV - WR - real</v>
      </c>
      <c r="F177" s="84">
        <f t="shared" si="130"/>
        <v>0</v>
      </c>
      <c r="G177" s="84" t="str">
        <f t="shared" si="130"/>
        <v>£m</v>
      </c>
      <c r="H177" s="84">
        <f t="shared" si="130"/>
        <v>0</v>
      </c>
      <c r="I177" s="84">
        <f t="shared" si="130"/>
        <v>0</v>
      </c>
      <c r="J177" s="84">
        <f t="shared" si="130"/>
        <v>0</v>
      </c>
      <c r="K177" s="84">
        <f t="shared" si="130"/>
        <v>0</v>
      </c>
      <c r="L177" s="84">
        <f t="shared" si="130"/>
        <v>0</v>
      </c>
      <c r="M177" s="84">
        <f t="shared" si="130"/>
        <v>594.44818503034764</v>
      </c>
      <c r="N177" s="84">
        <f t="shared" si="130"/>
        <v>588.44180427887181</v>
      </c>
      <c r="O177" s="84">
        <f t="shared" si="130"/>
        <v>587.86020696341075</v>
      </c>
      <c r="P177" s="84">
        <f t="shared" si="130"/>
        <v>595.95251762816679</v>
      </c>
      <c r="Q177" s="84">
        <f t="shared" si="130"/>
        <v>602.1400293596646</v>
      </c>
    </row>
    <row r="178" spans="1:20" hidden="1" outlineLevel="2">
      <c r="E178" s="84" t="s">
        <v>762</v>
      </c>
      <c r="G178" s="70" t="s">
        <v>255</v>
      </c>
      <c r="J178" s="84">
        <f t="shared" ref="J178:Q178" si="131" xml:space="preserve"> J176 * J177</f>
        <v>0</v>
      </c>
      <c r="K178" s="84">
        <f t="shared" si="131"/>
        <v>0</v>
      </c>
      <c r="L178" s="84">
        <f t="shared" si="131"/>
        <v>0</v>
      </c>
      <c r="M178" s="84">
        <f t="shared" si="131"/>
        <v>199.11041957591493</v>
      </c>
      <c r="N178" s="84">
        <f t="shared" si="131"/>
        <v>0</v>
      </c>
      <c r="O178" s="84">
        <f t="shared" si="131"/>
        <v>0</v>
      </c>
      <c r="P178" s="84">
        <f t="shared" si="131"/>
        <v>0</v>
      </c>
      <c r="Q178" s="84">
        <f t="shared" si="131"/>
        <v>0</v>
      </c>
    </row>
    <row r="179" spans="1:20" hidden="1" outlineLevel="1"/>
    <row r="180" spans="1:20" hidden="1" outlineLevel="1"/>
    <row r="181" spans="1:20"/>
    <row r="182" spans="1:20" collapsed="1">
      <c r="A182" s="33" t="s">
        <v>763</v>
      </c>
      <c r="B182" s="33"/>
      <c r="C182" s="33"/>
      <c r="D182" s="33"/>
      <c r="E182" s="33"/>
      <c r="F182" s="33"/>
      <c r="G182" s="33"/>
      <c r="H182" s="33"/>
      <c r="I182" s="33"/>
      <c r="J182" s="33"/>
      <c r="K182" s="33"/>
      <c r="L182" s="33"/>
      <c r="M182" s="33"/>
      <c r="N182" s="33"/>
      <c r="O182" s="33"/>
      <c r="P182" s="33"/>
      <c r="Q182" s="33"/>
      <c r="R182" s="33"/>
      <c r="S182" s="33"/>
      <c r="T182" s="33"/>
    </row>
    <row r="183" spans="1:20" hidden="1" outlineLevel="1"/>
    <row r="184" spans="1:20" s="92" customFormat="1" hidden="1" outlineLevel="1" collapsed="1">
      <c r="A184" s="11"/>
      <c r="B184" s="12" t="s">
        <v>713</v>
      </c>
      <c r="C184" s="13"/>
      <c r="D184" s="14"/>
      <c r="E184" s="91"/>
      <c r="G184" s="93"/>
    </row>
    <row r="185" spans="1:20" s="92" customFormat="1" hidden="1" outlineLevel="2">
      <c r="A185" s="11"/>
      <c r="B185" s="12"/>
      <c r="C185" s="13"/>
      <c r="D185" s="115"/>
      <c r="E185" s="91"/>
      <c r="G185" s="93"/>
    </row>
    <row r="186" spans="1:20" s="292" customFormat="1" hidden="1" outlineLevel="2">
      <c r="A186" s="287"/>
      <c r="B186" s="288"/>
      <c r="C186" s="289"/>
      <c r="D186" s="290"/>
      <c r="E186" s="181" t="str">
        <f>Inp!E$114</f>
        <v>RCV CPI(H) + RPI wedge bf balance BEG - WN - nominal</v>
      </c>
      <c r="F186" s="181">
        <f>Inp!F$114</f>
        <v>0</v>
      </c>
      <c r="G186" s="181" t="str">
        <f>Inp!G$114</f>
        <v>£m</v>
      </c>
      <c r="H186" s="181">
        <f>Inp!H$114</f>
        <v>0</v>
      </c>
      <c r="I186" s="181">
        <f>Inp!I$114</f>
        <v>0</v>
      </c>
      <c r="J186" s="181">
        <f>Inp!J$114</f>
        <v>0</v>
      </c>
      <c r="K186" s="181">
        <f>Inp!K$114</f>
        <v>0</v>
      </c>
      <c r="L186" s="181">
        <f>Inp!L$114</f>
        <v>0</v>
      </c>
      <c r="M186" s="293">
        <f>Inp!M$114</f>
        <v>1764.7679912942399</v>
      </c>
      <c r="N186" s="293">
        <f>Inp!N$114</f>
        <v>1701.71641738218</v>
      </c>
      <c r="O186" s="293">
        <f>Inp!O$114</f>
        <v>1648.5241326012599</v>
      </c>
      <c r="P186" s="293">
        <f>Inp!P$114</f>
        <v>1599.2161660429001</v>
      </c>
      <c r="Q186" s="293">
        <f>Inp!Q$114</f>
        <v>1549.0872033825899</v>
      </c>
    </row>
    <row r="187" spans="1:20" s="187" customFormat="1" hidden="1" outlineLevel="2">
      <c r="A187" s="183"/>
      <c r="B187" s="216"/>
      <c r="C187" s="185"/>
      <c r="D187" s="186"/>
      <c r="E187" s="181" t="str">
        <f>Inp!E$115</f>
        <v>Indexation on RCV - CPI(H) + RPI wedge bf balance - WN - nominal</v>
      </c>
      <c r="F187" s="181">
        <f>Inp!F$115</f>
        <v>0</v>
      </c>
      <c r="G187" s="181" t="str">
        <f>Inp!G$115</f>
        <v>£m</v>
      </c>
      <c r="H187" s="181">
        <f>Inp!H$115</f>
        <v>0</v>
      </c>
      <c r="I187" s="181">
        <f>Inp!I$115</f>
        <v>0</v>
      </c>
      <c r="J187" s="181">
        <f>Inp!J$115</f>
        <v>0</v>
      </c>
      <c r="K187" s="181">
        <f>Inp!K$115</f>
        <v>0</v>
      </c>
      <c r="L187" s="181">
        <f>Inp!L$115</f>
        <v>0</v>
      </c>
      <c r="M187" s="293">
        <f>Inp!M$115</f>
        <v>42.809903433198599</v>
      </c>
      <c r="N187" s="293">
        <f>Inp!N$115</f>
        <v>50.349787520012903</v>
      </c>
      <c r="O187" s="293">
        <f>Inp!O$115</f>
        <v>51.934582137674603</v>
      </c>
      <c r="P187" s="293">
        <f>Inp!P$115</f>
        <v>51.174917313373797</v>
      </c>
      <c r="Q187" s="293">
        <f>Inp!Q$115</f>
        <v>49.570790508243903</v>
      </c>
    </row>
    <row r="188" spans="1:20" s="187" customFormat="1" hidden="1" outlineLevel="2">
      <c r="A188" s="183"/>
      <c r="B188" s="216"/>
      <c r="C188" s="185"/>
      <c r="D188" s="186"/>
      <c r="E188" s="181" t="str">
        <f>Inp!E$116</f>
        <v>RCV - CPI(H) + RPI wedge bf depreciation - WN - nominal</v>
      </c>
      <c r="F188" s="181">
        <f>Inp!F$116</f>
        <v>0</v>
      </c>
      <c r="G188" s="181" t="str">
        <f>Inp!G$116</f>
        <v>£m</v>
      </c>
      <c r="H188" s="181">
        <f>Inp!H$116</f>
        <v>0</v>
      </c>
      <c r="I188" s="181">
        <f>Inp!I$116</f>
        <v>0</v>
      </c>
      <c r="J188" s="181">
        <f>Inp!J$116</f>
        <v>0</v>
      </c>
      <c r="K188" s="181">
        <f>Inp!K$116</f>
        <v>0</v>
      </c>
      <c r="L188" s="181">
        <f>Inp!L$116</f>
        <v>0</v>
      </c>
      <c r="M188" s="293">
        <f>Inp!M$116</f>
        <v>105.861477345265</v>
      </c>
      <c r="N188" s="293">
        <f>Inp!N$116</f>
        <v>103.542072300927</v>
      </c>
      <c r="O188" s="293">
        <f>Inp!O$116</f>
        <v>101.24254869604199</v>
      </c>
      <c r="P188" s="293">
        <f>Inp!P$116</f>
        <v>101.303879973682</v>
      </c>
      <c r="Q188" s="293">
        <f>Inp!Q$116</f>
        <v>100.410721702082</v>
      </c>
    </row>
    <row r="189" spans="1:20" s="259" customFormat="1" hidden="1" outlineLevel="2">
      <c r="A189" s="256"/>
      <c r="B189" s="257"/>
      <c r="C189" s="258"/>
      <c r="D189" s="255"/>
      <c r="E189" s="272" t="str">
        <f>Time!E$39</f>
        <v>Acquisition / initial balance date flag</v>
      </c>
      <c r="F189" s="272">
        <f>Time!F$39</f>
        <v>0</v>
      </c>
      <c r="G189" s="272" t="str">
        <f>Time!G$39</f>
        <v>flag</v>
      </c>
      <c r="H189" s="272">
        <f>Time!H$39</f>
        <v>1</v>
      </c>
      <c r="I189" s="272">
        <f>Time!I$39</f>
        <v>0</v>
      </c>
      <c r="J189" s="272">
        <f>Time!J$39</f>
        <v>0</v>
      </c>
      <c r="K189" s="272">
        <f>Time!K$39</f>
        <v>0</v>
      </c>
      <c r="L189" s="272">
        <f>Time!L$39</f>
        <v>1</v>
      </c>
      <c r="M189" s="272">
        <f>Time!M$39</f>
        <v>0</v>
      </c>
      <c r="N189" s="272">
        <f>Time!N$39</f>
        <v>0</v>
      </c>
      <c r="O189" s="272">
        <f>Time!O$39</f>
        <v>0</v>
      </c>
      <c r="P189" s="272">
        <f>Time!P$39</f>
        <v>0</v>
      </c>
      <c r="Q189" s="272">
        <f>Time!Q$39</f>
        <v>0</v>
      </c>
    </row>
    <row r="190" spans="1:20" s="259" customFormat="1" hidden="1" outlineLevel="2">
      <c r="A190" s="256"/>
      <c r="B190" s="257"/>
      <c r="C190" s="258"/>
      <c r="D190" s="255"/>
      <c r="E190" s="196" t="s">
        <v>764</v>
      </c>
      <c r="F190" s="274"/>
      <c r="G190" s="196" t="s">
        <v>255</v>
      </c>
      <c r="H190" s="274"/>
      <c r="I190" s="274"/>
      <c r="J190" s="274">
        <f t="shared" ref="J190" si="132" xml:space="preserve"> IF(J189 = 1, K186 * J189, 0)</f>
        <v>0</v>
      </c>
      <c r="K190" s="274">
        <f t="shared" ref="K190" si="133" xml:space="preserve"> IF(K189 = 1, L186 * K189, 0)</f>
        <v>0</v>
      </c>
      <c r="L190" s="274">
        <f t="shared" ref="L190" si="134" xml:space="preserve"> IF(L189 = 1, M186 * L189, 0)</f>
        <v>1764.7679912942399</v>
      </c>
      <c r="M190" s="274">
        <f t="shared" ref="M190" si="135" xml:space="preserve"> IF(M189 = 1, N186 * M189, 0)</f>
        <v>0</v>
      </c>
      <c r="N190" s="274">
        <f t="shared" ref="N190" si="136" xml:space="preserve"> IF(N189 = 1, O186 * N189, 0)</f>
        <v>0</v>
      </c>
      <c r="O190" s="274">
        <f t="shared" ref="O190" si="137" xml:space="preserve"> IF(O189 = 1, P186 * O189, 0)</f>
        <v>0</v>
      </c>
      <c r="P190" s="274">
        <f t="shared" ref="P190" si="138" xml:space="preserve"> IF(P189 = 1, Q186 * P189, 0)</f>
        <v>0</v>
      </c>
      <c r="Q190" s="274">
        <f t="shared" ref="Q190" si="139" xml:space="preserve"> IF(Q189 = 1, R186 * Q189, 0)</f>
        <v>0</v>
      </c>
    </row>
    <row r="191" spans="1:20" s="259" customFormat="1" hidden="1" outlineLevel="2">
      <c r="A191" s="256"/>
      <c r="B191" s="257"/>
      <c r="C191" s="258"/>
      <c r="D191" s="255"/>
      <c r="E191" s="196"/>
      <c r="F191" s="274"/>
      <c r="G191" s="196"/>
      <c r="H191" s="274"/>
      <c r="I191" s="274"/>
      <c r="J191" s="274"/>
      <c r="K191" s="274"/>
      <c r="L191" s="274"/>
      <c r="M191" s="274"/>
      <c r="N191" s="274"/>
      <c r="O191" s="274"/>
      <c r="P191" s="274"/>
      <c r="Q191" s="274"/>
    </row>
    <row r="192" spans="1:20" s="187" customFormat="1" hidden="1" outlineLevel="2">
      <c r="A192" s="183"/>
      <c r="B192" s="216"/>
      <c r="C192" s="185"/>
      <c r="D192" s="186"/>
      <c r="E192" s="181" t="str">
        <f>Index!E$85</f>
        <v>CPIH index (PR19FD) - FYA - inflate from FYA 2017-18</v>
      </c>
      <c r="F192" s="181">
        <f>Index!F$85</f>
        <v>0</v>
      </c>
      <c r="G192" s="181" t="str">
        <f>Index!G$85</f>
        <v>Factor</v>
      </c>
      <c r="H192" s="181">
        <f>Index!H$85</f>
        <v>0</v>
      </c>
      <c r="I192" s="181">
        <f>Index!I$85</f>
        <v>0</v>
      </c>
      <c r="J192" s="181">
        <f>Index!J$85</f>
        <v>1</v>
      </c>
      <c r="K192" s="181">
        <f>Index!K$85</f>
        <v>1.0212697905005599</v>
      </c>
      <c r="L192" s="181">
        <f>Index!L$85</f>
        <v>1.0416029201511179</v>
      </c>
      <c r="M192" s="181">
        <f>Index!M$85</f>
        <v>1.0622616980779827</v>
      </c>
      <c r="N192" s="181">
        <f>Index!N$85</f>
        <v>1.0835515290872799</v>
      </c>
      <c r="O192" s="181">
        <f>Index!O$85</f>
        <v>1.1060365794841869</v>
      </c>
      <c r="P192" s="181">
        <f>Index!P$85</f>
        <v>1.1292633476533553</v>
      </c>
      <c r="Q192" s="181">
        <f>Index!Q$85</f>
        <v>1.1529778779540774</v>
      </c>
    </row>
    <row r="193" spans="1:17" hidden="1" outlineLevel="2">
      <c r="F193" s="84"/>
      <c r="G193" s="84"/>
      <c r="H193" s="84"/>
      <c r="I193" s="84"/>
      <c r="J193" s="84"/>
      <c r="K193" s="84"/>
      <c r="L193" s="84"/>
      <c r="M193" s="84"/>
      <c r="N193" s="84"/>
      <c r="O193" s="84"/>
      <c r="P193" s="84"/>
      <c r="Q193" s="84"/>
    </row>
    <row r="194" spans="1:17" s="118" customFormat="1" hidden="1" outlineLevel="2">
      <c r="A194" s="369"/>
      <c r="B194" s="269"/>
      <c r="C194" s="270"/>
      <c r="D194" s="271"/>
      <c r="E194" s="117" t="s">
        <v>765</v>
      </c>
      <c r="F194" s="117"/>
      <c r="G194" s="117" t="s">
        <v>255</v>
      </c>
      <c r="H194" s="117"/>
      <c r="I194" s="117"/>
      <c r="J194" s="117">
        <f t="shared" ref="J194:Q194" si="140" xml:space="preserve"> J190 / J192</f>
        <v>0</v>
      </c>
      <c r="K194" s="117">
        <f t="shared" si="140"/>
        <v>0</v>
      </c>
      <c r="L194" s="117">
        <f xml:space="preserve"> L190 / L192</f>
        <v>1694.280955969482</v>
      </c>
      <c r="M194" s="117">
        <f t="shared" si="140"/>
        <v>0</v>
      </c>
      <c r="N194" s="117">
        <f t="shared" si="140"/>
        <v>0</v>
      </c>
      <c r="O194" s="117">
        <f t="shared" si="140"/>
        <v>0</v>
      </c>
      <c r="P194" s="117">
        <f t="shared" si="140"/>
        <v>0</v>
      </c>
      <c r="Q194" s="117">
        <f t="shared" si="140"/>
        <v>0</v>
      </c>
    </row>
    <row r="195" spans="1:17" hidden="1" outlineLevel="2">
      <c r="E195" s="84" t="s">
        <v>766</v>
      </c>
      <c r="F195" s="84"/>
      <c r="G195" s="84" t="s">
        <v>255</v>
      </c>
      <c r="H195" s="84"/>
      <c r="I195" s="84"/>
      <c r="J195" s="84">
        <f t="shared" ref="J195:Q195" si="141" xml:space="preserve"> J186 / J192</f>
        <v>0</v>
      </c>
      <c r="K195" s="84">
        <f t="shared" si="141"/>
        <v>0</v>
      </c>
      <c r="L195" s="84">
        <f t="shared" si="141"/>
        <v>0</v>
      </c>
      <c r="M195" s="84">
        <f t="shared" si="141"/>
        <v>1661.3307196214892</v>
      </c>
      <c r="N195" s="84">
        <f t="shared" si="141"/>
        <v>1570.4988380345933</v>
      </c>
      <c r="O195" s="84">
        <f t="shared" si="141"/>
        <v>1490.478853213036</v>
      </c>
      <c r="P195" s="84">
        <f t="shared" si="141"/>
        <v>1416.1587457576848</v>
      </c>
      <c r="Q195" s="84">
        <f t="shared" si="141"/>
        <v>1343.5532745271712</v>
      </c>
    </row>
    <row r="196" spans="1:17" hidden="1" outlineLevel="2">
      <c r="E196" s="84" t="s">
        <v>767</v>
      </c>
      <c r="F196" s="84"/>
      <c r="G196" s="84" t="s">
        <v>255</v>
      </c>
      <c r="H196" s="84"/>
      <c r="I196" s="84"/>
      <c r="J196" s="84">
        <f t="shared" ref="J196:Q196" si="142" xml:space="preserve"> J187 / J192</f>
        <v>0</v>
      </c>
      <c r="K196" s="84">
        <f t="shared" si="142"/>
        <v>0</v>
      </c>
      <c r="L196" s="84">
        <f t="shared" si="142"/>
        <v>0</v>
      </c>
      <c r="M196" s="84">
        <f t="shared" si="142"/>
        <v>40.300712631037406</v>
      </c>
      <c r="N196" s="84">
        <f t="shared" si="142"/>
        <v>46.467367880902351</v>
      </c>
      <c r="O196" s="84">
        <f t="shared" si="142"/>
        <v>46.955573713389214</v>
      </c>
      <c r="P196" s="84">
        <f t="shared" si="142"/>
        <v>45.317079864246793</v>
      </c>
      <c r="Q196" s="84">
        <f t="shared" si="142"/>
        <v>42.993704784870374</v>
      </c>
    </row>
    <row r="197" spans="1:17" hidden="1" outlineLevel="2">
      <c r="E197" s="84" t="s">
        <v>768</v>
      </c>
      <c r="F197" s="84"/>
      <c r="G197" s="84" t="s">
        <v>255</v>
      </c>
      <c r="H197" s="84"/>
      <c r="I197" s="84"/>
      <c r="J197" s="84">
        <f t="shared" ref="J197:Q197" si="143" xml:space="preserve"> J188 / J192</f>
        <v>0</v>
      </c>
      <c r="K197" s="84">
        <f t="shared" si="143"/>
        <v>0</v>
      </c>
      <c r="L197" s="84">
        <f t="shared" si="143"/>
        <v>0</v>
      </c>
      <c r="M197" s="84">
        <f t="shared" si="143"/>
        <v>99.656683034704983</v>
      </c>
      <c r="N197" s="84">
        <f t="shared" si="143"/>
        <v>95.558051021481887</v>
      </c>
      <c r="O197" s="84">
        <f t="shared" si="143"/>
        <v>91.536347507835274</v>
      </c>
      <c r="P197" s="84">
        <f t="shared" si="143"/>
        <v>89.707932329686116</v>
      </c>
      <c r="Q197" s="84">
        <f t="shared" si="143"/>
        <v>87.088159818172429</v>
      </c>
    </row>
    <row r="198" spans="1:17" hidden="1" outlineLevel="2">
      <c r="F198" s="84"/>
      <c r="G198" s="84"/>
      <c r="H198" s="84"/>
      <c r="I198" s="84"/>
      <c r="J198" s="84"/>
      <c r="K198" s="84"/>
      <c r="L198" s="84"/>
      <c r="M198" s="84"/>
      <c r="N198" s="84"/>
      <c r="O198" s="84"/>
      <c r="P198" s="84"/>
      <c r="Q198" s="84"/>
    </row>
    <row r="199" spans="1:17" hidden="1" outlineLevel="2">
      <c r="E199" s="84" t="str">
        <f t="shared" ref="E199:Q199" si="144" xml:space="preserve"> E195</f>
        <v>RCV CPI(H) + RPI wedge bf balance BEG - WN - real</v>
      </c>
      <c r="F199" s="84">
        <f t="shared" si="144"/>
        <v>0</v>
      </c>
      <c r="G199" s="84" t="str">
        <f t="shared" si="144"/>
        <v>£m</v>
      </c>
      <c r="H199" s="84">
        <f t="shared" si="144"/>
        <v>0</v>
      </c>
      <c r="I199" s="84">
        <f t="shared" si="144"/>
        <v>0</v>
      </c>
      <c r="J199" s="84">
        <f t="shared" si="144"/>
        <v>0</v>
      </c>
      <c r="K199" s="84">
        <f t="shared" si="144"/>
        <v>0</v>
      </c>
      <c r="L199" s="84">
        <f t="shared" si="144"/>
        <v>0</v>
      </c>
      <c r="M199" s="84">
        <f t="shared" si="144"/>
        <v>1661.3307196214892</v>
      </c>
      <c r="N199" s="84">
        <f t="shared" si="144"/>
        <v>1570.4988380345933</v>
      </c>
      <c r="O199" s="84">
        <f t="shared" si="144"/>
        <v>1490.478853213036</v>
      </c>
      <c r="P199" s="84">
        <f t="shared" si="144"/>
        <v>1416.1587457576848</v>
      </c>
      <c r="Q199" s="84">
        <f t="shared" si="144"/>
        <v>1343.5532745271712</v>
      </c>
    </row>
    <row r="200" spans="1:17" hidden="1" outlineLevel="2">
      <c r="D200" s="83" t="s">
        <v>719</v>
      </c>
      <c r="E200" s="84" t="str">
        <f t="shared" ref="E200:Q200" si="145" xml:space="preserve"> E196</f>
        <v>Indexation on RCV - CPI(H) + RPI wedge bf balance - WN - real</v>
      </c>
      <c r="F200" s="84">
        <f t="shared" si="145"/>
        <v>0</v>
      </c>
      <c r="G200" s="84" t="str">
        <f t="shared" si="145"/>
        <v>£m</v>
      </c>
      <c r="H200" s="84">
        <f t="shared" si="145"/>
        <v>0</v>
      </c>
      <c r="I200" s="84">
        <f t="shared" si="145"/>
        <v>0</v>
      </c>
      <c r="J200" s="84">
        <f t="shared" si="145"/>
        <v>0</v>
      </c>
      <c r="K200" s="84">
        <f t="shared" si="145"/>
        <v>0</v>
      </c>
      <c r="L200" s="84">
        <f t="shared" si="145"/>
        <v>0</v>
      </c>
      <c r="M200" s="84">
        <f t="shared" si="145"/>
        <v>40.300712631037406</v>
      </c>
      <c r="N200" s="84">
        <f t="shared" si="145"/>
        <v>46.467367880902351</v>
      </c>
      <c r="O200" s="84">
        <f t="shared" si="145"/>
        <v>46.955573713389214</v>
      </c>
      <c r="P200" s="84">
        <f t="shared" si="145"/>
        <v>45.317079864246793</v>
      </c>
      <c r="Q200" s="84">
        <f t="shared" si="145"/>
        <v>42.993704784870374</v>
      </c>
    </row>
    <row r="201" spans="1:17" hidden="1" outlineLevel="2">
      <c r="E201" s="211" t="s">
        <v>769</v>
      </c>
      <c r="F201" s="211"/>
      <c r="G201" s="211" t="s">
        <v>255</v>
      </c>
      <c r="H201" s="211"/>
      <c r="I201" s="211"/>
      <c r="J201" s="211">
        <f t="shared" ref="J201:Q201" si="146" xml:space="preserve"> SUM(J199:J200)</f>
        <v>0</v>
      </c>
      <c r="K201" s="211">
        <f t="shared" si="146"/>
        <v>0</v>
      </c>
      <c r="L201" s="211">
        <f t="shared" si="146"/>
        <v>0</v>
      </c>
      <c r="M201" s="211">
        <f t="shared" si="146"/>
        <v>1701.6314322525266</v>
      </c>
      <c r="N201" s="211">
        <f t="shared" si="146"/>
        <v>1616.9662059154957</v>
      </c>
      <c r="O201" s="211">
        <f t="shared" si="146"/>
        <v>1537.4344269264252</v>
      </c>
      <c r="P201" s="211">
        <f t="shared" si="146"/>
        <v>1461.4758256219316</v>
      </c>
      <c r="Q201" s="211">
        <f t="shared" si="146"/>
        <v>1386.5469793120415</v>
      </c>
    </row>
    <row r="202" spans="1:17" hidden="1" outlineLevel="2">
      <c r="F202" s="84"/>
      <c r="G202" s="84"/>
      <c r="H202" s="84"/>
      <c r="I202" s="84"/>
      <c r="J202" s="84"/>
      <c r="K202" s="84"/>
      <c r="L202" s="84"/>
      <c r="M202" s="84"/>
      <c r="N202" s="84"/>
      <c r="O202" s="84"/>
      <c r="P202" s="84"/>
      <c r="Q202" s="84"/>
    </row>
    <row r="203" spans="1:17" s="310" customFormat="1" hidden="1" outlineLevel="2">
      <c r="A203" s="306"/>
      <c r="B203" s="307"/>
      <c r="C203" s="308"/>
      <c r="D203" s="250"/>
      <c r="E203" s="309" t="str">
        <f t="shared" ref="E203:Q203" si="147" xml:space="preserve"> E201</f>
        <v>Opening RCV (RPI inflated RCV) - WN - real</v>
      </c>
      <c r="F203" s="309">
        <f t="shared" si="147"/>
        <v>0</v>
      </c>
      <c r="G203" s="309" t="str">
        <f t="shared" si="147"/>
        <v>£m</v>
      </c>
      <c r="H203" s="309">
        <f t="shared" si="147"/>
        <v>0</v>
      </c>
      <c r="I203" s="309">
        <f t="shared" si="147"/>
        <v>0</v>
      </c>
      <c r="J203" s="309">
        <f t="shared" si="147"/>
        <v>0</v>
      </c>
      <c r="K203" s="309">
        <f t="shared" si="147"/>
        <v>0</v>
      </c>
      <c r="L203" s="309">
        <f t="shared" si="147"/>
        <v>0</v>
      </c>
      <c r="M203" s="309">
        <f t="shared" si="147"/>
        <v>1701.6314322525266</v>
      </c>
      <c r="N203" s="309">
        <f t="shared" si="147"/>
        <v>1616.9662059154957</v>
      </c>
      <c r="O203" s="309">
        <f t="shared" si="147"/>
        <v>1537.4344269264252</v>
      </c>
      <c r="P203" s="309">
        <f t="shared" si="147"/>
        <v>1461.4758256219316</v>
      </c>
      <c r="Q203" s="309">
        <f t="shared" si="147"/>
        <v>1386.5469793120415</v>
      </c>
    </row>
    <row r="204" spans="1:17" s="310" customFormat="1" hidden="1" outlineLevel="2">
      <c r="A204" s="306"/>
      <c r="B204" s="307"/>
      <c r="C204" s="308"/>
      <c r="D204" s="250" t="s">
        <v>631</v>
      </c>
      <c r="E204" s="309" t="str">
        <f t="shared" ref="E204:Q204" si="148" xml:space="preserve"> E197</f>
        <v>RCV - CPI(H) + RPI wedge bf depreciation - WN - real</v>
      </c>
      <c r="F204" s="309">
        <f t="shared" si="148"/>
        <v>0</v>
      </c>
      <c r="G204" s="309" t="str">
        <f t="shared" si="148"/>
        <v>£m</v>
      </c>
      <c r="H204" s="309">
        <f t="shared" si="148"/>
        <v>0</v>
      </c>
      <c r="I204" s="309">
        <f t="shared" si="148"/>
        <v>0</v>
      </c>
      <c r="J204" s="309">
        <f t="shared" si="148"/>
        <v>0</v>
      </c>
      <c r="K204" s="309">
        <f t="shared" si="148"/>
        <v>0</v>
      </c>
      <c r="L204" s="309">
        <f t="shared" si="148"/>
        <v>0</v>
      </c>
      <c r="M204" s="309">
        <f t="shared" si="148"/>
        <v>99.656683034704983</v>
      </c>
      <c r="N204" s="309">
        <f t="shared" si="148"/>
        <v>95.558051021481887</v>
      </c>
      <c r="O204" s="309">
        <f t="shared" si="148"/>
        <v>91.536347507835274</v>
      </c>
      <c r="P204" s="309">
        <f t="shared" si="148"/>
        <v>89.707932329686116</v>
      </c>
      <c r="Q204" s="309">
        <f t="shared" si="148"/>
        <v>87.088159818172429</v>
      </c>
    </row>
    <row r="205" spans="1:17" s="310" customFormat="1" hidden="1" outlineLevel="2">
      <c r="A205" s="306"/>
      <c r="B205" s="307"/>
      <c r="C205" s="308"/>
      <c r="D205" s="250"/>
      <c r="E205" s="312" t="s">
        <v>770</v>
      </c>
      <c r="F205" s="312"/>
      <c r="G205" s="312" t="s">
        <v>255</v>
      </c>
      <c r="H205" s="312"/>
      <c r="I205" s="312"/>
      <c r="J205" s="312">
        <f t="shared" ref="J205:Q205" si="149" xml:space="preserve"> J203 - J204</f>
        <v>0</v>
      </c>
      <c r="K205" s="312">
        <f t="shared" si="149"/>
        <v>0</v>
      </c>
      <c r="L205" s="312">
        <f t="shared" si="149"/>
        <v>0</v>
      </c>
      <c r="M205" s="312">
        <f t="shared" si="149"/>
        <v>1601.9747492178217</v>
      </c>
      <c r="N205" s="312">
        <f t="shared" si="149"/>
        <v>1521.4081548940139</v>
      </c>
      <c r="O205" s="312">
        <f t="shared" si="149"/>
        <v>1445.89807941859</v>
      </c>
      <c r="P205" s="312">
        <f t="shared" si="149"/>
        <v>1371.7678932922454</v>
      </c>
      <c r="Q205" s="312">
        <f t="shared" si="149"/>
        <v>1299.458819493869</v>
      </c>
    </row>
    <row r="206" spans="1:17" s="92" customFormat="1" hidden="1" outlineLevel="2">
      <c r="A206" s="11"/>
      <c r="B206" s="12"/>
      <c r="C206" s="13"/>
      <c r="D206" s="14"/>
      <c r="E206" s="91"/>
      <c r="G206" s="93"/>
    </row>
    <row r="207" spans="1:17" s="92" customFormat="1" hidden="1" outlineLevel="2">
      <c r="A207" s="11"/>
      <c r="B207" s="12"/>
      <c r="C207" s="13"/>
      <c r="D207" s="115"/>
      <c r="E207" s="91" t="str">
        <f t="shared" ref="E207:Q207" si="150" xml:space="preserve"> E201</f>
        <v>Opening RCV (RPI inflated RCV) - WN - real</v>
      </c>
      <c r="F207" s="91">
        <f t="shared" si="150"/>
        <v>0</v>
      </c>
      <c r="G207" s="91" t="str">
        <f t="shared" si="150"/>
        <v>£m</v>
      </c>
      <c r="H207" s="91">
        <f t="shared" si="150"/>
        <v>0</v>
      </c>
      <c r="I207" s="91">
        <f t="shared" si="150"/>
        <v>0</v>
      </c>
      <c r="J207" s="91">
        <f t="shared" si="150"/>
        <v>0</v>
      </c>
      <c r="K207" s="91">
        <f t="shared" si="150"/>
        <v>0</v>
      </c>
      <c r="L207" s="91">
        <f t="shared" si="150"/>
        <v>0</v>
      </c>
      <c r="M207" s="91">
        <f t="shared" si="150"/>
        <v>1701.6314322525266</v>
      </c>
      <c r="N207" s="91">
        <f t="shared" si="150"/>
        <v>1616.9662059154957</v>
      </c>
      <c r="O207" s="91">
        <f t="shared" si="150"/>
        <v>1537.4344269264252</v>
      </c>
      <c r="P207" s="91">
        <f t="shared" si="150"/>
        <v>1461.4758256219316</v>
      </c>
      <c r="Q207" s="91">
        <f t="shared" si="150"/>
        <v>1386.5469793120415</v>
      </c>
    </row>
    <row r="208" spans="1:17" s="92" customFormat="1" hidden="1" outlineLevel="2">
      <c r="A208" s="11"/>
      <c r="B208" s="12"/>
      <c r="C208" s="13"/>
      <c r="D208" s="115"/>
      <c r="E208" s="91" t="str">
        <f t="shared" ref="E208:Q208" si="151" xml:space="preserve"> E205</f>
        <v>Closing RCV (RPI inflated RCV) - WN - real</v>
      </c>
      <c r="F208" s="91">
        <f t="shared" si="151"/>
        <v>0</v>
      </c>
      <c r="G208" s="91" t="str">
        <f t="shared" si="151"/>
        <v>£m</v>
      </c>
      <c r="H208" s="91">
        <f t="shared" si="151"/>
        <v>0</v>
      </c>
      <c r="I208" s="91">
        <f t="shared" si="151"/>
        <v>0</v>
      </c>
      <c r="J208" s="91">
        <f t="shared" si="151"/>
        <v>0</v>
      </c>
      <c r="K208" s="91">
        <f t="shared" si="151"/>
        <v>0</v>
      </c>
      <c r="L208" s="91">
        <f t="shared" si="151"/>
        <v>0</v>
      </c>
      <c r="M208" s="91">
        <f t="shared" si="151"/>
        <v>1601.9747492178217</v>
      </c>
      <c r="N208" s="91">
        <f t="shared" si="151"/>
        <v>1521.4081548940139</v>
      </c>
      <c r="O208" s="91">
        <f t="shared" si="151"/>
        <v>1445.89807941859</v>
      </c>
      <c r="P208" s="91">
        <f t="shared" si="151"/>
        <v>1371.7678932922454</v>
      </c>
      <c r="Q208" s="91">
        <f t="shared" si="151"/>
        <v>1299.458819493869</v>
      </c>
    </row>
    <row r="209" spans="1:17" s="310" customFormat="1" hidden="1" outlineLevel="2">
      <c r="A209" s="306"/>
      <c r="B209" s="307"/>
      <c r="C209" s="308"/>
      <c r="D209" s="250"/>
      <c r="E209" s="312" t="s">
        <v>771</v>
      </c>
      <c r="F209" s="312"/>
      <c r="G209" s="312" t="s">
        <v>255</v>
      </c>
      <c r="H209" s="312"/>
      <c r="I209" s="312"/>
      <c r="J209" s="312">
        <f t="shared" ref="J209:Q209" si="152" xml:space="preserve"> AVERAGE(J207:J208)</f>
        <v>0</v>
      </c>
      <c r="K209" s="312">
        <f t="shared" si="152"/>
        <v>0</v>
      </c>
      <c r="L209" s="312">
        <f t="shared" si="152"/>
        <v>0</v>
      </c>
      <c r="M209" s="312">
        <f t="shared" si="152"/>
        <v>1651.803090735174</v>
      </c>
      <c r="N209" s="312">
        <f t="shared" si="152"/>
        <v>1569.1871804047548</v>
      </c>
      <c r="O209" s="312">
        <f t="shared" si="152"/>
        <v>1491.6662531725076</v>
      </c>
      <c r="P209" s="312">
        <f t="shared" si="152"/>
        <v>1416.6218594570885</v>
      </c>
      <c r="Q209" s="312">
        <f t="shared" si="152"/>
        <v>1343.0028994029553</v>
      </c>
    </row>
    <row r="210" spans="1:17" hidden="1" outlineLevel="2">
      <c r="F210" s="84"/>
      <c r="G210" s="84"/>
      <c r="H210" s="84"/>
      <c r="I210" s="84"/>
      <c r="J210" s="84"/>
      <c r="K210" s="84"/>
      <c r="L210" s="84"/>
      <c r="M210" s="84"/>
      <c r="N210" s="84"/>
      <c r="O210" s="84"/>
      <c r="P210" s="84"/>
      <c r="Q210" s="84"/>
    </row>
    <row r="211" spans="1:17" hidden="1" outlineLevel="2">
      <c r="C211" s="86" t="s">
        <v>530</v>
      </c>
      <c r="F211" s="84"/>
      <c r="G211" s="84"/>
      <c r="H211" s="84"/>
      <c r="I211" s="84"/>
      <c r="J211" s="84"/>
      <c r="K211" s="84"/>
      <c r="L211" s="84"/>
      <c r="M211" s="84"/>
      <c r="N211" s="84"/>
      <c r="O211" s="84"/>
      <c r="P211" s="84"/>
      <c r="Q211" s="84"/>
    </row>
    <row r="212" spans="1:17" hidden="1" outlineLevel="2">
      <c r="E212" s="84" t="str">
        <f t="shared" ref="E212:Q212" si="153" xml:space="preserve"> E205</f>
        <v>Closing RCV (RPI inflated RCV) - WN - real</v>
      </c>
      <c r="F212" s="84">
        <f t="shared" si="153"/>
        <v>0</v>
      </c>
      <c r="G212" s="84" t="str">
        <f t="shared" si="153"/>
        <v>£m</v>
      </c>
      <c r="H212" s="84">
        <f t="shared" si="153"/>
        <v>0</v>
      </c>
      <c r="I212" s="84">
        <f t="shared" si="153"/>
        <v>0</v>
      </c>
      <c r="J212" s="84">
        <f t="shared" si="153"/>
        <v>0</v>
      </c>
      <c r="K212" s="84">
        <f t="shared" si="153"/>
        <v>0</v>
      </c>
      <c r="L212" s="84">
        <f t="shared" si="153"/>
        <v>0</v>
      </c>
      <c r="M212" s="84">
        <f t="shared" si="153"/>
        <v>1601.9747492178217</v>
      </c>
      <c r="N212" s="84">
        <f t="shared" si="153"/>
        <v>1521.4081548940139</v>
      </c>
      <c r="O212" s="84">
        <f t="shared" si="153"/>
        <v>1445.89807941859</v>
      </c>
      <c r="P212" s="84">
        <f t="shared" si="153"/>
        <v>1371.7678932922454</v>
      </c>
      <c r="Q212" s="84">
        <f t="shared" si="153"/>
        <v>1299.458819493869</v>
      </c>
    </row>
    <row r="213" spans="1:17" s="187" customFormat="1" hidden="1" outlineLevel="2">
      <c r="A213" s="183"/>
      <c r="B213" s="218"/>
      <c r="C213" s="185"/>
      <c r="D213" s="186"/>
      <c r="E213" s="181" t="str">
        <f xml:space="preserve"> Inp!E$117</f>
        <v>RCV CPI(H) + RPI wedge bf balance - WN - real</v>
      </c>
      <c r="F213" s="181">
        <f xml:space="preserve"> Inp!F$117</f>
        <v>0</v>
      </c>
      <c r="G213" s="181" t="str">
        <f xml:space="preserve"> Inp!G$117</f>
        <v>£m</v>
      </c>
      <c r="H213" s="181">
        <f xml:space="preserve"> Inp!H$117</f>
        <v>0</v>
      </c>
      <c r="I213" s="181">
        <f xml:space="preserve"> Inp!I$117</f>
        <v>0</v>
      </c>
      <c r="J213" s="181">
        <f xml:space="preserve"> Inp!J$117</f>
        <v>0</v>
      </c>
      <c r="K213" s="181">
        <f xml:space="preserve"> Inp!K$117</f>
        <v>0</v>
      </c>
      <c r="L213" s="181">
        <f xml:space="preserve"> Inp!L$117</f>
        <v>0</v>
      </c>
      <c r="M213" s="181">
        <f xml:space="preserve"> Inp!M$117</f>
        <v>1601.9747492178201</v>
      </c>
      <c r="N213" s="181">
        <f xml:space="preserve"> Inp!N$117</f>
        <v>1521.4081548940101</v>
      </c>
      <c r="O213" s="181">
        <f xml:space="preserve"> Inp!O$117</f>
        <v>1445.89807941859</v>
      </c>
      <c r="P213" s="181">
        <f xml:space="preserve"> Inp!P$117</f>
        <v>1371.7678932922399</v>
      </c>
      <c r="Q213" s="181">
        <f xml:space="preserve"> Inp!Q$117</f>
        <v>1299.4588194938699</v>
      </c>
    </row>
    <row r="214" spans="1:17" s="224" customFormat="1" hidden="1" outlineLevel="2">
      <c r="A214" s="219"/>
      <c r="B214" s="220"/>
      <c r="C214" s="221"/>
      <c r="D214" s="222"/>
      <c r="E214" s="223" t="s">
        <v>772</v>
      </c>
      <c r="G214" s="224" t="s">
        <v>724</v>
      </c>
      <c r="H214" s="247">
        <f xml:space="preserve"> SUM(J214:Q214)</f>
        <v>0</v>
      </c>
      <c r="I214" s="196"/>
      <c r="J214" s="224">
        <f t="shared" ref="J214:Q214" si="154" xml:space="preserve"> IF(ROUND(J212,3) = ROUND(J213,3), 0, 1)</f>
        <v>0</v>
      </c>
      <c r="K214" s="224">
        <f t="shared" si="154"/>
        <v>0</v>
      </c>
      <c r="L214" s="224">
        <f t="shared" si="154"/>
        <v>0</v>
      </c>
      <c r="M214" s="224">
        <f t="shared" si="154"/>
        <v>0</v>
      </c>
      <c r="N214" s="224">
        <f t="shared" si="154"/>
        <v>0</v>
      </c>
      <c r="O214" s="224">
        <f t="shared" si="154"/>
        <v>0</v>
      </c>
      <c r="P214" s="224">
        <f t="shared" si="154"/>
        <v>0</v>
      </c>
      <c r="Q214" s="224">
        <f t="shared" si="154"/>
        <v>0</v>
      </c>
    </row>
    <row r="215" spans="1:17" s="148" customFormat="1" hidden="1" outlineLevel="2">
      <c r="A215" s="143"/>
      <c r="B215" s="144"/>
      <c r="C215" s="145"/>
      <c r="D215" s="217"/>
      <c r="E215" s="147"/>
      <c r="G215" s="149"/>
    </row>
    <row r="216" spans="1:17" s="187" customFormat="1" hidden="1" outlineLevel="2">
      <c r="A216" s="183"/>
      <c r="B216" s="216"/>
      <c r="C216" s="185"/>
      <c r="D216" s="186"/>
      <c r="E216" s="181"/>
      <c r="F216" s="181"/>
      <c r="G216" s="181"/>
      <c r="H216" s="181"/>
      <c r="I216" s="181"/>
      <c r="J216" s="181"/>
      <c r="K216" s="181"/>
      <c r="L216" s="181"/>
      <c r="M216" s="181"/>
      <c r="N216" s="181"/>
      <c r="O216" s="181"/>
      <c r="P216" s="181"/>
      <c r="Q216" s="181"/>
    </row>
    <row r="217" spans="1:17" s="148" customFormat="1" hidden="1" outlineLevel="1">
      <c r="A217" s="143"/>
      <c r="B217" s="144"/>
      <c r="C217" s="145"/>
      <c r="D217" s="146"/>
      <c r="E217" s="147"/>
      <c r="G217" s="149"/>
    </row>
    <row r="218" spans="1:17" s="92" customFormat="1" hidden="1" outlineLevel="1" collapsed="1">
      <c r="A218" s="11"/>
      <c r="B218" s="12" t="s">
        <v>725</v>
      </c>
      <c r="C218" s="13"/>
      <c r="D218" s="14"/>
      <c r="E218" s="91"/>
      <c r="G218" s="93"/>
    </row>
    <row r="219" spans="1:17" s="92" customFormat="1" hidden="1" outlineLevel="2">
      <c r="A219" s="11"/>
      <c r="B219" s="12"/>
      <c r="C219" s="13"/>
      <c r="D219" s="115"/>
      <c r="E219" s="91"/>
      <c r="G219" s="93"/>
    </row>
    <row r="220" spans="1:17" s="156" customFormat="1" hidden="1" outlineLevel="2">
      <c r="A220" s="151"/>
      <c r="B220" s="152"/>
      <c r="C220" s="153"/>
      <c r="D220" s="154"/>
      <c r="E220" s="155" t="str">
        <f>Inp!E$118</f>
        <v>RCV CPI(H) bf balance BEG - WN - nominal</v>
      </c>
      <c r="F220" s="155">
        <f>Inp!F$118</f>
        <v>0</v>
      </c>
      <c r="G220" s="155" t="str">
        <f>Inp!G$118</f>
        <v>£m</v>
      </c>
      <c r="H220" s="155">
        <f>Inp!H$118</f>
        <v>0</v>
      </c>
      <c r="I220" s="155">
        <f>Inp!I$118</f>
        <v>0</v>
      </c>
      <c r="J220" s="155">
        <f>Inp!J$118</f>
        <v>0</v>
      </c>
      <c r="K220" s="155">
        <f>Inp!K$118</f>
        <v>0</v>
      </c>
      <c r="L220" s="155">
        <f>Inp!L$118</f>
        <v>0</v>
      </c>
      <c r="M220" s="246">
        <f>Inp!M$118</f>
        <v>1764.7679912942399</v>
      </c>
      <c r="N220" s="155">
        <f>Inp!N$118</f>
        <v>1712.3632716450099</v>
      </c>
      <c r="O220" s="155">
        <f>Inp!O$118</f>
        <v>1660.9253451449999</v>
      </c>
      <c r="P220" s="155">
        <f>Inp!P$118</f>
        <v>1611.4046787135901</v>
      </c>
      <c r="Q220" s="155">
        <f>Inp!Q$118</f>
        <v>1560.7086648436</v>
      </c>
    </row>
    <row r="221" spans="1:17" s="161" customFormat="1" hidden="1" outlineLevel="2">
      <c r="A221" s="157"/>
      <c r="B221" s="158"/>
      <c r="C221" s="159"/>
      <c r="D221" s="160"/>
      <c r="E221" s="155" t="str">
        <f>Inp!E$119</f>
        <v>Indexation on RCV - CPI(H) bf balance - WN - nominal</v>
      </c>
      <c r="F221" s="155">
        <f>Inp!F$119</f>
        <v>0</v>
      </c>
      <c r="G221" s="155" t="str">
        <f>Inp!G$119</f>
        <v>£m</v>
      </c>
      <c r="H221" s="155">
        <f>Inp!H$119</f>
        <v>0</v>
      </c>
      <c r="I221" s="155">
        <f>Inp!I$119</f>
        <v>0</v>
      </c>
      <c r="J221" s="155">
        <f>Inp!J$119</f>
        <v>0</v>
      </c>
      <c r="K221" s="155">
        <f>Inp!K$119</f>
        <v>0</v>
      </c>
      <c r="L221" s="155">
        <f>Inp!L$119</f>
        <v>0</v>
      </c>
      <c r="M221" s="246">
        <f>Inp!M$119</f>
        <v>35.0017740150899</v>
      </c>
      <c r="N221" s="155">
        <f>Inp!N$119</f>
        <v>34.319155765299399</v>
      </c>
      <c r="O221" s="155">
        <f>Inp!O$119</f>
        <v>34.4662797186432</v>
      </c>
      <c r="P221" s="155">
        <f>Inp!P$119</f>
        <v>33.839498252986402</v>
      </c>
      <c r="Q221" s="155">
        <f>Inp!Q$119</f>
        <v>32.774881961717803</v>
      </c>
    </row>
    <row r="222" spans="1:17" s="161" customFormat="1" hidden="1" outlineLevel="2">
      <c r="A222" s="157"/>
      <c r="B222" s="158"/>
      <c r="C222" s="159"/>
      <c r="D222" s="160"/>
      <c r="E222" s="155" t="str">
        <f>Inp!E$121</f>
        <v>Indexation on RCV - CPI(H) other adjustments balance - WN - nominal</v>
      </c>
      <c r="F222" s="155">
        <f>Inp!F$121</f>
        <v>0</v>
      </c>
      <c r="G222" s="155" t="str">
        <f>Inp!G$121</f>
        <v>£m</v>
      </c>
      <c r="H222" s="155">
        <f>Inp!H$121</f>
        <v>0</v>
      </c>
      <c r="I222" s="155">
        <f>Inp!I$121</f>
        <v>0</v>
      </c>
      <c r="J222" s="155">
        <f>Inp!J$121</f>
        <v>0</v>
      </c>
      <c r="K222" s="155">
        <f>Inp!K$121</f>
        <v>0</v>
      </c>
      <c r="L222" s="155">
        <f>Inp!L$121</f>
        <v>0</v>
      </c>
      <c r="M222" s="246">
        <f>Inp!M$121</f>
        <v>0</v>
      </c>
      <c r="N222" s="155">
        <f>Inp!N$121</f>
        <v>0</v>
      </c>
      <c r="O222" s="155">
        <f>Inp!O$121</f>
        <v>0</v>
      </c>
      <c r="P222" s="155">
        <f>Inp!P$121</f>
        <v>0</v>
      </c>
      <c r="Q222" s="155">
        <f>Inp!Q$121</f>
        <v>0</v>
      </c>
    </row>
    <row r="223" spans="1:17" s="161" customFormat="1" hidden="1" outlineLevel="2">
      <c r="A223" s="157"/>
      <c r="B223" s="158"/>
      <c r="C223" s="159"/>
      <c r="D223" s="160"/>
      <c r="E223" s="155" t="str">
        <f>Inp!E$122</f>
        <v>RCV - CPI(H) bf depreciation - WN - nominal</v>
      </c>
      <c r="F223" s="155">
        <f>Inp!F$122</f>
        <v>0</v>
      </c>
      <c r="G223" s="155" t="str">
        <f>Inp!G$122</f>
        <v>£m</v>
      </c>
      <c r="H223" s="155">
        <f>Inp!H$122</f>
        <v>0</v>
      </c>
      <c r="I223" s="155">
        <f>Inp!I$122</f>
        <v>0</v>
      </c>
      <c r="J223" s="155">
        <f>Inp!J$122</f>
        <v>0</v>
      </c>
      <c r="K223" s="155">
        <f>Inp!K$122</f>
        <v>0</v>
      </c>
      <c r="L223" s="155">
        <f>Inp!L$122</f>
        <v>0</v>
      </c>
      <c r="M223" s="155">
        <f>Inp!M$122</f>
        <v>87.406493664324898</v>
      </c>
      <c r="N223" s="155">
        <f>Inp!N$122</f>
        <v>85.757082265303396</v>
      </c>
      <c r="O223" s="155">
        <f>Inp!O$122</f>
        <v>83.986946150055005</v>
      </c>
      <c r="P223" s="155">
        <f>Inp!P$122</f>
        <v>84.535512122982894</v>
      </c>
      <c r="Q223" s="155">
        <f>Inp!Q$122</f>
        <v>84.150882406911805</v>
      </c>
    </row>
    <row r="224" spans="1:17" s="161" customFormat="1" hidden="1" outlineLevel="2">
      <c r="A224" s="157"/>
      <c r="B224" s="158"/>
      <c r="C224" s="159"/>
      <c r="D224" s="160"/>
      <c r="E224" s="155" t="str">
        <f>Inp!E$123</f>
        <v>Other adjustments CPI(H) - WN - nominal</v>
      </c>
      <c r="F224" s="155">
        <f>Inp!F$123</f>
        <v>0</v>
      </c>
      <c r="G224" s="155" t="str">
        <f>Inp!G$123</f>
        <v>£m</v>
      </c>
      <c r="H224" s="155">
        <f>Inp!H$123</f>
        <v>0</v>
      </c>
      <c r="I224" s="155">
        <f>Inp!I$123</f>
        <v>0</v>
      </c>
      <c r="J224" s="155">
        <f>Inp!J$123</f>
        <v>0</v>
      </c>
      <c r="K224" s="155">
        <f>Inp!K$123</f>
        <v>0</v>
      </c>
      <c r="L224" s="155">
        <f>Inp!L$123</f>
        <v>0</v>
      </c>
      <c r="M224" s="155">
        <f>Inp!M$123</f>
        <v>0</v>
      </c>
      <c r="N224" s="155">
        <f>Inp!N$123</f>
        <v>0</v>
      </c>
      <c r="O224" s="155">
        <f>Inp!O$123</f>
        <v>0</v>
      </c>
      <c r="P224" s="155">
        <f>Inp!P$123</f>
        <v>0</v>
      </c>
      <c r="Q224" s="155">
        <f>Inp!Q$123</f>
        <v>0</v>
      </c>
    </row>
    <row r="225" spans="1:17" s="259" customFormat="1" hidden="1" outlineLevel="2">
      <c r="A225" s="256"/>
      <c r="B225" s="257"/>
      <c r="C225" s="258"/>
      <c r="D225" s="255"/>
      <c r="E225" s="272" t="str">
        <f>Time!E$39</f>
        <v>Acquisition / initial balance date flag</v>
      </c>
      <c r="F225" s="272">
        <f>Time!F$39</f>
        <v>0</v>
      </c>
      <c r="G225" s="272" t="str">
        <f>Time!G$39</f>
        <v>flag</v>
      </c>
      <c r="H225" s="272">
        <f>Time!H$39</f>
        <v>1</v>
      </c>
      <c r="I225" s="272">
        <f>Time!I$39</f>
        <v>0</v>
      </c>
      <c r="J225" s="272">
        <f>Time!J$39</f>
        <v>0</v>
      </c>
      <c r="K225" s="272">
        <f>Time!K$39</f>
        <v>0</v>
      </c>
      <c r="L225" s="272">
        <f>Time!L$39</f>
        <v>1</v>
      </c>
      <c r="M225" s="272">
        <f>Time!M$39</f>
        <v>0</v>
      </c>
      <c r="N225" s="272">
        <f>Time!N$39</f>
        <v>0</v>
      </c>
      <c r="O225" s="272">
        <f>Time!O$39</f>
        <v>0</v>
      </c>
      <c r="P225" s="272">
        <f>Time!P$39</f>
        <v>0</v>
      </c>
      <c r="Q225" s="272">
        <f>Time!Q$39</f>
        <v>0</v>
      </c>
    </row>
    <row r="226" spans="1:17" s="259" customFormat="1" hidden="1" outlineLevel="2">
      <c r="A226" s="256"/>
      <c r="B226" s="257"/>
      <c r="C226" s="258"/>
      <c r="D226" s="255"/>
      <c r="E226" s="196" t="s">
        <v>773</v>
      </c>
      <c r="F226" s="274"/>
      <c r="G226" s="196" t="s">
        <v>255</v>
      </c>
      <c r="H226" s="274"/>
      <c r="I226" s="274"/>
      <c r="J226" s="274">
        <f t="shared" ref="J226:Q226" si="155" xml:space="preserve"> IF(J225 = 1, K220 * J225, 0)</f>
        <v>0</v>
      </c>
      <c r="K226" s="274">
        <f t="shared" si="155"/>
        <v>0</v>
      </c>
      <c r="L226" s="274">
        <f xml:space="preserve"> IF(L225 = 1, M220 * L225, 0)</f>
        <v>1764.7679912942399</v>
      </c>
      <c r="M226" s="274">
        <f t="shared" si="155"/>
        <v>0</v>
      </c>
      <c r="N226" s="274">
        <f t="shared" si="155"/>
        <v>0</v>
      </c>
      <c r="O226" s="274">
        <f t="shared" si="155"/>
        <v>0</v>
      </c>
      <c r="P226" s="274">
        <f t="shared" si="155"/>
        <v>0</v>
      </c>
      <c r="Q226" s="274">
        <f t="shared" si="155"/>
        <v>0</v>
      </c>
    </row>
    <row r="227" spans="1:17" s="137" customFormat="1" hidden="1" outlineLevel="2">
      <c r="A227" s="369"/>
      <c r="B227" s="380"/>
      <c r="C227" s="370"/>
      <c r="D227" s="371"/>
      <c r="E227" s="275"/>
      <c r="F227" s="275"/>
      <c r="G227" s="275"/>
      <c r="H227" s="275"/>
      <c r="I227" s="275"/>
      <c r="J227" s="275"/>
      <c r="K227" s="275"/>
      <c r="L227" s="311"/>
      <c r="M227" s="275"/>
      <c r="N227" s="275"/>
      <c r="O227" s="275"/>
      <c r="P227" s="275"/>
      <c r="Q227" s="275"/>
    </row>
    <row r="228" spans="1:17" s="187" customFormat="1" hidden="1" outlineLevel="2">
      <c r="A228" s="183"/>
      <c r="B228" s="216"/>
      <c r="C228" s="185"/>
      <c r="D228" s="186"/>
      <c r="E228" s="181" t="str">
        <f>Index!E$85</f>
        <v>CPIH index (PR19FD) - FYA - inflate from FYA 2017-18</v>
      </c>
      <c r="F228" s="181">
        <f>Index!F$85</f>
        <v>0</v>
      </c>
      <c r="G228" s="181" t="str">
        <f>Index!G$85</f>
        <v>Factor</v>
      </c>
      <c r="H228" s="181">
        <f>Index!H$85</f>
        <v>0</v>
      </c>
      <c r="I228" s="181">
        <f>Index!I$85</f>
        <v>0</v>
      </c>
      <c r="J228" s="181">
        <f>Index!J$85</f>
        <v>1</v>
      </c>
      <c r="K228" s="181">
        <f>Index!K$85</f>
        <v>1.0212697905005599</v>
      </c>
      <c r="L228" s="181">
        <f>Index!L$85</f>
        <v>1.0416029201511179</v>
      </c>
      <c r="M228" s="181">
        <f>Index!M$85</f>
        <v>1.0622616980779827</v>
      </c>
      <c r="N228" s="181">
        <f>Index!N$85</f>
        <v>1.0835515290872799</v>
      </c>
      <c r="O228" s="181">
        <f>Index!O$85</f>
        <v>1.1060365794841869</v>
      </c>
      <c r="P228" s="181">
        <f>Index!P$85</f>
        <v>1.1292633476533553</v>
      </c>
      <c r="Q228" s="181">
        <f>Index!Q$85</f>
        <v>1.1529778779540774</v>
      </c>
    </row>
    <row r="229" spans="1:17" s="187" customFormat="1" hidden="1" outlineLevel="2">
      <c r="A229" s="183"/>
      <c r="B229" s="216"/>
      <c r="C229" s="185"/>
      <c r="D229" s="186"/>
      <c r="E229" s="181"/>
      <c r="F229" s="181"/>
      <c r="G229" s="181"/>
      <c r="H229" s="181"/>
      <c r="I229" s="181"/>
      <c r="J229" s="181"/>
      <c r="K229" s="181"/>
      <c r="L229" s="181"/>
      <c r="M229" s="181"/>
      <c r="N229" s="181"/>
      <c r="O229" s="181"/>
      <c r="P229" s="181"/>
      <c r="Q229" s="181"/>
    </row>
    <row r="230" spans="1:17" s="259" customFormat="1" hidden="1" outlineLevel="2">
      <c r="A230" s="256"/>
      <c r="B230" s="257"/>
      <c r="C230" s="258"/>
      <c r="D230" s="255"/>
      <c r="E230" s="272" t="str">
        <f>Time!E$39</f>
        <v>Acquisition / initial balance date flag</v>
      </c>
      <c r="F230" s="272">
        <f>Time!F$39</f>
        <v>0</v>
      </c>
      <c r="G230" s="272" t="str">
        <f>Time!G$39</f>
        <v>flag</v>
      </c>
      <c r="H230" s="272">
        <f>Time!H$39</f>
        <v>1</v>
      </c>
      <c r="I230" s="272">
        <f>Time!I$39</f>
        <v>0</v>
      </c>
      <c r="J230" s="272">
        <f>Time!J$39</f>
        <v>0</v>
      </c>
      <c r="K230" s="272">
        <f>Time!K$39</f>
        <v>0</v>
      </c>
      <c r="L230" s="272">
        <f>Time!L$39</f>
        <v>1</v>
      </c>
      <c r="M230" s="272">
        <f>Time!M$39</f>
        <v>0</v>
      </c>
      <c r="N230" s="272">
        <f>Time!N$39</f>
        <v>0</v>
      </c>
      <c r="O230" s="272">
        <f>Time!O$39</f>
        <v>0</v>
      </c>
      <c r="P230" s="272">
        <f>Time!P$39</f>
        <v>0</v>
      </c>
      <c r="Q230" s="272">
        <f>Time!Q$39</f>
        <v>0</v>
      </c>
    </row>
    <row r="231" spans="1:17" s="187" customFormat="1" hidden="1" outlineLevel="2">
      <c r="A231" s="183"/>
      <c r="B231" s="216"/>
      <c r="C231" s="185"/>
      <c r="D231" s="186"/>
      <c r="E231" s="181" t="str">
        <f>Inp!E$120</f>
        <v>RCV other adjustments balance - WN - real</v>
      </c>
      <c r="F231" s="181">
        <f>Inp!F$120</f>
        <v>0</v>
      </c>
      <c r="G231" s="181" t="str">
        <f>Inp!G$120</f>
        <v>£m</v>
      </c>
      <c r="H231" s="181">
        <f>Inp!H$120</f>
        <v>0</v>
      </c>
      <c r="I231" s="181">
        <f>Inp!I$120</f>
        <v>0</v>
      </c>
      <c r="J231" s="181">
        <f>Inp!J$120</f>
        <v>0</v>
      </c>
      <c r="K231" s="181">
        <f>Inp!K$120</f>
        <v>0</v>
      </c>
      <c r="L231" s="181">
        <f>Inp!L$120</f>
        <v>0</v>
      </c>
      <c r="M231" s="181">
        <f>Inp!M$120</f>
        <v>0</v>
      </c>
      <c r="N231" s="181">
        <f>Inp!N$120</f>
        <v>0</v>
      </c>
      <c r="O231" s="181">
        <f>Inp!O$120</f>
        <v>0</v>
      </c>
      <c r="P231" s="181">
        <f>Inp!P$120</f>
        <v>0</v>
      </c>
      <c r="Q231" s="181">
        <f>Inp!Q$120</f>
        <v>0</v>
      </c>
    </row>
    <row r="232" spans="1:17" s="240" customFormat="1" hidden="1" outlineLevel="2">
      <c r="A232" s="237"/>
      <c r="B232" s="241"/>
      <c r="C232" s="238"/>
      <c r="D232" s="239"/>
      <c r="E232" s="196" t="s">
        <v>774</v>
      </c>
      <c r="F232" s="196"/>
      <c r="G232" s="196" t="s">
        <v>255</v>
      </c>
      <c r="H232" s="196"/>
      <c r="I232" s="196"/>
      <c r="J232" s="274">
        <f t="shared" ref="J232:Q232" si="156" xml:space="preserve"> IF(J230 = 1, K231 * J230, 0)</f>
        <v>0</v>
      </c>
      <c r="K232" s="274">
        <f t="shared" si="156"/>
        <v>0</v>
      </c>
      <c r="L232" s="274">
        <f xml:space="preserve"> IF(L230 = 1, M231 * L230, 0)</f>
        <v>0</v>
      </c>
      <c r="M232" s="274">
        <f t="shared" si="156"/>
        <v>0</v>
      </c>
      <c r="N232" s="274">
        <f t="shared" si="156"/>
        <v>0</v>
      </c>
      <c r="O232" s="274">
        <f t="shared" si="156"/>
        <v>0</v>
      </c>
      <c r="P232" s="274">
        <f t="shared" si="156"/>
        <v>0</v>
      </c>
      <c r="Q232" s="274">
        <f t="shared" si="156"/>
        <v>0</v>
      </c>
    </row>
    <row r="233" spans="1:17" s="137" customFormat="1" hidden="1" outlineLevel="2">
      <c r="A233" s="369"/>
      <c r="B233" s="380"/>
      <c r="C233" s="370"/>
      <c r="D233" s="371"/>
      <c r="E233" s="275" t="s">
        <v>775</v>
      </c>
      <c r="F233" s="275"/>
      <c r="G233" s="275" t="s">
        <v>255</v>
      </c>
      <c r="H233" s="275"/>
      <c r="I233" s="275"/>
      <c r="J233" s="275">
        <f t="shared" ref="J233:K233" si="157" xml:space="preserve"> J226 / J228 + J232</f>
        <v>0</v>
      </c>
      <c r="K233" s="275">
        <f t="shared" si="157"/>
        <v>0</v>
      </c>
      <c r="L233" s="275">
        <f xml:space="preserve"> L226 / L228 + L232</f>
        <v>1694.280955969482</v>
      </c>
      <c r="M233" s="275">
        <f t="shared" ref="M233:Q233" si="158" xml:space="preserve"> M226 / M228 + M232</f>
        <v>0</v>
      </c>
      <c r="N233" s="275">
        <f t="shared" si="158"/>
        <v>0</v>
      </c>
      <c r="O233" s="275">
        <f t="shared" si="158"/>
        <v>0</v>
      </c>
      <c r="P233" s="275">
        <f t="shared" si="158"/>
        <v>0</v>
      </c>
      <c r="Q233" s="275">
        <f t="shared" si="158"/>
        <v>0</v>
      </c>
    </row>
    <row r="234" spans="1:17" s="137" customFormat="1" hidden="1" outlineLevel="2">
      <c r="A234" s="369"/>
      <c r="B234" s="380"/>
      <c r="C234" s="370"/>
      <c r="D234" s="371"/>
      <c r="E234" s="275"/>
      <c r="F234" s="275"/>
      <c r="G234" s="275"/>
      <c r="H234" s="275"/>
      <c r="I234" s="275"/>
      <c r="J234" s="275"/>
      <c r="K234" s="275"/>
      <c r="L234" s="275"/>
      <c r="M234" s="275"/>
      <c r="N234" s="275"/>
      <c r="O234" s="275"/>
      <c r="P234" s="275"/>
      <c r="Q234" s="275"/>
    </row>
    <row r="235" spans="1:17" hidden="1" outlineLevel="2">
      <c r="E235" s="84" t="s">
        <v>776</v>
      </c>
      <c r="F235" s="84"/>
      <c r="G235" s="84" t="s">
        <v>255</v>
      </c>
      <c r="H235" s="84"/>
      <c r="I235" s="84"/>
      <c r="J235" s="84">
        <f t="shared" ref="J235:Q235" si="159" xml:space="preserve"> J220 / J228</f>
        <v>0</v>
      </c>
      <c r="K235" s="84">
        <f t="shared" si="159"/>
        <v>0</v>
      </c>
      <c r="L235" s="84">
        <f t="shared" si="159"/>
        <v>0</v>
      </c>
      <c r="M235" s="84">
        <f xml:space="preserve"> M220 / M228</f>
        <v>1661.3307196214892</v>
      </c>
      <c r="N235" s="84">
        <f t="shared" si="159"/>
        <v>1580.3247244617928</v>
      </c>
      <c r="O235" s="84">
        <f t="shared" si="159"/>
        <v>1501.6911519505006</v>
      </c>
      <c r="P235" s="84">
        <f t="shared" si="159"/>
        <v>1426.9520763798273</v>
      </c>
      <c r="Q235" s="84">
        <f t="shared" si="159"/>
        <v>1353.6327926889871</v>
      </c>
    </row>
    <row r="236" spans="1:17" hidden="1" outlineLevel="2">
      <c r="E236" s="84" t="s">
        <v>777</v>
      </c>
      <c r="F236" s="84"/>
      <c r="G236" s="84" t="s">
        <v>255</v>
      </c>
      <c r="H236" s="84"/>
      <c r="I236" s="84"/>
      <c r="J236" s="84">
        <f t="shared" ref="J236:Q236" si="160" xml:space="preserve"> J221 / J228</f>
        <v>0</v>
      </c>
      <c r="K236" s="84">
        <f t="shared" si="160"/>
        <v>0</v>
      </c>
      <c r="L236" s="84">
        <f t="shared" si="160"/>
        <v>0</v>
      </c>
      <c r="M236" s="84">
        <f xml:space="preserve"> M221 / M228</f>
        <v>32.950236347992991</v>
      </c>
      <c r="N236" s="84">
        <f t="shared" si="160"/>
        <v>31.67284143303073</v>
      </c>
      <c r="O236" s="84">
        <f t="shared" si="160"/>
        <v>31.161970913038839</v>
      </c>
      <c r="P236" s="84">
        <f t="shared" si="160"/>
        <v>29.965993603977267</v>
      </c>
      <c r="Q236" s="84">
        <f t="shared" si="160"/>
        <v>28.426288646470642</v>
      </c>
    </row>
    <row r="237" spans="1:17" hidden="1" outlineLevel="2">
      <c r="E237" s="84" t="s">
        <v>778</v>
      </c>
      <c r="F237" s="84"/>
      <c r="G237" s="84" t="s">
        <v>255</v>
      </c>
      <c r="H237" s="84"/>
      <c r="I237" s="84"/>
      <c r="J237" s="84">
        <f t="shared" ref="J237:Q237" si="161" xml:space="preserve"> J222 / J228</f>
        <v>0</v>
      </c>
      <c r="K237" s="84">
        <f t="shared" si="161"/>
        <v>0</v>
      </c>
      <c r="L237" s="84">
        <f t="shared" si="161"/>
        <v>0</v>
      </c>
      <c r="M237" s="381">
        <f xml:space="preserve"> M222 / M228</f>
        <v>0</v>
      </c>
      <c r="N237" s="84">
        <f t="shared" si="161"/>
        <v>0</v>
      </c>
      <c r="O237" s="84">
        <f t="shared" si="161"/>
        <v>0</v>
      </c>
      <c r="P237" s="84">
        <f t="shared" si="161"/>
        <v>0</v>
      </c>
      <c r="Q237" s="84">
        <f t="shared" si="161"/>
        <v>0</v>
      </c>
    </row>
    <row r="238" spans="1:17" hidden="1" outlineLevel="2">
      <c r="E238" s="84" t="s">
        <v>779</v>
      </c>
      <c r="F238" s="84"/>
      <c r="G238" s="84" t="s">
        <v>255</v>
      </c>
      <c r="H238" s="84"/>
      <c r="I238" s="84"/>
      <c r="J238" s="84">
        <f t="shared" ref="J238:Q238" si="162" xml:space="preserve"> J223 / J228</f>
        <v>0</v>
      </c>
      <c r="K238" s="84">
        <f t="shared" si="162"/>
        <v>0</v>
      </c>
      <c r="L238" s="84">
        <f xml:space="preserve"> L223 / L228</f>
        <v>0</v>
      </c>
      <c r="M238" s="84">
        <f t="shared" si="162"/>
        <v>82.28339007466333</v>
      </c>
      <c r="N238" s="84">
        <f t="shared" si="162"/>
        <v>79.144443031278925</v>
      </c>
      <c r="O238" s="84">
        <f t="shared" si="162"/>
        <v>75.935052879736858</v>
      </c>
      <c r="P238" s="84">
        <f t="shared" si="162"/>
        <v>74.858988648352337</v>
      </c>
      <c r="Q238" s="84">
        <f t="shared" si="162"/>
        <v>72.985686903407782</v>
      </c>
    </row>
    <row r="239" spans="1:17" hidden="1" outlineLevel="2">
      <c r="E239" s="84" t="s">
        <v>780</v>
      </c>
      <c r="F239" s="84"/>
      <c r="G239" s="84" t="s">
        <v>255</v>
      </c>
      <c r="H239" s="84"/>
      <c r="I239" s="84"/>
      <c r="J239" s="84">
        <f t="shared" ref="J239:Q239" si="163" xml:space="preserve"> J224 / J228</f>
        <v>0</v>
      </c>
      <c r="K239" s="84">
        <f t="shared" si="163"/>
        <v>0</v>
      </c>
      <c r="L239" s="84">
        <f t="shared" si="163"/>
        <v>0</v>
      </c>
      <c r="M239" s="84">
        <f t="shared" si="163"/>
        <v>0</v>
      </c>
      <c r="N239" s="84">
        <f t="shared" si="163"/>
        <v>0</v>
      </c>
      <c r="O239" s="84">
        <f t="shared" si="163"/>
        <v>0</v>
      </c>
      <c r="P239" s="84">
        <f t="shared" si="163"/>
        <v>0</v>
      </c>
      <c r="Q239" s="84">
        <f t="shared" si="163"/>
        <v>0</v>
      </c>
    </row>
    <row r="240" spans="1:17" hidden="1" outlineLevel="2">
      <c r="F240" s="84"/>
      <c r="G240" s="84"/>
      <c r="H240" s="84"/>
      <c r="I240" s="84"/>
      <c r="J240" s="84"/>
      <c r="K240" s="84"/>
      <c r="L240" s="84"/>
      <c r="M240" s="84"/>
      <c r="N240" s="84"/>
      <c r="O240" s="84"/>
      <c r="P240" s="84"/>
      <c r="Q240" s="84"/>
    </row>
    <row r="241" spans="1:17" hidden="1" outlineLevel="2">
      <c r="E241" s="84" t="str">
        <f t="shared" ref="E241:Q241" si="164" xml:space="preserve"> E235</f>
        <v>RCV CPI(H) bf balance BEG - WN - real</v>
      </c>
      <c r="F241" s="84">
        <f t="shared" si="164"/>
        <v>0</v>
      </c>
      <c r="G241" s="84" t="str">
        <f t="shared" si="164"/>
        <v>£m</v>
      </c>
      <c r="H241" s="84">
        <f t="shared" si="164"/>
        <v>0</v>
      </c>
      <c r="I241" s="84">
        <f t="shared" si="164"/>
        <v>0</v>
      </c>
      <c r="J241" s="84">
        <f t="shared" si="164"/>
        <v>0</v>
      </c>
      <c r="K241" s="84">
        <f t="shared" si="164"/>
        <v>0</v>
      </c>
      <c r="L241" s="84">
        <f t="shared" si="164"/>
        <v>0</v>
      </c>
      <c r="M241" s="84">
        <f t="shared" si="164"/>
        <v>1661.3307196214892</v>
      </c>
      <c r="N241" s="84">
        <f t="shared" si="164"/>
        <v>1580.3247244617928</v>
      </c>
      <c r="O241" s="84">
        <f t="shared" si="164"/>
        <v>1501.6911519505006</v>
      </c>
      <c r="P241" s="84">
        <f t="shared" si="164"/>
        <v>1426.9520763798273</v>
      </c>
      <c r="Q241" s="84">
        <f t="shared" si="164"/>
        <v>1353.6327926889871</v>
      </c>
    </row>
    <row r="242" spans="1:17" hidden="1" outlineLevel="2">
      <c r="D242" s="83" t="s">
        <v>719</v>
      </c>
      <c r="E242" s="84" t="str">
        <f t="shared" ref="E242:Q242" si="165" xml:space="preserve"> E236</f>
        <v>Indexation on RCV - CPI(H) bf balance - WN - real</v>
      </c>
      <c r="F242" s="84">
        <f t="shared" si="165"/>
        <v>0</v>
      </c>
      <c r="G242" s="84" t="str">
        <f t="shared" si="165"/>
        <v>£m</v>
      </c>
      <c r="H242" s="84">
        <f t="shared" si="165"/>
        <v>0</v>
      </c>
      <c r="I242" s="84">
        <f t="shared" si="165"/>
        <v>0</v>
      </c>
      <c r="J242" s="84">
        <f t="shared" si="165"/>
        <v>0</v>
      </c>
      <c r="K242" s="84">
        <f t="shared" si="165"/>
        <v>0</v>
      </c>
      <c r="L242" s="84">
        <f t="shared" si="165"/>
        <v>0</v>
      </c>
      <c r="M242" s="84">
        <f t="shared" si="165"/>
        <v>32.950236347992991</v>
      </c>
      <c r="N242" s="84">
        <f t="shared" si="165"/>
        <v>31.67284143303073</v>
      </c>
      <c r="O242" s="84">
        <f t="shared" si="165"/>
        <v>31.161970913038839</v>
      </c>
      <c r="P242" s="84">
        <f t="shared" si="165"/>
        <v>29.965993603977267</v>
      </c>
      <c r="Q242" s="84">
        <f t="shared" si="165"/>
        <v>28.426288646470642</v>
      </c>
    </row>
    <row r="243" spans="1:17" s="187" customFormat="1" hidden="1" outlineLevel="2">
      <c r="A243" s="188"/>
      <c r="B243" s="304"/>
      <c r="C243" s="190"/>
      <c r="D243" s="191" t="s">
        <v>719</v>
      </c>
      <c r="E243" s="181" t="str">
        <f>Inp!E$120</f>
        <v>RCV other adjustments balance - WN - real</v>
      </c>
      <c r="F243" s="181">
        <f>Inp!F$120</f>
        <v>0</v>
      </c>
      <c r="G243" s="181" t="str">
        <f>Inp!G$120</f>
        <v>£m</v>
      </c>
      <c r="H243" s="181">
        <f>Inp!H$120</f>
        <v>0</v>
      </c>
      <c r="I243" s="181">
        <f>Inp!I$120</f>
        <v>0</v>
      </c>
      <c r="J243" s="181">
        <f>Inp!J$120</f>
        <v>0</v>
      </c>
      <c r="K243" s="181">
        <f>Inp!K$120</f>
        <v>0</v>
      </c>
      <c r="L243" s="181">
        <f>Inp!L$120</f>
        <v>0</v>
      </c>
      <c r="M243" s="181">
        <f>Inp!M$120</f>
        <v>0</v>
      </c>
      <c r="N243" s="181">
        <f>Inp!N$120</f>
        <v>0</v>
      </c>
      <c r="O243" s="181">
        <f>Inp!O$120</f>
        <v>0</v>
      </c>
      <c r="P243" s="181">
        <f>Inp!P$120</f>
        <v>0</v>
      </c>
      <c r="Q243" s="181">
        <f>Inp!Q$120</f>
        <v>0</v>
      </c>
    </row>
    <row r="244" spans="1:17" hidden="1" outlineLevel="2">
      <c r="D244" s="83" t="s">
        <v>719</v>
      </c>
      <c r="E244" s="84" t="str">
        <f t="shared" ref="E244:Q244" si="166" xml:space="preserve"> E237</f>
        <v>Indexation on RCV - CPI(H) other adjustments balance - WN - real</v>
      </c>
      <c r="F244" s="84">
        <f t="shared" si="166"/>
        <v>0</v>
      </c>
      <c r="G244" s="84" t="str">
        <f t="shared" si="166"/>
        <v>£m</v>
      </c>
      <c r="H244" s="84">
        <f t="shared" si="166"/>
        <v>0</v>
      </c>
      <c r="I244" s="84">
        <f t="shared" si="166"/>
        <v>0</v>
      </c>
      <c r="J244" s="84">
        <f t="shared" si="166"/>
        <v>0</v>
      </c>
      <c r="K244" s="84">
        <f t="shared" si="166"/>
        <v>0</v>
      </c>
      <c r="L244" s="84">
        <f t="shared" si="166"/>
        <v>0</v>
      </c>
      <c r="M244" s="84">
        <f t="shared" si="166"/>
        <v>0</v>
      </c>
      <c r="N244" s="84">
        <f t="shared" si="166"/>
        <v>0</v>
      </c>
      <c r="O244" s="84">
        <f t="shared" si="166"/>
        <v>0</v>
      </c>
      <c r="P244" s="84">
        <f t="shared" si="166"/>
        <v>0</v>
      </c>
      <c r="Q244" s="84">
        <f t="shared" si="166"/>
        <v>0</v>
      </c>
    </row>
    <row r="245" spans="1:17" hidden="1" outlineLevel="2">
      <c r="E245" s="211" t="s">
        <v>781</v>
      </c>
      <c r="F245" s="211"/>
      <c r="G245" s="211" t="s">
        <v>255</v>
      </c>
      <c r="H245" s="211"/>
      <c r="I245" s="211"/>
      <c r="J245" s="211">
        <f t="shared" ref="J245:Q245" si="167" xml:space="preserve"> SUM(J241:J244)</f>
        <v>0</v>
      </c>
      <c r="K245" s="211">
        <f t="shared" si="167"/>
        <v>0</v>
      </c>
      <c r="L245" s="211">
        <f t="shared" si="167"/>
        <v>0</v>
      </c>
      <c r="M245" s="650">
        <f xml:space="preserve"> SUM(M241:M244)</f>
        <v>1694.2809559694822</v>
      </c>
      <c r="N245" s="211">
        <f t="shared" si="167"/>
        <v>1611.9975658948235</v>
      </c>
      <c r="O245" s="211">
        <f t="shared" si="167"/>
        <v>1532.8531228635395</v>
      </c>
      <c r="P245" s="211">
        <f t="shared" si="167"/>
        <v>1456.9180699838046</v>
      </c>
      <c r="Q245" s="211">
        <f t="shared" si="167"/>
        <v>1382.0590813354577</v>
      </c>
    </row>
    <row r="246" spans="1:17" s="443" customFormat="1" hidden="1" outlineLevel="2">
      <c r="A246" s="447"/>
      <c r="B246" s="448"/>
      <c r="C246" s="449"/>
      <c r="D246" s="450"/>
      <c r="E246" s="451"/>
      <c r="F246" s="451"/>
      <c r="G246" s="451"/>
      <c r="H246" s="451"/>
      <c r="I246" s="451"/>
      <c r="J246" s="451"/>
      <c r="K246" s="451"/>
      <c r="L246" s="451"/>
      <c r="M246" s="451"/>
      <c r="N246" s="451"/>
      <c r="O246" s="451"/>
      <c r="P246" s="451"/>
      <c r="Q246" s="451"/>
    </row>
    <row r="247" spans="1:17" s="118" customFormat="1" hidden="1" outlineLevel="2">
      <c r="A247" s="67"/>
      <c r="B247" s="85"/>
      <c r="C247" s="86"/>
      <c r="D247" s="83"/>
      <c r="E247" s="117" t="str">
        <f t="shared" ref="E247:Q247" si="168" xml:space="preserve"> E245</f>
        <v>Opening RCV (CPIH inflated RCV) - WN - real</v>
      </c>
      <c r="F247" s="117">
        <f t="shared" si="168"/>
        <v>0</v>
      </c>
      <c r="G247" s="117" t="str">
        <f t="shared" si="168"/>
        <v>£m</v>
      </c>
      <c r="H247" s="117">
        <f t="shared" si="168"/>
        <v>0</v>
      </c>
      <c r="I247" s="117">
        <f t="shared" si="168"/>
        <v>0</v>
      </c>
      <c r="J247" s="117">
        <f t="shared" si="168"/>
        <v>0</v>
      </c>
      <c r="K247" s="117">
        <f t="shared" si="168"/>
        <v>0</v>
      </c>
      <c r="L247" s="117">
        <f t="shared" si="168"/>
        <v>0</v>
      </c>
      <c r="M247" s="440">
        <f t="shared" si="168"/>
        <v>1694.2809559694822</v>
      </c>
      <c r="N247" s="117">
        <f t="shared" si="168"/>
        <v>1611.9975658948235</v>
      </c>
      <c r="O247" s="117">
        <f t="shared" si="168"/>
        <v>1532.8531228635395</v>
      </c>
      <c r="P247" s="117">
        <f t="shared" si="168"/>
        <v>1456.9180699838046</v>
      </c>
      <c r="Q247" s="117">
        <f t="shared" si="168"/>
        <v>1382.0590813354577</v>
      </c>
    </row>
    <row r="248" spans="1:17" s="118" customFormat="1" hidden="1" outlineLevel="2">
      <c r="A248" s="67"/>
      <c r="B248" s="85"/>
      <c r="C248" s="86"/>
      <c r="D248" s="83" t="s">
        <v>631</v>
      </c>
      <c r="E248" s="117" t="str">
        <f t="shared" ref="E248:Q248" si="169" xml:space="preserve"> E238</f>
        <v>RCV - CPI(H) bf depreciation - WN - real</v>
      </c>
      <c r="F248" s="117">
        <f t="shared" si="169"/>
        <v>0</v>
      </c>
      <c r="G248" s="117" t="str">
        <f t="shared" si="169"/>
        <v>£m</v>
      </c>
      <c r="H248" s="117">
        <f t="shared" si="169"/>
        <v>0</v>
      </c>
      <c r="I248" s="117">
        <f t="shared" si="169"/>
        <v>0</v>
      </c>
      <c r="J248" s="117">
        <f t="shared" si="169"/>
        <v>0</v>
      </c>
      <c r="K248" s="117">
        <f t="shared" si="169"/>
        <v>0</v>
      </c>
      <c r="L248" s="117">
        <f t="shared" si="169"/>
        <v>0</v>
      </c>
      <c r="M248" s="117">
        <f t="shared" si="169"/>
        <v>82.28339007466333</v>
      </c>
      <c r="N248" s="117">
        <f t="shared" si="169"/>
        <v>79.144443031278925</v>
      </c>
      <c r="O248" s="117">
        <f t="shared" si="169"/>
        <v>75.935052879736858</v>
      </c>
      <c r="P248" s="117">
        <f t="shared" si="169"/>
        <v>74.858988648352337</v>
      </c>
      <c r="Q248" s="117">
        <f t="shared" si="169"/>
        <v>72.985686903407782</v>
      </c>
    </row>
    <row r="249" spans="1:17" s="118" customFormat="1" hidden="1" outlineLevel="2">
      <c r="A249" s="67"/>
      <c r="B249" s="85"/>
      <c r="C249" s="86"/>
      <c r="D249" s="83" t="s">
        <v>631</v>
      </c>
      <c r="E249" s="117" t="str">
        <f t="shared" ref="E249:Q249" si="170" xml:space="preserve"> E239</f>
        <v>Other adjustments CPI(H) - WN - real</v>
      </c>
      <c r="F249" s="117">
        <f t="shared" si="170"/>
        <v>0</v>
      </c>
      <c r="G249" s="117" t="str">
        <f t="shared" si="170"/>
        <v>£m</v>
      </c>
      <c r="H249" s="117">
        <f t="shared" si="170"/>
        <v>0</v>
      </c>
      <c r="I249" s="117">
        <f t="shared" si="170"/>
        <v>0</v>
      </c>
      <c r="J249" s="117">
        <f t="shared" si="170"/>
        <v>0</v>
      </c>
      <c r="K249" s="117">
        <f t="shared" si="170"/>
        <v>0</v>
      </c>
      <c r="L249" s="117">
        <f t="shared" si="170"/>
        <v>0</v>
      </c>
      <c r="M249" s="117">
        <f t="shared" si="170"/>
        <v>0</v>
      </c>
      <c r="N249" s="117">
        <f t="shared" si="170"/>
        <v>0</v>
      </c>
      <c r="O249" s="117">
        <f t="shared" si="170"/>
        <v>0</v>
      </c>
      <c r="P249" s="117">
        <f t="shared" si="170"/>
        <v>0</v>
      </c>
      <c r="Q249" s="117">
        <f t="shared" si="170"/>
        <v>0</v>
      </c>
    </row>
    <row r="250" spans="1:17" s="118" customFormat="1" hidden="1" outlineLevel="2">
      <c r="A250" s="67"/>
      <c r="B250" s="85"/>
      <c r="C250" s="86"/>
      <c r="D250" s="83"/>
      <c r="E250" s="260" t="s">
        <v>782</v>
      </c>
      <c r="F250" s="260"/>
      <c r="G250" s="260" t="s">
        <v>255</v>
      </c>
      <c r="H250" s="260"/>
      <c r="I250" s="260"/>
      <c r="J250" s="260">
        <f t="shared" ref="J250:Q250" si="171" xml:space="preserve"> J247 - J248 - J249</f>
        <v>0</v>
      </c>
      <c r="K250" s="260">
        <f t="shared" si="171"/>
        <v>0</v>
      </c>
      <c r="L250" s="260">
        <f t="shared" si="171"/>
        <v>0</v>
      </c>
      <c r="M250" s="260">
        <f t="shared" si="171"/>
        <v>1611.9975658948188</v>
      </c>
      <c r="N250" s="260">
        <f t="shared" si="171"/>
        <v>1532.8531228635445</v>
      </c>
      <c r="O250" s="260">
        <f t="shared" si="171"/>
        <v>1456.9180699838028</v>
      </c>
      <c r="P250" s="260">
        <f t="shared" si="171"/>
        <v>1382.0590813354522</v>
      </c>
      <c r="Q250" s="260">
        <f t="shared" si="171"/>
        <v>1309.07339443205</v>
      </c>
    </row>
    <row r="251" spans="1:17" s="452" customFormat="1" hidden="1" outlineLevel="2">
      <c r="A251" s="447"/>
      <c r="B251" s="448"/>
      <c r="C251" s="449"/>
      <c r="D251" s="450"/>
      <c r="E251" s="451"/>
      <c r="F251" s="451"/>
      <c r="G251" s="451"/>
      <c r="H251" s="451"/>
      <c r="I251" s="451"/>
      <c r="J251" s="451"/>
      <c r="K251" s="451"/>
      <c r="L251" s="451"/>
      <c r="M251" s="451"/>
      <c r="N251" s="451"/>
      <c r="O251" s="451"/>
      <c r="P251" s="451"/>
      <c r="Q251" s="451"/>
    </row>
    <row r="252" spans="1:17" s="92" customFormat="1" hidden="1" outlineLevel="2">
      <c r="A252" s="11"/>
      <c r="B252" s="12"/>
      <c r="C252" s="13"/>
      <c r="D252" s="115"/>
      <c r="E252" s="91" t="str">
        <f t="shared" ref="E252:Q252" si="172" xml:space="preserve"> E245</f>
        <v>Opening RCV (CPIH inflated RCV) - WN - real</v>
      </c>
      <c r="F252" s="91">
        <f t="shared" si="172"/>
        <v>0</v>
      </c>
      <c r="G252" s="91" t="str">
        <f t="shared" si="172"/>
        <v>£m</v>
      </c>
      <c r="H252" s="91">
        <f t="shared" si="172"/>
        <v>0</v>
      </c>
      <c r="I252" s="91">
        <f t="shared" si="172"/>
        <v>0</v>
      </c>
      <c r="J252" s="91">
        <f t="shared" si="172"/>
        <v>0</v>
      </c>
      <c r="K252" s="91">
        <f t="shared" si="172"/>
        <v>0</v>
      </c>
      <c r="L252" s="91">
        <f t="shared" si="172"/>
        <v>0</v>
      </c>
      <c r="M252" s="91">
        <f t="shared" si="172"/>
        <v>1694.2809559694822</v>
      </c>
      <c r="N252" s="91">
        <f t="shared" si="172"/>
        <v>1611.9975658948235</v>
      </c>
      <c r="O252" s="91">
        <f t="shared" si="172"/>
        <v>1532.8531228635395</v>
      </c>
      <c r="P252" s="91">
        <f t="shared" si="172"/>
        <v>1456.9180699838046</v>
      </c>
      <c r="Q252" s="91">
        <f t="shared" si="172"/>
        <v>1382.0590813354577</v>
      </c>
    </row>
    <row r="253" spans="1:17" s="92" customFormat="1" hidden="1" outlineLevel="2">
      <c r="A253" s="11"/>
      <c r="B253" s="12"/>
      <c r="C253" s="13"/>
      <c r="D253" s="115"/>
      <c r="E253" s="91" t="str">
        <f t="shared" ref="E253:Q253" si="173" xml:space="preserve"> E250</f>
        <v>Closing RCV (CPIH inflated RCV) - WN - real</v>
      </c>
      <c r="F253" s="91">
        <f t="shared" si="173"/>
        <v>0</v>
      </c>
      <c r="G253" s="91" t="str">
        <f t="shared" si="173"/>
        <v>£m</v>
      </c>
      <c r="H253" s="91">
        <f t="shared" si="173"/>
        <v>0</v>
      </c>
      <c r="I253" s="91">
        <f t="shared" si="173"/>
        <v>0</v>
      </c>
      <c r="J253" s="91">
        <f t="shared" si="173"/>
        <v>0</v>
      </c>
      <c r="K253" s="91">
        <f t="shared" si="173"/>
        <v>0</v>
      </c>
      <c r="L253" s="91">
        <f t="shared" si="173"/>
        <v>0</v>
      </c>
      <c r="M253" s="91">
        <f t="shared" si="173"/>
        <v>1611.9975658948188</v>
      </c>
      <c r="N253" s="91">
        <f t="shared" si="173"/>
        <v>1532.8531228635445</v>
      </c>
      <c r="O253" s="91">
        <f t="shared" si="173"/>
        <v>1456.9180699838028</v>
      </c>
      <c r="P253" s="91">
        <f t="shared" si="173"/>
        <v>1382.0590813354522</v>
      </c>
      <c r="Q253" s="91">
        <f t="shared" si="173"/>
        <v>1309.07339443205</v>
      </c>
    </row>
    <row r="254" spans="1:17" hidden="1" outlineLevel="2">
      <c r="E254" s="260" t="s">
        <v>783</v>
      </c>
      <c r="F254" s="260"/>
      <c r="G254" s="260" t="s">
        <v>255</v>
      </c>
      <c r="H254" s="260"/>
      <c r="I254" s="260"/>
      <c r="J254" s="260">
        <f t="shared" ref="J254:Q254" si="174" xml:space="preserve"> AVERAGE(J252:J253)</f>
        <v>0</v>
      </c>
      <c r="K254" s="260">
        <f t="shared" si="174"/>
        <v>0</v>
      </c>
      <c r="L254" s="260">
        <f t="shared" si="174"/>
        <v>0</v>
      </c>
      <c r="M254" s="260">
        <f t="shared" si="174"/>
        <v>1653.1392609321506</v>
      </c>
      <c r="N254" s="260">
        <f t="shared" si="174"/>
        <v>1572.425344379184</v>
      </c>
      <c r="O254" s="260">
        <f t="shared" si="174"/>
        <v>1494.8855964236711</v>
      </c>
      <c r="P254" s="260">
        <f t="shared" si="174"/>
        <v>1419.4885756596284</v>
      </c>
      <c r="Q254" s="260">
        <f t="shared" si="174"/>
        <v>1345.5662378837537</v>
      </c>
    </row>
    <row r="255" spans="1:17" s="443" customFormat="1" hidden="1" outlineLevel="2">
      <c r="A255" s="447"/>
      <c r="B255" s="448"/>
      <c r="C255" s="449"/>
      <c r="D255" s="450"/>
      <c r="E255" s="451"/>
      <c r="F255" s="451"/>
      <c r="G255" s="451"/>
      <c r="H255" s="451"/>
      <c r="I255" s="451"/>
      <c r="J255" s="451"/>
      <c r="K255" s="451"/>
      <c r="L255" s="451"/>
      <c r="M255" s="451"/>
      <c r="N255" s="451"/>
      <c r="O255" s="451"/>
      <c r="P255" s="451"/>
      <c r="Q255" s="451"/>
    </row>
    <row r="256" spans="1:17" hidden="1" outlineLevel="2">
      <c r="C256" s="86" t="s">
        <v>530</v>
      </c>
      <c r="F256" s="84"/>
      <c r="G256" s="84"/>
      <c r="H256" s="84"/>
      <c r="I256" s="84"/>
      <c r="J256" s="84"/>
      <c r="K256" s="84"/>
      <c r="L256" s="84"/>
      <c r="M256" s="84"/>
      <c r="N256" s="84"/>
      <c r="O256" s="84"/>
      <c r="P256" s="84"/>
      <c r="Q256" s="84"/>
    </row>
    <row r="257" spans="1:17" hidden="1" outlineLevel="2">
      <c r="E257" s="84" t="str">
        <f t="shared" ref="E257:Q257" si="175" xml:space="preserve"> E250</f>
        <v>Closing RCV (CPIH inflated RCV) - WN - real</v>
      </c>
      <c r="F257" s="84">
        <f t="shared" si="175"/>
        <v>0</v>
      </c>
      <c r="G257" s="84" t="str">
        <f t="shared" si="175"/>
        <v>£m</v>
      </c>
      <c r="H257" s="84">
        <f t="shared" si="175"/>
        <v>0</v>
      </c>
      <c r="I257" s="84">
        <f t="shared" si="175"/>
        <v>0</v>
      </c>
      <c r="J257" s="84">
        <f t="shared" si="175"/>
        <v>0</v>
      </c>
      <c r="K257" s="84">
        <f t="shared" si="175"/>
        <v>0</v>
      </c>
      <c r="L257" s="84">
        <f t="shared" si="175"/>
        <v>0</v>
      </c>
      <c r="M257" s="84">
        <f t="shared" si="175"/>
        <v>1611.9975658948188</v>
      </c>
      <c r="N257" s="84">
        <f t="shared" si="175"/>
        <v>1532.8531228635445</v>
      </c>
      <c r="O257" s="84">
        <f t="shared" si="175"/>
        <v>1456.9180699838028</v>
      </c>
      <c r="P257" s="84">
        <f t="shared" si="175"/>
        <v>1382.0590813354522</v>
      </c>
      <c r="Q257" s="84">
        <f t="shared" si="175"/>
        <v>1309.07339443205</v>
      </c>
    </row>
    <row r="258" spans="1:17" s="187" customFormat="1" hidden="1" outlineLevel="2">
      <c r="A258" s="183"/>
      <c r="B258" s="218"/>
      <c r="C258" s="185"/>
      <c r="D258" s="186"/>
      <c r="E258" s="181" t="str">
        <f xml:space="preserve"> Inp!E$124</f>
        <v>RCV CPI(H) bf balance - WN - real</v>
      </c>
      <c r="F258" s="181">
        <f xml:space="preserve"> Inp!F$124</f>
        <v>0</v>
      </c>
      <c r="G258" s="181" t="str">
        <f xml:space="preserve"> Inp!G$124</f>
        <v>£m</v>
      </c>
      <c r="H258" s="181">
        <f xml:space="preserve"> Inp!H$124</f>
        <v>0</v>
      </c>
      <c r="I258" s="181">
        <f xml:space="preserve"> Inp!I$124</f>
        <v>0</v>
      </c>
      <c r="J258" s="181">
        <f xml:space="preserve"> Inp!J$124</f>
        <v>0</v>
      </c>
      <c r="K258" s="181">
        <f xml:space="preserve"> Inp!K$124</f>
        <v>0</v>
      </c>
      <c r="L258" s="181">
        <f xml:space="preserve"> Inp!L$124</f>
        <v>0</v>
      </c>
      <c r="M258" s="181">
        <f xml:space="preserve"> Inp!M$124</f>
        <v>1611.9975658948199</v>
      </c>
      <c r="N258" s="181">
        <f xml:space="preserve"> Inp!N$124</f>
        <v>1532.85312286354</v>
      </c>
      <c r="O258" s="181">
        <f xml:space="preserve"> Inp!O$124</f>
        <v>1456.91806998381</v>
      </c>
      <c r="P258" s="181">
        <f xml:space="preserve"> Inp!P$124</f>
        <v>1382.0590813354499</v>
      </c>
      <c r="Q258" s="181">
        <f xml:space="preserve"> Inp!Q$124</f>
        <v>1309.07339443205</v>
      </c>
    </row>
    <row r="259" spans="1:17" s="187" customFormat="1" hidden="1" outlineLevel="2">
      <c r="A259" s="183"/>
      <c r="B259" s="218"/>
      <c r="C259" s="185"/>
      <c r="D259" s="186"/>
      <c r="E259" s="181" t="str">
        <f xml:space="preserve"> Inp!E$120</f>
        <v>RCV other adjustments balance - WN - real</v>
      </c>
      <c r="F259" s="181">
        <f xml:space="preserve"> Inp!F$120</f>
        <v>0</v>
      </c>
      <c r="G259" s="181" t="str">
        <f xml:space="preserve"> Inp!G$120</f>
        <v>£m</v>
      </c>
      <c r="H259" s="181">
        <f xml:space="preserve"> Inp!H$120</f>
        <v>0</v>
      </c>
      <c r="I259" s="181">
        <f xml:space="preserve"> Inp!I$120</f>
        <v>0</v>
      </c>
      <c r="J259" s="181">
        <f xml:space="preserve"> Inp!J$120</f>
        <v>0</v>
      </c>
      <c r="K259" s="181">
        <f xml:space="preserve"> Inp!K$120</f>
        <v>0</v>
      </c>
      <c r="L259" s="181">
        <f xml:space="preserve"> Inp!L$120</f>
        <v>0</v>
      </c>
      <c r="M259" s="181">
        <f xml:space="preserve"> Inp!M$120</f>
        <v>0</v>
      </c>
      <c r="N259" s="181">
        <f xml:space="preserve"> Inp!N$120</f>
        <v>0</v>
      </c>
      <c r="O259" s="181">
        <f xml:space="preserve"> Inp!O$120</f>
        <v>0</v>
      </c>
      <c r="P259" s="181">
        <f xml:space="preserve"> Inp!P$120</f>
        <v>0</v>
      </c>
      <c r="Q259" s="181">
        <f xml:space="preserve"> Inp!Q$120</f>
        <v>0</v>
      </c>
    </row>
    <row r="260" spans="1:17" s="240" customFormat="1" hidden="1" outlineLevel="2">
      <c r="A260" s="237"/>
      <c r="B260" s="220"/>
      <c r="C260" s="238"/>
      <c r="D260" s="239"/>
      <c r="E260" s="196" t="str">
        <f t="shared" ref="E260:Q260" si="176" xml:space="preserve"> E237</f>
        <v>Indexation on RCV - CPI(H) other adjustments balance - WN - real</v>
      </c>
      <c r="F260" s="196">
        <f t="shared" si="176"/>
        <v>0</v>
      </c>
      <c r="G260" s="196" t="str">
        <f t="shared" si="176"/>
        <v>£m</v>
      </c>
      <c r="H260" s="196">
        <f t="shared" si="176"/>
        <v>0</v>
      </c>
      <c r="I260" s="196">
        <f t="shared" si="176"/>
        <v>0</v>
      </c>
      <c r="J260" s="196">
        <f t="shared" si="176"/>
        <v>0</v>
      </c>
      <c r="K260" s="196">
        <f t="shared" si="176"/>
        <v>0</v>
      </c>
      <c r="L260" s="196">
        <f t="shared" si="176"/>
        <v>0</v>
      </c>
      <c r="M260" s="196">
        <f t="shared" si="176"/>
        <v>0</v>
      </c>
      <c r="N260" s="196">
        <f t="shared" si="176"/>
        <v>0</v>
      </c>
      <c r="O260" s="196">
        <f t="shared" si="176"/>
        <v>0</v>
      </c>
      <c r="P260" s="196">
        <f t="shared" si="176"/>
        <v>0</v>
      </c>
      <c r="Q260" s="196">
        <f t="shared" si="176"/>
        <v>0</v>
      </c>
    </row>
    <row r="261" spans="1:17" s="224" customFormat="1" hidden="1" outlineLevel="2">
      <c r="A261" s="219"/>
      <c r="B261" s="220"/>
      <c r="C261" s="221"/>
      <c r="D261" s="222"/>
      <c r="E261" s="223" t="s">
        <v>784</v>
      </c>
      <c r="G261" s="224" t="s">
        <v>724</v>
      </c>
      <c r="H261" s="247">
        <f xml:space="preserve"> SUM(J261:Q261)</f>
        <v>0</v>
      </c>
      <c r="I261" s="196"/>
      <c r="J261" s="224">
        <f xml:space="preserve"> IF(ROUND(J257,3) = ROUND((J258 + J259 + J260),3), 0, 1)</f>
        <v>0</v>
      </c>
      <c r="K261" s="224">
        <f t="shared" ref="K261:Q261" si="177" xml:space="preserve"> IF(ROUND(K257,3) = ROUND((K258 + K259 + K260),3), 0, 1)</f>
        <v>0</v>
      </c>
      <c r="L261" s="224">
        <f t="shared" si="177"/>
        <v>0</v>
      </c>
      <c r="M261" s="224">
        <f xml:space="preserve"> IF(ROUND(M257,3) = ROUND((M258 + M259 + M260),3), 0, 1)</f>
        <v>0</v>
      </c>
      <c r="N261" s="224">
        <f t="shared" si="177"/>
        <v>0</v>
      </c>
      <c r="O261" s="224">
        <f t="shared" si="177"/>
        <v>0</v>
      </c>
      <c r="P261" s="224">
        <f t="shared" si="177"/>
        <v>0</v>
      </c>
      <c r="Q261" s="224">
        <f t="shared" si="177"/>
        <v>0</v>
      </c>
    </row>
    <row r="262" spans="1:17" hidden="1" outlineLevel="2">
      <c r="F262" s="84"/>
      <c r="G262" s="84"/>
      <c r="H262" s="84"/>
      <c r="I262" s="84"/>
      <c r="J262" s="84"/>
      <c r="K262" s="84"/>
      <c r="L262" s="84"/>
      <c r="M262" s="84"/>
      <c r="N262" s="84"/>
      <c r="O262" s="84"/>
      <c r="P262" s="84"/>
      <c r="Q262" s="84"/>
    </row>
    <row r="263" spans="1:17" hidden="1" outlineLevel="1">
      <c r="F263" s="84"/>
      <c r="G263" s="84"/>
      <c r="H263" s="84"/>
      <c r="I263" s="84"/>
      <c r="J263" s="84"/>
      <c r="K263" s="84"/>
      <c r="L263" s="84"/>
      <c r="M263" s="84"/>
      <c r="N263" s="84"/>
      <c r="O263" s="84"/>
      <c r="P263" s="84"/>
      <c r="Q263" s="84"/>
    </row>
    <row r="264" spans="1:17" s="92" customFormat="1" hidden="1" outlineLevel="1" collapsed="1">
      <c r="A264" s="11"/>
      <c r="B264" s="12" t="s">
        <v>738</v>
      </c>
      <c r="C264" s="13"/>
      <c r="D264" s="14"/>
      <c r="E264" s="91"/>
      <c r="G264" s="93"/>
    </row>
    <row r="265" spans="1:17" s="92" customFormat="1" hidden="1" outlineLevel="2">
      <c r="A265" s="11"/>
      <c r="B265" s="12"/>
      <c r="C265" s="13"/>
      <c r="D265" s="115"/>
      <c r="E265" s="91"/>
      <c r="G265" s="93"/>
    </row>
    <row r="266" spans="1:17" s="230" customFormat="1" hidden="1" outlineLevel="2">
      <c r="A266" s="225"/>
      <c r="B266" s="226"/>
      <c r="C266" s="227"/>
      <c r="D266" s="228"/>
      <c r="E266" s="229" t="str">
        <f xml:space="preserve"> Inp!E$125</f>
        <v>RCV additions balance BEG - WN - nominal</v>
      </c>
      <c r="F266" s="229">
        <f xml:space="preserve"> Inp!F$125</f>
        <v>0</v>
      </c>
      <c r="G266" s="229" t="str">
        <f xml:space="preserve"> Inp!G$125</f>
        <v>£m</v>
      </c>
      <c r="H266" s="229">
        <f xml:space="preserve"> Inp!H$125</f>
        <v>0</v>
      </c>
      <c r="I266" s="229">
        <f xml:space="preserve"> Inp!I$125</f>
        <v>0</v>
      </c>
      <c r="J266" s="229">
        <f xml:space="preserve"> Inp!J$125</f>
        <v>0</v>
      </c>
      <c r="K266" s="229">
        <f xml:space="preserve"> Inp!K$125</f>
        <v>0</v>
      </c>
      <c r="L266" s="229">
        <f xml:space="preserve"> Inp!L$125</f>
        <v>0</v>
      </c>
      <c r="M266" s="229">
        <f xml:space="preserve"> Inp!M$125</f>
        <v>0</v>
      </c>
      <c r="N266" s="229">
        <f xml:space="preserve"> Inp!N$125</f>
        <v>151.11605846355101</v>
      </c>
      <c r="O266" s="229">
        <f xml:space="preserve"> Inp!O$125</f>
        <v>281.33681644869898</v>
      </c>
      <c r="P266" s="229">
        <f xml:space="preserve"> Inp!P$125</f>
        <v>412.69592859007298</v>
      </c>
      <c r="Q266" s="229">
        <f xml:space="preserve"> Inp!Q$125</f>
        <v>514.43042480731197</v>
      </c>
    </row>
    <row r="267" spans="1:17" s="230" customFormat="1" hidden="1" outlineLevel="2">
      <c r="A267" s="225"/>
      <c r="B267" s="226"/>
      <c r="C267" s="227"/>
      <c r="D267" s="228"/>
      <c r="E267" s="229" t="str">
        <f xml:space="preserve"> Inp!E$126</f>
        <v>Indexation of RCV additions b/f - WN - nominal</v>
      </c>
      <c r="F267" s="229">
        <f xml:space="preserve"> Inp!F$126</f>
        <v>0</v>
      </c>
      <c r="G267" s="229" t="str">
        <f xml:space="preserve"> Inp!G$126</f>
        <v>£m</v>
      </c>
      <c r="H267" s="229">
        <f xml:space="preserve"> Inp!H$126</f>
        <v>0</v>
      </c>
      <c r="I267" s="229">
        <f xml:space="preserve"> Inp!I$126</f>
        <v>0</v>
      </c>
      <c r="J267" s="229">
        <f xml:space="preserve"> Inp!J$126</f>
        <v>0</v>
      </c>
      <c r="K267" s="229">
        <f xml:space="preserve"> Inp!K$126</f>
        <v>0</v>
      </c>
      <c r="L267" s="229">
        <f xml:space="preserve"> Inp!L$126</f>
        <v>0</v>
      </c>
      <c r="M267" s="229">
        <f xml:space="preserve"> Inp!M$126</f>
        <v>0</v>
      </c>
      <c r="N267" s="229">
        <f xml:space="preserve"> Inp!N$126</f>
        <v>3.02866549109438</v>
      </c>
      <c r="O267" s="229">
        <f xml:space="preserve"> Inp!O$126</f>
        <v>5.8380910612372503</v>
      </c>
      <c r="P267" s="229">
        <f xml:space="preserve"> Inp!P$126</f>
        <v>8.6666145003917698</v>
      </c>
      <c r="Q267" s="229">
        <f xml:space="preserve"> Inp!Q$126</f>
        <v>10.8030389209543</v>
      </c>
    </row>
    <row r="268" spans="1:17" s="230" customFormat="1" hidden="1" outlineLevel="2">
      <c r="A268" s="225"/>
      <c r="B268" s="226"/>
      <c r="C268" s="227"/>
      <c r="D268" s="228"/>
      <c r="E268" s="229" t="str">
        <f xml:space="preserve"> Inp!E$127</f>
        <v>Water network: Non-PAYG Totex - nominal</v>
      </c>
      <c r="F268" s="229">
        <f xml:space="preserve"> Inp!F$127</f>
        <v>0</v>
      </c>
      <c r="G268" s="229" t="str">
        <f xml:space="preserve"> Inp!G$127</f>
        <v>£m</v>
      </c>
      <c r="H268" s="229">
        <f xml:space="preserve"> Inp!H$127</f>
        <v>0</v>
      </c>
      <c r="I268" s="229">
        <f xml:space="preserve"> Inp!I$127</f>
        <v>0</v>
      </c>
      <c r="J268" s="229">
        <f xml:space="preserve"> Inp!J$127</f>
        <v>0</v>
      </c>
      <c r="K268" s="229">
        <f xml:space="preserve"> Inp!K$127</f>
        <v>0</v>
      </c>
      <c r="L268" s="229">
        <f xml:space="preserve"> Inp!L$127</f>
        <v>0</v>
      </c>
      <c r="M268" s="229">
        <f xml:space="preserve"> Inp!M$127</f>
        <v>154.87688547884099</v>
      </c>
      <c r="N268" s="229">
        <f xml:space="preserve"> Inp!N$127</f>
        <v>138.15157749880399</v>
      </c>
      <c r="O268" s="229">
        <f xml:space="preserve"> Inp!O$127</f>
        <v>143.29653817501699</v>
      </c>
      <c r="P268" s="229">
        <f xml:space="preserve"> Inp!P$127</f>
        <v>117.743147288644</v>
      </c>
      <c r="Q268" s="229">
        <f xml:space="preserve"> Inp!Q$127</f>
        <v>101.312305708754</v>
      </c>
    </row>
    <row r="269" spans="1:17" s="230" customFormat="1" hidden="1" outlineLevel="2">
      <c r="A269" s="225"/>
      <c r="B269" s="226"/>
      <c r="C269" s="227"/>
      <c r="D269" s="228"/>
      <c r="E269" s="229" t="str">
        <f xml:space="preserve"> Inp!E$128</f>
        <v>RCV additions depreciation - WN - nominal POS</v>
      </c>
      <c r="F269" s="229">
        <f xml:space="preserve"> Inp!F$128</f>
        <v>0</v>
      </c>
      <c r="G269" s="229" t="str">
        <f xml:space="preserve"> Inp!G$128</f>
        <v>£m</v>
      </c>
      <c r="H269" s="229">
        <f xml:space="preserve"> Inp!H$128</f>
        <v>0</v>
      </c>
      <c r="I269" s="229">
        <f xml:space="preserve"> Inp!I$128</f>
        <v>0</v>
      </c>
      <c r="J269" s="229">
        <f xml:space="preserve"> Inp!J$128</f>
        <v>0</v>
      </c>
      <c r="K269" s="229">
        <f xml:space="preserve"> Inp!K$128</f>
        <v>0</v>
      </c>
      <c r="L269" s="229">
        <f xml:space="preserve"> Inp!L$128</f>
        <v>0</v>
      </c>
      <c r="M269" s="229">
        <f xml:space="preserve"> Inp!M$128</f>
        <v>3.7608270152904901</v>
      </c>
      <c r="N269" s="229">
        <f xml:space="preserve"> Inp!N$128</f>
        <v>10.959485004750301</v>
      </c>
      <c r="O269" s="229">
        <f xml:space="preserve"> Inp!O$128</f>
        <v>17.775517094880701</v>
      </c>
      <c r="P269" s="229">
        <f xml:space="preserve"> Inp!P$128</f>
        <v>24.6752655717974</v>
      </c>
      <c r="Q269" s="229">
        <f xml:space="preserve"> Inp!Q$128</f>
        <v>30.4123751397155</v>
      </c>
    </row>
    <row r="270" spans="1:17" s="259" customFormat="1" hidden="1" outlineLevel="2">
      <c r="A270" s="256"/>
      <c r="B270" s="257"/>
      <c r="C270" s="258"/>
      <c r="D270" s="255"/>
      <c r="E270" s="272" t="str">
        <f>Time!E$39</f>
        <v>Acquisition / initial balance date flag</v>
      </c>
      <c r="F270" s="272">
        <f>Time!F$39</f>
        <v>0</v>
      </c>
      <c r="G270" s="272" t="str">
        <f>Time!G$39</f>
        <v>flag</v>
      </c>
      <c r="H270" s="272">
        <f>Time!H$39</f>
        <v>1</v>
      </c>
      <c r="I270" s="272">
        <f>Time!I$39</f>
        <v>0</v>
      </c>
      <c r="J270" s="272">
        <f>Time!J$39</f>
        <v>0</v>
      </c>
      <c r="K270" s="272">
        <f>Time!K$39</f>
        <v>0</v>
      </c>
      <c r="L270" s="272">
        <f>Time!L$39</f>
        <v>1</v>
      </c>
      <c r="M270" s="272">
        <f>Time!M$39</f>
        <v>0</v>
      </c>
      <c r="N270" s="272">
        <f>Time!N$39</f>
        <v>0</v>
      </c>
      <c r="O270" s="272">
        <f>Time!O$39</f>
        <v>0</v>
      </c>
      <c r="P270" s="272">
        <f>Time!P$39</f>
        <v>0</v>
      </c>
      <c r="Q270" s="272">
        <f>Time!Q$39</f>
        <v>0</v>
      </c>
    </row>
    <row r="271" spans="1:17" s="259" customFormat="1" hidden="1" outlineLevel="2">
      <c r="A271" s="256"/>
      <c r="B271" s="257"/>
      <c r="C271" s="258"/>
      <c r="D271" s="255"/>
      <c r="E271" s="196" t="s">
        <v>785</v>
      </c>
      <c r="F271" s="274"/>
      <c r="G271" s="196" t="s">
        <v>255</v>
      </c>
      <c r="H271" s="274"/>
      <c r="I271" s="274"/>
      <c r="J271" s="274">
        <f t="shared" ref="J271" si="178" xml:space="preserve"> IF(J270 = 1, K266 * J270, 0)</f>
        <v>0</v>
      </c>
      <c r="K271" s="274">
        <f t="shared" ref="K271" si="179" xml:space="preserve"> IF(K270 = 1, L266 * K270, 0)</f>
        <v>0</v>
      </c>
      <c r="L271" s="274">
        <f xml:space="preserve"> IF(L270 = 1, M266 * L270, 0)</f>
        <v>0</v>
      </c>
      <c r="M271" s="274">
        <f t="shared" ref="M271" si="180" xml:space="preserve"> IF(M270 = 1, N266 * M270, 0)</f>
        <v>0</v>
      </c>
      <c r="N271" s="274">
        <f t="shared" ref="N271" si="181" xml:space="preserve"> IF(N270 = 1, O266 * N270, 0)</f>
        <v>0</v>
      </c>
      <c r="O271" s="274">
        <f t="shared" ref="O271" si="182" xml:space="preserve"> IF(O270 = 1, P266 * O270, 0)</f>
        <v>0</v>
      </c>
      <c r="P271" s="274">
        <f t="shared" ref="P271" si="183" xml:space="preserve"> IF(P270 = 1, Q266 * P270, 0)</f>
        <v>0</v>
      </c>
      <c r="Q271" s="274">
        <f t="shared" ref="Q271" si="184" xml:space="preserve"> IF(Q270 = 1, R266 * Q270, 0)</f>
        <v>0</v>
      </c>
    </row>
    <row r="272" spans="1:17" s="92" customFormat="1" hidden="1" outlineLevel="2">
      <c r="A272" s="11"/>
      <c r="B272" s="12"/>
      <c r="C272" s="13"/>
      <c r="D272" s="115"/>
      <c r="E272" s="91"/>
      <c r="G272" s="93"/>
    </row>
    <row r="273" spans="1:17" s="187" customFormat="1" hidden="1" outlineLevel="2">
      <c r="A273" s="183"/>
      <c r="B273" s="216"/>
      <c r="C273" s="185"/>
      <c r="D273" s="186"/>
      <c r="E273" s="181" t="str">
        <f>Index!E$85</f>
        <v>CPIH index (PR19FD) - FYA - inflate from FYA 2017-18</v>
      </c>
      <c r="F273" s="181">
        <f>Index!F$85</f>
        <v>0</v>
      </c>
      <c r="G273" s="181" t="str">
        <f>Index!G$85</f>
        <v>Factor</v>
      </c>
      <c r="H273" s="181">
        <f>Index!H$85</f>
        <v>0</v>
      </c>
      <c r="I273" s="181">
        <f>Index!I$85</f>
        <v>0</v>
      </c>
      <c r="J273" s="181">
        <f>Index!J$85</f>
        <v>1</v>
      </c>
      <c r="K273" s="181">
        <f>Index!K$85</f>
        <v>1.0212697905005599</v>
      </c>
      <c r="L273" s="181">
        <f>Index!L$85</f>
        <v>1.0416029201511179</v>
      </c>
      <c r="M273" s="181">
        <f>Index!M$85</f>
        <v>1.0622616980779827</v>
      </c>
      <c r="N273" s="181">
        <f>Index!N$85</f>
        <v>1.0835515290872799</v>
      </c>
      <c r="O273" s="181">
        <f>Index!O$85</f>
        <v>1.1060365794841869</v>
      </c>
      <c r="P273" s="181">
        <f>Index!P$85</f>
        <v>1.1292633476533553</v>
      </c>
      <c r="Q273" s="181">
        <f>Index!Q$85</f>
        <v>1.1529778779540774</v>
      </c>
    </row>
    <row r="274" spans="1:17" s="236" customFormat="1" hidden="1" outlineLevel="2">
      <c r="A274" s="231"/>
      <c r="B274" s="232"/>
      <c r="C274" s="233"/>
      <c r="D274" s="234"/>
      <c r="E274" s="235"/>
    </row>
    <row r="275" spans="1:17" s="236" customFormat="1" hidden="1" outlineLevel="2">
      <c r="A275" s="231"/>
      <c r="B275" s="232"/>
      <c r="C275" s="233"/>
      <c r="D275" s="234"/>
      <c r="E275" s="196" t="s">
        <v>786</v>
      </c>
      <c r="G275" s="236" t="s">
        <v>255</v>
      </c>
      <c r="J275" s="309">
        <f t="shared" ref="J275:Q275" si="185" xml:space="preserve"> J271 / J273</f>
        <v>0</v>
      </c>
      <c r="K275" s="309">
        <f t="shared" si="185"/>
        <v>0</v>
      </c>
      <c r="L275" s="309">
        <f xml:space="preserve"> L271 / L273</f>
        <v>0</v>
      </c>
      <c r="M275" s="309">
        <f t="shared" si="185"/>
        <v>0</v>
      </c>
      <c r="N275" s="309">
        <f t="shared" si="185"/>
        <v>0</v>
      </c>
      <c r="O275" s="309">
        <f t="shared" si="185"/>
        <v>0</v>
      </c>
      <c r="P275" s="309">
        <f t="shared" si="185"/>
        <v>0</v>
      </c>
      <c r="Q275" s="309">
        <f t="shared" si="185"/>
        <v>0</v>
      </c>
    </row>
    <row r="276" spans="1:17" s="236" customFormat="1" hidden="1" outlineLevel="2">
      <c r="A276" s="231"/>
      <c r="B276" s="232"/>
      <c r="C276" s="233"/>
      <c r="D276" s="234"/>
      <c r="E276" s="235" t="s">
        <v>787</v>
      </c>
      <c r="G276" s="236" t="s">
        <v>255</v>
      </c>
      <c r="J276" s="84">
        <f t="shared" ref="J276:Q276" si="186" xml:space="preserve"> J266 / J273</f>
        <v>0</v>
      </c>
      <c r="K276" s="84">
        <f t="shared" si="186"/>
        <v>0</v>
      </c>
      <c r="L276" s="84">
        <f t="shared" si="186"/>
        <v>0</v>
      </c>
      <c r="M276" s="84">
        <f t="shared" si="186"/>
        <v>0</v>
      </c>
      <c r="N276" s="84">
        <f t="shared" si="186"/>
        <v>139.46365669461267</v>
      </c>
      <c r="O276" s="84">
        <f t="shared" si="186"/>
        <v>254.36483898200157</v>
      </c>
      <c r="P276" s="84">
        <f t="shared" si="186"/>
        <v>365.45587833667679</v>
      </c>
      <c r="Q276" s="84">
        <f t="shared" si="186"/>
        <v>446.17545110245516</v>
      </c>
    </row>
    <row r="277" spans="1:17" s="236" customFormat="1" hidden="1" outlineLevel="2">
      <c r="A277" s="231"/>
      <c r="B277" s="232"/>
      <c r="C277" s="233"/>
      <c r="D277" s="234"/>
      <c r="E277" s="235" t="s">
        <v>788</v>
      </c>
      <c r="G277" s="236" t="s">
        <v>255</v>
      </c>
      <c r="J277" s="84">
        <f t="shared" ref="J277:Q277" si="187" xml:space="preserve"> J267 / J273</f>
        <v>0</v>
      </c>
      <c r="K277" s="84">
        <f t="shared" si="187"/>
        <v>0</v>
      </c>
      <c r="L277" s="84">
        <f t="shared" si="187"/>
        <v>0</v>
      </c>
      <c r="M277" s="84">
        <f t="shared" si="187"/>
        <v>0</v>
      </c>
      <c r="N277" s="84">
        <f t="shared" si="187"/>
        <v>2.7951282516721192</v>
      </c>
      <c r="O277" s="84">
        <f t="shared" si="187"/>
        <v>5.2783887707944634</v>
      </c>
      <c r="P277" s="84">
        <f t="shared" si="187"/>
        <v>7.6745734450704228</v>
      </c>
      <c r="Q277" s="84">
        <f t="shared" si="187"/>
        <v>9.3696844731522084</v>
      </c>
    </row>
    <row r="278" spans="1:17" s="236" customFormat="1" hidden="1" outlineLevel="2">
      <c r="A278" s="231"/>
      <c r="B278" s="232"/>
      <c r="C278" s="233"/>
      <c r="D278" s="234"/>
      <c r="E278" s="235" t="s">
        <v>789</v>
      </c>
      <c r="G278" s="236" t="s">
        <v>255</v>
      </c>
      <c r="J278" s="84">
        <f t="shared" ref="J278:Q278" si="188" xml:space="preserve"> J268 / J273</f>
        <v>0</v>
      </c>
      <c r="K278" s="84">
        <f t="shared" si="188"/>
        <v>0</v>
      </c>
      <c r="L278" s="84">
        <f t="shared" si="188"/>
        <v>0</v>
      </c>
      <c r="M278" s="84">
        <f t="shared" si="188"/>
        <v>145.79918089776703</v>
      </c>
      <c r="N278" s="84">
        <f t="shared" si="188"/>
        <v>127.49885334495791</v>
      </c>
      <c r="O278" s="84">
        <f t="shared" si="188"/>
        <v>129.55858859735454</v>
      </c>
      <c r="P278" s="84">
        <f t="shared" si="188"/>
        <v>104.26544661466075</v>
      </c>
      <c r="Q278" s="84">
        <f t="shared" si="188"/>
        <v>87.870121054299389</v>
      </c>
    </row>
    <row r="279" spans="1:17" s="236" customFormat="1" hidden="1" outlineLevel="2">
      <c r="A279" s="231"/>
      <c r="B279" s="232"/>
      <c r="C279" s="233"/>
      <c r="D279" s="234"/>
      <c r="E279" s="235" t="s">
        <v>790</v>
      </c>
      <c r="G279" s="236" t="s">
        <v>255</v>
      </c>
      <c r="J279" s="84">
        <f t="shared" ref="J279:Q279" si="189" xml:space="preserve"> J269 / J273</f>
        <v>0</v>
      </c>
      <c r="K279" s="84">
        <f t="shared" si="189"/>
        <v>0</v>
      </c>
      <c r="L279" s="84">
        <f t="shared" si="189"/>
        <v>0</v>
      </c>
      <c r="M279" s="84">
        <f t="shared" si="189"/>
        <v>3.5403959514827585</v>
      </c>
      <c r="N279" s="84">
        <f t="shared" si="189"/>
        <v>10.11441053844659</v>
      </c>
      <c r="O279" s="84">
        <f t="shared" si="189"/>
        <v>16.071364568403805</v>
      </c>
      <c r="P279" s="84">
        <f t="shared" si="189"/>
        <v>21.850762820801169</v>
      </c>
      <c r="Q279" s="84">
        <f t="shared" si="189"/>
        <v>26.377240813745097</v>
      </c>
    </row>
    <row r="280" spans="1:17" s="236" customFormat="1" hidden="1" outlineLevel="2">
      <c r="A280" s="231"/>
      <c r="B280" s="232"/>
      <c r="C280" s="233"/>
      <c r="D280" s="234"/>
      <c r="E280" s="235"/>
      <c r="J280" s="84"/>
      <c r="K280" s="84"/>
      <c r="L280" s="84"/>
      <c r="M280" s="84"/>
      <c r="N280" s="84"/>
      <c r="O280" s="84"/>
      <c r="P280" s="84"/>
      <c r="Q280" s="84"/>
    </row>
    <row r="281" spans="1:17" s="236" customFormat="1" hidden="1" outlineLevel="2">
      <c r="A281" s="231"/>
      <c r="B281" s="232"/>
      <c r="C281" s="233"/>
      <c r="D281" s="234"/>
      <c r="E281" s="235" t="str">
        <f t="shared" ref="E281:Q281" si="190" xml:space="preserve"> E276</f>
        <v>RCV additions balance BEG - WN - real</v>
      </c>
      <c r="F281" s="235">
        <f t="shared" si="190"/>
        <v>0</v>
      </c>
      <c r="G281" s="235" t="str">
        <f t="shared" si="190"/>
        <v>£m</v>
      </c>
      <c r="H281" s="235">
        <f t="shared" si="190"/>
        <v>0</v>
      </c>
      <c r="I281" s="235">
        <f t="shared" si="190"/>
        <v>0</v>
      </c>
      <c r="J281" s="235">
        <f t="shared" si="190"/>
        <v>0</v>
      </c>
      <c r="K281" s="235">
        <f t="shared" si="190"/>
        <v>0</v>
      </c>
      <c r="L281" s="235">
        <f t="shared" si="190"/>
        <v>0</v>
      </c>
      <c r="M281" s="235">
        <f t="shared" si="190"/>
        <v>0</v>
      </c>
      <c r="N281" s="235">
        <f t="shared" si="190"/>
        <v>139.46365669461267</v>
      </c>
      <c r="O281" s="235">
        <f t="shared" si="190"/>
        <v>254.36483898200157</v>
      </c>
      <c r="P281" s="235">
        <f t="shared" si="190"/>
        <v>365.45587833667679</v>
      </c>
      <c r="Q281" s="235">
        <f t="shared" si="190"/>
        <v>446.17545110245516</v>
      </c>
    </row>
    <row r="282" spans="1:17" s="236" customFormat="1" hidden="1" outlineLevel="2">
      <c r="A282" s="231"/>
      <c r="B282" s="232"/>
      <c r="C282" s="233"/>
      <c r="D282" s="234" t="s">
        <v>719</v>
      </c>
      <c r="E282" s="235" t="str">
        <f t="shared" ref="E282:Q282" si="191" xml:space="preserve"> E277</f>
        <v>Indexation of RCV additions b/f - WN - real</v>
      </c>
      <c r="F282" s="235">
        <f t="shared" si="191"/>
        <v>0</v>
      </c>
      <c r="G282" s="235" t="str">
        <f t="shared" si="191"/>
        <v>£m</v>
      </c>
      <c r="H282" s="235">
        <f t="shared" si="191"/>
        <v>0</v>
      </c>
      <c r="I282" s="235">
        <f t="shared" si="191"/>
        <v>0</v>
      </c>
      <c r="J282" s="235">
        <f t="shared" si="191"/>
        <v>0</v>
      </c>
      <c r="K282" s="235">
        <f t="shared" si="191"/>
        <v>0</v>
      </c>
      <c r="L282" s="235">
        <f t="shared" si="191"/>
        <v>0</v>
      </c>
      <c r="M282" s="235">
        <f t="shared" si="191"/>
        <v>0</v>
      </c>
      <c r="N282" s="235">
        <f t="shared" si="191"/>
        <v>2.7951282516721192</v>
      </c>
      <c r="O282" s="235">
        <f t="shared" si="191"/>
        <v>5.2783887707944634</v>
      </c>
      <c r="P282" s="235">
        <f t="shared" si="191"/>
        <v>7.6745734450704228</v>
      </c>
      <c r="Q282" s="235">
        <f t="shared" si="191"/>
        <v>9.3696844731522084</v>
      </c>
    </row>
    <row r="283" spans="1:17" hidden="1" outlineLevel="2">
      <c r="E283" s="211" t="s">
        <v>791</v>
      </c>
      <c r="F283" s="211"/>
      <c r="G283" s="211" t="s">
        <v>255</v>
      </c>
      <c r="H283" s="211"/>
      <c r="I283" s="211"/>
      <c r="J283" s="211">
        <f t="shared" ref="J283:Q283" si="192" xml:space="preserve"> SUM(J281:J282)</f>
        <v>0</v>
      </c>
      <c r="K283" s="211">
        <f t="shared" si="192"/>
        <v>0</v>
      </c>
      <c r="L283" s="211">
        <f t="shared" si="192"/>
        <v>0</v>
      </c>
      <c r="M283" s="211">
        <f t="shared" si="192"/>
        <v>0</v>
      </c>
      <c r="N283" s="211">
        <f t="shared" si="192"/>
        <v>142.25878494628478</v>
      </c>
      <c r="O283" s="211">
        <f t="shared" si="192"/>
        <v>259.64322775279601</v>
      </c>
      <c r="P283" s="211">
        <f t="shared" si="192"/>
        <v>373.13045178174724</v>
      </c>
      <c r="Q283" s="211">
        <f t="shared" si="192"/>
        <v>455.54513557560739</v>
      </c>
    </row>
    <row r="284" spans="1:17" s="236" customFormat="1" hidden="1" outlineLevel="2">
      <c r="A284" s="231"/>
      <c r="B284" s="232"/>
      <c r="C284" s="233"/>
      <c r="D284" s="234"/>
      <c r="E284" s="235"/>
      <c r="J284" s="84"/>
      <c r="K284" s="84"/>
      <c r="L284" s="84"/>
      <c r="M284" s="84"/>
      <c r="N284" s="84"/>
      <c r="O284" s="84"/>
      <c r="P284" s="84"/>
      <c r="Q284" s="84"/>
    </row>
    <row r="285" spans="1:17" s="236" customFormat="1" hidden="1" outlineLevel="2">
      <c r="A285" s="231"/>
      <c r="B285" s="232"/>
      <c r="C285" s="233"/>
      <c r="D285" s="234"/>
      <c r="E285" s="261" t="str">
        <f t="shared" ref="E285:Q285" si="193" xml:space="preserve"> E283</f>
        <v>Opening RCV (Post 2020 investment RCV) - WN - real</v>
      </c>
      <c r="F285" s="261">
        <f t="shared" si="193"/>
        <v>0</v>
      </c>
      <c r="G285" s="261" t="str">
        <f t="shared" si="193"/>
        <v>£m</v>
      </c>
      <c r="H285" s="261">
        <f t="shared" si="193"/>
        <v>0</v>
      </c>
      <c r="I285" s="261">
        <f t="shared" si="193"/>
        <v>0</v>
      </c>
      <c r="J285" s="261">
        <f t="shared" si="193"/>
        <v>0</v>
      </c>
      <c r="K285" s="261">
        <f t="shared" si="193"/>
        <v>0</v>
      </c>
      <c r="L285" s="261">
        <f t="shared" si="193"/>
        <v>0</v>
      </c>
      <c r="M285" s="261">
        <f t="shared" si="193"/>
        <v>0</v>
      </c>
      <c r="N285" s="261">
        <f t="shared" si="193"/>
        <v>142.25878494628478</v>
      </c>
      <c r="O285" s="261">
        <f t="shared" si="193"/>
        <v>259.64322775279601</v>
      </c>
      <c r="P285" s="261">
        <f t="shared" si="193"/>
        <v>373.13045178174724</v>
      </c>
      <c r="Q285" s="261">
        <f t="shared" si="193"/>
        <v>455.54513557560739</v>
      </c>
    </row>
    <row r="286" spans="1:17" s="236" customFormat="1" hidden="1" outlineLevel="2">
      <c r="A286" s="231"/>
      <c r="B286" s="232"/>
      <c r="C286" s="233"/>
      <c r="D286" s="234" t="s">
        <v>719</v>
      </c>
      <c r="E286" s="261" t="str">
        <f t="shared" ref="E286:Q286" si="194" xml:space="preserve"> E278</f>
        <v>Water network: Non-PAYG Totex - real</v>
      </c>
      <c r="F286" s="261">
        <f t="shared" si="194"/>
        <v>0</v>
      </c>
      <c r="G286" s="261" t="str">
        <f t="shared" si="194"/>
        <v>£m</v>
      </c>
      <c r="H286" s="261">
        <f t="shared" si="194"/>
        <v>0</v>
      </c>
      <c r="I286" s="261">
        <f t="shared" si="194"/>
        <v>0</v>
      </c>
      <c r="J286" s="261">
        <f t="shared" si="194"/>
        <v>0</v>
      </c>
      <c r="K286" s="261">
        <f t="shared" si="194"/>
        <v>0</v>
      </c>
      <c r="L286" s="261">
        <f t="shared" si="194"/>
        <v>0</v>
      </c>
      <c r="M286" s="261">
        <f t="shared" si="194"/>
        <v>145.79918089776703</v>
      </c>
      <c r="N286" s="261">
        <f t="shared" si="194"/>
        <v>127.49885334495791</v>
      </c>
      <c r="O286" s="261">
        <f t="shared" si="194"/>
        <v>129.55858859735454</v>
      </c>
      <c r="P286" s="261">
        <f t="shared" si="194"/>
        <v>104.26544661466075</v>
      </c>
      <c r="Q286" s="261">
        <f t="shared" si="194"/>
        <v>87.870121054299389</v>
      </c>
    </row>
    <row r="287" spans="1:17" s="236" customFormat="1" hidden="1" outlineLevel="2">
      <c r="A287" s="231"/>
      <c r="B287" s="232"/>
      <c r="C287" s="233"/>
      <c r="D287" s="234" t="s">
        <v>631</v>
      </c>
      <c r="E287" s="261" t="str">
        <f t="shared" ref="E287:Q287" si="195" xml:space="preserve"> E279</f>
        <v>RCV additions depreciation - WN - real POS</v>
      </c>
      <c r="F287" s="261">
        <f t="shared" si="195"/>
        <v>0</v>
      </c>
      <c r="G287" s="261" t="str">
        <f t="shared" si="195"/>
        <v>£m</v>
      </c>
      <c r="H287" s="261">
        <f t="shared" si="195"/>
        <v>0</v>
      </c>
      <c r="I287" s="261">
        <f t="shared" si="195"/>
        <v>0</v>
      </c>
      <c r="J287" s="261">
        <f t="shared" si="195"/>
        <v>0</v>
      </c>
      <c r="K287" s="261">
        <f t="shared" si="195"/>
        <v>0</v>
      </c>
      <c r="L287" s="261">
        <f t="shared" si="195"/>
        <v>0</v>
      </c>
      <c r="M287" s="261">
        <f t="shared" si="195"/>
        <v>3.5403959514827585</v>
      </c>
      <c r="N287" s="261">
        <f t="shared" si="195"/>
        <v>10.11441053844659</v>
      </c>
      <c r="O287" s="261">
        <f t="shared" si="195"/>
        <v>16.071364568403805</v>
      </c>
      <c r="P287" s="261">
        <f t="shared" si="195"/>
        <v>21.850762820801169</v>
      </c>
      <c r="Q287" s="261">
        <f t="shared" si="195"/>
        <v>26.377240813745097</v>
      </c>
    </row>
    <row r="288" spans="1:17" hidden="1" outlineLevel="2">
      <c r="E288" s="260" t="s">
        <v>792</v>
      </c>
      <c r="F288" s="260"/>
      <c r="G288" s="260" t="s">
        <v>255</v>
      </c>
      <c r="H288" s="260"/>
      <c r="I288" s="260"/>
      <c r="J288" s="260">
        <f t="shared" ref="J288:Q288" si="196" xml:space="preserve"> J285 + J286 - J287</f>
        <v>0</v>
      </c>
      <c r="K288" s="260">
        <f t="shared" si="196"/>
        <v>0</v>
      </c>
      <c r="L288" s="260">
        <f t="shared" si="196"/>
        <v>0</v>
      </c>
      <c r="M288" s="260">
        <f t="shared" si="196"/>
        <v>142.25878494628427</v>
      </c>
      <c r="N288" s="260">
        <f t="shared" si="196"/>
        <v>259.64322775279612</v>
      </c>
      <c r="O288" s="260">
        <f t="shared" si="196"/>
        <v>373.13045178174679</v>
      </c>
      <c r="P288" s="260">
        <f t="shared" si="196"/>
        <v>455.54513557560682</v>
      </c>
      <c r="Q288" s="260">
        <f t="shared" si="196"/>
        <v>517.03801581616176</v>
      </c>
    </row>
    <row r="289" spans="1:17" hidden="1" outlineLevel="2"/>
    <row r="290" spans="1:17" hidden="1" outlineLevel="2">
      <c r="E290" s="84" t="str">
        <f t="shared" ref="E290:Q290" si="197" xml:space="preserve"> E283</f>
        <v>Opening RCV (Post 2020 investment RCV) - WN - real</v>
      </c>
      <c r="F290" s="84">
        <f t="shared" si="197"/>
        <v>0</v>
      </c>
      <c r="G290" s="84" t="str">
        <f t="shared" si="197"/>
        <v>£m</v>
      </c>
      <c r="H290" s="84">
        <f t="shared" si="197"/>
        <v>0</v>
      </c>
      <c r="I290" s="84">
        <f t="shared" si="197"/>
        <v>0</v>
      </c>
      <c r="J290" s="84">
        <f t="shared" si="197"/>
        <v>0</v>
      </c>
      <c r="K290" s="84">
        <f t="shared" si="197"/>
        <v>0</v>
      </c>
      <c r="L290" s="84">
        <f t="shared" si="197"/>
        <v>0</v>
      </c>
      <c r="M290" s="84">
        <f t="shared" si="197"/>
        <v>0</v>
      </c>
      <c r="N290" s="84">
        <f t="shared" si="197"/>
        <v>142.25878494628478</v>
      </c>
      <c r="O290" s="84">
        <f t="shared" si="197"/>
        <v>259.64322775279601</v>
      </c>
      <c r="P290" s="84">
        <f t="shared" si="197"/>
        <v>373.13045178174724</v>
      </c>
      <c r="Q290" s="84">
        <f t="shared" si="197"/>
        <v>455.54513557560739</v>
      </c>
    </row>
    <row r="291" spans="1:17" hidden="1" outlineLevel="2">
      <c r="E291" s="84" t="str">
        <f t="shared" ref="E291:Q291" si="198" xml:space="preserve"> E288</f>
        <v>Closing RCV (Post 2020 investment RCV) - WN - real</v>
      </c>
      <c r="F291" s="84">
        <f t="shared" si="198"/>
        <v>0</v>
      </c>
      <c r="G291" s="84" t="str">
        <f t="shared" si="198"/>
        <v>£m</v>
      </c>
      <c r="H291" s="84">
        <f t="shared" si="198"/>
        <v>0</v>
      </c>
      <c r="I291" s="84">
        <f t="shared" si="198"/>
        <v>0</v>
      </c>
      <c r="J291" s="84">
        <f t="shared" si="198"/>
        <v>0</v>
      </c>
      <c r="K291" s="84">
        <f t="shared" si="198"/>
        <v>0</v>
      </c>
      <c r="L291" s="84">
        <f t="shared" si="198"/>
        <v>0</v>
      </c>
      <c r="M291" s="84">
        <f t="shared" si="198"/>
        <v>142.25878494628427</v>
      </c>
      <c r="N291" s="84">
        <f t="shared" si="198"/>
        <v>259.64322775279612</v>
      </c>
      <c r="O291" s="84">
        <f t="shared" si="198"/>
        <v>373.13045178174679</v>
      </c>
      <c r="P291" s="84">
        <f t="shared" si="198"/>
        <v>455.54513557560682</v>
      </c>
      <c r="Q291" s="84">
        <f t="shared" si="198"/>
        <v>517.03801581616176</v>
      </c>
    </row>
    <row r="292" spans="1:17" hidden="1" outlineLevel="2">
      <c r="E292" s="260" t="s">
        <v>793</v>
      </c>
      <c r="F292" s="260"/>
      <c r="G292" s="260" t="s">
        <v>255</v>
      </c>
      <c r="H292" s="260"/>
      <c r="I292" s="260"/>
      <c r="J292" s="260">
        <f t="shared" ref="J292:Q292" si="199" xml:space="preserve"> AVERAGE(J290:J291)</f>
        <v>0</v>
      </c>
      <c r="K292" s="260">
        <f t="shared" si="199"/>
        <v>0</v>
      </c>
      <c r="L292" s="260">
        <f t="shared" si="199"/>
        <v>0</v>
      </c>
      <c r="M292" s="260">
        <f t="shared" si="199"/>
        <v>71.129392473142133</v>
      </c>
      <c r="N292" s="260">
        <f t="shared" si="199"/>
        <v>200.95100634954045</v>
      </c>
      <c r="O292" s="260">
        <f t="shared" si="199"/>
        <v>316.3868397672714</v>
      </c>
      <c r="P292" s="260">
        <f t="shared" si="199"/>
        <v>414.33779367867703</v>
      </c>
      <c r="Q292" s="260">
        <f t="shared" si="199"/>
        <v>486.2915756958846</v>
      </c>
    </row>
    <row r="293" spans="1:17" hidden="1" outlineLevel="2">
      <c r="F293" s="84"/>
      <c r="G293" s="84"/>
      <c r="H293" s="84"/>
      <c r="I293" s="84"/>
      <c r="J293" s="84"/>
      <c r="K293" s="84"/>
      <c r="L293" s="84"/>
      <c r="M293" s="84"/>
      <c r="N293" s="84"/>
      <c r="O293" s="84"/>
      <c r="P293" s="84"/>
      <c r="Q293" s="84"/>
    </row>
    <row r="294" spans="1:17" hidden="1" outlineLevel="2">
      <c r="C294" s="86" t="s">
        <v>530</v>
      </c>
      <c r="F294" s="84"/>
      <c r="G294" s="84"/>
      <c r="H294" s="84"/>
      <c r="I294" s="84"/>
      <c r="J294" s="84"/>
      <c r="K294" s="84"/>
      <c r="L294" s="84"/>
      <c r="M294" s="84"/>
      <c r="N294" s="84"/>
      <c r="O294" s="84"/>
      <c r="P294" s="84"/>
      <c r="Q294" s="84"/>
    </row>
    <row r="295" spans="1:17" hidden="1" outlineLevel="2">
      <c r="E295" s="84" t="str">
        <f t="shared" ref="E295:Q295" si="200" xml:space="preserve"> E288</f>
        <v>Closing RCV (Post 2020 investment RCV) - WN - real</v>
      </c>
      <c r="F295" s="84">
        <f t="shared" si="200"/>
        <v>0</v>
      </c>
      <c r="G295" s="84" t="str">
        <f t="shared" si="200"/>
        <v>£m</v>
      </c>
      <c r="H295" s="84">
        <f t="shared" si="200"/>
        <v>0</v>
      </c>
      <c r="I295" s="84">
        <f t="shared" si="200"/>
        <v>0</v>
      </c>
      <c r="J295" s="84">
        <f t="shared" si="200"/>
        <v>0</v>
      </c>
      <c r="K295" s="84">
        <f t="shared" si="200"/>
        <v>0</v>
      </c>
      <c r="L295" s="84">
        <f t="shared" si="200"/>
        <v>0</v>
      </c>
      <c r="M295" s="84">
        <f t="shared" si="200"/>
        <v>142.25878494628427</v>
      </c>
      <c r="N295" s="84">
        <f t="shared" si="200"/>
        <v>259.64322775279612</v>
      </c>
      <c r="O295" s="84">
        <f t="shared" si="200"/>
        <v>373.13045178174679</v>
      </c>
      <c r="P295" s="84">
        <f t="shared" si="200"/>
        <v>455.54513557560682</v>
      </c>
      <c r="Q295" s="84">
        <f t="shared" si="200"/>
        <v>517.03801581616176</v>
      </c>
    </row>
    <row r="296" spans="1:17" s="187" customFormat="1" hidden="1" outlineLevel="2">
      <c r="A296" s="183"/>
      <c r="B296" s="218"/>
      <c r="C296" s="185"/>
      <c r="D296" s="186"/>
      <c r="E296" s="181" t="str">
        <f xml:space="preserve"> Inp!E$129</f>
        <v>RCV additions balance - WN - real</v>
      </c>
      <c r="F296" s="181">
        <f xml:space="preserve"> Inp!F$129</f>
        <v>0</v>
      </c>
      <c r="G296" s="181" t="str">
        <f xml:space="preserve"> Inp!G$129</f>
        <v>£m</v>
      </c>
      <c r="H296" s="181">
        <f xml:space="preserve"> Inp!H$129</f>
        <v>0</v>
      </c>
      <c r="I296" s="181">
        <f xml:space="preserve"> Inp!I$129</f>
        <v>0</v>
      </c>
      <c r="J296" s="181">
        <f xml:space="preserve"> Inp!J$129</f>
        <v>0</v>
      </c>
      <c r="K296" s="181">
        <f xml:space="preserve"> Inp!K$129</f>
        <v>0</v>
      </c>
      <c r="L296" s="181">
        <f xml:space="preserve"> Inp!L$129</f>
        <v>0</v>
      </c>
      <c r="M296" s="181">
        <f xml:space="preserve"> Inp!M$129</f>
        <v>142.258784946285</v>
      </c>
      <c r="N296" s="181">
        <f xml:space="preserve"> Inp!N$129</f>
        <v>259.64322775279601</v>
      </c>
      <c r="O296" s="181">
        <f xml:space="preserve"> Inp!O$129</f>
        <v>373.13045178174701</v>
      </c>
      <c r="P296" s="181">
        <f xml:space="preserve"> Inp!P$129</f>
        <v>455.54513557560699</v>
      </c>
      <c r="Q296" s="181">
        <f xml:space="preserve"> Inp!Q$129</f>
        <v>517.03801581616199</v>
      </c>
    </row>
    <row r="297" spans="1:17" s="224" customFormat="1" hidden="1" outlineLevel="2">
      <c r="A297" s="219"/>
      <c r="B297" s="220"/>
      <c r="C297" s="221"/>
      <c r="D297" s="222"/>
      <c r="E297" s="223" t="s">
        <v>748</v>
      </c>
      <c r="G297" s="224" t="s">
        <v>724</v>
      </c>
      <c r="H297" s="247">
        <f xml:space="preserve"> SUM(J297:Q297)</f>
        <v>0</v>
      </c>
      <c r="I297" s="196"/>
      <c r="J297" s="224">
        <f t="shared" ref="J297:Q297" si="201" xml:space="preserve"> IF(ROUND(J295,3) = ROUND(J296,3), 0, 1)</f>
        <v>0</v>
      </c>
      <c r="K297" s="224">
        <f t="shared" si="201"/>
        <v>0</v>
      </c>
      <c r="L297" s="224">
        <f t="shared" si="201"/>
        <v>0</v>
      </c>
      <c r="M297" s="224">
        <f t="shared" si="201"/>
        <v>0</v>
      </c>
      <c r="N297" s="224">
        <f t="shared" si="201"/>
        <v>0</v>
      </c>
      <c r="O297" s="224">
        <f t="shared" si="201"/>
        <v>0</v>
      </c>
      <c r="P297" s="224">
        <f t="shared" si="201"/>
        <v>0</v>
      </c>
      <c r="Q297" s="224">
        <f t="shared" si="201"/>
        <v>0</v>
      </c>
    </row>
    <row r="298" spans="1:17" hidden="1" outlineLevel="2"/>
    <row r="299" spans="1:17" hidden="1" outlineLevel="2"/>
    <row r="300" spans="1:17" s="148" customFormat="1" hidden="1" outlineLevel="1">
      <c r="A300" s="143"/>
      <c r="B300" s="144"/>
      <c r="C300" s="145"/>
      <c r="D300" s="146"/>
      <c r="E300" s="147"/>
      <c r="G300" s="149"/>
    </row>
    <row r="301" spans="1:17" s="92" customFormat="1" hidden="1" outlineLevel="1" collapsed="1">
      <c r="A301" s="11"/>
      <c r="B301" s="12" t="s">
        <v>749</v>
      </c>
      <c r="C301" s="13"/>
      <c r="D301" s="14"/>
      <c r="E301" s="91"/>
      <c r="G301" s="93"/>
    </row>
    <row r="302" spans="1:17" s="92" customFormat="1" hidden="1" outlineLevel="2">
      <c r="A302" s="11"/>
      <c r="B302" s="12"/>
      <c r="C302" s="13"/>
      <c r="D302" s="115"/>
      <c r="E302" s="91"/>
      <c r="G302" s="93"/>
    </row>
    <row r="303" spans="1:17" s="92" customFormat="1" hidden="1" outlineLevel="2">
      <c r="A303" s="11"/>
      <c r="B303" s="12"/>
      <c r="C303" s="13"/>
      <c r="D303" s="115"/>
      <c r="E303" s="91" t="str">
        <f t="shared" ref="E303:Q303" si="202" xml:space="preserve"> E194</f>
        <v>RCV (RPI inflated RCV) 31 March 2020 post midnight adjustments - WN - real</v>
      </c>
      <c r="F303" s="91">
        <f t="shared" si="202"/>
        <v>0</v>
      </c>
      <c r="G303" s="91" t="str">
        <f t="shared" si="202"/>
        <v>£m</v>
      </c>
      <c r="H303" s="91">
        <f t="shared" si="202"/>
        <v>0</v>
      </c>
      <c r="I303" s="91">
        <f t="shared" si="202"/>
        <v>0</v>
      </c>
      <c r="J303" s="91">
        <f t="shared" si="202"/>
        <v>0</v>
      </c>
      <c r="K303" s="91">
        <f t="shared" si="202"/>
        <v>0</v>
      </c>
      <c r="L303" s="91">
        <f t="shared" si="202"/>
        <v>1694.280955969482</v>
      </c>
      <c r="M303" s="91">
        <f t="shared" si="202"/>
        <v>0</v>
      </c>
      <c r="N303" s="91">
        <f t="shared" si="202"/>
        <v>0</v>
      </c>
      <c r="O303" s="91">
        <f t="shared" si="202"/>
        <v>0</v>
      </c>
      <c r="P303" s="91">
        <f t="shared" si="202"/>
        <v>0</v>
      </c>
      <c r="Q303" s="91">
        <f t="shared" si="202"/>
        <v>0</v>
      </c>
    </row>
    <row r="304" spans="1:17" s="92" customFormat="1" hidden="1" outlineLevel="2">
      <c r="A304" s="11"/>
      <c r="B304" s="12"/>
      <c r="C304" s="13"/>
      <c r="D304" s="115"/>
      <c r="E304" s="91" t="str">
        <f t="shared" ref="E304:Q304" si="203" xml:space="preserve"> E233</f>
        <v>RCV (CPIH inflated RCV) 31 March 2020 post midnight adjustments - WN - real</v>
      </c>
      <c r="F304" s="91">
        <f t="shared" si="203"/>
        <v>0</v>
      </c>
      <c r="G304" s="91" t="str">
        <f t="shared" si="203"/>
        <v>£m</v>
      </c>
      <c r="H304" s="91">
        <f t="shared" si="203"/>
        <v>0</v>
      </c>
      <c r="I304" s="91">
        <f t="shared" si="203"/>
        <v>0</v>
      </c>
      <c r="J304" s="91">
        <f t="shared" si="203"/>
        <v>0</v>
      </c>
      <c r="K304" s="91">
        <f t="shared" si="203"/>
        <v>0</v>
      </c>
      <c r="L304" s="91">
        <f t="shared" si="203"/>
        <v>1694.280955969482</v>
      </c>
      <c r="M304" s="91">
        <f t="shared" si="203"/>
        <v>0</v>
      </c>
      <c r="N304" s="91">
        <f t="shared" si="203"/>
        <v>0</v>
      </c>
      <c r="O304" s="91">
        <f t="shared" si="203"/>
        <v>0</v>
      </c>
      <c r="P304" s="91">
        <f t="shared" si="203"/>
        <v>0</v>
      </c>
      <c r="Q304" s="91">
        <f t="shared" si="203"/>
        <v>0</v>
      </c>
    </row>
    <row r="305" spans="1:17" s="92" customFormat="1" hidden="1" outlineLevel="2">
      <c r="A305" s="11"/>
      <c r="B305" s="12"/>
      <c r="C305" s="13"/>
      <c r="D305" s="115"/>
      <c r="E305" s="91" t="str">
        <f t="shared" ref="E305:Q305" si="204" xml:space="preserve"> E275</f>
        <v>RCV (post 2020 investment RCV) 31 March 2020 post midnight adjustments - WN - real</v>
      </c>
      <c r="F305" s="91">
        <f t="shared" si="204"/>
        <v>0</v>
      </c>
      <c r="G305" s="91" t="str">
        <f t="shared" si="204"/>
        <v>£m</v>
      </c>
      <c r="H305" s="91">
        <f t="shared" si="204"/>
        <v>0</v>
      </c>
      <c r="I305" s="91">
        <f t="shared" si="204"/>
        <v>0</v>
      </c>
      <c r="J305" s="91">
        <f t="shared" si="204"/>
        <v>0</v>
      </c>
      <c r="K305" s="91">
        <f t="shared" si="204"/>
        <v>0</v>
      </c>
      <c r="L305" s="91">
        <f t="shared" si="204"/>
        <v>0</v>
      </c>
      <c r="M305" s="91">
        <f t="shared" si="204"/>
        <v>0</v>
      </c>
      <c r="N305" s="91">
        <f t="shared" si="204"/>
        <v>0</v>
      </c>
      <c r="O305" s="91">
        <f t="shared" si="204"/>
        <v>0</v>
      </c>
      <c r="P305" s="91">
        <f t="shared" si="204"/>
        <v>0</v>
      </c>
      <c r="Q305" s="91">
        <f t="shared" si="204"/>
        <v>0</v>
      </c>
    </row>
    <row r="306" spans="1:17" s="310" customFormat="1" hidden="1" outlineLevel="2">
      <c r="A306" s="306"/>
      <c r="B306" s="307"/>
      <c r="C306" s="308"/>
      <c r="D306" s="250"/>
      <c r="E306" s="312" t="s">
        <v>794</v>
      </c>
      <c r="F306" s="312"/>
      <c r="G306" s="312" t="s">
        <v>255</v>
      </c>
      <c r="H306" s="312"/>
      <c r="I306" s="312"/>
      <c r="J306" s="312">
        <f t="shared" ref="J306:Q306" si="205" xml:space="preserve"> SUM(J303:J305)</f>
        <v>0</v>
      </c>
      <c r="K306" s="312">
        <f t="shared" si="205"/>
        <v>0</v>
      </c>
      <c r="L306" s="312">
        <f t="shared" si="205"/>
        <v>3388.5619119389639</v>
      </c>
      <c r="M306" s="312">
        <f t="shared" si="205"/>
        <v>0</v>
      </c>
      <c r="N306" s="312">
        <f t="shared" si="205"/>
        <v>0</v>
      </c>
      <c r="O306" s="312">
        <f t="shared" si="205"/>
        <v>0</v>
      </c>
      <c r="P306" s="312">
        <f t="shared" si="205"/>
        <v>0</v>
      </c>
      <c r="Q306" s="312">
        <f t="shared" si="205"/>
        <v>0</v>
      </c>
    </row>
    <row r="307" spans="1:17" s="92" customFormat="1" hidden="1" outlineLevel="2">
      <c r="A307" s="11"/>
      <c r="B307" s="12"/>
      <c r="C307" s="13"/>
      <c r="D307" s="115"/>
      <c r="E307" s="91"/>
      <c r="G307" s="93"/>
    </row>
    <row r="308" spans="1:17" s="98" customFormat="1" hidden="1" outlineLevel="2">
      <c r="A308" s="94"/>
      <c r="B308" s="95"/>
      <c r="C308" s="96"/>
      <c r="D308" s="97"/>
      <c r="E308" s="84" t="str">
        <f t="shared" ref="E308:Q308" si="206" xml:space="preserve"> E201</f>
        <v>Opening RCV (RPI inflated RCV) - WN - real</v>
      </c>
      <c r="F308" s="84">
        <f t="shared" si="206"/>
        <v>0</v>
      </c>
      <c r="G308" s="84" t="str">
        <f t="shared" si="206"/>
        <v>£m</v>
      </c>
      <c r="H308" s="84">
        <f t="shared" si="206"/>
        <v>0</v>
      </c>
      <c r="I308" s="84">
        <f t="shared" si="206"/>
        <v>0</v>
      </c>
      <c r="J308" s="84">
        <f t="shared" si="206"/>
        <v>0</v>
      </c>
      <c r="K308" s="84">
        <f t="shared" si="206"/>
        <v>0</v>
      </c>
      <c r="L308" s="84">
        <f t="shared" si="206"/>
        <v>0</v>
      </c>
      <c r="M308" s="84">
        <f t="shared" si="206"/>
        <v>1701.6314322525266</v>
      </c>
      <c r="N308" s="84">
        <f t="shared" si="206"/>
        <v>1616.9662059154957</v>
      </c>
      <c r="O308" s="84">
        <f t="shared" si="206"/>
        <v>1537.4344269264252</v>
      </c>
      <c r="P308" s="84">
        <f t="shared" si="206"/>
        <v>1461.4758256219316</v>
      </c>
      <c r="Q308" s="84">
        <f t="shared" si="206"/>
        <v>1386.5469793120415</v>
      </c>
    </row>
    <row r="309" spans="1:17" hidden="1" outlineLevel="2">
      <c r="D309" s="83" t="s">
        <v>719</v>
      </c>
      <c r="E309" s="84" t="str">
        <f t="shared" ref="E309:Q309" si="207" xml:space="preserve"> E245</f>
        <v>Opening RCV (CPIH inflated RCV) - WN - real</v>
      </c>
      <c r="F309" s="84">
        <f t="shared" si="207"/>
        <v>0</v>
      </c>
      <c r="G309" s="84" t="str">
        <f t="shared" si="207"/>
        <v>£m</v>
      </c>
      <c r="H309" s="84">
        <f t="shared" si="207"/>
        <v>0</v>
      </c>
      <c r="I309" s="84">
        <f t="shared" si="207"/>
        <v>0</v>
      </c>
      <c r="J309" s="84">
        <f t="shared" si="207"/>
        <v>0</v>
      </c>
      <c r="K309" s="84">
        <f t="shared" si="207"/>
        <v>0</v>
      </c>
      <c r="L309" s="84">
        <f t="shared" si="207"/>
        <v>0</v>
      </c>
      <c r="M309" s="84">
        <f t="shared" si="207"/>
        <v>1694.2809559694822</v>
      </c>
      <c r="N309" s="84">
        <f t="shared" si="207"/>
        <v>1611.9975658948235</v>
      </c>
      <c r="O309" s="84">
        <f t="shared" si="207"/>
        <v>1532.8531228635395</v>
      </c>
      <c r="P309" s="84">
        <f t="shared" si="207"/>
        <v>1456.9180699838046</v>
      </c>
      <c r="Q309" s="84">
        <f t="shared" si="207"/>
        <v>1382.0590813354577</v>
      </c>
    </row>
    <row r="310" spans="1:17" hidden="1" outlineLevel="2">
      <c r="D310" s="83" t="s">
        <v>719</v>
      </c>
      <c r="E310" s="84" t="str">
        <f t="shared" ref="E310:Q310" si="208" xml:space="preserve"> E283</f>
        <v>Opening RCV (Post 2020 investment RCV) - WN - real</v>
      </c>
      <c r="F310" s="84">
        <f t="shared" si="208"/>
        <v>0</v>
      </c>
      <c r="G310" s="84" t="str">
        <f t="shared" si="208"/>
        <v>£m</v>
      </c>
      <c r="H310" s="84">
        <f t="shared" si="208"/>
        <v>0</v>
      </c>
      <c r="I310" s="84">
        <f t="shared" si="208"/>
        <v>0</v>
      </c>
      <c r="J310" s="84">
        <f t="shared" si="208"/>
        <v>0</v>
      </c>
      <c r="K310" s="84">
        <f t="shared" si="208"/>
        <v>0</v>
      </c>
      <c r="L310" s="84">
        <f t="shared" si="208"/>
        <v>0</v>
      </c>
      <c r="M310" s="84">
        <f t="shared" si="208"/>
        <v>0</v>
      </c>
      <c r="N310" s="84">
        <f t="shared" si="208"/>
        <v>142.25878494628478</v>
      </c>
      <c r="O310" s="84">
        <f t="shared" si="208"/>
        <v>259.64322775279601</v>
      </c>
      <c r="P310" s="84">
        <f t="shared" si="208"/>
        <v>373.13045178174724</v>
      </c>
      <c r="Q310" s="84">
        <f t="shared" si="208"/>
        <v>455.54513557560739</v>
      </c>
    </row>
    <row r="311" spans="1:17" s="310" customFormat="1" hidden="1" outlineLevel="2">
      <c r="A311" s="306"/>
      <c r="B311" s="307"/>
      <c r="C311" s="308"/>
      <c r="D311" s="250"/>
      <c r="E311" s="312" t="s">
        <v>795</v>
      </c>
      <c r="F311" s="312"/>
      <c r="G311" s="312" t="s">
        <v>255</v>
      </c>
      <c r="H311" s="312"/>
      <c r="I311" s="312"/>
      <c r="J311" s="312">
        <f t="shared" ref="J311:Q311" si="209" xml:space="preserve"> SUM(J308:J310)</f>
        <v>0</v>
      </c>
      <c r="K311" s="312">
        <f t="shared" si="209"/>
        <v>0</v>
      </c>
      <c r="L311" s="312">
        <f t="shared" si="209"/>
        <v>0</v>
      </c>
      <c r="M311" s="312">
        <f t="shared" si="209"/>
        <v>3395.9123882220088</v>
      </c>
      <c r="N311" s="312">
        <f t="shared" si="209"/>
        <v>3371.2225567566043</v>
      </c>
      <c r="O311" s="312">
        <f t="shared" si="209"/>
        <v>3329.930777542761</v>
      </c>
      <c r="P311" s="312">
        <f t="shared" si="209"/>
        <v>3291.5243473874834</v>
      </c>
      <c r="Q311" s="312">
        <f t="shared" si="209"/>
        <v>3224.1511962231066</v>
      </c>
    </row>
    <row r="312" spans="1:17" hidden="1" outlineLevel="2">
      <c r="F312" s="84"/>
      <c r="G312" s="84"/>
      <c r="H312" s="84"/>
      <c r="I312" s="84"/>
      <c r="J312" s="84"/>
      <c r="K312" s="84"/>
      <c r="L312" s="84"/>
      <c r="M312" s="84"/>
      <c r="N312" s="84"/>
      <c r="O312" s="84"/>
      <c r="P312" s="84"/>
      <c r="Q312" s="84"/>
    </row>
    <row r="313" spans="1:17" s="98" customFormat="1" hidden="1" outlineLevel="2">
      <c r="A313" s="94"/>
      <c r="B313" s="95"/>
      <c r="C313" s="96"/>
      <c r="D313" s="97"/>
      <c r="E313" s="84" t="str">
        <f t="shared" ref="E313:Q313" si="210" xml:space="preserve"> E205</f>
        <v>Closing RCV (RPI inflated RCV) - WN - real</v>
      </c>
      <c r="F313" s="84">
        <f t="shared" si="210"/>
        <v>0</v>
      </c>
      <c r="G313" s="84" t="str">
        <f t="shared" si="210"/>
        <v>£m</v>
      </c>
      <c r="H313" s="84">
        <f t="shared" si="210"/>
        <v>0</v>
      </c>
      <c r="I313" s="84">
        <f t="shared" si="210"/>
        <v>0</v>
      </c>
      <c r="J313" s="84">
        <f t="shared" si="210"/>
        <v>0</v>
      </c>
      <c r="K313" s="84">
        <f t="shared" si="210"/>
        <v>0</v>
      </c>
      <c r="L313" s="84">
        <f t="shared" si="210"/>
        <v>0</v>
      </c>
      <c r="M313" s="84">
        <f t="shared" si="210"/>
        <v>1601.9747492178217</v>
      </c>
      <c r="N313" s="84">
        <f t="shared" si="210"/>
        <v>1521.4081548940139</v>
      </c>
      <c r="O313" s="84">
        <f t="shared" si="210"/>
        <v>1445.89807941859</v>
      </c>
      <c r="P313" s="84">
        <f t="shared" si="210"/>
        <v>1371.7678932922454</v>
      </c>
      <c r="Q313" s="84">
        <f t="shared" si="210"/>
        <v>1299.458819493869</v>
      </c>
    </row>
    <row r="314" spans="1:17" hidden="1" outlineLevel="2">
      <c r="D314" s="83" t="s">
        <v>719</v>
      </c>
      <c r="E314" s="84" t="str">
        <f t="shared" ref="E314:Q314" si="211" xml:space="preserve"> E250</f>
        <v>Closing RCV (CPIH inflated RCV) - WN - real</v>
      </c>
      <c r="F314" s="84">
        <f t="shared" si="211"/>
        <v>0</v>
      </c>
      <c r="G314" s="84" t="str">
        <f t="shared" si="211"/>
        <v>£m</v>
      </c>
      <c r="H314" s="84">
        <f t="shared" si="211"/>
        <v>0</v>
      </c>
      <c r="I314" s="84">
        <f t="shared" si="211"/>
        <v>0</v>
      </c>
      <c r="J314" s="84">
        <f t="shared" si="211"/>
        <v>0</v>
      </c>
      <c r="K314" s="84">
        <f t="shared" si="211"/>
        <v>0</v>
      </c>
      <c r="L314" s="84">
        <f t="shared" si="211"/>
        <v>0</v>
      </c>
      <c r="M314" s="84">
        <f t="shared" si="211"/>
        <v>1611.9975658948188</v>
      </c>
      <c r="N314" s="84">
        <f t="shared" si="211"/>
        <v>1532.8531228635445</v>
      </c>
      <c r="O314" s="84">
        <f t="shared" si="211"/>
        <v>1456.9180699838028</v>
      </c>
      <c r="P314" s="84">
        <f t="shared" si="211"/>
        <v>1382.0590813354522</v>
      </c>
      <c r="Q314" s="84">
        <f t="shared" si="211"/>
        <v>1309.07339443205</v>
      </c>
    </row>
    <row r="315" spans="1:17" hidden="1" outlineLevel="2">
      <c r="D315" s="83" t="s">
        <v>719</v>
      </c>
      <c r="E315" s="84" t="str">
        <f t="shared" ref="E315:Q315" si="212" xml:space="preserve"> E288</f>
        <v>Closing RCV (Post 2020 investment RCV) - WN - real</v>
      </c>
      <c r="F315" s="84">
        <f t="shared" si="212"/>
        <v>0</v>
      </c>
      <c r="G315" s="84" t="str">
        <f t="shared" si="212"/>
        <v>£m</v>
      </c>
      <c r="H315" s="84">
        <f t="shared" si="212"/>
        <v>0</v>
      </c>
      <c r="I315" s="84">
        <f t="shared" si="212"/>
        <v>0</v>
      </c>
      <c r="J315" s="84">
        <f t="shared" si="212"/>
        <v>0</v>
      </c>
      <c r="K315" s="84">
        <f t="shared" si="212"/>
        <v>0</v>
      </c>
      <c r="L315" s="84">
        <f t="shared" si="212"/>
        <v>0</v>
      </c>
      <c r="M315" s="84">
        <f t="shared" si="212"/>
        <v>142.25878494628427</v>
      </c>
      <c r="N315" s="84">
        <f t="shared" si="212"/>
        <v>259.64322775279612</v>
      </c>
      <c r="O315" s="84">
        <f t="shared" si="212"/>
        <v>373.13045178174679</v>
      </c>
      <c r="P315" s="84">
        <f t="shared" si="212"/>
        <v>455.54513557560682</v>
      </c>
      <c r="Q315" s="84">
        <f t="shared" si="212"/>
        <v>517.03801581616176</v>
      </c>
    </row>
    <row r="316" spans="1:17" hidden="1" outlineLevel="2">
      <c r="E316" s="211" t="s">
        <v>796</v>
      </c>
      <c r="F316" s="211"/>
      <c r="G316" s="211" t="s">
        <v>255</v>
      </c>
      <c r="H316" s="211"/>
      <c r="I316" s="211"/>
      <c r="J316" s="211">
        <f t="shared" ref="J316" si="213" xml:space="preserve"> SUM(J313:J315)</f>
        <v>0</v>
      </c>
      <c r="K316" s="211">
        <f t="shared" ref="K316:Q316" si="214" xml:space="preserve"> SUM(K313:K315)</f>
        <v>0</v>
      </c>
      <c r="L316" s="211">
        <f t="shared" si="214"/>
        <v>0</v>
      </c>
      <c r="M316" s="211">
        <f t="shared" si="214"/>
        <v>3356.2311000589248</v>
      </c>
      <c r="N316" s="211">
        <f t="shared" si="214"/>
        <v>3313.9045055103547</v>
      </c>
      <c r="O316" s="211">
        <f t="shared" si="214"/>
        <v>3275.9466011841391</v>
      </c>
      <c r="P316" s="211">
        <f t="shared" si="214"/>
        <v>3209.3721102033041</v>
      </c>
      <c r="Q316" s="211">
        <f t="shared" si="214"/>
        <v>3125.5702297420803</v>
      </c>
    </row>
    <row r="317" spans="1:17" s="148" customFormat="1" hidden="1" outlineLevel="2">
      <c r="A317" s="143"/>
      <c r="B317" s="144"/>
      <c r="C317" s="145"/>
      <c r="D317" s="146"/>
      <c r="E317" s="147"/>
      <c r="G317" s="149"/>
    </row>
    <row r="318" spans="1:17" hidden="1" outlineLevel="2">
      <c r="E318" s="84" t="str">
        <f t="shared" ref="E318:Q318" si="215" xml:space="preserve"> E311</f>
        <v>Total: Opening RCV - WN - real</v>
      </c>
      <c r="F318" s="84">
        <f t="shared" si="215"/>
        <v>0</v>
      </c>
      <c r="G318" s="84" t="str">
        <f t="shared" si="215"/>
        <v>£m</v>
      </c>
      <c r="H318" s="84">
        <f t="shared" si="215"/>
        <v>0</v>
      </c>
      <c r="I318" s="84">
        <f t="shared" si="215"/>
        <v>0</v>
      </c>
      <c r="J318" s="84">
        <f t="shared" si="215"/>
        <v>0</v>
      </c>
      <c r="K318" s="84">
        <f t="shared" si="215"/>
        <v>0</v>
      </c>
      <c r="L318" s="84">
        <f t="shared" si="215"/>
        <v>0</v>
      </c>
      <c r="M318" s="84">
        <f t="shared" si="215"/>
        <v>3395.9123882220088</v>
      </c>
      <c r="N318" s="84">
        <f t="shared" si="215"/>
        <v>3371.2225567566043</v>
      </c>
      <c r="O318" s="84">
        <f t="shared" si="215"/>
        <v>3329.930777542761</v>
      </c>
      <c r="P318" s="84">
        <f t="shared" si="215"/>
        <v>3291.5243473874834</v>
      </c>
      <c r="Q318" s="84">
        <f t="shared" si="215"/>
        <v>3224.1511962231066</v>
      </c>
    </row>
    <row r="319" spans="1:17" hidden="1" outlineLevel="2">
      <c r="E319" s="84" t="str">
        <f t="shared" ref="E319:Q319" si="216" xml:space="preserve"> E316</f>
        <v>Total: Closing RCV - WN - real</v>
      </c>
      <c r="F319" s="84">
        <f t="shared" si="216"/>
        <v>0</v>
      </c>
      <c r="G319" s="84" t="str">
        <f t="shared" si="216"/>
        <v>£m</v>
      </c>
      <c r="H319" s="84">
        <f t="shared" si="216"/>
        <v>0</v>
      </c>
      <c r="I319" s="84">
        <f t="shared" si="216"/>
        <v>0</v>
      </c>
      <c r="J319" s="84">
        <f t="shared" si="216"/>
        <v>0</v>
      </c>
      <c r="K319" s="84">
        <f t="shared" si="216"/>
        <v>0</v>
      </c>
      <c r="L319" s="84">
        <f t="shared" si="216"/>
        <v>0</v>
      </c>
      <c r="M319" s="84">
        <f t="shared" si="216"/>
        <v>3356.2311000589248</v>
      </c>
      <c r="N319" s="84">
        <f t="shared" si="216"/>
        <v>3313.9045055103547</v>
      </c>
      <c r="O319" s="84">
        <f t="shared" si="216"/>
        <v>3275.9466011841391</v>
      </c>
      <c r="P319" s="84">
        <f t="shared" si="216"/>
        <v>3209.3721102033041</v>
      </c>
      <c r="Q319" s="84">
        <f t="shared" si="216"/>
        <v>3125.5702297420803</v>
      </c>
    </row>
    <row r="320" spans="1:17" hidden="1" outlineLevel="2">
      <c r="E320" s="211" t="s">
        <v>797</v>
      </c>
      <c r="F320" s="211"/>
      <c r="G320" s="211" t="s">
        <v>255</v>
      </c>
      <c r="H320" s="211"/>
      <c r="I320" s="211"/>
      <c r="J320" s="211">
        <f t="shared" ref="J320:Q320" si="217" xml:space="preserve"> AVERAGE(J318:J319)</f>
        <v>0</v>
      </c>
      <c r="K320" s="211">
        <f t="shared" si="217"/>
        <v>0</v>
      </c>
      <c r="L320" s="211">
        <f t="shared" si="217"/>
        <v>0</v>
      </c>
      <c r="M320" s="211">
        <f t="shared" si="217"/>
        <v>3376.0717441404668</v>
      </c>
      <c r="N320" s="211">
        <f t="shared" si="217"/>
        <v>3342.5635311334795</v>
      </c>
      <c r="O320" s="211">
        <f t="shared" si="217"/>
        <v>3302.9386893634501</v>
      </c>
      <c r="P320" s="211">
        <f t="shared" si="217"/>
        <v>3250.4482287953938</v>
      </c>
      <c r="Q320" s="211">
        <f t="shared" si="217"/>
        <v>3174.8607129825932</v>
      </c>
    </row>
    <row r="321" spans="1:17" hidden="1" outlineLevel="2">
      <c r="F321" s="84"/>
      <c r="G321" s="84"/>
      <c r="H321" s="84"/>
      <c r="I321" s="84"/>
      <c r="J321" s="84"/>
      <c r="K321" s="84"/>
      <c r="L321" s="84"/>
      <c r="M321" s="84"/>
      <c r="N321" s="84"/>
      <c r="O321" s="84"/>
      <c r="P321" s="84"/>
      <c r="Q321" s="84"/>
    </row>
    <row r="322" spans="1:17" hidden="1" outlineLevel="2">
      <c r="C322" s="86" t="s">
        <v>530</v>
      </c>
      <c r="F322" s="84"/>
      <c r="G322" s="84"/>
      <c r="H322" s="84"/>
      <c r="I322" s="84"/>
      <c r="J322" s="84"/>
      <c r="K322" s="84"/>
      <c r="L322" s="84"/>
      <c r="M322" s="84"/>
      <c r="N322" s="84"/>
      <c r="O322" s="84"/>
      <c r="P322" s="84"/>
      <c r="Q322" s="84"/>
    </row>
    <row r="323" spans="1:17" s="187" customFormat="1" hidden="1" outlineLevel="2">
      <c r="A323" s="183"/>
      <c r="B323" s="218"/>
      <c r="C323" s="185"/>
      <c r="D323" s="186"/>
      <c r="E323" s="181" t="str">
        <f xml:space="preserve"> Inp!E$130</f>
        <v>RCV balance - WN BEG - nominal</v>
      </c>
      <c r="F323" s="181">
        <f xml:space="preserve"> Inp!F$130</f>
        <v>0</v>
      </c>
      <c r="G323" s="181" t="str">
        <f xml:space="preserve"> Inp!G$130</f>
        <v>£m</v>
      </c>
      <c r="H323" s="181">
        <f xml:space="preserve"> Inp!H$130</f>
        <v>0</v>
      </c>
      <c r="I323" s="181">
        <f xml:space="preserve"> Inp!I$130</f>
        <v>0</v>
      </c>
      <c r="J323" s="181">
        <f xml:space="preserve"> Inp!J$130</f>
        <v>0</v>
      </c>
      <c r="K323" s="181">
        <f xml:space="preserve"> Inp!K$130</f>
        <v>0</v>
      </c>
      <c r="L323" s="181">
        <f xml:space="preserve"> Inp!L$130</f>
        <v>0</v>
      </c>
      <c r="M323" s="181">
        <f xml:space="preserve"> Inp!M$130</f>
        <v>3529.5359825884898</v>
      </c>
      <c r="N323" s="181">
        <f xml:space="preserve"> Inp!N$130</f>
        <v>3565.1957474907299</v>
      </c>
      <c r="O323" s="181">
        <f xml:space="preserve"> Inp!O$130</f>
        <v>3590.7862941949702</v>
      </c>
      <c r="P323" s="181">
        <f xml:space="preserve"> Inp!P$130</f>
        <v>3623.3167733465598</v>
      </c>
      <c r="Q323" s="181">
        <f xml:space="preserve"> Inp!Q$130</f>
        <v>3624.2262930335</v>
      </c>
    </row>
    <row r="324" spans="1:17" s="187" customFormat="1" hidden="1" outlineLevel="2">
      <c r="A324" s="183"/>
      <c r="B324" s="218"/>
      <c r="C324" s="185"/>
      <c r="D324" s="186"/>
      <c r="E324" s="181" t="str">
        <f xml:space="preserve"> Inp!E$131</f>
        <v>Indexation on RCV balance BEG - WN - nominal</v>
      </c>
      <c r="F324" s="181">
        <f xml:space="preserve"> Inp!F$131</f>
        <v>0</v>
      </c>
      <c r="G324" s="181" t="str">
        <f xml:space="preserve"> Inp!G$131</f>
        <v>£m</v>
      </c>
      <c r="H324" s="181">
        <f xml:space="preserve"> Inp!H$131</f>
        <v>0</v>
      </c>
      <c r="I324" s="181">
        <f xml:space="preserve"> Inp!I$131</f>
        <v>0</v>
      </c>
      <c r="J324" s="181">
        <f xml:space="preserve"> Inp!J$131</f>
        <v>0</v>
      </c>
      <c r="K324" s="181">
        <f xml:space="preserve"> Inp!K$131</f>
        <v>0</v>
      </c>
      <c r="L324" s="181">
        <f xml:space="preserve"> Inp!L$131</f>
        <v>0</v>
      </c>
      <c r="M324" s="181">
        <f xml:space="preserve"> Inp!M$131</f>
        <v>77.811677448288407</v>
      </c>
      <c r="N324" s="181">
        <f xml:space="preserve"> Inp!N$131</f>
        <v>87.697608776406696</v>
      </c>
      <c r="O324" s="181">
        <f xml:space="preserve"> Inp!O$131</f>
        <v>92.238952917554997</v>
      </c>
      <c r="P324" s="181">
        <f xml:space="preserve"> Inp!P$131</f>
        <v>93.681030066751902</v>
      </c>
      <c r="Q324" s="181">
        <f xml:space="preserve"> Inp!Q$131</f>
        <v>93.148711390916006</v>
      </c>
    </row>
    <row r="325" spans="1:17" s="187" customFormat="1" hidden="1" outlineLevel="2">
      <c r="A325" s="183"/>
      <c r="B325" s="216"/>
      <c r="C325" s="185"/>
      <c r="D325" s="186"/>
      <c r="E325" s="181" t="str">
        <f>Index!E$85</f>
        <v>CPIH index (PR19FD) - FYA - inflate from FYA 2017-18</v>
      </c>
      <c r="F325" s="181">
        <f>Index!F$85</f>
        <v>0</v>
      </c>
      <c r="G325" s="181" t="str">
        <f>Index!G$85</f>
        <v>Factor</v>
      </c>
      <c r="H325" s="181">
        <f>Index!H$85</f>
        <v>0</v>
      </c>
      <c r="I325" s="181">
        <f>Index!I$85</f>
        <v>0</v>
      </c>
      <c r="J325" s="181">
        <f>Index!J$85</f>
        <v>1</v>
      </c>
      <c r="K325" s="181">
        <f>Index!K$85</f>
        <v>1.0212697905005599</v>
      </c>
      <c r="L325" s="181">
        <f>Index!L$85</f>
        <v>1.0416029201511179</v>
      </c>
      <c r="M325" s="181">
        <f>Index!M$85</f>
        <v>1.0622616980779827</v>
      </c>
      <c r="N325" s="181">
        <f>Index!N$85</f>
        <v>1.0835515290872799</v>
      </c>
      <c r="O325" s="181">
        <f>Index!O$85</f>
        <v>1.1060365794841869</v>
      </c>
      <c r="P325" s="181">
        <f>Index!P$85</f>
        <v>1.1292633476533553</v>
      </c>
      <c r="Q325" s="181">
        <f>Index!Q$85</f>
        <v>1.1529778779540774</v>
      </c>
    </row>
    <row r="326" spans="1:17" s="240" customFormat="1" hidden="1" outlineLevel="2">
      <c r="A326" s="237"/>
      <c r="B326" s="220"/>
      <c r="C326" s="238"/>
      <c r="D326" s="239"/>
      <c r="E326" s="196" t="s">
        <v>798</v>
      </c>
      <c r="F326" s="196"/>
      <c r="G326" s="196" t="s">
        <v>255</v>
      </c>
      <c r="H326" s="196"/>
      <c r="I326" s="196"/>
      <c r="J326" s="196">
        <f t="shared" ref="J326:Q326" si="218" xml:space="preserve"> J323 / J325</f>
        <v>0</v>
      </c>
      <c r="K326" s="196">
        <f t="shared" si="218"/>
        <v>0</v>
      </c>
      <c r="L326" s="196">
        <f t="shared" si="218"/>
        <v>0</v>
      </c>
      <c r="M326" s="196">
        <f t="shared" si="218"/>
        <v>3322.6614392429874</v>
      </c>
      <c r="N326" s="196">
        <f t="shared" si="218"/>
        <v>3290.2872191909887</v>
      </c>
      <c r="O326" s="196">
        <f t="shared" si="218"/>
        <v>3246.5348441455485</v>
      </c>
      <c r="P326" s="196">
        <f t="shared" si="218"/>
        <v>3208.5667004741858</v>
      </c>
      <c r="Q326" s="196">
        <f t="shared" si="218"/>
        <v>3143.3615183186121</v>
      </c>
    </row>
    <row r="327" spans="1:17" s="224" customFormat="1" hidden="1" outlineLevel="2">
      <c r="A327" s="219"/>
      <c r="B327" s="220"/>
      <c r="C327" s="221"/>
      <c r="D327" s="222"/>
      <c r="E327" s="223" t="s">
        <v>799</v>
      </c>
      <c r="F327" s="223"/>
      <c r="G327" s="223" t="s">
        <v>255</v>
      </c>
      <c r="H327" s="223"/>
      <c r="I327" s="223"/>
      <c r="J327" s="223">
        <f t="shared" ref="J327:Q327" si="219" xml:space="preserve"> J324 / J325</f>
        <v>0</v>
      </c>
      <c r="K327" s="223">
        <f t="shared" si="219"/>
        <v>0</v>
      </c>
      <c r="L327" s="223">
        <f t="shared" si="219"/>
        <v>0</v>
      </c>
      <c r="M327" s="223">
        <f t="shared" si="219"/>
        <v>73.250948979030312</v>
      </c>
      <c r="N327" s="223">
        <f t="shared" si="219"/>
        <v>80.935337565605209</v>
      </c>
      <c r="O327" s="223">
        <f t="shared" si="219"/>
        <v>83.395933397222464</v>
      </c>
      <c r="P327" s="223">
        <f t="shared" si="219"/>
        <v>82.957646913294425</v>
      </c>
      <c r="Q327" s="223">
        <f t="shared" si="219"/>
        <v>80.789677904493217</v>
      </c>
    </row>
    <row r="328" spans="1:17" s="224" customFormat="1" hidden="1" outlineLevel="2">
      <c r="A328" s="219"/>
      <c r="B328" s="220"/>
      <c r="C328" s="221"/>
      <c r="D328" s="222"/>
      <c r="E328" s="223" t="str">
        <f t="shared" ref="E328:Q328" si="220" xml:space="preserve"> E237</f>
        <v>Indexation on RCV - CPI(H) other adjustments balance - WN - real</v>
      </c>
      <c r="F328" s="223">
        <f t="shared" si="220"/>
        <v>0</v>
      </c>
      <c r="G328" s="223" t="str">
        <f t="shared" si="220"/>
        <v>£m</v>
      </c>
      <c r="H328" s="223">
        <f t="shared" si="220"/>
        <v>0</v>
      </c>
      <c r="I328" s="223">
        <f t="shared" si="220"/>
        <v>0</v>
      </c>
      <c r="J328" s="223">
        <f t="shared" si="220"/>
        <v>0</v>
      </c>
      <c r="K328" s="223">
        <f t="shared" si="220"/>
        <v>0</v>
      </c>
      <c r="L328" s="223">
        <f t="shared" si="220"/>
        <v>0</v>
      </c>
      <c r="M328" s="223">
        <f t="shared" si="220"/>
        <v>0</v>
      </c>
      <c r="N328" s="223">
        <f t="shared" si="220"/>
        <v>0</v>
      </c>
      <c r="O328" s="223">
        <f t="shared" si="220"/>
        <v>0</v>
      </c>
      <c r="P328" s="223">
        <f t="shared" si="220"/>
        <v>0</v>
      </c>
      <c r="Q328" s="223">
        <f t="shared" si="220"/>
        <v>0</v>
      </c>
    </row>
    <row r="329" spans="1:17" s="242" customFormat="1" hidden="1" outlineLevel="2">
      <c r="A329" s="11"/>
      <c r="B329" s="12"/>
      <c r="C329" s="13"/>
      <c r="D329" s="14"/>
      <c r="E329" s="8" t="s">
        <v>800</v>
      </c>
      <c r="F329" s="8"/>
      <c r="G329" s="8" t="s">
        <v>255</v>
      </c>
      <c r="H329" s="8"/>
      <c r="I329" s="8"/>
      <c r="J329" s="8">
        <f xml:space="preserve"> SUM(J326:J328)</f>
        <v>0</v>
      </c>
      <c r="K329" s="8">
        <f t="shared" ref="K329:L329" si="221" xml:space="preserve"> SUM(K326:K328)</f>
        <v>0</v>
      </c>
      <c r="L329" s="8">
        <f t="shared" si="221"/>
        <v>0</v>
      </c>
      <c r="M329" s="8">
        <f xml:space="preserve"> SUM(M326:M328)</f>
        <v>3395.9123882220179</v>
      </c>
      <c r="N329" s="8">
        <f t="shared" ref="N329:Q329" si="222" xml:space="preserve"> SUM(N326:N328)</f>
        <v>3371.2225567565938</v>
      </c>
      <c r="O329" s="8">
        <f t="shared" si="222"/>
        <v>3329.930777542771</v>
      </c>
      <c r="P329" s="8">
        <f t="shared" si="222"/>
        <v>3291.5243473874802</v>
      </c>
      <c r="Q329" s="8">
        <f t="shared" si="222"/>
        <v>3224.1511962231052</v>
      </c>
    </row>
    <row r="330" spans="1:17" s="240" customFormat="1" hidden="1" outlineLevel="2">
      <c r="A330" s="237"/>
      <c r="B330" s="241"/>
      <c r="C330" s="238"/>
      <c r="D330" s="239"/>
      <c r="E330" s="196"/>
      <c r="F330" s="196"/>
      <c r="G330" s="196"/>
      <c r="H330" s="196"/>
      <c r="I330" s="196"/>
      <c r="J330" s="196"/>
      <c r="K330" s="196"/>
      <c r="L330" s="196"/>
      <c r="M330" s="196"/>
      <c r="N330" s="196"/>
      <c r="O330" s="196"/>
      <c r="P330" s="196"/>
      <c r="Q330" s="196"/>
    </row>
    <row r="331" spans="1:17" hidden="1" outlineLevel="2">
      <c r="E331" s="84" t="str">
        <f t="shared" ref="E331:Q331" si="223" xml:space="preserve"> E311</f>
        <v>Total: Opening RCV - WN - real</v>
      </c>
      <c r="F331" s="84">
        <f t="shared" si="223"/>
        <v>0</v>
      </c>
      <c r="G331" s="84" t="str">
        <f t="shared" si="223"/>
        <v>£m</v>
      </c>
      <c r="H331" s="84">
        <f t="shared" si="223"/>
        <v>0</v>
      </c>
      <c r="I331" s="84">
        <f t="shared" si="223"/>
        <v>0</v>
      </c>
      <c r="J331" s="84">
        <f t="shared" si="223"/>
        <v>0</v>
      </c>
      <c r="K331" s="84">
        <f t="shared" si="223"/>
        <v>0</v>
      </c>
      <c r="L331" s="84">
        <f t="shared" si="223"/>
        <v>0</v>
      </c>
      <c r="M331" s="84">
        <f t="shared" si="223"/>
        <v>3395.9123882220088</v>
      </c>
      <c r="N331" s="84">
        <f t="shared" si="223"/>
        <v>3371.2225567566043</v>
      </c>
      <c r="O331" s="84">
        <f t="shared" si="223"/>
        <v>3329.930777542761</v>
      </c>
      <c r="P331" s="84">
        <f t="shared" si="223"/>
        <v>3291.5243473874834</v>
      </c>
      <c r="Q331" s="84">
        <f t="shared" si="223"/>
        <v>3224.1511962231066</v>
      </c>
    </row>
    <row r="332" spans="1:17" s="240" customFormat="1" hidden="1" outlineLevel="2">
      <c r="A332" s="237"/>
      <c r="B332" s="220"/>
      <c r="C332" s="238"/>
      <c r="D332" s="239"/>
      <c r="E332" s="196" t="str">
        <f t="shared" ref="E332:Q332" si="224" xml:space="preserve"> E329</f>
        <v>Total: WN BEG - real</v>
      </c>
      <c r="F332" s="196">
        <f t="shared" si="224"/>
        <v>0</v>
      </c>
      <c r="G332" s="196" t="str">
        <f t="shared" si="224"/>
        <v>£m</v>
      </c>
      <c r="H332" s="196">
        <f t="shared" si="224"/>
        <v>0</v>
      </c>
      <c r="I332" s="196">
        <f t="shared" si="224"/>
        <v>0</v>
      </c>
      <c r="J332" s="196">
        <f t="shared" si="224"/>
        <v>0</v>
      </c>
      <c r="K332" s="196">
        <f t="shared" si="224"/>
        <v>0</v>
      </c>
      <c r="L332" s="196">
        <f t="shared" si="224"/>
        <v>0</v>
      </c>
      <c r="M332" s="196">
        <f t="shared" si="224"/>
        <v>3395.9123882220179</v>
      </c>
      <c r="N332" s="196">
        <f t="shared" si="224"/>
        <v>3371.2225567565938</v>
      </c>
      <c r="O332" s="196">
        <f t="shared" si="224"/>
        <v>3329.930777542771</v>
      </c>
      <c r="P332" s="196">
        <f t="shared" si="224"/>
        <v>3291.5243473874802</v>
      </c>
      <c r="Q332" s="196">
        <f t="shared" si="224"/>
        <v>3224.1511962231052</v>
      </c>
    </row>
    <row r="333" spans="1:17" s="224" customFormat="1" hidden="1" outlineLevel="2">
      <c r="A333" s="219"/>
      <c r="B333" s="220"/>
      <c r="C333" s="221"/>
      <c r="D333" s="222"/>
      <c r="E333" s="223" t="s">
        <v>801</v>
      </c>
      <c r="G333" s="224" t="s">
        <v>724</v>
      </c>
      <c r="H333" s="247">
        <f xml:space="preserve"> SUM(J333:Q333)</f>
        <v>0</v>
      </c>
      <c r="I333" s="196"/>
      <c r="J333" s="224">
        <f t="shared" ref="J333:Q333" si="225" xml:space="preserve"> IF(ROUND(J331,3) = ROUND(J332,3), 0, 1)</f>
        <v>0</v>
      </c>
      <c r="K333" s="224">
        <f t="shared" si="225"/>
        <v>0</v>
      </c>
      <c r="L333" s="224">
        <f t="shared" si="225"/>
        <v>0</v>
      </c>
      <c r="M333" s="224">
        <f t="shared" si="225"/>
        <v>0</v>
      </c>
      <c r="N333" s="224">
        <f t="shared" si="225"/>
        <v>0</v>
      </c>
      <c r="O333" s="224">
        <f t="shared" si="225"/>
        <v>0</v>
      </c>
      <c r="P333" s="224">
        <f t="shared" si="225"/>
        <v>0</v>
      </c>
      <c r="Q333" s="224">
        <f t="shared" si="225"/>
        <v>0</v>
      </c>
    </row>
    <row r="334" spans="1:17" hidden="1" outlineLevel="2">
      <c r="M334" s="442"/>
      <c r="N334" s="442"/>
      <c r="O334" s="442"/>
      <c r="P334" s="442"/>
      <c r="Q334" s="442"/>
    </row>
    <row r="335" spans="1:17" hidden="1" outlineLevel="2">
      <c r="C335" s="86" t="s">
        <v>530</v>
      </c>
      <c r="F335" s="84"/>
      <c r="G335" s="84"/>
      <c r="H335" s="84"/>
      <c r="I335" s="84"/>
      <c r="J335" s="84"/>
      <c r="K335" s="84"/>
      <c r="L335" s="84"/>
      <c r="M335" s="84"/>
      <c r="N335" s="84"/>
      <c r="O335" s="84"/>
      <c r="P335" s="84"/>
      <c r="Q335" s="84"/>
    </row>
    <row r="336" spans="1:17" hidden="1" outlineLevel="2">
      <c r="E336" s="84" t="str">
        <f t="shared" ref="E336:Q336" si="226" xml:space="preserve"> E316</f>
        <v>Total: Closing RCV - WN - real</v>
      </c>
      <c r="F336" s="84">
        <f t="shared" si="226"/>
        <v>0</v>
      </c>
      <c r="G336" s="84" t="str">
        <f t="shared" si="226"/>
        <v>£m</v>
      </c>
      <c r="H336" s="84">
        <f t="shared" si="226"/>
        <v>0</v>
      </c>
      <c r="I336" s="84">
        <f t="shared" si="226"/>
        <v>0</v>
      </c>
      <c r="J336" s="84">
        <f t="shared" si="226"/>
        <v>0</v>
      </c>
      <c r="K336" s="84">
        <f t="shared" si="226"/>
        <v>0</v>
      </c>
      <c r="L336" s="84">
        <f t="shared" si="226"/>
        <v>0</v>
      </c>
      <c r="M336" s="84">
        <f t="shared" si="226"/>
        <v>3356.2311000589248</v>
      </c>
      <c r="N336" s="84">
        <f t="shared" si="226"/>
        <v>3313.9045055103547</v>
      </c>
      <c r="O336" s="84">
        <f t="shared" si="226"/>
        <v>3275.9466011841391</v>
      </c>
      <c r="P336" s="84">
        <f t="shared" si="226"/>
        <v>3209.3721102033041</v>
      </c>
      <c r="Q336" s="84">
        <f t="shared" si="226"/>
        <v>3125.5702297420803</v>
      </c>
    </row>
    <row r="337" spans="1:17" s="187" customFormat="1" hidden="1" outlineLevel="2">
      <c r="A337" s="183"/>
      <c r="B337" s="218"/>
      <c r="C337" s="185"/>
      <c r="D337" s="186"/>
      <c r="E337" s="181" t="str">
        <f xml:space="preserve"> Inp!E$132</f>
        <v>RCV balance - WN - real</v>
      </c>
      <c r="F337" s="181">
        <f xml:space="preserve"> Inp!F$132</f>
        <v>0</v>
      </c>
      <c r="G337" s="181" t="str">
        <f xml:space="preserve"> Inp!G$132</f>
        <v>£m</v>
      </c>
      <c r="H337" s="181">
        <f xml:space="preserve"> Inp!H$132</f>
        <v>0</v>
      </c>
      <c r="I337" s="181">
        <f xml:space="preserve"> Inp!I$132</f>
        <v>0</v>
      </c>
      <c r="J337" s="181">
        <f xml:space="preserve"> Inp!J$132</f>
        <v>0</v>
      </c>
      <c r="K337" s="181">
        <f xml:space="preserve"> Inp!K$132</f>
        <v>0</v>
      </c>
      <c r="L337" s="181">
        <f xml:space="preserve"> Inp!L$132</f>
        <v>0</v>
      </c>
      <c r="M337" s="181">
        <f xml:space="preserve"> Inp!M$132</f>
        <v>3356.2311000589302</v>
      </c>
      <c r="N337" s="181">
        <f xml:space="preserve"> Inp!N$132</f>
        <v>3313.9045055103502</v>
      </c>
      <c r="O337" s="181">
        <f xml:space="preserve"> Inp!O$132</f>
        <v>3275.94660118415</v>
      </c>
      <c r="P337" s="181">
        <f xml:space="preserve"> Inp!P$132</f>
        <v>3209.3721102033001</v>
      </c>
      <c r="Q337" s="181">
        <f xml:space="preserve"> Inp!Q$132</f>
        <v>3125.5702297420698</v>
      </c>
    </row>
    <row r="338" spans="1:17" s="240" customFormat="1" hidden="1" outlineLevel="2">
      <c r="A338" s="237"/>
      <c r="B338" s="220"/>
      <c r="C338" s="238"/>
      <c r="D338" s="239"/>
      <c r="E338" s="196" t="str">
        <f t="shared" ref="E338:Q338" si="227" xml:space="preserve"> E237</f>
        <v>Indexation on RCV - CPI(H) other adjustments balance - WN - real</v>
      </c>
      <c r="F338" s="196">
        <f t="shared" si="227"/>
        <v>0</v>
      </c>
      <c r="G338" s="196" t="str">
        <f t="shared" si="227"/>
        <v>£m</v>
      </c>
      <c r="H338" s="196">
        <f t="shared" si="227"/>
        <v>0</v>
      </c>
      <c r="I338" s="196">
        <f t="shared" si="227"/>
        <v>0</v>
      </c>
      <c r="J338" s="196">
        <f t="shared" si="227"/>
        <v>0</v>
      </c>
      <c r="K338" s="196">
        <f t="shared" si="227"/>
        <v>0</v>
      </c>
      <c r="L338" s="196">
        <f t="shared" si="227"/>
        <v>0</v>
      </c>
      <c r="M338" s="196">
        <f t="shared" si="227"/>
        <v>0</v>
      </c>
      <c r="N338" s="196">
        <f t="shared" si="227"/>
        <v>0</v>
      </c>
      <c r="O338" s="196">
        <f t="shared" si="227"/>
        <v>0</v>
      </c>
      <c r="P338" s="196">
        <f t="shared" si="227"/>
        <v>0</v>
      </c>
      <c r="Q338" s="196">
        <f t="shared" si="227"/>
        <v>0</v>
      </c>
    </row>
    <row r="339" spans="1:17" s="224" customFormat="1" hidden="1" outlineLevel="2">
      <c r="A339" s="219"/>
      <c r="B339" s="220"/>
      <c r="C339" s="221"/>
      <c r="D339" s="222"/>
      <c r="E339" s="223" t="s">
        <v>802</v>
      </c>
      <c r="G339" s="224" t="s">
        <v>724</v>
      </c>
      <c r="H339" s="247">
        <f xml:space="preserve"> SUM(J339:Q339)</f>
        <v>0</v>
      </c>
      <c r="I339" s="196"/>
      <c r="J339" s="224">
        <f t="shared" ref="J339:L339" si="228" xml:space="preserve"> IF(ROUND(J336,3) = ROUND((J337 + J338),3), 0, 1)</f>
        <v>0</v>
      </c>
      <c r="K339" s="224">
        <f t="shared" si="228"/>
        <v>0</v>
      </c>
      <c r="L339" s="224">
        <f t="shared" si="228"/>
        <v>0</v>
      </c>
      <c r="M339" s="224">
        <f xml:space="preserve"> IF(ROUND(M336,3) = ROUND((M337 + M338),3), 0, 1)</f>
        <v>0</v>
      </c>
      <c r="N339" s="224">
        <f t="shared" ref="N339:Q339" si="229" xml:space="preserve"> IF(ROUND(N336,3) = ROUND((N337 + N338),3), 0, 1)</f>
        <v>0</v>
      </c>
      <c r="O339" s="224">
        <f t="shared" si="229"/>
        <v>0</v>
      </c>
      <c r="P339" s="224">
        <f t="shared" si="229"/>
        <v>0</v>
      </c>
      <c r="Q339" s="224">
        <f t="shared" si="229"/>
        <v>0</v>
      </c>
    </row>
    <row r="340" spans="1:17" hidden="1" outlineLevel="2">
      <c r="M340" s="442"/>
      <c r="N340" s="442"/>
      <c r="O340" s="442"/>
      <c r="P340" s="442"/>
      <c r="Q340" s="442"/>
    </row>
    <row r="341" spans="1:17" hidden="1" outlineLevel="2">
      <c r="M341" s="441"/>
      <c r="N341" s="441"/>
      <c r="O341" s="441"/>
      <c r="P341" s="441"/>
      <c r="Q341" s="441"/>
    </row>
    <row r="342" spans="1:17" hidden="1" outlineLevel="1"/>
    <row r="343" spans="1:17" hidden="1" outlineLevel="1" collapsed="1">
      <c r="B343" s="85" t="s">
        <v>759</v>
      </c>
    </row>
    <row r="344" spans="1:17" hidden="1" outlineLevel="2"/>
    <row r="345" spans="1:17" s="161" customFormat="1" hidden="1" outlineLevel="2">
      <c r="A345" s="157"/>
      <c r="B345" s="158"/>
      <c r="C345" s="159"/>
      <c r="D345" s="160"/>
      <c r="E345" s="155" t="str">
        <f xml:space="preserve"> Inp!E$206</f>
        <v>Regulatory equity notional (PR19FD)</v>
      </c>
      <c r="F345" s="155">
        <f xml:space="preserve"> Inp!F$206</f>
        <v>0</v>
      </c>
      <c r="G345" s="155" t="str">
        <f xml:space="preserve"> Inp!G$206</f>
        <v>%</v>
      </c>
      <c r="H345" s="155">
        <f xml:space="preserve"> Inp!H$206</f>
        <v>0</v>
      </c>
      <c r="I345" s="155">
        <f xml:space="preserve"> Inp!I$206</f>
        <v>0</v>
      </c>
      <c r="J345" s="249">
        <f xml:space="preserve"> Inp!J$206</f>
        <v>0</v>
      </c>
      <c r="K345" s="249">
        <f xml:space="preserve"> Inp!K$206</f>
        <v>0</v>
      </c>
      <c r="L345" s="249">
        <f xml:space="preserve"> Inp!L$206</f>
        <v>0</v>
      </c>
      <c r="M345" s="249">
        <f xml:space="preserve"> Inp!M$206</f>
        <v>0.4</v>
      </c>
      <c r="N345" s="249">
        <f xml:space="preserve"> Inp!N$206</f>
        <v>0.4</v>
      </c>
      <c r="O345" s="249">
        <f xml:space="preserve"> Inp!O$206</f>
        <v>0.4</v>
      </c>
      <c r="P345" s="249">
        <f xml:space="preserve"> Inp!P$206</f>
        <v>0.4</v>
      </c>
      <c r="Q345" s="249">
        <f xml:space="preserve"> Inp!Q$206</f>
        <v>0.4</v>
      </c>
    </row>
    <row r="346" spans="1:17" hidden="1" outlineLevel="2">
      <c r="B346" s="304"/>
      <c r="E346" s="84" t="str">
        <f t="shared" ref="E346:Q346" si="230" xml:space="preserve"> E320</f>
        <v>Average total RCV - WN - real</v>
      </c>
      <c r="F346" s="84">
        <f t="shared" si="230"/>
        <v>0</v>
      </c>
      <c r="G346" s="84" t="str">
        <f t="shared" si="230"/>
        <v>£m</v>
      </c>
      <c r="H346" s="84">
        <f t="shared" si="230"/>
        <v>0</v>
      </c>
      <c r="I346" s="84">
        <f t="shared" si="230"/>
        <v>0</v>
      </c>
      <c r="J346" s="84">
        <f t="shared" si="230"/>
        <v>0</v>
      </c>
      <c r="K346" s="84">
        <f t="shared" si="230"/>
        <v>0</v>
      </c>
      <c r="L346" s="84">
        <f t="shared" si="230"/>
        <v>0</v>
      </c>
      <c r="M346" s="84">
        <f t="shared" si="230"/>
        <v>3376.0717441404668</v>
      </c>
      <c r="N346" s="84">
        <f t="shared" si="230"/>
        <v>3342.5635311334795</v>
      </c>
      <c r="O346" s="84">
        <f t="shared" si="230"/>
        <v>3302.9386893634501</v>
      </c>
      <c r="P346" s="84">
        <f t="shared" si="230"/>
        <v>3250.4482287953938</v>
      </c>
      <c r="Q346" s="84">
        <f t="shared" si="230"/>
        <v>3174.8607129825932</v>
      </c>
    </row>
    <row r="347" spans="1:17" hidden="1" outlineLevel="2">
      <c r="B347" s="269"/>
      <c r="E347" s="84" t="s">
        <v>803</v>
      </c>
      <c r="G347" s="70" t="s">
        <v>255</v>
      </c>
      <c r="J347" s="84">
        <f t="shared" ref="J347:Q347" si="231" xml:space="preserve"> J345 * J346</f>
        <v>0</v>
      </c>
      <c r="K347" s="84">
        <f t="shared" si="231"/>
        <v>0</v>
      </c>
      <c r="L347" s="84">
        <f t="shared" si="231"/>
        <v>0</v>
      </c>
      <c r="M347" s="84">
        <f t="shared" si="231"/>
        <v>1350.4286976561868</v>
      </c>
      <c r="N347" s="84">
        <f t="shared" si="231"/>
        <v>1337.0254124533919</v>
      </c>
      <c r="O347" s="84">
        <f t="shared" si="231"/>
        <v>1321.17547574538</v>
      </c>
      <c r="P347" s="84">
        <f t="shared" si="231"/>
        <v>1300.1792915181577</v>
      </c>
      <c r="Q347" s="84">
        <f t="shared" si="231"/>
        <v>1269.9442851930373</v>
      </c>
    </row>
    <row r="348" spans="1:17" hidden="1" outlineLevel="1"/>
    <row r="349" spans="1:17" hidden="1" outlineLevel="1" collapsed="1">
      <c r="B349" s="85" t="s">
        <v>761</v>
      </c>
    </row>
    <row r="350" spans="1:17" hidden="1" outlineLevel="2"/>
    <row r="351" spans="1:17" s="161" customFormat="1" hidden="1" outlineLevel="2">
      <c r="A351" s="157"/>
      <c r="B351" s="158"/>
      <c r="C351" s="159"/>
      <c r="D351" s="160"/>
      <c r="E351" s="155" t="str">
        <f xml:space="preserve"> Inp!E$214</f>
        <v>Regulatory equity actual</v>
      </c>
      <c r="F351" s="155">
        <f xml:space="preserve"> Inp!F$214</f>
        <v>0</v>
      </c>
      <c r="G351" s="155" t="str">
        <f xml:space="preserve"> Inp!G$214</f>
        <v>%</v>
      </c>
      <c r="H351" s="155">
        <f xml:space="preserve"> Inp!H$214</f>
        <v>0</v>
      </c>
      <c r="I351" s="155">
        <f xml:space="preserve"> Inp!I$214</f>
        <v>0</v>
      </c>
      <c r="J351" s="249">
        <f xml:space="preserve"> Inp!J$214</f>
        <v>0</v>
      </c>
      <c r="K351" s="249">
        <f xml:space="preserve"> Inp!K$214</f>
        <v>0</v>
      </c>
      <c r="L351" s="249">
        <f xml:space="preserve"> Inp!L$214</f>
        <v>0</v>
      </c>
      <c r="M351" s="249">
        <f xml:space="preserve"> Inp!M$214</f>
        <v>0.33494999999999997</v>
      </c>
      <c r="N351" s="249">
        <f xml:space="preserve"> Inp!N$214</f>
        <v>0</v>
      </c>
      <c r="O351" s="249">
        <f xml:space="preserve"> Inp!O$214</f>
        <v>0</v>
      </c>
      <c r="P351" s="249">
        <f xml:space="preserve"> Inp!P$214</f>
        <v>0</v>
      </c>
      <c r="Q351" s="249">
        <f xml:space="preserve"> Inp!Q$214</f>
        <v>0</v>
      </c>
    </row>
    <row r="352" spans="1:17" hidden="1" outlineLevel="2">
      <c r="E352" s="84" t="str">
        <f t="shared" ref="E352:Q352" si="232" xml:space="preserve"> E320</f>
        <v>Average total RCV - WN - real</v>
      </c>
      <c r="F352" s="84">
        <f t="shared" si="232"/>
        <v>0</v>
      </c>
      <c r="G352" s="84" t="str">
        <f t="shared" si="232"/>
        <v>£m</v>
      </c>
      <c r="H352" s="84">
        <f t="shared" si="232"/>
        <v>0</v>
      </c>
      <c r="I352" s="84">
        <f t="shared" si="232"/>
        <v>0</v>
      </c>
      <c r="J352" s="84">
        <f t="shared" si="232"/>
        <v>0</v>
      </c>
      <c r="K352" s="84">
        <f t="shared" si="232"/>
        <v>0</v>
      </c>
      <c r="L352" s="84">
        <f t="shared" si="232"/>
        <v>0</v>
      </c>
      <c r="M352" s="84">
        <f t="shared" si="232"/>
        <v>3376.0717441404668</v>
      </c>
      <c r="N352" s="84">
        <f t="shared" si="232"/>
        <v>3342.5635311334795</v>
      </c>
      <c r="O352" s="84">
        <f t="shared" si="232"/>
        <v>3302.9386893634501</v>
      </c>
      <c r="P352" s="84">
        <f t="shared" si="232"/>
        <v>3250.4482287953938</v>
      </c>
      <c r="Q352" s="84">
        <f t="shared" si="232"/>
        <v>3174.8607129825932</v>
      </c>
    </row>
    <row r="353" spans="1:17" hidden="1" outlineLevel="2">
      <c r="E353" s="84" t="s">
        <v>804</v>
      </c>
      <c r="G353" s="70" t="s">
        <v>255</v>
      </c>
      <c r="J353" s="84">
        <f t="shared" ref="J353:Q353" si="233" xml:space="preserve"> J351 * J352</f>
        <v>0</v>
      </c>
      <c r="K353" s="84">
        <f t="shared" si="233"/>
        <v>0</v>
      </c>
      <c r="L353" s="84">
        <f t="shared" si="233"/>
        <v>0</v>
      </c>
      <c r="M353" s="84">
        <f t="shared" si="233"/>
        <v>1130.8152306998493</v>
      </c>
      <c r="N353" s="84">
        <f t="shared" si="233"/>
        <v>0</v>
      </c>
      <c r="O353" s="84">
        <f t="shared" si="233"/>
        <v>0</v>
      </c>
      <c r="P353" s="84">
        <f t="shared" si="233"/>
        <v>0</v>
      </c>
      <c r="Q353" s="84">
        <f t="shared" si="233"/>
        <v>0</v>
      </c>
    </row>
    <row r="354" spans="1:17" hidden="1" outlineLevel="1"/>
    <row r="355" spans="1:17" hidden="1" outlineLevel="1"/>
    <row r="356" spans="1:17" s="148" customFormat="1">
      <c r="A356" s="143"/>
      <c r="B356" s="144"/>
      <c r="C356" s="145"/>
      <c r="D356" s="146"/>
      <c r="E356" s="147"/>
      <c r="G356" s="149"/>
    </row>
    <row r="357" spans="1:17" s="33" customFormat="1" collapsed="1">
      <c r="A357" s="33" t="s">
        <v>805</v>
      </c>
    </row>
    <row r="358" spans="1:17" hidden="1" outlineLevel="1"/>
    <row r="359" spans="1:17" s="92" customFormat="1" hidden="1" outlineLevel="1" collapsed="1">
      <c r="A359" s="11"/>
      <c r="B359" s="12" t="s">
        <v>713</v>
      </c>
      <c r="C359" s="13"/>
      <c r="D359" s="14"/>
      <c r="E359" s="91"/>
      <c r="G359" s="93"/>
    </row>
    <row r="360" spans="1:17" s="92" customFormat="1" hidden="1" outlineLevel="2">
      <c r="A360" s="11"/>
      <c r="B360" s="12"/>
      <c r="C360" s="13"/>
      <c r="D360" s="115"/>
      <c r="E360" s="91"/>
      <c r="G360" s="93"/>
    </row>
    <row r="361" spans="1:17" s="292" customFormat="1" hidden="1" outlineLevel="2">
      <c r="A361" s="287"/>
      <c r="B361" s="288"/>
      <c r="C361" s="289"/>
      <c r="D361" s="290"/>
      <c r="E361" s="181" t="str">
        <f>Inp!E$137</f>
        <v>RCV CPI(H) + RPI wedge bf balance BEG - WWN - nominal</v>
      </c>
      <c r="F361" s="181">
        <f>Inp!F$137</f>
        <v>0</v>
      </c>
      <c r="G361" s="181" t="str">
        <f>Inp!G$137</f>
        <v>£m</v>
      </c>
      <c r="H361" s="181">
        <f>Inp!H$137</f>
        <v>0</v>
      </c>
      <c r="I361" s="181">
        <f>Inp!I$137</f>
        <v>0</v>
      </c>
      <c r="J361" s="181">
        <f>Inp!J$137</f>
        <v>0</v>
      </c>
      <c r="K361" s="181">
        <f>Inp!K$137</f>
        <v>0</v>
      </c>
      <c r="L361" s="181">
        <f>Inp!L$137</f>
        <v>0</v>
      </c>
      <c r="M361" s="293">
        <f>Inp!M$137</f>
        <v>3569.87651472486</v>
      </c>
      <c r="N361" s="293">
        <f>Inp!N$137</f>
        <v>3458.0041679798701</v>
      </c>
      <c r="O361" s="293">
        <f>Inp!O$137</f>
        <v>3371.5713985605698</v>
      </c>
      <c r="P361" s="293">
        <f>Inp!P$137</f>
        <v>3293.1824502249001</v>
      </c>
      <c r="Q361" s="293">
        <f>Inp!Q$137</f>
        <v>3218.5816213901899</v>
      </c>
    </row>
    <row r="362" spans="1:17" s="187" customFormat="1" hidden="1" outlineLevel="2">
      <c r="A362" s="183"/>
      <c r="B362" s="216"/>
      <c r="C362" s="185"/>
      <c r="D362" s="186"/>
      <c r="E362" s="181" t="str">
        <f>Inp!E$138</f>
        <v>Indexation on RCV - CPI(H) + RPI wedge bf balance - WWN - nominal</v>
      </c>
      <c r="F362" s="181">
        <f>Inp!F$138</f>
        <v>0</v>
      </c>
      <c r="G362" s="181" t="str">
        <f>Inp!G$138</f>
        <v>£m</v>
      </c>
      <c r="H362" s="181">
        <f>Inp!H$138</f>
        <v>0</v>
      </c>
      <c r="I362" s="181">
        <f>Inp!I$138</f>
        <v>0</v>
      </c>
      <c r="J362" s="181">
        <f>Inp!J$138</f>
        <v>0</v>
      </c>
      <c r="K362" s="181">
        <f>Inp!K$138</f>
        <v>0</v>
      </c>
      <c r="L362" s="181">
        <f>Inp!L$138</f>
        <v>0</v>
      </c>
      <c r="M362" s="293">
        <f>Inp!M$138</f>
        <v>86.598391186671194</v>
      </c>
      <c r="N362" s="293">
        <f>Inp!N$138</f>
        <v>102.314212475511</v>
      </c>
      <c r="O362" s="293">
        <f>Inp!O$138</f>
        <v>106.21691746500601</v>
      </c>
      <c r="P362" s="293">
        <f>Inp!P$138</f>
        <v>105.381838407199</v>
      </c>
      <c r="Q362" s="293">
        <f>Inp!Q$138</f>
        <v>102.99461188448799</v>
      </c>
    </row>
    <row r="363" spans="1:17" s="187" customFormat="1" hidden="1" outlineLevel="2">
      <c r="A363" s="183"/>
      <c r="B363" s="216"/>
      <c r="C363" s="185"/>
      <c r="D363" s="186"/>
      <c r="E363" s="181" t="str">
        <f>Inp!E$139</f>
        <v>RCV - CPI(H) + RPI wedge bf depreciation - WWN - nominal</v>
      </c>
      <c r="F363" s="181">
        <f>Inp!F$139</f>
        <v>0</v>
      </c>
      <c r="G363" s="181" t="str">
        <f>Inp!G$139</f>
        <v>£m</v>
      </c>
      <c r="H363" s="181">
        <f>Inp!H$139</f>
        <v>0</v>
      </c>
      <c r="I363" s="181">
        <f>Inp!I$139</f>
        <v>0</v>
      </c>
      <c r="J363" s="181">
        <f>Inp!J$139</f>
        <v>0</v>
      </c>
      <c r="K363" s="181">
        <f>Inp!K$139</f>
        <v>0</v>
      </c>
      <c r="L363" s="181">
        <f>Inp!L$139</f>
        <v>0</v>
      </c>
      <c r="M363" s="293">
        <f>Inp!M$139</f>
        <v>198.47073793166501</v>
      </c>
      <c r="N363" s="293">
        <f>Inp!N$139</f>
        <v>188.74698189481299</v>
      </c>
      <c r="O363" s="293">
        <f>Inp!O$139</f>
        <v>184.60586580067701</v>
      </c>
      <c r="P363" s="293">
        <f>Inp!P$139</f>
        <v>179.98266724190401</v>
      </c>
      <c r="Q363" s="293">
        <f>Inp!Q$139</f>
        <v>173.33783043141901</v>
      </c>
    </row>
    <row r="364" spans="1:17" s="259" customFormat="1" hidden="1" outlineLevel="2">
      <c r="A364" s="256"/>
      <c r="B364" s="257"/>
      <c r="C364" s="258"/>
      <c r="D364" s="255"/>
      <c r="E364" s="272" t="str">
        <f>Time!E$39</f>
        <v>Acquisition / initial balance date flag</v>
      </c>
      <c r="F364" s="272">
        <f>Time!F$39</f>
        <v>0</v>
      </c>
      <c r="G364" s="272" t="str">
        <f>Time!G$39</f>
        <v>flag</v>
      </c>
      <c r="H364" s="272">
        <f>Time!H$39</f>
        <v>1</v>
      </c>
      <c r="I364" s="272">
        <f>Time!I$39</f>
        <v>0</v>
      </c>
      <c r="J364" s="272">
        <f>Time!J$39</f>
        <v>0</v>
      </c>
      <c r="K364" s="272">
        <f>Time!K$39</f>
        <v>0</v>
      </c>
      <c r="L364" s="272">
        <f>Time!L$39</f>
        <v>1</v>
      </c>
      <c r="M364" s="272">
        <f>Time!M$39</f>
        <v>0</v>
      </c>
      <c r="N364" s="272">
        <f>Time!N$39</f>
        <v>0</v>
      </c>
      <c r="O364" s="272">
        <f>Time!O$39</f>
        <v>0</v>
      </c>
      <c r="P364" s="272">
        <f>Time!P$39</f>
        <v>0</v>
      </c>
      <c r="Q364" s="272">
        <f>Time!Q$39</f>
        <v>0</v>
      </c>
    </row>
    <row r="365" spans="1:17" s="259" customFormat="1" hidden="1" outlineLevel="2">
      <c r="A365" s="256"/>
      <c r="B365" s="257"/>
      <c r="C365" s="258"/>
      <c r="D365" s="255"/>
      <c r="E365" s="196" t="s">
        <v>806</v>
      </c>
      <c r="F365" s="274"/>
      <c r="G365" s="196" t="s">
        <v>255</v>
      </c>
      <c r="H365" s="274"/>
      <c r="I365" s="274"/>
      <c r="J365" s="274">
        <f t="shared" ref="J365" si="234" xml:space="preserve"> IF(J364 = 1, K361 * J364, 0)</f>
        <v>0</v>
      </c>
      <c r="K365" s="274">
        <f t="shared" ref="K365" si="235" xml:space="preserve"> IF(K364 = 1, L361 * K364, 0)</f>
        <v>0</v>
      </c>
      <c r="L365" s="274">
        <f t="shared" ref="L365" si="236" xml:space="preserve"> IF(L364 = 1, M361 * L364, 0)</f>
        <v>3569.87651472486</v>
      </c>
      <c r="M365" s="274">
        <f t="shared" ref="M365" si="237" xml:space="preserve"> IF(M364 = 1, N361 * M364, 0)</f>
        <v>0</v>
      </c>
      <c r="N365" s="274">
        <f t="shared" ref="N365" si="238" xml:space="preserve"> IF(N364 = 1, O361 * N364, 0)</f>
        <v>0</v>
      </c>
      <c r="O365" s="274">
        <f t="shared" ref="O365" si="239" xml:space="preserve"> IF(O364 = 1, P361 * O364, 0)</f>
        <v>0</v>
      </c>
      <c r="P365" s="274">
        <f t="shared" ref="P365" si="240" xml:space="preserve"> IF(P364 = 1, Q361 * P364, 0)</f>
        <v>0</v>
      </c>
      <c r="Q365" s="274">
        <f t="shared" ref="Q365" si="241" xml:space="preserve"> IF(Q364 = 1, R361 * Q364, 0)</f>
        <v>0</v>
      </c>
    </row>
    <row r="366" spans="1:17" s="259" customFormat="1" hidden="1" outlineLevel="2">
      <c r="A366" s="256"/>
      <c r="B366" s="257"/>
      <c r="C366" s="258"/>
      <c r="D366" s="255"/>
      <c r="E366" s="196"/>
      <c r="F366" s="274"/>
      <c r="G366" s="196"/>
      <c r="H366" s="274"/>
      <c r="I366" s="274"/>
      <c r="J366" s="274"/>
      <c r="K366" s="274"/>
      <c r="L366" s="274"/>
      <c r="M366" s="274"/>
      <c r="N366" s="274"/>
      <c r="O366" s="274"/>
      <c r="P366" s="274"/>
      <c r="Q366" s="274"/>
    </row>
    <row r="367" spans="1:17" s="187" customFormat="1" hidden="1" outlineLevel="2">
      <c r="A367" s="183"/>
      <c r="B367" s="216"/>
      <c r="C367" s="185"/>
      <c r="D367" s="186"/>
      <c r="E367" s="181" t="str">
        <f>Index!E$85</f>
        <v>CPIH index (PR19FD) - FYA - inflate from FYA 2017-18</v>
      </c>
      <c r="F367" s="181">
        <f>Index!F$85</f>
        <v>0</v>
      </c>
      <c r="G367" s="181" t="str">
        <f>Index!G$85</f>
        <v>Factor</v>
      </c>
      <c r="H367" s="181">
        <f>Index!H$85</f>
        <v>0</v>
      </c>
      <c r="I367" s="181">
        <f>Index!I$85</f>
        <v>0</v>
      </c>
      <c r="J367" s="181">
        <f>Index!J$85</f>
        <v>1</v>
      </c>
      <c r="K367" s="181">
        <f>Index!K$85</f>
        <v>1.0212697905005599</v>
      </c>
      <c r="L367" s="181">
        <f>Index!L$85</f>
        <v>1.0416029201511179</v>
      </c>
      <c r="M367" s="181">
        <f>Index!M$85</f>
        <v>1.0622616980779827</v>
      </c>
      <c r="N367" s="181">
        <f>Index!N$85</f>
        <v>1.0835515290872799</v>
      </c>
      <c r="O367" s="181">
        <f>Index!O$85</f>
        <v>1.1060365794841869</v>
      </c>
      <c r="P367" s="181">
        <f>Index!P$85</f>
        <v>1.1292633476533553</v>
      </c>
      <c r="Q367" s="181">
        <f>Index!Q$85</f>
        <v>1.1529778779540774</v>
      </c>
    </row>
    <row r="368" spans="1:17" hidden="1" outlineLevel="2">
      <c r="F368" s="84"/>
      <c r="G368" s="84"/>
      <c r="H368" s="84"/>
      <c r="I368" s="84"/>
      <c r="J368" s="84"/>
      <c r="K368" s="84"/>
      <c r="L368" s="84"/>
      <c r="M368" s="84"/>
      <c r="N368" s="84"/>
      <c r="O368" s="84"/>
      <c r="P368" s="84"/>
      <c r="Q368" s="84"/>
    </row>
    <row r="369" spans="1:17" s="118" customFormat="1" hidden="1" outlineLevel="2">
      <c r="A369" s="369"/>
      <c r="B369" s="269"/>
      <c r="C369" s="270"/>
      <c r="D369" s="271"/>
      <c r="E369" s="117" t="s">
        <v>807</v>
      </c>
      <c r="F369" s="117"/>
      <c r="G369" s="117" t="s">
        <v>255</v>
      </c>
      <c r="H369" s="117"/>
      <c r="I369" s="117"/>
      <c r="J369" s="117">
        <f t="shared" ref="J369:Q369" si="242" xml:space="preserve"> J365 / J367</f>
        <v>0</v>
      </c>
      <c r="K369" s="117">
        <f t="shared" si="242"/>
        <v>0</v>
      </c>
      <c r="L369" s="117">
        <f t="shared" si="242"/>
        <v>3427.2911928923309</v>
      </c>
      <c r="M369" s="117">
        <f t="shared" si="242"/>
        <v>0</v>
      </c>
      <c r="N369" s="117">
        <f t="shared" si="242"/>
        <v>0</v>
      </c>
      <c r="O369" s="117">
        <f t="shared" si="242"/>
        <v>0</v>
      </c>
      <c r="P369" s="117">
        <f t="shared" si="242"/>
        <v>0</v>
      </c>
      <c r="Q369" s="117">
        <f t="shared" si="242"/>
        <v>0</v>
      </c>
    </row>
    <row r="370" spans="1:17" hidden="1" outlineLevel="2">
      <c r="E370" s="84" t="s">
        <v>808</v>
      </c>
      <c r="F370" s="84"/>
      <c r="G370" s="84" t="s">
        <v>255</v>
      </c>
      <c r="H370" s="84"/>
      <c r="I370" s="84"/>
      <c r="J370" s="84">
        <f t="shared" ref="J370:Q370" si="243" xml:space="preserve"> J361 / J367</f>
        <v>0</v>
      </c>
      <c r="K370" s="84">
        <f t="shared" si="243"/>
        <v>0</v>
      </c>
      <c r="L370" s="84">
        <f t="shared" si="243"/>
        <v>0</v>
      </c>
      <c r="M370" s="84">
        <f t="shared" si="243"/>
        <v>3360.6375163333701</v>
      </c>
      <c r="N370" s="84">
        <f t="shared" si="243"/>
        <v>3191.3610706568697</v>
      </c>
      <c r="O370" s="84">
        <f t="shared" si="243"/>
        <v>3048.3362495415313</v>
      </c>
      <c r="P370" s="84">
        <f t="shared" si="243"/>
        <v>2916.2218512344675</v>
      </c>
      <c r="Q370" s="84">
        <f t="shared" si="243"/>
        <v>2791.5380537061656</v>
      </c>
    </row>
    <row r="371" spans="1:17" hidden="1" outlineLevel="2">
      <c r="E371" s="84" t="s">
        <v>809</v>
      </c>
      <c r="F371" s="84"/>
      <c r="G371" s="84" t="s">
        <v>255</v>
      </c>
      <c r="H371" s="84"/>
      <c r="I371" s="84"/>
      <c r="J371" s="84">
        <f t="shared" ref="J371:Q371" si="244" xml:space="preserve"> J362 / J367</f>
        <v>0</v>
      </c>
      <c r="K371" s="84">
        <f t="shared" si="244"/>
        <v>0</v>
      </c>
      <c r="L371" s="84">
        <f t="shared" si="244"/>
        <v>0</v>
      </c>
      <c r="M371" s="84">
        <f t="shared" si="244"/>
        <v>81.522652415463298</v>
      </c>
      <c r="N371" s="84">
        <f t="shared" si="244"/>
        <v>94.4248701874792</v>
      </c>
      <c r="O371" s="84">
        <f t="shared" si="244"/>
        <v>96.033819708333255</v>
      </c>
      <c r="P371" s="84">
        <f t="shared" si="244"/>
        <v>93.319099239504908</v>
      </c>
      <c r="Q371" s="84">
        <f t="shared" si="244"/>
        <v>89.329217718598954</v>
      </c>
    </row>
    <row r="372" spans="1:17" hidden="1" outlineLevel="2">
      <c r="E372" s="84" t="s">
        <v>810</v>
      </c>
      <c r="F372" s="84"/>
      <c r="G372" s="84" t="s">
        <v>255</v>
      </c>
      <c r="H372" s="84"/>
      <c r="I372" s="84"/>
      <c r="J372" s="84">
        <f t="shared" ref="J372:Q372" si="245" xml:space="preserve"> J363 / J367</f>
        <v>0</v>
      </c>
      <c r="K372" s="84">
        <f t="shared" si="245"/>
        <v>0</v>
      </c>
      <c r="L372" s="84">
        <f t="shared" si="245"/>
        <v>0</v>
      </c>
      <c r="M372" s="84">
        <f t="shared" si="245"/>
        <v>186.83789342190411</v>
      </c>
      <c r="N372" s="84">
        <f t="shared" si="245"/>
        <v>174.19289884054001</v>
      </c>
      <c r="O372" s="84">
        <f t="shared" si="245"/>
        <v>166.90755913947268</v>
      </c>
      <c r="P372" s="84">
        <f t="shared" si="245"/>
        <v>159.38059763996912</v>
      </c>
      <c r="Q372" s="84">
        <f t="shared" si="245"/>
        <v>150.33925086143151</v>
      </c>
    </row>
    <row r="373" spans="1:17" hidden="1" outlineLevel="2">
      <c r="F373" s="84"/>
      <c r="G373" s="84"/>
      <c r="H373" s="84"/>
      <c r="I373" s="84"/>
      <c r="J373" s="84"/>
      <c r="K373" s="84"/>
      <c r="L373" s="84"/>
      <c r="M373" s="84"/>
      <c r="N373" s="84"/>
      <c r="O373" s="84"/>
      <c r="P373" s="84"/>
      <c r="Q373" s="84"/>
    </row>
    <row r="374" spans="1:17" hidden="1" outlineLevel="2">
      <c r="E374" s="84" t="str">
        <f t="shared" ref="E374:Q374" si="246" xml:space="preserve"> E370</f>
        <v>RCV CPI(H) + RPI wedge bf balance BEG - WWN - real</v>
      </c>
      <c r="F374" s="84">
        <f t="shared" si="246"/>
        <v>0</v>
      </c>
      <c r="G374" s="84" t="str">
        <f t="shared" si="246"/>
        <v>£m</v>
      </c>
      <c r="H374" s="84">
        <f t="shared" si="246"/>
        <v>0</v>
      </c>
      <c r="I374" s="84">
        <f t="shared" si="246"/>
        <v>0</v>
      </c>
      <c r="J374" s="84">
        <f t="shared" si="246"/>
        <v>0</v>
      </c>
      <c r="K374" s="84">
        <f t="shared" si="246"/>
        <v>0</v>
      </c>
      <c r="L374" s="84">
        <f t="shared" si="246"/>
        <v>0</v>
      </c>
      <c r="M374" s="84">
        <f t="shared" si="246"/>
        <v>3360.6375163333701</v>
      </c>
      <c r="N374" s="84">
        <f t="shared" si="246"/>
        <v>3191.3610706568697</v>
      </c>
      <c r="O374" s="84">
        <f t="shared" si="246"/>
        <v>3048.3362495415313</v>
      </c>
      <c r="P374" s="84">
        <f t="shared" si="246"/>
        <v>2916.2218512344675</v>
      </c>
      <c r="Q374" s="84">
        <f t="shared" si="246"/>
        <v>2791.5380537061656</v>
      </c>
    </row>
    <row r="375" spans="1:17" hidden="1" outlineLevel="2">
      <c r="D375" s="83" t="s">
        <v>719</v>
      </c>
      <c r="E375" s="84" t="str">
        <f t="shared" ref="E375:Q375" si="247" xml:space="preserve"> E371</f>
        <v>Indexation on RCV - CPI(H) + RPI wedge bf balance - WWN - real</v>
      </c>
      <c r="F375" s="84">
        <f t="shared" si="247"/>
        <v>0</v>
      </c>
      <c r="G375" s="84" t="str">
        <f t="shared" si="247"/>
        <v>£m</v>
      </c>
      <c r="H375" s="84">
        <f t="shared" si="247"/>
        <v>0</v>
      </c>
      <c r="I375" s="84">
        <f t="shared" si="247"/>
        <v>0</v>
      </c>
      <c r="J375" s="84">
        <f t="shared" si="247"/>
        <v>0</v>
      </c>
      <c r="K375" s="84">
        <f t="shared" si="247"/>
        <v>0</v>
      </c>
      <c r="L375" s="84">
        <f t="shared" si="247"/>
        <v>0</v>
      </c>
      <c r="M375" s="84">
        <f t="shared" si="247"/>
        <v>81.522652415463298</v>
      </c>
      <c r="N375" s="84">
        <f t="shared" si="247"/>
        <v>94.4248701874792</v>
      </c>
      <c r="O375" s="84">
        <f t="shared" si="247"/>
        <v>96.033819708333255</v>
      </c>
      <c r="P375" s="84">
        <f t="shared" si="247"/>
        <v>93.319099239504908</v>
      </c>
      <c r="Q375" s="84">
        <f t="shared" si="247"/>
        <v>89.329217718598954</v>
      </c>
    </row>
    <row r="376" spans="1:17" hidden="1" outlineLevel="2">
      <c r="E376" s="211" t="s">
        <v>811</v>
      </c>
      <c r="F376" s="211"/>
      <c r="G376" s="211" t="s">
        <v>255</v>
      </c>
      <c r="H376" s="211"/>
      <c r="I376" s="211"/>
      <c r="J376" s="211">
        <f t="shared" ref="J376:Q376" si="248" xml:space="preserve"> SUM(J374:J375)</f>
        <v>0</v>
      </c>
      <c r="K376" s="211">
        <f t="shared" si="248"/>
        <v>0</v>
      </c>
      <c r="L376" s="211">
        <f t="shared" si="248"/>
        <v>0</v>
      </c>
      <c r="M376" s="211">
        <f t="shared" si="248"/>
        <v>3442.1601687488333</v>
      </c>
      <c r="N376" s="211">
        <f t="shared" si="248"/>
        <v>3285.7859408443492</v>
      </c>
      <c r="O376" s="211">
        <f t="shared" si="248"/>
        <v>3144.3700692498646</v>
      </c>
      <c r="P376" s="211">
        <f t="shared" si="248"/>
        <v>3009.5409504739723</v>
      </c>
      <c r="Q376" s="211">
        <f t="shared" si="248"/>
        <v>2880.8672714247646</v>
      </c>
    </row>
    <row r="377" spans="1:17" hidden="1" outlineLevel="2">
      <c r="F377" s="84"/>
      <c r="G377" s="84"/>
      <c r="H377" s="84"/>
      <c r="I377" s="84"/>
      <c r="J377" s="84"/>
      <c r="K377" s="84"/>
      <c r="L377" s="84"/>
      <c r="M377" s="84"/>
      <c r="N377" s="84"/>
      <c r="O377" s="84"/>
      <c r="P377" s="84"/>
      <c r="Q377" s="84"/>
    </row>
    <row r="378" spans="1:17" s="310" customFormat="1" hidden="1" outlineLevel="2">
      <c r="A378" s="306"/>
      <c r="B378" s="307"/>
      <c r="C378" s="308"/>
      <c r="D378" s="250"/>
      <c r="E378" s="309" t="str">
        <f t="shared" ref="E378:Q378" si="249" xml:space="preserve"> E376</f>
        <v>Opening RCV (RPI inflated RCV) - WWN - real</v>
      </c>
      <c r="F378" s="309">
        <f t="shared" si="249"/>
        <v>0</v>
      </c>
      <c r="G378" s="309" t="str">
        <f t="shared" si="249"/>
        <v>£m</v>
      </c>
      <c r="H378" s="309">
        <f t="shared" si="249"/>
        <v>0</v>
      </c>
      <c r="I378" s="309">
        <f t="shared" si="249"/>
        <v>0</v>
      </c>
      <c r="J378" s="309">
        <f t="shared" si="249"/>
        <v>0</v>
      </c>
      <c r="K378" s="309">
        <f t="shared" si="249"/>
        <v>0</v>
      </c>
      <c r="L378" s="309">
        <f t="shared" si="249"/>
        <v>0</v>
      </c>
      <c r="M378" s="309">
        <f t="shared" si="249"/>
        <v>3442.1601687488333</v>
      </c>
      <c r="N378" s="309">
        <f t="shared" si="249"/>
        <v>3285.7859408443492</v>
      </c>
      <c r="O378" s="309">
        <f t="shared" si="249"/>
        <v>3144.3700692498646</v>
      </c>
      <c r="P378" s="309">
        <f t="shared" si="249"/>
        <v>3009.5409504739723</v>
      </c>
      <c r="Q378" s="309">
        <f t="shared" si="249"/>
        <v>2880.8672714247646</v>
      </c>
    </row>
    <row r="379" spans="1:17" s="310" customFormat="1" hidden="1" outlineLevel="2">
      <c r="A379" s="306"/>
      <c r="B379" s="307"/>
      <c r="C379" s="308"/>
      <c r="D379" s="250" t="s">
        <v>631</v>
      </c>
      <c r="E379" s="309" t="str">
        <f t="shared" ref="E379:Q379" si="250" xml:space="preserve"> E372</f>
        <v>RCV - CPI(H) + RPI wedge bf depreciation - WWN - real</v>
      </c>
      <c r="F379" s="309">
        <f t="shared" si="250"/>
        <v>0</v>
      </c>
      <c r="G379" s="309" t="str">
        <f t="shared" si="250"/>
        <v>£m</v>
      </c>
      <c r="H379" s="309">
        <f t="shared" si="250"/>
        <v>0</v>
      </c>
      <c r="I379" s="309">
        <f t="shared" si="250"/>
        <v>0</v>
      </c>
      <c r="J379" s="309">
        <f t="shared" si="250"/>
        <v>0</v>
      </c>
      <c r="K379" s="309">
        <f t="shared" si="250"/>
        <v>0</v>
      </c>
      <c r="L379" s="309">
        <f t="shared" si="250"/>
        <v>0</v>
      </c>
      <c r="M379" s="309">
        <f t="shared" si="250"/>
        <v>186.83789342190411</v>
      </c>
      <c r="N379" s="309">
        <f t="shared" si="250"/>
        <v>174.19289884054001</v>
      </c>
      <c r="O379" s="309">
        <f t="shared" si="250"/>
        <v>166.90755913947268</v>
      </c>
      <c r="P379" s="309">
        <f t="shared" si="250"/>
        <v>159.38059763996912</v>
      </c>
      <c r="Q379" s="309">
        <f t="shared" si="250"/>
        <v>150.33925086143151</v>
      </c>
    </row>
    <row r="380" spans="1:17" s="310" customFormat="1" hidden="1" outlineLevel="2">
      <c r="A380" s="306"/>
      <c r="B380" s="307"/>
      <c r="C380" s="308"/>
      <c r="D380" s="250"/>
      <c r="E380" s="312" t="s">
        <v>812</v>
      </c>
      <c r="F380" s="312"/>
      <c r="G380" s="312" t="s">
        <v>255</v>
      </c>
      <c r="H380" s="312"/>
      <c r="I380" s="312"/>
      <c r="J380" s="312">
        <f t="shared" ref="J380:Q380" si="251" xml:space="preserve"> J378 - J379</f>
        <v>0</v>
      </c>
      <c r="K380" s="312">
        <f t="shared" si="251"/>
        <v>0</v>
      </c>
      <c r="L380" s="312">
        <f t="shared" si="251"/>
        <v>0</v>
      </c>
      <c r="M380" s="312">
        <f t="shared" si="251"/>
        <v>3255.3222753269292</v>
      </c>
      <c r="N380" s="312">
        <f t="shared" si="251"/>
        <v>3111.5930420038094</v>
      </c>
      <c r="O380" s="312">
        <f t="shared" si="251"/>
        <v>2977.462510110392</v>
      </c>
      <c r="P380" s="312">
        <f t="shared" si="251"/>
        <v>2850.1603528340033</v>
      </c>
      <c r="Q380" s="312">
        <f t="shared" si="251"/>
        <v>2730.528020563333</v>
      </c>
    </row>
    <row r="381" spans="1:17" s="92" customFormat="1" hidden="1" outlineLevel="2">
      <c r="A381" s="11"/>
      <c r="B381" s="12"/>
      <c r="C381" s="13"/>
      <c r="D381" s="14"/>
      <c r="E381" s="91"/>
      <c r="G381" s="93"/>
    </row>
    <row r="382" spans="1:17" s="92" customFormat="1" hidden="1" outlineLevel="2">
      <c r="A382" s="11"/>
      <c r="B382" s="12"/>
      <c r="C382" s="13"/>
      <c r="D382" s="115"/>
      <c r="E382" s="91" t="str">
        <f t="shared" ref="E382:Q382" si="252" xml:space="preserve"> E376</f>
        <v>Opening RCV (RPI inflated RCV) - WWN - real</v>
      </c>
      <c r="F382" s="91">
        <f t="shared" si="252"/>
        <v>0</v>
      </c>
      <c r="G382" s="91" t="str">
        <f t="shared" si="252"/>
        <v>£m</v>
      </c>
      <c r="H382" s="91">
        <f t="shared" si="252"/>
        <v>0</v>
      </c>
      <c r="I382" s="91">
        <f t="shared" si="252"/>
        <v>0</v>
      </c>
      <c r="J382" s="91">
        <f t="shared" si="252"/>
        <v>0</v>
      </c>
      <c r="K382" s="91">
        <f t="shared" si="252"/>
        <v>0</v>
      </c>
      <c r="L382" s="91">
        <f t="shared" si="252"/>
        <v>0</v>
      </c>
      <c r="M382" s="91">
        <f t="shared" si="252"/>
        <v>3442.1601687488333</v>
      </c>
      <c r="N382" s="91">
        <f t="shared" si="252"/>
        <v>3285.7859408443492</v>
      </c>
      <c r="O382" s="91">
        <f t="shared" si="252"/>
        <v>3144.3700692498646</v>
      </c>
      <c r="P382" s="91">
        <f t="shared" si="252"/>
        <v>3009.5409504739723</v>
      </c>
      <c r="Q382" s="91">
        <f t="shared" si="252"/>
        <v>2880.8672714247646</v>
      </c>
    </row>
    <row r="383" spans="1:17" s="92" customFormat="1" hidden="1" outlineLevel="2">
      <c r="A383" s="11"/>
      <c r="B383" s="12"/>
      <c r="C383" s="13"/>
      <c r="D383" s="115"/>
      <c r="E383" s="91" t="str">
        <f t="shared" ref="E383:Q383" si="253" xml:space="preserve"> E380</f>
        <v>Closing RCV (RPI inflated RCV) - WWN - real</v>
      </c>
      <c r="F383" s="91">
        <f t="shared" si="253"/>
        <v>0</v>
      </c>
      <c r="G383" s="91" t="str">
        <f t="shared" si="253"/>
        <v>£m</v>
      </c>
      <c r="H383" s="91">
        <f t="shared" si="253"/>
        <v>0</v>
      </c>
      <c r="I383" s="91">
        <f t="shared" si="253"/>
        <v>0</v>
      </c>
      <c r="J383" s="91">
        <f t="shared" si="253"/>
        <v>0</v>
      </c>
      <c r="K383" s="91">
        <f t="shared" si="253"/>
        <v>0</v>
      </c>
      <c r="L383" s="91">
        <f t="shared" si="253"/>
        <v>0</v>
      </c>
      <c r="M383" s="91">
        <f t="shared" si="253"/>
        <v>3255.3222753269292</v>
      </c>
      <c r="N383" s="91">
        <f t="shared" si="253"/>
        <v>3111.5930420038094</v>
      </c>
      <c r="O383" s="91">
        <f t="shared" si="253"/>
        <v>2977.462510110392</v>
      </c>
      <c r="P383" s="91">
        <f t="shared" si="253"/>
        <v>2850.1603528340033</v>
      </c>
      <c r="Q383" s="91">
        <f t="shared" si="253"/>
        <v>2730.528020563333</v>
      </c>
    </row>
    <row r="384" spans="1:17" s="310" customFormat="1" hidden="1" outlineLevel="2">
      <c r="A384" s="306"/>
      <c r="B384" s="307"/>
      <c r="C384" s="308"/>
      <c r="D384" s="250"/>
      <c r="E384" s="312" t="s">
        <v>813</v>
      </c>
      <c r="F384" s="312"/>
      <c r="G384" s="312" t="s">
        <v>255</v>
      </c>
      <c r="H384" s="312"/>
      <c r="I384" s="312"/>
      <c r="J384" s="312">
        <f t="shared" ref="J384:Q384" si="254" xml:space="preserve"> AVERAGE(J382:J383)</f>
        <v>0</v>
      </c>
      <c r="K384" s="312">
        <f t="shared" si="254"/>
        <v>0</v>
      </c>
      <c r="L384" s="312">
        <f t="shared" si="254"/>
        <v>0</v>
      </c>
      <c r="M384" s="312">
        <f t="shared" si="254"/>
        <v>3348.741222037881</v>
      </c>
      <c r="N384" s="312">
        <f t="shared" si="254"/>
        <v>3198.6894914240793</v>
      </c>
      <c r="O384" s="312">
        <f t="shared" si="254"/>
        <v>3060.9162896801281</v>
      </c>
      <c r="P384" s="312">
        <f t="shared" si="254"/>
        <v>2929.8506516539878</v>
      </c>
      <c r="Q384" s="312">
        <f t="shared" si="254"/>
        <v>2805.6976459940488</v>
      </c>
    </row>
    <row r="385" spans="1:17" hidden="1" outlineLevel="2">
      <c r="F385" s="84"/>
      <c r="G385" s="84"/>
      <c r="H385" s="84"/>
      <c r="I385" s="84"/>
      <c r="J385" s="84"/>
      <c r="K385" s="84"/>
      <c r="L385" s="84"/>
      <c r="M385" s="84"/>
      <c r="N385" s="84"/>
      <c r="O385" s="84"/>
      <c r="P385" s="84"/>
      <c r="Q385" s="84"/>
    </row>
    <row r="386" spans="1:17" hidden="1" outlineLevel="2">
      <c r="C386" s="86" t="s">
        <v>530</v>
      </c>
      <c r="F386" s="84"/>
      <c r="G386" s="84"/>
      <c r="H386" s="84"/>
      <c r="I386" s="84"/>
      <c r="J386" s="84"/>
      <c r="K386" s="84"/>
      <c r="L386" s="84"/>
      <c r="M386" s="84"/>
      <c r="N386" s="84"/>
      <c r="O386" s="84"/>
      <c r="P386" s="84"/>
      <c r="Q386" s="84"/>
    </row>
    <row r="387" spans="1:17" hidden="1" outlineLevel="2">
      <c r="E387" s="84" t="str">
        <f t="shared" ref="E387:Q387" si="255" xml:space="preserve"> E380</f>
        <v>Closing RCV (RPI inflated RCV) - WWN - real</v>
      </c>
      <c r="F387" s="84">
        <f t="shared" si="255"/>
        <v>0</v>
      </c>
      <c r="G387" s="84" t="str">
        <f t="shared" si="255"/>
        <v>£m</v>
      </c>
      <c r="H387" s="84">
        <f t="shared" si="255"/>
        <v>0</v>
      </c>
      <c r="I387" s="84">
        <f t="shared" si="255"/>
        <v>0</v>
      </c>
      <c r="J387" s="84">
        <f t="shared" si="255"/>
        <v>0</v>
      </c>
      <c r="K387" s="84">
        <f t="shared" si="255"/>
        <v>0</v>
      </c>
      <c r="L387" s="84">
        <f t="shared" si="255"/>
        <v>0</v>
      </c>
      <c r="M387" s="84">
        <f t="shared" si="255"/>
        <v>3255.3222753269292</v>
      </c>
      <c r="N387" s="84">
        <f t="shared" si="255"/>
        <v>3111.5930420038094</v>
      </c>
      <c r="O387" s="84">
        <f t="shared" si="255"/>
        <v>2977.462510110392</v>
      </c>
      <c r="P387" s="84">
        <f t="shared" si="255"/>
        <v>2850.1603528340033</v>
      </c>
      <c r="Q387" s="84">
        <f t="shared" si="255"/>
        <v>2730.528020563333</v>
      </c>
    </row>
    <row r="388" spans="1:17" s="187" customFormat="1" hidden="1" outlineLevel="2">
      <c r="A388" s="183"/>
      <c r="B388" s="218"/>
      <c r="C388" s="185"/>
      <c r="D388" s="186"/>
      <c r="E388" s="181" t="str">
        <f xml:space="preserve"> Inp!E$140</f>
        <v>RCV CPI(H) + RPI wedge bf balance - WWN - real</v>
      </c>
      <c r="F388" s="181">
        <f xml:space="preserve"> Inp!F$140</f>
        <v>0</v>
      </c>
      <c r="G388" s="181" t="str">
        <f xml:space="preserve"> Inp!G$140</f>
        <v>£m</v>
      </c>
      <c r="H388" s="181">
        <f xml:space="preserve"> Inp!H$140</f>
        <v>0</v>
      </c>
      <c r="I388" s="181">
        <f xml:space="preserve"> Inp!I$140</f>
        <v>0</v>
      </c>
      <c r="J388" s="181">
        <f xml:space="preserve"> Inp!J$140</f>
        <v>0</v>
      </c>
      <c r="K388" s="181">
        <f xml:space="preserve"> Inp!K$140</f>
        <v>0</v>
      </c>
      <c r="L388" s="181">
        <f xml:space="preserve"> Inp!L$140</f>
        <v>0</v>
      </c>
      <c r="M388" s="181">
        <f xml:space="preserve"> Inp!M$140</f>
        <v>3255.3222753269301</v>
      </c>
      <c r="N388" s="181">
        <f xml:space="preserve"> Inp!N$140</f>
        <v>3111.5930420038098</v>
      </c>
      <c r="O388" s="181">
        <f xml:space="preserve"> Inp!O$140</f>
        <v>2977.4625101103902</v>
      </c>
      <c r="P388" s="181">
        <f xml:space="preserve"> Inp!P$140</f>
        <v>2850.1603528340002</v>
      </c>
      <c r="Q388" s="181">
        <f xml:space="preserve"> Inp!Q$140</f>
        <v>2730.5280205633298</v>
      </c>
    </row>
    <row r="389" spans="1:17" s="224" customFormat="1" hidden="1" outlineLevel="2">
      <c r="A389" s="219"/>
      <c r="B389" s="220"/>
      <c r="C389" s="221"/>
      <c r="D389" s="222"/>
      <c r="E389" s="223" t="s">
        <v>814</v>
      </c>
      <c r="G389" s="224" t="s">
        <v>724</v>
      </c>
      <c r="H389" s="247">
        <f xml:space="preserve"> SUM(J389:Q389)</f>
        <v>0</v>
      </c>
      <c r="I389" s="196"/>
      <c r="J389" s="224">
        <f t="shared" ref="J389:Q389" si="256" xml:space="preserve"> IF(ROUND(J387,3) = ROUND(J388,3), 0, 1)</f>
        <v>0</v>
      </c>
      <c r="K389" s="224">
        <f t="shared" si="256"/>
        <v>0</v>
      </c>
      <c r="L389" s="224">
        <f t="shared" si="256"/>
        <v>0</v>
      </c>
      <c r="M389" s="224">
        <f t="shared" si="256"/>
        <v>0</v>
      </c>
      <c r="N389" s="224">
        <f t="shared" si="256"/>
        <v>0</v>
      </c>
      <c r="O389" s="224">
        <f t="shared" si="256"/>
        <v>0</v>
      </c>
      <c r="P389" s="224">
        <f t="shared" si="256"/>
        <v>0</v>
      </c>
      <c r="Q389" s="224">
        <f t="shared" si="256"/>
        <v>0</v>
      </c>
    </row>
    <row r="390" spans="1:17" s="148" customFormat="1" hidden="1" outlineLevel="2">
      <c r="A390" s="143"/>
      <c r="B390" s="144"/>
      <c r="C390" s="145"/>
      <c r="D390" s="217"/>
      <c r="E390" s="147"/>
      <c r="G390" s="149"/>
    </row>
    <row r="391" spans="1:17" s="187" customFormat="1" hidden="1" outlineLevel="2">
      <c r="A391" s="183"/>
      <c r="B391" s="216"/>
      <c r="C391" s="185"/>
      <c r="D391" s="186"/>
      <c r="E391" s="181"/>
      <c r="F391" s="181"/>
      <c r="G391" s="181"/>
      <c r="H391" s="181"/>
      <c r="I391" s="181"/>
      <c r="J391" s="181"/>
      <c r="K391" s="181"/>
      <c r="L391" s="181"/>
      <c r="M391" s="181"/>
      <c r="N391" s="181"/>
      <c r="O391" s="181"/>
      <c r="P391" s="181"/>
      <c r="Q391" s="181"/>
    </row>
    <row r="392" spans="1:17" s="148" customFormat="1" hidden="1" outlineLevel="1">
      <c r="A392" s="143"/>
      <c r="B392" s="144"/>
      <c r="C392" s="145"/>
      <c r="D392" s="146"/>
      <c r="E392" s="147"/>
      <c r="G392" s="149"/>
    </row>
    <row r="393" spans="1:17" s="92" customFormat="1" hidden="1" outlineLevel="1" collapsed="1">
      <c r="A393" s="11"/>
      <c r="B393" s="12" t="s">
        <v>725</v>
      </c>
      <c r="C393" s="13"/>
      <c r="D393" s="14"/>
      <c r="E393" s="91"/>
      <c r="G393" s="93"/>
    </row>
    <row r="394" spans="1:17" s="92" customFormat="1" hidden="1" outlineLevel="2">
      <c r="A394" s="11"/>
      <c r="B394" s="12"/>
      <c r="C394" s="13"/>
      <c r="D394" s="115"/>
      <c r="E394" s="91"/>
      <c r="G394" s="93"/>
    </row>
    <row r="395" spans="1:17" s="156" customFormat="1" hidden="1" outlineLevel="2">
      <c r="A395" s="151"/>
      <c r="B395" s="152"/>
      <c r="C395" s="153"/>
      <c r="D395" s="154"/>
      <c r="E395" s="155" t="str">
        <f>Inp!E$141</f>
        <v>RCV CPI(H) bf balance BEG - WWN - nominal</v>
      </c>
      <c r="F395" s="155">
        <f>Inp!F$141</f>
        <v>0</v>
      </c>
      <c r="G395" s="155" t="str">
        <f>Inp!G$141</f>
        <v>£m</v>
      </c>
      <c r="H395" s="155">
        <f>Inp!H$141</f>
        <v>0</v>
      </c>
      <c r="I395" s="155">
        <f>Inp!I$141</f>
        <v>0</v>
      </c>
      <c r="J395" s="155">
        <f>Inp!J$141</f>
        <v>0</v>
      </c>
      <c r="K395" s="155">
        <f>Inp!K$141</f>
        <v>0</v>
      </c>
      <c r="L395" s="155">
        <f>Inp!L$141</f>
        <v>0</v>
      </c>
      <c r="M395" s="155">
        <f>Inp!M$141</f>
        <v>3569.87651472486</v>
      </c>
      <c r="N395" s="155">
        <f>Inp!N$141</f>
        <v>3479.4735529917002</v>
      </c>
      <c r="O395" s="155">
        <f>Inp!O$141</f>
        <v>3396.5431603505199</v>
      </c>
      <c r="P395" s="155">
        <f>Inp!P$141</f>
        <v>3317.6613687048798</v>
      </c>
      <c r="Q395" s="155">
        <f>Inp!Q$141</f>
        <v>3241.81774364394</v>
      </c>
    </row>
    <row r="396" spans="1:17" s="161" customFormat="1" hidden="1" outlineLevel="2">
      <c r="A396" s="157"/>
      <c r="B396" s="158"/>
      <c r="C396" s="159"/>
      <c r="D396" s="160"/>
      <c r="E396" s="155" t="str">
        <f>Inp!E$142</f>
        <v>Indexation on RCV - CPI(H) bf balance - WWN - nominal</v>
      </c>
      <c r="F396" s="155">
        <f>Inp!F$142</f>
        <v>0</v>
      </c>
      <c r="G396" s="155" t="str">
        <f>Inp!G$142</f>
        <v>£m</v>
      </c>
      <c r="H396" s="155">
        <f>Inp!H$142</f>
        <v>0</v>
      </c>
      <c r="I396" s="155">
        <f>Inp!I$142</f>
        <v>0</v>
      </c>
      <c r="J396" s="155">
        <f>Inp!J$142</f>
        <v>0</v>
      </c>
      <c r="K396" s="155">
        <f>Inp!K$142</f>
        <v>0</v>
      </c>
      <c r="L396" s="155">
        <f>Inp!L$142</f>
        <v>0</v>
      </c>
      <c r="M396" s="155">
        <f>Inp!M$142</f>
        <v>70.803647644662405</v>
      </c>
      <c r="N396" s="155">
        <f>Inp!N$142</f>
        <v>69.735550174260894</v>
      </c>
      <c r="O396" s="155">
        <f>Inp!O$142</f>
        <v>70.482521675810105</v>
      </c>
      <c r="P396" s="155">
        <f>Inp!P$142</f>
        <v>69.670888742804294</v>
      </c>
      <c r="Q396" s="155">
        <f>Inp!Q$142</f>
        <v>68.078172616527496</v>
      </c>
    </row>
    <row r="397" spans="1:17" s="161" customFormat="1" hidden="1" outlineLevel="2">
      <c r="A397" s="157"/>
      <c r="B397" s="158"/>
      <c r="C397" s="159"/>
      <c r="D397" s="160"/>
      <c r="E397" s="155" t="str">
        <f>Inp!E$144</f>
        <v>Indexation on RCV other adjustments balance BEG - WWN - nominal</v>
      </c>
      <c r="F397" s="155">
        <f>Inp!F$144</f>
        <v>0</v>
      </c>
      <c r="G397" s="155" t="str">
        <f>Inp!G$144</f>
        <v>£m</v>
      </c>
      <c r="H397" s="155">
        <f>Inp!H$144</f>
        <v>0</v>
      </c>
      <c r="I397" s="155">
        <f>Inp!I$144</f>
        <v>0</v>
      </c>
      <c r="J397" s="155">
        <f>Inp!J$144</f>
        <v>0</v>
      </c>
      <c r="K397" s="155">
        <f>Inp!K$144</f>
        <v>0</v>
      </c>
      <c r="L397" s="155">
        <f>Inp!L$144</f>
        <v>0</v>
      </c>
      <c r="M397" s="155">
        <f>Inp!M$144</f>
        <v>0</v>
      </c>
      <c r="N397" s="155">
        <f>Inp!N$144</f>
        <v>0</v>
      </c>
      <c r="O397" s="155">
        <f>Inp!O$144</f>
        <v>0</v>
      </c>
      <c r="P397" s="155">
        <f>Inp!P$144</f>
        <v>0</v>
      </c>
      <c r="Q397" s="155">
        <f>Inp!Q$144</f>
        <v>0</v>
      </c>
    </row>
    <row r="398" spans="1:17" s="161" customFormat="1" hidden="1" outlineLevel="2">
      <c r="A398" s="157"/>
      <c r="B398" s="158"/>
      <c r="C398" s="159"/>
      <c r="D398" s="160"/>
      <c r="E398" s="155" t="str">
        <f>Inp!E$145</f>
        <v>RCV - CPI(H) bf depreciation - WWN - nominal</v>
      </c>
      <c r="F398" s="155">
        <f>Inp!F$145</f>
        <v>0</v>
      </c>
      <c r="G398" s="155" t="str">
        <f>Inp!G$145</f>
        <v>£m</v>
      </c>
      <c r="H398" s="155">
        <f>Inp!H$145</f>
        <v>0</v>
      </c>
      <c r="I398" s="155">
        <f>Inp!I$145</f>
        <v>0</v>
      </c>
      <c r="J398" s="155">
        <f>Inp!J$145</f>
        <v>0</v>
      </c>
      <c r="K398" s="155">
        <f>Inp!K$145</f>
        <v>0</v>
      </c>
      <c r="L398" s="155">
        <f>Inp!L$145</f>
        <v>0</v>
      </c>
      <c r="M398" s="155">
        <f>Inp!M$145</f>
        <v>161.20660937782901</v>
      </c>
      <c r="N398" s="155">
        <f>Inp!N$145</f>
        <v>152.665942815439</v>
      </c>
      <c r="O398" s="155">
        <f>Inp!O$145</f>
        <v>149.36431332145401</v>
      </c>
      <c r="P398" s="155">
        <f>Inp!P$145</f>
        <v>145.514513803737</v>
      </c>
      <c r="Q398" s="155">
        <f>Inp!Q$145</f>
        <v>139.62932909130501</v>
      </c>
    </row>
    <row r="399" spans="1:17" s="161" customFormat="1" hidden="1" outlineLevel="2">
      <c r="A399" s="157"/>
      <c r="B399" s="158"/>
      <c r="C399" s="159"/>
      <c r="D399" s="160"/>
      <c r="E399" s="155" t="str">
        <f>Inp!E$146</f>
        <v>Other adjustments CPI(H) - WWN - nominal</v>
      </c>
      <c r="F399" s="155">
        <f>Inp!F$146</f>
        <v>0</v>
      </c>
      <c r="G399" s="155" t="str">
        <f>Inp!G$146</f>
        <v>£m</v>
      </c>
      <c r="H399" s="155">
        <f>Inp!H$146</f>
        <v>0</v>
      </c>
      <c r="I399" s="155">
        <f>Inp!I$146</f>
        <v>0</v>
      </c>
      <c r="J399" s="155">
        <f>Inp!J$146</f>
        <v>0</v>
      </c>
      <c r="K399" s="155">
        <f>Inp!K$146</f>
        <v>0</v>
      </c>
      <c r="L399" s="155">
        <f>Inp!L$146</f>
        <v>0</v>
      </c>
      <c r="M399" s="155">
        <f>Inp!M$146</f>
        <v>0</v>
      </c>
      <c r="N399" s="155">
        <f>Inp!N$146</f>
        <v>0</v>
      </c>
      <c r="O399" s="155">
        <f>Inp!O$146</f>
        <v>0</v>
      </c>
      <c r="P399" s="155">
        <f>Inp!P$146</f>
        <v>0</v>
      </c>
      <c r="Q399" s="155">
        <f>Inp!Q$146</f>
        <v>0</v>
      </c>
    </row>
    <row r="400" spans="1:17" s="259" customFormat="1" hidden="1" outlineLevel="2">
      <c r="A400" s="256"/>
      <c r="B400" s="257"/>
      <c r="C400" s="258"/>
      <c r="D400" s="255"/>
      <c r="E400" s="272" t="str">
        <f>Time!E$39</f>
        <v>Acquisition / initial balance date flag</v>
      </c>
      <c r="F400" s="272">
        <f>Time!F$39</f>
        <v>0</v>
      </c>
      <c r="G400" s="272" t="str">
        <f>Time!G$39</f>
        <v>flag</v>
      </c>
      <c r="H400" s="272">
        <f>Time!H$39</f>
        <v>1</v>
      </c>
      <c r="I400" s="272">
        <f>Time!I$39</f>
        <v>0</v>
      </c>
      <c r="J400" s="272">
        <f>Time!J$39</f>
        <v>0</v>
      </c>
      <c r="K400" s="272">
        <f>Time!K$39</f>
        <v>0</v>
      </c>
      <c r="L400" s="272">
        <f>Time!L$39</f>
        <v>1</v>
      </c>
      <c r="M400" s="272">
        <f>Time!M$39</f>
        <v>0</v>
      </c>
      <c r="N400" s="272">
        <f>Time!N$39</f>
        <v>0</v>
      </c>
      <c r="O400" s="272">
        <f>Time!O$39</f>
        <v>0</v>
      </c>
      <c r="P400" s="272">
        <f>Time!P$39</f>
        <v>0</v>
      </c>
      <c r="Q400" s="272">
        <f>Time!Q$39</f>
        <v>0</v>
      </c>
    </row>
    <row r="401" spans="1:17" s="259" customFormat="1" hidden="1" outlineLevel="2">
      <c r="A401" s="256"/>
      <c r="B401" s="257"/>
      <c r="C401" s="258"/>
      <c r="D401" s="255"/>
      <c r="E401" s="196" t="s">
        <v>815</v>
      </c>
      <c r="F401" s="274"/>
      <c r="G401" s="196" t="s">
        <v>255</v>
      </c>
      <c r="H401" s="274"/>
      <c r="I401" s="274"/>
      <c r="J401" s="274">
        <f t="shared" ref="J401:Q401" si="257" xml:space="preserve"> IF(J400 = 1, K395 * J400, 0)</f>
        <v>0</v>
      </c>
      <c r="K401" s="274">
        <f t="shared" si="257"/>
        <v>0</v>
      </c>
      <c r="L401" s="274">
        <f t="shared" si="257"/>
        <v>3569.87651472486</v>
      </c>
      <c r="M401" s="274">
        <f t="shared" si="257"/>
        <v>0</v>
      </c>
      <c r="N401" s="274">
        <f t="shared" si="257"/>
        <v>0</v>
      </c>
      <c r="O401" s="274">
        <f t="shared" si="257"/>
        <v>0</v>
      </c>
      <c r="P401" s="274">
        <f t="shared" si="257"/>
        <v>0</v>
      </c>
      <c r="Q401" s="274">
        <f t="shared" si="257"/>
        <v>0</v>
      </c>
    </row>
    <row r="402" spans="1:17" hidden="1" outlineLevel="2">
      <c r="F402" s="84"/>
      <c r="G402" s="84"/>
      <c r="H402" s="84"/>
      <c r="I402" s="84"/>
      <c r="J402" s="84"/>
      <c r="K402" s="84"/>
      <c r="L402" s="84"/>
      <c r="M402" s="84"/>
      <c r="N402" s="84"/>
      <c r="O402" s="84"/>
      <c r="P402" s="84"/>
      <c r="Q402" s="84"/>
    </row>
    <row r="403" spans="1:17" s="187" customFormat="1" hidden="1" outlineLevel="2">
      <c r="A403" s="183"/>
      <c r="B403" s="216"/>
      <c r="C403" s="185"/>
      <c r="D403" s="186"/>
      <c r="E403" s="181" t="str">
        <f>Index!E$85</f>
        <v>CPIH index (PR19FD) - FYA - inflate from FYA 2017-18</v>
      </c>
      <c r="F403" s="181">
        <f>Index!F$85</f>
        <v>0</v>
      </c>
      <c r="G403" s="181" t="str">
        <f>Index!G$85</f>
        <v>Factor</v>
      </c>
      <c r="H403" s="181">
        <f>Index!H$85</f>
        <v>0</v>
      </c>
      <c r="I403" s="181">
        <f>Index!I$85</f>
        <v>0</v>
      </c>
      <c r="J403" s="181">
        <f>Index!J$85</f>
        <v>1</v>
      </c>
      <c r="K403" s="181">
        <f>Index!K$85</f>
        <v>1.0212697905005599</v>
      </c>
      <c r="L403" s="181">
        <f>Index!L$85</f>
        <v>1.0416029201511179</v>
      </c>
      <c r="M403" s="181">
        <f>Index!M$85</f>
        <v>1.0622616980779827</v>
      </c>
      <c r="N403" s="181">
        <f>Index!N$85</f>
        <v>1.0835515290872799</v>
      </c>
      <c r="O403" s="181">
        <f>Index!O$85</f>
        <v>1.1060365794841869</v>
      </c>
      <c r="P403" s="181">
        <f>Index!P$85</f>
        <v>1.1292633476533553</v>
      </c>
      <c r="Q403" s="181">
        <f>Index!Q$85</f>
        <v>1.1529778779540774</v>
      </c>
    </row>
    <row r="404" spans="1:17" hidden="1" outlineLevel="2">
      <c r="F404" s="84"/>
      <c r="G404" s="84"/>
      <c r="H404" s="84"/>
      <c r="I404" s="84"/>
      <c r="J404" s="84"/>
      <c r="K404" s="84"/>
      <c r="L404" s="84"/>
      <c r="M404" s="84"/>
      <c r="N404" s="84"/>
      <c r="O404" s="84"/>
      <c r="P404" s="84"/>
      <c r="Q404" s="84"/>
    </row>
    <row r="405" spans="1:17" s="259" customFormat="1" hidden="1" outlineLevel="2">
      <c r="A405" s="256"/>
      <c r="B405" s="257"/>
      <c r="C405" s="258"/>
      <c r="D405" s="255"/>
      <c r="E405" s="272" t="str">
        <f>Time!E$39</f>
        <v>Acquisition / initial balance date flag</v>
      </c>
      <c r="F405" s="272">
        <f>Time!F$39</f>
        <v>0</v>
      </c>
      <c r="G405" s="272" t="str">
        <f>Time!G$39</f>
        <v>flag</v>
      </c>
      <c r="H405" s="272">
        <f>Time!H$39</f>
        <v>1</v>
      </c>
      <c r="I405" s="272">
        <f>Time!I$39</f>
        <v>0</v>
      </c>
      <c r="J405" s="272">
        <f>Time!J$39</f>
        <v>0</v>
      </c>
      <c r="K405" s="272">
        <f>Time!K$39</f>
        <v>0</v>
      </c>
      <c r="L405" s="272">
        <f>Time!L$39</f>
        <v>1</v>
      </c>
      <c r="M405" s="272">
        <f>Time!M$39</f>
        <v>0</v>
      </c>
      <c r="N405" s="272">
        <f>Time!N$39</f>
        <v>0</v>
      </c>
      <c r="O405" s="272">
        <f>Time!O$39</f>
        <v>0</v>
      </c>
      <c r="P405" s="272">
        <f>Time!P$39</f>
        <v>0</v>
      </c>
      <c r="Q405" s="272">
        <f>Time!Q$39</f>
        <v>0</v>
      </c>
    </row>
    <row r="406" spans="1:17" s="187" customFormat="1" hidden="1" outlineLevel="2">
      <c r="A406" s="183"/>
      <c r="B406" s="216"/>
      <c r="C406" s="185"/>
      <c r="D406" s="186"/>
      <c r="E406" s="181" t="str">
        <f>Inp!E$143</f>
        <v>RCV other adjustments balance - WWN - real</v>
      </c>
      <c r="F406" s="181">
        <f>Inp!F$143</f>
        <v>0</v>
      </c>
      <c r="G406" s="181" t="str">
        <f>Inp!G$143</f>
        <v>£m</v>
      </c>
      <c r="H406" s="181">
        <f>Inp!H$143</f>
        <v>0</v>
      </c>
      <c r="I406" s="181">
        <f>Inp!I$143</f>
        <v>0</v>
      </c>
      <c r="J406" s="181">
        <f>Inp!J$143</f>
        <v>0</v>
      </c>
      <c r="K406" s="181">
        <f>Inp!K$143</f>
        <v>0</v>
      </c>
      <c r="L406" s="181">
        <f>Inp!L$143</f>
        <v>0</v>
      </c>
      <c r="M406" s="181">
        <f>Inp!M$143</f>
        <v>0</v>
      </c>
      <c r="N406" s="181">
        <f>Inp!N$143</f>
        <v>0</v>
      </c>
      <c r="O406" s="181">
        <f>Inp!O$143</f>
        <v>0</v>
      </c>
      <c r="P406" s="181">
        <f>Inp!P$143</f>
        <v>0</v>
      </c>
      <c r="Q406" s="181">
        <f>Inp!Q$143</f>
        <v>0</v>
      </c>
    </row>
    <row r="407" spans="1:17" s="240" customFormat="1" hidden="1" outlineLevel="2">
      <c r="A407" s="237"/>
      <c r="B407" s="241"/>
      <c r="C407" s="238"/>
      <c r="D407" s="239"/>
      <c r="E407" s="196" t="s">
        <v>816</v>
      </c>
      <c r="F407" s="196"/>
      <c r="G407" s="196" t="s">
        <v>255</v>
      </c>
      <c r="H407" s="196"/>
      <c r="I407" s="196"/>
      <c r="J407" s="274">
        <f t="shared" ref="J407:Q407" si="258" xml:space="preserve"> IF(J405 = 1, K406 * J405, 0)</f>
        <v>0</v>
      </c>
      <c r="K407" s="274">
        <f t="shared" si="258"/>
        <v>0</v>
      </c>
      <c r="L407" s="274">
        <f t="shared" si="258"/>
        <v>0</v>
      </c>
      <c r="M407" s="274">
        <f t="shared" si="258"/>
        <v>0</v>
      </c>
      <c r="N407" s="274">
        <f t="shared" si="258"/>
        <v>0</v>
      </c>
      <c r="O407" s="274">
        <f t="shared" si="258"/>
        <v>0</v>
      </c>
      <c r="P407" s="274">
        <f t="shared" si="258"/>
        <v>0</v>
      </c>
      <c r="Q407" s="274">
        <f t="shared" si="258"/>
        <v>0</v>
      </c>
    </row>
    <row r="408" spans="1:17" s="118" customFormat="1" hidden="1" outlineLevel="2">
      <c r="A408" s="369"/>
      <c r="B408" s="269"/>
      <c r="C408" s="270"/>
      <c r="D408" s="271"/>
      <c r="E408" s="275" t="s">
        <v>817</v>
      </c>
      <c r="F408" s="117"/>
      <c r="G408" s="117" t="s">
        <v>255</v>
      </c>
      <c r="H408" s="117"/>
      <c r="I408" s="117"/>
      <c r="J408" s="117">
        <f xml:space="preserve"> J401 / J403 +J407</f>
        <v>0</v>
      </c>
      <c r="K408" s="117">
        <f t="shared" ref="K408:Q408" si="259" xml:space="preserve"> K401 / K403 +K407</f>
        <v>0</v>
      </c>
      <c r="L408" s="117">
        <f t="shared" si="259"/>
        <v>3427.2911928923309</v>
      </c>
      <c r="M408" s="117">
        <f t="shared" si="259"/>
        <v>0</v>
      </c>
      <c r="N408" s="117">
        <f t="shared" si="259"/>
        <v>0</v>
      </c>
      <c r="O408" s="117">
        <f t="shared" si="259"/>
        <v>0</v>
      </c>
      <c r="P408" s="117">
        <f t="shared" si="259"/>
        <v>0</v>
      </c>
      <c r="Q408" s="117">
        <f t="shared" si="259"/>
        <v>0</v>
      </c>
    </row>
    <row r="409" spans="1:17" s="118" customFormat="1" hidden="1" outlineLevel="2">
      <c r="A409" s="369"/>
      <c r="B409" s="269"/>
      <c r="C409" s="270"/>
      <c r="D409" s="271"/>
      <c r="E409" s="275"/>
      <c r="F409" s="117"/>
      <c r="G409" s="117"/>
      <c r="H409" s="117"/>
      <c r="I409" s="117"/>
      <c r="J409" s="117"/>
      <c r="K409" s="117"/>
      <c r="L409" s="117"/>
      <c r="M409" s="117"/>
      <c r="N409" s="117"/>
      <c r="O409" s="117"/>
      <c r="P409" s="117"/>
      <c r="Q409" s="117"/>
    </row>
    <row r="410" spans="1:17" hidden="1" outlineLevel="2">
      <c r="E410" s="84" t="s">
        <v>818</v>
      </c>
      <c r="F410" s="84"/>
      <c r="G410" s="84" t="s">
        <v>255</v>
      </c>
      <c r="H410" s="84"/>
      <c r="I410" s="84"/>
      <c r="J410" s="84">
        <f t="shared" ref="J410:Q410" si="260" xml:space="preserve"> J395 / J403</f>
        <v>0</v>
      </c>
      <c r="K410" s="84">
        <f t="shared" si="260"/>
        <v>0</v>
      </c>
      <c r="L410" s="84">
        <f t="shared" si="260"/>
        <v>0</v>
      </c>
      <c r="M410" s="84">
        <f t="shared" si="260"/>
        <v>3360.6375163333701</v>
      </c>
      <c r="N410" s="84">
        <f t="shared" si="260"/>
        <v>3211.1749737666873</v>
      </c>
      <c r="O410" s="84">
        <f t="shared" si="260"/>
        <v>3070.9139492787276</v>
      </c>
      <c r="P410" s="84">
        <f t="shared" si="260"/>
        <v>2937.8987422190617</v>
      </c>
      <c r="Q410" s="84">
        <f t="shared" si="260"/>
        <v>2811.6911916787535</v>
      </c>
    </row>
    <row r="411" spans="1:17" hidden="1" outlineLevel="2">
      <c r="E411" s="84" t="s">
        <v>819</v>
      </c>
      <c r="F411" s="84"/>
      <c r="G411" s="84" t="s">
        <v>255</v>
      </c>
      <c r="H411" s="84"/>
      <c r="I411" s="84"/>
      <c r="J411" s="84">
        <f t="shared" ref="J411:Q411" si="261" xml:space="preserve"> J396 / J403</f>
        <v>0</v>
      </c>
      <c r="K411" s="84">
        <f t="shared" si="261"/>
        <v>0</v>
      </c>
      <c r="L411" s="84">
        <f t="shared" si="261"/>
        <v>0</v>
      </c>
      <c r="M411" s="84">
        <f t="shared" si="261"/>
        <v>66.653676558960868</v>
      </c>
      <c r="N411" s="84">
        <f t="shared" si="261"/>
        <v>64.358314581496657</v>
      </c>
      <c r="O411" s="84">
        <f t="shared" si="261"/>
        <v>63.725307989976656</v>
      </c>
      <c r="P411" s="84">
        <f t="shared" si="261"/>
        <v>61.695873586601905</v>
      </c>
      <c r="Q411" s="84">
        <f t="shared" si="261"/>
        <v>59.045515025257949</v>
      </c>
    </row>
    <row r="412" spans="1:17" hidden="1" outlineLevel="2">
      <c r="E412" s="84" t="s">
        <v>820</v>
      </c>
      <c r="F412" s="84"/>
      <c r="G412" s="84" t="s">
        <v>255</v>
      </c>
      <c r="H412" s="84"/>
      <c r="I412" s="84"/>
      <c r="J412" s="84">
        <f t="shared" ref="J412:Q412" si="262" xml:space="preserve"> J397 / J403</f>
        <v>0</v>
      </c>
      <c r="K412" s="84">
        <f t="shared" si="262"/>
        <v>0</v>
      </c>
      <c r="L412" s="84">
        <f t="shared" si="262"/>
        <v>0</v>
      </c>
      <c r="M412" s="84">
        <f t="shared" si="262"/>
        <v>0</v>
      </c>
      <c r="N412" s="84">
        <f t="shared" si="262"/>
        <v>0</v>
      </c>
      <c r="O412" s="84">
        <f t="shared" si="262"/>
        <v>0</v>
      </c>
      <c r="P412" s="84">
        <f t="shared" si="262"/>
        <v>0</v>
      </c>
      <c r="Q412" s="84">
        <f t="shared" si="262"/>
        <v>0</v>
      </c>
    </row>
    <row r="413" spans="1:17" hidden="1" outlineLevel="2">
      <c r="E413" s="84" t="s">
        <v>821</v>
      </c>
      <c r="F413" s="84"/>
      <c r="G413" s="84" t="s">
        <v>255</v>
      </c>
      <c r="H413" s="84"/>
      <c r="I413" s="84"/>
      <c r="J413" s="84">
        <f t="shared" ref="J413:Q413" si="263" xml:space="preserve"> J398 / J403</f>
        <v>0</v>
      </c>
      <c r="K413" s="84">
        <f t="shared" si="263"/>
        <v>0</v>
      </c>
      <c r="L413" s="84">
        <f t="shared" si="263"/>
        <v>0</v>
      </c>
      <c r="M413" s="84">
        <f t="shared" si="263"/>
        <v>151.7579045441536</v>
      </c>
      <c r="N413" s="84">
        <f t="shared" si="263"/>
        <v>140.89403107947788</v>
      </c>
      <c r="O413" s="84">
        <f t="shared" si="263"/>
        <v>135.04464146304437</v>
      </c>
      <c r="P413" s="84">
        <f t="shared" si="263"/>
        <v>128.85790910164641</v>
      </c>
      <c r="Q413" s="84">
        <f t="shared" si="263"/>
        <v>121.1032160817108</v>
      </c>
    </row>
    <row r="414" spans="1:17" hidden="1" outlineLevel="2">
      <c r="E414" s="84" t="s">
        <v>822</v>
      </c>
      <c r="F414" s="84"/>
      <c r="G414" s="84" t="s">
        <v>255</v>
      </c>
      <c r="H414" s="84"/>
      <c r="I414" s="84"/>
      <c r="J414" s="84">
        <f t="shared" ref="J414:Q414" si="264" xml:space="preserve"> J399 / J403</f>
        <v>0</v>
      </c>
      <c r="K414" s="84">
        <f t="shared" si="264"/>
        <v>0</v>
      </c>
      <c r="L414" s="84">
        <f t="shared" si="264"/>
        <v>0</v>
      </c>
      <c r="M414" s="84">
        <f t="shared" si="264"/>
        <v>0</v>
      </c>
      <c r="N414" s="84">
        <f t="shared" si="264"/>
        <v>0</v>
      </c>
      <c r="O414" s="84">
        <f t="shared" si="264"/>
        <v>0</v>
      </c>
      <c r="P414" s="84">
        <f t="shared" si="264"/>
        <v>0</v>
      </c>
      <c r="Q414" s="84">
        <f t="shared" si="264"/>
        <v>0</v>
      </c>
    </row>
    <row r="415" spans="1:17" hidden="1" outlineLevel="2">
      <c r="F415" s="84"/>
      <c r="G415" s="84"/>
      <c r="H415" s="84"/>
      <c r="I415" s="84"/>
      <c r="J415" s="84"/>
      <c r="K415" s="84"/>
      <c r="L415" s="84"/>
      <c r="M415" s="84"/>
      <c r="N415" s="84"/>
      <c r="O415" s="84"/>
      <c r="P415" s="84"/>
      <c r="Q415" s="84"/>
    </row>
    <row r="416" spans="1:17" hidden="1" outlineLevel="2">
      <c r="E416" s="84" t="str">
        <f t="shared" ref="E416:Q416" si="265" xml:space="preserve"> E410</f>
        <v>RCV CPI(H) bf balance BEG - WWN - real</v>
      </c>
      <c r="F416" s="84">
        <f t="shared" si="265"/>
        <v>0</v>
      </c>
      <c r="G416" s="84" t="str">
        <f t="shared" si="265"/>
        <v>£m</v>
      </c>
      <c r="H416" s="84">
        <f t="shared" si="265"/>
        <v>0</v>
      </c>
      <c r="I416" s="84">
        <f t="shared" si="265"/>
        <v>0</v>
      </c>
      <c r="J416" s="84">
        <f t="shared" si="265"/>
        <v>0</v>
      </c>
      <c r="K416" s="84">
        <f t="shared" si="265"/>
        <v>0</v>
      </c>
      <c r="L416" s="84">
        <f t="shared" si="265"/>
        <v>0</v>
      </c>
      <c r="M416" s="84">
        <f t="shared" si="265"/>
        <v>3360.6375163333701</v>
      </c>
      <c r="N416" s="84">
        <f t="shared" si="265"/>
        <v>3211.1749737666873</v>
      </c>
      <c r="O416" s="84">
        <f t="shared" si="265"/>
        <v>3070.9139492787276</v>
      </c>
      <c r="P416" s="84">
        <f t="shared" si="265"/>
        <v>2937.8987422190617</v>
      </c>
      <c r="Q416" s="84">
        <f t="shared" si="265"/>
        <v>2811.6911916787535</v>
      </c>
    </row>
    <row r="417" spans="1:17" hidden="1" outlineLevel="2">
      <c r="D417" s="83" t="s">
        <v>719</v>
      </c>
      <c r="E417" s="84" t="str">
        <f t="shared" ref="E417:Q417" si="266" xml:space="preserve"> E411</f>
        <v>Indexation on RCV - CPI(H) bf balance - WWN - real</v>
      </c>
      <c r="F417" s="84">
        <f t="shared" si="266"/>
        <v>0</v>
      </c>
      <c r="G417" s="84" t="str">
        <f t="shared" si="266"/>
        <v>£m</v>
      </c>
      <c r="H417" s="84">
        <f t="shared" si="266"/>
        <v>0</v>
      </c>
      <c r="I417" s="84">
        <f t="shared" si="266"/>
        <v>0</v>
      </c>
      <c r="J417" s="84">
        <f t="shared" si="266"/>
        <v>0</v>
      </c>
      <c r="K417" s="84">
        <f t="shared" si="266"/>
        <v>0</v>
      </c>
      <c r="L417" s="84">
        <f t="shared" si="266"/>
        <v>0</v>
      </c>
      <c r="M417" s="84">
        <f t="shared" si="266"/>
        <v>66.653676558960868</v>
      </c>
      <c r="N417" s="84">
        <f t="shared" si="266"/>
        <v>64.358314581496657</v>
      </c>
      <c r="O417" s="84">
        <f t="shared" si="266"/>
        <v>63.725307989976656</v>
      </c>
      <c r="P417" s="84">
        <f t="shared" si="266"/>
        <v>61.695873586601905</v>
      </c>
      <c r="Q417" s="84">
        <f t="shared" si="266"/>
        <v>59.045515025257949</v>
      </c>
    </row>
    <row r="418" spans="1:17" s="192" customFormat="1" hidden="1" outlineLevel="2">
      <c r="A418" s="188"/>
      <c r="B418" s="304"/>
      <c r="C418" s="190"/>
      <c r="D418" s="191" t="s">
        <v>719</v>
      </c>
      <c r="E418" s="181" t="str">
        <f>Inp!E$143</f>
        <v>RCV other adjustments balance - WWN - real</v>
      </c>
      <c r="F418" s="181">
        <f>Inp!F$143</f>
        <v>0</v>
      </c>
      <c r="G418" s="181" t="str">
        <f>Inp!G$143</f>
        <v>£m</v>
      </c>
      <c r="H418" s="181">
        <f>Inp!H$143</f>
        <v>0</v>
      </c>
      <c r="I418" s="181">
        <f>Inp!I$143</f>
        <v>0</v>
      </c>
      <c r="J418" s="181">
        <f>Inp!J$143</f>
        <v>0</v>
      </c>
      <c r="K418" s="181">
        <f>Inp!K$143</f>
        <v>0</v>
      </c>
      <c r="L418" s="181">
        <f>Inp!L$143</f>
        <v>0</v>
      </c>
      <c r="M418" s="293">
        <f>Inp!M$143</f>
        <v>0</v>
      </c>
      <c r="N418" s="181">
        <f>Inp!N$143</f>
        <v>0</v>
      </c>
      <c r="O418" s="181">
        <f>Inp!O$143</f>
        <v>0</v>
      </c>
      <c r="P418" s="181">
        <f>Inp!P$143</f>
        <v>0</v>
      </c>
      <c r="Q418" s="181">
        <f>Inp!Q$143</f>
        <v>0</v>
      </c>
    </row>
    <row r="419" spans="1:17" hidden="1" outlineLevel="2">
      <c r="D419" s="83" t="s">
        <v>719</v>
      </c>
      <c r="E419" s="84" t="str">
        <f t="shared" ref="E419:Q419" si="267" xml:space="preserve"> E412</f>
        <v>Indexation on RCV - CPI(H) other adjustments balance - WWN - real</v>
      </c>
      <c r="F419" s="84">
        <f t="shared" si="267"/>
        <v>0</v>
      </c>
      <c r="G419" s="84" t="str">
        <f t="shared" si="267"/>
        <v>£m</v>
      </c>
      <c r="H419" s="84">
        <f t="shared" si="267"/>
        <v>0</v>
      </c>
      <c r="I419" s="84">
        <f t="shared" si="267"/>
        <v>0</v>
      </c>
      <c r="J419" s="84">
        <f t="shared" si="267"/>
        <v>0</v>
      </c>
      <c r="K419" s="84">
        <f t="shared" si="267"/>
        <v>0</v>
      </c>
      <c r="L419" s="84">
        <f t="shared" si="267"/>
        <v>0</v>
      </c>
      <c r="M419" s="84">
        <f t="shared" si="267"/>
        <v>0</v>
      </c>
      <c r="N419" s="84">
        <f t="shared" si="267"/>
        <v>0</v>
      </c>
      <c r="O419" s="84">
        <f t="shared" si="267"/>
        <v>0</v>
      </c>
      <c r="P419" s="84">
        <f t="shared" si="267"/>
        <v>0</v>
      </c>
      <c r="Q419" s="84">
        <f t="shared" si="267"/>
        <v>0</v>
      </c>
    </row>
    <row r="420" spans="1:17" hidden="1" outlineLevel="2">
      <c r="E420" s="211" t="s">
        <v>823</v>
      </c>
      <c r="F420" s="211"/>
      <c r="G420" s="211" t="s">
        <v>255</v>
      </c>
      <c r="H420" s="211"/>
      <c r="I420" s="211"/>
      <c r="J420" s="211">
        <f t="shared" ref="J420:Q420" si="268" xml:space="preserve"> SUM(J416:J419)</f>
        <v>0</v>
      </c>
      <c r="K420" s="211">
        <f t="shared" si="268"/>
        <v>0</v>
      </c>
      <c r="L420" s="211">
        <f t="shared" si="268"/>
        <v>0</v>
      </c>
      <c r="M420" s="211">
        <f t="shared" si="268"/>
        <v>3427.2911928923309</v>
      </c>
      <c r="N420" s="211">
        <f t="shared" si="268"/>
        <v>3275.5332883481842</v>
      </c>
      <c r="O420" s="211">
        <f t="shared" si="268"/>
        <v>3134.6392572687041</v>
      </c>
      <c r="P420" s="211">
        <f t="shared" si="268"/>
        <v>2999.5946158056636</v>
      </c>
      <c r="Q420" s="211">
        <f t="shared" si="268"/>
        <v>2870.7367067040113</v>
      </c>
    </row>
    <row r="421" spans="1:17" s="452" customFormat="1" hidden="1" outlineLevel="2">
      <c r="A421" s="447"/>
      <c r="B421" s="448"/>
      <c r="C421" s="449"/>
      <c r="D421" s="450"/>
      <c r="E421" s="451"/>
      <c r="F421" s="451"/>
      <c r="G421" s="451"/>
      <c r="H421" s="451"/>
      <c r="I421" s="451"/>
      <c r="J421" s="451"/>
      <c r="K421" s="451"/>
      <c r="L421" s="451"/>
      <c r="M421" s="451"/>
      <c r="N421" s="451"/>
      <c r="O421" s="451"/>
      <c r="P421" s="451"/>
      <c r="Q421" s="451"/>
    </row>
    <row r="422" spans="1:17" s="118" customFormat="1" hidden="1" outlineLevel="2">
      <c r="A422" s="67"/>
      <c r="B422" s="85"/>
      <c r="C422" s="86"/>
      <c r="D422" s="83"/>
      <c r="E422" s="440" t="str">
        <f t="shared" ref="E422:Q422" si="269" xml:space="preserve"> E420</f>
        <v>Opening RCV (CPIH inflated RCV) - WWN - real</v>
      </c>
      <c r="F422" s="117">
        <f t="shared" si="269"/>
        <v>0</v>
      </c>
      <c r="G422" s="117" t="str">
        <f t="shared" si="269"/>
        <v>£m</v>
      </c>
      <c r="H422" s="117">
        <f t="shared" si="269"/>
        <v>0</v>
      </c>
      <c r="I422" s="117">
        <f t="shared" si="269"/>
        <v>0</v>
      </c>
      <c r="J422" s="117">
        <f t="shared" si="269"/>
        <v>0</v>
      </c>
      <c r="K422" s="117">
        <f t="shared" si="269"/>
        <v>0</v>
      </c>
      <c r="L422" s="117">
        <f t="shared" si="269"/>
        <v>0</v>
      </c>
      <c r="M422" s="117">
        <f t="shared" si="269"/>
        <v>3427.2911928923309</v>
      </c>
      <c r="N422" s="117">
        <f t="shared" si="269"/>
        <v>3275.5332883481842</v>
      </c>
      <c r="O422" s="117">
        <f t="shared" si="269"/>
        <v>3134.6392572687041</v>
      </c>
      <c r="P422" s="117">
        <f t="shared" si="269"/>
        <v>2999.5946158056636</v>
      </c>
      <c r="Q422" s="117">
        <f t="shared" si="269"/>
        <v>2870.7367067040113</v>
      </c>
    </row>
    <row r="423" spans="1:17" s="118" customFormat="1" hidden="1" outlineLevel="2">
      <c r="A423" s="67"/>
      <c r="B423" s="85"/>
      <c r="C423" s="86"/>
      <c r="D423" s="83" t="s">
        <v>631</v>
      </c>
      <c r="E423" s="117" t="str">
        <f t="shared" ref="E423:Q423" si="270" xml:space="preserve"> E413</f>
        <v>RCV - CPI(H) bf depreciation - WWN - real</v>
      </c>
      <c r="F423" s="117">
        <f t="shared" si="270"/>
        <v>0</v>
      </c>
      <c r="G423" s="117" t="str">
        <f t="shared" si="270"/>
        <v>£m</v>
      </c>
      <c r="H423" s="117">
        <f t="shared" si="270"/>
        <v>0</v>
      </c>
      <c r="I423" s="117">
        <f t="shared" si="270"/>
        <v>0</v>
      </c>
      <c r="J423" s="117">
        <f t="shared" si="270"/>
        <v>0</v>
      </c>
      <c r="K423" s="117">
        <f t="shared" si="270"/>
        <v>0</v>
      </c>
      <c r="L423" s="117">
        <f t="shared" si="270"/>
        <v>0</v>
      </c>
      <c r="M423" s="117">
        <f t="shared" si="270"/>
        <v>151.7579045441536</v>
      </c>
      <c r="N423" s="117">
        <f t="shared" si="270"/>
        <v>140.89403107947788</v>
      </c>
      <c r="O423" s="117">
        <f t="shared" si="270"/>
        <v>135.04464146304437</v>
      </c>
      <c r="P423" s="117">
        <f t="shared" si="270"/>
        <v>128.85790910164641</v>
      </c>
      <c r="Q423" s="117">
        <f t="shared" si="270"/>
        <v>121.1032160817108</v>
      </c>
    </row>
    <row r="424" spans="1:17" s="118" customFormat="1" hidden="1" outlineLevel="2">
      <c r="A424" s="67"/>
      <c r="B424" s="85"/>
      <c r="C424" s="86"/>
      <c r="D424" s="83" t="s">
        <v>631</v>
      </c>
      <c r="E424" s="117" t="str">
        <f t="shared" ref="E424:Q424" si="271" xml:space="preserve"> E414</f>
        <v>Other adjustments CPI(H) - WWN - real</v>
      </c>
      <c r="F424" s="117">
        <f t="shared" si="271"/>
        <v>0</v>
      </c>
      <c r="G424" s="117" t="str">
        <f t="shared" si="271"/>
        <v>£m</v>
      </c>
      <c r="H424" s="117">
        <f t="shared" si="271"/>
        <v>0</v>
      </c>
      <c r="I424" s="117">
        <f t="shared" si="271"/>
        <v>0</v>
      </c>
      <c r="J424" s="117">
        <f t="shared" si="271"/>
        <v>0</v>
      </c>
      <c r="K424" s="117">
        <f t="shared" si="271"/>
        <v>0</v>
      </c>
      <c r="L424" s="117">
        <f t="shared" si="271"/>
        <v>0</v>
      </c>
      <c r="M424" s="117">
        <f t="shared" si="271"/>
        <v>0</v>
      </c>
      <c r="N424" s="117">
        <f t="shared" si="271"/>
        <v>0</v>
      </c>
      <c r="O424" s="117">
        <f t="shared" si="271"/>
        <v>0</v>
      </c>
      <c r="P424" s="117">
        <f t="shared" si="271"/>
        <v>0</v>
      </c>
      <c r="Q424" s="117">
        <f t="shared" si="271"/>
        <v>0</v>
      </c>
    </row>
    <row r="425" spans="1:17" s="118" customFormat="1" hidden="1" outlineLevel="2">
      <c r="A425" s="67"/>
      <c r="B425" s="85"/>
      <c r="C425" s="86"/>
      <c r="D425" s="83"/>
      <c r="E425" s="260" t="s">
        <v>824</v>
      </c>
      <c r="F425" s="260"/>
      <c r="G425" s="260" t="s">
        <v>255</v>
      </c>
      <c r="H425" s="260"/>
      <c r="I425" s="260"/>
      <c r="J425" s="260">
        <f t="shared" ref="J425:Q425" si="272" xml:space="preserve"> J422 - J423 - J424</f>
        <v>0</v>
      </c>
      <c r="K425" s="260">
        <f t="shared" si="272"/>
        <v>0</v>
      </c>
      <c r="L425" s="260">
        <f t="shared" si="272"/>
        <v>0</v>
      </c>
      <c r="M425" s="260">
        <f t="shared" si="272"/>
        <v>3275.5332883481774</v>
      </c>
      <c r="N425" s="260">
        <f t="shared" si="272"/>
        <v>3134.6392572687064</v>
      </c>
      <c r="O425" s="260">
        <f t="shared" si="272"/>
        <v>2999.5946158056599</v>
      </c>
      <c r="P425" s="260">
        <f t="shared" si="272"/>
        <v>2870.7367067040173</v>
      </c>
      <c r="Q425" s="260">
        <f t="shared" si="272"/>
        <v>2749.6334906223005</v>
      </c>
    </row>
    <row r="426" spans="1:17" s="452" customFormat="1" hidden="1" outlineLevel="2">
      <c r="A426" s="447"/>
      <c r="B426" s="448"/>
      <c r="C426" s="449"/>
      <c r="D426" s="450"/>
      <c r="E426" s="451"/>
      <c r="F426" s="451"/>
      <c r="G426" s="451"/>
      <c r="H426" s="451"/>
      <c r="I426" s="451"/>
      <c r="J426" s="451"/>
      <c r="K426" s="451"/>
      <c r="L426" s="451"/>
      <c r="M426" s="451"/>
      <c r="N426" s="451"/>
      <c r="O426" s="451"/>
      <c r="P426" s="451"/>
      <c r="Q426" s="451"/>
    </row>
    <row r="427" spans="1:17" s="92" customFormat="1" hidden="1" outlineLevel="2">
      <c r="A427" s="11"/>
      <c r="B427" s="12"/>
      <c r="C427" s="13"/>
      <c r="D427" s="115"/>
      <c r="E427" s="91" t="str">
        <f t="shared" ref="E427:Q427" si="273" xml:space="preserve"> E420</f>
        <v>Opening RCV (CPIH inflated RCV) - WWN - real</v>
      </c>
      <c r="F427" s="91">
        <f t="shared" si="273"/>
        <v>0</v>
      </c>
      <c r="G427" s="91" t="str">
        <f t="shared" si="273"/>
        <v>£m</v>
      </c>
      <c r="H427" s="91">
        <f t="shared" si="273"/>
        <v>0</v>
      </c>
      <c r="I427" s="91">
        <f t="shared" si="273"/>
        <v>0</v>
      </c>
      <c r="J427" s="91">
        <f t="shared" si="273"/>
        <v>0</v>
      </c>
      <c r="K427" s="91">
        <f t="shared" si="273"/>
        <v>0</v>
      </c>
      <c r="L427" s="91">
        <f t="shared" si="273"/>
        <v>0</v>
      </c>
      <c r="M427" s="91">
        <f t="shared" si="273"/>
        <v>3427.2911928923309</v>
      </c>
      <c r="N427" s="91">
        <f t="shared" si="273"/>
        <v>3275.5332883481842</v>
      </c>
      <c r="O427" s="91">
        <f t="shared" si="273"/>
        <v>3134.6392572687041</v>
      </c>
      <c r="P427" s="91">
        <f t="shared" si="273"/>
        <v>2999.5946158056636</v>
      </c>
      <c r="Q427" s="91">
        <f t="shared" si="273"/>
        <v>2870.7367067040113</v>
      </c>
    </row>
    <row r="428" spans="1:17" s="92" customFormat="1" hidden="1" outlineLevel="2">
      <c r="A428" s="11"/>
      <c r="B428" s="12"/>
      <c r="C428" s="13"/>
      <c r="D428" s="115"/>
      <c r="E428" s="91" t="str">
        <f t="shared" ref="E428:Q428" si="274" xml:space="preserve"> E425</f>
        <v>Closing RCV (CPIH inflated RCV) - WWN - real</v>
      </c>
      <c r="F428" s="91">
        <f t="shared" si="274"/>
        <v>0</v>
      </c>
      <c r="G428" s="91" t="str">
        <f t="shared" si="274"/>
        <v>£m</v>
      </c>
      <c r="H428" s="91">
        <f t="shared" si="274"/>
        <v>0</v>
      </c>
      <c r="I428" s="91">
        <f t="shared" si="274"/>
        <v>0</v>
      </c>
      <c r="J428" s="91">
        <f t="shared" si="274"/>
        <v>0</v>
      </c>
      <c r="K428" s="91">
        <f t="shared" si="274"/>
        <v>0</v>
      </c>
      <c r="L428" s="91">
        <f t="shared" si="274"/>
        <v>0</v>
      </c>
      <c r="M428" s="91">
        <f t="shared" si="274"/>
        <v>3275.5332883481774</v>
      </c>
      <c r="N428" s="91">
        <f t="shared" si="274"/>
        <v>3134.6392572687064</v>
      </c>
      <c r="O428" s="91">
        <f t="shared" si="274"/>
        <v>2999.5946158056599</v>
      </c>
      <c r="P428" s="91">
        <f t="shared" si="274"/>
        <v>2870.7367067040173</v>
      </c>
      <c r="Q428" s="91">
        <f t="shared" si="274"/>
        <v>2749.6334906223005</v>
      </c>
    </row>
    <row r="429" spans="1:17" hidden="1" outlineLevel="2">
      <c r="E429" s="260" t="s">
        <v>825</v>
      </c>
      <c r="F429" s="260"/>
      <c r="G429" s="260" t="s">
        <v>255</v>
      </c>
      <c r="H429" s="260"/>
      <c r="I429" s="260"/>
      <c r="J429" s="260">
        <f t="shared" ref="J429:Q429" si="275" xml:space="preserve"> AVERAGE(J427:J428)</f>
        <v>0</v>
      </c>
      <c r="K429" s="260">
        <f t="shared" si="275"/>
        <v>0</v>
      </c>
      <c r="L429" s="260">
        <f t="shared" si="275"/>
        <v>0</v>
      </c>
      <c r="M429" s="260">
        <f t="shared" si="275"/>
        <v>3351.4122406202541</v>
      </c>
      <c r="N429" s="260">
        <f t="shared" si="275"/>
        <v>3205.0862728084453</v>
      </c>
      <c r="O429" s="260">
        <f t="shared" si="275"/>
        <v>3067.116936537182</v>
      </c>
      <c r="P429" s="260">
        <f t="shared" si="275"/>
        <v>2935.1656612548404</v>
      </c>
      <c r="Q429" s="260">
        <f t="shared" si="275"/>
        <v>2810.1850986631562</v>
      </c>
    </row>
    <row r="430" spans="1:17" s="452" customFormat="1" hidden="1" outlineLevel="2">
      <c r="A430" s="447"/>
      <c r="B430" s="448"/>
      <c r="C430" s="449"/>
      <c r="D430" s="450"/>
      <c r="E430" s="451"/>
      <c r="F430" s="451"/>
      <c r="G430" s="451"/>
      <c r="H430" s="451"/>
      <c r="I430" s="451"/>
      <c r="J430" s="451"/>
      <c r="K430" s="451"/>
      <c r="L430" s="451"/>
      <c r="M430" s="451"/>
      <c r="N430" s="451"/>
      <c r="O430" s="451"/>
      <c r="P430" s="451"/>
      <c r="Q430" s="451"/>
    </row>
    <row r="431" spans="1:17" hidden="1" outlineLevel="2">
      <c r="C431" s="86" t="s">
        <v>530</v>
      </c>
      <c r="F431" s="84"/>
      <c r="G431" s="84"/>
      <c r="H431" s="84"/>
      <c r="I431" s="84"/>
      <c r="J431" s="84"/>
      <c r="K431" s="84"/>
      <c r="L431" s="84"/>
      <c r="M431" s="84"/>
      <c r="N431" s="84"/>
      <c r="O431" s="84"/>
      <c r="P431" s="84"/>
      <c r="Q431" s="84"/>
    </row>
    <row r="432" spans="1:17" hidden="1" outlineLevel="2">
      <c r="E432" s="309" t="str">
        <f t="shared" ref="E432:Q432" si="276" xml:space="preserve"> E425</f>
        <v>Closing RCV (CPIH inflated RCV) - WWN - real</v>
      </c>
      <c r="F432" s="309">
        <f t="shared" si="276"/>
        <v>0</v>
      </c>
      <c r="G432" s="309" t="str">
        <f t="shared" si="276"/>
        <v>£m</v>
      </c>
      <c r="H432" s="309">
        <f t="shared" si="276"/>
        <v>0</v>
      </c>
      <c r="I432" s="309">
        <f t="shared" si="276"/>
        <v>0</v>
      </c>
      <c r="J432" s="309">
        <f t="shared" si="276"/>
        <v>0</v>
      </c>
      <c r="K432" s="309">
        <f t="shared" si="276"/>
        <v>0</v>
      </c>
      <c r="L432" s="309">
        <f t="shared" si="276"/>
        <v>0</v>
      </c>
      <c r="M432" s="309">
        <f t="shared" si="276"/>
        <v>3275.5332883481774</v>
      </c>
      <c r="N432" s="309">
        <f t="shared" si="276"/>
        <v>3134.6392572687064</v>
      </c>
      <c r="O432" s="309">
        <f t="shared" si="276"/>
        <v>2999.5946158056599</v>
      </c>
      <c r="P432" s="309">
        <f t="shared" si="276"/>
        <v>2870.7367067040173</v>
      </c>
      <c r="Q432" s="309">
        <f t="shared" si="276"/>
        <v>2749.6334906223005</v>
      </c>
    </row>
    <row r="433" spans="1:17" s="187" customFormat="1" hidden="1" outlineLevel="2">
      <c r="A433" s="183"/>
      <c r="B433" s="218"/>
      <c r="C433" s="185"/>
      <c r="D433" s="186"/>
      <c r="E433" s="181" t="str">
        <f xml:space="preserve"> Inp!E$147</f>
        <v>RCV CPI(H) bf balance - WWN - real</v>
      </c>
      <c r="F433" s="181">
        <f xml:space="preserve"> Inp!F$147</f>
        <v>0</v>
      </c>
      <c r="G433" s="181" t="str">
        <f xml:space="preserve"> Inp!G$147</f>
        <v>£m</v>
      </c>
      <c r="H433" s="181">
        <f xml:space="preserve"> Inp!H$147</f>
        <v>0</v>
      </c>
      <c r="I433" s="181">
        <f xml:space="preserve"> Inp!I$147</f>
        <v>0</v>
      </c>
      <c r="J433" s="181">
        <f xml:space="preserve"> Inp!J$147</f>
        <v>0</v>
      </c>
      <c r="K433" s="181">
        <f xml:space="preserve"> Inp!K$147</f>
        <v>0</v>
      </c>
      <c r="L433" s="181">
        <f xml:space="preserve"> Inp!L$147</f>
        <v>0</v>
      </c>
      <c r="M433" s="181">
        <f xml:space="preserve"> Inp!M$147</f>
        <v>3275.5332883481801</v>
      </c>
      <c r="N433" s="181">
        <f xml:space="preserve"> Inp!N$147</f>
        <v>3134.6392572687</v>
      </c>
      <c r="O433" s="181">
        <f xml:space="preserve"> Inp!O$147</f>
        <v>2999.5946158056599</v>
      </c>
      <c r="P433" s="181">
        <f xml:space="preserve"> Inp!P$147</f>
        <v>2870.73670670401</v>
      </c>
      <c r="Q433" s="181">
        <f xml:space="preserve"> Inp!Q$147</f>
        <v>2749.6334906223001</v>
      </c>
    </row>
    <row r="434" spans="1:17" s="187" customFormat="1" hidden="1" outlineLevel="2">
      <c r="A434" s="183"/>
      <c r="B434" s="218"/>
      <c r="C434" s="185"/>
      <c r="D434" s="186"/>
      <c r="E434" s="181" t="str">
        <f xml:space="preserve"> Inp!E$143</f>
        <v>RCV other adjustments balance - WWN - real</v>
      </c>
      <c r="F434" s="181">
        <f xml:space="preserve"> Inp!F$143</f>
        <v>0</v>
      </c>
      <c r="G434" s="181" t="str">
        <f xml:space="preserve"> Inp!G$143</f>
        <v>£m</v>
      </c>
      <c r="H434" s="181">
        <f xml:space="preserve"> Inp!H$143</f>
        <v>0</v>
      </c>
      <c r="I434" s="181">
        <f xml:space="preserve"> Inp!I$143</f>
        <v>0</v>
      </c>
      <c r="J434" s="181">
        <f xml:space="preserve"> Inp!J$143</f>
        <v>0</v>
      </c>
      <c r="K434" s="181">
        <f xml:space="preserve"> Inp!K$143</f>
        <v>0</v>
      </c>
      <c r="L434" s="181">
        <f xml:space="preserve"> Inp!L$143</f>
        <v>0</v>
      </c>
      <c r="M434" s="181">
        <f xml:space="preserve"> Inp!M$143</f>
        <v>0</v>
      </c>
      <c r="N434" s="181">
        <f xml:space="preserve"> Inp!N$143</f>
        <v>0</v>
      </c>
      <c r="O434" s="181">
        <f xml:space="preserve"> Inp!O$143</f>
        <v>0</v>
      </c>
      <c r="P434" s="181">
        <f xml:space="preserve"> Inp!P$143</f>
        <v>0</v>
      </c>
      <c r="Q434" s="181">
        <f xml:space="preserve"> Inp!Q$143</f>
        <v>0</v>
      </c>
    </row>
    <row r="435" spans="1:17" s="187" customFormat="1" hidden="1" outlineLevel="2">
      <c r="A435" s="183"/>
      <c r="B435" s="218"/>
      <c r="C435" s="185"/>
      <c r="D435" s="186"/>
      <c r="E435" s="196" t="str">
        <f t="shared" ref="E435:Q435" si="277" xml:space="preserve"> E412</f>
        <v>Indexation on RCV - CPI(H) other adjustments balance - WWN - real</v>
      </c>
      <c r="F435" s="196">
        <f t="shared" si="277"/>
        <v>0</v>
      </c>
      <c r="G435" s="196" t="str">
        <f t="shared" si="277"/>
        <v>£m</v>
      </c>
      <c r="H435" s="196">
        <f t="shared" si="277"/>
        <v>0</v>
      </c>
      <c r="I435" s="196">
        <f t="shared" si="277"/>
        <v>0</v>
      </c>
      <c r="J435" s="196">
        <f t="shared" si="277"/>
        <v>0</v>
      </c>
      <c r="K435" s="196">
        <f t="shared" si="277"/>
        <v>0</v>
      </c>
      <c r="L435" s="196">
        <f t="shared" si="277"/>
        <v>0</v>
      </c>
      <c r="M435" s="196">
        <f t="shared" si="277"/>
        <v>0</v>
      </c>
      <c r="N435" s="196">
        <f t="shared" si="277"/>
        <v>0</v>
      </c>
      <c r="O435" s="196">
        <f t="shared" si="277"/>
        <v>0</v>
      </c>
      <c r="P435" s="196">
        <f t="shared" si="277"/>
        <v>0</v>
      </c>
      <c r="Q435" s="196">
        <f t="shared" si="277"/>
        <v>0</v>
      </c>
    </row>
    <row r="436" spans="1:17" s="224" customFormat="1" hidden="1" outlineLevel="2">
      <c r="A436" s="219"/>
      <c r="B436" s="220"/>
      <c r="C436" s="221"/>
      <c r="D436" s="222"/>
      <c r="E436" s="223" t="s">
        <v>826</v>
      </c>
      <c r="G436" s="224" t="s">
        <v>724</v>
      </c>
      <c r="H436" s="247">
        <f xml:space="preserve"> SUM(J436:Q436)</f>
        <v>0</v>
      </c>
      <c r="I436" s="196"/>
      <c r="J436" s="224">
        <f xml:space="preserve"> IF(ROUND(J432,3) = ROUND((J433 + J434 + J435),3), 0, 1)</f>
        <v>0</v>
      </c>
      <c r="K436" s="224">
        <f t="shared" ref="K436" si="278" xml:space="preserve"> IF(ROUND(K432,3) = ROUND((K433 + K434 + K435),3), 0, 1)</f>
        <v>0</v>
      </c>
      <c r="L436" s="224">
        <f t="shared" ref="L436" si="279" xml:space="preserve"> IF(ROUND(L432,3) = ROUND((L433 + L434 + L435),3), 0, 1)</f>
        <v>0</v>
      </c>
      <c r="M436" s="224">
        <f xml:space="preserve"> IF(ROUND(M432,3) = ROUND((M433 + M434 + M435),3), 0, 1)</f>
        <v>0</v>
      </c>
      <c r="N436" s="224">
        <f t="shared" ref="N436" si="280" xml:space="preserve"> IF(ROUND(N432,3) = ROUND((N433 + N434 + N435),3), 0, 1)</f>
        <v>0</v>
      </c>
      <c r="O436" s="224">
        <f t="shared" ref="O436" si="281" xml:space="preserve"> IF(ROUND(O432,3) = ROUND((O433 + O434 + O435),3), 0, 1)</f>
        <v>0</v>
      </c>
      <c r="P436" s="224">
        <f t="shared" ref="P436" si="282" xml:space="preserve"> IF(ROUND(P432,3) = ROUND((P433 + P434 + P435),3), 0, 1)</f>
        <v>0</v>
      </c>
      <c r="Q436" s="224">
        <f t="shared" ref="Q436" si="283" xml:space="preserve"> IF(ROUND(Q432,3) = ROUND((Q433 + Q434 + Q435),3), 0, 1)</f>
        <v>0</v>
      </c>
    </row>
    <row r="437" spans="1:17" hidden="1" outlineLevel="2">
      <c r="F437" s="84"/>
      <c r="G437" s="84"/>
      <c r="H437" s="84"/>
      <c r="I437" s="84"/>
      <c r="J437" s="84"/>
      <c r="K437" s="84"/>
      <c r="L437" s="84"/>
      <c r="M437" s="84"/>
      <c r="N437" s="84"/>
      <c r="O437" s="84"/>
      <c r="P437" s="84"/>
      <c r="Q437" s="84"/>
    </row>
    <row r="438" spans="1:17" hidden="1" outlineLevel="1">
      <c r="F438" s="84"/>
      <c r="G438" s="84"/>
      <c r="H438" s="84"/>
      <c r="I438" s="84"/>
      <c r="J438" s="84"/>
      <c r="K438" s="84"/>
      <c r="L438" s="84"/>
      <c r="M438" s="84"/>
      <c r="N438" s="84"/>
      <c r="O438" s="84"/>
      <c r="P438" s="84"/>
      <c r="Q438" s="84"/>
    </row>
    <row r="439" spans="1:17" s="92" customFormat="1" hidden="1" outlineLevel="1" collapsed="1">
      <c r="A439" s="11"/>
      <c r="B439" s="12" t="s">
        <v>738</v>
      </c>
      <c r="C439" s="13"/>
      <c r="D439" s="14"/>
      <c r="E439" s="91"/>
      <c r="G439" s="93"/>
    </row>
    <row r="440" spans="1:17" s="92" customFormat="1" hidden="1" outlineLevel="2">
      <c r="A440" s="11"/>
      <c r="B440" s="12"/>
      <c r="C440" s="13"/>
      <c r="D440" s="115"/>
      <c r="E440" s="91"/>
      <c r="G440" s="93"/>
    </row>
    <row r="441" spans="1:17" s="230" customFormat="1" hidden="1" outlineLevel="2">
      <c r="A441" s="225"/>
      <c r="B441" s="226"/>
      <c r="C441" s="227"/>
      <c r="D441" s="228"/>
      <c r="E441" s="229" t="str">
        <f xml:space="preserve"> Inp!E$148</f>
        <v>RCV additions balance BEG - WWN - nominal</v>
      </c>
      <c r="F441" s="229">
        <f xml:space="preserve"> Inp!F$148</f>
        <v>0</v>
      </c>
      <c r="G441" s="229" t="str">
        <f xml:space="preserve"> Inp!G$148</f>
        <v>£m</v>
      </c>
      <c r="H441" s="229">
        <f xml:space="preserve"> Inp!H$148</f>
        <v>0</v>
      </c>
      <c r="I441" s="229">
        <f xml:space="preserve"> Inp!I$148</f>
        <v>0</v>
      </c>
      <c r="J441" s="229">
        <f xml:space="preserve"> Inp!J$148</f>
        <v>0</v>
      </c>
      <c r="K441" s="229">
        <f xml:space="preserve"> Inp!K$148</f>
        <v>0</v>
      </c>
      <c r="L441" s="229">
        <f xml:space="preserve"> Inp!L$148</f>
        <v>0</v>
      </c>
      <c r="M441" s="229">
        <f xml:space="preserve"> Inp!M$148</f>
        <v>0</v>
      </c>
      <c r="N441" s="229">
        <f xml:space="preserve"> Inp!N$148</f>
        <v>219.07960782856901</v>
      </c>
      <c r="O441" s="229">
        <f xml:space="preserve"> Inp!O$148</f>
        <v>456.42646033914502</v>
      </c>
      <c r="P441" s="229">
        <f xml:space="preserve"> Inp!P$148</f>
        <v>654.14980803775904</v>
      </c>
      <c r="Q441" s="229">
        <f xml:space="preserve"> Inp!Q$148</f>
        <v>1043.38036962251</v>
      </c>
    </row>
    <row r="442" spans="1:17" s="230" customFormat="1" hidden="1" outlineLevel="2">
      <c r="A442" s="225"/>
      <c r="B442" s="226"/>
      <c r="C442" s="227"/>
      <c r="D442" s="228"/>
      <c r="E442" s="229" t="str">
        <f xml:space="preserve"> Inp!E$149</f>
        <v>Indexation of RCV additions b/f - WWN - nominal</v>
      </c>
      <c r="F442" s="229">
        <f xml:space="preserve"> Inp!F$149</f>
        <v>0</v>
      </c>
      <c r="G442" s="229" t="str">
        <f xml:space="preserve"> Inp!G$149</f>
        <v>£m</v>
      </c>
      <c r="H442" s="229">
        <f xml:space="preserve"> Inp!H$149</f>
        <v>0</v>
      </c>
      <c r="I442" s="229">
        <f xml:space="preserve"> Inp!I$149</f>
        <v>0</v>
      </c>
      <c r="J442" s="229">
        <f xml:space="preserve"> Inp!J$149</f>
        <v>0</v>
      </c>
      <c r="K442" s="229">
        <f xml:space="preserve"> Inp!K$149</f>
        <v>0</v>
      </c>
      <c r="L442" s="229">
        <f xml:space="preserve"> Inp!L$149</f>
        <v>0</v>
      </c>
      <c r="M442" s="229">
        <f xml:space="preserve"> Inp!M$149</f>
        <v>0</v>
      </c>
      <c r="N442" s="229">
        <f xml:space="preserve"> Inp!N$149</f>
        <v>4.3907897994369502</v>
      </c>
      <c r="O442" s="229">
        <f xml:space="preserve"> Inp!O$149</f>
        <v>9.4714203133951003</v>
      </c>
      <c r="P442" s="229">
        <f xml:space="preserve"> Inp!P$149</f>
        <v>13.7371459687933</v>
      </c>
      <c r="Q442" s="229">
        <f xml:space="preserve"> Inp!Q$149</f>
        <v>21.910987762074299</v>
      </c>
    </row>
    <row r="443" spans="1:17" s="230" customFormat="1" hidden="1" outlineLevel="2">
      <c r="A443" s="225"/>
      <c r="B443" s="226"/>
      <c r="C443" s="227"/>
      <c r="D443" s="228"/>
      <c r="E443" s="229" t="str">
        <f xml:space="preserve"> Inp!E$150</f>
        <v>Wastewater network: Non-PAYG Totex - nominal</v>
      </c>
      <c r="F443" s="229">
        <f xml:space="preserve"> Inp!F$150</f>
        <v>0</v>
      </c>
      <c r="G443" s="229" t="str">
        <f xml:space="preserve"> Inp!G$150</f>
        <v>£m</v>
      </c>
      <c r="H443" s="229">
        <f xml:space="preserve"> Inp!H$150</f>
        <v>0</v>
      </c>
      <c r="I443" s="229">
        <f xml:space="preserve"> Inp!I$150</f>
        <v>0</v>
      </c>
      <c r="J443" s="229">
        <f xml:space="preserve"> Inp!J$150</f>
        <v>0</v>
      </c>
      <c r="K443" s="229">
        <f xml:space="preserve"> Inp!K$150</f>
        <v>0</v>
      </c>
      <c r="L443" s="229">
        <f xml:space="preserve"> Inp!L$150</f>
        <v>0</v>
      </c>
      <c r="M443" s="229">
        <f xml:space="preserve"> Inp!M$150</f>
        <v>224.039764894515</v>
      </c>
      <c r="N443" s="229">
        <f xml:space="preserve"> Inp!N$150</f>
        <v>247.90003003113901</v>
      </c>
      <c r="O443" s="229">
        <f xml:space="preserve"> Inp!O$150</f>
        <v>212.90968280674201</v>
      </c>
      <c r="P443" s="229">
        <f xml:space="preserve"> Inp!P$150</f>
        <v>413.05693922684401</v>
      </c>
      <c r="Q443" s="229">
        <f xml:space="preserve"> Inp!Q$150</f>
        <v>333.978270113088</v>
      </c>
    </row>
    <row r="444" spans="1:17" s="230" customFormat="1" hidden="1" outlineLevel="2">
      <c r="A444" s="225"/>
      <c r="B444" s="226"/>
      <c r="C444" s="227"/>
      <c r="D444" s="228"/>
      <c r="E444" s="229" t="str">
        <f xml:space="preserve"> Inp!E$151</f>
        <v>RCV additions depreciation - WWN - nominal POS</v>
      </c>
      <c r="F444" s="229">
        <f xml:space="preserve"> Inp!F$151</f>
        <v>0</v>
      </c>
      <c r="G444" s="229" t="str">
        <f xml:space="preserve"> Inp!G$151</f>
        <v>£m</v>
      </c>
      <c r="H444" s="229">
        <f xml:space="preserve"> Inp!H$151</f>
        <v>0</v>
      </c>
      <c r="I444" s="229">
        <f xml:space="preserve"> Inp!I$151</f>
        <v>0</v>
      </c>
      <c r="J444" s="229">
        <f xml:space="preserve"> Inp!J$151</f>
        <v>0</v>
      </c>
      <c r="K444" s="229">
        <f xml:space="preserve"> Inp!K$151</f>
        <v>0</v>
      </c>
      <c r="L444" s="229">
        <f xml:space="preserve"> Inp!L$151</f>
        <v>0</v>
      </c>
      <c r="M444" s="229">
        <f xml:space="preserve"> Inp!M$151</f>
        <v>4.9601570659456504</v>
      </c>
      <c r="N444" s="229">
        <f xml:space="preserve"> Inp!N$151</f>
        <v>14.9439673200005</v>
      </c>
      <c r="O444" s="229">
        <f xml:space="preserve"> Inp!O$151</f>
        <v>24.6577554215236</v>
      </c>
      <c r="P444" s="229">
        <f xml:space="preserve"> Inp!P$151</f>
        <v>37.563523610885198</v>
      </c>
      <c r="Q444" s="229">
        <f xml:space="preserve"> Inp!Q$151</f>
        <v>51.984262576526604</v>
      </c>
    </row>
    <row r="445" spans="1:17" s="259" customFormat="1" hidden="1" outlineLevel="2">
      <c r="A445" s="256"/>
      <c r="B445" s="257"/>
      <c r="C445" s="258"/>
      <c r="D445" s="255"/>
      <c r="E445" s="272" t="str">
        <f>Time!E$39</f>
        <v>Acquisition / initial balance date flag</v>
      </c>
      <c r="F445" s="272">
        <f>Time!F$39</f>
        <v>0</v>
      </c>
      <c r="G445" s="272" t="str">
        <f>Time!G$39</f>
        <v>flag</v>
      </c>
      <c r="H445" s="272">
        <f>Time!H$39</f>
        <v>1</v>
      </c>
      <c r="I445" s="272">
        <f>Time!I$39</f>
        <v>0</v>
      </c>
      <c r="J445" s="272">
        <f>Time!J$39</f>
        <v>0</v>
      </c>
      <c r="K445" s="272">
        <f>Time!K$39</f>
        <v>0</v>
      </c>
      <c r="L445" s="272">
        <f>Time!L$39</f>
        <v>1</v>
      </c>
      <c r="M445" s="272">
        <f>Time!M$39</f>
        <v>0</v>
      </c>
      <c r="N445" s="272">
        <f>Time!N$39</f>
        <v>0</v>
      </c>
      <c r="O445" s="272">
        <f>Time!O$39</f>
        <v>0</v>
      </c>
      <c r="P445" s="272">
        <f>Time!P$39</f>
        <v>0</v>
      </c>
      <c r="Q445" s="272">
        <f>Time!Q$39</f>
        <v>0</v>
      </c>
    </row>
    <row r="446" spans="1:17" s="259" customFormat="1" hidden="1" outlineLevel="2">
      <c r="A446" s="256"/>
      <c r="B446" s="257"/>
      <c r="C446" s="258"/>
      <c r="D446" s="255"/>
      <c r="E446" s="196" t="s">
        <v>827</v>
      </c>
      <c r="F446" s="274"/>
      <c r="G446" s="196" t="s">
        <v>255</v>
      </c>
      <c r="H446" s="274"/>
      <c r="I446" s="274"/>
      <c r="J446" s="274">
        <f t="shared" ref="J446" si="284" xml:space="preserve"> IF(J445 = 1, K441 * J445, 0)</f>
        <v>0</v>
      </c>
      <c r="K446" s="274">
        <f t="shared" ref="K446" si="285" xml:space="preserve"> IF(K445 = 1, L441 * K445, 0)</f>
        <v>0</v>
      </c>
      <c r="L446" s="274">
        <f xml:space="preserve"> IF(L445 = 1, M441 * L445, 0)</f>
        <v>0</v>
      </c>
      <c r="M446" s="274">
        <f t="shared" ref="M446" si="286" xml:space="preserve"> IF(M445 = 1, N441 * M445, 0)</f>
        <v>0</v>
      </c>
      <c r="N446" s="274">
        <f t="shared" ref="N446" si="287" xml:space="preserve"> IF(N445 = 1, O441 * N445, 0)</f>
        <v>0</v>
      </c>
      <c r="O446" s="274">
        <f t="shared" ref="O446" si="288" xml:space="preserve"> IF(O445 = 1, P441 * O445, 0)</f>
        <v>0</v>
      </c>
      <c r="P446" s="274">
        <f t="shared" ref="P446" si="289" xml:space="preserve"> IF(P445 = 1, Q441 * P445, 0)</f>
        <v>0</v>
      </c>
      <c r="Q446" s="274">
        <f t="shared" ref="Q446" si="290" xml:space="preserve"> IF(Q445 = 1, R441 * Q445, 0)</f>
        <v>0</v>
      </c>
    </row>
    <row r="447" spans="1:17" s="92" customFormat="1" hidden="1" outlineLevel="2">
      <c r="A447" s="11"/>
      <c r="B447" s="12"/>
      <c r="C447" s="13"/>
      <c r="D447" s="115"/>
      <c r="E447" s="91"/>
      <c r="G447" s="93"/>
    </row>
    <row r="448" spans="1:17" s="187" customFormat="1" hidden="1" outlineLevel="2">
      <c r="A448" s="183"/>
      <c r="B448" s="216"/>
      <c r="C448" s="185"/>
      <c r="D448" s="186"/>
      <c r="E448" s="181" t="str">
        <f>Index!E$85</f>
        <v>CPIH index (PR19FD) - FYA - inflate from FYA 2017-18</v>
      </c>
      <c r="F448" s="181">
        <f>Index!F$85</f>
        <v>0</v>
      </c>
      <c r="G448" s="181" t="str">
        <f>Index!G$85</f>
        <v>Factor</v>
      </c>
      <c r="H448" s="181">
        <f>Index!H$85</f>
        <v>0</v>
      </c>
      <c r="I448" s="181">
        <f>Index!I$85</f>
        <v>0</v>
      </c>
      <c r="J448" s="181">
        <f>Index!J$85</f>
        <v>1</v>
      </c>
      <c r="K448" s="181">
        <f>Index!K$85</f>
        <v>1.0212697905005599</v>
      </c>
      <c r="L448" s="181">
        <f>Index!L$85</f>
        <v>1.0416029201511179</v>
      </c>
      <c r="M448" s="181">
        <f>Index!M$85</f>
        <v>1.0622616980779827</v>
      </c>
      <c r="N448" s="181">
        <f>Index!N$85</f>
        <v>1.0835515290872799</v>
      </c>
      <c r="O448" s="181">
        <f>Index!O$85</f>
        <v>1.1060365794841869</v>
      </c>
      <c r="P448" s="181">
        <f>Index!P$85</f>
        <v>1.1292633476533553</v>
      </c>
      <c r="Q448" s="181">
        <f>Index!Q$85</f>
        <v>1.1529778779540774</v>
      </c>
    </row>
    <row r="449" spans="1:17" s="236" customFormat="1" hidden="1" outlineLevel="2">
      <c r="A449" s="231"/>
      <c r="B449" s="232"/>
      <c r="C449" s="233"/>
      <c r="D449" s="234"/>
      <c r="E449" s="235"/>
    </row>
    <row r="450" spans="1:17" s="236" customFormat="1" hidden="1" outlineLevel="2">
      <c r="A450" s="231"/>
      <c r="B450" s="232"/>
      <c r="C450" s="233"/>
      <c r="D450" s="234"/>
      <c r="E450" s="196" t="s">
        <v>828</v>
      </c>
      <c r="G450" s="236" t="s">
        <v>255</v>
      </c>
      <c r="J450" s="309">
        <f t="shared" ref="J450:Q450" si="291" xml:space="preserve"> J446 / J448</f>
        <v>0</v>
      </c>
      <c r="K450" s="309">
        <f t="shared" si="291"/>
        <v>0</v>
      </c>
      <c r="L450" s="309">
        <f t="shared" si="291"/>
        <v>0</v>
      </c>
      <c r="M450" s="309">
        <f t="shared" si="291"/>
        <v>0</v>
      </c>
      <c r="N450" s="309">
        <f t="shared" si="291"/>
        <v>0</v>
      </c>
      <c r="O450" s="309">
        <f t="shared" si="291"/>
        <v>0</v>
      </c>
      <c r="P450" s="309">
        <f t="shared" si="291"/>
        <v>0</v>
      </c>
      <c r="Q450" s="309">
        <f t="shared" si="291"/>
        <v>0</v>
      </c>
    </row>
    <row r="451" spans="1:17" s="236" customFormat="1" hidden="1" outlineLevel="2">
      <c r="A451" s="231"/>
      <c r="B451" s="232"/>
      <c r="C451" s="233"/>
      <c r="D451" s="234"/>
      <c r="E451" s="235" t="s">
        <v>829</v>
      </c>
      <c r="G451" s="236" t="s">
        <v>255</v>
      </c>
      <c r="J451" s="84">
        <f t="shared" ref="J451:Q451" si="292" xml:space="preserve"> J441 / J448</f>
        <v>0</v>
      </c>
      <c r="K451" s="84">
        <f t="shared" si="292"/>
        <v>0</v>
      </c>
      <c r="L451" s="84">
        <f t="shared" si="292"/>
        <v>0</v>
      </c>
      <c r="M451" s="84">
        <f t="shared" si="292"/>
        <v>0</v>
      </c>
      <c r="N451" s="84">
        <f t="shared" si="292"/>
        <v>202.18660760241721</v>
      </c>
      <c r="O451" s="84">
        <f t="shared" si="292"/>
        <v>412.66850374153523</v>
      </c>
      <c r="P451" s="84">
        <f t="shared" si="292"/>
        <v>579.271265110218</v>
      </c>
      <c r="Q451" s="84">
        <f t="shared" si="292"/>
        <v>904.9439625623653</v>
      </c>
    </row>
    <row r="452" spans="1:17" s="236" customFormat="1" hidden="1" outlineLevel="2">
      <c r="A452" s="231"/>
      <c r="B452" s="232"/>
      <c r="C452" s="233"/>
      <c r="D452" s="234"/>
      <c r="E452" s="235" t="s">
        <v>830</v>
      </c>
      <c r="G452" s="236" t="s">
        <v>255</v>
      </c>
      <c r="J452" s="84">
        <f t="shared" ref="J452:Q452" si="293" xml:space="preserve"> J442 / J448</f>
        <v>0</v>
      </c>
      <c r="K452" s="84">
        <f t="shared" si="293"/>
        <v>0</v>
      </c>
      <c r="L452" s="84">
        <f t="shared" si="293"/>
        <v>0</v>
      </c>
      <c r="M452" s="84">
        <f t="shared" si="293"/>
        <v>0</v>
      </c>
      <c r="N452" s="84">
        <f t="shared" si="293"/>
        <v>4.0522205742587003</v>
      </c>
      <c r="O452" s="84">
        <f t="shared" si="293"/>
        <v>8.5633879467279534</v>
      </c>
      <c r="P452" s="84">
        <f t="shared" si="293"/>
        <v>12.164696567314897</v>
      </c>
      <c r="Q452" s="84">
        <f t="shared" si="293"/>
        <v>19.003823213811049</v>
      </c>
    </row>
    <row r="453" spans="1:17" s="236" customFormat="1" hidden="1" outlineLevel="2">
      <c r="A453" s="231"/>
      <c r="B453" s="232"/>
      <c r="C453" s="233"/>
      <c r="D453" s="234"/>
      <c r="E453" s="235" t="s">
        <v>831</v>
      </c>
      <c r="G453" s="236" t="s">
        <v>255</v>
      </c>
      <c r="J453" s="84">
        <f t="shared" ref="J453:Q453" si="294" xml:space="preserve"> J443 / J448</f>
        <v>0</v>
      </c>
      <c r="K453" s="84">
        <f t="shared" si="294"/>
        <v>0</v>
      </c>
      <c r="L453" s="84">
        <f t="shared" si="294"/>
        <v>0</v>
      </c>
      <c r="M453" s="84">
        <f t="shared" si="294"/>
        <v>210.90825857685007</v>
      </c>
      <c r="N453" s="84">
        <f t="shared" si="294"/>
        <v>228.78471708674107</v>
      </c>
      <c r="O453" s="84">
        <f t="shared" si="294"/>
        <v>192.49786739063813</v>
      </c>
      <c r="P453" s="84">
        <f t="shared" si="294"/>
        <v>365.77556518166404</v>
      </c>
      <c r="Q453" s="84">
        <f t="shared" si="294"/>
        <v>289.66580929178087</v>
      </c>
    </row>
    <row r="454" spans="1:17" s="236" customFormat="1" hidden="1" outlineLevel="2">
      <c r="A454" s="231"/>
      <c r="B454" s="232"/>
      <c r="C454" s="233"/>
      <c r="D454" s="234"/>
      <c r="E454" s="235" t="s">
        <v>832</v>
      </c>
      <c r="G454" s="236" t="s">
        <v>255</v>
      </c>
      <c r="J454" s="84">
        <f t="shared" ref="J454:Q454" si="295" xml:space="preserve"> J444 / J448</f>
        <v>0</v>
      </c>
      <c r="K454" s="84">
        <f t="shared" si="295"/>
        <v>0</v>
      </c>
      <c r="L454" s="84">
        <f t="shared" si="295"/>
        <v>0</v>
      </c>
      <c r="M454" s="84">
        <f t="shared" si="295"/>
        <v>4.6694304001738711</v>
      </c>
      <c r="N454" s="84">
        <f t="shared" si="295"/>
        <v>13.791653575154307</v>
      </c>
      <c r="O454" s="84">
        <f t="shared" si="295"/>
        <v>22.29379740136898</v>
      </c>
      <c r="P454" s="84">
        <f t="shared" si="295"/>
        <v>33.263741083019632</v>
      </c>
      <c r="Q454" s="84">
        <f t="shared" si="295"/>
        <v>45.086955760826065</v>
      </c>
    </row>
    <row r="455" spans="1:17" s="236" customFormat="1" hidden="1" outlineLevel="2">
      <c r="A455" s="231"/>
      <c r="B455" s="232"/>
      <c r="C455" s="233"/>
      <c r="D455" s="234"/>
      <c r="E455" s="235"/>
      <c r="J455" s="84"/>
      <c r="K455" s="84"/>
      <c r="L455" s="84"/>
      <c r="M455" s="84"/>
      <c r="N455" s="84"/>
      <c r="O455" s="84"/>
      <c r="P455" s="84"/>
      <c r="Q455" s="84"/>
    </row>
    <row r="456" spans="1:17" s="236" customFormat="1" hidden="1" outlineLevel="2">
      <c r="A456" s="231"/>
      <c r="B456" s="232"/>
      <c r="C456" s="233"/>
      <c r="D456" s="234"/>
      <c r="E456" s="235" t="str">
        <f t="shared" ref="E456:Q456" si="296" xml:space="preserve"> E451</f>
        <v>RCV additions balance BEG - WWN - real</v>
      </c>
      <c r="F456" s="235">
        <f t="shared" si="296"/>
        <v>0</v>
      </c>
      <c r="G456" s="235" t="str">
        <f t="shared" si="296"/>
        <v>£m</v>
      </c>
      <c r="H456" s="235">
        <f t="shared" si="296"/>
        <v>0</v>
      </c>
      <c r="I456" s="235">
        <f t="shared" si="296"/>
        <v>0</v>
      </c>
      <c r="J456" s="235">
        <f t="shared" si="296"/>
        <v>0</v>
      </c>
      <c r="K456" s="235">
        <f t="shared" si="296"/>
        <v>0</v>
      </c>
      <c r="L456" s="235">
        <f t="shared" si="296"/>
        <v>0</v>
      </c>
      <c r="M456" s="235">
        <f t="shared" si="296"/>
        <v>0</v>
      </c>
      <c r="N456" s="235">
        <f t="shared" si="296"/>
        <v>202.18660760241721</v>
      </c>
      <c r="O456" s="235">
        <f t="shared" si="296"/>
        <v>412.66850374153523</v>
      </c>
      <c r="P456" s="235">
        <f t="shared" si="296"/>
        <v>579.271265110218</v>
      </c>
      <c r="Q456" s="235">
        <f t="shared" si="296"/>
        <v>904.9439625623653</v>
      </c>
    </row>
    <row r="457" spans="1:17" s="236" customFormat="1" hidden="1" outlineLevel="2">
      <c r="A457" s="231"/>
      <c r="B457" s="232"/>
      <c r="C457" s="233"/>
      <c r="D457" s="234" t="s">
        <v>719</v>
      </c>
      <c r="E457" s="235" t="str">
        <f t="shared" ref="E457:Q457" si="297" xml:space="preserve"> E452</f>
        <v>Indexation of RCV additions b/f - WWN - real</v>
      </c>
      <c r="F457" s="235">
        <f t="shared" si="297"/>
        <v>0</v>
      </c>
      <c r="G457" s="235" t="str">
        <f t="shared" si="297"/>
        <v>£m</v>
      </c>
      <c r="H457" s="235">
        <f t="shared" si="297"/>
        <v>0</v>
      </c>
      <c r="I457" s="235">
        <f t="shared" si="297"/>
        <v>0</v>
      </c>
      <c r="J457" s="235">
        <f t="shared" si="297"/>
        <v>0</v>
      </c>
      <c r="K457" s="235">
        <f t="shared" si="297"/>
        <v>0</v>
      </c>
      <c r="L457" s="235">
        <f t="shared" si="297"/>
        <v>0</v>
      </c>
      <c r="M457" s="235">
        <f t="shared" si="297"/>
        <v>0</v>
      </c>
      <c r="N457" s="235">
        <f t="shared" si="297"/>
        <v>4.0522205742587003</v>
      </c>
      <c r="O457" s="235">
        <f t="shared" si="297"/>
        <v>8.5633879467279534</v>
      </c>
      <c r="P457" s="235">
        <f t="shared" si="297"/>
        <v>12.164696567314897</v>
      </c>
      <c r="Q457" s="235">
        <f t="shared" si="297"/>
        <v>19.003823213811049</v>
      </c>
    </row>
    <row r="458" spans="1:17" hidden="1" outlineLevel="2">
      <c r="E458" s="211" t="s">
        <v>833</v>
      </c>
      <c r="F458" s="211"/>
      <c r="G458" s="211" t="s">
        <v>255</v>
      </c>
      <c r="H458" s="211"/>
      <c r="I458" s="211"/>
      <c r="J458" s="211">
        <f t="shared" ref="J458:Q458" si="298" xml:space="preserve"> SUM(J456:J457)</f>
        <v>0</v>
      </c>
      <c r="K458" s="211">
        <f t="shared" si="298"/>
        <v>0</v>
      </c>
      <c r="L458" s="211">
        <f t="shared" si="298"/>
        <v>0</v>
      </c>
      <c r="M458" s="211">
        <f t="shared" si="298"/>
        <v>0</v>
      </c>
      <c r="N458" s="211">
        <f t="shared" si="298"/>
        <v>206.23882817667592</v>
      </c>
      <c r="O458" s="211">
        <f t="shared" si="298"/>
        <v>421.2318916882632</v>
      </c>
      <c r="P458" s="211">
        <f t="shared" si="298"/>
        <v>591.43596167753287</v>
      </c>
      <c r="Q458" s="211">
        <f t="shared" si="298"/>
        <v>923.94778577617637</v>
      </c>
    </row>
    <row r="459" spans="1:17" s="236" customFormat="1" hidden="1" outlineLevel="2">
      <c r="A459" s="231"/>
      <c r="B459" s="232"/>
      <c r="C459" s="233"/>
      <c r="D459" s="234"/>
      <c r="E459" s="235"/>
      <c r="J459" s="84"/>
      <c r="K459" s="84"/>
      <c r="L459" s="84"/>
      <c r="M459" s="84"/>
      <c r="N459" s="84"/>
      <c r="O459" s="84"/>
      <c r="P459" s="84"/>
      <c r="Q459" s="84"/>
    </row>
    <row r="460" spans="1:17" s="236" customFormat="1" hidden="1" outlineLevel="2">
      <c r="A460" s="231"/>
      <c r="B460" s="232"/>
      <c r="C460" s="233"/>
      <c r="D460" s="234"/>
      <c r="E460" s="261" t="str">
        <f t="shared" ref="E460:Q460" si="299" xml:space="preserve"> E458</f>
        <v>Opening RCV (Post 2020 investment RCV) - WWN - real</v>
      </c>
      <c r="F460" s="261">
        <f t="shared" si="299"/>
        <v>0</v>
      </c>
      <c r="G460" s="261" t="str">
        <f t="shared" si="299"/>
        <v>£m</v>
      </c>
      <c r="H460" s="261">
        <f t="shared" si="299"/>
        <v>0</v>
      </c>
      <c r="I460" s="261">
        <f t="shared" si="299"/>
        <v>0</v>
      </c>
      <c r="J460" s="261">
        <f t="shared" si="299"/>
        <v>0</v>
      </c>
      <c r="K460" s="261">
        <f t="shared" si="299"/>
        <v>0</v>
      </c>
      <c r="L460" s="261">
        <f t="shared" si="299"/>
        <v>0</v>
      </c>
      <c r="M460" s="261">
        <f t="shared" si="299"/>
        <v>0</v>
      </c>
      <c r="N460" s="261">
        <f t="shared" si="299"/>
        <v>206.23882817667592</v>
      </c>
      <c r="O460" s="261">
        <f t="shared" si="299"/>
        <v>421.2318916882632</v>
      </c>
      <c r="P460" s="261">
        <f t="shared" si="299"/>
        <v>591.43596167753287</v>
      </c>
      <c r="Q460" s="261">
        <f t="shared" si="299"/>
        <v>923.94778577617637</v>
      </c>
    </row>
    <row r="461" spans="1:17" s="236" customFormat="1" hidden="1" outlineLevel="2">
      <c r="A461" s="231"/>
      <c r="B461" s="232"/>
      <c r="C461" s="233"/>
      <c r="D461" s="234" t="s">
        <v>719</v>
      </c>
      <c r="E461" s="261" t="str">
        <f t="shared" ref="E461:Q461" si="300" xml:space="preserve"> E453</f>
        <v>Wastewater network: Non-PAYG Totex - real</v>
      </c>
      <c r="F461" s="261">
        <f t="shared" si="300"/>
        <v>0</v>
      </c>
      <c r="G461" s="261" t="str">
        <f t="shared" si="300"/>
        <v>£m</v>
      </c>
      <c r="H461" s="261">
        <f t="shared" si="300"/>
        <v>0</v>
      </c>
      <c r="I461" s="261">
        <f t="shared" si="300"/>
        <v>0</v>
      </c>
      <c r="J461" s="261">
        <f t="shared" si="300"/>
        <v>0</v>
      </c>
      <c r="K461" s="261">
        <f t="shared" si="300"/>
        <v>0</v>
      </c>
      <c r="L461" s="261">
        <f t="shared" si="300"/>
        <v>0</v>
      </c>
      <c r="M461" s="261">
        <f t="shared" si="300"/>
        <v>210.90825857685007</v>
      </c>
      <c r="N461" s="261">
        <f t="shared" si="300"/>
        <v>228.78471708674107</v>
      </c>
      <c r="O461" s="261">
        <f t="shared" si="300"/>
        <v>192.49786739063813</v>
      </c>
      <c r="P461" s="261">
        <f t="shared" si="300"/>
        <v>365.77556518166404</v>
      </c>
      <c r="Q461" s="261">
        <f t="shared" si="300"/>
        <v>289.66580929178087</v>
      </c>
    </row>
    <row r="462" spans="1:17" s="236" customFormat="1" hidden="1" outlineLevel="2">
      <c r="A462" s="231"/>
      <c r="B462" s="232"/>
      <c r="C462" s="233"/>
      <c r="D462" s="234" t="s">
        <v>631</v>
      </c>
      <c r="E462" s="261" t="str">
        <f t="shared" ref="E462:Q462" si="301" xml:space="preserve"> E454</f>
        <v>RCV additions depreciation - WWN - real POS</v>
      </c>
      <c r="F462" s="261">
        <f t="shared" si="301"/>
        <v>0</v>
      </c>
      <c r="G462" s="261" t="str">
        <f t="shared" si="301"/>
        <v>£m</v>
      </c>
      <c r="H462" s="261">
        <f t="shared" si="301"/>
        <v>0</v>
      </c>
      <c r="I462" s="261">
        <f t="shared" si="301"/>
        <v>0</v>
      </c>
      <c r="J462" s="261">
        <f t="shared" si="301"/>
        <v>0</v>
      </c>
      <c r="K462" s="261">
        <f t="shared" si="301"/>
        <v>0</v>
      </c>
      <c r="L462" s="261">
        <f t="shared" si="301"/>
        <v>0</v>
      </c>
      <c r="M462" s="261">
        <f t="shared" si="301"/>
        <v>4.6694304001738711</v>
      </c>
      <c r="N462" s="261">
        <f t="shared" si="301"/>
        <v>13.791653575154307</v>
      </c>
      <c r="O462" s="261">
        <f t="shared" si="301"/>
        <v>22.29379740136898</v>
      </c>
      <c r="P462" s="261">
        <f t="shared" si="301"/>
        <v>33.263741083019632</v>
      </c>
      <c r="Q462" s="261">
        <f t="shared" si="301"/>
        <v>45.086955760826065</v>
      </c>
    </row>
    <row r="463" spans="1:17" hidden="1" outlineLevel="2">
      <c r="E463" s="260" t="s">
        <v>834</v>
      </c>
      <c r="F463" s="260"/>
      <c r="G463" s="260" t="s">
        <v>255</v>
      </c>
      <c r="H463" s="260"/>
      <c r="I463" s="260"/>
      <c r="J463" s="260">
        <f t="shared" ref="J463:Q463" si="302" xml:space="preserve"> J460 + J461 - J462</f>
        <v>0</v>
      </c>
      <c r="K463" s="260">
        <f t="shared" si="302"/>
        <v>0</v>
      </c>
      <c r="L463" s="260">
        <f t="shared" si="302"/>
        <v>0</v>
      </c>
      <c r="M463" s="260">
        <f t="shared" si="302"/>
        <v>206.23882817667621</v>
      </c>
      <c r="N463" s="260">
        <f t="shared" si="302"/>
        <v>421.23189168826264</v>
      </c>
      <c r="O463" s="260">
        <f t="shared" si="302"/>
        <v>591.4359616775323</v>
      </c>
      <c r="P463" s="260">
        <f t="shared" si="302"/>
        <v>923.94778577617728</v>
      </c>
      <c r="Q463" s="260">
        <f t="shared" si="302"/>
        <v>1168.5266393071313</v>
      </c>
    </row>
    <row r="464" spans="1:17" hidden="1" outlineLevel="2"/>
    <row r="465" spans="1:17" hidden="1" outlineLevel="2">
      <c r="E465" s="84" t="str">
        <f t="shared" ref="E465:Q465" si="303" xml:space="preserve"> E458</f>
        <v>Opening RCV (Post 2020 investment RCV) - WWN - real</v>
      </c>
      <c r="F465" s="84">
        <f t="shared" si="303"/>
        <v>0</v>
      </c>
      <c r="G465" s="84" t="str">
        <f t="shared" si="303"/>
        <v>£m</v>
      </c>
      <c r="H465" s="84">
        <f t="shared" si="303"/>
        <v>0</v>
      </c>
      <c r="I465" s="84">
        <f t="shared" si="303"/>
        <v>0</v>
      </c>
      <c r="J465" s="84">
        <f t="shared" si="303"/>
        <v>0</v>
      </c>
      <c r="K465" s="84">
        <f t="shared" si="303"/>
        <v>0</v>
      </c>
      <c r="L465" s="84">
        <f t="shared" si="303"/>
        <v>0</v>
      </c>
      <c r="M465" s="84">
        <f t="shared" si="303"/>
        <v>0</v>
      </c>
      <c r="N465" s="84">
        <f t="shared" si="303"/>
        <v>206.23882817667592</v>
      </c>
      <c r="O465" s="84">
        <f t="shared" si="303"/>
        <v>421.2318916882632</v>
      </c>
      <c r="P465" s="84">
        <f t="shared" si="303"/>
        <v>591.43596167753287</v>
      </c>
      <c r="Q465" s="84">
        <f t="shared" si="303"/>
        <v>923.94778577617637</v>
      </c>
    </row>
    <row r="466" spans="1:17" hidden="1" outlineLevel="2">
      <c r="E466" s="84" t="str">
        <f t="shared" ref="E466:Q466" si="304" xml:space="preserve"> E463</f>
        <v>Closing RCV (Post 2020 investment RCV) - WWN - real</v>
      </c>
      <c r="F466" s="84">
        <f t="shared" si="304"/>
        <v>0</v>
      </c>
      <c r="G466" s="84" t="str">
        <f t="shared" si="304"/>
        <v>£m</v>
      </c>
      <c r="H466" s="84">
        <f t="shared" si="304"/>
        <v>0</v>
      </c>
      <c r="I466" s="84">
        <f t="shared" si="304"/>
        <v>0</v>
      </c>
      <c r="J466" s="84">
        <f t="shared" si="304"/>
        <v>0</v>
      </c>
      <c r="K466" s="84">
        <f t="shared" si="304"/>
        <v>0</v>
      </c>
      <c r="L466" s="84">
        <f t="shared" si="304"/>
        <v>0</v>
      </c>
      <c r="M466" s="84">
        <f t="shared" si="304"/>
        <v>206.23882817667621</v>
      </c>
      <c r="N466" s="84">
        <f t="shared" si="304"/>
        <v>421.23189168826264</v>
      </c>
      <c r="O466" s="84">
        <f t="shared" si="304"/>
        <v>591.4359616775323</v>
      </c>
      <c r="P466" s="84">
        <f t="shared" si="304"/>
        <v>923.94778577617728</v>
      </c>
      <c r="Q466" s="84">
        <f t="shared" si="304"/>
        <v>1168.5266393071313</v>
      </c>
    </row>
    <row r="467" spans="1:17" hidden="1" outlineLevel="2">
      <c r="E467" s="260" t="s">
        <v>835</v>
      </c>
      <c r="F467" s="260"/>
      <c r="G467" s="260" t="s">
        <v>255</v>
      </c>
      <c r="H467" s="260"/>
      <c r="I467" s="260"/>
      <c r="J467" s="260">
        <f t="shared" ref="J467:Q467" si="305" xml:space="preserve"> AVERAGE(J465:J466)</f>
        <v>0</v>
      </c>
      <c r="K467" s="260">
        <f t="shared" si="305"/>
        <v>0</v>
      </c>
      <c r="L467" s="260">
        <f t="shared" si="305"/>
        <v>0</v>
      </c>
      <c r="M467" s="260">
        <f t="shared" si="305"/>
        <v>103.1194140883381</v>
      </c>
      <c r="N467" s="260">
        <f t="shared" si="305"/>
        <v>313.73535993246929</v>
      </c>
      <c r="O467" s="260">
        <f t="shared" si="305"/>
        <v>506.33392668289775</v>
      </c>
      <c r="P467" s="260">
        <f t="shared" si="305"/>
        <v>757.69187372685508</v>
      </c>
      <c r="Q467" s="260">
        <f t="shared" si="305"/>
        <v>1046.2372125416539</v>
      </c>
    </row>
    <row r="468" spans="1:17" hidden="1" outlineLevel="2">
      <c r="F468" s="84"/>
      <c r="G468" s="84"/>
      <c r="H468" s="84"/>
      <c r="I468" s="84"/>
      <c r="J468" s="84"/>
      <c r="K468" s="84"/>
      <c r="L468" s="84"/>
      <c r="M468" s="84"/>
      <c r="N468" s="84"/>
      <c r="O468" s="84"/>
      <c r="P468" s="84"/>
      <c r="Q468" s="84"/>
    </row>
    <row r="469" spans="1:17" hidden="1" outlineLevel="2">
      <c r="C469" s="86" t="s">
        <v>530</v>
      </c>
      <c r="F469" s="84"/>
      <c r="G469" s="84"/>
      <c r="H469" s="84"/>
      <c r="I469" s="84"/>
      <c r="J469" s="84"/>
      <c r="K469" s="84"/>
      <c r="L469" s="84"/>
      <c r="M469" s="84"/>
      <c r="N469" s="84"/>
      <c r="O469" s="84"/>
      <c r="P469" s="84"/>
      <c r="Q469" s="84"/>
    </row>
    <row r="470" spans="1:17" hidden="1" outlineLevel="2">
      <c r="E470" s="84" t="str">
        <f t="shared" ref="E470:Q470" si="306" xml:space="preserve"> E463</f>
        <v>Closing RCV (Post 2020 investment RCV) - WWN - real</v>
      </c>
      <c r="F470" s="84">
        <f t="shared" si="306"/>
        <v>0</v>
      </c>
      <c r="G470" s="84" t="str">
        <f t="shared" si="306"/>
        <v>£m</v>
      </c>
      <c r="H470" s="84">
        <f t="shared" si="306"/>
        <v>0</v>
      </c>
      <c r="I470" s="84">
        <f t="shared" si="306"/>
        <v>0</v>
      </c>
      <c r="J470" s="84">
        <f t="shared" si="306"/>
        <v>0</v>
      </c>
      <c r="K470" s="84">
        <f t="shared" si="306"/>
        <v>0</v>
      </c>
      <c r="L470" s="84">
        <f t="shared" si="306"/>
        <v>0</v>
      </c>
      <c r="M470" s="84">
        <f t="shared" si="306"/>
        <v>206.23882817667621</v>
      </c>
      <c r="N470" s="84">
        <f t="shared" si="306"/>
        <v>421.23189168826264</v>
      </c>
      <c r="O470" s="84">
        <f t="shared" si="306"/>
        <v>591.4359616775323</v>
      </c>
      <c r="P470" s="84">
        <f t="shared" si="306"/>
        <v>923.94778577617728</v>
      </c>
      <c r="Q470" s="84">
        <f t="shared" si="306"/>
        <v>1168.5266393071313</v>
      </c>
    </row>
    <row r="471" spans="1:17" s="187" customFormat="1" hidden="1" outlineLevel="2">
      <c r="A471" s="183"/>
      <c r="B471" s="218"/>
      <c r="C471" s="185"/>
      <c r="D471" s="186"/>
      <c r="E471" s="181" t="str">
        <f xml:space="preserve"> Inp!E$152</f>
        <v>RCV additions balance - WWN - real</v>
      </c>
      <c r="F471" s="181">
        <f xml:space="preserve"> Inp!F$152</f>
        <v>0</v>
      </c>
      <c r="G471" s="181" t="str">
        <f xml:space="preserve"> Inp!G$152</f>
        <v>£m</v>
      </c>
      <c r="H471" s="181">
        <f xml:space="preserve"> Inp!H$152</f>
        <v>0</v>
      </c>
      <c r="I471" s="181">
        <f xml:space="preserve"> Inp!I$152</f>
        <v>0</v>
      </c>
      <c r="J471" s="181">
        <f xml:space="preserve"> Inp!J$152</f>
        <v>0</v>
      </c>
      <c r="K471" s="181">
        <f xml:space="preserve"> Inp!K$152</f>
        <v>0</v>
      </c>
      <c r="L471" s="181">
        <f xml:space="preserve"> Inp!L$152</f>
        <v>0</v>
      </c>
      <c r="M471" s="181">
        <f xml:space="preserve"> Inp!M$152</f>
        <v>206.23882817667601</v>
      </c>
      <c r="N471" s="181">
        <f xml:space="preserve"> Inp!N$152</f>
        <v>421.23189168826298</v>
      </c>
      <c r="O471" s="181">
        <f xml:space="preserve"> Inp!O$152</f>
        <v>591.43596167753299</v>
      </c>
      <c r="P471" s="181">
        <f xml:space="preserve"> Inp!P$152</f>
        <v>923.94778577617706</v>
      </c>
      <c r="Q471" s="181">
        <f xml:space="preserve"> Inp!Q$152</f>
        <v>1168.5266393071299</v>
      </c>
    </row>
    <row r="472" spans="1:17" s="224" customFormat="1" hidden="1" outlineLevel="2">
      <c r="A472" s="219"/>
      <c r="B472" s="220"/>
      <c r="C472" s="221"/>
      <c r="D472" s="222"/>
      <c r="E472" s="223" t="s">
        <v>748</v>
      </c>
      <c r="G472" s="224" t="s">
        <v>724</v>
      </c>
      <c r="H472" s="247">
        <f xml:space="preserve"> SUM(J472:Q472)</f>
        <v>0</v>
      </c>
      <c r="I472" s="196"/>
      <c r="J472" s="224">
        <f t="shared" ref="J472:Q472" si="307" xml:space="preserve"> IF(ROUND(J470,3) = ROUND(J471,3), 0, 1)</f>
        <v>0</v>
      </c>
      <c r="K472" s="224">
        <f t="shared" si="307"/>
        <v>0</v>
      </c>
      <c r="L472" s="224">
        <f t="shared" si="307"/>
        <v>0</v>
      </c>
      <c r="M472" s="224">
        <f t="shared" si="307"/>
        <v>0</v>
      </c>
      <c r="N472" s="224">
        <f t="shared" si="307"/>
        <v>0</v>
      </c>
      <c r="O472" s="224">
        <f t="shared" si="307"/>
        <v>0</v>
      </c>
      <c r="P472" s="224">
        <f t="shared" si="307"/>
        <v>0</v>
      </c>
      <c r="Q472" s="224">
        <f t="shared" si="307"/>
        <v>0</v>
      </c>
    </row>
    <row r="473" spans="1:17" hidden="1" outlineLevel="2"/>
    <row r="474" spans="1:17" hidden="1" outlineLevel="2"/>
    <row r="475" spans="1:17" s="148" customFormat="1" hidden="1" outlineLevel="1">
      <c r="A475" s="143"/>
      <c r="B475" s="144"/>
      <c r="C475" s="145"/>
      <c r="D475" s="146"/>
      <c r="E475" s="147"/>
      <c r="G475" s="149"/>
    </row>
    <row r="476" spans="1:17" s="92" customFormat="1" hidden="1" outlineLevel="1" collapsed="1">
      <c r="A476" s="11"/>
      <c r="B476" s="12" t="s">
        <v>749</v>
      </c>
      <c r="C476" s="13"/>
      <c r="D476" s="14"/>
      <c r="E476" s="91"/>
      <c r="G476" s="93"/>
    </row>
    <row r="477" spans="1:17" s="92" customFormat="1" hidden="1" outlineLevel="2">
      <c r="A477" s="11"/>
      <c r="B477" s="12"/>
      <c r="C477" s="13"/>
      <c r="D477" s="115"/>
      <c r="E477" s="91"/>
      <c r="G477" s="93"/>
    </row>
    <row r="478" spans="1:17" s="92" customFormat="1" hidden="1" outlineLevel="2">
      <c r="A478" s="11"/>
      <c r="B478" s="12"/>
      <c r="C478" s="13"/>
      <c r="D478" s="115"/>
      <c r="E478" s="91" t="str">
        <f t="shared" ref="E478:Q478" si="308" xml:space="preserve"> E369</f>
        <v>RCV (RPI inflated RCV) 31 March 2020 post midnight adjustments - WWN - real</v>
      </c>
      <c r="F478" s="91">
        <f t="shared" si="308"/>
        <v>0</v>
      </c>
      <c r="G478" s="91" t="str">
        <f t="shared" si="308"/>
        <v>£m</v>
      </c>
      <c r="H478" s="91">
        <f t="shared" si="308"/>
        <v>0</v>
      </c>
      <c r="I478" s="91">
        <f t="shared" si="308"/>
        <v>0</v>
      </c>
      <c r="J478" s="91">
        <f t="shared" si="308"/>
        <v>0</v>
      </c>
      <c r="K478" s="91">
        <f t="shared" si="308"/>
        <v>0</v>
      </c>
      <c r="L478" s="91">
        <f t="shared" si="308"/>
        <v>3427.2911928923309</v>
      </c>
      <c r="M478" s="91">
        <f t="shared" si="308"/>
        <v>0</v>
      </c>
      <c r="N478" s="91">
        <f t="shared" si="308"/>
        <v>0</v>
      </c>
      <c r="O478" s="91">
        <f t="shared" si="308"/>
        <v>0</v>
      </c>
      <c r="P478" s="91">
        <f t="shared" si="308"/>
        <v>0</v>
      </c>
      <c r="Q478" s="91">
        <f t="shared" si="308"/>
        <v>0</v>
      </c>
    </row>
    <row r="479" spans="1:17" s="92" customFormat="1" hidden="1" outlineLevel="2">
      <c r="A479" s="11"/>
      <c r="B479" s="12"/>
      <c r="C479" s="13"/>
      <c r="D479" s="115"/>
      <c r="E479" s="91" t="str">
        <f t="shared" ref="E479:Q479" si="309" xml:space="preserve"> E408</f>
        <v>RCV (CPIH inflated RCV) 31 March 2020 post midnight adjustments - WWN - real</v>
      </c>
      <c r="F479" s="91">
        <f t="shared" si="309"/>
        <v>0</v>
      </c>
      <c r="G479" s="91" t="str">
        <f t="shared" si="309"/>
        <v>£m</v>
      </c>
      <c r="H479" s="91">
        <f t="shared" si="309"/>
        <v>0</v>
      </c>
      <c r="I479" s="91">
        <f t="shared" si="309"/>
        <v>0</v>
      </c>
      <c r="J479" s="91">
        <f t="shared" si="309"/>
        <v>0</v>
      </c>
      <c r="K479" s="91">
        <f t="shared" si="309"/>
        <v>0</v>
      </c>
      <c r="L479" s="91">
        <f t="shared" si="309"/>
        <v>3427.2911928923309</v>
      </c>
      <c r="M479" s="91">
        <f t="shared" si="309"/>
        <v>0</v>
      </c>
      <c r="N479" s="91">
        <f t="shared" si="309"/>
        <v>0</v>
      </c>
      <c r="O479" s="91">
        <f t="shared" si="309"/>
        <v>0</v>
      </c>
      <c r="P479" s="91">
        <f t="shared" si="309"/>
        <v>0</v>
      </c>
      <c r="Q479" s="91">
        <f t="shared" si="309"/>
        <v>0</v>
      </c>
    </row>
    <row r="480" spans="1:17" s="92" customFormat="1" hidden="1" outlineLevel="2">
      <c r="A480" s="11"/>
      <c r="B480" s="12"/>
      <c r="C480" s="13"/>
      <c r="D480" s="115"/>
      <c r="E480" s="91" t="str">
        <f t="shared" ref="E480:Q480" si="310" xml:space="preserve"> E450</f>
        <v>RCV (post 2020 investment RCV) 31 March 2020 post midnight adjustments - WWN - real</v>
      </c>
      <c r="F480" s="91">
        <f t="shared" si="310"/>
        <v>0</v>
      </c>
      <c r="G480" s="91" t="str">
        <f t="shared" si="310"/>
        <v>£m</v>
      </c>
      <c r="H480" s="91">
        <f t="shared" si="310"/>
        <v>0</v>
      </c>
      <c r="I480" s="91">
        <f t="shared" si="310"/>
        <v>0</v>
      </c>
      <c r="J480" s="91">
        <f t="shared" si="310"/>
        <v>0</v>
      </c>
      <c r="K480" s="91">
        <f t="shared" si="310"/>
        <v>0</v>
      </c>
      <c r="L480" s="91">
        <f t="shared" si="310"/>
        <v>0</v>
      </c>
      <c r="M480" s="91">
        <f t="shared" si="310"/>
        <v>0</v>
      </c>
      <c r="N480" s="91">
        <f t="shared" si="310"/>
        <v>0</v>
      </c>
      <c r="O480" s="91">
        <f t="shared" si="310"/>
        <v>0</v>
      </c>
      <c r="P480" s="91">
        <f t="shared" si="310"/>
        <v>0</v>
      </c>
      <c r="Q480" s="91">
        <f t="shared" si="310"/>
        <v>0</v>
      </c>
    </row>
    <row r="481" spans="1:17" s="310" customFormat="1" hidden="1" outlineLevel="2">
      <c r="A481" s="306"/>
      <c r="B481" s="307"/>
      <c r="C481" s="308"/>
      <c r="D481" s="250"/>
      <c r="E481" s="312" t="s">
        <v>836</v>
      </c>
      <c r="F481" s="312"/>
      <c r="G481" s="312" t="s">
        <v>255</v>
      </c>
      <c r="H481" s="312"/>
      <c r="I481" s="312"/>
      <c r="J481" s="312">
        <f t="shared" ref="J481:Q481" si="311" xml:space="preserve"> SUM(J478:J480)</f>
        <v>0</v>
      </c>
      <c r="K481" s="312">
        <f t="shared" si="311"/>
        <v>0</v>
      </c>
      <c r="L481" s="312">
        <f t="shared" si="311"/>
        <v>6854.5823857846617</v>
      </c>
      <c r="M481" s="312">
        <f t="shared" si="311"/>
        <v>0</v>
      </c>
      <c r="N481" s="312">
        <f t="shared" si="311"/>
        <v>0</v>
      </c>
      <c r="O481" s="312">
        <f t="shared" si="311"/>
        <v>0</v>
      </c>
      <c r="P481" s="312">
        <f t="shared" si="311"/>
        <v>0</v>
      </c>
      <c r="Q481" s="312">
        <f t="shared" si="311"/>
        <v>0</v>
      </c>
    </row>
    <row r="482" spans="1:17" s="92" customFormat="1" hidden="1" outlineLevel="2">
      <c r="A482" s="11"/>
      <c r="B482" s="12"/>
      <c r="C482" s="13"/>
      <c r="D482" s="115"/>
      <c r="E482" s="91"/>
      <c r="G482" s="93"/>
    </row>
    <row r="483" spans="1:17" s="98" customFormat="1" hidden="1" outlineLevel="2">
      <c r="A483" s="94"/>
      <c r="B483" s="95"/>
      <c r="C483" s="96"/>
      <c r="D483" s="97"/>
      <c r="E483" s="84" t="str">
        <f t="shared" ref="E483:Q483" si="312" xml:space="preserve"> E376</f>
        <v>Opening RCV (RPI inflated RCV) - WWN - real</v>
      </c>
      <c r="F483" s="84">
        <f t="shared" si="312"/>
        <v>0</v>
      </c>
      <c r="G483" s="84" t="str">
        <f t="shared" si="312"/>
        <v>£m</v>
      </c>
      <c r="H483" s="84">
        <f t="shared" si="312"/>
        <v>0</v>
      </c>
      <c r="I483" s="84">
        <f t="shared" si="312"/>
        <v>0</v>
      </c>
      <c r="J483" s="84">
        <f t="shared" si="312"/>
        <v>0</v>
      </c>
      <c r="K483" s="84">
        <f t="shared" si="312"/>
        <v>0</v>
      </c>
      <c r="L483" s="84">
        <f t="shared" si="312"/>
        <v>0</v>
      </c>
      <c r="M483" s="84">
        <f t="shared" si="312"/>
        <v>3442.1601687488333</v>
      </c>
      <c r="N483" s="84">
        <f t="shared" si="312"/>
        <v>3285.7859408443492</v>
      </c>
      <c r="O483" s="84">
        <f t="shared" si="312"/>
        <v>3144.3700692498646</v>
      </c>
      <c r="P483" s="84">
        <f t="shared" si="312"/>
        <v>3009.5409504739723</v>
      </c>
      <c r="Q483" s="84">
        <f t="shared" si="312"/>
        <v>2880.8672714247646</v>
      </c>
    </row>
    <row r="484" spans="1:17" hidden="1" outlineLevel="2">
      <c r="D484" s="83" t="s">
        <v>719</v>
      </c>
      <c r="E484" s="84" t="str">
        <f t="shared" ref="E484:Q484" si="313" xml:space="preserve"> E420</f>
        <v>Opening RCV (CPIH inflated RCV) - WWN - real</v>
      </c>
      <c r="F484" s="84">
        <f t="shared" si="313"/>
        <v>0</v>
      </c>
      <c r="G484" s="84" t="str">
        <f t="shared" si="313"/>
        <v>£m</v>
      </c>
      <c r="H484" s="84">
        <f t="shared" si="313"/>
        <v>0</v>
      </c>
      <c r="I484" s="84">
        <f t="shared" si="313"/>
        <v>0</v>
      </c>
      <c r="J484" s="84">
        <f t="shared" si="313"/>
        <v>0</v>
      </c>
      <c r="K484" s="84">
        <f t="shared" si="313"/>
        <v>0</v>
      </c>
      <c r="L484" s="84">
        <f t="shared" si="313"/>
        <v>0</v>
      </c>
      <c r="M484" s="84">
        <f t="shared" si="313"/>
        <v>3427.2911928923309</v>
      </c>
      <c r="N484" s="84">
        <f t="shared" si="313"/>
        <v>3275.5332883481842</v>
      </c>
      <c r="O484" s="84">
        <f t="shared" si="313"/>
        <v>3134.6392572687041</v>
      </c>
      <c r="P484" s="84">
        <f t="shared" si="313"/>
        <v>2999.5946158056636</v>
      </c>
      <c r="Q484" s="84">
        <f t="shared" si="313"/>
        <v>2870.7367067040113</v>
      </c>
    </row>
    <row r="485" spans="1:17" hidden="1" outlineLevel="2">
      <c r="D485" s="83" t="s">
        <v>719</v>
      </c>
      <c r="E485" s="84" t="str">
        <f t="shared" ref="E485:Q485" si="314" xml:space="preserve"> E458</f>
        <v>Opening RCV (Post 2020 investment RCV) - WWN - real</v>
      </c>
      <c r="F485" s="84">
        <f t="shared" si="314"/>
        <v>0</v>
      </c>
      <c r="G485" s="84" t="str">
        <f t="shared" si="314"/>
        <v>£m</v>
      </c>
      <c r="H485" s="84">
        <f t="shared" si="314"/>
        <v>0</v>
      </c>
      <c r="I485" s="84">
        <f t="shared" si="314"/>
        <v>0</v>
      </c>
      <c r="J485" s="84">
        <f t="shared" si="314"/>
        <v>0</v>
      </c>
      <c r="K485" s="84">
        <f t="shared" si="314"/>
        <v>0</v>
      </c>
      <c r="L485" s="84">
        <f t="shared" si="314"/>
        <v>0</v>
      </c>
      <c r="M485" s="84">
        <f t="shared" si="314"/>
        <v>0</v>
      </c>
      <c r="N485" s="84">
        <f t="shared" si="314"/>
        <v>206.23882817667592</v>
      </c>
      <c r="O485" s="84">
        <f t="shared" si="314"/>
        <v>421.2318916882632</v>
      </c>
      <c r="P485" s="84">
        <f t="shared" si="314"/>
        <v>591.43596167753287</v>
      </c>
      <c r="Q485" s="84">
        <f t="shared" si="314"/>
        <v>923.94778577617637</v>
      </c>
    </row>
    <row r="486" spans="1:17" s="310" customFormat="1" hidden="1" outlineLevel="2">
      <c r="A486" s="306"/>
      <c r="B486" s="307"/>
      <c r="C486" s="308"/>
      <c r="D486" s="250"/>
      <c r="E486" s="312" t="s">
        <v>837</v>
      </c>
      <c r="F486" s="312"/>
      <c r="G486" s="312" t="s">
        <v>255</v>
      </c>
      <c r="H486" s="312"/>
      <c r="I486" s="312"/>
      <c r="J486" s="312">
        <f t="shared" ref="J486:Q486" si="315" xml:space="preserve"> SUM(J483:J485)</f>
        <v>0</v>
      </c>
      <c r="K486" s="312">
        <f t="shared" si="315"/>
        <v>0</v>
      </c>
      <c r="L486" s="312">
        <f t="shared" si="315"/>
        <v>0</v>
      </c>
      <c r="M486" s="312">
        <f t="shared" si="315"/>
        <v>6869.4513616411641</v>
      </c>
      <c r="N486" s="312">
        <f t="shared" si="315"/>
        <v>6767.5580573692096</v>
      </c>
      <c r="O486" s="312">
        <f t="shared" si="315"/>
        <v>6700.2412182068319</v>
      </c>
      <c r="P486" s="312">
        <f t="shared" si="315"/>
        <v>6600.5715279571687</v>
      </c>
      <c r="Q486" s="312">
        <f t="shared" si="315"/>
        <v>6675.5517639049531</v>
      </c>
    </row>
    <row r="487" spans="1:17" hidden="1" outlineLevel="2">
      <c r="F487" s="84"/>
      <c r="G487" s="84"/>
      <c r="H487" s="84"/>
      <c r="I487" s="84"/>
      <c r="J487" s="84"/>
      <c r="K487" s="84"/>
      <c r="L487" s="84"/>
      <c r="M487" s="84"/>
      <c r="N487" s="84"/>
      <c r="O487" s="84"/>
      <c r="P487" s="84"/>
      <c r="Q487" s="84"/>
    </row>
    <row r="488" spans="1:17" s="98" customFormat="1" hidden="1" outlineLevel="2">
      <c r="A488" s="94"/>
      <c r="B488" s="95"/>
      <c r="C488" s="96"/>
      <c r="D488" s="97"/>
      <c r="E488" s="84" t="str">
        <f t="shared" ref="E488:Q488" si="316" xml:space="preserve"> E380</f>
        <v>Closing RCV (RPI inflated RCV) - WWN - real</v>
      </c>
      <c r="F488" s="84">
        <f t="shared" si="316"/>
        <v>0</v>
      </c>
      <c r="G488" s="84" t="str">
        <f t="shared" si="316"/>
        <v>£m</v>
      </c>
      <c r="H488" s="84">
        <f t="shared" si="316"/>
        <v>0</v>
      </c>
      <c r="I488" s="84">
        <f t="shared" si="316"/>
        <v>0</v>
      </c>
      <c r="J488" s="84">
        <f t="shared" si="316"/>
        <v>0</v>
      </c>
      <c r="K488" s="84">
        <f t="shared" si="316"/>
        <v>0</v>
      </c>
      <c r="L488" s="84">
        <f t="shared" si="316"/>
        <v>0</v>
      </c>
      <c r="M488" s="84">
        <f t="shared" si="316"/>
        <v>3255.3222753269292</v>
      </c>
      <c r="N488" s="84">
        <f t="shared" si="316"/>
        <v>3111.5930420038094</v>
      </c>
      <c r="O488" s="84">
        <f t="shared" si="316"/>
        <v>2977.462510110392</v>
      </c>
      <c r="P488" s="84">
        <f t="shared" si="316"/>
        <v>2850.1603528340033</v>
      </c>
      <c r="Q488" s="84">
        <f t="shared" si="316"/>
        <v>2730.528020563333</v>
      </c>
    </row>
    <row r="489" spans="1:17" hidden="1" outlineLevel="2">
      <c r="D489" s="83" t="s">
        <v>719</v>
      </c>
      <c r="E489" s="84" t="str">
        <f t="shared" ref="E489:Q489" si="317" xml:space="preserve"> E425</f>
        <v>Closing RCV (CPIH inflated RCV) - WWN - real</v>
      </c>
      <c r="F489" s="84">
        <f t="shared" si="317"/>
        <v>0</v>
      </c>
      <c r="G489" s="84" t="str">
        <f t="shared" si="317"/>
        <v>£m</v>
      </c>
      <c r="H489" s="84">
        <f t="shared" si="317"/>
        <v>0</v>
      </c>
      <c r="I489" s="84">
        <f t="shared" si="317"/>
        <v>0</v>
      </c>
      <c r="J489" s="84">
        <f t="shared" si="317"/>
        <v>0</v>
      </c>
      <c r="K489" s="84">
        <f t="shared" si="317"/>
        <v>0</v>
      </c>
      <c r="L489" s="84">
        <f t="shared" si="317"/>
        <v>0</v>
      </c>
      <c r="M489" s="84">
        <f t="shared" si="317"/>
        <v>3275.5332883481774</v>
      </c>
      <c r="N489" s="84">
        <f t="shared" si="317"/>
        <v>3134.6392572687064</v>
      </c>
      <c r="O489" s="84">
        <f t="shared" si="317"/>
        <v>2999.5946158056599</v>
      </c>
      <c r="P489" s="84">
        <f t="shared" si="317"/>
        <v>2870.7367067040173</v>
      </c>
      <c r="Q489" s="84">
        <f t="shared" si="317"/>
        <v>2749.6334906223005</v>
      </c>
    </row>
    <row r="490" spans="1:17" hidden="1" outlineLevel="2">
      <c r="D490" s="83" t="s">
        <v>719</v>
      </c>
      <c r="E490" s="84" t="str">
        <f t="shared" ref="E490:Q490" si="318" xml:space="preserve"> E463</f>
        <v>Closing RCV (Post 2020 investment RCV) - WWN - real</v>
      </c>
      <c r="F490" s="84">
        <f t="shared" si="318"/>
        <v>0</v>
      </c>
      <c r="G490" s="84" t="str">
        <f t="shared" si="318"/>
        <v>£m</v>
      </c>
      <c r="H490" s="84">
        <f t="shared" si="318"/>
        <v>0</v>
      </c>
      <c r="I490" s="84">
        <f t="shared" si="318"/>
        <v>0</v>
      </c>
      <c r="J490" s="84">
        <f t="shared" si="318"/>
        <v>0</v>
      </c>
      <c r="K490" s="84">
        <f t="shared" si="318"/>
        <v>0</v>
      </c>
      <c r="L490" s="84">
        <f t="shared" si="318"/>
        <v>0</v>
      </c>
      <c r="M490" s="84">
        <f t="shared" si="318"/>
        <v>206.23882817667621</v>
      </c>
      <c r="N490" s="84">
        <f t="shared" si="318"/>
        <v>421.23189168826264</v>
      </c>
      <c r="O490" s="84">
        <f t="shared" si="318"/>
        <v>591.4359616775323</v>
      </c>
      <c r="P490" s="84">
        <f t="shared" si="318"/>
        <v>923.94778577617728</v>
      </c>
      <c r="Q490" s="84">
        <f t="shared" si="318"/>
        <v>1168.5266393071313</v>
      </c>
    </row>
    <row r="491" spans="1:17" hidden="1" outlineLevel="2">
      <c r="E491" s="211" t="s">
        <v>838</v>
      </c>
      <c r="F491" s="211"/>
      <c r="G491" s="211" t="s">
        <v>255</v>
      </c>
      <c r="H491" s="211"/>
      <c r="I491" s="211"/>
      <c r="J491" s="211">
        <f t="shared" ref="J491" si="319" xml:space="preserve"> SUM(J488:J490)</f>
        <v>0</v>
      </c>
      <c r="K491" s="211">
        <f t="shared" ref="K491:Q491" si="320" xml:space="preserve"> SUM(K488:K490)</f>
        <v>0</v>
      </c>
      <c r="L491" s="211">
        <f t="shared" si="320"/>
        <v>0</v>
      </c>
      <c r="M491" s="211">
        <f t="shared" si="320"/>
        <v>6737.0943918517823</v>
      </c>
      <c r="N491" s="211">
        <f t="shared" si="320"/>
        <v>6667.4641909607781</v>
      </c>
      <c r="O491" s="211">
        <f t="shared" si="320"/>
        <v>6568.4930875935843</v>
      </c>
      <c r="P491" s="211">
        <f t="shared" si="320"/>
        <v>6644.8448453141982</v>
      </c>
      <c r="Q491" s="211">
        <f t="shared" si="320"/>
        <v>6648.6881504927651</v>
      </c>
    </row>
    <row r="492" spans="1:17" s="148" customFormat="1" hidden="1" outlineLevel="2">
      <c r="A492" s="143"/>
      <c r="B492" s="144"/>
      <c r="C492" s="145"/>
      <c r="D492" s="146"/>
      <c r="E492" s="147"/>
      <c r="G492" s="149"/>
    </row>
    <row r="493" spans="1:17" hidden="1" outlineLevel="2">
      <c r="E493" s="84" t="str">
        <f t="shared" ref="E493:Q493" si="321" xml:space="preserve"> E486</f>
        <v>Total: Opening RCV - WWN - real</v>
      </c>
      <c r="F493" s="84">
        <f t="shared" si="321"/>
        <v>0</v>
      </c>
      <c r="G493" s="84" t="str">
        <f t="shared" si="321"/>
        <v>£m</v>
      </c>
      <c r="H493" s="84">
        <f t="shared" si="321"/>
        <v>0</v>
      </c>
      <c r="I493" s="84">
        <f t="shared" si="321"/>
        <v>0</v>
      </c>
      <c r="J493" s="84">
        <f t="shared" si="321"/>
        <v>0</v>
      </c>
      <c r="K493" s="84">
        <f t="shared" si="321"/>
        <v>0</v>
      </c>
      <c r="L493" s="84">
        <f t="shared" si="321"/>
        <v>0</v>
      </c>
      <c r="M493" s="84">
        <f t="shared" si="321"/>
        <v>6869.4513616411641</v>
      </c>
      <c r="N493" s="84">
        <f t="shared" si="321"/>
        <v>6767.5580573692096</v>
      </c>
      <c r="O493" s="84">
        <f t="shared" si="321"/>
        <v>6700.2412182068319</v>
      </c>
      <c r="P493" s="84">
        <f t="shared" si="321"/>
        <v>6600.5715279571687</v>
      </c>
      <c r="Q493" s="84">
        <f t="shared" si="321"/>
        <v>6675.5517639049531</v>
      </c>
    </row>
    <row r="494" spans="1:17" hidden="1" outlineLevel="2">
      <c r="E494" s="84" t="str">
        <f t="shared" ref="E494:Q494" si="322" xml:space="preserve"> E491</f>
        <v>Total: Closing RCV - WWN - real</v>
      </c>
      <c r="F494" s="84">
        <f t="shared" si="322"/>
        <v>0</v>
      </c>
      <c r="G494" s="84" t="str">
        <f t="shared" si="322"/>
        <v>£m</v>
      </c>
      <c r="H494" s="84">
        <f t="shared" si="322"/>
        <v>0</v>
      </c>
      <c r="I494" s="84">
        <f t="shared" si="322"/>
        <v>0</v>
      </c>
      <c r="J494" s="84">
        <f t="shared" si="322"/>
        <v>0</v>
      </c>
      <c r="K494" s="84">
        <f t="shared" si="322"/>
        <v>0</v>
      </c>
      <c r="L494" s="84">
        <f t="shared" si="322"/>
        <v>0</v>
      </c>
      <c r="M494" s="84">
        <f t="shared" si="322"/>
        <v>6737.0943918517823</v>
      </c>
      <c r="N494" s="84">
        <f t="shared" si="322"/>
        <v>6667.4641909607781</v>
      </c>
      <c r="O494" s="84">
        <f t="shared" si="322"/>
        <v>6568.4930875935843</v>
      </c>
      <c r="P494" s="84">
        <f t="shared" si="322"/>
        <v>6644.8448453141982</v>
      </c>
      <c r="Q494" s="84">
        <f t="shared" si="322"/>
        <v>6648.6881504927651</v>
      </c>
    </row>
    <row r="495" spans="1:17" hidden="1" outlineLevel="2">
      <c r="E495" s="211" t="s">
        <v>839</v>
      </c>
      <c r="F495" s="211"/>
      <c r="G495" s="211" t="s">
        <v>255</v>
      </c>
      <c r="H495" s="211"/>
      <c r="I495" s="211"/>
      <c r="J495" s="211">
        <f t="shared" ref="J495:Q495" si="323" xml:space="preserve"> AVERAGE(J493:J494)</f>
        <v>0</v>
      </c>
      <c r="K495" s="211">
        <f t="shared" si="323"/>
        <v>0</v>
      </c>
      <c r="L495" s="211">
        <f t="shared" si="323"/>
        <v>0</v>
      </c>
      <c r="M495" s="211">
        <f t="shared" si="323"/>
        <v>6803.2728767464732</v>
      </c>
      <c r="N495" s="211">
        <f t="shared" si="323"/>
        <v>6717.5111241649938</v>
      </c>
      <c r="O495" s="211">
        <f t="shared" si="323"/>
        <v>6634.3671529002077</v>
      </c>
      <c r="P495" s="211">
        <f t="shared" si="323"/>
        <v>6622.7081866356839</v>
      </c>
      <c r="Q495" s="211">
        <f t="shared" si="323"/>
        <v>6662.1199571988591</v>
      </c>
    </row>
    <row r="496" spans="1:17" hidden="1" outlineLevel="2">
      <c r="F496" s="84"/>
      <c r="G496" s="84"/>
      <c r="H496" s="84"/>
      <c r="I496" s="84"/>
      <c r="J496" s="84"/>
      <c r="K496" s="84"/>
      <c r="L496" s="84"/>
      <c r="M496" s="84"/>
      <c r="N496" s="84"/>
      <c r="O496" s="84"/>
      <c r="P496" s="84"/>
      <c r="Q496" s="84"/>
    </row>
    <row r="497" spans="1:17" hidden="1" outlineLevel="2">
      <c r="C497" s="86" t="s">
        <v>530</v>
      </c>
      <c r="F497" s="84"/>
      <c r="G497" s="84"/>
      <c r="H497" s="84"/>
      <c r="I497" s="84"/>
      <c r="J497" s="84"/>
      <c r="K497" s="84"/>
      <c r="L497" s="84"/>
      <c r="M497" s="84"/>
      <c r="N497" s="84"/>
      <c r="O497" s="84"/>
      <c r="P497" s="84"/>
      <c r="Q497" s="84"/>
    </row>
    <row r="498" spans="1:17" s="187" customFormat="1" hidden="1" outlineLevel="2">
      <c r="A498" s="183"/>
      <c r="B498" s="218"/>
      <c r="C498" s="185"/>
      <c r="D498" s="186"/>
      <c r="E498" s="181" t="str">
        <f xml:space="preserve"> Inp!E$153</f>
        <v>RCV balance - WWN BEG - nominal</v>
      </c>
      <c r="F498" s="181">
        <f xml:space="preserve"> Inp!F$153</f>
        <v>0</v>
      </c>
      <c r="G498" s="181" t="str">
        <f xml:space="preserve"> Inp!G$153</f>
        <v>£m</v>
      </c>
      <c r="H498" s="181">
        <f xml:space="preserve"> Inp!H$153</f>
        <v>0</v>
      </c>
      <c r="I498" s="181">
        <f xml:space="preserve"> Inp!I$153</f>
        <v>0</v>
      </c>
      <c r="J498" s="181">
        <f xml:space="preserve"> Inp!J$153</f>
        <v>0</v>
      </c>
      <c r="K498" s="181">
        <f xml:space="preserve"> Inp!K$153</f>
        <v>0</v>
      </c>
      <c r="L498" s="181">
        <f xml:space="preserve"> Inp!L$153</f>
        <v>0</v>
      </c>
      <c r="M498" s="181">
        <f xml:space="preserve"> Inp!M$153</f>
        <v>7139.7530294497301</v>
      </c>
      <c r="N498" s="181">
        <f xml:space="preserve"> Inp!N$153</f>
        <v>7156.5573288001397</v>
      </c>
      <c r="O498" s="181">
        <f xml:space="preserve"> Inp!O$153</f>
        <v>7224.5410192502304</v>
      </c>
      <c r="P498" s="181">
        <f xml:space="preserve"> Inp!P$153</f>
        <v>7264.99362696753</v>
      </c>
      <c r="Q498" s="181">
        <f xml:space="preserve"> Inp!Q$153</f>
        <v>7503.7797346566404</v>
      </c>
    </row>
    <row r="499" spans="1:17" s="187" customFormat="1" hidden="1" outlineLevel="2">
      <c r="A499" s="183"/>
      <c r="B499" s="218"/>
      <c r="C499" s="185"/>
      <c r="D499" s="186"/>
      <c r="E499" s="181" t="str">
        <f xml:space="preserve"> Inp!E$154</f>
        <v>Indexation on RCV balance BEG - WWN - nominal</v>
      </c>
      <c r="F499" s="181">
        <f xml:space="preserve"> Inp!F$154</f>
        <v>0</v>
      </c>
      <c r="G499" s="181" t="str">
        <f xml:space="preserve"> Inp!G$154</f>
        <v>£m</v>
      </c>
      <c r="H499" s="181">
        <f xml:space="preserve"> Inp!H$154</f>
        <v>0</v>
      </c>
      <c r="I499" s="181">
        <f xml:space="preserve"> Inp!I$154</f>
        <v>0</v>
      </c>
      <c r="J499" s="181">
        <f xml:space="preserve"> Inp!J$154</f>
        <v>0</v>
      </c>
      <c r="K499" s="181">
        <f xml:space="preserve"> Inp!K$154</f>
        <v>0</v>
      </c>
      <c r="L499" s="181">
        <f xml:space="preserve"> Inp!L$154</f>
        <v>0</v>
      </c>
      <c r="M499" s="181">
        <f xml:space="preserve"> Inp!M$154</f>
        <v>157.40203883133401</v>
      </c>
      <c r="N499" s="181">
        <f xml:space="preserve"> Inp!N$154</f>
        <v>176.44055244920901</v>
      </c>
      <c r="O499" s="181">
        <f xml:space="preserve"> Inp!O$154</f>
        <v>186.17085945421101</v>
      </c>
      <c r="P499" s="181">
        <f xml:space="preserve"> Inp!P$154</f>
        <v>188.789873118797</v>
      </c>
      <c r="Q499" s="181">
        <f xml:space="preserve"> Inp!Q$154</f>
        <v>192.98377226309</v>
      </c>
    </row>
    <row r="500" spans="1:17" s="187" customFormat="1" hidden="1" outlineLevel="2">
      <c r="A500" s="183"/>
      <c r="B500" s="216"/>
      <c r="C500" s="185"/>
      <c r="D500" s="186"/>
      <c r="E500" s="181" t="str">
        <f>Index!E$85</f>
        <v>CPIH index (PR19FD) - FYA - inflate from FYA 2017-18</v>
      </c>
      <c r="F500" s="181">
        <f>Index!F$85</f>
        <v>0</v>
      </c>
      <c r="G500" s="181" t="str">
        <f>Index!G$85</f>
        <v>Factor</v>
      </c>
      <c r="H500" s="181">
        <f>Index!H$85</f>
        <v>0</v>
      </c>
      <c r="I500" s="181">
        <f>Index!I$85</f>
        <v>0</v>
      </c>
      <c r="J500" s="181">
        <f>Index!J$85</f>
        <v>1</v>
      </c>
      <c r="K500" s="181">
        <f>Index!K$85</f>
        <v>1.0212697905005599</v>
      </c>
      <c r="L500" s="181">
        <f>Index!L$85</f>
        <v>1.0416029201511179</v>
      </c>
      <c r="M500" s="181">
        <f>Index!M$85</f>
        <v>1.0622616980779827</v>
      </c>
      <c r="N500" s="181">
        <f>Index!N$85</f>
        <v>1.0835515290872799</v>
      </c>
      <c r="O500" s="181">
        <f>Index!O$85</f>
        <v>1.1060365794841869</v>
      </c>
      <c r="P500" s="181">
        <f>Index!P$85</f>
        <v>1.1292633476533553</v>
      </c>
      <c r="Q500" s="181">
        <f>Index!Q$85</f>
        <v>1.1529778779540774</v>
      </c>
    </row>
    <row r="501" spans="1:17" s="240" customFormat="1" hidden="1" outlineLevel="2">
      <c r="A501" s="237"/>
      <c r="B501" s="220"/>
      <c r="C501" s="238"/>
      <c r="D501" s="239"/>
      <c r="E501" s="196" t="s">
        <v>840</v>
      </c>
      <c r="F501" s="196"/>
      <c r="G501" s="196" t="s">
        <v>255</v>
      </c>
      <c r="H501" s="196"/>
      <c r="I501" s="196"/>
      <c r="J501" s="196">
        <f t="shared" ref="J501:Q501" si="324" xml:space="preserve"> J498 / J500</f>
        <v>0</v>
      </c>
      <c r="K501" s="196">
        <f t="shared" si="324"/>
        <v>0</v>
      </c>
      <c r="L501" s="196">
        <f t="shared" si="324"/>
        <v>0</v>
      </c>
      <c r="M501" s="196">
        <f t="shared" si="324"/>
        <v>6721.2750326667501</v>
      </c>
      <c r="N501" s="196">
        <f t="shared" si="324"/>
        <v>6604.7226520259746</v>
      </c>
      <c r="O501" s="196">
        <f t="shared" si="324"/>
        <v>6531.9187025617903</v>
      </c>
      <c r="P501" s="196">
        <f t="shared" si="324"/>
        <v>6433.3918585637393</v>
      </c>
      <c r="Q501" s="196">
        <f t="shared" si="324"/>
        <v>6508.1732079472849</v>
      </c>
    </row>
    <row r="502" spans="1:17" s="224" customFormat="1" hidden="1" outlineLevel="2">
      <c r="A502" s="219"/>
      <c r="B502" s="220"/>
      <c r="C502" s="221"/>
      <c r="D502" s="222"/>
      <c r="E502" s="223" t="s">
        <v>841</v>
      </c>
      <c r="F502" s="223"/>
      <c r="G502" s="223" t="s">
        <v>255</v>
      </c>
      <c r="H502" s="223"/>
      <c r="I502" s="223"/>
      <c r="J502" s="223">
        <f t="shared" ref="J502:Q502" si="325" xml:space="preserve"> J499 / J500</f>
        <v>0</v>
      </c>
      <c r="K502" s="223">
        <f t="shared" si="325"/>
        <v>0</v>
      </c>
      <c r="L502" s="223">
        <f t="shared" si="325"/>
        <v>0</v>
      </c>
      <c r="M502" s="223">
        <f t="shared" si="325"/>
        <v>148.17632897442456</v>
      </c>
      <c r="N502" s="223">
        <f t="shared" si="325"/>
        <v>162.83540534323473</v>
      </c>
      <c r="O502" s="223">
        <f t="shared" si="325"/>
        <v>168.3225156450377</v>
      </c>
      <c r="P502" s="223">
        <f t="shared" si="325"/>
        <v>167.17966939342207</v>
      </c>
      <c r="Q502" s="223">
        <f t="shared" si="325"/>
        <v>167.37855595766814</v>
      </c>
    </row>
    <row r="503" spans="1:17" s="224" customFormat="1" hidden="1" outlineLevel="2">
      <c r="A503" s="219"/>
      <c r="B503" s="220"/>
      <c r="C503" s="221"/>
      <c r="D503" s="222"/>
      <c r="E503" s="223" t="str">
        <f t="shared" ref="E503:Q503" si="326" xml:space="preserve"> E412</f>
        <v>Indexation on RCV - CPI(H) other adjustments balance - WWN - real</v>
      </c>
      <c r="F503" s="223">
        <f t="shared" si="326"/>
        <v>0</v>
      </c>
      <c r="G503" s="223" t="str">
        <f t="shared" si="326"/>
        <v>£m</v>
      </c>
      <c r="H503" s="223">
        <f t="shared" si="326"/>
        <v>0</v>
      </c>
      <c r="I503" s="223">
        <f t="shared" si="326"/>
        <v>0</v>
      </c>
      <c r="J503" s="223">
        <f t="shared" si="326"/>
        <v>0</v>
      </c>
      <c r="K503" s="223">
        <f t="shared" si="326"/>
        <v>0</v>
      </c>
      <c r="L503" s="223">
        <f t="shared" si="326"/>
        <v>0</v>
      </c>
      <c r="M503" s="223">
        <f t="shared" si="326"/>
        <v>0</v>
      </c>
      <c r="N503" s="223">
        <f t="shared" si="326"/>
        <v>0</v>
      </c>
      <c r="O503" s="223">
        <f t="shared" si="326"/>
        <v>0</v>
      </c>
      <c r="P503" s="223">
        <f t="shared" si="326"/>
        <v>0</v>
      </c>
      <c r="Q503" s="223">
        <f t="shared" si="326"/>
        <v>0</v>
      </c>
    </row>
    <row r="504" spans="1:17" s="242" customFormat="1" hidden="1" outlineLevel="2">
      <c r="A504" s="11"/>
      <c r="B504" s="12"/>
      <c r="C504" s="13"/>
      <c r="D504" s="14"/>
      <c r="E504" s="8" t="s">
        <v>842</v>
      </c>
      <c r="F504" s="8"/>
      <c r="G504" s="8" t="s">
        <v>255</v>
      </c>
      <c r="H504" s="8"/>
      <c r="I504" s="8"/>
      <c r="J504" s="8">
        <f t="shared" ref="J504:Q504" si="327" xml:space="preserve"> SUM(J501:J503)</f>
        <v>0</v>
      </c>
      <c r="K504" s="8">
        <f t="shared" si="327"/>
        <v>0</v>
      </c>
      <c r="L504" s="8">
        <f t="shared" si="327"/>
        <v>0</v>
      </c>
      <c r="M504" s="8">
        <f t="shared" si="327"/>
        <v>6869.451361641175</v>
      </c>
      <c r="N504" s="8">
        <f t="shared" si="327"/>
        <v>6767.5580573692096</v>
      </c>
      <c r="O504" s="8">
        <f t="shared" si="327"/>
        <v>6700.2412182068283</v>
      </c>
      <c r="P504" s="8">
        <f t="shared" si="327"/>
        <v>6600.5715279571614</v>
      </c>
      <c r="Q504" s="8">
        <f t="shared" si="327"/>
        <v>6675.5517639049531</v>
      </c>
    </row>
    <row r="505" spans="1:17" s="240" customFormat="1" hidden="1" outlineLevel="2">
      <c r="A505" s="237"/>
      <c r="B505" s="241"/>
      <c r="C505" s="238"/>
      <c r="D505" s="239"/>
      <c r="E505" s="196"/>
      <c r="F505" s="196"/>
      <c r="G505" s="196"/>
      <c r="H505" s="196"/>
      <c r="I505" s="196"/>
      <c r="J505" s="196"/>
      <c r="K505" s="196"/>
      <c r="L505" s="196"/>
      <c r="M505" s="196"/>
      <c r="N505" s="196"/>
      <c r="O505" s="196"/>
      <c r="P505" s="196"/>
      <c r="Q505" s="196"/>
    </row>
    <row r="506" spans="1:17" hidden="1" outlineLevel="2">
      <c r="E506" s="84" t="str">
        <f t="shared" ref="E506:Q506" si="328" xml:space="preserve"> E486</f>
        <v>Total: Opening RCV - WWN - real</v>
      </c>
      <c r="F506" s="84">
        <f t="shared" si="328"/>
        <v>0</v>
      </c>
      <c r="G506" s="84" t="str">
        <f t="shared" si="328"/>
        <v>£m</v>
      </c>
      <c r="H506" s="84">
        <f t="shared" si="328"/>
        <v>0</v>
      </c>
      <c r="I506" s="84">
        <f t="shared" si="328"/>
        <v>0</v>
      </c>
      <c r="J506" s="84">
        <f t="shared" si="328"/>
        <v>0</v>
      </c>
      <c r="K506" s="84">
        <f t="shared" si="328"/>
        <v>0</v>
      </c>
      <c r="L506" s="84">
        <f t="shared" si="328"/>
        <v>0</v>
      </c>
      <c r="M506" s="84">
        <f t="shared" si="328"/>
        <v>6869.4513616411641</v>
      </c>
      <c r="N506" s="84">
        <f t="shared" si="328"/>
        <v>6767.5580573692096</v>
      </c>
      <c r="O506" s="84">
        <f t="shared" si="328"/>
        <v>6700.2412182068319</v>
      </c>
      <c r="P506" s="84">
        <f t="shared" si="328"/>
        <v>6600.5715279571687</v>
      </c>
      <c r="Q506" s="84">
        <f t="shared" si="328"/>
        <v>6675.5517639049531</v>
      </c>
    </row>
    <row r="507" spans="1:17" s="240" customFormat="1" hidden="1" outlineLevel="2">
      <c r="A507" s="237"/>
      <c r="B507" s="220"/>
      <c r="C507" s="238"/>
      <c r="D507" s="239"/>
      <c r="E507" s="196" t="str">
        <f t="shared" ref="E507:Q507" si="329" xml:space="preserve"> E504</f>
        <v>Total: WWN BEG - real</v>
      </c>
      <c r="F507" s="196">
        <f t="shared" si="329"/>
        <v>0</v>
      </c>
      <c r="G507" s="196" t="str">
        <f t="shared" si="329"/>
        <v>£m</v>
      </c>
      <c r="H507" s="196">
        <f t="shared" si="329"/>
        <v>0</v>
      </c>
      <c r="I507" s="196">
        <f t="shared" si="329"/>
        <v>0</v>
      </c>
      <c r="J507" s="196">
        <f t="shared" si="329"/>
        <v>0</v>
      </c>
      <c r="K507" s="196">
        <f t="shared" si="329"/>
        <v>0</v>
      </c>
      <c r="L507" s="196">
        <f t="shared" si="329"/>
        <v>0</v>
      </c>
      <c r="M507" s="196">
        <f t="shared" si="329"/>
        <v>6869.451361641175</v>
      </c>
      <c r="N507" s="196">
        <f t="shared" si="329"/>
        <v>6767.5580573692096</v>
      </c>
      <c r="O507" s="196">
        <f t="shared" si="329"/>
        <v>6700.2412182068283</v>
      </c>
      <c r="P507" s="196">
        <f t="shared" si="329"/>
        <v>6600.5715279571614</v>
      </c>
      <c r="Q507" s="196">
        <f t="shared" si="329"/>
        <v>6675.5517639049531</v>
      </c>
    </row>
    <row r="508" spans="1:17" s="224" customFormat="1" hidden="1" outlineLevel="2">
      <c r="A508" s="219"/>
      <c r="B508" s="220"/>
      <c r="C508" s="221"/>
      <c r="D508" s="222"/>
      <c r="E508" s="223" t="s">
        <v>843</v>
      </c>
      <c r="G508" s="224" t="s">
        <v>724</v>
      </c>
      <c r="H508" s="247">
        <f xml:space="preserve"> SUM(J508:Q508)</f>
        <v>0</v>
      </c>
      <c r="I508" s="196"/>
      <c r="J508" s="224">
        <f t="shared" ref="J508:Q508" si="330" xml:space="preserve"> IF(ROUND(J506,3) = ROUND(J507,3), 0, 1)</f>
        <v>0</v>
      </c>
      <c r="K508" s="224">
        <f t="shared" si="330"/>
        <v>0</v>
      </c>
      <c r="L508" s="224">
        <f t="shared" si="330"/>
        <v>0</v>
      </c>
      <c r="M508" s="224">
        <f t="shared" si="330"/>
        <v>0</v>
      </c>
      <c r="N508" s="224">
        <f t="shared" si="330"/>
        <v>0</v>
      </c>
      <c r="O508" s="224">
        <f t="shared" si="330"/>
        <v>0</v>
      </c>
      <c r="P508" s="224">
        <f t="shared" si="330"/>
        <v>0</v>
      </c>
      <c r="Q508" s="224">
        <f t="shared" si="330"/>
        <v>0</v>
      </c>
    </row>
    <row r="509" spans="1:17" hidden="1" outlineLevel="2"/>
    <row r="510" spans="1:17" hidden="1" outlineLevel="2">
      <c r="C510" s="86" t="s">
        <v>530</v>
      </c>
      <c r="F510" s="84"/>
      <c r="G510" s="84"/>
      <c r="H510" s="84"/>
      <c r="I510" s="84"/>
      <c r="J510" s="84"/>
      <c r="K510" s="84"/>
      <c r="L510" s="84"/>
      <c r="M510" s="84"/>
      <c r="N510" s="84"/>
      <c r="O510" s="84"/>
      <c r="P510" s="84"/>
      <c r="Q510" s="84"/>
    </row>
    <row r="511" spans="1:17" hidden="1" outlineLevel="2">
      <c r="E511" s="84" t="str">
        <f t="shared" ref="E511:Q511" si="331" xml:space="preserve"> E491</f>
        <v>Total: Closing RCV - WWN - real</v>
      </c>
      <c r="F511" s="84">
        <f t="shared" si="331"/>
        <v>0</v>
      </c>
      <c r="G511" s="84" t="str">
        <f t="shared" si="331"/>
        <v>£m</v>
      </c>
      <c r="H511" s="84">
        <f t="shared" si="331"/>
        <v>0</v>
      </c>
      <c r="I511" s="84">
        <f t="shared" si="331"/>
        <v>0</v>
      </c>
      <c r="J511" s="84">
        <f t="shared" si="331"/>
        <v>0</v>
      </c>
      <c r="K511" s="84">
        <f t="shared" si="331"/>
        <v>0</v>
      </c>
      <c r="L511" s="84">
        <f t="shared" si="331"/>
        <v>0</v>
      </c>
      <c r="M511" s="84">
        <f t="shared" si="331"/>
        <v>6737.0943918517823</v>
      </c>
      <c r="N511" s="84">
        <f t="shared" si="331"/>
        <v>6667.4641909607781</v>
      </c>
      <c r="O511" s="84">
        <f t="shared" si="331"/>
        <v>6568.4930875935843</v>
      </c>
      <c r="P511" s="84">
        <f t="shared" si="331"/>
        <v>6644.8448453141982</v>
      </c>
      <c r="Q511" s="84">
        <f t="shared" si="331"/>
        <v>6648.6881504927651</v>
      </c>
    </row>
    <row r="512" spans="1:17" s="187" customFormat="1" hidden="1" outlineLevel="2">
      <c r="A512" s="183"/>
      <c r="B512" s="218"/>
      <c r="C512" s="185"/>
      <c r="D512" s="186"/>
      <c r="E512" s="181" t="str">
        <f xml:space="preserve"> Inp!E$155</f>
        <v>RCV balance - WWN - real</v>
      </c>
      <c r="F512" s="181">
        <f xml:space="preserve"> Inp!F$155</f>
        <v>0</v>
      </c>
      <c r="G512" s="181" t="str">
        <f xml:space="preserve"> Inp!G$155</f>
        <v>£m</v>
      </c>
      <c r="H512" s="181">
        <f xml:space="preserve"> Inp!H$155</f>
        <v>0</v>
      </c>
      <c r="I512" s="181">
        <f xml:space="preserve"> Inp!I$155</f>
        <v>0</v>
      </c>
      <c r="J512" s="181">
        <f xml:space="preserve"> Inp!J$155</f>
        <v>0</v>
      </c>
      <c r="K512" s="181">
        <f xml:space="preserve"> Inp!K$155</f>
        <v>0</v>
      </c>
      <c r="L512" s="181">
        <f xml:space="preserve"> Inp!L$155</f>
        <v>0</v>
      </c>
      <c r="M512" s="181">
        <f xml:space="preserve"> Inp!M$155</f>
        <v>6737.0943918517896</v>
      </c>
      <c r="N512" s="181">
        <f xml:space="preserve"> Inp!N$155</f>
        <v>6667.4641909607699</v>
      </c>
      <c r="O512" s="181">
        <f xml:space="preserve"> Inp!O$155</f>
        <v>6568.4930875935797</v>
      </c>
      <c r="P512" s="181">
        <f xml:space="preserve"> Inp!P$155</f>
        <v>6644.84484531419</v>
      </c>
      <c r="Q512" s="181">
        <f xml:space="preserve"> Inp!Q$155</f>
        <v>6648.6881504927696</v>
      </c>
    </row>
    <row r="513" spans="1:17" s="240" customFormat="1" hidden="1" outlineLevel="2">
      <c r="A513" s="237"/>
      <c r="B513" s="220"/>
      <c r="C513" s="238"/>
      <c r="D513" s="239"/>
      <c r="E513" s="196" t="str">
        <f t="shared" ref="E513:Q513" si="332" xml:space="preserve"> E412</f>
        <v>Indexation on RCV - CPI(H) other adjustments balance - WWN - real</v>
      </c>
      <c r="F513" s="196">
        <f t="shared" si="332"/>
        <v>0</v>
      </c>
      <c r="G513" s="196" t="str">
        <f t="shared" si="332"/>
        <v>£m</v>
      </c>
      <c r="H513" s="196">
        <f t="shared" si="332"/>
        <v>0</v>
      </c>
      <c r="I513" s="196">
        <f t="shared" si="332"/>
        <v>0</v>
      </c>
      <c r="J513" s="196">
        <f t="shared" si="332"/>
        <v>0</v>
      </c>
      <c r="K513" s="196">
        <f t="shared" si="332"/>
        <v>0</v>
      </c>
      <c r="L513" s="196">
        <f t="shared" si="332"/>
        <v>0</v>
      </c>
      <c r="M513" s="196">
        <f t="shared" si="332"/>
        <v>0</v>
      </c>
      <c r="N513" s="196">
        <f t="shared" si="332"/>
        <v>0</v>
      </c>
      <c r="O513" s="196">
        <f t="shared" si="332"/>
        <v>0</v>
      </c>
      <c r="P513" s="196">
        <f t="shared" si="332"/>
        <v>0</v>
      </c>
      <c r="Q513" s="196">
        <f t="shared" si="332"/>
        <v>0</v>
      </c>
    </row>
    <row r="514" spans="1:17" s="224" customFormat="1" hidden="1" outlineLevel="2">
      <c r="A514" s="219"/>
      <c r="B514" s="220"/>
      <c r="C514" s="221"/>
      <c r="D514" s="222"/>
      <c r="E514" s="223" t="s">
        <v>844</v>
      </c>
      <c r="G514" s="224" t="s">
        <v>724</v>
      </c>
      <c r="H514" s="247">
        <f xml:space="preserve"> SUM(J514:Q514)</f>
        <v>0</v>
      </c>
      <c r="I514" s="196"/>
      <c r="J514" s="224">
        <f t="shared" ref="J514:Q514" si="333" xml:space="preserve"> IF(ROUND(J511,3) = ROUND((J512 + J513),3), 0, 1)</f>
        <v>0</v>
      </c>
      <c r="K514" s="224">
        <f t="shared" si="333"/>
        <v>0</v>
      </c>
      <c r="L514" s="224">
        <f t="shared" si="333"/>
        <v>0</v>
      </c>
      <c r="M514" s="224">
        <f t="shared" si="333"/>
        <v>0</v>
      </c>
      <c r="N514" s="224">
        <f t="shared" si="333"/>
        <v>0</v>
      </c>
      <c r="O514" s="224">
        <f t="shared" si="333"/>
        <v>0</v>
      </c>
      <c r="P514" s="224">
        <f t="shared" si="333"/>
        <v>0</v>
      </c>
      <c r="Q514" s="224">
        <f t="shared" si="333"/>
        <v>0</v>
      </c>
    </row>
    <row r="515" spans="1:17" hidden="1" outlineLevel="2"/>
    <row r="516" spans="1:17" hidden="1" outlineLevel="2"/>
    <row r="517" spans="1:17" hidden="1" outlineLevel="1"/>
    <row r="518" spans="1:17" hidden="1" outlineLevel="1" collapsed="1">
      <c r="B518" s="85" t="s">
        <v>759</v>
      </c>
    </row>
    <row r="519" spans="1:17" hidden="1" outlineLevel="2"/>
    <row r="520" spans="1:17" s="161" customFormat="1" hidden="1" outlineLevel="2">
      <c r="A520" s="157"/>
      <c r="B520" s="158"/>
      <c r="C520" s="159"/>
      <c r="D520" s="160"/>
      <c r="E520" s="155" t="str">
        <f xml:space="preserve"> Inp!E$206</f>
        <v>Regulatory equity notional (PR19FD)</v>
      </c>
      <c r="F520" s="155">
        <f xml:space="preserve"> Inp!F$206</f>
        <v>0</v>
      </c>
      <c r="G520" s="155" t="str">
        <f xml:space="preserve"> Inp!G$206</f>
        <v>%</v>
      </c>
      <c r="H520" s="155">
        <f xml:space="preserve"> Inp!H$206</f>
        <v>0</v>
      </c>
      <c r="I520" s="155">
        <f xml:space="preserve"> Inp!I$206</f>
        <v>0</v>
      </c>
      <c r="J520" s="249">
        <f xml:space="preserve"> Inp!J$206</f>
        <v>0</v>
      </c>
      <c r="K520" s="249">
        <f xml:space="preserve"> Inp!K$206</f>
        <v>0</v>
      </c>
      <c r="L520" s="249">
        <f xml:space="preserve"> Inp!L$206</f>
        <v>0</v>
      </c>
      <c r="M520" s="249">
        <f xml:space="preserve"> Inp!M$206</f>
        <v>0.4</v>
      </c>
      <c r="N520" s="249">
        <f xml:space="preserve"> Inp!N$206</f>
        <v>0.4</v>
      </c>
      <c r="O520" s="249">
        <f xml:space="preserve"> Inp!O$206</f>
        <v>0.4</v>
      </c>
      <c r="P520" s="249">
        <f xml:space="preserve"> Inp!P$206</f>
        <v>0.4</v>
      </c>
      <c r="Q520" s="249">
        <f xml:space="preserve"> Inp!Q$206</f>
        <v>0.4</v>
      </c>
    </row>
    <row r="521" spans="1:17" hidden="1" outlineLevel="2">
      <c r="B521" s="304"/>
      <c r="E521" s="84" t="str">
        <f t="shared" ref="E521:Q521" si="334" xml:space="preserve"> E495</f>
        <v>Average total RCV - WWN - real</v>
      </c>
      <c r="F521" s="84">
        <f t="shared" si="334"/>
        <v>0</v>
      </c>
      <c r="G521" s="84" t="str">
        <f t="shared" si="334"/>
        <v>£m</v>
      </c>
      <c r="H521" s="84">
        <f t="shared" si="334"/>
        <v>0</v>
      </c>
      <c r="I521" s="84">
        <f t="shared" si="334"/>
        <v>0</v>
      </c>
      <c r="J521" s="84">
        <f t="shared" si="334"/>
        <v>0</v>
      </c>
      <c r="K521" s="84">
        <f t="shared" si="334"/>
        <v>0</v>
      </c>
      <c r="L521" s="84">
        <f t="shared" si="334"/>
        <v>0</v>
      </c>
      <c r="M521" s="84">
        <f t="shared" si="334"/>
        <v>6803.2728767464732</v>
      </c>
      <c r="N521" s="84">
        <f t="shared" si="334"/>
        <v>6717.5111241649938</v>
      </c>
      <c r="O521" s="84">
        <f t="shared" si="334"/>
        <v>6634.3671529002077</v>
      </c>
      <c r="P521" s="84">
        <f t="shared" si="334"/>
        <v>6622.7081866356839</v>
      </c>
      <c r="Q521" s="84">
        <f t="shared" si="334"/>
        <v>6662.1199571988591</v>
      </c>
    </row>
    <row r="522" spans="1:17" hidden="1" outlineLevel="2">
      <c r="B522" s="269"/>
      <c r="E522" s="84" t="s">
        <v>845</v>
      </c>
      <c r="G522" s="70" t="s">
        <v>255</v>
      </c>
      <c r="J522" s="84">
        <f t="shared" ref="J522:Q522" si="335" xml:space="preserve"> J520 * J521</f>
        <v>0</v>
      </c>
      <c r="K522" s="84">
        <f t="shared" si="335"/>
        <v>0</v>
      </c>
      <c r="L522" s="84">
        <f t="shared" si="335"/>
        <v>0</v>
      </c>
      <c r="M522" s="84">
        <f t="shared" si="335"/>
        <v>2721.3091506985893</v>
      </c>
      <c r="N522" s="84">
        <f t="shared" si="335"/>
        <v>2687.0044496659975</v>
      </c>
      <c r="O522" s="84">
        <f t="shared" si="335"/>
        <v>2653.7468611600834</v>
      </c>
      <c r="P522" s="84">
        <f t="shared" si="335"/>
        <v>2649.0832746542737</v>
      </c>
      <c r="Q522" s="84">
        <f t="shared" si="335"/>
        <v>2664.8479828795439</v>
      </c>
    </row>
    <row r="523" spans="1:17" hidden="1" outlineLevel="1"/>
    <row r="524" spans="1:17" hidden="1" outlineLevel="1" collapsed="1">
      <c r="B524" s="85" t="s">
        <v>761</v>
      </c>
    </row>
    <row r="525" spans="1:17" hidden="1" outlineLevel="2"/>
    <row r="526" spans="1:17" s="161" customFormat="1" hidden="1" outlineLevel="2">
      <c r="A526" s="157"/>
      <c r="B526" s="158"/>
      <c r="C526" s="159"/>
      <c r="D526" s="160"/>
      <c r="E526" s="155" t="str">
        <f xml:space="preserve"> Inp!E$214</f>
        <v>Regulatory equity actual</v>
      </c>
      <c r="F526" s="155">
        <f xml:space="preserve"> Inp!F$214</f>
        <v>0</v>
      </c>
      <c r="G526" s="155" t="str">
        <f xml:space="preserve"> Inp!G$214</f>
        <v>%</v>
      </c>
      <c r="H526" s="155">
        <f xml:space="preserve"> Inp!H$214</f>
        <v>0</v>
      </c>
      <c r="I526" s="155">
        <f xml:space="preserve"> Inp!I$214</f>
        <v>0</v>
      </c>
      <c r="J526" s="249">
        <f xml:space="preserve"> Inp!J$214</f>
        <v>0</v>
      </c>
      <c r="K526" s="249">
        <f xml:space="preserve"> Inp!K$214</f>
        <v>0</v>
      </c>
      <c r="L526" s="249">
        <f xml:space="preserve"> Inp!L$214</f>
        <v>0</v>
      </c>
      <c r="M526" s="249">
        <f xml:space="preserve"> Inp!M$214</f>
        <v>0.33494999999999997</v>
      </c>
      <c r="N526" s="249">
        <f xml:space="preserve"> Inp!N$214</f>
        <v>0</v>
      </c>
      <c r="O526" s="249">
        <f xml:space="preserve"> Inp!O$214</f>
        <v>0</v>
      </c>
      <c r="P526" s="249">
        <f xml:space="preserve"> Inp!P$214</f>
        <v>0</v>
      </c>
      <c r="Q526" s="249">
        <f xml:space="preserve"> Inp!Q$214</f>
        <v>0</v>
      </c>
    </row>
    <row r="527" spans="1:17" hidden="1" outlineLevel="2">
      <c r="E527" s="84" t="str">
        <f t="shared" ref="E527:Q527" si="336" xml:space="preserve"> E495</f>
        <v>Average total RCV - WWN - real</v>
      </c>
      <c r="F527" s="84">
        <f t="shared" si="336"/>
        <v>0</v>
      </c>
      <c r="G527" s="84" t="str">
        <f t="shared" si="336"/>
        <v>£m</v>
      </c>
      <c r="H527" s="84">
        <f t="shared" si="336"/>
        <v>0</v>
      </c>
      <c r="I527" s="84">
        <f t="shared" si="336"/>
        <v>0</v>
      </c>
      <c r="J527" s="84">
        <f t="shared" si="336"/>
        <v>0</v>
      </c>
      <c r="K527" s="84">
        <f t="shared" si="336"/>
        <v>0</v>
      </c>
      <c r="L527" s="84">
        <f t="shared" si="336"/>
        <v>0</v>
      </c>
      <c r="M527" s="84">
        <f t="shared" si="336"/>
        <v>6803.2728767464732</v>
      </c>
      <c r="N527" s="84">
        <f t="shared" si="336"/>
        <v>6717.5111241649938</v>
      </c>
      <c r="O527" s="84">
        <f t="shared" si="336"/>
        <v>6634.3671529002077</v>
      </c>
      <c r="P527" s="84">
        <f t="shared" si="336"/>
        <v>6622.7081866356839</v>
      </c>
      <c r="Q527" s="84">
        <f t="shared" si="336"/>
        <v>6662.1199571988591</v>
      </c>
    </row>
    <row r="528" spans="1:17" hidden="1" outlineLevel="2">
      <c r="E528" s="84" t="s">
        <v>846</v>
      </c>
      <c r="G528" s="70" t="s">
        <v>255</v>
      </c>
      <c r="J528" s="84">
        <f t="shared" ref="J528:Q528" si="337" xml:space="preserve"> J526 * J527</f>
        <v>0</v>
      </c>
      <c r="K528" s="84">
        <f t="shared" si="337"/>
        <v>0</v>
      </c>
      <c r="L528" s="84">
        <f t="shared" si="337"/>
        <v>0</v>
      </c>
      <c r="M528" s="84">
        <f t="shared" si="337"/>
        <v>2278.7562500662311</v>
      </c>
      <c r="N528" s="84">
        <f t="shared" si="337"/>
        <v>0</v>
      </c>
      <c r="O528" s="84">
        <f t="shared" si="337"/>
        <v>0</v>
      </c>
      <c r="P528" s="84">
        <f t="shared" si="337"/>
        <v>0</v>
      </c>
      <c r="Q528" s="84">
        <f t="shared" si="337"/>
        <v>0</v>
      </c>
    </row>
    <row r="529" spans="1:20" hidden="1" outlineLevel="1"/>
    <row r="530" spans="1:20" hidden="1" outlineLevel="1"/>
    <row r="531" spans="1:20" s="148" customFormat="1">
      <c r="A531" s="143"/>
      <c r="B531" s="144"/>
      <c r="C531" s="145"/>
      <c r="D531" s="146"/>
      <c r="E531" s="147"/>
      <c r="G531" s="149"/>
    </row>
    <row r="532" spans="1:20" collapsed="1">
      <c r="A532" s="33" t="s">
        <v>847</v>
      </c>
      <c r="B532" s="33"/>
      <c r="C532" s="33"/>
      <c r="D532" s="33"/>
      <c r="E532" s="33"/>
      <c r="F532" s="33"/>
      <c r="G532" s="33"/>
      <c r="H532" s="33"/>
      <c r="I532" s="33"/>
      <c r="J532" s="33"/>
      <c r="K532" s="33"/>
      <c r="L532" s="33"/>
      <c r="M532" s="33"/>
      <c r="N532" s="33"/>
      <c r="O532" s="33"/>
      <c r="P532" s="33"/>
      <c r="Q532" s="33"/>
      <c r="R532" s="33"/>
      <c r="S532" s="33"/>
      <c r="T532" s="33"/>
    </row>
    <row r="533" spans="1:20" hidden="1" outlineLevel="1"/>
    <row r="534" spans="1:20" s="92" customFormat="1" hidden="1" outlineLevel="1" collapsed="1">
      <c r="A534" s="11"/>
      <c r="B534" s="12" t="s">
        <v>713</v>
      </c>
      <c r="C534" s="13"/>
      <c r="D534" s="14"/>
      <c r="E534" s="91"/>
      <c r="G534" s="93"/>
    </row>
    <row r="535" spans="1:20" s="92" customFormat="1" hidden="1" outlineLevel="2">
      <c r="A535" s="11"/>
      <c r="B535" s="12"/>
      <c r="C535" s="13"/>
      <c r="D535" s="115"/>
      <c r="E535" s="91"/>
      <c r="G535" s="93"/>
    </row>
    <row r="536" spans="1:20" s="292" customFormat="1" hidden="1" outlineLevel="2">
      <c r="A536" s="287"/>
      <c r="B536" s="288"/>
      <c r="C536" s="289"/>
      <c r="D536" s="290"/>
      <c r="E536" s="181" t="str">
        <f>Inp!E$160</f>
        <v>RCV CPI(H) + RPI wedge bf balance BEG - BR - nominal</v>
      </c>
      <c r="F536" s="181">
        <f>Inp!F$160</f>
        <v>0</v>
      </c>
      <c r="G536" s="181" t="str">
        <f>Inp!G$160</f>
        <v>£m</v>
      </c>
      <c r="H536" s="181">
        <f>Inp!H$160</f>
        <v>0</v>
      </c>
      <c r="I536" s="181">
        <f>Inp!I$160</f>
        <v>0</v>
      </c>
      <c r="J536" s="181">
        <f>Inp!J$160</f>
        <v>0</v>
      </c>
      <c r="K536" s="181">
        <f>Inp!K$160</f>
        <v>0</v>
      </c>
      <c r="L536" s="181">
        <f>Inp!L$160</f>
        <v>0</v>
      </c>
      <c r="M536" s="293">
        <f>Inp!M$160</f>
        <v>227.79501084610601</v>
      </c>
      <c r="N536" s="293">
        <f>Inp!N$160</f>
        <v>212.14702810691</v>
      </c>
      <c r="O536" s="293">
        <f>Inp!O$160</f>
        <v>197.971428181851</v>
      </c>
      <c r="P536" s="293">
        <f>Inp!P$160</f>
        <v>184.18388239570001</v>
      </c>
      <c r="Q536" s="293">
        <f>Inp!Q$160</f>
        <v>170.40290116872299</v>
      </c>
    </row>
    <row r="537" spans="1:20" s="187" customFormat="1" hidden="1" outlineLevel="2">
      <c r="A537" s="183"/>
      <c r="B537" s="216"/>
      <c r="C537" s="185"/>
      <c r="D537" s="186"/>
      <c r="E537" s="181" t="str">
        <f>Inp!E$161</f>
        <v>Indexation on RCV - CPI(H) + RPI wedge bf balance - BR - nominal</v>
      </c>
      <c r="F537" s="181">
        <f>Inp!F$161</f>
        <v>0</v>
      </c>
      <c r="G537" s="181" t="str">
        <f>Inp!G$161</f>
        <v>£m</v>
      </c>
      <c r="H537" s="181">
        <f>Inp!H$161</f>
        <v>0</v>
      </c>
      <c r="I537" s="181">
        <f>Inp!I$161</f>
        <v>0</v>
      </c>
      <c r="J537" s="181">
        <f>Inp!J$161</f>
        <v>0</v>
      </c>
      <c r="K537" s="181">
        <f>Inp!K$161</f>
        <v>0</v>
      </c>
      <c r="L537" s="181">
        <f>Inp!L$161</f>
        <v>0</v>
      </c>
      <c r="M537" s="293">
        <f>Inp!M$161</f>
        <v>5.5258722194606502</v>
      </c>
      <c r="N537" s="293">
        <f>Inp!N$161</f>
        <v>6.2769317373202496</v>
      </c>
      <c r="O537" s="293">
        <f>Inp!O$161</f>
        <v>6.2368291701010596</v>
      </c>
      <c r="P537" s="293">
        <f>Inp!P$161</f>
        <v>5.8938842366625304</v>
      </c>
      <c r="Q537" s="293">
        <f>Inp!Q$161</f>
        <v>5.45289283739924</v>
      </c>
    </row>
    <row r="538" spans="1:20" s="187" customFormat="1" hidden="1" outlineLevel="2">
      <c r="A538" s="183"/>
      <c r="B538" s="216"/>
      <c r="C538" s="185"/>
      <c r="D538" s="186"/>
      <c r="E538" s="181" t="str">
        <f>Inp!E$162</f>
        <v>RCV - CPI(H) + RPI wedge bf depreciation - BR - nominal</v>
      </c>
      <c r="F538" s="181">
        <f>Inp!F$162</f>
        <v>0</v>
      </c>
      <c r="G538" s="181" t="str">
        <f>Inp!G$162</f>
        <v>£m</v>
      </c>
      <c r="H538" s="181">
        <f>Inp!H$162</f>
        <v>0</v>
      </c>
      <c r="I538" s="181">
        <f>Inp!I$162</f>
        <v>0</v>
      </c>
      <c r="J538" s="181">
        <f>Inp!J$162</f>
        <v>0</v>
      </c>
      <c r="K538" s="181">
        <f>Inp!K$162</f>
        <v>0</v>
      </c>
      <c r="L538" s="181">
        <f>Inp!L$162</f>
        <v>0</v>
      </c>
      <c r="M538" s="293">
        <f>Inp!M$162</f>
        <v>21.1738549586576</v>
      </c>
      <c r="N538" s="293">
        <f>Inp!N$162</f>
        <v>20.452531662378501</v>
      </c>
      <c r="O538" s="293">
        <f>Inp!O$162</f>
        <v>20.0243749562521</v>
      </c>
      <c r="P538" s="293">
        <f>Inp!P$162</f>
        <v>19.674865463640199</v>
      </c>
      <c r="Q538" s="293">
        <f>Inp!Q$162</f>
        <v>19.257611512209699</v>
      </c>
    </row>
    <row r="539" spans="1:20" s="259" customFormat="1" hidden="1" outlineLevel="2">
      <c r="A539" s="256"/>
      <c r="B539" s="257"/>
      <c r="C539" s="258"/>
      <c r="D539" s="255"/>
      <c r="E539" s="272" t="str">
        <f>Time!E$39</f>
        <v>Acquisition / initial balance date flag</v>
      </c>
      <c r="F539" s="272">
        <f>Time!F$39</f>
        <v>0</v>
      </c>
      <c r="G539" s="272" t="str">
        <f>Time!G$39</f>
        <v>flag</v>
      </c>
      <c r="H539" s="272">
        <f>Time!H$39</f>
        <v>1</v>
      </c>
      <c r="I539" s="272">
        <f>Time!I$39</f>
        <v>0</v>
      </c>
      <c r="J539" s="272">
        <f>Time!J$39</f>
        <v>0</v>
      </c>
      <c r="K539" s="272">
        <f>Time!K$39</f>
        <v>0</v>
      </c>
      <c r="L539" s="272">
        <f>Time!L$39</f>
        <v>1</v>
      </c>
      <c r="M539" s="272">
        <f>Time!M$39</f>
        <v>0</v>
      </c>
      <c r="N539" s="272">
        <f>Time!N$39</f>
        <v>0</v>
      </c>
      <c r="O539" s="272">
        <f>Time!O$39</f>
        <v>0</v>
      </c>
      <c r="P539" s="272">
        <f>Time!P$39</f>
        <v>0</v>
      </c>
      <c r="Q539" s="272">
        <f>Time!Q$39</f>
        <v>0</v>
      </c>
    </row>
    <row r="540" spans="1:20" s="259" customFormat="1" hidden="1" outlineLevel="2">
      <c r="A540" s="256"/>
      <c r="B540" s="257"/>
      <c r="C540" s="258"/>
      <c r="D540" s="255"/>
      <c r="E540" s="196" t="s">
        <v>848</v>
      </c>
      <c r="F540" s="274"/>
      <c r="G540" s="196" t="s">
        <v>255</v>
      </c>
      <c r="H540" s="274"/>
      <c r="I540" s="274"/>
      <c r="J540" s="274">
        <f t="shared" ref="J540" si="338" xml:space="preserve"> IF(J539 = 1, K536 * J539, 0)</f>
        <v>0</v>
      </c>
      <c r="K540" s="274">
        <f t="shared" ref="K540" si="339" xml:space="preserve"> IF(K539 = 1, L536 * K539, 0)</f>
        <v>0</v>
      </c>
      <c r="L540" s="274">
        <f t="shared" ref="L540" si="340" xml:space="preserve"> IF(L539 = 1, M536 * L539, 0)</f>
        <v>227.79501084610601</v>
      </c>
      <c r="M540" s="274">
        <f t="shared" ref="M540" si="341" xml:space="preserve"> IF(M539 = 1, N536 * M539, 0)</f>
        <v>0</v>
      </c>
      <c r="N540" s="274">
        <f t="shared" ref="N540" si="342" xml:space="preserve"> IF(N539 = 1, O536 * N539, 0)</f>
        <v>0</v>
      </c>
      <c r="O540" s="274">
        <f t="shared" ref="O540" si="343" xml:space="preserve"> IF(O539 = 1, P536 * O539, 0)</f>
        <v>0</v>
      </c>
      <c r="P540" s="274">
        <f t="shared" ref="P540" si="344" xml:space="preserve"> IF(P539 = 1, Q536 * P539, 0)</f>
        <v>0</v>
      </c>
      <c r="Q540" s="274">
        <f t="shared" ref="Q540" si="345" xml:space="preserve"> IF(Q539 = 1, R536 * Q539, 0)</f>
        <v>0</v>
      </c>
    </row>
    <row r="541" spans="1:20" s="259" customFormat="1" hidden="1" outlineLevel="2">
      <c r="A541" s="256"/>
      <c r="B541" s="257"/>
      <c r="C541" s="258"/>
      <c r="D541" s="255"/>
      <c r="E541" s="196"/>
      <c r="F541" s="274"/>
      <c r="G541" s="196"/>
      <c r="H541" s="274"/>
      <c r="I541" s="274"/>
      <c r="J541" s="274"/>
      <c r="K541" s="274"/>
      <c r="L541" s="274"/>
      <c r="M541" s="274"/>
      <c r="N541" s="274"/>
      <c r="O541" s="274"/>
      <c r="P541" s="274"/>
      <c r="Q541" s="274"/>
    </row>
    <row r="542" spans="1:20" s="187" customFormat="1" hidden="1" outlineLevel="2">
      <c r="A542" s="183"/>
      <c r="B542" s="216"/>
      <c r="C542" s="185"/>
      <c r="D542" s="186"/>
      <c r="E542" s="181" t="str">
        <f>Index!E$85</f>
        <v>CPIH index (PR19FD) - FYA - inflate from FYA 2017-18</v>
      </c>
      <c r="F542" s="181">
        <f>Index!F$85</f>
        <v>0</v>
      </c>
      <c r="G542" s="181" t="str">
        <f>Index!G$85</f>
        <v>Factor</v>
      </c>
      <c r="H542" s="181">
        <f>Index!H$85</f>
        <v>0</v>
      </c>
      <c r="I542" s="181">
        <f>Index!I$85</f>
        <v>0</v>
      </c>
      <c r="J542" s="181">
        <f>Index!J$85</f>
        <v>1</v>
      </c>
      <c r="K542" s="181">
        <f>Index!K$85</f>
        <v>1.0212697905005599</v>
      </c>
      <c r="L542" s="181">
        <f>Index!L$85</f>
        <v>1.0416029201511179</v>
      </c>
      <c r="M542" s="181">
        <f>Index!M$85</f>
        <v>1.0622616980779827</v>
      </c>
      <c r="N542" s="181">
        <f>Index!N$85</f>
        <v>1.0835515290872799</v>
      </c>
      <c r="O542" s="181">
        <f>Index!O$85</f>
        <v>1.1060365794841869</v>
      </c>
      <c r="P542" s="181">
        <f>Index!P$85</f>
        <v>1.1292633476533553</v>
      </c>
      <c r="Q542" s="181">
        <f>Index!Q$85</f>
        <v>1.1529778779540774</v>
      </c>
    </row>
    <row r="543" spans="1:20" hidden="1" outlineLevel="2">
      <c r="F543" s="84"/>
      <c r="G543" s="84"/>
      <c r="H543" s="84"/>
      <c r="I543" s="84"/>
      <c r="J543" s="84"/>
      <c r="K543" s="84"/>
      <c r="L543" s="84"/>
      <c r="M543" s="84"/>
      <c r="N543" s="84"/>
      <c r="O543" s="84"/>
      <c r="P543" s="84"/>
      <c r="Q543" s="84"/>
    </row>
    <row r="544" spans="1:20" s="118" customFormat="1" hidden="1" outlineLevel="2">
      <c r="A544" s="369"/>
      <c r="B544" s="269"/>
      <c r="C544" s="270"/>
      <c r="D544" s="271"/>
      <c r="E544" s="117" t="s">
        <v>849</v>
      </c>
      <c r="F544" s="117"/>
      <c r="G544" s="117" t="s">
        <v>255</v>
      </c>
      <c r="H544" s="117"/>
      <c r="I544" s="117"/>
      <c r="J544" s="117">
        <f t="shared" ref="J544:Q544" si="346" xml:space="preserve"> J540 / J542</f>
        <v>0</v>
      </c>
      <c r="K544" s="117">
        <f t="shared" si="346"/>
        <v>0</v>
      </c>
      <c r="L544" s="117">
        <f t="shared" si="346"/>
        <v>218.69659391225309</v>
      </c>
      <c r="M544" s="117">
        <f t="shared" si="346"/>
        <v>0</v>
      </c>
      <c r="N544" s="117">
        <f t="shared" si="346"/>
        <v>0</v>
      </c>
      <c r="O544" s="117">
        <f t="shared" si="346"/>
        <v>0</v>
      </c>
      <c r="P544" s="117">
        <f t="shared" si="346"/>
        <v>0</v>
      </c>
      <c r="Q544" s="117">
        <f t="shared" si="346"/>
        <v>0</v>
      </c>
    </row>
    <row r="545" spans="1:17" hidden="1" outlineLevel="2">
      <c r="E545" s="84" t="s">
        <v>850</v>
      </c>
      <c r="F545" s="84"/>
      <c r="G545" s="84" t="s">
        <v>255</v>
      </c>
      <c r="H545" s="84"/>
      <c r="I545" s="84"/>
      <c r="J545" s="84">
        <f t="shared" ref="J545:Q545" si="347" xml:space="preserve"> J536 / J542</f>
        <v>0</v>
      </c>
      <c r="K545" s="84">
        <f t="shared" si="347"/>
        <v>0</v>
      </c>
      <c r="L545" s="84">
        <f t="shared" si="347"/>
        <v>0</v>
      </c>
      <c r="M545" s="84">
        <f t="shared" si="347"/>
        <v>214.44340058412155</v>
      </c>
      <c r="N545" s="84">
        <f t="shared" si="347"/>
        <v>195.7885918776841</v>
      </c>
      <c r="O545" s="84">
        <f t="shared" si="347"/>
        <v>178.99175475206914</v>
      </c>
      <c r="P545" s="84">
        <f t="shared" si="347"/>
        <v>163.10091244742858</v>
      </c>
      <c r="Q545" s="84">
        <f t="shared" si="347"/>
        <v>147.79372998127036</v>
      </c>
    </row>
    <row r="546" spans="1:17" hidden="1" outlineLevel="2">
      <c r="E546" s="84" t="s">
        <v>851</v>
      </c>
      <c r="F546" s="84"/>
      <c r="G546" s="84" t="s">
        <v>255</v>
      </c>
      <c r="H546" s="84"/>
      <c r="I546" s="84"/>
      <c r="J546" s="84">
        <f t="shared" ref="J546:Q546" si="348" xml:space="preserve"> J537 / J542</f>
        <v>0</v>
      </c>
      <c r="K546" s="84">
        <f t="shared" si="348"/>
        <v>0</v>
      </c>
      <c r="L546" s="84">
        <f t="shared" si="348"/>
        <v>0</v>
      </c>
      <c r="M546" s="84">
        <f t="shared" si="348"/>
        <v>5.2019876358706716</v>
      </c>
      <c r="N546" s="84">
        <f t="shared" si="348"/>
        <v>5.7929240731242082</v>
      </c>
      <c r="O546" s="84">
        <f t="shared" si="348"/>
        <v>5.6388995497867516</v>
      </c>
      <c r="P546" s="84">
        <f t="shared" si="348"/>
        <v>5.2192291983178301</v>
      </c>
      <c r="Q546" s="84">
        <f t="shared" si="348"/>
        <v>4.729399359400742</v>
      </c>
    </row>
    <row r="547" spans="1:17" hidden="1" outlineLevel="2">
      <c r="E547" s="84" t="s">
        <v>852</v>
      </c>
      <c r="F547" s="84"/>
      <c r="G547" s="84" t="s">
        <v>255</v>
      </c>
      <c r="H547" s="84"/>
      <c r="I547" s="84"/>
      <c r="J547" s="84">
        <f t="shared" ref="J547:Q547" si="349" xml:space="preserve"> J538 / J542</f>
        <v>0</v>
      </c>
      <c r="K547" s="84">
        <f t="shared" si="349"/>
        <v>0</v>
      </c>
      <c r="L547" s="84">
        <f t="shared" si="349"/>
        <v>0</v>
      </c>
      <c r="M547" s="84">
        <f t="shared" si="349"/>
        <v>19.932804691131004</v>
      </c>
      <c r="N547" s="84">
        <f t="shared" si="349"/>
        <v>18.875458262337105</v>
      </c>
      <c r="O547" s="84">
        <f t="shared" si="349"/>
        <v>18.104622693031274</v>
      </c>
      <c r="P547" s="84">
        <f t="shared" si="349"/>
        <v>17.42274333486975</v>
      </c>
      <c r="Q547" s="84">
        <f t="shared" si="349"/>
        <v>16.702498703948873</v>
      </c>
    </row>
    <row r="548" spans="1:17" hidden="1" outlineLevel="2">
      <c r="F548" s="84"/>
      <c r="G548" s="84"/>
      <c r="H548" s="84"/>
      <c r="I548" s="84"/>
      <c r="J548" s="84"/>
      <c r="K548" s="84"/>
      <c r="L548" s="84"/>
      <c r="M548" s="84"/>
      <c r="N548" s="84"/>
      <c r="O548" s="84"/>
      <c r="P548" s="84"/>
      <c r="Q548" s="84"/>
    </row>
    <row r="549" spans="1:17" hidden="1" outlineLevel="2">
      <c r="E549" s="84" t="str">
        <f t="shared" ref="E549:Q549" si="350" xml:space="preserve"> E545</f>
        <v>RCV CPI(H) + RPI wedge bf balance BEG - BR - real</v>
      </c>
      <c r="F549" s="84">
        <f t="shared" si="350"/>
        <v>0</v>
      </c>
      <c r="G549" s="84" t="str">
        <f t="shared" si="350"/>
        <v>£m</v>
      </c>
      <c r="H549" s="84">
        <f t="shared" si="350"/>
        <v>0</v>
      </c>
      <c r="I549" s="84">
        <f t="shared" si="350"/>
        <v>0</v>
      </c>
      <c r="J549" s="84">
        <f t="shared" si="350"/>
        <v>0</v>
      </c>
      <c r="K549" s="84">
        <f t="shared" si="350"/>
        <v>0</v>
      </c>
      <c r="L549" s="84">
        <f t="shared" si="350"/>
        <v>0</v>
      </c>
      <c r="M549" s="84">
        <f t="shared" si="350"/>
        <v>214.44340058412155</v>
      </c>
      <c r="N549" s="84">
        <f t="shared" si="350"/>
        <v>195.7885918776841</v>
      </c>
      <c r="O549" s="84">
        <f t="shared" si="350"/>
        <v>178.99175475206914</v>
      </c>
      <c r="P549" s="84">
        <f t="shared" si="350"/>
        <v>163.10091244742858</v>
      </c>
      <c r="Q549" s="84">
        <f t="shared" si="350"/>
        <v>147.79372998127036</v>
      </c>
    </row>
    <row r="550" spans="1:17" hidden="1" outlineLevel="2">
      <c r="D550" s="83" t="s">
        <v>719</v>
      </c>
      <c r="E550" s="84" t="str">
        <f t="shared" ref="E550:Q550" si="351" xml:space="preserve"> E546</f>
        <v>Indexation on RCV - CPI(H) + RPI wedge bf balance - BR - real</v>
      </c>
      <c r="F550" s="84">
        <f t="shared" si="351"/>
        <v>0</v>
      </c>
      <c r="G550" s="84" t="str">
        <f t="shared" si="351"/>
        <v>£m</v>
      </c>
      <c r="H550" s="84">
        <f t="shared" si="351"/>
        <v>0</v>
      </c>
      <c r="I550" s="84">
        <f t="shared" si="351"/>
        <v>0</v>
      </c>
      <c r="J550" s="84">
        <f t="shared" si="351"/>
        <v>0</v>
      </c>
      <c r="K550" s="84">
        <f t="shared" si="351"/>
        <v>0</v>
      </c>
      <c r="L550" s="84">
        <f t="shared" si="351"/>
        <v>0</v>
      </c>
      <c r="M550" s="84">
        <f t="shared" si="351"/>
        <v>5.2019876358706716</v>
      </c>
      <c r="N550" s="84">
        <f t="shared" si="351"/>
        <v>5.7929240731242082</v>
      </c>
      <c r="O550" s="84">
        <f t="shared" si="351"/>
        <v>5.6388995497867516</v>
      </c>
      <c r="P550" s="84">
        <f t="shared" si="351"/>
        <v>5.2192291983178301</v>
      </c>
      <c r="Q550" s="84">
        <f t="shared" si="351"/>
        <v>4.729399359400742</v>
      </c>
    </row>
    <row r="551" spans="1:17" hidden="1" outlineLevel="2">
      <c r="E551" s="211" t="s">
        <v>853</v>
      </c>
      <c r="F551" s="211"/>
      <c r="G551" s="211" t="s">
        <v>255</v>
      </c>
      <c r="H551" s="211"/>
      <c r="I551" s="211"/>
      <c r="J551" s="211">
        <f t="shared" ref="J551:Q551" si="352" xml:space="preserve"> SUM(J549:J550)</f>
        <v>0</v>
      </c>
      <c r="K551" s="211">
        <f t="shared" si="352"/>
        <v>0</v>
      </c>
      <c r="L551" s="211">
        <f t="shared" si="352"/>
        <v>0</v>
      </c>
      <c r="M551" s="211">
        <f t="shared" si="352"/>
        <v>219.64538821999221</v>
      </c>
      <c r="N551" s="211">
        <f t="shared" si="352"/>
        <v>201.5815159508083</v>
      </c>
      <c r="O551" s="211">
        <f t="shared" si="352"/>
        <v>184.63065430185588</v>
      </c>
      <c r="P551" s="211">
        <f t="shared" si="352"/>
        <v>168.32014164574642</v>
      </c>
      <c r="Q551" s="211">
        <f t="shared" si="352"/>
        <v>152.52312934067109</v>
      </c>
    </row>
    <row r="552" spans="1:17" hidden="1" outlineLevel="2">
      <c r="F552" s="84"/>
      <c r="G552" s="84"/>
      <c r="H552" s="84"/>
      <c r="I552" s="84"/>
      <c r="J552" s="84"/>
      <c r="K552" s="84"/>
      <c r="L552" s="84"/>
      <c r="M552" s="84"/>
      <c r="N552" s="84"/>
      <c r="O552" s="84"/>
      <c r="P552" s="84"/>
      <c r="Q552" s="84"/>
    </row>
    <row r="553" spans="1:17" s="310" customFormat="1" hidden="1" outlineLevel="2">
      <c r="A553" s="306"/>
      <c r="B553" s="307"/>
      <c r="C553" s="308"/>
      <c r="D553" s="250"/>
      <c r="E553" s="309" t="str">
        <f t="shared" ref="E553:Q553" si="353" xml:space="preserve"> E551</f>
        <v>Opening RCV (RPI inflated RCV) - BR - real</v>
      </c>
      <c r="F553" s="309">
        <f t="shared" si="353"/>
        <v>0</v>
      </c>
      <c r="G553" s="309" t="str">
        <f t="shared" si="353"/>
        <v>£m</v>
      </c>
      <c r="H553" s="309">
        <f t="shared" si="353"/>
        <v>0</v>
      </c>
      <c r="I553" s="309">
        <f t="shared" si="353"/>
        <v>0</v>
      </c>
      <c r="J553" s="309">
        <f t="shared" si="353"/>
        <v>0</v>
      </c>
      <c r="K553" s="309">
        <f t="shared" si="353"/>
        <v>0</v>
      </c>
      <c r="L553" s="309">
        <f t="shared" si="353"/>
        <v>0</v>
      </c>
      <c r="M553" s="309">
        <f t="shared" si="353"/>
        <v>219.64538821999221</v>
      </c>
      <c r="N553" s="309">
        <f t="shared" si="353"/>
        <v>201.5815159508083</v>
      </c>
      <c r="O553" s="309">
        <f t="shared" si="353"/>
        <v>184.63065430185588</v>
      </c>
      <c r="P553" s="309">
        <f t="shared" si="353"/>
        <v>168.32014164574642</v>
      </c>
      <c r="Q553" s="309">
        <f t="shared" si="353"/>
        <v>152.52312934067109</v>
      </c>
    </row>
    <row r="554" spans="1:17" s="310" customFormat="1" hidden="1" outlineLevel="2">
      <c r="A554" s="306"/>
      <c r="B554" s="307"/>
      <c r="C554" s="308"/>
      <c r="D554" s="250" t="s">
        <v>631</v>
      </c>
      <c r="E554" s="309" t="str">
        <f t="shared" ref="E554:Q554" si="354" xml:space="preserve"> E547</f>
        <v>RCV - CPI(H) + RPI wedge bf depreciation - BR - real</v>
      </c>
      <c r="F554" s="309">
        <f t="shared" si="354"/>
        <v>0</v>
      </c>
      <c r="G554" s="309" t="str">
        <f t="shared" si="354"/>
        <v>£m</v>
      </c>
      <c r="H554" s="309">
        <f t="shared" si="354"/>
        <v>0</v>
      </c>
      <c r="I554" s="309">
        <f t="shared" si="354"/>
        <v>0</v>
      </c>
      <c r="J554" s="309">
        <f t="shared" si="354"/>
        <v>0</v>
      </c>
      <c r="K554" s="309">
        <f t="shared" si="354"/>
        <v>0</v>
      </c>
      <c r="L554" s="309">
        <f t="shared" si="354"/>
        <v>0</v>
      </c>
      <c r="M554" s="309">
        <f t="shared" si="354"/>
        <v>19.932804691131004</v>
      </c>
      <c r="N554" s="309">
        <f t="shared" si="354"/>
        <v>18.875458262337105</v>
      </c>
      <c r="O554" s="309">
        <f t="shared" si="354"/>
        <v>18.104622693031274</v>
      </c>
      <c r="P554" s="309">
        <f t="shared" si="354"/>
        <v>17.42274333486975</v>
      </c>
      <c r="Q554" s="309">
        <f t="shared" si="354"/>
        <v>16.702498703948873</v>
      </c>
    </row>
    <row r="555" spans="1:17" s="310" customFormat="1" hidden="1" outlineLevel="2">
      <c r="A555" s="306"/>
      <c r="B555" s="307"/>
      <c r="C555" s="308"/>
      <c r="D555" s="250"/>
      <c r="E555" s="312" t="s">
        <v>854</v>
      </c>
      <c r="F555" s="312"/>
      <c r="G555" s="312" t="s">
        <v>255</v>
      </c>
      <c r="H555" s="312"/>
      <c r="I555" s="312"/>
      <c r="J555" s="312">
        <f t="shared" ref="J555:Q555" si="355" xml:space="preserve"> J553 - J554</f>
        <v>0</v>
      </c>
      <c r="K555" s="312">
        <f t="shared" si="355"/>
        <v>0</v>
      </c>
      <c r="L555" s="312">
        <f t="shared" si="355"/>
        <v>0</v>
      </c>
      <c r="M555" s="312">
        <f t="shared" si="355"/>
        <v>199.71258352886122</v>
      </c>
      <c r="N555" s="312">
        <f t="shared" si="355"/>
        <v>182.70605768847119</v>
      </c>
      <c r="O555" s="312">
        <f t="shared" si="355"/>
        <v>166.52603160882461</v>
      </c>
      <c r="P555" s="312">
        <f t="shared" si="355"/>
        <v>150.89739831087667</v>
      </c>
      <c r="Q555" s="312">
        <f t="shared" si="355"/>
        <v>135.82063063672223</v>
      </c>
    </row>
    <row r="556" spans="1:17" s="92" customFormat="1" hidden="1" outlineLevel="2">
      <c r="A556" s="11"/>
      <c r="B556" s="12"/>
      <c r="C556" s="13"/>
      <c r="D556" s="14"/>
      <c r="E556" s="91"/>
      <c r="G556" s="93"/>
    </row>
    <row r="557" spans="1:17" s="92" customFormat="1" hidden="1" outlineLevel="2">
      <c r="A557" s="11"/>
      <c r="B557" s="12"/>
      <c r="C557" s="13"/>
      <c r="D557" s="115"/>
      <c r="E557" s="91" t="str">
        <f t="shared" ref="E557:Q557" si="356" xml:space="preserve"> E551</f>
        <v>Opening RCV (RPI inflated RCV) - BR - real</v>
      </c>
      <c r="F557" s="91">
        <f t="shared" si="356"/>
        <v>0</v>
      </c>
      <c r="G557" s="91" t="str">
        <f t="shared" si="356"/>
        <v>£m</v>
      </c>
      <c r="H557" s="91">
        <f t="shared" si="356"/>
        <v>0</v>
      </c>
      <c r="I557" s="91">
        <f t="shared" si="356"/>
        <v>0</v>
      </c>
      <c r="J557" s="91">
        <f t="shared" si="356"/>
        <v>0</v>
      </c>
      <c r="K557" s="91">
        <f t="shared" si="356"/>
        <v>0</v>
      </c>
      <c r="L557" s="91">
        <f t="shared" si="356"/>
        <v>0</v>
      </c>
      <c r="M557" s="91">
        <f t="shared" si="356"/>
        <v>219.64538821999221</v>
      </c>
      <c r="N557" s="91">
        <f t="shared" si="356"/>
        <v>201.5815159508083</v>
      </c>
      <c r="O557" s="91">
        <f t="shared" si="356"/>
        <v>184.63065430185588</v>
      </c>
      <c r="P557" s="91">
        <f t="shared" si="356"/>
        <v>168.32014164574642</v>
      </c>
      <c r="Q557" s="91">
        <f t="shared" si="356"/>
        <v>152.52312934067109</v>
      </c>
    </row>
    <row r="558" spans="1:17" s="92" customFormat="1" hidden="1" outlineLevel="2">
      <c r="A558" s="11"/>
      <c r="B558" s="12"/>
      <c r="C558" s="13"/>
      <c r="D558" s="115"/>
      <c r="E558" s="91" t="str">
        <f t="shared" ref="E558:Q558" si="357" xml:space="preserve"> E555</f>
        <v>Closing RCV (RPI inflated RCV) - BR - real</v>
      </c>
      <c r="F558" s="91">
        <f t="shared" si="357"/>
        <v>0</v>
      </c>
      <c r="G558" s="91" t="str">
        <f t="shared" si="357"/>
        <v>£m</v>
      </c>
      <c r="H558" s="91">
        <f t="shared" si="357"/>
        <v>0</v>
      </c>
      <c r="I558" s="91">
        <f t="shared" si="357"/>
        <v>0</v>
      </c>
      <c r="J558" s="91">
        <f t="shared" si="357"/>
        <v>0</v>
      </c>
      <c r="K558" s="91">
        <f t="shared" si="357"/>
        <v>0</v>
      </c>
      <c r="L558" s="91">
        <f t="shared" si="357"/>
        <v>0</v>
      </c>
      <c r="M558" s="91">
        <f t="shared" si="357"/>
        <v>199.71258352886122</v>
      </c>
      <c r="N558" s="91">
        <f t="shared" si="357"/>
        <v>182.70605768847119</v>
      </c>
      <c r="O558" s="91">
        <f t="shared" si="357"/>
        <v>166.52603160882461</v>
      </c>
      <c r="P558" s="91">
        <f t="shared" si="357"/>
        <v>150.89739831087667</v>
      </c>
      <c r="Q558" s="91">
        <f t="shared" si="357"/>
        <v>135.82063063672223</v>
      </c>
    </row>
    <row r="559" spans="1:17" s="310" customFormat="1" hidden="1" outlineLevel="2">
      <c r="A559" s="306"/>
      <c r="B559" s="307"/>
      <c r="C559" s="308"/>
      <c r="D559" s="250"/>
      <c r="E559" s="312" t="s">
        <v>855</v>
      </c>
      <c r="F559" s="312"/>
      <c r="G559" s="312" t="s">
        <v>255</v>
      </c>
      <c r="H559" s="312"/>
      <c r="I559" s="312"/>
      <c r="J559" s="312">
        <f t="shared" ref="J559:Q559" si="358" xml:space="preserve"> AVERAGE(J557:J558)</f>
        <v>0</v>
      </c>
      <c r="K559" s="312">
        <f t="shared" si="358"/>
        <v>0</v>
      </c>
      <c r="L559" s="312">
        <f t="shared" si="358"/>
        <v>0</v>
      </c>
      <c r="M559" s="312">
        <f t="shared" si="358"/>
        <v>209.6789858744267</v>
      </c>
      <c r="N559" s="312">
        <f t="shared" si="358"/>
        <v>192.14378681963973</v>
      </c>
      <c r="O559" s="312">
        <f t="shared" si="358"/>
        <v>175.57834295534025</v>
      </c>
      <c r="P559" s="312">
        <f t="shared" si="358"/>
        <v>159.60876997831156</v>
      </c>
      <c r="Q559" s="312">
        <f t="shared" si="358"/>
        <v>144.17187998869667</v>
      </c>
    </row>
    <row r="560" spans="1:17" hidden="1" outlineLevel="2">
      <c r="F560" s="84"/>
      <c r="G560" s="84"/>
      <c r="H560" s="84"/>
      <c r="I560" s="84"/>
      <c r="J560" s="84"/>
      <c r="K560" s="84"/>
      <c r="L560" s="84"/>
      <c r="M560" s="84"/>
      <c r="N560" s="84"/>
      <c r="O560" s="84"/>
      <c r="P560" s="84"/>
      <c r="Q560" s="84"/>
    </row>
    <row r="561" spans="1:17" hidden="1" outlineLevel="2">
      <c r="C561" s="86" t="s">
        <v>530</v>
      </c>
      <c r="F561" s="84"/>
      <c r="G561" s="84"/>
      <c r="H561" s="84"/>
      <c r="I561" s="84"/>
      <c r="J561" s="84"/>
      <c r="K561" s="84"/>
      <c r="L561" s="84"/>
      <c r="M561" s="84"/>
      <c r="N561" s="84"/>
      <c r="O561" s="84"/>
      <c r="P561" s="84"/>
      <c r="Q561" s="84"/>
    </row>
    <row r="562" spans="1:17" hidden="1" outlineLevel="2">
      <c r="E562" s="84" t="str">
        <f t="shared" ref="E562:Q562" si="359" xml:space="preserve"> E555</f>
        <v>Closing RCV (RPI inflated RCV) - BR - real</v>
      </c>
      <c r="F562" s="84">
        <f t="shared" si="359"/>
        <v>0</v>
      </c>
      <c r="G562" s="84" t="str">
        <f t="shared" si="359"/>
        <v>£m</v>
      </c>
      <c r="H562" s="84">
        <f t="shared" si="359"/>
        <v>0</v>
      </c>
      <c r="I562" s="84">
        <f t="shared" si="359"/>
        <v>0</v>
      </c>
      <c r="J562" s="84">
        <f t="shared" si="359"/>
        <v>0</v>
      </c>
      <c r="K562" s="84">
        <f t="shared" si="359"/>
        <v>0</v>
      </c>
      <c r="L562" s="84">
        <f t="shared" si="359"/>
        <v>0</v>
      </c>
      <c r="M562" s="84">
        <f t="shared" si="359"/>
        <v>199.71258352886122</v>
      </c>
      <c r="N562" s="84">
        <f t="shared" si="359"/>
        <v>182.70605768847119</v>
      </c>
      <c r="O562" s="84">
        <f t="shared" si="359"/>
        <v>166.52603160882461</v>
      </c>
      <c r="P562" s="84">
        <f t="shared" si="359"/>
        <v>150.89739831087667</v>
      </c>
      <c r="Q562" s="84">
        <f t="shared" si="359"/>
        <v>135.82063063672223</v>
      </c>
    </row>
    <row r="563" spans="1:17" s="187" customFormat="1" hidden="1" outlineLevel="2">
      <c r="A563" s="183"/>
      <c r="B563" s="218"/>
      <c r="C563" s="185"/>
      <c r="D563" s="186"/>
      <c r="E563" s="181" t="str">
        <f xml:space="preserve"> Inp!E$163</f>
        <v>RCV CPI(H) + RPI wedge bf balance - BR - real</v>
      </c>
      <c r="F563" s="181">
        <f xml:space="preserve"> Inp!F$163</f>
        <v>0</v>
      </c>
      <c r="G563" s="181" t="str">
        <f xml:space="preserve"> Inp!G$163</f>
        <v>£m</v>
      </c>
      <c r="H563" s="181">
        <f xml:space="preserve"> Inp!H$163</f>
        <v>0</v>
      </c>
      <c r="I563" s="181">
        <f xml:space="preserve"> Inp!I$163</f>
        <v>0</v>
      </c>
      <c r="J563" s="181">
        <f xml:space="preserve"> Inp!J$163</f>
        <v>0</v>
      </c>
      <c r="K563" s="181">
        <f xml:space="preserve"> Inp!K$163</f>
        <v>0</v>
      </c>
      <c r="L563" s="181">
        <f xml:space="preserve"> Inp!L$163</f>
        <v>0</v>
      </c>
      <c r="M563" s="181">
        <f xml:space="preserve"> Inp!M$163</f>
        <v>199.71258352886201</v>
      </c>
      <c r="N563" s="181">
        <f xml:space="preserve"> Inp!N$163</f>
        <v>182.70605768847099</v>
      </c>
      <c r="O563" s="181">
        <f xml:space="preserve"> Inp!O$163</f>
        <v>166.52603160882501</v>
      </c>
      <c r="P563" s="181">
        <f xml:space="preserve"> Inp!P$163</f>
        <v>150.89739831087701</v>
      </c>
      <c r="Q563" s="181">
        <f xml:space="preserve"> Inp!Q$163</f>
        <v>135.820630636722</v>
      </c>
    </row>
    <row r="564" spans="1:17" s="224" customFormat="1" hidden="1" outlineLevel="2">
      <c r="A564" s="219"/>
      <c r="B564" s="220"/>
      <c r="C564" s="221"/>
      <c r="D564" s="222"/>
      <c r="E564" s="223" t="s">
        <v>856</v>
      </c>
      <c r="G564" s="224" t="s">
        <v>724</v>
      </c>
      <c r="H564" s="247">
        <f xml:space="preserve"> SUM(J564:Q564)</f>
        <v>0</v>
      </c>
      <c r="I564" s="196"/>
      <c r="J564" s="224">
        <f t="shared" ref="J564:Q564" si="360" xml:space="preserve"> IF(ROUND(J562,3) = ROUND(J563,3), 0, 1)</f>
        <v>0</v>
      </c>
      <c r="K564" s="224">
        <f t="shared" si="360"/>
        <v>0</v>
      </c>
      <c r="L564" s="224">
        <f t="shared" si="360"/>
        <v>0</v>
      </c>
      <c r="M564" s="224">
        <f t="shared" si="360"/>
        <v>0</v>
      </c>
      <c r="N564" s="224">
        <f t="shared" si="360"/>
        <v>0</v>
      </c>
      <c r="O564" s="224">
        <f t="shared" si="360"/>
        <v>0</v>
      </c>
      <c r="P564" s="224">
        <f t="shared" si="360"/>
        <v>0</v>
      </c>
      <c r="Q564" s="224">
        <f t="shared" si="360"/>
        <v>0</v>
      </c>
    </row>
    <row r="565" spans="1:17" s="148" customFormat="1" hidden="1" outlineLevel="2">
      <c r="A565" s="143"/>
      <c r="B565" s="144"/>
      <c r="C565" s="145"/>
      <c r="D565" s="217"/>
      <c r="E565" s="147"/>
      <c r="G565" s="149"/>
    </row>
    <row r="566" spans="1:17" s="187" customFormat="1" hidden="1" outlineLevel="2">
      <c r="A566" s="183"/>
      <c r="B566" s="216"/>
      <c r="C566" s="185"/>
      <c r="D566" s="186"/>
      <c r="E566" s="181"/>
      <c r="F566" s="181"/>
      <c r="G566" s="181"/>
      <c r="H566" s="181"/>
      <c r="I566" s="181"/>
      <c r="J566" s="181"/>
      <c r="K566" s="181"/>
      <c r="L566" s="181"/>
      <c r="M566" s="181"/>
      <c r="N566" s="181"/>
      <c r="O566" s="181"/>
      <c r="P566" s="181"/>
      <c r="Q566" s="181"/>
    </row>
    <row r="567" spans="1:17" s="148" customFormat="1" hidden="1" outlineLevel="1">
      <c r="A567" s="143"/>
      <c r="B567" s="144"/>
      <c r="C567" s="145"/>
      <c r="D567" s="146"/>
      <c r="E567" s="147"/>
      <c r="G567" s="149"/>
    </row>
    <row r="568" spans="1:17" s="92" customFormat="1" hidden="1" outlineLevel="1" collapsed="1">
      <c r="A568" s="11"/>
      <c r="B568" s="12" t="s">
        <v>725</v>
      </c>
      <c r="C568" s="13"/>
      <c r="D568" s="14"/>
      <c r="E568" s="91"/>
      <c r="G568" s="93"/>
    </row>
    <row r="569" spans="1:17" s="92" customFormat="1" hidden="1" outlineLevel="2">
      <c r="A569" s="11"/>
      <c r="B569" s="12"/>
      <c r="C569" s="13"/>
      <c r="D569" s="115"/>
      <c r="E569" s="91"/>
      <c r="G569" s="93"/>
    </row>
    <row r="570" spans="1:17" s="156" customFormat="1" hidden="1" outlineLevel="2">
      <c r="A570" s="151"/>
      <c r="B570" s="152"/>
      <c r="C570" s="153"/>
      <c r="D570" s="154"/>
      <c r="E570" s="155" t="str">
        <f>Inp!E$164</f>
        <v>RCV CPI(H) bf balance BEG - BR - nominal</v>
      </c>
      <c r="F570" s="155">
        <f>Inp!F$164</f>
        <v>0</v>
      </c>
      <c r="G570" s="155" t="str">
        <f>Inp!G$164</f>
        <v>£m</v>
      </c>
      <c r="H570" s="155">
        <f>Inp!H$164</f>
        <v>0</v>
      </c>
      <c r="I570" s="155">
        <f>Inp!I$164</f>
        <v>0</v>
      </c>
      <c r="J570" s="155">
        <f>Inp!J$164</f>
        <v>0</v>
      </c>
      <c r="K570" s="155">
        <f>Inp!K$164</f>
        <v>0</v>
      </c>
      <c r="L570" s="155">
        <f>Inp!L$164</f>
        <v>0</v>
      </c>
      <c r="M570" s="155">
        <f>Inp!M$164</f>
        <v>227.79501084610601</v>
      </c>
      <c r="N570" s="155">
        <f>Inp!N$164</f>
        <v>213.553754348616</v>
      </c>
      <c r="O570" s="155">
        <f>Inp!O$164</f>
        <v>199.614862543642</v>
      </c>
      <c r="P570" s="155">
        <f>Inp!P$164</f>
        <v>185.81455484892501</v>
      </c>
      <c r="Q570" s="155">
        <f>Inp!Q$164</f>
        <v>171.976339577917</v>
      </c>
    </row>
    <row r="571" spans="1:17" s="161" customFormat="1" hidden="1" outlineLevel="2">
      <c r="A571" s="157"/>
      <c r="B571" s="158"/>
      <c r="C571" s="159"/>
      <c r="D571" s="160"/>
      <c r="E571" s="155" t="str">
        <f>Inp!E$165</f>
        <v>Indexation on RCV - CPI(H) bf balance - BR - nominal</v>
      </c>
      <c r="F571" s="155">
        <f>Inp!F$165</f>
        <v>0</v>
      </c>
      <c r="G571" s="155" t="str">
        <f>Inp!G$165</f>
        <v>£m</v>
      </c>
      <c r="H571" s="155">
        <f>Inp!H$165</f>
        <v>0</v>
      </c>
      <c r="I571" s="155">
        <f>Inp!I$165</f>
        <v>0</v>
      </c>
      <c r="J571" s="155">
        <f>Inp!J$165</f>
        <v>0</v>
      </c>
      <c r="K571" s="155">
        <f>Inp!K$165</f>
        <v>0</v>
      </c>
      <c r="L571" s="155">
        <f>Inp!L$165</f>
        <v>0</v>
      </c>
      <c r="M571" s="155">
        <f>Inp!M$165</f>
        <v>4.5180043669949903</v>
      </c>
      <c r="N571" s="155">
        <f>Inp!N$165</f>
        <v>4.2800407373336897</v>
      </c>
      <c r="O571" s="155">
        <f>Inp!O$165</f>
        <v>4.14225823486787</v>
      </c>
      <c r="P571" s="155">
        <f>Inp!P$165</f>
        <v>3.9021056518275401</v>
      </c>
      <c r="Q571" s="155">
        <f>Inp!Q$165</f>
        <v>3.6115031311364998</v>
      </c>
    </row>
    <row r="572" spans="1:17" s="161" customFormat="1" hidden="1" outlineLevel="2">
      <c r="A572" s="157"/>
      <c r="B572" s="158"/>
      <c r="C572" s="159"/>
      <c r="D572" s="160"/>
      <c r="E572" s="155" t="str">
        <f>Inp!E$167</f>
        <v>Indexation on RCV other adjustments balance BEG - BR - nominal</v>
      </c>
      <c r="F572" s="155">
        <f>Inp!F$167</f>
        <v>0</v>
      </c>
      <c r="G572" s="155" t="str">
        <f>Inp!G$167</f>
        <v>£m</v>
      </c>
      <c r="H572" s="155">
        <f>Inp!H$167</f>
        <v>0</v>
      </c>
      <c r="I572" s="155">
        <f>Inp!I$167</f>
        <v>0</v>
      </c>
      <c r="J572" s="155">
        <f>Inp!J$167</f>
        <v>0</v>
      </c>
      <c r="K572" s="155">
        <f>Inp!K$167</f>
        <v>0</v>
      </c>
      <c r="L572" s="155">
        <f>Inp!L$167</f>
        <v>0</v>
      </c>
      <c r="M572" s="155">
        <f>Inp!M$167</f>
        <v>0</v>
      </c>
      <c r="N572" s="155">
        <f>Inp!N$167</f>
        <v>0</v>
      </c>
      <c r="O572" s="155">
        <f>Inp!O$167</f>
        <v>0</v>
      </c>
      <c r="P572" s="155">
        <f>Inp!P$167</f>
        <v>0</v>
      </c>
      <c r="Q572" s="155">
        <f>Inp!Q$167</f>
        <v>0</v>
      </c>
    </row>
    <row r="573" spans="1:17" s="161" customFormat="1" hidden="1" outlineLevel="2">
      <c r="A573" s="157"/>
      <c r="B573" s="158"/>
      <c r="C573" s="159"/>
      <c r="D573" s="160"/>
      <c r="E573" s="155" t="str">
        <f>Inp!E$168</f>
        <v>RCV - CPI(H) bf depreciation - BR - nominal</v>
      </c>
      <c r="F573" s="155">
        <f>Inp!F$168</f>
        <v>0</v>
      </c>
      <c r="G573" s="155" t="str">
        <f>Inp!G$168</f>
        <v>£m</v>
      </c>
      <c r="H573" s="155">
        <f>Inp!H$168</f>
        <v>0</v>
      </c>
      <c r="I573" s="155">
        <f>Inp!I$168</f>
        <v>0</v>
      </c>
      <c r="J573" s="155">
        <f>Inp!J$168</f>
        <v>0</v>
      </c>
      <c r="K573" s="155">
        <f>Inp!K$168</f>
        <v>0</v>
      </c>
      <c r="L573" s="155">
        <f>Inp!L$168</f>
        <v>0</v>
      </c>
      <c r="M573" s="155">
        <f>Inp!M$168</f>
        <v>18.7592608644858</v>
      </c>
      <c r="N573" s="155">
        <f>Inp!N$168</f>
        <v>18.218932542307702</v>
      </c>
      <c r="O573" s="155">
        <f>Inp!O$168</f>
        <v>17.942565929584301</v>
      </c>
      <c r="P573" s="155">
        <f>Inp!P$168</f>
        <v>17.740320922836201</v>
      </c>
      <c r="Q573" s="155">
        <f>Inp!Q$168</f>
        <v>17.472390281759701</v>
      </c>
    </row>
    <row r="574" spans="1:17" s="161" customFormat="1" hidden="1" outlineLevel="2">
      <c r="A574" s="157"/>
      <c r="B574" s="158"/>
      <c r="C574" s="159"/>
      <c r="D574" s="160"/>
      <c r="E574" s="155" t="str">
        <f>Inp!E169</f>
        <v>Other adjustments CPI(H) - BR - nominal</v>
      </c>
      <c r="F574" s="155">
        <f>Inp!F169</f>
        <v>0</v>
      </c>
      <c r="G574" s="155" t="str">
        <f>Inp!G169</f>
        <v>£m</v>
      </c>
      <c r="H574" s="155">
        <f>Inp!H169</f>
        <v>0</v>
      </c>
      <c r="I574" s="155">
        <f>Inp!I169</f>
        <v>0</v>
      </c>
      <c r="J574" s="155">
        <f>Inp!J169</f>
        <v>0</v>
      </c>
      <c r="K574" s="155">
        <f>Inp!K169</f>
        <v>0</v>
      </c>
      <c r="L574" s="155">
        <f>Inp!L169</f>
        <v>0</v>
      </c>
      <c r="M574" s="155">
        <f>Inp!M169</f>
        <v>0</v>
      </c>
      <c r="N574" s="155">
        <f>Inp!N169</f>
        <v>0</v>
      </c>
      <c r="O574" s="155">
        <f>Inp!O169</f>
        <v>0</v>
      </c>
      <c r="P574" s="155">
        <f>Inp!P169</f>
        <v>0</v>
      </c>
      <c r="Q574" s="155">
        <f>Inp!Q169</f>
        <v>0</v>
      </c>
    </row>
    <row r="575" spans="1:17" s="259" customFormat="1" hidden="1" outlineLevel="2">
      <c r="A575" s="256"/>
      <c r="B575" s="257"/>
      <c r="C575" s="258"/>
      <c r="D575" s="255"/>
      <c r="E575" s="272" t="str">
        <f>Time!E$39</f>
        <v>Acquisition / initial balance date flag</v>
      </c>
      <c r="F575" s="272">
        <f>Time!F$39</f>
        <v>0</v>
      </c>
      <c r="G575" s="272" t="str">
        <f>Time!G$39</f>
        <v>flag</v>
      </c>
      <c r="H575" s="272">
        <f>Time!H$39</f>
        <v>1</v>
      </c>
      <c r="I575" s="272">
        <f>Time!I$39</f>
        <v>0</v>
      </c>
      <c r="J575" s="272">
        <f>Time!J$39</f>
        <v>0</v>
      </c>
      <c r="K575" s="272">
        <f>Time!K$39</f>
        <v>0</v>
      </c>
      <c r="L575" s="272">
        <f>Time!L$39</f>
        <v>1</v>
      </c>
      <c r="M575" s="272">
        <f>Time!M$39</f>
        <v>0</v>
      </c>
      <c r="N575" s="272">
        <f>Time!N$39</f>
        <v>0</v>
      </c>
      <c r="O575" s="272">
        <f>Time!O$39</f>
        <v>0</v>
      </c>
      <c r="P575" s="272">
        <f>Time!P$39</f>
        <v>0</v>
      </c>
      <c r="Q575" s="272">
        <f>Time!Q$39</f>
        <v>0</v>
      </c>
    </row>
    <row r="576" spans="1:17" s="259" customFormat="1" hidden="1" outlineLevel="2">
      <c r="A576" s="256"/>
      <c r="B576" s="257"/>
      <c r="C576" s="258"/>
      <c r="D576" s="255"/>
      <c r="E576" s="196" t="s">
        <v>857</v>
      </c>
      <c r="F576" s="274"/>
      <c r="G576" s="196" t="s">
        <v>255</v>
      </c>
      <c r="H576" s="274"/>
      <c r="I576" s="274"/>
      <c r="J576" s="274">
        <f t="shared" ref="J576:Q576" si="361" xml:space="preserve"> IF(J575 = 1, K570 * J575, 0)</f>
        <v>0</v>
      </c>
      <c r="K576" s="274">
        <f t="shared" si="361"/>
        <v>0</v>
      </c>
      <c r="L576" s="274">
        <f t="shared" si="361"/>
        <v>227.79501084610601</v>
      </c>
      <c r="M576" s="274">
        <f t="shared" si="361"/>
        <v>0</v>
      </c>
      <c r="N576" s="274">
        <f t="shared" si="361"/>
        <v>0</v>
      </c>
      <c r="O576" s="274">
        <f t="shared" si="361"/>
        <v>0</v>
      </c>
      <c r="P576" s="274">
        <f t="shared" si="361"/>
        <v>0</v>
      </c>
      <c r="Q576" s="274">
        <f t="shared" si="361"/>
        <v>0</v>
      </c>
    </row>
    <row r="577" spans="1:17" hidden="1" outlineLevel="2">
      <c r="F577" s="84"/>
      <c r="G577" s="84"/>
      <c r="H577" s="84"/>
      <c r="I577" s="84"/>
      <c r="J577" s="84"/>
      <c r="K577" s="84"/>
      <c r="L577" s="84"/>
      <c r="M577" s="84"/>
      <c r="N577" s="84"/>
      <c r="O577" s="84"/>
      <c r="P577" s="84"/>
      <c r="Q577" s="84"/>
    </row>
    <row r="578" spans="1:17" s="187" customFormat="1" hidden="1" outlineLevel="2">
      <c r="A578" s="183"/>
      <c r="B578" s="216"/>
      <c r="C578" s="185"/>
      <c r="D578" s="186"/>
      <c r="E578" s="181" t="str">
        <f>Index!E$85</f>
        <v>CPIH index (PR19FD) - FYA - inflate from FYA 2017-18</v>
      </c>
      <c r="F578" s="181">
        <f>Index!F$85</f>
        <v>0</v>
      </c>
      <c r="G578" s="181" t="str">
        <f>Index!G$85</f>
        <v>Factor</v>
      </c>
      <c r="H578" s="181">
        <f>Index!H$85</f>
        <v>0</v>
      </c>
      <c r="I578" s="181">
        <f>Index!I$85</f>
        <v>0</v>
      </c>
      <c r="J578" s="181">
        <f>Index!J$85</f>
        <v>1</v>
      </c>
      <c r="K578" s="181">
        <f>Index!K$85</f>
        <v>1.0212697905005599</v>
      </c>
      <c r="L578" s="181">
        <f>Index!L$85</f>
        <v>1.0416029201511179</v>
      </c>
      <c r="M578" s="181">
        <f>Index!M$85</f>
        <v>1.0622616980779827</v>
      </c>
      <c r="N578" s="181">
        <f>Index!N$85</f>
        <v>1.0835515290872799</v>
      </c>
      <c r="O578" s="181">
        <f>Index!O$85</f>
        <v>1.1060365794841869</v>
      </c>
      <c r="P578" s="181">
        <f>Index!P$85</f>
        <v>1.1292633476533553</v>
      </c>
      <c r="Q578" s="181">
        <f>Index!Q$85</f>
        <v>1.1529778779540774</v>
      </c>
    </row>
    <row r="579" spans="1:17" hidden="1" outlineLevel="2">
      <c r="F579" s="84"/>
      <c r="G579" s="84"/>
      <c r="H579" s="84"/>
      <c r="I579" s="84"/>
      <c r="J579" s="84"/>
      <c r="K579" s="84"/>
      <c r="L579" s="84"/>
      <c r="M579" s="84"/>
      <c r="N579" s="84"/>
      <c r="O579" s="84"/>
      <c r="P579" s="84"/>
      <c r="Q579" s="84"/>
    </row>
    <row r="580" spans="1:17" s="259" customFormat="1" hidden="1" outlineLevel="2">
      <c r="A580" s="256"/>
      <c r="B580" s="257"/>
      <c r="C580" s="258"/>
      <c r="D580" s="255"/>
      <c r="E580" s="272" t="str">
        <f>Time!E$39</f>
        <v>Acquisition / initial balance date flag</v>
      </c>
      <c r="F580" s="272">
        <f>Time!F$39</f>
        <v>0</v>
      </c>
      <c r="G580" s="272" t="str">
        <f>Time!G$39</f>
        <v>flag</v>
      </c>
      <c r="H580" s="272">
        <f>Time!H$39</f>
        <v>1</v>
      </c>
      <c r="I580" s="272">
        <f>Time!I$39</f>
        <v>0</v>
      </c>
      <c r="J580" s="272">
        <f>Time!J$39</f>
        <v>0</v>
      </c>
      <c r="K580" s="272">
        <f>Time!K$39</f>
        <v>0</v>
      </c>
      <c r="L580" s="272">
        <f>Time!L$39</f>
        <v>1</v>
      </c>
      <c r="M580" s="272">
        <f>Time!M$39</f>
        <v>0</v>
      </c>
      <c r="N580" s="272">
        <f>Time!N$39</f>
        <v>0</v>
      </c>
      <c r="O580" s="272">
        <f>Time!O$39</f>
        <v>0</v>
      </c>
      <c r="P580" s="272">
        <f>Time!P$39</f>
        <v>0</v>
      </c>
      <c r="Q580" s="272">
        <f>Time!Q$39</f>
        <v>0</v>
      </c>
    </row>
    <row r="581" spans="1:17" s="187" customFormat="1" hidden="1" outlineLevel="2">
      <c r="A581" s="183"/>
      <c r="B581" s="216"/>
      <c r="C581" s="185"/>
      <c r="D581" s="186"/>
      <c r="E581" s="181" t="str">
        <f>Inp!E$166</f>
        <v>RCV other adjustments balance - BR - real</v>
      </c>
      <c r="F581" s="181">
        <f>Inp!F$166</f>
        <v>0</v>
      </c>
      <c r="G581" s="181" t="str">
        <f>Inp!G$166</f>
        <v>£m</v>
      </c>
      <c r="H581" s="181">
        <f>Inp!H$166</f>
        <v>0</v>
      </c>
      <c r="I581" s="181">
        <f>Inp!I$166</f>
        <v>0</v>
      </c>
      <c r="J581" s="181">
        <f>Inp!J$166</f>
        <v>0</v>
      </c>
      <c r="K581" s="181">
        <f>Inp!K$166</f>
        <v>0</v>
      </c>
      <c r="L581" s="181">
        <f>Inp!L$166</f>
        <v>0</v>
      </c>
      <c r="M581" s="181">
        <f>Inp!M$166</f>
        <v>0</v>
      </c>
      <c r="N581" s="181">
        <f>Inp!N$166</f>
        <v>0</v>
      </c>
      <c r="O581" s="181">
        <f>Inp!O$166</f>
        <v>0</v>
      </c>
      <c r="P581" s="181">
        <f>Inp!P$166</f>
        <v>0</v>
      </c>
      <c r="Q581" s="181">
        <f>Inp!Q$166</f>
        <v>0</v>
      </c>
    </row>
    <row r="582" spans="1:17" s="240" customFormat="1" hidden="1" outlineLevel="2">
      <c r="A582" s="237"/>
      <c r="B582" s="241"/>
      <c r="C582" s="238"/>
      <c r="D582" s="239"/>
      <c r="E582" s="196" t="s">
        <v>858</v>
      </c>
      <c r="F582" s="196"/>
      <c r="G582" s="196" t="s">
        <v>255</v>
      </c>
      <c r="H582" s="196"/>
      <c r="I582" s="196"/>
      <c r="J582" s="274">
        <f xml:space="preserve"> IF(J580 = 1, K581 * J580, 0)</f>
        <v>0</v>
      </c>
      <c r="K582" s="274">
        <f t="shared" ref="K582:Q582" si="362" xml:space="preserve"> IF(K580 = 1, L581 * K580, 0)</f>
        <v>0</v>
      </c>
      <c r="L582" s="274">
        <f t="shared" si="362"/>
        <v>0</v>
      </c>
      <c r="M582" s="274">
        <f t="shared" si="362"/>
        <v>0</v>
      </c>
      <c r="N582" s="274">
        <f t="shared" si="362"/>
        <v>0</v>
      </c>
      <c r="O582" s="274">
        <f t="shared" si="362"/>
        <v>0</v>
      </c>
      <c r="P582" s="274">
        <f t="shared" si="362"/>
        <v>0</v>
      </c>
      <c r="Q582" s="274">
        <f t="shared" si="362"/>
        <v>0</v>
      </c>
    </row>
    <row r="583" spans="1:17" s="118" customFormat="1" hidden="1" outlineLevel="2">
      <c r="A583" s="369"/>
      <c r="B583" s="269"/>
      <c r="C583" s="270"/>
      <c r="D583" s="271"/>
      <c r="E583" s="275" t="s">
        <v>859</v>
      </c>
      <c r="F583" s="117"/>
      <c r="G583" s="117" t="s">
        <v>255</v>
      </c>
      <c r="H583" s="117"/>
      <c r="I583" s="117"/>
      <c r="J583" s="117">
        <f xml:space="preserve"> J576 / J578 + J582</f>
        <v>0</v>
      </c>
      <c r="K583" s="117">
        <f t="shared" ref="K583:Q583" si="363" xml:space="preserve"> K576 / K578 + K582</f>
        <v>0</v>
      </c>
      <c r="L583" s="117">
        <f t="shared" si="363"/>
        <v>218.69659391225309</v>
      </c>
      <c r="M583" s="117">
        <f t="shared" si="363"/>
        <v>0</v>
      </c>
      <c r="N583" s="117">
        <f t="shared" si="363"/>
        <v>0</v>
      </c>
      <c r="O583" s="117">
        <f t="shared" si="363"/>
        <v>0</v>
      </c>
      <c r="P583" s="117">
        <f t="shared" si="363"/>
        <v>0</v>
      </c>
      <c r="Q583" s="117">
        <f t="shared" si="363"/>
        <v>0</v>
      </c>
    </row>
    <row r="584" spans="1:17" s="118" customFormat="1" hidden="1" outlineLevel="2">
      <c r="A584" s="369"/>
      <c r="B584" s="269"/>
      <c r="C584" s="270"/>
      <c r="D584" s="271"/>
      <c r="E584" s="275"/>
      <c r="F584" s="117"/>
      <c r="G584" s="117"/>
      <c r="H584" s="117"/>
      <c r="I584" s="117"/>
      <c r="J584" s="117"/>
      <c r="K584" s="117"/>
      <c r="L584" s="117"/>
      <c r="M584" s="117"/>
      <c r="N584" s="117"/>
      <c r="O584" s="117"/>
      <c r="P584" s="117"/>
      <c r="Q584" s="117"/>
    </row>
    <row r="585" spans="1:17" hidden="1" outlineLevel="2">
      <c r="E585" s="84" t="s">
        <v>860</v>
      </c>
      <c r="F585" s="84"/>
      <c r="G585" s="84" t="s">
        <v>255</v>
      </c>
      <c r="H585" s="84"/>
      <c r="I585" s="84"/>
      <c r="J585" s="84">
        <f t="shared" ref="J585:Q585" si="364" xml:space="preserve"> J570 / J578</f>
        <v>0</v>
      </c>
      <c r="K585" s="84">
        <f t="shared" si="364"/>
        <v>0</v>
      </c>
      <c r="L585" s="84">
        <f t="shared" si="364"/>
        <v>0</v>
      </c>
      <c r="M585" s="84">
        <f t="shared" si="364"/>
        <v>214.44340058412155</v>
      </c>
      <c r="N585" s="84">
        <f t="shared" si="364"/>
        <v>197.08684692503837</v>
      </c>
      <c r="O585" s="84">
        <f t="shared" si="364"/>
        <v>180.47763179472304</v>
      </c>
      <c r="P585" s="84">
        <f t="shared" si="364"/>
        <v>164.54492677465666</v>
      </c>
      <c r="Q585" s="84">
        <f t="shared" si="364"/>
        <v>149.15840352729364</v>
      </c>
    </row>
    <row r="586" spans="1:17" hidden="1" outlineLevel="2">
      <c r="E586" s="84" t="s">
        <v>861</v>
      </c>
      <c r="F586" s="84"/>
      <c r="G586" s="84" t="s">
        <v>255</v>
      </c>
      <c r="H586" s="84"/>
      <c r="I586" s="84"/>
      <c r="J586" s="84">
        <f t="shared" ref="J586:Q586" si="365" xml:space="preserve"> J571 / J578</f>
        <v>0</v>
      </c>
      <c r="K586" s="84">
        <f t="shared" si="365"/>
        <v>0</v>
      </c>
      <c r="L586" s="84">
        <f t="shared" si="365"/>
        <v>0</v>
      </c>
      <c r="M586" s="84">
        <f t="shared" si="365"/>
        <v>4.2531933281315721</v>
      </c>
      <c r="N586" s="84">
        <f t="shared" si="365"/>
        <v>3.9500112569071306</v>
      </c>
      <c r="O586" s="84">
        <f t="shared" si="365"/>
        <v>3.7451367447536508</v>
      </c>
      <c r="P586" s="84">
        <f t="shared" si="365"/>
        <v>3.4554434622678918</v>
      </c>
      <c r="Q586" s="84">
        <f t="shared" si="365"/>
        <v>3.1323264740733774</v>
      </c>
    </row>
    <row r="587" spans="1:17" hidden="1" outlineLevel="2">
      <c r="E587" s="84" t="s">
        <v>862</v>
      </c>
      <c r="F587" s="84"/>
      <c r="G587" s="84" t="s">
        <v>255</v>
      </c>
      <c r="H587" s="84"/>
      <c r="I587" s="84"/>
      <c r="J587" s="84">
        <f t="shared" ref="J587:Q587" si="366" xml:space="preserve"> J572 / J578</f>
        <v>0</v>
      </c>
      <c r="K587" s="84">
        <f t="shared" si="366"/>
        <v>0</v>
      </c>
      <c r="L587" s="84">
        <f t="shared" si="366"/>
        <v>0</v>
      </c>
      <c r="M587" s="84">
        <f t="shared" si="366"/>
        <v>0</v>
      </c>
      <c r="N587" s="84">
        <f t="shared" si="366"/>
        <v>0</v>
      </c>
      <c r="O587" s="84">
        <f t="shared" si="366"/>
        <v>0</v>
      </c>
      <c r="P587" s="84">
        <f t="shared" si="366"/>
        <v>0</v>
      </c>
      <c r="Q587" s="84">
        <f t="shared" si="366"/>
        <v>0</v>
      </c>
    </row>
    <row r="588" spans="1:17" hidden="1" outlineLevel="2">
      <c r="E588" s="84" t="s">
        <v>863</v>
      </c>
      <c r="F588" s="84"/>
      <c r="G588" s="84" t="s">
        <v>255</v>
      </c>
      <c r="H588" s="84"/>
      <c r="I588" s="84"/>
      <c r="J588" s="84">
        <f t="shared" ref="J588:Q588" si="367" xml:space="preserve"> J573 / J578</f>
        <v>0</v>
      </c>
      <c r="K588" s="84">
        <f t="shared" si="367"/>
        <v>0</v>
      </c>
      <c r="L588" s="84">
        <f t="shared" si="367"/>
        <v>0</v>
      </c>
      <c r="M588" s="84">
        <f t="shared" si="367"/>
        <v>17.659735730308377</v>
      </c>
      <c r="N588" s="84">
        <f t="shared" si="367"/>
        <v>16.814089642468836</v>
      </c>
      <c r="O588" s="84">
        <f t="shared" si="367"/>
        <v>16.222398302551646</v>
      </c>
      <c r="P588" s="84">
        <f t="shared" si="367"/>
        <v>15.709640235558114</v>
      </c>
      <c r="Q588" s="84">
        <f t="shared" si="367"/>
        <v>15.154141823400725</v>
      </c>
    </row>
    <row r="589" spans="1:17" hidden="1" outlineLevel="2">
      <c r="E589" s="84" t="s">
        <v>864</v>
      </c>
      <c r="F589" s="84"/>
      <c r="G589" s="84" t="s">
        <v>255</v>
      </c>
      <c r="H589" s="84"/>
      <c r="I589" s="84"/>
      <c r="J589" s="84">
        <f t="shared" ref="J589:Q589" si="368" xml:space="preserve"> J574 / J578</f>
        <v>0</v>
      </c>
      <c r="K589" s="84">
        <f t="shared" si="368"/>
        <v>0</v>
      </c>
      <c r="L589" s="84">
        <f t="shared" si="368"/>
        <v>0</v>
      </c>
      <c r="M589" s="84">
        <f t="shared" si="368"/>
        <v>0</v>
      </c>
      <c r="N589" s="84">
        <f t="shared" si="368"/>
        <v>0</v>
      </c>
      <c r="O589" s="84">
        <f t="shared" si="368"/>
        <v>0</v>
      </c>
      <c r="P589" s="84">
        <f t="shared" si="368"/>
        <v>0</v>
      </c>
      <c r="Q589" s="84">
        <f t="shared" si="368"/>
        <v>0</v>
      </c>
    </row>
    <row r="590" spans="1:17" hidden="1" outlineLevel="2">
      <c r="F590" s="84"/>
      <c r="G590" s="84"/>
      <c r="H590" s="84"/>
      <c r="I590" s="84"/>
      <c r="J590" s="84"/>
      <c r="K590" s="84"/>
      <c r="L590" s="84"/>
      <c r="M590" s="84"/>
      <c r="N590" s="84"/>
      <c r="O590" s="84"/>
      <c r="P590" s="84"/>
      <c r="Q590" s="84"/>
    </row>
    <row r="591" spans="1:17" hidden="1" outlineLevel="2">
      <c r="E591" s="84" t="str">
        <f t="shared" ref="E591:Q591" si="369" xml:space="preserve"> E585</f>
        <v>RCV CPI(H) bf balance BEG - BR - real</v>
      </c>
      <c r="F591" s="84">
        <f t="shared" si="369"/>
        <v>0</v>
      </c>
      <c r="G591" s="84" t="str">
        <f t="shared" si="369"/>
        <v>£m</v>
      </c>
      <c r="H591" s="84">
        <f t="shared" si="369"/>
        <v>0</v>
      </c>
      <c r="I591" s="84">
        <f t="shared" si="369"/>
        <v>0</v>
      </c>
      <c r="J591" s="84">
        <f t="shared" si="369"/>
        <v>0</v>
      </c>
      <c r="K591" s="84">
        <f t="shared" si="369"/>
        <v>0</v>
      </c>
      <c r="L591" s="84">
        <f t="shared" si="369"/>
        <v>0</v>
      </c>
      <c r="M591" s="84">
        <f t="shared" si="369"/>
        <v>214.44340058412155</v>
      </c>
      <c r="N591" s="84">
        <f t="shared" si="369"/>
        <v>197.08684692503837</v>
      </c>
      <c r="O591" s="84">
        <f t="shared" si="369"/>
        <v>180.47763179472304</v>
      </c>
      <c r="P591" s="84">
        <f t="shared" si="369"/>
        <v>164.54492677465666</v>
      </c>
      <c r="Q591" s="84">
        <f t="shared" si="369"/>
        <v>149.15840352729364</v>
      </c>
    </row>
    <row r="592" spans="1:17" hidden="1" outlineLevel="2">
      <c r="D592" s="83" t="s">
        <v>719</v>
      </c>
      <c r="E592" s="84" t="str">
        <f t="shared" ref="E592:Q592" si="370" xml:space="preserve"> E586</f>
        <v>Indexation on RCV - CPI(H) bf balance - BR - real</v>
      </c>
      <c r="F592" s="84">
        <f t="shared" si="370"/>
        <v>0</v>
      </c>
      <c r="G592" s="84" t="str">
        <f t="shared" si="370"/>
        <v>£m</v>
      </c>
      <c r="H592" s="84">
        <f t="shared" si="370"/>
        <v>0</v>
      </c>
      <c r="I592" s="84">
        <f t="shared" si="370"/>
        <v>0</v>
      </c>
      <c r="J592" s="84">
        <f t="shared" si="370"/>
        <v>0</v>
      </c>
      <c r="K592" s="84">
        <f t="shared" si="370"/>
        <v>0</v>
      </c>
      <c r="L592" s="84">
        <f t="shared" si="370"/>
        <v>0</v>
      </c>
      <c r="M592" s="84">
        <f t="shared" si="370"/>
        <v>4.2531933281315721</v>
      </c>
      <c r="N592" s="84">
        <f t="shared" si="370"/>
        <v>3.9500112569071306</v>
      </c>
      <c r="O592" s="84">
        <f t="shared" si="370"/>
        <v>3.7451367447536508</v>
      </c>
      <c r="P592" s="84">
        <f t="shared" si="370"/>
        <v>3.4554434622678918</v>
      </c>
      <c r="Q592" s="84">
        <f t="shared" si="370"/>
        <v>3.1323264740733774</v>
      </c>
    </row>
    <row r="593" spans="1:17" s="192" customFormat="1" hidden="1" outlineLevel="2">
      <c r="A593" s="188"/>
      <c r="B593" s="304"/>
      <c r="C593" s="190"/>
      <c r="D593" s="191" t="s">
        <v>719</v>
      </c>
      <c r="E593" s="181" t="str">
        <f>Inp!E$166</f>
        <v>RCV other adjustments balance - BR - real</v>
      </c>
      <c r="F593" s="181">
        <f>Inp!F$166</f>
        <v>0</v>
      </c>
      <c r="G593" s="181" t="str">
        <f>Inp!G$166</f>
        <v>£m</v>
      </c>
      <c r="H593" s="181">
        <f>Inp!H$166</f>
        <v>0</v>
      </c>
      <c r="I593" s="181">
        <f>Inp!I$166</f>
        <v>0</v>
      </c>
      <c r="J593" s="181">
        <f>Inp!J$166</f>
        <v>0</v>
      </c>
      <c r="K593" s="181">
        <f>Inp!K$166</f>
        <v>0</v>
      </c>
      <c r="L593" s="181">
        <f>Inp!L$166</f>
        <v>0</v>
      </c>
      <c r="M593" s="181">
        <f>Inp!M$166</f>
        <v>0</v>
      </c>
      <c r="N593" s="181">
        <f>Inp!N$166</f>
        <v>0</v>
      </c>
      <c r="O593" s="181">
        <f>Inp!O$166</f>
        <v>0</v>
      </c>
      <c r="P593" s="181">
        <f>Inp!P$166</f>
        <v>0</v>
      </c>
      <c r="Q593" s="181">
        <f>Inp!Q$166</f>
        <v>0</v>
      </c>
    </row>
    <row r="594" spans="1:17" hidden="1" outlineLevel="2">
      <c r="D594" s="83" t="s">
        <v>719</v>
      </c>
      <c r="E594" s="84" t="str">
        <f t="shared" ref="E594:Q594" si="371" xml:space="preserve"> E587</f>
        <v>Indexation on RCV - CPI(H) other adjustments balance - BR - real</v>
      </c>
      <c r="F594" s="84">
        <f t="shared" si="371"/>
        <v>0</v>
      </c>
      <c r="G594" s="84" t="str">
        <f t="shared" si="371"/>
        <v>£m</v>
      </c>
      <c r="H594" s="84">
        <f t="shared" si="371"/>
        <v>0</v>
      </c>
      <c r="I594" s="84">
        <f t="shared" si="371"/>
        <v>0</v>
      </c>
      <c r="J594" s="84">
        <f t="shared" si="371"/>
        <v>0</v>
      </c>
      <c r="K594" s="84">
        <f t="shared" si="371"/>
        <v>0</v>
      </c>
      <c r="L594" s="84">
        <f t="shared" si="371"/>
        <v>0</v>
      </c>
      <c r="M594" s="84">
        <f t="shared" si="371"/>
        <v>0</v>
      </c>
      <c r="N594" s="84">
        <f t="shared" si="371"/>
        <v>0</v>
      </c>
      <c r="O594" s="84">
        <f t="shared" si="371"/>
        <v>0</v>
      </c>
      <c r="P594" s="84">
        <f t="shared" si="371"/>
        <v>0</v>
      </c>
      <c r="Q594" s="84">
        <f t="shared" si="371"/>
        <v>0</v>
      </c>
    </row>
    <row r="595" spans="1:17" hidden="1" outlineLevel="2">
      <c r="E595" s="211" t="s">
        <v>865</v>
      </c>
      <c r="F595" s="211"/>
      <c r="G595" s="211" t="s">
        <v>255</v>
      </c>
      <c r="H595" s="211"/>
      <c r="I595" s="211"/>
      <c r="J595" s="211">
        <f t="shared" ref="J595:Q595" si="372" xml:space="preserve"> SUM(J591:J594)</f>
        <v>0</v>
      </c>
      <c r="K595" s="211">
        <f t="shared" si="372"/>
        <v>0</v>
      </c>
      <c r="L595" s="211">
        <f t="shared" si="372"/>
        <v>0</v>
      </c>
      <c r="M595" s="211">
        <f t="shared" si="372"/>
        <v>218.69659391225312</v>
      </c>
      <c r="N595" s="211">
        <f t="shared" si="372"/>
        <v>201.03685818194549</v>
      </c>
      <c r="O595" s="211">
        <f t="shared" si="372"/>
        <v>184.22276853947668</v>
      </c>
      <c r="P595" s="211">
        <f t="shared" si="372"/>
        <v>168.00037023692454</v>
      </c>
      <c r="Q595" s="211">
        <f t="shared" si="372"/>
        <v>152.29073000136702</v>
      </c>
    </row>
    <row r="596" spans="1:17" s="452" customFormat="1" hidden="1" outlineLevel="2">
      <c r="A596" s="447"/>
      <c r="B596" s="448"/>
      <c r="C596" s="449"/>
      <c r="D596" s="450"/>
      <c r="E596" s="451"/>
      <c r="F596" s="451"/>
      <c r="G596" s="451"/>
      <c r="H596" s="451"/>
      <c r="I596" s="451"/>
      <c r="J596" s="451"/>
      <c r="K596" s="451"/>
      <c r="L596" s="451"/>
      <c r="M596" s="451"/>
      <c r="N596" s="451"/>
      <c r="O596" s="451"/>
      <c r="P596" s="451"/>
      <c r="Q596" s="451"/>
    </row>
    <row r="597" spans="1:17" s="118" customFormat="1" hidden="1" outlineLevel="2">
      <c r="A597" s="67"/>
      <c r="B597" s="85"/>
      <c r="C597" s="86"/>
      <c r="D597" s="83"/>
      <c r="E597" s="117" t="str">
        <f t="shared" ref="E597:Q597" si="373" xml:space="preserve"> E595</f>
        <v>Opening RCV (CPIH inflated RCV) - BR - real</v>
      </c>
      <c r="F597" s="117">
        <f t="shared" si="373"/>
        <v>0</v>
      </c>
      <c r="G597" s="117" t="str">
        <f t="shared" si="373"/>
        <v>£m</v>
      </c>
      <c r="H597" s="117">
        <f t="shared" si="373"/>
        <v>0</v>
      </c>
      <c r="I597" s="117">
        <f t="shared" si="373"/>
        <v>0</v>
      </c>
      <c r="J597" s="117">
        <f t="shared" si="373"/>
        <v>0</v>
      </c>
      <c r="K597" s="117">
        <f t="shared" si="373"/>
        <v>0</v>
      </c>
      <c r="L597" s="117">
        <f t="shared" si="373"/>
        <v>0</v>
      </c>
      <c r="M597" s="117">
        <f t="shared" si="373"/>
        <v>218.69659391225312</v>
      </c>
      <c r="N597" s="117">
        <f t="shared" si="373"/>
        <v>201.03685818194549</v>
      </c>
      <c r="O597" s="117">
        <f t="shared" si="373"/>
        <v>184.22276853947668</v>
      </c>
      <c r="P597" s="117">
        <f t="shared" si="373"/>
        <v>168.00037023692454</v>
      </c>
      <c r="Q597" s="117">
        <f t="shared" si="373"/>
        <v>152.29073000136702</v>
      </c>
    </row>
    <row r="598" spans="1:17" s="118" customFormat="1" hidden="1" outlineLevel="2">
      <c r="A598" s="67"/>
      <c r="B598" s="85"/>
      <c r="C598" s="86"/>
      <c r="D598" s="83" t="s">
        <v>631</v>
      </c>
      <c r="E598" s="117" t="str">
        <f t="shared" ref="E598:Q598" si="374" xml:space="preserve"> E588</f>
        <v>RCV - CPI(H) bf depreciation - BR - real</v>
      </c>
      <c r="F598" s="117">
        <f t="shared" si="374"/>
        <v>0</v>
      </c>
      <c r="G598" s="117" t="str">
        <f t="shared" si="374"/>
        <v>£m</v>
      </c>
      <c r="H598" s="117">
        <f t="shared" si="374"/>
        <v>0</v>
      </c>
      <c r="I598" s="117">
        <f t="shared" si="374"/>
        <v>0</v>
      </c>
      <c r="J598" s="117">
        <f t="shared" si="374"/>
        <v>0</v>
      </c>
      <c r="K598" s="117">
        <f t="shared" si="374"/>
        <v>0</v>
      </c>
      <c r="L598" s="117">
        <f t="shared" si="374"/>
        <v>0</v>
      </c>
      <c r="M598" s="117">
        <f t="shared" si="374"/>
        <v>17.659735730308377</v>
      </c>
      <c r="N598" s="117">
        <f t="shared" si="374"/>
        <v>16.814089642468836</v>
      </c>
      <c r="O598" s="117">
        <f t="shared" si="374"/>
        <v>16.222398302551646</v>
      </c>
      <c r="P598" s="117">
        <f t="shared" si="374"/>
        <v>15.709640235558114</v>
      </c>
      <c r="Q598" s="117">
        <f t="shared" si="374"/>
        <v>15.154141823400725</v>
      </c>
    </row>
    <row r="599" spans="1:17" s="118" customFormat="1" hidden="1" outlineLevel="2">
      <c r="A599" s="67"/>
      <c r="B599" s="85"/>
      <c r="C599" s="86"/>
      <c r="D599" s="83" t="s">
        <v>631</v>
      </c>
      <c r="E599" s="117" t="str">
        <f t="shared" ref="E599:Q599" si="375" xml:space="preserve"> E589</f>
        <v>Other adjustments CPI(H) - BR - real</v>
      </c>
      <c r="F599" s="117">
        <f t="shared" si="375"/>
        <v>0</v>
      </c>
      <c r="G599" s="117" t="str">
        <f t="shared" si="375"/>
        <v>£m</v>
      </c>
      <c r="H599" s="117">
        <f t="shared" si="375"/>
        <v>0</v>
      </c>
      <c r="I599" s="117">
        <f t="shared" si="375"/>
        <v>0</v>
      </c>
      <c r="J599" s="117">
        <f t="shared" si="375"/>
        <v>0</v>
      </c>
      <c r="K599" s="117">
        <f t="shared" si="375"/>
        <v>0</v>
      </c>
      <c r="L599" s="117">
        <f t="shared" si="375"/>
        <v>0</v>
      </c>
      <c r="M599" s="117">
        <f t="shared" si="375"/>
        <v>0</v>
      </c>
      <c r="N599" s="117">
        <f t="shared" si="375"/>
        <v>0</v>
      </c>
      <c r="O599" s="117">
        <f t="shared" si="375"/>
        <v>0</v>
      </c>
      <c r="P599" s="117">
        <f t="shared" si="375"/>
        <v>0</v>
      </c>
      <c r="Q599" s="117">
        <f t="shared" si="375"/>
        <v>0</v>
      </c>
    </row>
    <row r="600" spans="1:17" s="118" customFormat="1" hidden="1" outlineLevel="2">
      <c r="A600" s="67"/>
      <c r="B600" s="85"/>
      <c r="C600" s="86"/>
      <c r="D600" s="83"/>
      <c r="E600" s="260" t="s">
        <v>866</v>
      </c>
      <c r="F600" s="260"/>
      <c r="G600" s="260" t="s">
        <v>255</v>
      </c>
      <c r="H600" s="260"/>
      <c r="I600" s="260"/>
      <c r="J600" s="260">
        <f t="shared" ref="J600:Q600" si="376" xml:space="preserve"> J597 - J598 - J599</f>
        <v>0</v>
      </c>
      <c r="K600" s="260">
        <f t="shared" si="376"/>
        <v>0</v>
      </c>
      <c r="L600" s="260">
        <f t="shared" si="376"/>
        <v>0</v>
      </c>
      <c r="M600" s="260">
        <f t="shared" si="376"/>
        <v>201.03685818194475</v>
      </c>
      <c r="N600" s="260">
        <f t="shared" si="376"/>
        <v>184.22276853947665</v>
      </c>
      <c r="O600" s="260">
        <f t="shared" si="376"/>
        <v>168.00037023692502</v>
      </c>
      <c r="P600" s="260">
        <f t="shared" si="376"/>
        <v>152.29073000136643</v>
      </c>
      <c r="Q600" s="260">
        <f t="shared" si="376"/>
        <v>137.1365881779663</v>
      </c>
    </row>
    <row r="601" spans="1:17" s="452" customFormat="1" hidden="1" outlineLevel="2">
      <c r="A601" s="447"/>
      <c r="B601" s="448"/>
      <c r="C601" s="449"/>
      <c r="D601" s="450"/>
      <c r="E601" s="451"/>
      <c r="F601" s="451"/>
      <c r="G601" s="451"/>
      <c r="H601" s="451"/>
      <c r="I601" s="451"/>
      <c r="J601" s="451"/>
      <c r="K601" s="451"/>
      <c r="L601" s="451"/>
      <c r="M601" s="451"/>
      <c r="N601" s="451"/>
      <c r="O601" s="451"/>
      <c r="P601" s="451"/>
      <c r="Q601" s="451"/>
    </row>
    <row r="602" spans="1:17" s="92" customFormat="1" hidden="1" outlineLevel="2">
      <c r="A602" s="11"/>
      <c r="B602" s="12"/>
      <c r="C602" s="13"/>
      <c r="D602" s="115"/>
      <c r="E602" s="91" t="str">
        <f t="shared" ref="E602:Q602" si="377" xml:space="preserve"> E595</f>
        <v>Opening RCV (CPIH inflated RCV) - BR - real</v>
      </c>
      <c r="F602" s="91">
        <f t="shared" si="377"/>
        <v>0</v>
      </c>
      <c r="G602" s="91" t="str">
        <f t="shared" si="377"/>
        <v>£m</v>
      </c>
      <c r="H602" s="91">
        <f t="shared" si="377"/>
        <v>0</v>
      </c>
      <c r="I602" s="91">
        <f t="shared" si="377"/>
        <v>0</v>
      </c>
      <c r="J602" s="91">
        <f t="shared" si="377"/>
        <v>0</v>
      </c>
      <c r="K602" s="91">
        <f t="shared" si="377"/>
        <v>0</v>
      </c>
      <c r="L602" s="91">
        <f t="shared" si="377"/>
        <v>0</v>
      </c>
      <c r="M602" s="91">
        <f t="shared" si="377"/>
        <v>218.69659391225312</v>
      </c>
      <c r="N602" s="91">
        <f t="shared" si="377"/>
        <v>201.03685818194549</v>
      </c>
      <c r="O602" s="91">
        <f t="shared" si="377"/>
        <v>184.22276853947668</v>
      </c>
      <c r="P602" s="91">
        <f t="shared" si="377"/>
        <v>168.00037023692454</v>
      </c>
      <c r="Q602" s="91">
        <f t="shared" si="377"/>
        <v>152.29073000136702</v>
      </c>
    </row>
    <row r="603" spans="1:17" s="92" customFormat="1" hidden="1" outlineLevel="2">
      <c r="A603" s="11"/>
      <c r="B603" s="12"/>
      <c r="C603" s="13"/>
      <c r="D603" s="115"/>
      <c r="E603" s="91" t="str">
        <f t="shared" ref="E603:Q603" si="378" xml:space="preserve"> E600</f>
        <v>Closing RCV (CPIH inflated RCV) - BR - real</v>
      </c>
      <c r="F603" s="91">
        <f t="shared" si="378"/>
        <v>0</v>
      </c>
      <c r="G603" s="91" t="str">
        <f t="shared" si="378"/>
        <v>£m</v>
      </c>
      <c r="H603" s="91">
        <f t="shared" si="378"/>
        <v>0</v>
      </c>
      <c r="I603" s="91">
        <f t="shared" si="378"/>
        <v>0</v>
      </c>
      <c r="J603" s="91">
        <f t="shared" si="378"/>
        <v>0</v>
      </c>
      <c r="K603" s="91">
        <f t="shared" si="378"/>
        <v>0</v>
      </c>
      <c r="L603" s="91">
        <f t="shared" si="378"/>
        <v>0</v>
      </c>
      <c r="M603" s="91">
        <f t="shared" si="378"/>
        <v>201.03685818194475</v>
      </c>
      <c r="N603" s="91">
        <f t="shared" si="378"/>
        <v>184.22276853947665</v>
      </c>
      <c r="O603" s="91">
        <f t="shared" si="378"/>
        <v>168.00037023692502</v>
      </c>
      <c r="P603" s="91">
        <f t="shared" si="378"/>
        <v>152.29073000136643</v>
      </c>
      <c r="Q603" s="91">
        <f t="shared" si="378"/>
        <v>137.1365881779663</v>
      </c>
    </row>
    <row r="604" spans="1:17" hidden="1" outlineLevel="2">
      <c r="E604" s="260" t="s">
        <v>867</v>
      </c>
      <c r="F604" s="260"/>
      <c r="G604" s="260" t="s">
        <v>255</v>
      </c>
      <c r="H604" s="260"/>
      <c r="I604" s="260"/>
      <c r="J604" s="260">
        <f t="shared" ref="J604:Q604" si="379" xml:space="preserve"> AVERAGE(J602:J603)</f>
        <v>0</v>
      </c>
      <c r="K604" s="260">
        <f t="shared" si="379"/>
        <v>0</v>
      </c>
      <c r="L604" s="260">
        <f t="shared" si="379"/>
        <v>0</v>
      </c>
      <c r="M604" s="260">
        <f t="shared" si="379"/>
        <v>209.86672604709895</v>
      </c>
      <c r="N604" s="260">
        <f t="shared" si="379"/>
        <v>192.62981336071107</v>
      </c>
      <c r="O604" s="260">
        <f t="shared" si="379"/>
        <v>176.11156938820085</v>
      </c>
      <c r="P604" s="260">
        <f t="shared" si="379"/>
        <v>160.14555011914547</v>
      </c>
      <c r="Q604" s="260">
        <f t="shared" si="379"/>
        <v>144.71365908966666</v>
      </c>
    </row>
    <row r="605" spans="1:17" s="452" customFormat="1" hidden="1" outlineLevel="2">
      <c r="A605" s="447"/>
      <c r="B605" s="448"/>
      <c r="C605" s="449"/>
      <c r="D605" s="450"/>
      <c r="E605" s="451"/>
      <c r="F605" s="451"/>
      <c r="G605" s="451"/>
      <c r="H605" s="451"/>
      <c r="I605" s="451"/>
      <c r="J605" s="451"/>
      <c r="K605" s="451"/>
      <c r="L605" s="451"/>
      <c r="M605" s="451"/>
      <c r="N605" s="451"/>
      <c r="O605" s="451"/>
      <c r="P605" s="451"/>
      <c r="Q605" s="451"/>
    </row>
    <row r="606" spans="1:17" hidden="1" outlineLevel="2">
      <c r="C606" s="86" t="s">
        <v>530</v>
      </c>
      <c r="F606" s="84"/>
      <c r="G606" s="84"/>
      <c r="H606" s="84"/>
      <c r="I606" s="84"/>
      <c r="J606" s="84"/>
      <c r="K606" s="84"/>
      <c r="L606" s="84"/>
      <c r="M606" s="84"/>
      <c r="N606" s="84"/>
      <c r="O606" s="84"/>
      <c r="P606" s="84"/>
      <c r="Q606" s="84"/>
    </row>
    <row r="607" spans="1:17" hidden="1" outlineLevel="2">
      <c r="E607" s="84" t="str">
        <f t="shared" ref="E607:Q607" si="380" xml:space="preserve"> E600</f>
        <v>Closing RCV (CPIH inflated RCV) - BR - real</v>
      </c>
      <c r="F607" s="84">
        <f t="shared" si="380"/>
        <v>0</v>
      </c>
      <c r="G607" s="84" t="str">
        <f t="shared" si="380"/>
        <v>£m</v>
      </c>
      <c r="H607" s="84">
        <f t="shared" si="380"/>
        <v>0</v>
      </c>
      <c r="I607" s="84">
        <f t="shared" si="380"/>
        <v>0</v>
      </c>
      <c r="J607" s="84">
        <f t="shared" si="380"/>
        <v>0</v>
      </c>
      <c r="K607" s="84">
        <f t="shared" si="380"/>
        <v>0</v>
      </c>
      <c r="L607" s="84">
        <f t="shared" si="380"/>
        <v>0</v>
      </c>
      <c r="M607" s="84">
        <f t="shared" si="380"/>
        <v>201.03685818194475</v>
      </c>
      <c r="N607" s="84">
        <f t="shared" si="380"/>
        <v>184.22276853947665</v>
      </c>
      <c r="O607" s="84">
        <f t="shared" si="380"/>
        <v>168.00037023692502</v>
      </c>
      <c r="P607" s="84">
        <f t="shared" si="380"/>
        <v>152.29073000136643</v>
      </c>
      <c r="Q607" s="84">
        <f t="shared" si="380"/>
        <v>137.1365881779663</v>
      </c>
    </row>
    <row r="608" spans="1:17" s="187" customFormat="1" hidden="1" outlineLevel="2">
      <c r="A608" s="183"/>
      <c r="B608" s="218"/>
      <c r="C608" s="185"/>
      <c r="D608" s="186"/>
      <c r="E608" s="181" t="str">
        <f xml:space="preserve"> Inp!E$170</f>
        <v>RCV CPI(H) bf balance - BR - real</v>
      </c>
      <c r="F608" s="181">
        <f xml:space="preserve"> Inp!F$170</f>
        <v>0</v>
      </c>
      <c r="G608" s="181" t="str">
        <f xml:space="preserve"> Inp!G$170</f>
        <v>£m</v>
      </c>
      <c r="H608" s="181">
        <f xml:space="preserve"> Inp!H$170</f>
        <v>0</v>
      </c>
      <c r="I608" s="181">
        <f xml:space="preserve"> Inp!I$170</f>
        <v>0</v>
      </c>
      <c r="J608" s="181">
        <f xml:space="preserve"> Inp!J$170</f>
        <v>0</v>
      </c>
      <c r="K608" s="181">
        <f xml:space="preserve"> Inp!K$170</f>
        <v>0</v>
      </c>
      <c r="L608" s="181">
        <f xml:space="preserve"> Inp!L$170</f>
        <v>0</v>
      </c>
      <c r="M608" s="181">
        <f xml:space="preserve"> Inp!M$170</f>
        <v>201.03685818194501</v>
      </c>
      <c r="N608" s="181">
        <f xml:space="preserve"> Inp!N$170</f>
        <v>184.22276853947599</v>
      </c>
      <c r="O608" s="181">
        <f xml:space="preserve"> Inp!O$170</f>
        <v>168.00037023692499</v>
      </c>
      <c r="P608" s="181">
        <f xml:space="preserve"> Inp!P$170</f>
        <v>152.290730001367</v>
      </c>
      <c r="Q608" s="181">
        <f xml:space="preserve"> Inp!Q$170</f>
        <v>137.13658817796599</v>
      </c>
    </row>
    <row r="609" spans="1:17" s="187" customFormat="1" hidden="1" outlineLevel="2">
      <c r="A609" s="183"/>
      <c r="B609" s="218"/>
      <c r="C609" s="185"/>
      <c r="D609" s="186"/>
      <c r="E609" s="181" t="str">
        <f xml:space="preserve"> Inp!E$166</f>
        <v>RCV other adjustments balance - BR - real</v>
      </c>
      <c r="F609" s="181">
        <f xml:space="preserve"> Inp!F$166</f>
        <v>0</v>
      </c>
      <c r="G609" s="181" t="str">
        <f xml:space="preserve"> Inp!G$166</f>
        <v>£m</v>
      </c>
      <c r="H609" s="181">
        <f xml:space="preserve"> Inp!H$166</f>
        <v>0</v>
      </c>
      <c r="I609" s="181">
        <f xml:space="preserve"> Inp!I$166</f>
        <v>0</v>
      </c>
      <c r="J609" s="181">
        <f xml:space="preserve"> Inp!J$166</f>
        <v>0</v>
      </c>
      <c r="K609" s="181">
        <f xml:space="preserve"> Inp!K$166</f>
        <v>0</v>
      </c>
      <c r="L609" s="181">
        <f xml:space="preserve"> Inp!L$166</f>
        <v>0</v>
      </c>
      <c r="M609" s="181">
        <f xml:space="preserve"> Inp!M$166</f>
        <v>0</v>
      </c>
      <c r="N609" s="181">
        <f xml:space="preserve"> Inp!N$166</f>
        <v>0</v>
      </c>
      <c r="O609" s="181">
        <f xml:space="preserve"> Inp!O$166</f>
        <v>0</v>
      </c>
      <c r="P609" s="181">
        <f xml:space="preserve"> Inp!P$166</f>
        <v>0</v>
      </c>
      <c r="Q609" s="181">
        <f xml:space="preserve"> Inp!Q$166</f>
        <v>0</v>
      </c>
    </row>
    <row r="610" spans="1:17" s="240" customFormat="1" hidden="1" outlineLevel="2">
      <c r="A610" s="237"/>
      <c r="B610" s="220"/>
      <c r="C610" s="238"/>
      <c r="D610" s="239"/>
      <c r="E610" s="196" t="str">
        <f t="shared" ref="E610:Q610" si="381" xml:space="preserve"> E587</f>
        <v>Indexation on RCV - CPI(H) other adjustments balance - BR - real</v>
      </c>
      <c r="F610" s="196">
        <f t="shared" si="381"/>
        <v>0</v>
      </c>
      <c r="G610" s="196" t="str">
        <f t="shared" si="381"/>
        <v>£m</v>
      </c>
      <c r="H610" s="196">
        <f t="shared" si="381"/>
        <v>0</v>
      </c>
      <c r="I610" s="196">
        <f t="shared" si="381"/>
        <v>0</v>
      </c>
      <c r="J610" s="196">
        <f t="shared" si="381"/>
        <v>0</v>
      </c>
      <c r="K610" s="196">
        <f t="shared" si="381"/>
        <v>0</v>
      </c>
      <c r="L610" s="196">
        <f t="shared" si="381"/>
        <v>0</v>
      </c>
      <c r="M610" s="196">
        <f t="shared" si="381"/>
        <v>0</v>
      </c>
      <c r="N610" s="196">
        <f t="shared" si="381"/>
        <v>0</v>
      </c>
      <c r="O610" s="196">
        <f t="shared" si="381"/>
        <v>0</v>
      </c>
      <c r="P610" s="196">
        <f t="shared" si="381"/>
        <v>0</v>
      </c>
      <c r="Q610" s="196">
        <f t="shared" si="381"/>
        <v>0</v>
      </c>
    </row>
    <row r="611" spans="1:17" s="224" customFormat="1" hidden="1" outlineLevel="2">
      <c r="A611" s="219"/>
      <c r="B611" s="220"/>
      <c r="C611" s="221"/>
      <c r="D611" s="222"/>
      <c r="E611" s="223" t="s">
        <v>868</v>
      </c>
      <c r="G611" s="224" t="s">
        <v>724</v>
      </c>
      <c r="H611" s="247">
        <f xml:space="preserve"> SUM(J611:Q611)</f>
        <v>0</v>
      </c>
      <c r="I611" s="196"/>
      <c r="J611" s="224">
        <f xml:space="preserve"> IF(ROUND(J607,3) = ROUND((J608 + J609 + J610),3), 0, 1)</f>
        <v>0</v>
      </c>
      <c r="K611" s="224">
        <f t="shared" ref="K611" si="382" xml:space="preserve"> IF(ROUND(K607,3) = ROUND((K608 + K609 + K610),3), 0, 1)</f>
        <v>0</v>
      </c>
      <c r="L611" s="224">
        <f t="shared" ref="L611" si="383" xml:space="preserve"> IF(ROUND(L607,3) = ROUND((L608 + L609 + L610),3), 0, 1)</f>
        <v>0</v>
      </c>
      <c r="M611" s="224">
        <f xml:space="preserve"> IF(ROUND(M607,3) = ROUND((M608 + M609 + M610),3), 0, 1)</f>
        <v>0</v>
      </c>
      <c r="N611" s="224">
        <f t="shared" ref="N611" si="384" xml:space="preserve"> IF(ROUND(N607,3) = ROUND((N608 + N609 + N610),3), 0, 1)</f>
        <v>0</v>
      </c>
      <c r="O611" s="224">
        <f t="shared" ref="O611" si="385" xml:space="preserve"> IF(ROUND(O607,3) = ROUND((O608 + O609 + O610),3), 0, 1)</f>
        <v>0</v>
      </c>
      <c r="P611" s="224">
        <f t="shared" ref="P611" si="386" xml:space="preserve"> IF(ROUND(P607,3) = ROUND((P608 + P609 + P610),3), 0, 1)</f>
        <v>0</v>
      </c>
      <c r="Q611" s="224">
        <f t="shared" ref="Q611" si="387" xml:space="preserve"> IF(ROUND(Q607,3) = ROUND((Q608 + Q609 + Q610),3), 0, 1)</f>
        <v>0</v>
      </c>
    </row>
    <row r="612" spans="1:17" hidden="1" outlineLevel="2">
      <c r="F612" s="84"/>
      <c r="G612" s="84"/>
      <c r="H612" s="84"/>
      <c r="I612" s="84"/>
      <c r="J612" s="84"/>
      <c r="K612" s="84"/>
      <c r="L612" s="84"/>
      <c r="M612" s="84"/>
      <c r="N612" s="84"/>
      <c r="O612" s="84"/>
      <c r="P612" s="84"/>
      <c r="Q612" s="84"/>
    </row>
    <row r="613" spans="1:17" hidden="1" outlineLevel="1">
      <c r="F613" s="84"/>
      <c r="G613" s="84"/>
      <c r="H613" s="84"/>
      <c r="I613" s="84"/>
      <c r="J613" s="84"/>
      <c r="K613" s="84"/>
      <c r="L613" s="84"/>
      <c r="M613" s="84"/>
      <c r="N613" s="84"/>
      <c r="O613" s="84"/>
      <c r="P613" s="84"/>
      <c r="Q613" s="84"/>
    </row>
    <row r="614" spans="1:17" s="92" customFormat="1" hidden="1" outlineLevel="1" collapsed="1">
      <c r="A614" s="11"/>
      <c r="B614" s="12" t="s">
        <v>738</v>
      </c>
      <c r="C614" s="13"/>
      <c r="D614" s="14"/>
      <c r="E614" s="91"/>
      <c r="G614" s="93"/>
    </row>
    <row r="615" spans="1:17" s="92" customFormat="1" hidden="1" outlineLevel="2">
      <c r="A615" s="11"/>
      <c r="B615" s="12"/>
      <c r="C615" s="13"/>
      <c r="D615" s="115"/>
      <c r="E615" s="91"/>
      <c r="G615" s="93"/>
    </row>
    <row r="616" spans="1:17" s="230" customFormat="1" hidden="1" outlineLevel="2">
      <c r="A616" s="225"/>
      <c r="B616" s="226"/>
      <c r="C616" s="227"/>
      <c r="D616" s="228"/>
      <c r="E616" s="229" t="str">
        <f xml:space="preserve"> Inp!E$171</f>
        <v>RCV additions balance BEG - BR - nominal</v>
      </c>
      <c r="F616" s="229">
        <f xml:space="preserve"> Inp!F$171</f>
        <v>0</v>
      </c>
      <c r="G616" s="229" t="str">
        <f xml:space="preserve"> Inp!G$171</f>
        <v>£m</v>
      </c>
      <c r="H616" s="229">
        <f xml:space="preserve"> Inp!H$171</f>
        <v>0</v>
      </c>
      <c r="I616" s="229">
        <f xml:space="preserve"> Inp!I$171</f>
        <v>0</v>
      </c>
      <c r="J616" s="229">
        <f xml:space="preserve"> Inp!J$171</f>
        <v>0</v>
      </c>
      <c r="K616" s="229">
        <f xml:space="preserve"> Inp!K$171</f>
        <v>0</v>
      </c>
      <c r="L616" s="229">
        <f xml:space="preserve"> Inp!L$171</f>
        <v>0</v>
      </c>
      <c r="M616" s="229">
        <f xml:space="preserve"> Inp!M$171</f>
        <v>0</v>
      </c>
      <c r="N616" s="229">
        <f xml:space="preserve"> Inp!N$171</f>
        <v>35.293471966396503</v>
      </c>
      <c r="O616" s="229">
        <f xml:space="preserve"> Inp!O$171</f>
        <v>71.572539676240297</v>
      </c>
      <c r="P616" s="229">
        <f xml:space="preserve"> Inp!P$171</f>
        <v>101.28894944400599</v>
      </c>
      <c r="Q616" s="229">
        <f xml:space="preserve"> Inp!Q$171</f>
        <v>124.397156732985</v>
      </c>
    </row>
    <row r="617" spans="1:17" s="230" customFormat="1" hidden="1" outlineLevel="2">
      <c r="A617" s="225"/>
      <c r="B617" s="226"/>
      <c r="C617" s="227"/>
      <c r="D617" s="228"/>
      <c r="E617" s="229" t="str">
        <f xml:space="preserve"> Inp!E$172</f>
        <v>Indexation of RCV additions b/f - BR - nominal</v>
      </c>
      <c r="F617" s="229">
        <f xml:space="preserve"> Inp!F$172</f>
        <v>0</v>
      </c>
      <c r="G617" s="229" t="str">
        <f xml:space="preserve"> Inp!G$172</f>
        <v>£m</v>
      </c>
      <c r="H617" s="229">
        <f xml:space="preserve"> Inp!H$172</f>
        <v>0</v>
      </c>
      <c r="I617" s="229">
        <f xml:space="preserve"> Inp!I$172</f>
        <v>0</v>
      </c>
      <c r="J617" s="229">
        <f xml:space="preserve"> Inp!J$172</f>
        <v>0</v>
      </c>
      <c r="K617" s="229">
        <f xml:space="preserve"> Inp!K$172</f>
        <v>0</v>
      </c>
      <c r="L617" s="229">
        <f xml:space="preserve"> Inp!L$172</f>
        <v>0</v>
      </c>
      <c r="M617" s="229">
        <f xml:space="preserve"> Inp!M$172</f>
        <v>0</v>
      </c>
      <c r="N617" s="229">
        <f xml:space="preserve"> Inp!N$172</f>
        <v>0.70735116897794204</v>
      </c>
      <c r="O617" s="229">
        <f xml:space="preserve"> Inp!O$172</f>
        <v>1.4852197781590399</v>
      </c>
      <c r="P617" s="229">
        <f xml:space="preserve"> Inp!P$172</f>
        <v>2.12706793832418</v>
      </c>
      <c r="Q617" s="229">
        <f xml:space="preserve"> Inp!Q$172</f>
        <v>2.6123402913928602</v>
      </c>
    </row>
    <row r="618" spans="1:17" s="230" customFormat="1" hidden="1" outlineLevel="2">
      <c r="A618" s="225"/>
      <c r="B618" s="226"/>
      <c r="C618" s="227"/>
      <c r="D618" s="228"/>
      <c r="E618" s="229" t="str">
        <f xml:space="preserve"> Inp!E$173</f>
        <v>Bio resources: Non-PAYG Totex - nominal</v>
      </c>
      <c r="F618" s="229">
        <f xml:space="preserve"> Inp!F$173</f>
        <v>0</v>
      </c>
      <c r="G618" s="229" t="str">
        <f xml:space="preserve"> Inp!G$173</f>
        <v>£m</v>
      </c>
      <c r="H618" s="229">
        <f xml:space="preserve"> Inp!H$173</f>
        <v>0</v>
      </c>
      <c r="I618" s="229">
        <f xml:space="preserve"> Inp!I$173</f>
        <v>0</v>
      </c>
      <c r="J618" s="229">
        <f xml:space="preserve"> Inp!J$173</f>
        <v>0</v>
      </c>
      <c r="K618" s="229">
        <f xml:space="preserve"> Inp!K$173</f>
        <v>0</v>
      </c>
      <c r="L618" s="229">
        <f xml:space="preserve"> Inp!L$173</f>
        <v>0</v>
      </c>
      <c r="M618" s="229">
        <f xml:space="preserve"> Inp!M$173</f>
        <v>36.778398614062702</v>
      </c>
      <c r="N618" s="229">
        <f xml:space="preserve"> Inp!N$173</f>
        <v>40.266597706714599</v>
      </c>
      <c r="O618" s="229">
        <f xml:space="preserve"> Inp!O$173</f>
        <v>36.261104674696199</v>
      </c>
      <c r="P618" s="229">
        <f xml:space="preserve"> Inp!P$173</f>
        <v>32.154921586906497</v>
      </c>
      <c r="Q618" s="229">
        <f xml:space="preserve"> Inp!Q$173</f>
        <v>35.294042685420898</v>
      </c>
    </row>
    <row r="619" spans="1:17" s="230" customFormat="1" hidden="1" outlineLevel="2">
      <c r="A619" s="225"/>
      <c r="B619" s="226"/>
      <c r="C619" s="227"/>
      <c r="D619" s="228"/>
      <c r="E619" s="229" t="str">
        <f xml:space="preserve"> Inp!E$174</f>
        <v>RCV additions depreciation - BR - nominal POS</v>
      </c>
      <c r="F619" s="229">
        <f xml:space="preserve"> Inp!F$174</f>
        <v>0</v>
      </c>
      <c r="G619" s="229" t="str">
        <f xml:space="preserve"> Inp!G$174</f>
        <v>£m</v>
      </c>
      <c r="H619" s="229">
        <f xml:space="preserve"> Inp!H$174</f>
        <v>0</v>
      </c>
      <c r="I619" s="229">
        <f xml:space="preserve"> Inp!I$174</f>
        <v>0</v>
      </c>
      <c r="J619" s="229">
        <f xml:space="preserve"> Inp!J$174</f>
        <v>0</v>
      </c>
      <c r="K619" s="229">
        <f xml:space="preserve"> Inp!K$174</f>
        <v>0</v>
      </c>
      <c r="L619" s="229">
        <f xml:space="preserve"> Inp!L$174</f>
        <v>0</v>
      </c>
      <c r="M619" s="229">
        <f xml:space="preserve"> Inp!M$174</f>
        <v>1.48492664766622</v>
      </c>
      <c r="N619" s="229">
        <f xml:space="preserve"> Inp!N$174</f>
        <v>4.6948811658487299</v>
      </c>
      <c r="O619" s="229">
        <f xml:space="preserve"> Inp!O$174</f>
        <v>8.0299146850895404</v>
      </c>
      <c r="P619" s="229">
        <f xml:space="preserve"> Inp!P$174</f>
        <v>11.1737822362518</v>
      </c>
      <c r="Q619" s="229">
        <f xml:space="preserve"> Inp!Q$174</f>
        <v>14.3944768995103</v>
      </c>
    </row>
    <row r="620" spans="1:17" s="259" customFormat="1" hidden="1" outlineLevel="2">
      <c r="A620" s="256"/>
      <c r="B620" s="257"/>
      <c r="C620" s="258"/>
      <c r="D620" s="255"/>
      <c r="E620" s="272" t="str">
        <f>Time!E$39</f>
        <v>Acquisition / initial balance date flag</v>
      </c>
      <c r="F620" s="272">
        <f>Time!F$39</f>
        <v>0</v>
      </c>
      <c r="G620" s="272" t="str">
        <f>Time!G$39</f>
        <v>flag</v>
      </c>
      <c r="H620" s="272">
        <f>Time!H$39</f>
        <v>1</v>
      </c>
      <c r="I620" s="272">
        <f>Time!I$39</f>
        <v>0</v>
      </c>
      <c r="J620" s="272">
        <f>Time!J$39</f>
        <v>0</v>
      </c>
      <c r="K620" s="272">
        <f>Time!K$39</f>
        <v>0</v>
      </c>
      <c r="L620" s="272">
        <f>Time!L$39</f>
        <v>1</v>
      </c>
      <c r="M620" s="272">
        <f>Time!M$39</f>
        <v>0</v>
      </c>
      <c r="N620" s="272">
        <f>Time!N$39</f>
        <v>0</v>
      </c>
      <c r="O620" s="272">
        <f>Time!O$39</f>
        <v>0</v>
      </c>
      <c r="P620" s="272">
        <f>Time!P$39</f>
        <v>0</v>
      </c>
      <c r="Q620" s="272">
        <f>Time!Q$39</f>
        <v>0</v>
      </c>
    </row>
    <row r="621" spans="1:17" s="259" customFormat="1" hidden="1" outlineLevel="2">
      <c r="A621" s="256"/>
      <c r="B621" s="257"/>
      <c r="C621" s="258"/>
      <c r="D621" s="255"/>
      <c r="E621" s="196" t="s">
        <v>869</v>
      </c>
      <c r="F621" s="274"/>
      <c r="G621" s="196" t="s">
        <v>255</v>
      </c>
      <c r="H621" s="274"/>
      <c r="I621" s="274"/>
      <c r="J621" s="274">
        <f t="shared" ref="J621" si="388" xml:space="preserve"> IF(J620 = 1, K616 * J620, 0)</f>
        <v>0</v>
      </c>
      <c r="K621" s="274">
        <f t="shared" ref="K621" si="389" xml:space="preserve"> IF(K620 = 1, L616 * K620, 0)</f>
        <v>0</v>
      </c>
      <c r="L621" s="274">
        <f xml:space="preserve"> IF(L620 = 1, M616 * L620, 0)</f>
        <v>0</v>
      </c>
      <c r="M621" s="274">
        <f t="shared" ref="M621" si="390" xml:space="preserve"> IF(M620 = 1, N616 * M620, 0)</f>
        <v>0</v>
      </c>
      <c r="N621" s="274">
        <f t="shared" ref="N621" si="391" xml:space="preserve"> IF(N620 = 1, O616 * N620, 0)</f>
        <v>0</v>
      </c>
      <c r="O621" s="274">
        <f t="shared" ref="O621" si="392" xml:space="preserve"> IF(O620 = 1, P616 * O620, 0)</f>
        <v>0</v>
      </c>
      <c r="P621" s="274">
        <f t="shared" ref="P621" si="393" xml:space="preserve"> IF(P620 = 1, Q616 * P620, 0)</f>
        <v>0</v>
      </c>
      <c r="Q621" s="274">
        <f t="shared" ref="Q621" si="394" xml:space="preserve"> IF(Q620 = 1, R616 * Q620, 0)</f>
        <v>0</v>
      </c>
    </row>
    <row r="622" spans="1:17" s="92" customFormat="1" hidden="1" outlineLevel="2">
      <c r="A622" s="11"/>
      <c r="B622" s="12"/>
      <c r="C622" s="13"/>
      <c r="D622" s="115"/>
      <c r="E622" s="91"/>
      <c r="G622" s="93"/>
    </row>
    <row r="623" spans="1:17" s="187" customFormat="1" hidden="1" outlineLevel="2">
      <c r="A623" s="183"/>
      <c r="B623" s="216"/>
      <c r="C623" s="185"/>
      <c r="D623" s="186"/>
      <c r="E623" s="181" t="str">
        <f>Index!E$85</f>
        <v>CPIH index (PR19FD) - FYA - inflate from FYA 2017-18</v>
      </c>
      <c r="F623" s="181">
        <f>Index!F$85</f>
        <v>0</v>
      </c>
      <c r="G623" s="181" t="str">
        <f>Index!G$85</f>
        <v>Factor</v>
      </c>
      <c r="H623" s="181">
        <f>Index!H$85</f>
        <v>0</v>
      </c>
      <c r="I623" s="181">
        <f>Index!I$85</f>
        <v>0</v>
      </c>
      <c r="J623" s="181">
        <f>Index!J$85</f>
        <v>1</v>
      </c>
      <c r="K623" s="181">
        <f>Index!K$85</f>
        <v>1.0212697905005599</v>
      </c>
      <c r="L623" s="181">
        <f>Index!L$85</f>
        <v>1.0416029201511179</v>
      </c>
      <c r="M623" s="181">
        <f>Index!M$85</f>
        <v>1.0622616980779827</v>
      </c>
      <c r="N623" s="181">
        <f>Index!N$85</f>
        <v>1.0835515290872799</v>
      </c>
      <c r="O623" s="181">
        <f>Index!O$85</f>
        <v>1.1060365794841869</v>
      </c>
      <c r="P623" s="181">
        <f>Index!P$85</f>
        <v>1.1292633476533553</v>
      </c>
      <c r="Q623" s="181">
        <f>Index!Q$85</f>
        <v>1.1529778779540774</v>
      </c>
    </row>
    <row r="624" spans="1:17" s="236" customFormat="1" hidden="1" outlineLevel="2">
      <c r="A624" s="231"/>
      <c r="B624" s="232"/>
      <c r="C624" s="233"/>
      <c r="D624" s="234"/>
      <c r="E624" s="235"/>
    </row>
    <row r="625" spans="1:17" s="236" customFormat="1" hidden="1" outlineLevel="2">
      <c r="A625" s="231"/>
      <c r="B625" s="232"/>
      <c r="C625" s="233"/>
      <c r="D625" s="234"/>
      <c r="E625" s="196" t="s">
        <v>870</v>
      </c>
      <c r="G625" s="236" t="s">
        <v>255</v>
      </c>
      <c r="J625" s="309">
        <f t="shared" ref="J625:Q625" si="395" xml:space="preserve"> J621 / J623</f>
        <v>0</v>
      </c>
      <c r="K625" s="309">
        <f t="shared" si="395"/>
        <v>0</v>
      </c>
      <c r="L625" s="309">
        <f xml:space="preserve"> L621 / L623</f>
        <v>0</v>
      </c>
      <c r="M625" s="309">
        <f t="shared" si="395"/>
        <v>0</v>
      </c>
      <c r="N625" s="309">
        <f t="shared" si="395"/>
        <v>0</v>
      </c>
      <c r="O625" s="309">
        <f t="shared" si="395"/>
        <v>0</v>
      </c>
      <c r="P625" s="309">
        <f t="shared" si="395"/>
        <v>0</v>
      </c>
      <c r="Q625" s="309">
        <f t="shared" si="395"/>
        <v>0</v>
      </c>
    </row>
    <row r="626" spans="1:17" s="236" customFormat="1" hidden="1" outlineLevel="2">
      <c r="A626" s="231"/>
      <c r="B626" s="232"/>
      <c r="C626" s="233"/>
      <c r="D626" s="234"/>
      <c r="E626" s="235" t="s">
        <v>871</v>
      </c>
      <c r="G626" s="236" t="s">
        <v>255</v>
      </c>
      <c r="J626" s="84">
        <f t="shared" ref="J626:Q626" si="396" xml:space="preserve"> J616 / J623</f>
        <v>0</v>
      </c>
      <c r="K626" s="84">
        <f t="shared" si="396"/>
        <v>0</v>
      </c>
      <c r="L626" s="84">
        <f t="shared" si="396"/>
        <v>0</v>
      </c>
      <c r="M626" s="84">
        <f t="shared" si="396"/>
        <v>0</v>
      </c>
      <c r="N626" s="84">
        <f t="shared" si="396"/>
        <v>32.572029127332456</v>
      </c>
      <c r="O626" s="84">
        <f t="shared" si="396"/>
        <v>64.710825124444796</v>
      </c>
      <c r="P626" s="84">
        <f t="shared" si="396"/>
        <v>89.694710852422162</v>
      </c>
      <c r="Q626" s="84">
        <f t="shared" si="396"/>
        <v>107.89205856553276</v>
      </c>
    </row>
    <row r="627" spans="1:17" s="236" customFormat="1" hidden="1" outlineLevel="2">
      <c r="A627" s="231"/>
      <c r="B627" s="232"/>
      <c r="C627" s="233"/>
      <c r="D627" s="234"/>
      <c r="E627" s="235" t="s">
        <v>872</v>
      </c>
      <c r="G627" s="236" t="s">
        <v>255</v>
      </c>
      <c r="J627" s="84">
        <f t="shared" ref="J627:Q627" si="397" xml:space="preserve"> J617 / J623</f>
        <v>0</v>
      </c>
      <c r="K627" s="84">
        <f t="shared" si="397"/>
        <v>0</v>
      </c>
      <c r="L627" s="84">
        <f t="shared" si="397"/>
        <v>0</v>
      </c>
      <c r="M627" s="84">
        <f t="shared" si="397"/>
        <v>0</v>
      </c>
      <c r="N627" s="84">
        <f t="shared" si="397"/>
        <v>0.65280805756766647</v>
      </c>
      <c r="O627" s="84">
        <f t="shared" si="397"/>
        <v>1.3428306131174157</v>
      </c>
      <c r="P627" s="84">
        <f t="shared" si="397"/>
        <v>1.8835889279009133</v>
      </c>
      <c r="Q627" s="84">
        <f t="shared" si="397"/>
        <v>2.2657332298763397</v>
      </c>
    </row>
    <row r="628" spans="1:17" s="236" customFormat="1" hidden="1" outlineLevel="2">
      <c r="A628" s="231"/>
      <c r="B628" s="232"/>
      <c r="C628" s="233"/>
      <c r="D628" s="234"/>
      <c r="E628" s="235" t="s">
        <v>873</v>
      </c>
      <c r="G628" s="236" t="s">
        <v>255</v>
      </c>
      <c r="J628" s="84">
        <f t="shared" ref="J628:Q628" si="398" xml:space="preserve"> J618 / J623</f>
        <v>0</v>
      </c>
      <c r="K628" s="84">
        <f t="shared" si="398"/>
        <v>0</v>
      </c>
      <c r="L628" s="84">
        <f t="shared" si="398"/>
        <v>0</v>
      </c>
      <c r="M628" s="84">
        <f t="shared" si="398"/>
        <v>34.622728731166895</v>
      </c>
      <c r="N628" s="84">
        <f t="shared" si="398"/>
        <v>37.161682325004712</v>
      </c>
      <c r="O628" s="84">
        <f t="shared" si="398"/>
        <v>32.784724616980562</v>
      </c>
      <c r="P628" s="84">
        <f t="shared" si="398"/>
        <v>28.474245315519568</v>
      </c>
      <c r="Q628" s="84">
        <f t="shared" si="398"/>
        <v>30.611205436178061</v>
      </c>
    </row>
    <row r="629" spans="1:17" s="236" customFormat="1" hidden="1" outlineLevel="2">
      <c r="A629" s="231"/>
      <c r="B629" s="232"/>
      <c r="C629" s="233"/>
      <c r="D629" s="234"/>
      <c r="E629" s="235" t="s">
        <v>874</v>
      </c>
      <c r="G629" s="236" t="s">
        <v>255</v>
      </c>
      <c r="J629" s="84">
        <f t="shared" ref="J629:Q629" si="399" xml:space="preserve"> J619 / J623</f>
        <v>0</v>
      </c>
      <c r="K629" s="84">
        <f t="shared" si="399"/>
        <v>0</v>
      </c>
      <c r="L629" s="84">
        <f t="shared" si="399"/>
        <v>0</v>
      </c>
      <c r="M629" s="84">
        <f t="shared" si="399"/>
        <v>1.3978915462667927</v>
      </c>
      <c r="N629" s="84">
        <f t="shared" si="399"/>
        <v>4.3328637723426242</v>
      </c>
      <c r="O629" s="84">
        <f t="shared" si="399"/>
        <v>7.2600805742196926</v>
      </c>
      <c r="P629" s="84">
        <f t="shared" si="399"/>
        <v>9.8947533004336581</v>
      </c>
      <c r="Q629" s="84">
        <f t="shared" si="399"/>
        <v>12.484608052543768</v>
      </c>
    </row>
    <row r="630" spans="1:17" s="236" customFormat="1" hidden="1" outlineLevel="2">
      <c r="A630" s="231"/>
      <c r="B630" s="232"/>
      <c r="C630" s="233"/>
      <c r="D630" s="234"/>
      <c r="E630" s="235"/>
      <c r="J630" s="84"/>
      <c r="K630" s="84"/>
      <c r="L630" s="84"/>
      <c r="M630" s="84"/>
      <c r="N630" s="84"/>
      <c r="O630" s="84"/>
      <c r="P630" s="84"/>
      <c r="Q630" s="84"/>
    </row>
    <row r="631" spans="1:17" s="236" customFormat="1" hidden="1" outlineLevel="2">
      <c r="A631" s="231"/>
      <c r="B631" s="232"/>
      <c r="C631" s="233"/>
      <c r="D631" s="234"/>
      <c r="E631" s="235" t="str">
        <f t="shared" ref="E631:Q631" si="400" xml:space="preserve"> E626</f>
        <v>RCV additions balance BEG - BR - real</v>
      </c>
      <c r="F631" s="235">
        <f t="shared" si="400"/>
        <v>0</v>
      </c>
      <c r="G631" s="235" t="str">
        <f t="shared" si="400"/>
        <v>£m</v>
      </c>
      <c r="H631" s="235">
        <f t="shared" si="400"/>
        <v>0</v>
      </c>
      <c r="I631" s="235">
        <f t="shared" si="400"/>
        <v>0</v>
      </c>
      <c r="J631" s="235">
        <f t="shared" si="400"/>
        <v>0</v>
      </c>
      <c r="K631" s="235">
        <f t="shared" si="400"/>
        <v>0</v>
      </c>
      <c r="L631" s="235">
        <f t="shared" si="400"/>
        <v>0</v>
      </c>
      <c r="M631" s="235">
        <f t="shared" si="400"/>
        <v>0</v>
      </c>
      <c r="N631" s="235">
        <f t="shared" si="400"/>
        <v>32.572029127332456</v>
      </c>
      <c r="O631" s="235">
        <f t="shared" si="400"/>
        <v>64.710825124444796</v>
      </c>
      <c r="P631" s="235">
        <f t="shared" si="400"/>
        <v>89.694710852422162</v>
      </c>
      <c r="Q631" s="235">
        <f t="shared" si="400"/>
        <v>107.89205856553276</v>
      </c>
    </row>
    <row r="632" spans="1:17" s="236" customFormat="1" hidden="1" outlineLevel="2">
      <c r="A632" s="231"/>
      <c r="B632" s="232"/>
      <c r="C632" s="233"/>
      <c r="D632" s="234" t="s">
        <v>719</v>
      </c>
      <c r="E632" s="235" t="str">
        <f t="shared" ref="E632:Q632" si="401" xml:space="preserve"> E627</f>
        <v>Indexation of RCV additions b/f - BR - real</v>
      </c>
      <c r="F632" s="235">
        <f t="shared" si="401"/>
        <v>0</v>
      </c>
      <c r="G632" s="235" t="str">
        <f t="shared" si="401"/>
        <v>£m</v>
      </c>
      <c r="H632" s="235">
        <f t="shared" si="401"/>
        <v>0</v>
      </c>
      <c r="I632" s="235">
        <f t="shared" si="401"/>
        <v>0</v>
      </c>
      <c r="J632" s="235">
        <f t="shared" si="401"/>
        <v>0</v>
      </c>
      <c r="K632" s="235">
        <f t="shared" si="401"/>
        <v>0</v>
      </c>
      <c r="L632" s="235">
        <f t="shared" si="401"/>
        <v>0</v>
      </c>
      <c r="M632" s="235">
        <f t="shared" si="401"/>
        <v>0</v>
      </c>
      <c r="N632" s="235">
        <f t="shared" si="401"/>
        <v>0.65280805756766647</v>
      </c>
      <c r="O632" s="235">
        <f t="shared" si="401"/>
        <v>1.3428306131174157</v>
      </c>
      <c r="P632" s="235">
        <f t="shared" si="401"/>
        <v>1.8835889279009133</v>
      </c>
      <c r="Q632" s="235">
        <f t="shared" si="401"/>
        <v>2.2657332298763397</v>
      </c>
    </row>
    <row r="633" spans="1:17" hidden="1" outlineLevel="2">
      <c r="E633" s="211" t="s">
        <v>875</v>
      </c>
      <c r="F633" s="211"/>
      <c r="G633" s="211" t="s">
        <v>255</v>
      </c>
      <c r="H633" s="211"/>
      <c r="I633" s="211"/>
      <c r="J633" s="211">
        <f t="shared" ref="J633:Q633" si="402" xml:space="preserve"> SUM(J631:J632)</f>
        <v>0</v>
      </c>
      <c r="K633" s="211">
        <f t="shared" si="402"/>
        <v>0</v>
      </c>
      <c r="L633" s="211">
        <f t="shared" si="402"/>
        <v>0</v>
      </c>
      <c r="M633" s="211">
        <f t="shared" si="402"/>
        <v>0</v>
      </c>
      <c r="N633" s="211">
        <f t="shared" si="402"/>
        <v>33.224837184900124</v>
      </c>
      <c r="O633" s="211">
        <f t="shared" si="402"/>
        <v>66.05365573756221</v>
      </c>
      <c r="P633" s="211">
        <f t="shared" si="402"/>
        <v>91.578299780323078</v>
      </c>
      <c r="Q633" s="211">
        <f t="shared" si="402"/>
        <v>110.15779179540911</v>
      </c>
    </row>
    <row r="634" spans="1:17" s="236" customFormat="1" hidden="1" outlineLevel="2">
      <c r="A634" s="231"/>
      <c r="B634" s="232"/>
      <c r="C634" s="233"/>
      <c r="D634" s="234"/>
      <c r="E634" s="235"/>
      <c r="J634" s="84"/>
      <c r="K634" s="84"/>
      <c r="L634" s="84"/>
      <c r="M634" s="84"/>
      <c r="N634" s="84"/>
      <c r="O634" s="84"/>
      <c r="P634" s="84"/>
      <c r="Q634" s="84"/>
    </row>
    <row r="635" spans="1:17" s="236" customFormat="1" hidden="1" outlineLevel="2">
      <c r="A635" s="231"/>
      <c r="B635" s="232"/>
      <c r="C635" s="233"/>
      <c r="D635" s="234"/>
      <c r="E635" s="261" t="str">
        <f t="shared" ref="E635:Q635" si="403" xml:space="preserve"> E633</f>
        <v>Opening RCV (Post 2020 investment RCV) - BR - real</v>
      </c>
      <c r="F635" s="261">
        <f t="shared" si="403"/>
        <v>0</v>
      </c>
      <c r="G635" s="261" t="str">
        <f t="shared" si="403"/>
        <v>£m</v>
      </c>
      <c r="H635" s="261">
        <f t="shared" si="403"/>
        <v>0</v>
      </c>
      <c r="I635" s="261">
        <f t="shared" si="403"/>
        <v>0</v>
      </c>
      <c r="J635" s="261">
        <f t="shared" si="403"/>
        <v>0</v>
      </c>
      <c r="K635" s="261">
        <f t="shared" si="403"/>
        <v>0</v>
      </c>
      <c r="L635" s="261">
        <f t="shared" si="403"/>
        <v>0</v>
      </c>
      <c r="M635" s="261">
        <f t="shared" si="403"/>
        <v>0</v>
      </c>
      <c r="N635" s="261">
        <f t="shared" si="403"/>
        <v>33.224837184900124</v>
      </c>
      <c r="O635" s="261">
        <f t="shared" si="403"/>
        <v>66.05365573756221</v>
      </c>
      <c r="P635" s="261">
        <f t="shared" si="403"/>
        <v>91.578299780323078</v>
      </c>
      <c r="Q635" s="261">
        <f t="shared" si="403"/>
        <v>110.15779179540911</v>
      </c>
    </row>
    <row r="636" spans="1:17" s="236" customFormat="1" hidden="1" outlineLevel="2">
      <c r="A636" s="231"/>
      <c r="B636" s="232"/>
      <c r="C636" s="233"/>
      <c r="D636" s="234" t="s">
        <v>719</v>
      </c>
      <c r="E636" s="261" t="str">
        <f t="shared" ref="E636:Q636" si="404" xml:space="preserve"> E628</f>
        <v>Bio resources: Non-PAYG Totex - real</v>
      </c>
      <c r="F636" s="261">
        <f t="shared" si="404"/>
        <v>0</v>
      </c>
      <c r="G636" s="261" t="str">
        <f t="shared" si="404"/>
        <v>£m</v>
      </c>
      <c r="H636" s="261">
        <f t="shared" si="404"/>
        <v>0</v>
      </c>
      <c r="I636" s="261">
        <f t="shared" si="404"/>
        <v>0</v>
      </c>
      <c r="J636" s="261">
        <f t="shared" si="404"/>
        <v>0</v>
      </c>
      <c r="K636" s="261">
        <f t="shared" si="404"/>
        <v>0</v>
      </c>
      <c r="L636" s="261">
        <f t="shared" si="404"/>
        <v>0</v>
      </c>
      <c r="M636" s="261">
        <f t="shared" si="404"/>
        <v>34.622728731166895</v>
      </c>
      <c r="N636" s="261">
        <f t="shared" si="404"/>
        <v>37.161682325004712</v>
      </c>
      <c r="O636" s="261">
        <f t="shared" si="404"/>
        <v>32.784724616980562</v>
      </c>
      <c r="P636" s="261">
        <f t="shared" si="404"/>
        <v>28.474245315519568</v>
      </c>
      <c r="Q636" s="261">
        <f t="shared" si="404"/>
        <v>30.611205436178061</v>
      </c>
    </row>
    <row r="637" spans="1:17" s="236" customFormat="1" hidden="1" outlineLevel="2">
      <c r="A637" s="231"/>
      <c r="B637" s="232"/>
      <c r="C637" s="233"/>
      <c r="D637" s="234" t="s">
        <v>631</v>
      </c>
      <c r="E637" s="261" t="str">
        <f t="shared" ref="E637:Q637" si="405" xml:space="preserve"> E629</f>
        <v>RCV additions depreciation - BR - real POS</v>
      </c>
      <c r="F637" s="261">
        <f t="shared" si="405"/>
        <v>0</v>
      </c>
      <c r="G637" s="261" t="str">
        <f t="shared" si="405"/>
        <v>£m</v>
      </c>
      <c r="H637" s="261">
        <f t="shared" si="405"/>
        <v>0</v>
      </c>
      <c r="I637" s="261">
        <f t="shared" si="405"/>
        <v>0</v>
      </c>
      <c r="J637" s="261">
        <f t="shared" si="405"/>
        <v>0</v>
      </c>
      <c r="K637" s="261">
        <f t="shared" si="405"/>
        <v>0</v>
      </c>
      <c r="L637" s="261">
        <f t="shared" si="405"/>
        <v>0</v>
      </c>
      <c r="M637" s="261">
        <f t="shared" si="405"/>
        <v>1.3978915462667927</v>
      </c>
      <c r="N637" s="261">
        <f t="shared" si="405"/>
        <v>4.3328637723426242</v>
      </c>
      <c r="O637" s="261">
        <f t="shared" si="405"/>
        <v>7.2600805742196926</v>
      </c>
      <c r="P637" s="261">
        <f t="shared" si="405"/>
        <v>9.8947533004336581</v>
      </c>
      <c r="Q637" s="261">
        <f t="shared" si="405"/>
        <v>12.484608052543768</v>
      </c>
    </row>
    <row r="638" spans="1:17" hidden="1" outlineLevel="2">
      <c r="E638" s="260" t="s">
        <v>876</v>
      </c>
      <c r="F638" s="260"/>
      <c r="G638" s="260" t="s">
        <v>255</v>
      </c>
      <c r="H638" s="260"/>
      <c r="I638" s="260"/>
      <c r="J638" s="260">
        <f t="shared" ref="J638:Q638" si="406" xml:space="preserve"> J635 + J636 - J637</f>
        <v>0</v>
      </c>
      <c r="K638" s="260">
        <f t="shared" si="406"/>
        <v>0</v>
      </c>
      <c r="L638" s="260">
        <f t="shared" si="406"/>
        <v>0</v>
      </c>
      <c r="M638" s="260">
        <f t="shared" si="406"/>
        <v>33.224837184900103</v>
      </c>
      <c r="N638" s="260">
        <f t="shared" si="406"/>
        <v>66.053655737562224</v>
      </c>
      <c r="O638" s="260">
        <f t="shared" si="406"/>
        <v>91.578299780323078</v>
      </c>
      <c r="P638" s="260">
        <f t="shared" si="406"/>
        <v>110.15779179540898</v>
      </c>
      <c r="Q638" s="260">
        <f t="shared" si="406"/>
        <v>128.28438917904342</v>
      </c>
    </row>
    <row r="639" spans="1:17" hidden="1" outlineLevel="2"/>
    <row r="640" spans="1:17" hidden="1" outlineLevel="2">
      <c r="E640" s="84" t="str">
        <f t="shared" ref="E640:Q640" si="407" xml:space="preserve"> E633</f>
        <v>Opening RCV (Post 2020 investment RCV) - BR - real</v>
      </c>
      <c r="F640" s="84">
        <f t="shared" si="407"/>
        <v>0</v>
      </c>
      <c r="G640" s="84" t="str">
        <f t="shared" si="407"/>
        <v>£m</v>
      </c>
      <c r="H640" s="84">
        <f t="shared" si="407"/>
        <v>0</v>
      </c>
      <c r="I640" s="84">
        <f t="shared" si="407"/>
        <v>0</v>
      </c>
      <c r="J640" s="84">
        <f t="shared" si="407"/>
        <v>0</v>
      </c>
      <c r="K640" s="84">
        <f t="shared" si="407"/>
        <v>0</v>
      </c>
      <c r="L640" s="84">
        <f t="shared" si="407"/>
        <v>0</v>
      </c>
      <c r="M640" s="84">
        <f t="shared" si="407"/>
        <v>0</v>
      </c>
      <c r="N640" s="84">
        <f t="shared" si="407"/>
        <v>33.224837184900124</v>
      </c>
      <c r="O640" s="84">
        <f t="shared" si="407"/>
        <v>66.05365573756221</v>
      </c>
      <c r="P640" s="84">
        <f t="shared" si="407"/>
        <v>91.578299780323078</v>
      </c>
      <c r="Q640" s="84">
        <f t="shared" si="407"/>
        <v>110.15779179540911</v>
      </c>
    </row>
    <row r="641" spans="1:17" hidden="1" outlineLevel="2">
      <c r="E641" s="84" t="str">
        <f t="shared" ref="E641:Q641" si="408" xml:space="preserve"> E638</f>
        <v>Closing RCV (Post 2020 investment RCV) - BR - real</v>
      </c>
      <c r="F641" s="84">
        <f t="shared" si="408"/>
        <v>0</v>
      </c>
      <c r="G641" s="84" t="str">
        <f t="shared" si="408"/>
        <v>£m</v>
      </c>
      <c r="H641" s="84">
        <f t="shared" si="408"/>
        <v>0</v>
      </c>
      <c r="I641" s="84">
        <f t="shared" si="408"/>
        <v>0</v>
      </c>
      <c r="J641" s="84">
        <f t="shared" si="408"/>
        <v>0</v>
      </c>
      <c r="K641" s="84">
        <f t="shared" si="408"/>
        <v>0</v>
      </c>
      <c r="L641" s="84">
        <f t="shared" si="408"/>
        <v>0</v>
      </c>
      <c r="M641" s="84">
        <f t="shared" si="408"/>
        <v>33.224837184900103</v>
      </c>
      <c r="N641" s="84">
        <f t="shared" si="408"/>
        <v>66.053655737562224</v>
      </c>
      <c r="O641" s="84">
        <f t="shared" si="408"/>
        <v>91.578299780323078</v>
      </c>
      <c r="P641" s="84">
        <f t="shared" si="408"/>
        <v>110.15779179540898</v>
      </c>
      <c r="Q641" s="84">
        <f t="shared" si="408"/>
        <v>128.28438917904342</v>
      </c>
    </row>
    <row r="642" spans="1:17" hidden="1" outlineLevel="2">
      <c r="E642" s="260" t="s">
        <v>877</v>
      </c>
      <c r="F642" s="260"/>
      <c r="G642" s="260" t="s">
        <v>255</v>
      </c>
      <c r="H642" s="260"/>
      <c r="I642" s="260"/>
      <c r="J642" s="260">
        <f t="shared" ref="J642:Q642" si="409" xml:space="preserve"> AVERAGE(J640:J641)</f>
        <v>0</v>
      </c>
      <c r="K642" s="260">
        <f t="shared" si="409"/>
        <v>0</v>
      </c>
      <c r="L642" s="260">
        <f t="shared" si="409"/>
        <v>0</v>
      </c>
      <c r="M642" s="260">
        <f t="shared" si="409"/>
        <v>16.612418592450052</v>
      </c>
      <c r="N642" s="260">
        <f t="shared" si="409"/>
        <v>49.639246461231174</v>
      </c>
      <c r="O642" s="260">
        <f t="shared" si="409"/>
        <v>78.815977758942637</v>
      </c>
      <c r="P642" s="260">
        <f t="shared" si="409"/>
        <v>100.86804578786604</v>
      </c>
      <c r="Q642" s="260">
        <f t="shared" si="409"/>
        <v>119.22109048722626</v>
      </c>
    </row>
    <row r="643" spans="1:17" hidden="1" outlineLevel="2">
      <c r="F643" s="84"/>
      <c r="G643" s="84"/>
      <c r="H643" s="84"/>
      <c r="I643" s="84"/>
      <c r="J643" s="84"/>
      <c r="K643" s="84"/>
      <c r="L643" s="84"/>
      <c r="M643" s="84"/>
      <c r="N643" s="84"/>
      <c r="O643" s="84"/>
      <c r="P643" s="84"/>
      <c r="Q643" s="84"/>
    </row>
    <row r="644" spans="1:17" hidden="1" outlineLevel="2">
      <c r="C644" s="86" t="s">
        <v>530</v>
      </c>
      <c r="F644" s="84"/>
      <c r="G644" s="84"/>
      <c r="H644" s="84"/>
      <c r="I644" s="84"/>
      <c r="J644" s="84"/>
      <c r="K644" s="84"/>
      <c r="L644" s="84"/>
      <c r="M644" s="84"/>
      <c r="N644" s="84"/>
      <c r="O644" s="84"/>
      <c r="P644" s="84"/>
      <c r="Q644" s="84"/>
    </row>
    <row r="645" spans="1:17" hidden="1" outlineLevel="2">
      <c r="E645" s="84" t="str">
        <f t="shared" ref="E645:Q645" si="410" xml:space="preserve"> E638</f>
        <v>Closing RCV (Post 2020 investment RCV) - BR - real</v>
      </c>
      <c r="F645" s="84">
        <f t="shared" si="410"/>
        <v>0</v>
      </c>
      <c r="G645" s="84" t="str">
        <f t="shared" si="410"/>
        <v>£m</v>
      </c>
      <c r="H645" s="84">
        <f t="shared" si="410"/>
        <v>0</v>
      </c>
      <c r="I645" s="84">
        <f t="shared" si="410"/>
        <v>0</v>
      </c>
      <c r="J645" s="84">
        <f t="shared" si="410"/>
        <v>0</v>
      </c>
      <c r="K645" s="84">
        <f t="shared" si="410"/>
        <v>0</v>
      </c>
      <c r="L645" s="84">
        <f t="shared" si="410"/>
        <v>0</v>
      </c>
      <c r="M645" s="84">
        <f t="shared" si="410"/>
        <v>33.224837184900103</v>
      </c>
      <c r="N645" s="84">
        <f t="shared" si="410"/>
        <v>66.053655737562224</v>
      </c>
      <c r="O645" s="84">
        <f t="shared" si="410"/>
        <v>91.578299780323078</v>
      </c>
      <c r="P645" s="84">
        <f t="shared" si="410"/>
        <v>110.15779179540898</v>
      </c>
      <c r="Q645" s="84">
        <f t="shared" si="410"/>
        <v>128.28438917904342</v>
      </c>
    </row>
    <row r="646" spans="1:17" s="187" customFormat="1" hidden="1" outlineLevel="2">
      <c r="A646" s="183"/>
      <c r="B646" s="218"/>
      <c r="C646" s="185"/>
      <c r="D646" s="186"/>
      <c r="E646" s="181" t="str">
        <f xml:space="preserve"> Inp!E$175</f>
        <v>RCV additions balance - BR - real</v>
      </c>
      <c r="F646" s="181">
        <f xml:space="preserve"> Inp!F$175</f>
        <v>0</v>
      </c>
      <c r="G646" s="181" t="str">
        <f xml:space="preserve"> Inp!G$175</f>
        <v>£m</v>
      </c>
      <c r="H646" s="181">
        <f xml:space="preserve"> Inp!H$175</f>
        <v>0</v>
      </c>
      <c r="I646" s="181">
        <f xml:space="preserve"> Inp!I$175</f>
        <v>0</v>
      </c>
      <c r="J646" s="181">
        <f xml:space="preserve"> Inp!J$175</f>
        <v>0</v>
      </c>
      <c r="K646" s="181">
        <f xml:space="preserve"> Inp!K$175</f>
        <v>0</v>
      </c>
      <c r="L646" s="181">
        <f xml:space="preserve"> Inp!L$175</f>
        <v>0</v>
      </c>
      <c r="M646" s="181">
        <f xml:space="preserve"> Inp!M$175</f>
        <v>33.224837184900103</v>
      </c>
      <c r="N646" s="181">
        <f xml:space="preserve"> Inp!N$175</f>
        <v>66.053655737562195</v>
      </c>
      <c r="O646" s="181">
        <f xml:space="preserve"> Inp!O$175</f>
        <v>91.578299780322993</v>
      </c>
      <c r="P646" s="181">
        <f xml:space="preserve"> Inp!P$175</f>
        <v>110.157791795409</v>
      </c>
      <c r="Q646" s="181">
        <f xml:space="preserve"> Inp!Q$175</f>
        <v>128.28438917904299</v>
      </c>
    </row>
    <row r="647" spans="1:17" s="224" customFormat="1" hidden="1" outlineLevel="2">
      <c r="A647" s="219"/>
      <c r="B647" s="220"/>
      <c r="C647" s="221"/>
      <c r="D647" s="222"/>
      <c r="E647" s="223" t="s">
        <v>748</v>
      </c>
      <c r="G647" s="224" t="s">
        <v>724</v>
      </c>
      <c r="H647" s="247">
        <f xml:space="preserve"> SUM(J647:Q647)</f>
        <v>0</v>
      </c>
      <c r="I647" s="196"/>
      <c r="J647" s="224">
        <f t="shared" ref="J647:Q647" si="411" xml:space="preserve"> IF(ROUND(J645,3) = ROUND(J646,3), 0, 1)</f>
        <v>0</v>
      </c>
      <c r="K647" s="224">
        <f t="shared" si="411"/>
        <v>0</v>
      </c>
      <c r="L647" s="224">
        <f t="shared" si="411"/>
        <v>0</v>
      </c>
      <c r="M647" s="224">
        <f t="shared" si="411"/>
        <v>0</v>
      </c>
      <c r="N647" s="224">
        <f t="shared" si="411"/>
        <v>0</v>
      </c>
      <c r="O647" s="224">
        <f t="shared" si="411"/>
        <v>0</v>
      </c>
      <c r="P647" s="224">
        <f t="shared" si="411"/>
        <v>0</v>
      </c>
      <c r="Q647" s="224">
        <f t="shared" si="411"/>
        <v>0</v>
      </c>
    </row>
    <row r="648" spans="1:17" hidden="1" outlineLevel="2"/>
    <row r="649" spans="1:17" hidden="1" outlineLevel="2"/>
    <row r="650" spans="1:17" s="148" customFormat="1" hidden="1" outlineLevel="1">
      <c r="A650" s="143"/>
      <c r="B650" s="144"/>
      <c r="C650" s="145"/>
      <c r="D650" s="146"/>
      <c r="E650" s="147"/>
      <c r="G650" s="149"/>
    </row>
    <row r="651" spans="1:17" s="92" customFormat="1" hidden="1" outlineLevel="1" collapsed="1">
      <c r="A651" s="11"/>
      <c r="B651" s="12" t="s">
        <v>749</v>
      </c>
      <c r="C651" s="13"/>
      <c r="D651" s="14"/>
      <c r="E651" s="91"/>
      <c r="G651" s="93"/>
    </row>
    <row r="652" spans="1:17" s="92" customFormat="1" hidden="1" outlineLevel="2">
      <c r="A652" s="11"/>
      <c r="B652" s="12"/>
      <c r="C652" s="13"/>
      <c r="D652" s="115"/>
      <c r="E652" s="91"/>
      <c r="G652" s="93"/>
    </row>
    <row r="653" spans="1:17" s="92" customFormat="1" hidden="1" outlineLevel="2">
      <c r="A653" s="11"/>
      <c r="B653" s="12"/>
      <c r="C653" s="13"/>
      <c r="D653" s="115"/>
      <c r="E653" s="91" t="str">
        <f t="shared" ref="E653:Q653" si="412" xml:space="preserve"> E544</f>
        <v>RCV (RPI inflated RCV) 31 March 2020 post midnight adjustments - BR - real</v>
      </c>
      <c r="F653" s="91">
        <f t="shared" si="412"/>
        <v>0</v>
      </c>
      <c r="G653" s="91" t="str">
        <f t="shared" si="412"/>
        <v>£m</v>
      </c>
      <c r="H653" s="91">
        <f t="shared" si="412"/>
        <v>0</v>
      </c>
      <c r="I653" s="91">
        <f t="shared" si="412"/>
        <v>0</v>
      </c>
      <c r="J653" s="91">
        <f t="shared" si="412"/>
        <v>0</v>
      </c>
      <c r="K653" s="91">
        <f t="shared" si="412"/>
        <v>0</v>
      </c>
      <c r="L653" s="91">
        <f t="shared" si="412"/>
        <v>218.69659391225309</v>
      </c>
      <c r="M653" s="91">
        <f t="shared" si="412"/>
        <v>0</v>
      </c>
      <c r="N653" s="91">
        <f t="shared" si="412"/>
        <v>0</v>
      </c>
      <c r="O653" s="91">
        <f t="shared" si="412"/>
        <v>0</v>
      </c>
      <c r="P653" s="91">
        <f t="shared" si="412"/>
        <v>0</v>
      </c>
      <c r="Q653" s="91">
        <f t="shared" si="412"/>
        <v>0</v>
      </c>
    </row>
    <row r="654" spans="1:17" s="92" customFormat="1" hidden="1" outlineLevel="2">
      <c r="A654" s="11"/>
      <c r="B654" s="12"/>
      <c r="C654" s="13"/>
      <c r="D654" s="115"/>
      <c r="E654" s="91" t="str">
        <f t="shared" ref="E654:Q654" si="413" xml:space="preserve"> E583</f>
        <v>RCV (CPIH inflated RCV) 31 March 2020 post midnight adjustments - BR - real</v>
      </c>
      <c r="F654" s="91">
        <f t="shared" si="413"/>
        <v>0</v>
      </c>
      <c r="G654" s="91" t="str">
        <f t="shared" si="413"/>
        <v>£m</v>
      </c>
      <c r="H654" s="91">
        <f t="shared" si="413"/>
        <v>0</v>
      </c>
      <c r="I654" s="91">
        <f t="shared" si="413"/>
        <v>0</v>
      </c>
      <c r="J654" s="91">
        <f t="shared" si="413"/>
        <v>0</v>
      </c>
      <c r="K654" s="91">
        <f t="shared" si="413"/>
        <v>0</v>
      </c>
      <c r="L654" s="91">
        <f t="shared" si="413"/>
        <v>218.69659391225309</v>
      </c>
      <c r="M654" s="91">
        <f t="shared" si="413"/>
        <v>0</v>
      </c>
      <c r="N654" s="91">
        <f t="shared" si="413"/>
        <v>0</v>
      </c>
      <c r="O654" s="91">
        <f t="shared" si="413"/>
        <v>0</v>
      </c>
      <c r="P654" s="91">
        <f t="shared" si="413"/>
        <v>0</v>
      </c>
      <c r="Q654" s="91">
        <f t="shared" si="413"/>
        <v>0</v>
      </c>
    </row>
    <row r="655" spans="1:17" s="92" customFormat="1" hidden="1" outlineLevel="2">
      <c r="A655" s="11"/>
      <c r="B655" s="12"/>
      <c r="C655" s="13"/>
      <c r="D655" s="115"/>
      <c r="E655" s="91" t="str">
        <f t="shared" ref="E655:Q655" si="414" xml:space="preserve"> E625</f>
        <v>RCV (post 2020 investment RCV) 31 March 2020 post midnight adjustments - BR - real</v>
      </c>
      <c r="F655" s="91">
        <f t="shared" si="414"/>
        <v>0</v>
      </c>
      <c r="G655" s="91" t="str">
        <f t="shared" si="414"/>
        <v>£m</v>
      </c>
      <c r="H655" s="91">
        <f t="shared" si="414"/>
        <v>0</v>
      </c>
      <c r="I655" s="91">
        <f t="shared" si="414"/>
        <v>0</v>
      </c>
      <c r="J655" s="91">
        <f t="shared" si="414"/>
        <v>0</v>
      </c>
      <c r="K655" s="91">
        <f t="shared" si="414"/>
        <v>0</v>
      </c>
      <c r="L655" s="91">
        <f t="shared" si="414"/>
        <v>0</v>
      </c>
      <c r="M655" s="91">
        <f t="shared" si="414"/>
        <v>0</v>
      </c>
      <c r="N655" s="91">
        <f t="shared" si="414"/>
        <v>0</v>
      </c>
      <c r="O655" s="91">
        <f t="shared" si="414"/>
        <v>0</v>
      </c>
      <c r="P655" s="91">
        <f t="shared" si="414"/>
        <v>0</v>
      </c>
      <c r="Q655" s="91">
        <f t="shared" si="414"/>
        <v>0</v>
      </c>
    </row>
    <row r="656" spans="1:17" s="310" customFormat="1" hidden="1" outlineLevel="2">
      <c r="A656" s="306"/>
      <c r="B656" s="307"/>
      <c r="C656" s="308"/>
      <c r="D656" s="250"/>
      <c r="E656" s="312" t="s">
        <v>878</v>
      </c>
      <c r="F656" s="312"/>
      <c r="G656" s="312" t="s">
        <v>255</v>
      </c>
      <c r="H656" s="312"/>
      <c r="I656" s="312"/>
      <c r="J656" s="312">
        <f t="shared" ref="J656:Q656" si="415" xml:space="preserve"> SUM(J653:J655)</f>
        <v>0</v>
      </c>
      <c r="K656" s="312">
        <f t="shared" si="415"/>
        <v>0</v>
      </c>
      <c r="L656" s="312">
        <f t="shared" si="415"/>
        <v>437.39318782450619</v>
      </c>
      <c r="M656" s="312">
        <f t="shared" si="415"/>
        <v>0</v>
      </c>
      <c r="N656" s="312">
        <f t="shared" si="415"/>
        <v>0</v>
      </c>
      <c r="O656" s="312">
        <f t="shared" si="415"/>
        <v>0</v>
      </c>
      <c r="P656" s="312">
        <f t="shared" si="415"/>
        <v>0</v>
      </c>
      <c r="Q656" s="312">
        <f t="shared" si="415"/>
        <v>0</v>
      </c>
    </row>
    <row r="657" spans="1:17" s="92" customFormat="1" hidden="1" outlineLevel="2">
      <c r="A657" s="11"/>
      <c r="B657" s="12"/>
      <c r="C657" s="13"/>
      <c r="D657" s="115"/>
      <c r="E657" s="91"/>
      <c r="G657" s="93"/>
    </row>
    <row r="658" spans="1:17" s="98" customFormat="1" hidden="1" outlineLevel="2">
      <c r="A658" s="94"/>
      <c r="B658" s="95"/>
      <c r="C658" s="96"/>
      <c r="D658" s="97"/>
      <c r="E658" s="84" t="str">
        <f t="shared" ref="E658:Q658" si="416" xml:space="preserve"> E551</f>
        <v>Opening RCV (RPI inflated RCV) - BR - real</v>
      </c>
      <c r="F658" s="84">
        <f t="shared" si="416"/>
        <v>0</v>
      </c>
      <c r="G658" s="84" t="str">
        <f t="shared" si="416"/>
        <v>£m</v>
      </c>
      <c r="H658" s="84">
        <f t="shared" si="416"/>
        <v>0</v>
      </c>
      <c r="I658" s="84">
        <f t="shared" si="416"/>
        <v>0</v>
      </c>
      <c r="J658" s="84">
        <f t="shared" si="416"/>
        <v>0</v>
      </c>
      <c r="K658" s="84">
        <f t="shared" si="416"/>
        <v>0</v>
      </c>
      <c r="L658" s="84">
        <f t="shared" si="416"/>
        <v>0</v>
      </c>
      <c r="M658" s="84">
        <f t="shared" si="416"/>
        <v>219.64538821999221</v>
      </c>
      <c r="N658" s="84">
        <f t="shared" si="416"/>
        <v>201.5815159508083</v>
      </c>
      <c r="O658" s="84">
        <f t="shared" si="416"/>
        <v>184.63065430185588</v>
      </c>
      <c r="P658" s="84">
        <f t="shared" si="416"/>
        <v>168.32014164574642</v>
      </c>
      <c r="Q658" s="84">
        <f t="shared" si="416"/>
        <v>152.52312934067109</v>
      </c>
    </row>
    <row r="659" spans="1:17" hidden="1" outlineLevel="2">
      <c r="D659" s="83" t="s">
        <v>719</v>
      </c>
      <c r="E659" s="84" t="str">
        <f t="shared" ref="E659:Q659" si="417" xml:space="preserve"> E595</f>
        <v>Opening RCV (CPIH inflated RCV) - BR - real</v>
      </c>
      <c r="F659" s="84">
        <f t="shared" si="417"/>
        <v>0</v>
      </c>
      <c r="G659" s="84" t="str">
        <f t="shared" si="417"/>
        <v>£m</v>
      </c>
      <c r="H659" s="84">
        <f t="shared" si="417"/>
        <v>0</v>
      </c>
      <c r="I659" s="84">
        <f t="shared" si="417"/>
        <v>0</v>
      </c>
      <c r="J659" s="84">
        <f t="shared" si="417"/>
        <v>0</v>
      </c>
      <c r="K659" s="84">
        <f t="shared" si="417"/>
        <v>0</v>
      </c>
      <c r="L659" s="84">
        <f t="shared" si="417"/>
        <v>0</v>
      </c>
      <c r="M659" s="84">
        <f t="shared" si="417"/>
        <v>218.69659391225312</v>
      </c>
      <c r="N659" s="84">
        <f t="shared" si="417"/>
        <v>201.03685818194549</v>
      </c>
      <c r="O659" s="84">
        <f t="shared" si="417"/>
        <v>184.22276853947668</v>
      </c>
      <c r="P659" s="84">
        <f t="shared" si="417"/>
        <v>168.00037023692454</v>
      </c>
      <c r="Q659" s="84">
        <f t="shared" si="417"/>
        <v>152.29073000136702</v>
      </c>
    </row>
    <row r="660" spans="1:17" hidden="1" outlineLevel="2">
      <c r="D660" s="83" t="s">
        <v>719</v>
      </c>
      <c r="E660" s="84" t="str">
        <f t="shared" ref="E660:Q660" si="418" xml:space="preserve"> E633</f>
        <v>Opening RCV (Post 2020 investment RCV) - BR - real</v>
      </c>
      <c r="F660" s="84">
        <f t="shared" si="418"/>
        <v>0</v>
      </c>
      <c r="G660" s="84" t="str">
        <f t="shared" si="418"/>
        <v>£m</v>
      </c>
      <c r="H660" s="84">
        <f t="shared" si="418"/>
        <v>0</v>
      </c>
      <c r="I660" s="84">
        <f t="shared" si="418"/>
        <v>0</v>
      </c>
      <c r="J660" s="84">
        <f t="shared" si="418"/>
        <v>0</v>
      </c>
      <c r="K660" s="84">
        <f t="shared" si="418"/>
        <v>0</v>
      </c>
      <c r="L660" s="84">
        <f t="shared" si="418"/>
        <v>0</v>
      </c>
      <c r="M660" s="84">
        <f t="shared" si="418"/>
        <v>0</v>
      </c>
      <c r="N660" s="84">
        <f t="shared" si="418"/>
        <v>33.224837184900124</v>
      </c>
      <c r="O660" s="84">
        <f t="shared" si="418"/>
        <v>66.05365573756221</v>
      </c>
      <c r="P660" s="84">
        <f t="shared" si="418"/>
        <v>91.578299780323078</v>
      </c>
      <c r="Q660" s="84">
        <f t="shared" si="418"/>
        <v>110.15779179540911</v>
      </c>
    </row>
    <row r="661" spans="1:17" s="310" customFormat="1" hidden="1" outlineLevel="2">
      <c r="A661" s="306"/>
      <c r="B661" s="307"/>
      <c r="C661" s="308"/>
      <c r="D661" s="250"/>
      <c r="E661" s="312" t="s">
        <v>879</v>
      </c>
      <c r="F661" s="312"/>
      <c r="G661" s="312" t="s">
        <v>255</v>
      </c>
      <c r="H661" s="312"/>
      <c r="I661" s="312"/>
      <c r="J661" s="312">
        <f t="shared" ref="J661:Q661" si="419" xml:space="preserve"> SUM(J658:J660)</f>
        <v>0</v>
      </c>
      <c r="K661" s="312">
        <f t="shared" si="419"/>
        <v>0</v>
      </c>
      <c r="L661" s="312">
        <f t="shared" si="419"/>
        <v>0</v>
      </c>
      <c r="M661" s="312">
        <f t="shared" si="419"/>
        <v>438.34198213224533</v>
      </c>
      <c r="N661" s="312">
        <f t="shared" si="419"/>
        <v>435.84321131765392</v>
      </c>
      <c r="O661" s="312">
        <f t="shared" si="419"/>
        <v>434.90707857889475</v>
      </c>
      <c r="P661" s="312">
        <f t="shared" si="419"/>
        <v>427.89881166299404</v>
      </c>
      <c r="Q661" s="312">
        <f t="shared" si="419"/>
        <v>414.97165113744722</v>
      </c>
    </row>
    <row r="662" spans="1:17" hidden="1" outlineLevel="2">
      <c r="F662" s="84"/>
      <c r="G662" s="84"/>
      <c r="H662" s="84"/>
      <c r="I662" s="84"/>
      <c r="J662" s="84"/>
      <c r="K662" s="84"/>
      <c r="L662" s="84"/>
      <c r="M662" s="84"/>
      <c r="N662" s="84"/>
      <c r="O662" s="84"/>
      <c r="P662" s="84"/>
      <c r="Q662" s="84"/>
    </row>
    <row r="663" spans="1:17" s="98" customFormat="1" hidden="1" outlineLevel="2">
      <c r="A663" s="94"/>
      <c r="B663" s="95"/>
      <c r="C663" s="96"/>
      <c r="D663" s="97"/>
      <c r="E663" s="84" t="str">
        <f t="shared" ref="E663:Q663" si="420" xml:space="preserve"> E555</f>
        <v>Closing RCV (RPI inflated RCV) - BR - real</v>
      </c>
      <c r="F663" s="84">
        <f t="shared" si="420"/>
        <v>0</v>
      </c>
      <c r="G663" s="84" t="str">
        <f t="shared" si="420"/>
        <v>£m</v>
      </c>
      <c r="H663" s="84">
        <f t="shared" si="420"/>
        <v>0</v>
      </c>
      <c r="I663" s="84">
        <f t="shared" si="420"/>
        <v>0</v>
      </c>
      <c r="J663" s="84">
        <f t="shared" si="420"/>
        <v>0</v>
      </c>
      <c r="K663" s="84">
        <f t="shared" si="420"/>
        <v>0</v>
      </c>
      <c r="L663" s="84">
        <f t="shared" si="420"/>
        <v>0</v>
      </c>
      <c r="M663" s="84">
        <f t="shared" si="420"/>
        <v>199.71258352886122</v>
      </c>
      <c r="N663" s="84">
        <f t="shared" si="420"/>
        <v>182.70605768847119</v>
      </c>
      <c r="O663" s="84">
        <f t="shared" si="420"/>
        <v>166.52603160882461</v>
      </c>
      <c r="P663" s="84">
        <f t="shared" si="420"/>
        <v>150.89739831087667</v>
      </c>
      <c r="Q663" s="84">
        <f t="shared" si="420"/>
        <v>135.82063063672223</v>
      </c>
    </row>
    <row r="664" spans="1:17" hidden="1" outlineLevel="2">
      <c r="D664" s="83" t="s">
        <v>719</v>
      </c>
      <c r="E664" s="84" t="str">
        <f t="shared" ref="E664:Q664" si="421" xml:space="preserve"> E600</f>
        <v>Closing RCV (CPIH inflated RCV) - BR - real</v>
      </c>
      <c r="F664" s="84">
        <f t="shared" si="421"/>
        <v>0</v>
      </c>
      <c r="G664" s="84" t="str">
        <f t="shared" si="421"/>
        <v>£m</v>
      </c>
      <c r="H664" s="84">
        <f t="shared" si="421"/>
        <v>0</v>
      </c>
      <c r="I664" s="84">
        <f t="shared" si="421"/>
        <v>0</v>
      </c>
      <c r="J664" s="84">
        <f t="shared" si="421"/>
        <v>0</v>
      </c>
      <c r="K664" s="84">
        <f t="shared" si="421"/>
        <v>0</v>
      </c>
      <c r="L664" s="84">
        <f t="shared" si="421"/>
        <v>0</v>
      </c>
      <c r="M664" s="84">
        <f t="shared" si="421"/>
        <v>201.03685818194475</v>
      </c>
      <c r="N664" s="84">
        <f t="shared" si="421"/>
        <v>184.22276853947665</v>
      </c>
      <c r="O664" s="84">
        <f t="shared" si="421"/>
        <v>168.00037023692502</v>
      </c>
      <c r="P664" s="84">
        <f t="shared" si="421"/>
        <v>152.29073000136643</v>
      </c>
      <c r="Q664" s="84">
        <f t="shared" si="421"/>
        <v>137.1365881779663</v>
      </c>
    </row>
    <row r="665" spans="1:17" hidden="1" outlineLevel="2">
      <c r="D665" s="83" t="s">
        <v>719</v>
      </c>
      <c r="E665" s="84" t="str">
        <f t="shared" ref="E665:Q665" si="422" xml:space="preserve"> E638</f>
        <v>Closing RCV (Post 2020 investment RCV) - BR - real</v>
      </c>
      <c r="F665" s="84">
        <f t="shared" si="422"/>
        <v>0</v>
      </c>
      <c r="G665" s="84" t="str">
        <f t="shared" si="422"/>
        <v>£m</v>
      </c>
      <c r="H665" s="84">
        <f t="shared" si="422"/>
        <v>0</v>
      </c>
      <c r="I665" s="84">
        <f t="shared" si="422"/>
        <v>0</v>
      </c>
      <c r="J665" s="84">
        <f t="shared" si="422"/>
        <v>0</v>
      </c>
      <c r="K665" s="84">
        <f t="shared" si="422"/>
        <v>0</v>
      </c>
      <c r="L665" s="84">
        <f t="shared" si="422"/>
        <v>0</v>
      </c>
      <c r="M665" s="84">
        <f t="shared" si="422"/>
        <v>33.224837184900103</v>
      </c>
      <c r="N665" s="84">
        <f t="shared" si="422"/>
        <v>66.053655737562224</v>
      </c>
      <c r="O665" s="84">
        <f t="shared" si="422"/>
        <v>91.578299780323078</v>
      </c>
      <c r="P665" s="84">
        <f t="shared" si="422"/>
        <v>110.15779179540898</v>
      </c>
      <c r="Q665" s="84">
        <f t="shared" si="422"/>
        <v>128.28438917904342</v>
      </c>
    </row>
    <row r="666" spans="1:17" hidden="1" outlineLevel="2">
      <c r="E666" s="211" t="s">
        <v>880</v>
      </c>
      <c r="F666" s="211"/>
      <c r="G666" s="211" t="s">
        <v>255</v>
      </c>
      <c r="H666" s="211"/>
      <c r="I666" s="211"/>
      <c r="J666" s="211">
        <f t="shared" ref="J666" si="423" xml:space="preserve"> SUM(J663:J665)</f>
        <v>0</v>
      </c>
      <c r="K666" s="211">
        <f t="shared" ref="K666:Q666" si="424" xml:space="preserve"> SUM(K663:K665)</f>
        <v>0</v>
      </c>
      <c r="L666" s="211">
        <f t="shared" si="424"/>
        <v>0</v>
      </c>
      <c r="M666" s="211">
        <f t="shared" si="424"/>
        <v>433.97427889570605</v>
      </c>
      <c r="N666" s="211">
        <f t="shared" si="424"/>
        <v>432.98248196551009</v>
      </c>
      <c r="O666" s="211">
        <f t="shared" si="424"/>
        <v>426.10470162607271</v>
      </c>
      <c r="P666" s="211">
        <f t="shared" si="424"/>
        <v>413.34592010765203</v>
      </c>
      <c r="Q666" s="211">
        <f t="shared" si="424"/>
        <v>401.24160799373192</v>
      </c>
    </row>
    <row r="667" spans="1:17" s="148" customFormat="1" hidden="1" outlineLevel="2">
      <c r="A667" s="143"/>
      <c r="B667" s="144"/>
      <c r="C667" s="145"/>
      <c r="D667" s="146"/>
      <c r="E667" s="147"/>
      <c r="G667" s="149"/>
    </row>
    <row r="668" spans="1:17" hidden="1" outlineLevel="2">
      <c r="E668" s="84" t="str">
        <f t="shared" ref="E668:Q668" si="425" xml:space="preserve"> E661</f>
        <v>Total: Opening RCV - BR - real</v>
      </c>
      <c r="F668" s="84">
        <f t="shared" si="425"/>
        <v>0</v>
      </c>
      <c r="G668" s="84" t="str">
        <f t="shared" si="425"/>
        <v>£m</v>
      </c>
      <c r="H668" s="84">
        <f t="shared" si="425"/>
        <v>0</v>
      </c>
      <c r="I668" s="84">
        <f t="shared" si="425"/>
        <v>0</v>
      </c>
      <c r="J668" s="84">
        <f t="shared" si="425"/>
        <v>0</v>
      </c>
      <c r="K668" s="84">
        <f t="shared" si="425"/>
        <v>0</v>
      </c>
      <c r="L668" s="84">
        <f t="shared" si="425"/>
        <v>0</v>
      </c>
      <c r="M668" s="84">
        <f t="shared" si="425"/>
        <v>438.34198213224533</v>
      </c>
      <c r="N668" s="84">
        <f t="shared" si="425"/>
        <v>435.84321131765392</v>
      </c>
      <c r="O668" s="84">
        <f t="shared" si="425"/>
        <v>434.90707857889475</v>
      </c>
      <c r="P668" s="84">
        <f t="shared" si="425"/>
        <v>427.89881166299404</v>
      </c>
      <c r="Q668" s="84">
        <f t="shared" si="425"/>
        <v>414.97165113744722</v>
      </c>
    </row>
    <row r="669" spans="1:17" hidden="1" outlineLevel="2">
      <c r="E669" s="84" t="str">
        <f t="shared" ref="E669:Q669" si="426" xml:space="preserve"> E666</f>
        <v>Total: Closing RCV - BR - real</v>
      </c>
      <c r="F669" s="84">
        <f t="shared" si="426"/>
        <v>0</v>
      </c>
      <c r="G669" s="84" t="str">
        <f t="shared" si="426"/>
        <v>£m</v>
      </c>
      <c r="H669" s="84">
        <f t="shared" si="426"/>
        <v>0</v>
      </c>
      <c r="I669" s="84">
        <f t="shared" si="426"/>
        <v>0</v>
      </c>
      <c r="J669" s="84">
        <f t="shared" si="426"/>
        <v>0</v>
      </c>
      <c r="K669" s="84">
        <f t="shared" si="426"/>
        <v>0</v>
      </c>
      <c r="L669" s="84">
        <f t="shared" si="426"/>
        <v>0</v>
      </c>
      <c r="M669" s="84">
        <f t="shared" si="426"/>
        <v>433.97427889570605</v>
      </c>
      <c r="N669" s="84">
        <f t="shared" si="426"/>
        <v>432.98248196551009</v>
      </c>
      <c r="O669" s="84">
        <f t="shared" si="426"/>
        <v>426.10470162607271</v>
      </c>
      <c r="P669" s="84">
        <f t="shared" si="426"/>
        <v>413.34592010765203</v>
      </c>
      <c r="Q669" s="84">
        <f t="shared" si="426"/>
        <v>401.24160799373192</v>
      </c>
    </row>
    <row r="670" spans="1:17" hidden="1" outlineLevel="2">
      <c r="E670" s="211" t="s">
        <v>881</v>
      </c>
      <c r="F670" s="211"/>
      <c r="G670" s="211" t="s">
        <v>255</v>
      </c>
      <c r="H670" s="211"/>
      <c r="I670" s="211"/>
      <c r="J670" s="211">
        <f t="shared" ref="J670:Q670" si="427" xml:space="preserve"> AVERAGE(J668:J669)</f>
        <v>0</v>
      </c>
      <c r="K670" s="211">
        <f t="shared" si="427"/>
        <v>0</v>
      </c>
      <c r="L670" s="211">
        <f t="shared" si="427"/>
        <v>0</v>
      </c>
      <c r="M670" s="211">
        <f t="shared" si="427"/>
        <v>436.15813051397572</v>
      </c>
      <c r="N670" s="211">
        <f t="shared" si="427"/>
        <v>434.41284664158201</v>
      </c>
      <c r="O670" s="211">
        <f t="shared" si="427"/>
        <v>430.5058901024837</v>
      </c>
      <c r="P670" s="211">
        <f t="shared" si="427"/>
        <v>420.62236588532301</v>
      </c>
      <c r="Q670" s="211">
        <f t="shared" si="427"/>
        <v>408.10662956558957</v>
      </c>
    </row>
    <row r="671" spans="1:17" hidden="1" outlineLevel="2">
      <c r="F671" s="84"/>
      <c r="G671" s="84"/>
      <c r="H671" s="84"/>
      <c r="I671" s="84"/>
      <c r="J671" s="84"/>
      <c r="K671" s="84"/>
      <c r="L671" s="84"/>
      <c r="M671" s="84"/>
      <c r="N671" s="84"/>
      <c r="O671" s="84"/>
      <c r="P671" s="84"/>
      <c r="Q671" s="84"/>
    </row>
    <row r="672" spans="1:17" hidden="1" outlineLevel="2">
      <c r="C672" s="86" t="s">
        <v>530</v>
      </c>
      <c r="F672" s="84"/>
      <c r="G672" s="84"/>
      <c r="H672" s="84"/>
      <c r="I672" s="84"/>
      <c r="J672" s="84"/>
      <c r="K672" s="84"/>
      <c r="L672" s="84"/>
      <c r="M672" s="84"/>
      <c r="N672" s="84"/>
      <c r="O672" s="84"/>
      <c r="P672" s="84"/>
      <c r="Q672" s="84"/>
    </row>
    <row r="673" spans="1:17" s="187" customFormat="1" hidden="1" outlineLevel="2">
      <c r="A673" s="183"/>
      <c r="B673" s="218"/>
      <c r="C673" s="185"/>
      <c r="D673" s="186"/>
      <c r="E673" s="181" t="str">
        <f xml:space="preserve"> Inp!E$176</f>
        <v>RCV balance - BR BEG - nominal</v>
      </c>
      <c r="F673" s="181">
        <f xml:space="preserve"> Inp!F$176</f>
        <v>0</v>
      </c>
      <c r="G673" s="181" t="str">
        <f xml:space="preserve"> Inp!G$176</f>
        <v>£m</v>
      </c>
      <c r="H673" s="181">
        <f xml:space="preserve"> Inp!H$176</f>
        <v>0</v>
      </c>
      <c r="I673" s="181">
        <f xml:space="preserve"> Inp!I$176</f>
        <v>0</v>
      </c>
      <c r="J673" s="181">
        <f xml:space="preserve"> Inp!J$176</f>
        <v>0</v>
      </c>
      <c r="K673" s="181">
        <f xml:space="preserve"> Inp!K$176</f>
        <v>0</v>
      </c>
      <c r="L673" s="181">
        <f xml:space="preserve"> Inp!L$176</f>
        <v>0</v>
      </c>
      <c r="M673" s="181">
        <f xml:space="preserve"> Inp!M$176</f>
        <v>455.59002169221299</v>
      </c>
      <c r="N673" s="181">
        <f xml:space="preserve"> Inp!N$176</f>
        <v>460.99425442192199</v>
      </c>
      <c r="O673" s="181">
        <f xml:space="preserve"> Inp!O$176</f>
        <v>469.15883040173298</v>
      </c>
      <c r="P673" s="181">
        <f xml:space="preserve"> Inp!P$176</f>
        <v>471.28738668863099</v>
      </c>
      <c r="Q673" s="181">
        <f xml:space="preserve"> Inp!Q$176</f>
        <v>466.77639747962399</v>
      </c>
    </row>
    <row r="674" spans="1:17" s="187" customFormat="1" hidden="1" outlineLevel="2">
      <c r="A674" s="183"/>
      <c r="B674" s="218"/>
      <c r="C674" s="185"/>
      <c r="D674" s="186"/>
      <c r="E674" s="181" t="str">
        <f xml:space="preserve"> Inp!E$177</f>
        <v>Indexation on RCV balance BEG - BR - nominal</v>
      </c>
      <c r="F674" s="181">
        <f xml:space="preserve"> Inp!F$177</f>
        <v>0</v>
      </c>
      <c r="G674" s="181" t="str">
        <f xml:space="preserve"> Inp!G$177</f>
        <v>£m</v>
      </c>
      <c r="H674" s="181">
        <f xml:space="preserve"> Inp!H$177</f>
        <v>0</v>
      </c>
      <c r="I674" s="181">
        <f xml:space="preserve"> Inp!I$177</f>
        <v>0</v>
      </c>
      <c r="J674" s="181">
        <f xml:space="preserve"> Inp!J$177</f>
        <v>0</v>
      </c>
      <c r="K674" s="181">
        <f xml:space="preserve"> Inp!K$177</f>
        <v>0</v>
      </c>
      <c r="L674" s="181">
        <f xml:space="preserve"> Inp!L$177</f>
        <v>0</v>
      </c>
      <c r="M674" s="181">
        <f xml:space="preserve"> Inp!M$177</f>
        <v>10.0438765864556</v>
      </c>
      <c r="N674" s="181">
        <f xml:space="preserve"> Inp!N$177</f>
        <v>11.264323643631901</v>
      </c>
      <c r="O674" s="181">
        <f xml:space="preserve"> Inp!O$177</f>
        <v>11.864307183128</v>
      </c>
      <c r="P674" s="181">
        <f xml:space="preserve"> Inp!P$177</f>
        <v>11.923057826814301</v>
      </c>
      <c r="Q674" s="181">
        <f xml:space="preserve"> Inp!Q$177</f>
        <v>11.6767362599286</v>
      </c>
    </row>
    <row r="675" spans="1:17" s="187" customFormat="1" hidden="1" outlineLevel="2">
      <c r="A675" s="183"/>
      <c r="B675" s="216"/>
      <c r="C675" s="185"/>
      <c r="D675" s="186"/>
      <c r="E675" s="181" t="str">
        <f>Index!E$85</f>
        <v>CPIH index (PR19FD) - FYA - inflate from FYA 2017-18</v>
      </c>
      <c r="F675" s="181">
        <f>Index!F$85</f>
        <v>0</v>
      </c>
      <c r="G675" s="181" t="str">
        <f>Index!G$85</f>
        <v>Factor</v>
      </c>
      <c r="H675" s="181">
        <f>Index!H$85</f>
        <v>0</v>
      </c>
      <c r="I675" s="181">
        <f>Index!I$85</f>
        <v>0</v>
      </c>
      <c r="J675" s="181">
        <f>Index!J$85</f>
        <v>1</v>
      </c>
      <c r="K675" s="181">
        <f>Index!K$85</f>
        <v>1.0212697905005599</v>
      </c>
      <c r="L675" s="181">
        <f>Index!L$85</f>
        <v>1.0416029201511179</v>
      </c>
      <c r="M675" s="181">
        <f>Index!M$85</f>
        <v>1.0622616980779827</v>
      </c>
      <c r="N675" s="181">
        <f>Index!N$85</f>
        <v>1.0835515290872799</v>
      </c>
      <c r="O675" s="181">
        <f>Index!O$85</f>
        <v>1.1060365794841869</v>
      </c>
      <c r="P675" s="181">
        <f>Index!P$85</f>
        <v>1.1292633476533553</v>
      </c>
      <c r="Q675" s="181">
        <f>Index!Q$85</f>
        <v>1.1529778779540774</v>
      </c>
    </row>
    <row r="676" spans="1:17" s="240" customFormat="1" hidden="1" outlineLevel="2">
      <c r="A676" s="237"/>
      <c r="B676" s="220"/>
      <c r="C676" s="238"/>
      <c r="D676" s="239"/>
      <c r="E676" s="196" t="s">
        <v>882</v>
      </c>
      <c r="F676" s="196"/>
      <c r="G676" s="196" t="s">
        <v>255</v>
      </c>
      <c r="H676" s="196"/>
      <c r="I676" s="196"/>
      <c r="J676" s="196">
        <f t="shared" ref="J676:Q676" si="428" xml:space="preserve"> J673 / J675</f>
        <v>0</v>
      </c>
      <c r="K676" s="196">
        <f t="shared" si="428"/>
        <v>0</v>
      </c>
      <c r="L676" s="196">
        <f t="shared" si="428"/>
        <v>0</v>
      </c>
      <c r="M676" s="196">
        <f t="shared" si="428"/>
        <v>428.88680116824401</v>
      </c>
      <c r="N676" s="196">
        <f t="shared" si="428"/>
        <v>425.44746793005447</v>
      </c>
      <c r="O676" s="196">
        <f t="shared" si="428"/>
        <v>424.18021167123669</v>
      </c>
      <c r="P676" s="196">
        <f t="shared" si="428"/>
        <v>417.34055007450741</v>
      </c>
      <c r="Q676" s="196">
        <f t="shared" si="428"/>
        <v>404.84419207409593</v>
      </c>
    </row>
    <row r="677" spans="1:17" s="224" customFormat="1" hidden="1" outlineLevel="2">
      <c r="A677" s="219"/>
      <c r="B677" s="220"/>
      <c r="C677" s="221"/>
      <c r="D677" s="222"/>
      <c r="E677" s="223" t="s">
        <v>883</v>
      </c>
      <c r="F677" s="223"/>
      <c r="G677" s="223" t="s">
        <v>255</v>
      </c>
      <c r="H677" s="223"/>
      <c r="I677" s="223"/>
      <c r="J677" s="223">
        <f t="shared" ref="J677:Q677" si="429" xml:space="preserve"> J674 / J675</f>
        <v>0</v>
      </c>
      <c r="K677" s="223">
        <f t="shared" si="429"/>
        <v>0</v>
      </c>
      <c r="L677" s="223">
        <f t="shared" si="429"/>
        <v>0</v>
      </c>
      <c r="M677" s="223">
        <f t="shared" si="429"/>
        <v>9.4551809640022046</v>
      </c>
      <c r="N677" s="223">
        <f t="shared" si="429"/>
        <v>10.395743387599023</v>
      </c>
      <c r="O677" s="223">
        <f t="shared" si="429"/>
        <v>10.726866907657845</v>
      </c>
      <c r="P677" s="223">
        <f t="shared" si="429"/>
        <v>10.55826158848668</v>
      </c>
      <c r="Q677" s="223">
        <f t="shared" si="429"/>
        <v>10.127459063350459</v>
      </c>
    </row>
    <row r="678" spans="1:17" s="224" customFormat="1" hidden="1" outlineLevel="2">
      <c r="A678" s="219"/>
      <c r="B678" s="220"/>
      <c r="C678" s="221"/>
      <c r="D678" s="222"/>
      <c r="E678" s="223" t="str">
        <f t="shared" ref="E678:Q678" si="430" xml:space="preserve"> E587</f>
        <v>Indexation on RCV - CPI(H) other adjustments balance - BR - real</v>
      </c>
      <c r="F678" s="223">
        <f t="shared" si="430"/>
        <v>0</v>
      </c>
      <c r="G678" s="223" t="str">
        <f t="shared" si="430"/>
        <v>£m</v>
      </c>
      <c r="H678" s="223">
        <f t="shared" si="430"/>
        <v>0</v>
      </c>
      <c r="I678" s="223">
        <f t="shared" si="430"/>
        <v>0</v>
      </c>
      <c r="J678" s="223">
        <f t="shared" si="430"/>
        <v>0</v>
      </c>
      <c r="K678" s="223">
        <f t="shared" si="430"/>
        <v>0</v>
      </c>
      <c r="L678" s="223">
        <f t="shared" si="430"/>
        <v>0</v>
      </c>
      <c r="M678" s="223">
        <f t="shared" si="430"/>
        <v>0</v>
      </c>
      <c r="N678" s="223">
        <f t="shared" si="430"/>
        <v>0</v>
      </c>
      <c r="O678" s="223">
        <f t="shared" si="430"/>
        <v>0</v>
      </c>
      <c r="P678" s="223">
        <f t="shared" si="430"/>
        <v>0</v>
      </c>
      <c r="Q678" s="223">
        <f t="shared" si="430"/>
        <v>0</v>
      </c>
    </row>
    <row r="679" spans="1:17" s="242" customFormat="1" hidden="1" outlineLevel="2">
      <c r="A679" s="11"/>
      <c r="B679" s="12"/>
      <c r="C679" s="13"/>
      <c r="D679" s="14"/>
      <c r="E679" s="8" t="s">
        <v>884</v>
      </c>
      <c r="F679" s="8"/>
      <c r="G679" s="8" t="s">
        <v>255</v>
      </c>
      <c r="H679" s="8"/>
      <c r="I679" s="8"/>
      <c r="J679" s="8">
        <f t="shared" ref="J679:Q679" si="431" xml:space="preserve"> SUM(J676:J678)</f>
        <v>0</v>
      </c>
      <c r="K679" s="8">
        <f t="shared" si="431"/>
        <v>0</v>
      </c>
      <c r="L679" s="8">
        <f t="shared" si="431"/>
        <v>0</v>
      </c>
      <c r="M679" s="8">
        <f t="shared" si="431"/>
        <v>438.34198213224619</v>
      </c>
      <c r="N679" s="8">
        <f t="shared" si="431"/>
        <v>435.84321131765347</v>
      </c>
      <c r="O679" s="8">
        <f t="shared" si="431"/>
        <v>434.90707857889453</v>
      </c>
      <c r="P679" s="8">
        <f t="shared" si="431"/>
        <v>427.89881166299409</v>
      </c>
      <c r="Q679" s="8">
        <f t="shared" si="431"/>
        <v>414.97165113744637</v>
      </c>
    </row>
    <row r="680" spans="1:17" s="240" customFormat="1" hidden="1" outlineLevel="2">
      <c r="A680" s="237"/>
      <c r="B680" s="241"/>
      <c r="C680" s="238"/>
      <c r="D680" s="239"/>
      <c r="E680" s="196"/>
      <c r="F680" s="196"/>
      <c r="G680" s="196"/>
      <c r="H680" s="196"/>
      <c r="I680" s="196"/>
      <c r="J680" s="196"/>
      <c r="K680" s="196"/>
      <c r="L680" s="196"/>
      <c r="M680" s="196"/>
      <c r="N680" s="196"/>
      <c r="O680" s="196"/>
      <c r="P680" s="196"/>
      <c r="Q680" s="196"/>
    </row>
    <row r="681" spans="1:17" hidden="1" outlineLevel="2">
      <c r="E681" s="84" t="str">
        <f t="shared" ref="E681:Q681" si="432" xml:space="preserve"> E661</f>
        <v>Total: Opening RCV - BR - real</v>
      </c>
      <c r="F681" s="84">
        <f t="shared" si="432"/>
        <v>0</v>
      </c>
      <c r="G681" s="84" t="str">
        <f t="shared" si="432"/>
        <v>£m</v>
      </c>
      <c r="H681" s="84">
        <f t="shared" si="432"/>
        <v>0</v>
      </c>
      <c r="I681" s="84">
        <f t="shared" si="432"/>
        <v>0</v>
      </c>
      <c r="J681" s="84">
        <f t="shared" si="432"/>
        <v>0</v>
      </c>
      <c r="K681" s="84">
        <f t="shared" si="432"/>
        <v>0</v>
      </c>
      <c r="L681" s="84">
        <f t="shared" si="432"/>
        <v>0</v>
      </c>
      <c r="M681" s="84">
        <f t="shared" si="432"/>
        <v>438.34198213224533</v>
      </c>
      <c r="N681" s="84">
        <f t="shared" si="432"/>
        <v>435.84321131765392</v>
      </c>
      <c r="O681" s="84">
        <f t="shared" si="432"/>
        <v>434.90707857889475</v>
      </c>
      <c r="P681" s="84">
        <f t="shared" si="432"/>
        <v>427.89881166299404</v>
      </c>
      <c r="Q681" s="84">
        <f t="shared" si="432"/>
        <v>414.97165113744722</v>
      </c>
    </row>
    <row r="682" spans="1:17" s="240" customFormat="1" hidden="1" outlineLevel="2">
      <c r="A682" s="237"/>
      <c r="B682" s="220"/>
      <c r="C682" s="238"/>
      <c r="D682" s="239"/>
      <c r="E682" s="196" t="str">
        <f t="shared" ref="E682:Q682" si="433" xml:space="preserve"> E679</f>
        <v>Total: BR BEG - real</v>
      </c>
      <c r="F682" s="196">
        <f t="shared" si="433"/>
        <v>0</v>
      </c>
      <c r="G682" s="196" t="str">
        <f t="shared" si="433"/>
        <v>£m</v>
      </c>
      <c r="H682" s="196">
        <f t="shared" si="433"/>
        <v>0</v>
      </c>
      <c r="I682" s="196">
        <f t="shared" si="433"/>
        <v>0</v>
      </c>
      <c r="J682" s="196">
        <f t="shared" si="433"/>
        <v>0</v>
      </c>
      <c r="K682" s="196">
        <f t="shared" si="433"/>
        <v>0</v>
      </c>
      <c r="L682" s="196">
        <f t="shared" si="433"/>
        <v>0</v>
      </c>
      <c r="M682" s="196">
        <f t="shared" si="433"/>
        <v>438.34198213224619</v>
      </c>
      <c r="N682" s="196">
        <f t="shared" si="433"/>
        <v>435.84321131765347</v>
      </c>
      <c r="O682" s="196">
        <f t="shared" si="433"/>
        <v>434.90707857889453</v>
      </c>
      <c r="P682" s="196">
        <f t="shared" si="433"/>
        <v>427.89881166299409</v>
      </c>
      <c r="Q682" s="196">
        <f t="shared" si="433"/>
        <v>414.97165113744637</v>
      </c>
    </row>
    <row r="683" spans="1:17" s="224" customFormat="1" hidden="1" outlineLevel="2">
      <c r="A683" s="219"/>
      <c r="B683" s="220"/>
      <c r="C683" s="221"/>
      <c r="D683" s="222"/>
      <c r="E683" s="223" t="s">
        <v>885</v>
      </c>
      <c r="G683" s="224" t="s">
        <v>724</v>
      </c>
      <c r="H683" s="247">
        <f xml:space="preserve"> SUM(J683:Q683)</f>
        <v>0</v>
      </c>
      <c r="I683" s="196"/>
      <c r="J683" s="224">
        <f t="shared" ref="J683:Q683" si="434" xml:space="preserve"> IF(ROUND(J681,3) = ROUND(J682,3), 0, 1)</f>
        <v>0</v>
      </c>
      <c r="K683" s="224">
        <f t="shared" si="434"/>
        <v>0</v>
      </c>
      <c r="L683" s="224">
        <f t="shared" si="434"/>
        <v>0</v>
      </c>
      <c r="M683" s="224">
        <f t="shared" si="434"/>
        <v>0</v>
      </c>
      <c r="N683" s="224">
        <f t="shared" si="434"/>
        <v>0</v>
      </c>
      <c r="O683" s="224">
        <f t="shared" si="434"/>
        <v>0</v>
      </c>
      <c r="P683" s="224">
        <f t="shared" si="434"/>
        <v>0</v>
      </c>
      <c r="Q683" s="224">
        <f t="shared" si="434"/>
        <v>0</v>
      </c>
    </row>
    <row r="684" spans="1:17" hidden="1" outlineLevel="2"/>
    <row r="685" spans="1:17" hidden="1" outlineLevel="2">
      <c r="C685" s="86" t="s">
        <v>530</v>
      </c>
      <c r="F685" s="84"/>
      <c r="G685" s="84"/>
      <c r="H685" s="84"/>
      <c r="I685" s="84"/>
      <c r="J685" s="84"/>
      <c r="K685" s="84"/>
      <c r="L685" s="84"/>
      <c r="M685" s="84"/>
      <c r="N685" s="84"/>
      <c r="O685" s="84"/>
      <c r="P685" s="84"/>
      <c r="Q685" s="84"/>
    </row>
    <row r="686" spans="1:17" hidden="1" outlineLevel="2">
      <c r="E686" s="84" t="str">
        <f t="shared" ref="E686:Q686" si="435" xml:space="preserve"> E666</f>
        <v>Total: Closing RCV - BR - real</v>
      </c>
      <c r="F686" s="84">
        <f t="shared" si="435"/>
        <v>0</v>
      </c>
      <c r="G686" s="84" t="str">
        <f t="shared" si="435"/>
        <v>£m</v>
      </c>
      <c r="H686" s="84">
        <f t="shared" si="435"/>
        <v>0</v>
      </c>
      <c r="I686" s="84">
        <f t="shared" si="435"/>
        <v>0</v>
      </c>
      <c r="J686" s="84">
        <f t="shared" si="435"/>
        <v>0</v>
      </c>
      <c r="K686" s="84">
        <f t="shared" si="435"/>
        <v>0</v>
      </c>
      <c r="L686" s="84">
        <f t="shared" si="435"/>
        <v>0</v>
      </c>
      <c r="M686" s="84">
        <f t="shared" si="435"/>
        <v>433.97427889570605</v>
      </c>
      <c r="N686" s="84">
        <f t="shared" si="435"/>
        <v>432.98248196551009</v>
      </c>
      <c r="O686" s="84">
        <f t="shared" si="435"/>
        <v>426.10470162607271</v>
      </c>
      <c r="P686" s="84">
        <f t="shared" si="435"/>
        <v>413.34592010765203</v>
      </c>
      <c r="Q686" s="84">
        <f t="shared" si="435"/>
        <v>401.24160799373192</v>
      </c>
    </row>
    <row r="687" spans="1:17" s="187" customFormat="1" hidden="1" outlineLevel="2">
      <c r="A687" s="183"/>
      <c r="B687" s="218"/>
      <c r="C687" s="185"/>
      <c r="D687" s="186"/>
      <c r="E687" s="181" t="str">
        <f xml:space="preserve"> Inp!E$178</f>
        <v>RCV balance - BR - real</v>
      </c>
      <c r="F687" s="181">
        <f xml:space="preserve"> Inp!F$178</f>
        <v>0</v>
      </c>
      <c r="G687" s="181" t="str">
        <f xml:space="preserve"> Inp!G$178</f>
        <v>£m</v>
      </c>
      <c r="H687" s="181">
        <f xml:space="preserve"> Inp!H$178</f>
        <v>0</v>
      </c>
      <c r="I687" s="181">
        <f xml:space="preserve"> Inp!I$178</f>
        <v>0</v>
      </c>
      <c r="J687" s="181">
        <f xml:space="preserve"> Inp!J$178</f>
        <v>0</v>
      </c>
      <c r="K687" s="181">
        <f xml:space="preserve"> Inp!K$178</f>
        <v>0</v>
      </c>
      <c r="L687" s="181">
        <f xml:space="preserve"> Inp!L$178</f>
        <v>0</v>
      </c>
      <c r="M687" s="181">
        <f xml:space="preserve"> Inp!M$178</f>
        <v>433.97427889570702</v>
      </c>
      <c r="N687" s="181">
        <f xml:space="preserve"> Inp!N$178</f>
        <v>432.98248196550901</v>
      </c>
      <c r="O687" s="181">
        <f xml:space="preserve"> Inp!O$178</f>
        <v>426.10470162607299</v>
      </c>
      <c r="P687" s="181">
        <f xml:space="preserve"> Inp!P$178</f>
        <v>413.345920107653</v>
      </c>
      <c r="Q687" s="181">
        <f xml:space="preserve"> Inp!Q$178</f>
        <v>401.24160799373101</v>
      </c>
    </row>
    <row r="688" spans="1:17" s="240" customFormat="1" hidden="1" outlineLevel="2">
      <c r="A688" s="237"/>
      <c r="B688" s="220"/>
      <c r="C688" s="238"/>
      <c r="D688" s="239"/>
      <c r="E688" s="196" t="str">
        <f t="shared" ref="E688:Q688" si="436" xml:space="preserve"> E587</f>
        <v>Indexation on RCV - CPI(H) other adjustments balance - BR - real</v>
      </c>
      <c r="F688" s="196">
        <f t="shared" si="436"/>
        <v>0</v>
      </c>
      <c r="G688" s="196" t="str">
        <f t="shared" si="436"/>
        <v>£m</v>
      </c>
      <c r="H688" s="196">
        <f t="shared" si="436"/>
        <v>0</v>
      </c>
      <c r="I688" s="196">
        <f t="shared" si="436"/>
        <v>0</v>
      </c>
      <c r="J688" s="196">
        <f t="shared" si="436"/>
        <v>0</v>
      </c>
      <c r="K688" s="196">
        <f t="shared" si="436"/>
        <v>0</v>
      </c>
      <c r="L688" s="196">
        <f t="shared" si="436"/>
        <v>0</v>
      </c>
      <c r="M688" s="196">
        <f t="shared" si="436"/>
        <v>0</v>
      </c>
      <c r="N688" s="196">
        <f t="shared" si="436"/>
        <v>0</v>
      </c>
      <c r="O688" s="196">
        <f t="shared" si="436"/>
        <v>0</v>
      </c>
      <c r="P688" s="196">
        <f t="shared" si="436"/>
        <v>0</v>
      </c>
      <c r="Q688" s="196">
        <f t="shared" si="436"/>
        <v>0</v>
      </c>
    </row>
    <row r="689" spans="1:17" s="224" customFormat="1" hidden="1" outlineLevel="2">
      <c r="A689" s="219"/>
      <c r="B689" s="220"/>
      <c r="C689" s="221"/>
      <c r="D689" s="222"/>
      <c r="E689" s="223" t="s">
        <v>886</v>
      </c>
      <c r="G689" s="224" t="s">
        <v>724</v>
      </c>
      <c r="H689" s="247">
        <f xml:space="preserve"> SUM(J689:Q689)</f>
        <v>0</v>
      </c>
      <c r="I689" s="196"/>
      <c r="J689" s="224">
        <f t="shared" ref="J689:Q689" si="437" xml:space="preserve"> IF(ROUND(J686,3) = ROUND((J687 + J688),3), 0, 1)</f>
        <v>0</v>
      </c>
      <c r="K689" s="224">
        <f t="shared" si="437"/>
        <v>0</v>
      </c>
      <c r="L689" s="224">
        <f t="shared" si="437"/>
        <v>0</v>
      </c>
      <c r="M689" s="224">
        <f t="shared" si="437"/>
        <v>0</v>
      </c>
      <c r="N689" s="224">
        <f t="shared" si="437"/>
        <v>0</v>
      </c>
      <c r="O689" s="224">
        <f t="shared" si="437"/>
        <v>0</v>
      </c>
      <c r="P689" s="224">
        <f t="shared" si="437"/>
        <v>0</v>
      </c>
      <c r="Q689" s="224">
        <f t="shared" si="437"/>
        <v>0</v>
      </c>
    </row>
    <row r="690" spans="1:17" hidden="1" outlineLevel="2"/>
    <row r="691" spans="1:17" hidden="1" outlineLevel="2"/>
    <row r="692" spans="1:17" hidden="1" outlineLevel="1"/>
    <row r="693" spans="1:17" hidden="1" outlineLevel="1" collapsed="1">
      <c r="B693" s="85" t="s">
        <v>759</v>
      </c>
    </row>
    <row r="694" spans="1:17" hidden="1" outlineLevel="2"/>
    <row r="695" spans="1:17" s="161" customFormat="1" hidden="1" outlineLevel="2">
      <c r="A695" s="157"/>
      <c r="B695" s="158"/>
      <c r="C695" s="159"/>
      <c r="D695" s="160"/>
      <c r="E695" s="155" t="str">
        <f xml:space="preserve"> Inp!E$206</f>
        <v>Regulatory equity notional (PR19FD)</v>
      </c>
      <c r="F695" s="155">
        <f xml:space="preserve"> Inp!F$206</f>
        <v>0</v>
      </c>
      <c r="G695" s="155" t="str">
        <f xml:space="preserve"> Inp!G$206</f>
        <v>%</v>
      </c>
      <c r="H695" s="155">
        <f xml:space="preserve"> Inp!H$206</f>
        <v>0</v>
      </c>
      <c r="I695" s="155">
        <f xml:space="preserve"> Inp!I$206</f>
        <v>0</v>
      </c>
      <c r="J695" s="249">
        <f xml:space="preserve"> Inp!J$206</f>
        <v>0</v>
      </c>
      <c r="K695" s="249">
        <f xml:space="preserve"> Inp!K$206</f>
        <v>0</v>
      </c>
      <c r="L695" s="249">
        <f xml:space="preserve"> Inp!L$206</f>
        <v>0</v>
      </c>
      <c r="M695" s="249">
        <f xml:space="preserve"> Inp!M$206</f>
        <v>0.4</v>
      </c>
      <c r="N695" s="249">
        <f xml:space="preserve"> Inp!N$206</f>
        <v>0.4</v>
      </c>
      <c r="O695" s="249">
        <f xml:space="preserve"> Inp!O$206</f>
        <v>0.4</v>
      </c>
      <c r="P695" s="249">
        <f xml:space="preserve"> Inp!P$206</f>
        <v>0.4</v>
      </c>
      <c r="Q695" s="249">
        <f xml:space="preserve"> Inp!Q$206</f>
        <v>0.4</v>
      </c>
    </row>
    <row r="696" spans="1:17" hidden="1" outlineLevel="2">
      <c r="B696" s="304"/>
      <c r="E696" s="84" t="str">
        <f t="shared" ref="E696:Q696" si="438" xml:space="preserve"> E670</f>
        <v>Average total RCV - BR - real</v>
      </c>
      <c r="F696" s="84">
        <f t="shared" si="438"/>
        <v>0</v>
      </c>
      <c r="G696" s="84" t="str">
        <f t="shared" si="438"/>
        <v>£m</v>
      </c>
      <c r="H696" s="84">
        <f t="shared" si="438"/>
        <v>0</v>
      </c>
      <c r="I696" s="84">
        <f t="shared" si="438"/>
        <v>0</v>
      </c>
      <c r="J696" s="84">
        <f t="shared" si="438"/>
        <v>0</v>
      </c>
      <c r="K696" s="84">
        <f t="shared" si="438"/>
        <v>0</v>
      </c>
      <c r="L696" s="84">
        <f t="shared" si="438"/>
        <v>0</v>
      </c>
      <c r="M696" s="84">
        <f t="shared" si="438"/>
        <v>436.15813051397572</v>
      </c>
      <c r="N696" s="84">
        <f t="shared" si="438"/>
        <v>434.41284664158201</v>
      </c>
      <c r="O696" s="84">
        <f t="shared" si="438"/>
        <v>430.5058901024837</v>
      </c>
      <c r="P696" s="84">
        <f t="shared" si="438"/>
        <v>420.62236588532301</v>
      </c>
      <c r="Q696" s="84">
        <f t="shared" si="438"/>
        <v>408.10662956558957</v>
      </c>
    </row>
    <row r="697" spans="1:17" hidden="1" outlineLevel="2">
      <c r="B697" s="269"/>
      <c r="E697" s="84" t="s">
        <v>887</v>
      </c>
      <c r="G697" s="70" t="s">
        <v>255</v>
      </c>
      <c r="J697" s="84">
        <f t="shared" ref="J697:Q697" si="439" xml:space="preserve"> J695 * J696</f>
        <v>0</v>
      </c>
      <c r="K697" s="84">
        <f t="shared" si="439"/>
        <v>0</v>
      </c>
      <c r="L697" s="84">
        <f t="shared" si="439"/>
        <v>0</v>
      </c>
      <c r="M697" s="84">
        <f t="shared" si="439"/>
        <v>174.46325220559029</v>
      </c>
      <c r="N697" s="84">
        <f t="shared" si="439"/>
        <v>173.76513865663281</v>
      </c>
      <c r="O697" s="84">
        <f t="shared" si="439"/>
        <v>172.20235604099349</v>
      </c>
      <c r="P697" s="84">
        <f t="shared" si="439"/>
        <v>168.2489463541292</v>
      </c>
      <c r="Q697" s="84">
        <f t="shared" si="439"/>
        <v>163.24265182623583</v>
      </c>
    </row>
    <row r="698" spans="1:17" hidden="1" outlineLevel="1"/>
    <row r="699" spans="1:17" hidden="1" outlineLevel="1" collapsed="1">
      <c r="B699" s="85" t="s">
        <v>761</v>
      </c>
    </row>
    <row r="700" spans="1:17" hidden="1" outlineLevel="2"/>
    <row r="701" spans="1:17" s="161" customFormat="1" hidden="1" outlineLevel="2">
      <c r="A701" s="157"/>
      <c r="B701" s="158"/>
      <c r="C701" s="159"/>
      <c r="D701" s="160"/>
      <c r="E701" s="155" t="str">
        <f xml:space="preserve"> Inp!E$214</f>
        <v>Regulatory equity actual</v>
      </c>
      <c r="F701" s="155">
        <f xml:space="preserve"> Inp!F$214</f>
        <v>0</v>
      </c>
      <c r="G701" s="155" t="str">
        <f xml:space="preserve"> Inp!G$214</f>
        <v>%</v>
      </c>
      <c r="H701" s="155">
        <f xml:space="preserve"> Inp!H$214</f>
        <v>0</v>
      </c>
      <c r="I701" s="155">
        <f xml:space="preserve"> Inp!I$214</f>
        <v>0</v>
      </c>
      <c r="J701" s="249">
        <f xml:space="preserve"> Inp!J$214</f>
        <v>0</v>
      </c>
      <c r="K701" s="249">
        <f xml:space="preserve"> Inp!K$214</f>
        <v>0</v>
      </c>
      <c r="L701" s="249">
        <f xml:space="preserve"> Inp!L$214</f>
        <v>0</v>
      </c>
      <c r="M701" s="249">
        <f xml:space="preserve"> Inp!M$214</f>
        <v>0.33494999999999997</v>
      </c>
      <c r="N701" s="249">
        <f xml:space="preserve"> Inp!N$214</f>
        <v>0</v>
      </c>
      <c r="O701" s="249">
        <f xml:space="preserve"> Inp!O$214</f>
        <v>0</v>
      </c>
      <c r="P701" s="249">
        <f xml:space="preserve"> Inp!P$214</f>
        <v>0</v>
      </c>
      <c r="Q701" s="249">
        <f xml:space="preserve"> Inp!Q$214</f>
        <v>0</v>
      </c>
    </row>
    <row r="702" spans="1:17" hidden="1" outlineLevel="2">
      <c r="E702" s="84" t="str">
        <f t="shared" ref="E702" si="440" xml:space="preserve"> E670</f>
        <v>Average total RCV - BR - real</v>
      </c>
      <c r="F702" s="84">
        <f t="shared" ref="F702" si="441" xml:space="preserve"> F670</f>
        <v>0</v>
      </c>
      <c r="G702" s="84" t="str">
        <f t="shared" ref="G702" si="442" xml:space="preserve"> G670</f>
        <v>£m</v>
      </c>
      <c r="H702" s="84">
        <f t="shared" ref="H702" si="443" xml:space="preserve"> H670</f>
        <v>0</v>
      </c>
      <c r="I702" s="84">
        <f t="shared" ref="I702:Q702" si="444" xml:space="preserve"> I670</f>
        <v>0</v>
      </c>
      <c r="J702" s="84">
        <f t="shared" si="444"/>
        <v>0</v>
      </c>
      <c r="K702" s="84">
        <f t="shared" si="444"/>
        <v>0</v>
      </c>
      <c r="L702" s="84">
        <f t="shared" si="444"/>
        <v>0</v>
      </c>
      <c r="M702" s="84">
        <f t="shared" si="444"/>
        <v>436.15813051397572</v>
      </c>
      <c r="N702" s="84">
        <f t="shared" si="444"/>
        <v>434.41284664158201</v>
      </c>
      <c r="O702" s="84">
        <f t="shared" si="444"/>
        <v>430.5058901024837</v>
      </c>
      <c r="P702" s="84">
        <f t="shared" si="444"/>
        <v>420.62236588532301</v>
      </c>
      <c r="Q702" s="84">
        <f t="shared" si="444"/>
        <v>408.10662956558957</v>
      </c>
    </row>
    <row r="703" spans="1:17" hidden="1" outlineLevel="2">
      <c r="E703" s="84" t="s">
        <v>888</v>
      </c>
      <c r="G703" s="70" t="s">
        <v>255</v>
      </c>
      <c r="J703" s="84">
        <f t="shared" ref="J703:Q703" si="445" xml:space="preserve"> J701 * J702</f>
        <v>0</v>
      </c>
      <c r="K703" s="84">
        <f t="shared" si="445"/>
        <v>0</v>
      </c>
      <c r="L703" s="84">
        <f t="shared" si="445"/>
        <v>0</v>
      </c>
      <c r="M703" s="84">
        <f t="shared" si="445"/>
        <v>146.09116581565615</v>
      </c>
      <c r="N703" s="84">
        <f t="shared" si="445"/>
        <v>0</v>
      </c>
      <c r="O703" s="84">
        <f t="shared" si="445"/>
        <v>0</v>
      </c>
      <c r="P703" s="84">
        <f t="shared" si="445"/>
        <v>0</v>
      </c>
      <c r="Q703" s="84">
        <f t="shared" si="445"/>
        <v>0</v>
      </c>
    </row>
    <row r="704" spans="1:17" hidden="1" outlineLevel="1"/>
    <row r="705" spans="1:20" hidden="1" outlineLevel="1"/>
    <row r="706" spans="1:20" s="148" customFormat="1">
      <c r="A706" s="143"/>
      <c r="B706" s="144"/>
      <c r="C706" s="145"/>
      <c r="D706" s="146"/>
      <c r="E706" s="147"/>
      <c r="G706" s="149"/>
    </row>
    <row r="707" spans="1:20" collapsed="1">
      <c r="A707" s="33" t="s">
        <v>889</v>
      </c>
      <c r="B707" s="33"/>
      <c r="C707" s="33"/>
      <c r="D707" s="33"/>
      <c r="E707" s="33"/>
      <c r="F707" s="33"/>
      <c r="G707" s="33"/>
      <c r="H707" s="33"/>
      <c r="I707" s="33"/>
      <c r="J707" s="33"/>
      <c r="K707" s="33"/>
      <c r="L707" s="33"/>
      <c r="M707" s="33"/>
      <c r="N707" s="33"/>
      <c r="O707" s="33"/>
      <c r="P707" s="33"/>
      <c r="Q707" s="33"/>
      <c r="R707" s="33"/>
      <c r="S707" s="33"/>
      <c r="T707" s="33"/>
    </row>
    <row r="708" spans="1:20" hidden="1" outlineLevel="1"/>
    <row r="709" spans="1:20" s="92" customFormat="1" hidden="1" outlineLevel="1" collapsed="1">
      <c r="A709" s="11"/>
      <c r="B709" s="12" t="s">
        <v>713</v>
      </c>
      <c r="C709" s="13"/>
      <c r="D709" s="14"/>
      <c r="E709" s="91"/>
      <c r="G709" s="93"/>
    </row>
    <row r="710" spans="1:20" s="92" customFormat="1" hidden="1" outlineLevel="2">
      <c r="A710" s="11"/>
      <c r="B710" s="12"/>
      <c r="C710" s="13"/>
      <c r="D710" s="115"/>
      <c r="E710" s="91"/>
      <c r="G710" s="93"/>
    </row>
    <row r="711" spans="1:20" s="292" customFormat="1" hidden="1" outlineLevel="2">
      <c r="A711" s="287"/>
      <c r="B711" s="288"/>
      <c r="C711" s="289"/>
      <c r="D711" s="290"/>
      <c r="E711" s="181" t="str">
        <f>Inp!E$183</f>
        <v>RCV CPI(H) + RPI wedge bf balance BEG - DMMY - nominal</v>
      </c>
      <c r="F711" s="181">
        <f>Inp!F$183</f>
        <v>0</v>
      </c>
      <c r="G711" s="181" t="str">
        <f>Inp!G$183</f>
        <v>£m</v>
      </c>
      <c r="H711" s="181">
        <f>Inp!H$183</f>
        <v>0</v>
      </c>
      <c r="I711" s="181">
        <f>Inp!I$183</f>
        <v>0</v>
      </c>
      <c r="J711" s="181">
        <f>Inp!J$183</f>
        <v>0</v>
      </c>
      <c r="K711" s="181">
        <f>Inp!K$183</f>
        <v>0</v>
      </c>
      <c r="L711" s="181">
        <f>Inp!L$183</f>
        <v>0</v>
      </c>
      <c r="M711" s="293">
        <f>Inp!M$183</f>
        <v>0</v>
      </c>
      <c r="N711" s="293">
        <f>Inp!N$183</f>
        <v>0</v>
      </c>
      <c r="O711" s="293">
        <f>Inp!O$183</f>
        <v>0</v>
      </c>
      <c r="P711" s="293">
        <f>Inp!P$183</f>
        <v>0</v>
      </c>
      <c r="Q711" s="293">
        <f>Inp!Q$183</f>
        <v>0</v>
      </c>
    </row>
    <row r="712" spans="1:20" s="187" customFormat="1" hidden="1" outlineLevel="2">
      <c r="A712" s="183"/>
      <c r="B712" s="216"/>
      <c r="C712" s="185"/>
      <c r="D712" s="186"/>
      <c r="E712" s="181" t="str">
        <f>Inp!E$184</f>
        <v>Indexation on RCV - CPI(H) + RPI wedge bf balance - DMMY - nominal</v>
      </c>
      <c r="F712" s="181">
        <f>Inp!F$184</f>
        <v>0</v>
      </c>
      <c r="G712" s="181" t="str">
        <f>Inp!G$184</f>
        <v>£m</v>
      </c>
      <c r="H712" s="181">
        <f>Inp!H$184</f>
        <v>0</v>
      </c>
      <c r="I712" s="181">
        <f>Inp!I$184</f>
        <v>0</v>
      </c>
      <c r="J712" s="181">
        <f>Inp!J$184</f>
        <v>0</v>
      </c>
      <c r="K712" s="181">
        <f>Inp!K$184</f>
        <v>0</v>
      </c>
      <c r="L712" s="181">
        <f>Inp!L$184</f>
        <v>0</v>
      </c>
      <c r="M712" s="293">
        <f>Inp!M$184</f>
        <v>0</v>
      </c>
      <c r="N712" s="293">
        <f>Inp!N$184</f>
        <v>0</v>
      </c>
      <c r="O712" s="293">
        <f>Inp!O$184</f>
        <v>0</v>
      </c>
      <c r="P712" s="293">
        <f>Inp!P$184</f>
        <v>0</v>
      </c>
      <c r="Q712" s="293">
        <f>Inp!Q$184</f>
        <v>0</v>
      </c>
    </row>
    <row r="713" spans="1:20" s="187" customFormat="1" hidden="1" outlineLevel="2">
      <c r="A713" s="183"/>
      <c r="B713" s="216"/>
      <c r="C713" s="185"/>
      <c r="D713" s="186"/>
      <c r="E713" s="181" t="str">
        <f>Inp!E$185</f>
        <v>RCV - CPI(H) + RPI wedge bf depreciation - DMMY - nominal</v>
      </c>
      <c r="F713" s="181">
        <f>Inp!F$185</f>
        <v>0</v>
      </c>
      <c r="G713" s="181" t="str">
        <f>Inp!G$185</f>
        <v>£m</v>
      </c>
      <c r="H713" s="181">
        <f>Inp!H$185</f>
        <v>0</v>
      </c>
      <c r="I713" s="181">
        <f>Inp!I$185</f>
        <v>0</v>
      </c>
      <c r="J713" s="181">
        <f>Inp!J$185</f>
        <v>0</v>
      </c>
      <c r="K713" s="181">
        <f>Inp!K$185</f>
        <v>0</v>
      </c>
      <c r="L713" s="181">
        <f>Inp!L$185</f>
        <v>0</v>
      </c>
      <c r="M713" s="293">
        <f>Inp!M$185</f>
        <v>0</v>
      </c>
      <c r="N713" s="293">
        <f>Inp!N$185</f>
        <v>0</v>
      </c>
      <c r="O713" s="293">
        <f>Inp!O$185</f>
        <v>0</v>
      </c>
      <c r="P713" s="293">
        <f>Inp!P$185</f>
        <v>0</v>
      </c>
      <c r="Q713" s="293">
        <f>Inp!Q$185</f>
        <v>0</v>
      </c>
    </row>
    <row r="714" spans="1:20" s="259" customFormat="1" hidden="1" outlineLevel="2">
      <c r="A714" s="256"/>
      <c r="B714" s="257"/>
      <c r="C714" s="258"/>
      <c r="D714" s="255"/>
      <c r="E714" s="272" t="str">
        <f>Time!E$39</f>
        <v>Acquisition / initial balance date flag</v>
      </c>
      <c r="F714" s="272">
        <f>Time!F$39</f>
        <v>0</v>
      </c>
      <c r="G714" s="272" t="str">
        <f>Time!G$39</f>
        <v>flag</v>
      </c>
      <c r="H714" s="272">
        <f>Time!H$39</f>
        <v>1</v>
      </c>
      <c r="I714" s="272">
        <f>Time!I$39</f>
        <v>0</v>
      </c>
      <c r="J714" s="272">
        <f>Time!J$39</f>
        <v>0</v>
      </c>
      <c r="K714" s="272">
        <f>Time!K$39</f>
        <v>0</v>
      </c>
      <c r="L714" s="272">
        <f>Time!L$39</f>
        <v>1</v>
      </c>
      <c r="M714" s="272">
        <f>Time!M$39</f>
        <v>0</v>
      </c>
      <c r="N714" s="272">
        <f>Time!N$39</f>
        <v>0</v>
      </c>
      <c r="O714" s="272">
        <f>Time!O$39</f>
        <v>0</v>
      </c>
      <c r="P714" s="272">
        <f>Time!P$39</f>
        <v>0</v>
      </c>
      <c r="Q714" s="272">
        <f>Time!Q$39</f>
        <v>0</v>
      </c>
    </row>
    <row r="715" spans="1:20" s="259" customFormat="1" hidden="1" outlineLevel="2">
      <c r="A715" s="256"/>
      <c r="B715" s="257"/>
      <c r="C715" s="258"/>
      <c r="D715" s="255"/>
      <c r="E715" s="196" t="s">
        <v>890</v>
      </c>
      <c r="F715" s="274"/>
      <c r="G715" s="196" t="s">
        <v>255</v>
      </c>
      <c r="H715" s="274"/>
      <c r="I715" s="274"/>
      <c r="J715" s="274">
        <f t="shared" ref="J715" si="446" xml:space="preserve"> IF(J714 = 1, K711 * J714, 0)</f>
        <v>0</v>
      </c>
      <c r="K715" s="274">
        <f t="shared" ref="K715" si="447" xml:space="preserve"> IF(K714 = 1, L711 * K714, 0)</f>
        <v>0</v>
      </c>
      <c r="L715" s="274">
        <f t="shared" ref="L715" si="448" xml:space="preserve"> IF(L714 = 1, M711 * L714, 0)</f>
        <v>0</v>
      </c>
      <c r="M715" s="274">
        <f t="shared" ref="M715" si="449" xml:space="preserve"> IF(M714 = 1, N711 * M714, 0)</f>
        <v>0</v>
      </c>
      <c r="N715" s="274">
        <f t="shared" ref="N715" si="450" xml:space="preserve"> IF(N714 = 1, O711 * N714, 0)</f>
        <v>0</v>
      </c>
      <c r="O715" s="274">
        <f t="shared" ref="O715" si="451" xml:space="preserve"> IF(O714 = 1, P711 * O714, 0)</f>
        <v>0</v>
      </c>
      <c r="P715" s="274">
        <f t="shared" ref="P715" si="452" xml:space="preserve"> IF(P714 = 1, Q711 * P714, 0)</f>
        <v>0</v>
      </c>
      <c r="Q715" s="274">
        <f t="shared" ref="Q715" si="453" xml:space="preserve"> IF(Q714 = 1, R711 * Q714, 0)</f>
        <v>0</v>
      </c>
    </row>
    <row r="716" spans="1:20" s="259" customFormat="1" hidden="1" outlineLevel="2">
      <c r="A716" s="256"/>
      <c r="B716" s="257"/>
      <c r="C716" s="258"/>
      <c r="D716" s="255"/>
      <c r="E716" s="196"/>
      <c r="F716" s="274"/>
      <c r="G716" s="196"/>
      <c r="H716" s="274"/>
      <c r="I716" s="274"/>
      <c r="J716" s="274"/>
      <c r="K716" s="274"/>
      <c r="L716" s="274"/>
      <c r="M716" s="274"/>
      <c r="N716" s="274"/>
      <c r="O716" s="274"/>
      <c r="P716" s="274"/>
      <c r="Q716" s="274"/>
    </row>
    <row r="717" spans="1:20" s="187" customFormat="1" hidden="1" outlineLevel="2">
      <c r="A717" s="183"/>
      <c r="B717" s="216"/>
      <c r="C717" s="185"/>
      <c r="D717" s="186"/>
      <c r="E717" s="181" t="str">
        <f>Index!E$85</f>
        <v>CPIH index (PR19FD) - FYA - inflate from FYA 2017-18</v>
      </c>
      <c r="F717" s="181">
        <f>Index!F$85</f>
        <v>0</v>
      </c>
      <c r="G717" s="181" t="str">
        <f>Index!G$85</f>
        <v>Factor</v>
      </c>
      <c r="H717" s="181">
        <f>Index!H$85</f>
        <v>0</v>
      </c>
      <c r="I717" s="181">
        <f>Index!I$85</f>
        <v>0</v>
      </c>
      <c r="J717" s="181">
        <f>Index!J$85</f>
        <v>1</v>
      </c>
      <c r="K717" s="181">
        <f>Index!K$85</f>
        <v>1.0212697905005599</v>
      </c>
      <c r="L717" s="181">
        <f>Index!L$85</f>
        <v>1.0416029201511179</v>
      </c>
      <c r="M717" s="181">
        <f>Index!M$85</f>
        <v>1.0622616980779827</v>
      </c>
      <c r="N717" s="181">
        <f>Index!N$85</f>
        <v>1.0835515290872799</v>
      </c>
      <c r="O717" s="181">
        <f>Index!O$85</f>
        <v>1.1060365794841869</v>
      </c>
      <c r="P717" s="181">
        <f>Index!P$85</f>
        <v>1.1292633476533553</v>
      </c>
      <c r="Q717" s="181">
        <f>Index!Q$85</f>
        <v>1.1529778779540774</v>
      </c>
    </row>
    <row r="718" spans="1:20" hidden="1" outlineLevel="2">
      <c r="F718" s="84"/>
      <c r="G718" s="84"/>
      <c r="H718" s="84"/>
      <c r="I718" s="84"/>
      <c r="J718" s="84"/>
      <c r="K718" s="84"/>
      <c r="L718" s="84"/>
      <c r="M718" s="84"/>
      <c r="N718" s="84"/>
      <c r="O718" s="84"/>
      <c r="P718" s="84"/>
      <c r="Q718" s="84"/>
    </row>
    <row r="719" spans="1:20" s="118" customFormat="1" hidden="1" outlineLevel="2">
      <c r="A719" s="369"/>
      <c r="B719" s="269"/>
      <c r="C719" s="270"/>
      <c r="D719" s="271"/>
      <c r="E719" s="117" t="s">
        <v>891</v>
      </c>
      <c r="F719" s="117"/>
      <c r="G719" s="117" t="s">
        <v>255</v>
      </c>
      <c r="H719" s="117"/>
      <c r="I719" s="117"/>
      <c r="J719" s="117">
        <f t="shared" ref="J719:Q719" si="454" xml:space="preserve"> J715 / J717</f>
        <v>0</v>
      </c>
      <c r="K719" s="117">
        <f t="shared" si="454"/>
        <v>0</v>
      </c>
      <c r="L719" s="117">
        <f t="shared" si="454"/>
        <v>0</v>
      </c>
      <c r="M719" s="117">
        <f t="shared" si="454"/>
        <v>0</v>
      </c>
      <c r="N719" s="117">
        <f t="shared" si="454"/>
        <v>0</v>
      </c>
      <c r="O719" s="117">
        <f t="shared" si="454"/>
        <v>0</v>
      </c>
      <c r="P719" s="117">
        <f t="shared" si="454"/>
        <v>0</v>
      </c>
      <c r="Q719" s="117">
        <f t="shared" si="454"/>
        <v>0</v>
      </c>
    </row>
    <row r="720" spans="1:20" hidden="1" outlineLevel="2">
      <c r="E720" s="84" t="s">
        <v>892</v>
      </c>
      <c r="F720" s="84"/>
      <c r="G720" s="84" t="s">
        <v>255</v>
      </c>
      <c r="H720" s="84"/>
      <c r="I720" s="84"/>
      <c r="J720" s="84">
        <f t="shared" ref="J720:Q720" si="455" xml:space="preserve"> J711 / J717</f>
        <v>0</v>
      </c>
      <c r="K720" s="84">
        <f t="shared" si="455"/>
        <v>0</v>
      </c>
      <c r="L720" s="84">
        <f t="shared" si="455"/>
        <v>0</v>
      </c>
      <c r="M720" s="84">
        <f t="shared" si="455"/>
        <v>0</v>
      </c>
      <c r="N720" s="84">
        <f t="shared" si="455"/>
        <v>0</v>
      </c>
      <c r="O720" s="84">
        <f t="shared" si="455"/>
        <v>0</v>
      </c>
      <c r="P720" s="84">
        <f t="shared" si="455"/>
        <v>0</v>
      </c>
      <c r="Q720" s="84">
        <f t="shared" si="455"/>
        <v>0</v>
      </c>
    </row>
    <row r="721" spans="1:17" hidden="1" outlineLevel="2">
      <c r="E721" s="84" t="s">
        <v>893</v>
      </c>
      <c r="F721" s="84"/>
      <c r="G721" s="84" t="s">
        <v>255</v>
      </c>
      <c r="H721" s="84"/>
      <c r="I721" s="84"/>
      <c r="J721" s="84">
        <f t="shared" ref="J721:Q721" si="456" xml:space="preserve"> J712 / J717</f>
        <v>0</v>
      </c>
      <c r="K721" s="84">
        <f t="shared" si="456"/>
        <v>0</v>
      </c>
      <c r="L721" s="84">
        <f t="shared" si="456"/>
        <v>0</v>
      </c>
      <c r="M721" s="84">
        <f t="shared" si="456"/>
        <v>0</v>
      </c>
      <c r="N721" s="84">
        <f t="shared" si="456"/>
        <v>0</v>
      </c>
      <c r="O721" s="84">
        <f t="shared" si="456"/>
        <v>0</v>
      </c>
      <c r="P721" s="84">
        <f t="shared" si="456"/>
        <v>0</v>
      </c>
      <c r="Q721" s="84">
        <f t="shared" si="456"/>
        <v>0</v>
      </c>
    </row>
    <row r="722" spans="1:17" hidden="1" outlineLevel="2">
      <c r="E722" s="84" t="s">
        <v>894</v>
      </c>
      <c r="F722" s="84"/>
      <c r="G722" s="84" t="s">
        <v>255</v>
      </c>
      <c r="H722" s="84"/>
      <c r="I722" s="84"/>
      <c r="J722" s="84">
        <f t="shared" ref="J722:Q722" si="457" xml:space="preserve"> J713 / J717</f>
        <v>0</v>
      </c>
      <c r="K722" s="84">
        <f t="shared" si="457"/>
        <v>0</v>
      </c>
      <c r="L722" s="84">
        <f t="shared" si="457"/>
        <v>0</v>
      </c>
      <c r="M722" s="84">
        <f t="shared" si="457"/>
        <v>0</v>
      </c>
      <c r="N722" s="84">
        <f t="shared" si="457"/>
        <v>0</v>
      </c>
      <c r="O722" s="84">
        <f t="shared" si="457"/>
        <v>0</v>
      </c>
      <c r="P722" s="84">
        <f t="shared" si="457"/>
        <v>0</v>
      </c>
      <c r="Q722" s="84">
        <f t="shared" si="457"/>
        <v>0</v>
      </c>
    </row>
    <row r="723" spans="1:17" hidden="1" outlineLevel="2">
      <c r="F723" s="84"/>
      <c r="G723" s="84"/>
      <c r="H723" s="84"/>
      <c r="I723" s="84"/>
      <c r="J723" s="84"/>
      <c r="K723" s="84"/>
      <c r="L723" s="84"/>
      <c r="M723" s="84"/>
      <c r="N723" s="84"/>
      <c r="O723" s="84"/>
      <c r="P723" s="84"/>
      <c r="Q723" s="84"/>
    </row>
    <row r="724" spans="1:17" hidden="1" outlineLevel="2">
      <c r="E724" s="84" t="str">
        <f t="shared" ref="E724:Q724" si="458" xml:space="preserve"> E720</f>
        <v>RCV CPI(H) + RPI wedge bf balance BEG - DMMY - real</v>
      </c>
      <c r="F724" s="84">
        <f t="shared" si="458"/>
        <v>0</v>
      </c>
      <c r="G724" s="84" t="str">
        <f t="shared" si="458"/>
        <v>£m</v>
      </c>
      <c r="H724" s="84">
        <f t="shared" si="458"/>
        <v>0</v>
      </c>
      <c r="I724" s="84">
        <f t="shared" si="458"/>
        <v>0</v>
      </c>
      <c r="J724" s="84">
        <f t="shared" si="458"/>
        <v>0</v>
      </c>
      <c r="K724" s="84">
        <f t="shared" si="458"/>
        <v>0</v>
      </c>
      <c r="L724" s="84">
        <f t="shared" si="458"/>
        <v>0</v>
      </c>
      <c r="M724" s="84">
        <f t="shared" si="458"/>
        <v>0</v>
      </c>
      <c r="N724" s="84">
        <f t="shared" si="458"/>
        <v>0</v>
      </c>
      <c r="O724" s="84">
        <f t="shared" si="458"/>
        <v>0</v>
      </c>
      <c r="P724" s="84">
        <f t="shared" si="458"/>
        <v>0</v>
      </c>
      <c r="Q724" s="84">
        <f t="shared" si="458"/>
        <v>0</v>
      </c>
    </row>
    <row r="725" spans="1:17" hidden="1" outlineLevel="2">
      <c r="D725" s="83" t="s">
        <v>719</v>
      </c>
      <c r="E725" s="84" t="str">
        <f t="shared" ref="E725:Q725" si="459" xml:space="preserve"> E721</f>
        <v>Indexation on RCV - CPI(H) + RPI wedge bf balance - DMMY - real</v>
      </c>
      <c r="F725" s="84">
        <f t="shared" si="459"/>
        <v>0</v>
      </c>
      <c r="G725" s="84" t="str">
        <f t="shared" si="459"/>
        <v>£m</v>
      </c>
      <c r="H725" s="84">
        <f t="shared" si="459"/>
        <v>0</v>
      </c>
      <c r="I725" s="84">
        <f t="shared" si="459"/>
        <v>0</v>
      </c>
      <c r="J725" s="84">
        <f t="shared" si="459"/>
        <v>0</v>
      </c>
      <c r="K725" s="84">
        <f t="shared" si="459"/>
        <v>0</v>
      </c>
      <c r="L725" s="84">
        <f t="shared" si="459"/>
        <v>0</v>
      </c>
      <c r="M725" s="84">
        <f t="shared" si="459"/>
        <v>0</v>
      </c>
      <c r="N725" s="84">
        <f t="shared" si="459"/>
        <v>0</v>
      </c>
      <c r="O725" s="84">
        <f t="shared" si="459"/>
        <v>0</v>
      </c>
      <c r="P725" s="84">
        <f t="shared" si="459"/>
        <v>0</v>
      </c>
      <c r="Q725" s="84">
        <f t="shared" si="459"/>
        <v>0</v>
      </c>
    </row>
    <row r="726" spans="1:17" hidden="1" outlineLevel="2">
      <c r="E726" s="211" t="s">
        <v>895</v>
      </c>
      <c r="F726" s="211"/>
      <c r="G726" s="211" t="s">
        <v>255</v>
      </c>
      <c r="H726" s="211"/>
      <c r="I726" s="211"/>
      <c r="J726" s="211">
        <f t="shared" ref="J726:Q726" si="460" xml:space="preserve"> SUM(J724:J725)</f>
        <v>0</v>
      </c>
      <c r="K726" s="211">
        <f t="shared" si="460"/>
        <v>0</v>
      </c>
      <c r="L726" s="211">
        <f t="shared" si="460"/>
        <v>0</v>
      </c>
      <c r="M726" s="211">
        <f t="shared" si="460"/>
        <v>0</v>
      </c>
      <c r="N726" s="211">
        <f t="shared" si="460"/>
        <v>0</v>
      </c>
      <c r="O726" s="211">
        <f t="shared" si="460"/>
        <v>0</v>
      </c>
      <c r="P726" s="211">
        <f t="shared" si="460"/>
        <v>0</v>
      </c>
      <c r="Q726" s="211">
        <f t="shared" si="460"/>
        <v>0</v>
      </c>
    </row>
    <row r="727" spans="1:17" hidden="1" outlineLevel="2">
      <c r="F727" s="84"/>
      <c r="G727" s="84"/>
      <c r="H727" s="84"/>
      <c r="I727" s="84"/>
      <c r="J727" s="84"/>
      <c r="K727" s="84"/>
      <c r="L727" s="84"/>
      <c r="M727" s="84"/>
      <c r="N727" s="84"/>
      <c r="O727" s="84"/>
      <c r="P727" s="84"/>
      <c r="Q727" s="84"/>
    </row>
    <row r="728" spans="1:17" s="310" customFormat="1" hidden="1" outlineLevel="2">
      <c r="A728" s="306"/>
      <c r="B728" s="307"/>
      <c r="C728" s="308"/>
      <c r="D728" s="250"/>
      <c r="E728" s="309" t="str">
        <f t="shared" ref="E728:Q728" si="461" xml:space="preserve"> E726</f>
        <v>Opening RCV (RPI inflated RCV) - DMMY - real</v>
      </c>
      <c r="F728" s="309">
        <f t="shared" si="461"/>
        <v>0</v>
      </c>
      <c r="G728" s="309" t="str">
        <f t="shared" si="461"/>
        <v>£m</v>
      </c>
      <c r="H728" s="309">
        <f t="shared" si="461"/>
        <v>0</v>
      </c>
      <c r="I728" s="309">
        <f t="shared" si="461"/>
        <v>0</v>
      </c>
      <c r="J728" s="309">
        <f t="shared" si="461"/>
        <v>0</v>
      </c>
      <c r="K728" s="309">
        <f t="shared" si="461"/>
        <v>0</v>
      </c>
      <c r="L728" s="309">
        <f t="shared" si="461"/>
        <v>0</v>
      </c>
      <c r="M728" s="309">
        <f t="shared" si="461"/>
        <v>0</v>
      </c>
      <c r="N728" s="309">
        <f t="shared" si="461"/>
        <v>0</v>
      </c>
      <c r="O728" s="309">
        <f t="shared" si="461"/>
        <v>0</v>
      </c>
      <c r="P728" s="309">
        <f t="shared" si="461"/>
        <v>0</v>
      </c>
      <c r="Q728" s="309">
        <f t="shared" si="461"/>
        <v>0</v>
      </c>
    </row>
    <row r="729" spans="1:17" s="310" customFormat="1" hidden="1" outlineLevel="2">
      <c r="A729" s="306"/>
      <c r="B729" s="307"/>
      <c r="C729" s="308"/>
      <c r="D729" s="250" t="s">
        <v>631</v>
      </c>
      <c r="E729" s="309" t="str">
        <f t="shared" ref="E729:Q729" si="462" xml:space="preserve"> E722</f>
        <v>RCV - CPI(H) + RPI wedge bf depreciation - DMMY - real</v>
      </c>
      <c r="F729" s="309">
        <f t="shared" si="462"/>
        <v>0</v>
      </c>
      <c r="G729" s="309" t="str">
        <f t="shared" si="462"/>
        <v>£m</v>
      </c>
      <c r="H729" s="309">
        <f t="shared" si="462"/>
        <v>0</v>
      </c>
      <c r="I729" s="309">
        <f t="shared" si="462"/>
        <v>0</v>
      </c>
      <c r="J729" s="309">
        <f t="shared" si="462"/>
        <v>0</v>
      </c>
      <c r="K729" s="309">
        <f t="shared" si="462"/>
        <v>0</v>
      </c>
      <c r="L729" s="309">
        <f t="shared" si="462"/>
        <v>0</v>
      </c>
      <c r="M729" s="309">
        <f t="shared" si="462"/>
        <v>0</v>
      </c>
      <c r="N729" s="309">
        <f t="shared" si="462"/>
        <v>0</v>
      </c>
      <c r="O729" s="309">
        <f t="shared" si="462"/>
        <v>0</v>
      </c>
      <c r="P729" s="309">
        <f t="shared" si="462"/>
        <v>0</v>
      </c>
      <c r="Q729" s="309">
        <f t="shared" si="462"/>
        <v>0</v>
      </c>
    </row>
    <row r="730" spans="1:17" s="310" customFormat="1" hidden="1" outlineLevel="2">
      <c r="A730" s="306"/>
      <c r="B730" s="307"/>
      <c r="C730" s="308"/>
      <c r="D730" s="250"/>
      <c r="E730" s="312" t="s">
        <v>896</v>
      </c>
      <c r="F730" s="312"/>
      <c r="G730" s="312" t="s">
        <v>255</v>
      </c>
      <c r="H730" s="312"/>
      <c r="I730" s="312"/>
      <c r="J730" s="312">
        <f t="shared" ref="J730:Q730" si="463" xml:space="preserve"> J728 - J729</f>
        <v>0</v>
      </c>
      <c r="K730" s="312">
        <f t="shared" si="463"/>
        <v>0</v>
      </c>
      <c r="L730" s="312">
        <f t="shared" si="463"/>
        <v>0</v>
      </c>
      <c r="M730" s="312">
        <f t="shared" si="463"/>
        <v>0</v>
      </c>
      <c r="N730" s="312">
        <f t="shared" si="463"/>
        <v>0</v>
      </c>
      <c r="O730" s="312">
        <f t="shared" si="463"/>
        <v>0</v>
      </c>
      <c r="P730" s="312">
        <f t="shared" si="463"/>
        <v>0</v>
      </c>
      <c r="Q730" s="312">
        <f t="shared" si="463"/>
        <v>0</v>
      </c>
    </row>
    <row r="731" spans="1:17" s="92" customFormat="1" hidden="1" outlineLevel="2">
      <c r="A731" s="11"/>
      <c r="B731" s="12"/>
      <c r="C731" s="13"/>
      <c r="D731" s="14"/>
      <c r="E731" s="91"/>
      <c r="G731" s="93"/>
    </row>
    <row r="732" spans="1:17" s="92" customFormat="1" hidden="1" outlineLevel="2">
      <c r="A732" s="11"/>
      <c r="B732" s="12"/>
      <c r="C732" s="13"/>
      <c r="D732" s="115"/>
      <c r="E732" s="91" t="str">
        <f t="shared" ref="E732:Q732" si="464" xml:space="preserve"> E726</f>
        <v>Opening RCV (RPI inflated RCV) - DMMY - real</v>
      </c>
      <c r="F732" s="91">
        <f t="shared" si="464"/>
        <v>0</v>
      </c>
      <c r="G732" s="91" t="str">
        <f t="shared" si="464"/>
        <v>£m</v>
      </c>
      <c r="H732" s="91">
        <f t="shared" si="464"/>
        <v>0</v>
      </c>
      <c r="I732" s="91">
        <f t="shared" si="464"/>
        <v>0</v>
      </c>
      <c r="J732" s="91">
        <f t="shared" si="464"/>
        <v>0</v>
      </c>
      <c r="K732" s="91">
        <f t="shared" si="464"/>
        <v>0</v>
      </c>
      <c r="L732" s="91">
        <f t="shared" si="464"/>
        <v>0</v>
      </c>
      <c r="M732" s="91">
        <f t="shared" si="464"/>
        <v>0</v>
      </c>
      <c r="N732" s="91">
        <f t="shared" si="464"/>
        <v>0</v>
      </c>
      <c r="O732" s="91">
        <f t="shared" si="464"/>
        <v>0</v>
      </c>
      <c r="P732" s="91">
        <f t="shared" si="464"/>
        <v>0</v>
      </c>
      <c r="Q732" s="91">
        <f t="shared" si="464"/>
        <v>0</v>
      </c>
    </row>
    <row r="733" spans="1:17" s="92" customFormat="1" hidden="1" outlineLevel="2">
      <c r="A733" s="11"/>
      <c r="B733" s="12"/>
      <c r="C733" s="13"/>
      <c r="D733" s="115"/>
      <c r="E733" s="91" t="str">
        <f t="shared" ref="E733:Q733" si="465" xml:space="preserve"> E730</f>
        <v>Closing RCV (RPI inflated RCV) - DMMY - real</v>
      </c>
      <c r="F733" s="91">
        <f t="shared" si="465"/>
        <v>0</v>
      </c>
      <c r="G733" s="91" t="str">
        <f t="shared" si="465"/>
        <v>£m</v>
      </c>
      <c r="H733" s="91">
        <f t="shared" si="465"/>
        <v>0</v>
      </c>
      <c r="I733" s="91">
        <f t="shared" si="465"/>
        <v>0</v>
      </c>
      <c r="J733" s="91">
        <f t="shared" si="465"/>
        <v>0</v>
      </c>
      <c r="K733" s="91">
        <f t="shared" si="465"/>
        <v>0</v>
      </c>
      <c r="L733" s="91">
        <f t="shared" si="465"/>
        <v>0</v>
      </c>
      <c r="M733" s="91">
        <f t="shared" si="465"/>
        <v>0</v>
      </c>
      <c r="N733" s="91">
        <f t="shared" si="465"/>
        <v>0</v>
      </c>
      <c r="O733" s="91">
        <f t="shared" si="465"/>
        <v>0</v>
      </c>
      <c r="P733" s="91">
        <f t="shared" si="465"/>
        <v>0</v>
      </c>
      <c r="Q733" s="91">
        <f t="shared" si="465"/>
        <v>0</v>
      </c>
    </row>
    <row r="734" spans="1:17" s="310" customFormat="1" hidden="1" outlineLevel="2">
      <c r="A734" s="306"/>
      <c r="B734" s="307"/>
      <c r="C734" s="308"/>
      <c r="D734" s="250"/>
      <c r="E734" s="312" t="s">
        <v>897</v>
      </c>
      <c r="F734" s="312"/>
      <c r="G734" s="312" t="s">
        <v>255</v>
      </c>
      <c r="H734" s="312"/>
      <c r="I734" s="312"/>
      <c r="J734" s="312">
        <f t="shared" ref="J734:Q734" si="466" xml:space="preserve"> AVERAGE(J732:J733)</f>
        <v>0</v>
      </c>
      <c r="K734" s="312">
        <f t="shared" si="466"/>
        <v>0</v>
      </c>
      <c r="L734" s="312">
        <f t="shared" si="466"/>
        <v>0</v>
      </c>
      <c r="M734" s="312">
        <f t="shared" si="466"/>
        <v>0</v>
      </c>
      <c r="N734" s="312">
        <f t="shared" si="466"/>
        <v>0</v>
      </c>
      <c r="O734" s="312">
        <f t="shared" si="466"/>
        <v>0</v>
      </c>
      <c r="P734" s="312">
        <f t="shared" si="466"/>
        <v>0</v>
      </c>
      <c r="Q734" s="312">
        <f t="shared" si="466"/>
        <v>0</v>
      </c>
    </row>
    <row r="735" spans="1:17" hidden="1" outlineLevel="2">
      <c r="F735" s="84"/>
      <c r="G735" s="84"/>
      <c r="H735" s="84"/>
      <c r="I735" s="84"/>
      <c r="J735" s="84"/>
      <c r="K735" s="84"/>
      <c r="L735" s="84"/>
      <c r="M735" s="84"/>
      <c r="N735" s="84"/>
      <c r="O735" s="84"/>
      <c r="P735" s="84"/>
      <c r="Q735" s="84"/>
    </row>
    <row r="736" spans="1:17" hidden="1" outlineLevel="2">
      <c r="C736" s="86" t="s">
        <v>530</v>
      </c>
      <c r="F736" s="84"/>
      <c r="G736" s="84"/>
      <c r="H736" s="84"/>
      <c r="I736" s="84"/>
      <c r="J736" s="84"/>
      <c r="K736" s="84"/>
      <c r="L736" s="84"/>
      <c r="M736" s="84"/>
      <c r="N736" s="84"/>
      <c r="O736" s="84"/>
      <c r="P736" s="84"/>
      <c r="Q736" s="84"/>
    </row>
    <row r="737" spans="1:17" hidden="1" outlineLevel="2">
      <c r="E737" s="84" t="str">
        <f t="shared" ref="E737:Q737" si="467" xml:space="preserve"> E730</f>
        <v>Closing RCV (RPI inflated RCV) - DMMY - real</v>
      </c>
      <c r="F737" s="84">
        <f t="shared" si="467"/>
        <v>0</v>
      </c>
      <c r="G737" s="84" t="str">
        <f t="shared" si="467"/>
        <v>£m</v>
      </c>
      <c r="H737" s="84">
        <f t="shared" si="467"/>
        <v>0</v>
      </c>
      <c r="I737" s="84">
        <f t="shared" si="467"/>
        <v>0</v>
      </c>
      <c r="J737" s="84">
        <f t="shared" si="467"/>
        <v>0</v>
      </c>
      <c r="K737" s="84">
        <f t="shared" si="467"/>
        <v>0</v>
      </c>
      <c r="L737" s="84">
        <f t="shared" si="467"/>
        <v>0</v>
      </c>
      <c r="M737" s="84">
        <f t="shared" si="467"/>
        <v>0</v>
      </c>
      <c r="N737" s="84">
        <f t="shared" si="467"/>
        <v>0</v>
      </c>
      <c r="O737" s="84">
        <f t="shared" si="467"/>
        <v>0</v>
      </c>
      <c r="P737" s="84">
        <f t="shared" si="467"/>
        <v>0</v>
      </c>
      <c r="Q737" s="84">
        <f t="shared" si="467"/>
        <v>0</v>
      </c>
    </row>
    <row r="738" spans="1:17" s="187" customFormat="1" hidden="1" outlineLevel="2">
      <c r="A738" s="183"/>
      <c r="B738" s="218"/>
      <c r="C738" s="185"/>
      <c r="D738" s="186"/>
      <c r="E738" s="181" t="str">
        <f xml:space="preserve"> Inp!E$186</f>
        <v>RCV CPI(H) + RPI wedge bf balance - DMMY - real</v>
      </c>
      <c r="F738" s="181">
        <f xml:space="preserve"> Inp!F$186</f>
        <v>0</v>
      </c>
      <c r="G738" s="181" t="str">
        <f xml:space="preserve"> Inp!G$186</f>
        <v>£m</v>
      </c>
      <c r="H738" s="181">
        <f xml:space="preserve"> Inp!H$186</f>
        <v>0</v>
      </c>
      <c r="I738" s="181">
        <f xml:space="preserve"> Inp!I$186</f>
        <v>0</v>
      </c>
      <c r="J738" s="181">
        <f xml:space="preserve"> Inp!J$186</f>
        <v>0</v>
      </c>
      <c r="K738" s="181">
        <f xml:space="preserve"> Inp!K$186</f>
        <v>0</v>
      </c>
      <c r="L738" s="181">
        <f xml:space="preserve"> Inp!L$186</f>
        <v>0</v>
      </c>
      <c r="M738" s="181">
        <f xml:space="preserve"> Inp!M$186</f>
        <v>0</v>
      </c>
      <c r="N738" s="181">
        <f xml:space="preserve"> Inp!N$186</f>
        <v>0</v>
      </c>
      <c r="O738" s="181">
        <f xml:space="preserve"> Inp!O$186</f>
        <v>0</v>
      </c>
      <c r="P738" s="181">
        <f xml:space="preserve"> Inp!P$186</f>
        <v>0</v>
      </c>
      <c r="Q738" s="181">
        <f xml:space="preserve"> Inp!Q$186</f>
        <v>0</v>
      </c>
    </row>
    <row r="739" spans="1:17" s="224" customFormat="1" hidden="1" outlineLevel="2">
      <c r="A739" s="219"/>
      <c r="B739" s="220"/>
      <c r="C739" s="221"/>
      <c r="D739" s="222"/>
      <c r="E739" s="223" t="s">
        <v>898</v>
      </c>
      <c r="G739" s="224" t="s">
        <v>724</v>
      </c>
      <c r="H739" s="247">
        <f xml:space="preserve"> SUM(J739:Q739)</f>
        <v>0</v>
      </c>
      <c r="I739" s="196"/>
      <c r="J739" s="224">
        <f t="shared" ref="J739:Q739" si="468" xml:space="preserve"> IF(ROUND(J737,3) = ROUND(J738,3), 0, 1)</f>
        <v>0</v>
      </c>
      <c r="K739" s="224">
        <f t="shared" si="468"/>
        <v>0</v>
      </c>
      <c r="L739" s="224">
        <f t="shared" si="468"/>
        <v>0</v>
      </c>
      <c r="M739" s="224">
        <f t="shared" si="468"/>
        <v>0</v>
      </c>
      <c r="N739" s="224">
        <f t="shared" si="468"/>
        <v>0</v>
      </c>
      <c r="O739" s="224">
        <f t="shared" si="468"/>
        <v>0</v>
      </c>
      <c r="P739" s="224">
        <f t="shared" si="468"/>
        <v>0</v>
      </c>
      <c r="Q739" s="224">
        <f t="shared" si="468"/>
        <v>0</v>
      </c>
    </row>
    <row r="740" spans="1:17" s="148" customFormat="1" hidden="1" outlineLevel="2">
      <c r="A740" s="143"/>
      <c r="B740" s="144"/>
      <c r="C740" s="145"/>
      <c r="D740" s="217"/>
      <c r="E740" s="147"/>
      <c r="G740" s="149"/>
    </row>
    <row r="741" spans="1:17" s="187" customFormat="1" hidden="1" outlineLevel="2">
      <c r="A741" s="183"/>
      <c r="B741" s="216"/>
      <c r="C741" s="185"/>
      <c r="D741" s="186"/>
      <c r="E741" s="181"/>
      <c r="F741" s="181"/>
      <c r="G741" s="181"/>
      <c r="H741" s="181"/>
      <c r="I741" s="181"/>
      <c r="J741" s="181"/>
      <c r="K741" s="181"/>
      <c r="L741" s="181"/>
      <c r="M741" s="181"/>
      <c r="N741" s="181"/>
      <c r="O741" s="181"/>
      <c r="P741" s="181"/>
      <c r="Q741" s="181"/>
    </row>
    <row r="742" spans="1:17" s="148" customFormat="1" hidden="1" outlineLevel="1">
      <c r="A742" s="143"/>
      <c r="B742" s="144"/>
      <c r="C742" s="145"/>
      <c r="D742" s="146"/>
      <c r="E742" s="147"/>
      <c r="G742" s="149"/>
    </row>
    <row r="743" spans="1:17" s="92" customFormat="1" hidden="1" outlineLevel="1" collapsed="1">
      <c r="A743" s="11"/>
      <c r="B743" s="12" t="s">
        <v>725</v>
      </c>
      <c r="C743" s="13"/>
      <c r="D743" s="14"/>
      <c r="E743" s="91"/>
      <c r="G743" s="93"/>
    </row>
    <row r="744" spans="1:17" s="92" customFormat="1" hidden="1" outlineLevel="2">
      <c r="A744" s="11"/>
      <c r="B744" s="12"/>
      <c r="C744" s="13"/>
      <c r="D744" s="115"/>
      <c r="E744" s="91"/>
      <c r="G744" s="93"/>
    </row>
    <row r="745" spans="1:17" s="156" customFormat="1" hidden="1" outlineLevel="2">
      <c r="A745" s="151"/>
      <c r="B745" s="152"/>
      <c r="C745" s="153"/>
      <c r="D745" s="154"/>
      <c r="E745" s="155" t="str">
        <f>Inp!E$187</f>
        <v>RCV CPI(H) bf balance BEG - DMMY - nominal</v>
      </c>
      <c r="F745" s="155">
        <f>Inp!F$187</f>
        <v>0</v>
      </c>
      <c r="G745" s="155" t="str">
        <f>Inp!G$187</f>
        <v>£m</v>
      </c>
      <c r="H745" s="155">
        <f>Inp!H$187</f>
        <v>0</v>
      </c>
      <c r="I745" s="155">
        <f>Inp!I$187</f>
        <v>0</v>
      </c>
      <c r="J745" s="155">
        <f>Inp!J$187</f>
        <v>0</v>
      </c>
      <c r="K745" s="155">
        <f>Inp!K$187</f>
        <v>0</v>
      </c>
      <c r="L745" s="155">
        <f>Inp!L$187</f>
        <v>0</v>
      </c>
      <c r="M745" s="246">
        <f>Inp!M$187</f>
        <v>0</v>
      </c>
      <c r="N745" s="155">
        <f>Inp!N$187</f>
        <v>0</v>
      </c>
      <c r="O745" s="155">
        <f>Inp!O$187</f>
        <v>0</v>
      </c>
      <c r="P745" s="155">
        <f>Inp!P$187</f>
        <v>0</v>
      </c>
      <c r="Q745" s="155">
        <f>Inp!Q$187</f>
        <v>0</v>
      </c>
    </row>
    <row r="746" spans="1:17" s="161" customFormat="1" hidden="1" outlineLevel="2">
      <c r="A746" s="157"/>
      <c r="B746" s="158"/>
      <c r="C746" s="159"/>
      <c r="D746" s="160"/>
      <c r="E746" s="155" t="str">
        <f>Inp!E$188</f>
        <v>Indexation on RCV - CPI(H) bf balance - DMMY - nominal</v>
      </c>
      <c r="F746" s="155">
        <f>Inp!F$188</f>
        <v>0</v>
      </c>
      <c r="G746" s="155" t="str">
        <f>Inp!G$188</f>
        <v>£m</v>
      </c>
      <c r="H746" s="155">
        <f>Inp!H$188</f>
        <v>0</v>
      </c>
      <c r="I746" s="155">
        <f>Inp!I$188</f>
        <v>0</v>
      </c>
      <c r="J746" s="155">
        <f>Inp!J$188</f>
        <v>0</v>
      </c>
      <c r="K746" s="155">
        <f>Inp!K$188</f>
        <v>0</v>
      </c>
      <c r="L746" s="155">
        <f>Inp!L$188</f>
        <v>0</v>
      </c>
      <c r="M746" s="246">
        <f>Inp!M$188</f>
        <v>0</v>
      </c>
      <c r="N746" s="155">
        <f>Inp!N$188</f>
        <v>0</v>
      </c>
      <c r="O746" s="155">
        <f>Inp!O$188</f>
        <v>0</v>
      </c>
      <c r="P746" s="155">
        <f>Inp!P$188</f>
        <v>0</v>
      </c>
      <c r="Q746" s="155">
        <f>Inp!Q$188</f>
        <v>0</v>
      </c>
    </row>
    <row r="747" spans="1:17" s="161" customFormat="1" hidden="1" outlineLevel="2">
      <c r="A747" s="157"/>
      <c r="B747" s="158"/>
      <c r="C747" s="159"/>
      <c r="D747" s="160"/>
      <c r="E747" s="155" t="str">
        <f>Inp!E$190</f>
        <v>Indexation on RCV other adjustments balance BEG - DMMY - nominal</v>
      </c>
      <c r="F747" s="155">
        <f>Inp!F$190</f>
        <v>0</v>
      </c>
      <c r="G747" s="155" t="str">
        <f>Inp!G$190</f>
        <v>£m</v>
      </c>
      <c r="H747" s="155">
        <f>Inp!H$190</f>
        <v>0</v>
      </c>
      <c r="I747" s="155">
        <f>Inp!I$190</f>
        <v>0</v>
      </c>
      <c r="J747" s="246">
        <f>Inp!J$190</f>
        <v>0</v>
      </c>
      <c r="K747" s="155">
        <f>Inp!K$190</f>
        <v>0</v>
      </c>
      <c r="L747" s="155">
        <f>Inp!L$190</f>
        <v>0</v>
      </c>
      <c r="M747" s="155">
        <f>Inp!M$190</f>
        <v>0</v>
      </c>
      <c r="N747" s="155">
        <f>Inp!N$190</f>
        <v>0</v>
      </c>
      <c r="O747" s="155">
        <f>Inp!O$190</f>
        <v>0</v>
      </c>
      <c r="P747" s="155">
        <f>Inp!P$190</f>
        <v>0</v>
      </c>
      <c r="Q747" s="155">
        <f>Inp!Q$190</f>
        <v>0</v>
      </c>
    </row>
    <row r="748" spans="1:17" s="161" customFormat="1" hidden="1" outlineLevel="2">
      <c r="A748" s="157"/>
      <c r="B748" s="158"/>
      <c r="C748" s="159"/>
      <c r="D748" s="160"/>
      <c r="E748" s="155" t="str">
        <f>Inp!E$191</f>
        <v>RCV - CPI(H) bf depreciation - DMMY - nominal</v>
      </c>
      <c r="F748" s="155">
        <f>Inp!F$191</f>
        <v>0</v>
      </c>
      <c r="G748" s="155" t="str">
        <f>Inp!G$191</f>
        <v>£m</v>
      </c>
      <c r="H748" s="155">
        <f>Inp!H$191</f>
        <v>0</v>
      </c>
      <c r="I748" s="155">
        <f>Inp!I$191</f>
        <v>0</v>
      </c>
      <c r="J748" s="155">
        <f>Inp!J$191</f>
        <v>0</v>
      </c>
      <c r="K748" s="155">
        <f>Inp!K$191</f>
        <v>0</v>
      </c>
      <c r="L748" s="155">
        <f>Inp!L$191</f>
        <v>0</v>
      </c>
      <c r="M748" s="155">
        <f>Inp!M$191</f>
        <v>0</v>
      </c>
      <c r="N748" s="155">
        <f>Inp!N$191</f>
        <v>0</v>
      </c>
      <c r="O748" s="155">
        <f>Inp!O$191</f>
        <v>0</v>
      </c>
      <c r="P748" s="155">
        <f>Inp!P$191</f>
        <v>0</v>
      </c>
      <c r="Q748" s="155">
        <f>Inp!Q$191</f>
        <v>0</v>
      </c>
    </row>
    <row r="749" spans="1:17" s="161" customFormat="1" hidden="1" outlineLevel="2">
      <c r="A749" s="157"/>
      <c r="B749" s="158"/>
      <c r="C749" s="159"/>
      <c r="D749" s="160"/>
      <c r="E749" s="155" t="str">
        <f>Inp!E$192</f>
        <v>Other adjustments CPI(H) - DMMY - nominal</v>
      </c>
      <c r="F749" s="155">
        <f>Inp!F$192</f>
        <v>0</v>
      </c>
      <c r="G749" s="155" t="str">
        <f>Inp!G$192</f>
        <v>£m</v>
      </c>
      <c r="H749" s="155">
        <f>Inp!H$192</f>
        <v>0</v>
      </c>
      <c r="I749" s="155">
        <f>Inp!I$192</f>
        <v>0</v>
      </c>
      <c r="J749" s="155">
        <f>Inp!J$192</f>
        <v>0</v>
      </c>
      <c r="K749" s="155">
        <f>Inp!K$192</f>
        <v>0</v>
      </c>
      <c r="L749" s="155">
        <f>Inp!L$192</f>
        <v>0</v>
      </c>
      <c r="M749" s="155">
        <f>Inp!M$192</f>
        <v>0</v>
      </c>
      <c r="N749" s="155">
        <f>Inp!N$192</f>
        <v>0</v>
      </c>
      <c r="O749" s="155">
        <f>Inp!O$192</f>
        <v>0</v>
      </c>
      <c r="P749" s="155">
        <f>Inp!P$192</f>
        <v>0</v>
      </c>
      <c r="Q749" s="155">
        <f>Inp!Q$192</f>
        <v>0</v>
      </c>
    </row>
    <row r="750" spans="1:17" s="259" customFormat="1" hidden="1" outlineLevel="2">
      <c r="A750" s="256"/>
      <c r="B750" s="257"/>
      <c r="C750" s="258"/>
      <c r="D750" s="255"/>
      <c r="E750" s="272" t="str">
        <f>Time!E$39</f>
        <v>Acquisition / initial balance date flag</v>
      </c>
      <c r="F750" s="272">
        <f>Time!F$39</f>
        <v>0</v>
      </c>
      <c r="G750" s="272" t="str">
        <f>Time!G$39</f>
        <v>flag</v>
      </c>
      <c r="H750" s="272">
        <f>Time!H$39</f>
        <v>1</v>
      </c>
      <c r="I750" s="272">
        <f>Time!I$39</f>
        <v>0</v>
      </c>
      <c r="J750" s="272">
        <f>Time!J$39</f>
        <v>0</v>
      </c>
      <c r="K750" s="272">
        <f>Time!K$39</f>
        <v>0</v>
      </c>
      <c r="L750" s="272">
        <f>Time!L$39</f>
        <v>1</v>
      </c>
      <c r="M750" s="272">
        <f>Time!M$39</f>
        <v>0</v>
      </c>
      <c r="N750" s="272">
        <f>Time!N$39</f>
        <v>0</v>
      </c>
      <c r="O750" s="272">
        <f>Time!O$39</f>
        <v>0</v>
      </c>
      <c r="P750" s="272">
        <f>Time!P$39</f>
        <v>0</v>
      </c>
      <c r="Q750" s="272">
        <f>Time!Q$39</f>
        <v>0</v>
      </c>
    </row>
    <row r="751" spans="1:17" s="259" customFormat="1" hidden="1" outlineLevel="2">
      <c r="A751" s="256"/>
      <c r="B751" s="257"/>
      <c r="C751" s="258"/>
      <c r="D751" s="255"/>
      <c r="E751" s="196" t="s">
        <v>899</v>
      </c>
      <c r="F751" s="274"/>
      <c r="G751" s="196" t="s">
        <v>255</v>
      </c>
      <c r="H751" s="274"/>
      <c r="I751" s="274"/>
      <c r="J751" s="274">
        <f t="shared" ref="J751:Q751" si="469" xml:space="preserve"> IF(J750 = 1, K745 * J750, 0)</f>
        <v>0</v>
      </c>
      <c r="K751" s="274">
        <f t="shared" si="469"/>
        <v>0</v>
      </c>
      <c r="L751" s="274">
        <f t="shared" si="469"/>
        <v>0</v>
      </c>
      <c r="M751" s="274">
        <f t="shared" si="469"/>
        <v>0</v>
      </c>
      <c r="N751" s="274">
        <f t="shared" si="469"/>
        <v>0</v>
      </c>
      <c r="O751" s="274">
        <f t="shared" si="469"/>
        <v>0</v>
      </c>
      <c r="P751" s="274">
        <f t="shared" si="469"/>
        <v>0</v>
      </c>
      <c r="Q751" s="274">
        <f t="shared" si="469"/>
        <v>0</v>
      </c>
    </row>
    <row r="752" spans="1:17" hidden="1" outlineLevel="2">
      <c r="F752" s="84"/>
      <c r="G752" s="84"/>
      <c r="H752" s="84"/>
      <c r="I752" s="84"/>
      <c r="J752" s="84"/>
      <c r="K752" s="84"/>
      <c r="L752" s="84"/>
      <c r="M752" s="84"/>
      <c r="N752" s="84"/>
      <c r="O752" s="84"/>
      <c r="P752" s="84"/>
      <c r="Q752" s="84"/>
    </row>
    <row r="753" spans="1:17" s="187" customFormat="1" hidden="1" outlineLevel="2">
      <c r="A753" s="183"/>
      <c r="B753" s="216"/>
      <c r="C753" s="185"/>
      <c r="D753" s="186"/>
      <c r="E753" s="181" t="str">
        <f>Index!E$85</f>
        <v>CPIH index (PR19FD) - FYA - inflate from FYA 2017-18</v>
      </c>
      <c r="F753" s="181">
        <f>Index!F$85</f>
        <v>0</v>
      </c>
      <c r="G753" s="181" t="str">
        <f>Index!G$85</f>
        <v>Factor</v>
      </c>
      <c r="H753" s="181">
        <f>Index!H$85</f>
        <v>0</v>
      </c>
      <c r="I753" s="181">
        <f>Index!I$85</f>
        <v>0</v>
      </c>
      <c r="J753" s="181">
        <f>Index!J$85</f>
        <v>1</v>
      </c>
      <c r="K753" s="181">
        <f>Index!K$85</f>
        <v>1.0212697905005599</v>
      </c>
      <c r="L753" s="181">
        <f>Index!L$85</f>
        <v>1.0416029201511179</v>
      </c>
      <c r="M753" s="181">
        <f>Index!M$85</f>
        <v>1.0622616980779827</v>
      </c>
      <c r="N753" s="181">
        <f>Index!N$85</f>
        <v>1.0835515290872799</v>
      </c>
      <c r="O753" s="181">
        <f>Index!O$85</f>
        <v>1.1060365794841869</v>
      </c>
      <c r="P753" s="181">
        <f>Index!P$85</f>
        <v>1.1292633476533553</v>
      </c>
      <c r="Q753" s="181">
        <f>Index!Q$85</f>
        <v>1.1529778779540774</v>
      </c>
    </row>
    <row r="754" spans="1:17" hidden="1" outlineLevel="2">
      <c r="F754" s="84"/>
      <c r="G754" s="84"/>
      <c r="H754" s="84"/>
      <c r="I754" s="84"/>
      <c r="J754" s="84"/>
      <c r="K754" s="84"/>
      <c r="L754" s="84"/>
      <c r="M754" s="84"/>
      <c r="N754" s="84"/>
      <c r="O754" s="84"/>
      <c r="P754" s="84"/>
      <c r="Q754" s="84"/>
    </row>
    <row r="755" spans="1:17" s="259" customFormat="1" hidden="1" outlineLevel="2">
      <c r="A755" s="256"/>
      <c r="B755" s="257"/>
      <c r="C755" s="258"/>
      <c r="D755" s="255"/>
      <c r="E755" s="272" t="str">
        <f>Time!E$39</f>
        <v>Acquisition / initial balance date flag</v>
      </c>
      <c r="F755" s="272">
        <f>Time!F$39</f>
        <v>0</v>
      </c>
      <c r="G755" s="272" t="str">
        <f>Time!G$39</f>
        <v>flag</v>
      </c>
      <c r="H755" s="272">
        <f>Time!H$39</f>
        <v>1</v>
      </c>
      <c r="I755" s="272">
        <f>Time!I$39</f>
        <v>0</v>
      </c>
      <c r="J755" s="272">
        <f>Time!J$39</f>
        <v>0</v>
      </c>
      <c r="K755" s="272">
        <f>Time!K$39</f>
        <v>0</v>
      </c>
      <c r="L755" s="272">
        <f>Time!L$39</f>
        <v>1</v>
      </c>
      <c r="M755" s="272">
        <f>Time!M$39</f>
        <v>0</v>
      </c>
      <c r="N755" s="272">
        <f>Time!N$39</f>
        <v>0</v>
      </c>
      <c r="O755" s="272">
        <f>Time!O$39</f>
        <v>0</v>
      </c>
      <c r="P755" s="272">
        <f>Time!P$39</f>
        <v>0</v>
      </c>
      <c r="Q755" s="272">
        <f>Time!Q$39</f>
        <v>0</v>
      </c>
    </row>
    <row r="756" spans="1:17" s="187" customFormat="1" hidden="1" outlineLevel="2">
      <c r="A756" s="183"/>
      <c r="B756" s="216"/>
      <c r="C756" s="185"/>
      <c r="D756" s="186"/>
      <c r="E756" s="181" t="str">
        <f>Inp!E$189</f>
        <v>RCV other adjustments balance - DMMY - real</v>
      </c>
      <c r="F756" s="181">
        <f>Inp!F$189</f>
        <v>0</v>
      </c>
      <c r="G756" s="181" t="str">
        <f>Inp!G$189</f>
        <v>£m</v>
      </c>
      <c r="H756" s="181">
        <f>Inp!H$189</f>
        <v>0</v>
      </c>
      <c r="I756" s="181">
        <f>Inp!I$189</f>
        <v>0</v>
      </c>
      <c r="J756" s="181">
        <f>Inp!J$189</f>
        <v>0</v>
      </c>
      <c r="K756" s="181">
        <f>Inp!K$189</f>
        <v>0</v>
      </c>
      <c r="L756" s="181">
        <f>Inp!L$189</f>
        <v>0</v>
      </c>
      <c r="M756" s="181">
        <f>Inp!M$189</f>
        <v>0</v>
      </c>
      <c r="N756" s="181">
        <f>Inp!N$189</f>
        <v>0</v>
      </c>
      <c r="O756" s="181">
        <f>Inp!O$189</f>
        <v>0</v>
      </c>
      <c r="P756" s="181">
        <f>Inp!P$189</f>
        <v>0</v>
      </c>
      <c r="Q756" s="181">
        <f>Inp!Q$189</f>
        <v>0</v>
      </c>
    </row>
    <row r="757" spans="1:17" s="240" customFormat="1" hidden="1" outlineLevel="2">
      <c r="A757" s="237"/>
      <c r="B757" s="241"/>
      <c r="C757" s="238"/>
      <c r="D757" s="239"/>
      <c r="E757" s="196" t="s">
        <v>900</v>
      </c>
      <c r="F757" s="196"/>
      <c r="G757" s="196" t="s">
        <v>255</v>
      </c>
      <c r="H757" s="196"/>
      <c r="I757" s="196"/>
      <c r="J757" s="274">
        <f t="shared" ref="J757:Q757" si="470" xml:space="preserve"> IF(J755 = 1, K756 * J755, 0)</f>
        <v>0</v>
      </c>
      <c r="K757" s="274">
        <f t="shared" si="470"/>
        <v>0</v>
      </c>
      <c r="L757" s="274">
        <f t="shared" si="470"/>
        <v>0</v>
      </c>
      <c r="M757" s="274">
        <f t="shared" si="470"/>
        <v>0</v>
      </c>
      <c r="N757" s="274">
        <f t="shared" si="470"/>
        <v>0</v>
      </c>
      <c r="O757" s="274">
        <f t="shared" si="470"/>
        <v>0</v>
      </c>
      <c r="P757" s="274">
        <f t="shared" si="470"/>
        <v>0</v>
      </c>
      <c r="Q757" s="274">
        <f t="shared" si="470"/>
        <v>0</v>
      </c>
    </row>
    <row r="758" spans="1:17" s="137" customFormat="1" hidden="1" outlineLevel="2">
      <c r="A758" s="369"/>
      <c r="B758" s="380"/>
      <c r="C758" s="370"/>
      <c r="D758" s="371"/>
      <c r="E758" s="275" t="s">
        <v>901</v>
      </c>
      <c r="F758" s="311"/>
      <c r="G758" s="275" t="s">
        <v>255</v>
      </c>
      <c r="H758" s="275"/>
      <c r="I758" s="275"/>
      <c r="J758" s="275">
        <f t="shared" ref="J758:Q758" si="471" xml:space="preserve"> J751 / J753 + J757</f>
        <v>0</v>
      </c>
      <c r="K758" s="275">
        <f t="shared" si="471"/>
        <v>0</v>
      </c>
      <c r="L758" s="275">
        <f t="shared" si="471"/>
        <v>0</v>
      </c>
      <c r="M758" s="275">
        <f t="shared" si="471"/>
        <v>0</v>
      </c>
      <c r="N758" s="275">
        <f t="shared" si="471"/>
        <v>0</v>
      </c>
      <c r="O758" s="275">
        <f t="shared" si="471"/>
        <v>0</v>
      </c>
      <c r="P758" s="275">
        <f t="shared" si="471"/>
        <v>0</v>
      </c>
      <c r="Q758" s="275">
        <f t="shared" si="471"/>
        <v>0</v>
      </c>
    </row>
    <row r="759" spans="1:17" s="137" customFormat="1" hidden="1" outlineLevel="2">
      <c r="A759" s="369"/>
      <c r="B759" s="380"/>
      <c r="C759" s="370"/>
      <c r="D759" s="371"/>
      <c r="E759" s="275"/>
      <c r="F759" s="311"/>
      <c r="G759" s="275"/>
      <c r="H759" s="275"/>
      <c r="I759" s="275"/>
      <c r="J759" s="275"/>
      <c r="K759" s="275"/>
      <c r="L759" s="275"/>
      <c r="M759" s="275"/>
      <c r="N759" s="275"/>
      <c r="O759" s="275"/>
      <c r="P759" s="275"/>
      <c r="Q759" s="275"/>
    </row>
    <row r="760" spans="1:17" hidden="1" outlineLevel="2">
      <c r="E760" s="195" t="s">
        <v>902</v>
      </c>
      <c r="F760" s="84"/>
      <c r="G760" s="84" t="s">
        <v>255</v>
      </c>
      <c r="H760" s="84"/>
      <c r="I760" s="84"/>
      <c r="J760" s="195">
        <f t="shared" ref="J760:Q760" si="472" xml:space="preserve"> J745 / J753</f>
        <v>0</v>
      </c>
      <c r="K760" s="195">
        <f t="shared" si="472"/>
        <v>0</v>
      </c>
      <c r="L760" s="195">
        <f t="shared" si="472"/>
        <v>0</v>
      </c>
      <c r="M760" s="195">
        <f t="shared" si="472"/>
        <v>0</v>
      </c>
      <c r="N760" s="195">
        <f t="shared" si="472"/>
        <v>0</v>
      </c>
      <c r="O760" s="195">
        <f t="shared" si="472"/>
        <v>0</v>
      </c>
      <c r="P760" s="195">
        <f t="shared" si="472"/>
        <v>0</v>
      </c>
      <c r="Q760" s="195">
        <f t="shared" si="472"/>
        <v>0</v>
      </c>
    </row>
    <row r="761" spans="1:17" hidden="1" outlineLevel="2">
      <c r="E761" s="195" t="s">
        <v>903</v>
      </c>
      <c r="F761" s="84"/>
      <c r="G761" s="84" t="s">
        <v>255</v>
      </c>
      <c r="H761" s="84"/>
      <c r="I761" s="84"/>
      <c r="J761" s="195">
        <f t="shared" ref="J761:Q761" si="473" xml:space="preserve"> J746 / J753</f>
        <v>0</v>
      </c>
      <c r="K761" s="195">
        <f t="shared" si="473"/>
        <v>0</v>
      </c>
      <c r="L761" s="195">
        <f t="shared" si="473"/>
        <v>0</v>
      </c>
      <c r="M761" s="195">
        <f t="shared" si="473"/>
        <v>0</v>
      </c>
      <c r="N761" s="195">
        <f t="shared" si="473"/>
        <v>0</v>
      </c>
      <c r="O761" s="195">
        <f t="shared" si="473"/>
        <v>0</v>
      </c>
      <c r="P761" s="195">
        <f t="shared" si="473"/>
        <v>0</v>
      </c>
      <c r="Q761" s="195">
        <f t="shared" si="473"/>
        <v>0</v>
      </c>
    </row>
    <row r="762" spans="1:17" hidden="1" outlineLevel="2">
      <c r="E762" s="195" t="s">
        <v>904</v>
      </c>
      <c r="F762" s="84"/>
      <c r="G762" s="84" t="s">
        <v>255</v>
      </c>
      <c r="H762" s="84"/>
      <c r="I762" s="84"/>
      <c r="J762" s="195">
        <f t="shared" ref="J762:Q762" si="474" xml:space="preserve"> J747 / J753</f>
        <v>0</v>
      </c>
      <c r="K762" s="195">
        <f t="shared" si="474"/>
        <v>0</v>
      </c>
      <c r="L762" s="195">
        <f t="shared" si="474"/>
        <v>0</v>
      </c>
      <c r="M762" s="195">
        <f t="shared" si="474"/>
        <v>0</v>
      </c>
      <c r="N762" s="195">
        <f t="shared" si="474"/>
        <v>0</v>
      </c>
      <c r="O762" s="195">
        <f t="shared" si="474"/>
        <v>0</v>
      </c>
      <c r="P762" s="195">
        <f t="shared" si="474"/>
        <v>0</v>
      </c>
      <c r="Q762" s="195">
        <f t="shared" si="474"/>
        <v>0</v>
      </c>
    </row>
    <row r="763" spans="1:17" hidden="1" outlineLevel="2">
      <c r="E763" s="195" t="s">
        <v>905</v>
      </c>
      <c r="F763" s="84"/>
      <c r="G763" s="84" t="s">
        <v>255</v>
      </c>
      <c r="H763" s="84"/>
      <c r="I763" s="84"/>
      <c r="J763" s="195">
        <f t="shared" ref="J763:Q763" si="475" xml:space="preserve"> J748 / J753</f>
        <v>0</v>
      </c>
      <c r="K763" s="195">
        <f t="shared" si="475"/>
        <v>0</v>
      </c>
      <c r="L763" s="195">
        <f t="shared" si="475"/>
        <v>0</v>
      </c>
      <c r="M763" s="195">
        <f t="shared" si="475"/>
        <v>0</v>
      </c>
      <c r="N763" s="195">
        <f t="shared" si="475"/>
        <v>0</v>
      </c>
      <c r="O763" s="195">
        <f t="shared" si="475"/>
        <v>0</v>
      </c>
      <c r="P763" s="195">
        <f t="shared" si="475"/>
        <v>0</v>
      </c>
      <c r="Q763" s="195">
        <f t="shared" si="475"/>
        <v>0</v>
      </c>
    </row>
    <row r="764" spans="1:17" hidden="1" outlineLevel="2">
      <c r="E764" s="195" t="s">
        <v>906</v>
      </c>
      <c r="F764" s="84"/>
      <c r="G764" s="84" t="s">
        <v>255</v>
      </c>
      <c r="H764" s="84"/>
      <c r="I764" s="84"/>
      <c r="J764" s="195">
        <f t="shared" ref="J764:Q764" si="476" xml:space="preserve"> J749 / J753</f>
        <v>0</v>
      </c>
      <c r="K764" s="195">
        <f t="shared" si="476"/>
        <v>0</v>
      </c>
      <c r="L764" s="195">
        <f t="shared" si="476"/>
        <v>0</v>
      </c>
      <c r="M764" s="195">
        <f t="shared" si="476"/>
        <v>0</v>
      </c>
      <c r="N764" s="195">
        <f t="shared" si="476"/>
        <v>0</v>
      </c>
      <c r="O764" s="195">
        <f t="shared" si="476"/>
        <v>0</v>
      </c>
      <c r="P764" s="195">
        <f t="shared" si="476"/>
        <v>0</v>
      </c>
      <c r="Q764" s="195">
        <f t="shared" si="476"/>
        <v>0</v>
      </c>
    </row>
    <row r="765" spans="1:17" hidden="1" outlineLevel="2">
      <c r="F765" s="84"/>
      <c r="G765" s="84"/>
      <c r="H765" s="84"/>
      <c r="I765" s="84"/>
      <c r="J765" s="84"/>
      <c r="K765" s="84"/>
      <c r="L765" s="84"/>
      <c r="M765" s="84"/>
      <c r="N765" s="84"/>
      <c r="O765" s="84"/>
      <c r="P765" s="84"/>
      <c r="Q765" s="84"/>
    </row>
    <row r="766" spans="1:17" hidden="1" outlineLevel="2">
      <c r="E766" s="195" t="str">
        <f t="shared" ref="E766:Q766" si="477" xml:space="preserve"> E760</f>
        <v>RCV CPI(H) bf balance BEG - DMMY - real</v>
      </c>
      <c r="F766" s="195">
        <f t="shared" si="477"/>
        <v>0</v>
      </c>
      <c r="G766" s="195" t="str">
        <f t="shared" si="477"/>
        <v>£m</v>
      </c>
      <c r="H766" s="195">
        <f t="shared" si="477"/>
        <v>0</v>
      </c>
      <c r="I766" s="195">
        <f t="shared" si="477"/>
        <v>0</v>
      </c>
      <c r="J766" s="195">
        <f t="shared" si="477"/>
        <v>0</v>
      </c>
      <c r="K766" s="195">
        <f t="shared" si="477"/>
        <v>0</v>
      </c>
      <c r="L766" s="195">
        <f t="shared" si="477"/>
        <v>0</v>
      </c>
      <c r="M766" s="195">
        <f t="shared" si="477"/>
        <v>0</v>
      </c>
      <c r="N766" s="195">
        <f t="shared" si="477"/>
        <v>0</v>
      </c>
      <c r="O766" s="195">
        <f t="shared" si="477"/>
        <v>0</v>
      </c>
      <c r="P766" s="195">
        <f t="shared" si="477"/>
        <v>0</v>
      </c>
      <c r="Q766" s="195">
        <f t="shared" si="477"/>
        <v>0</v>
      </c>
    </row>
    <row r="767" spans="1:17" hidden="1" outlineLevel="2">
      <c r="D767" s="83" t="s">
        <v>719</v>
      </c>
      <c r="E767" s="195" t="str">
        <f t="shared" ref="E767:Q767" si="478" xml:space="preserve"> E761</f>
        <v>Indexation on RCV - CPI(H) bf balance - DMMY - real</v>
      </c>
      <c r="F767" s="195">
        <f t="shared" si="478"/>
        <v>0</v>
      </c>
      <c r="G767" s="195" t="str">
        <f t="shared" si="478"/>
        <v>£m</v>
      </c>
      <c r="H767" s="195">
        <f t="shared" si="478"/>
        <v>0</v>
      </c>
      <c r="I767" s="195">
        <f t="shared" si="478"/>
        <v>0</v>
      </c>
      <c r="J767" s="195">
        <f t="shared" si="478"/>
        <v>0</v>
      </c>
      <c r="K767" s="195">
        <f t="shared" si="478"/>
        <v>0</v>
      </c>
      <c r="L767" s="195">
        <f t="shared" si="478"/>
        <v>0</v>
      </c>
      <c r="M767" s="195">
        <f t="shared" si="478"/>
        <v>0</v>
      </c>
      <c r="N767" s="195">
        <f t="shared" si="478"/>
        <v>0</v>
      </c>
      <c r="O767" s="195">
        <f t="shared" si="478"/>
        <v>0</v>
      </c>
      <c r="P767" s="195">
        <f t="shared" si="478"/>
        <v>0</v>
      </c>
      <c r="Q767" s="195">
        <f t="shared" si="478"/>
        <v>0</v>
      </c>
    </row>
    <row r="768" spans="1:17" s="192" customFormat="1" hidden="1" outlineLevel="2">
      <c r="A768" s="188"/>
      <c r="B768" s="304"/>
      <c r="C768" s="190"/>
      <c r="D768" s="191" t="s">
        <v>719</v>
      </c>
      <c r="E768" s="181" t="str">
        <f>Inp!E$189</f>
        <v>RCV other adjustments balance - DMMY - real</v>
      </c>
      <c r="F768" s="181">
        <f>Inp!F$189</f>
        <v>0</v>
      </c>
      <c r="G768" s="181" t="str">
        <f>Inp!G$189</f>
        <v>£m</v>
      </c>
      <c r="H768" s="181">
        <f>Inp!H$189</f>
        <v>0</v>
      </c>
      <c r="I768" s="181">
        <f>Inp!I$189</f>
        <v>0</v>
      </c>
      <c r="J768" s="181">
        <f>Inp!J$189</f>
        <v>0</v>
      </c>
      <c r="K768" s="181">
        <f>Inp!K$189</f>
        <v>0</v>
      </c>
      <c r="L768" s="181">
        <f>Inp!L$189</f>
        <v>0</v>
      </c>
      <c r="M768" s="181">
        <f>Inp!M$189</f>
        <v>0</v>
      </c>
      <c r="N768" s="181">
        <f>Inp!N$189</f>
        <v>0</v>
      </c>
      <c r="O768" s="181">
        <f>Inp!O$189</f>
        <v>0</v>
      </c>
      <c r="P768" s="181">
        <f>Inp!P$189</f>
        <v>0</v>
      </c>
      <c r="Q768" s="181">
        <f>Inp!Q$189</f>
        <v>0</v>
      </c>
    </row>
    <row r="769" spans="1:17" s="192" customFormat="1" hidden="1" outlineLevel="2">
      <c r="A769" s="188"/>
      <c r="B769" s="304"/>
      <c r="C769" s="190"/>
      <c r="D769" s="191" t="s">
        <v>719</v>
      </c>
      <c r="E769" s="195" t="str">
        <f t="shared" ref="E769:Q769" si="479" xml:space="preserve"> E762</f>
        <v>Indexation on RCV - CPI(H) other adjustments balance - DMMY - real</v>
      </c>
      <c r="F769" s="195">
        <f t="shared" si="479"/>
        <v>0</v>
      </c>
      <c r="G769" s="195" t="str">
        <f t="shared" si="479"/>
        <v>£m</v>
      </c>
      <c r="H769" s="195">
        <f t="shared" si="479"/>
        <v>0</v>
      </c>
      <c r="I769" s="195">
        <f t="shared" si="479"/>
        <v>0</v>
      </c>
      <c r="J769" s="195">
        <f t="shared" si="479"/>
        <v>0</v>
      </c>
      <c r="K769" s="195">
        <f t="shared" si="479"/>
        <v>0</v>
      </c>
      <c r="L769" s="195">
        <f t="shared" si="479"/>
        <v>0</v>
      </c>
      <c r="M769" s="195">
        <f t="shared" si="479"/>
        <v>0</v>
      </c>
      <c r="N769" s="195">
        <f t="shared" si="479"/>
        <v>0</v>
      </c>
      <c r="O769" s="195">
        <f t="shared" si="479"/>
        <v>0</v>
      </c>
      <c r="P769" s="195">
        <f t="shared" si="479"/>
        <v>0</v>
      </c>
      <c r="Q769" s="195">
        <f t="shared" si="479"/>
        <v>0</v>
      </c>
    </row>
    <row r="770" spans="1:17" hidden="1" outlineLevel="2">
      <c r="E770" s="243" t="s">
        <v>907</v>
      </c>
      <c r="F770" s="243"/>
      <c r="G770" s="243" t="s">
        <v>255</v>
      </c>
      <c r="H770" s="243"/>
      <c r="I770" s="243"/>
      <c r="J770" s="243">
        <f xml:space="preserve"> SUM(J766:J769)</f>
        <v>0</v>
      </c>
      <c r="K770" s="243">
        <f t="shared" ref="K770:Q770" si="480" xml:space="preserve"> SUM(K766:K769)</f>
        <v>0</v>
      </c>
      <c r="L770" s="243">
        <f t="shared" si="480"/>
        <v>0</v>
      </c>
      <c r="M770" s="243">
        <f t="shared" si="480"/>
        <v>0</v>
      </c>
      <c r="N770" s="243">
        <f t="shared" si="480"/>
        <v>0</v>
      </c>
      <c r="O770" s="243">
        <f t="shared" si="480"/>
        <v>0</v>
      </c>
      <c r="P770" s="243">
        <f t="shared" si="480"/>
        <v>0</v>
      </c>
      <c r="Q770" s="243">
        <f t="shared" si="480"/>
        <v>0</v>
      </c>
    </row>
    <row r="771" spans="1:17" s="452" customFormat="1" hidden="1" outlineLevel="2">
      <c r="A771" s="447"/>
      <c r="B771" s="448"/>
      <c r="C771" s="449"/>
      <c r="D771" s="450"/>
      <c r="E771" s="451"/>
      <c r="F771" s="451"/>
      <c r="G771" s="451"/>
      <c r="H771" s="451"/>
      <c r="I771" s="451"/>
      <c r="J771" s="451"/>
      <c r="K771" s="451"/>
      <c r="L771" s="451"/>
      <c r="M771" s="451"/>
      <c r="N771" s="451"/>
      <c r="O771" s="451"/>
      <c r="P771" s="451"/>
      <c r="Q771" s="451"/>
    </row>
    <row r="772" spans="1:17" s="118" customFormat="1" hidden="1" outlineLevel="2">
      <c r="A772" s="67"/>
      <c r="B772" s="85"/>
      <c r="C772" s="86"/>
      <c r="D772" s="191"/>
      <c r="E772" s="275" t="str">
        <f t="shared" ref="E772:Q772" si="481" xml:space="preserve"> E770</f>
        <v>Opening RCV (CPIH inflated RCV) - DMMY - real</v>
      </c>
      <c r="F772" s="275">
        <f t="shared" si="481"/>
        <v>0</v>
      </c>
      <c r="G772" s="275" t="str">
        <f t="shared" si="481"/>
        <v>£m</v>
      </c>
      <c r="H772" s="275">
        <f t="shared" si="481"/>
        <v>0</v>
      </c>
      <c r="I772" s="275">
        <f t="shared" si="481"/>
        <v>0</v>
      </c>
      <c r="J772" s="275">
        <f t="shared" si="481"/>
        <v>0</v>
      </c>
      <c r="K772" s="275">
        <f t="shared" si="481"/>
        <v>0</v>
      </c>
      <c r="L772" s="275">
        <f t="shared" si="481"/>
        <v>0</v>
      </c>
      <c r="M772" s="275">
        <f t="shared" si="481"/>
        <v>0</v>
      </c>
      <c r="N772" s="275">
        <f t="shared" si="481"/>
        <v>0</v>
      </c>
      <c r="O772" s="275">
        <f t="shared" si="481"/>
        <v>0</v>
      </c>
      <c r="P772" s="275">
        <f t="shared" si="481"/>
        <v>0</v>
      </c>
      <c r="Q772" s="275">
        <f t="shared" si="481"/>
        <v>0</v>
      </c>
    </row>
    <row r="773" spans="1:17" s="118" customFormat="1" hidden="1" outlineLevel="2">
      <c r="A773" s="67"/>
      <c r="B773" s="85"/>
      <c r="C773" s="86"/>
      <c r="D773" s="191" t="s">
        <v>631</v>
      </c>
      <c r="E773" s="275" t="str">
        <f t="shared" ref="E773:Q773" si="482" xml:space="preserve"> E763</f>
        <v>RCV - CPI(H) bf depreciation - DMMY - real</v>
      </c>
      <c r="F773" s="275">
        <f t="shared" si="482"/>
        <v>0</v>
      </c>
      <c r="G773" s="275" t="str">
        <f t="shared" si="482"/>
        <v>£m</v>
      </c>
      <c r="H773" s="275">
        <f t="shared" si="482"/>
        <v>0</v>
      </c>
      <c r="I773" s="275">
        <f t="shared" si="482"/>
        <v>0</v>
      </c>
      <c r="J773" s="275">
        <f t="shared" si="482"/>
        <v>0</v>
      </c>
      <c r="K773" s="275">
        <f t="shared" si="482"/>
        <v>0</v>
      </c>
      <c r="L773" s="275">
        <f t="shared" si="482"/>
        <v>0</v>
      </c>
      <c r="M773" s="275">
        <f t="shared" si="482"/>
        <v>0</v>
      </c>
      <c r="N773" s="275">
        <f t="shared" si="482"/>
        <v>0</v>
      </c>
      <c r="O773" s="275">
        <f t="shared" si="482"/>
        <v>0</v>
      </c>
      <c r="P773" s="275">
        <f t="shared" si="482"/>
        <v>0</v>
      </c>
      <c r="Q773" s="275">
        <f t="shared" si="482"/>
        <v>0</v>
      </c>
    </row>
    <row r="774" spans="1:17" s="118" customFormat="1" hidden="1" outlineLevel="2">
      <c r="A774" s="67"/>
      <c r="B774" s="85"/>
      <c r="C774" s="86"/>
      <c r="D774" s="191" t="s">
        <v>631</v>
      </c>
      <c r="E774" s="275" t="str">
        <f t="shared" ref="E774:Q774" si="483" xml:space="preserve"> E764</f>
        <v>Other adjustments CPI(H) - DMMY - real</v>
      </c>
      <c r="F774" s="275">
        <f t="shared" si="483"/>
        <v>0</v>
      </c>
      <c r="G774" s="275" t="str">
        <f t="shared" si="483"/>
        <v>£m</v>
      </c>
      <c r="H774" s="275">
        <f t="shared" si="483"/>
        <v>0</v>
      </c>
      <c r="I774" s="275">
        <f t="shared" si="483"/>
        <v>0</v>
      </c>
      <c r="J774" s="275">
        <f t="shared" si="483"/>
        <v>0</v>
      </c>
      <c r="K774" s="275">
        <f t="shared" si="483"/>
        <v>0</v>
      </c>
      <c r="L774" s="275">
        <f t="shared" si="483"/>
        <v>0</v>
      </c>
      <c r="M774" s="275">
        <f t="shared" si="483"/>
        <v>0</v>
      </c>
      <c r="N774" s="275">
        <f t="shared" si="483"/>
        <v>0</v>
      </c>
      <c r="O774" s="275">
        <f t="shared" si="483"/>
        <v>0</v>
      </c>
      <c r="P774" s="275">
        <f t="shared" si="483"/>
        <v>0</v>
      </c>
      <c r="Q774" s="275">
        <f t="shared" si="483"/>
        <v>0</v>
      </c>
    </row>
    <row r="775" spans="1:17" s="118" customFormat="1" hidden="1" outlineLevel="2">
      <c r="A775" s="67"/>
      <c r="B775" s="85"/>
      <c r="C775" s="86"/>
      <c r="D775" s="83"/>
      <c r="E775" s="368" t="s">
        <v>908</v>
      </c>
      <c r="F775" s="368"/>
      <c r="G775" s="368" t="s">
        <v>255</v>
      </c>
      <c r="H775" s="368"/>
      <c r="I775" s="368"/>
      <c r="J775" s="368">
        <f t="shared" ref="J775:Q775" si="484" xml:space="preserve"> J772 - J773 - J774</f>
        <v>0</v>
      </c>
      <c r="K775" s="368">
        <f t="shared" si="484"/>
        <v>0</v>
      </c>
      <c r="L775" s="368">
        <f t="shared" si="484"/>
        <v>0</v>
      </c>
      <c r="M775" s="368">
        <f t="shared" si="484"/>
        <v>0</v>
      </c>
      <c r="N775" s="368">
        <f t="shared" si="484"/>
        <v>0</v>
      </c>
      <c r="O775" s="368">
        <f t="shared" si="484"/>
        <v>0</v>
      </c>
      <c r="P775" s="368">
        <f t="shared" si="484"/>
        <v>0</v>
      </c>
      <c r="Q775" s="368">
        <f t="shared" si="484"/>
        <v>0</v>
      </c>
    </row>
    <row r="776" spans="1:17" s="452" customFormat="1" hidden="1" outlineLevel="2">
      <c r="A776" s="447"/>
      <c r="B776" s="448"/>
      <c r="C776" s="449"/>
      <c r="D776" s="450"/>
      <c r="E776" s="451"/>
      <c r="F776" s="451"/>
      <c r="G776" s="451"/>
      <c r="H776" s="451"/>
      <c r="I776" s="451"/>
      <c r="J776" s="451"/>
      <c r="K776" s="451"/>
      <c r="L776" s="451"/>
      <c r="M776" s="451"/>
      <c r="N776" s="451"/>
      <c r="O776" s="451"/>
      <c r="P776" s="451"/>
      <c r="Q776" s="451"/>
    </row>
    <row r="777" spans="1:17" s="92" customFormat="1" hidden="1" outlineLevel="2">
      <c r="A777" s="11"/>
      <c r="B777" s="12"/>
      <c r="C777" s="13"/>
      <c r="D777" s="115"/>
      <c r="E777" s="147" t="str">
        <f t="shared" ref="E777:Q777" si="485" xml:space="preserve"> E770</f>
        <v>Opening RCV (CPIH inflated RCV) - DMMY - real</v>
      </c>
      <c r="F777" s="147">
        <f t="shared" si="485"/>
        <v>0</v>
      </c>
      <c r="G777" s="147" t="str">
        <f t="shared" si="485"/>
        <v>£m</v>
      </c>
      <c r="H777" s="147">
        <f t="shared" si="485"/>
        <v>0</v>
      </c>
      <c r="I777" s="147">
        <f t="shared" si="485"/>
        <v>0</v>
      </c>
      <c r="J777" s="147">
        <f t="shared" si="485"/>
        <v>0</v>
      </c>
      <c r="K777" s="147">
        <f t="shared" si="485"/>
        <v>0</v>
      </c>
      <c r="L777" s="147">
        <f t="shared" si="485"/>
        <v>0</v>
      </c>
      <c r="M777" s="147">
        <f t="shared" si="485"/>
        <v>0</v>
      </c>
      <c r="N777" s="147">
        <f t="shared" si="485"/>
        <v>0</v>
      </c>
      <c r="O777" s="147">
        <f t="shared" si="485"/>
        <v>0</v>
      </c>
      <c r="P777" s="147">
        <f t="shared" si="485"/>
        <v>0</v>
      </c>
      <c r="Q777" s="147">
        <f t="shared" si="485"/>
        <v>0</v>
      </c>
    </row>
    <row r="778" spans="1:17" s="92" customFormat="1" hidden="1" outlineLevel="2">
      <c r="A778" s="11"/>
      <c r="B778" s="12"/>
      <c r="C778" s="13"/>
      <c r="D778" s="115"/>
      <c r="E778" s="147" t="str">
        <f t="shared" ref="E778:Q778" si="486" xml:space="preserve"> E775</f>
        <v>Closing RCV (CPIH inflated RCV) - DMMY - real</v>
      </c>
      <c r="F778" s="147">
        <f t="shared" si="486"/>
        <v>0</v>
      </c>
      <c r="G778" s="147" t="str">
        <f t="shared" si="486"/>
        <v>£m</v>
      </c>
      <c r="H778" s="147">
        <f t="shared" si="486"/>
        <v>0</v>
      </c>
      <c r="I778" s="147">
        <f t="shared" si="486"/>
        <v>0</v>
      </c>
      <c r="J778" s="147">
        <f t="shared" si="486"/>
        <v>0</v>
      </c>
      <c r="K778" s="147">
        <f t="shared" si="486"/>
        <v>0</v>
      </c>
      <c r="L778" s="147">
        <f t="shared" si="486"/>
        <v>0</v>
      </c>
      <c r="M778" s="147">
        <f t="shared" si="486"/>
        <v>0</v>
      </c>
      <c r="N778" s="147">
        <f t="shared" si="486"/>
        <v>0</v>
      </c>
      <c r="O778" s="147">
        <f t="shared" si="486"/>
        <v>0</v>
      </c>
      <c r="P778" s="147">
        <f t="shared" si="486"/>
        <v>0</v>
      </c>
      <c r="Q778" s="147">
        <f t="shared" si="486"/>
        <v>0</v>
      </c>
    </row>
    <row r="779" spans="1:17" hidden="1" outlineLevel="2">
      <c r="C779" s="190"/>
      <c r="E779" s="368" t="s">
        <v>909</v>
      </c>
      <c r="F779" s="260"/>
      <c r="G779" s="368" t="s">
        <v>255</v>
      </c>
      <c r="H779" s="260"/>
      <c r="I779" s="260"/>
      <c r="J779" s="368">
        <f t="shared" ref="J779:Q779" si="487" xml:space="preserve"> AVERAGE(J777:J778)</f>
        <v>0</v>
      </c>
      <c r="K779" s="368">
        <f t="shared" si="487"/>
        <v>0</v>
      </c>
      <c r="L779" s="368">
        <f t="shared" si="487"/>
        <v>0</v>
      </c>
      <c r="M779" s="368">
        <f t="shared" si="487"/>
        <v>0</v>
      </c>
      <c r="N779" s="368">
        <f t="shared" si="487"/>
        <v>0</v>
      </c>
      <c r="O779" s="368">
        <f t="shared" si="487"/>
        <v>0</v>
      </c>
      <c r="P779" s="368">
        <f t="shared" si="487"/>
        <v>0</v>
      </c>
      <c r="Q779" s="368">
        <f t="shared" si="487"/>
        <v>0</v>
      </c>
    </row>
    <row r="780" spans="1:17" s="452" customFormat="1" hidden="1" outlineLevel="2">
      <c r="A780" s="447"/>
      <c r="B780" s="448"/>
      <c r="C780" s="449"/>
      <c r="D780" s="450"/>
      <c r="E780" s="451"/>
      <c r="F780" s="451"/>
      <c r="G780" s="451"/>
      <c r="H780" s="451"/>
      <c r="I780" s="451"/>
      <c r="J780" s="451"/>
      <c r="K780" s="451"/>
      <c r="L780" s="451"/>
      <c r="M780" s="451"/>
      <c r="N780" s="451"/>
      <c r="O780" s="451"/>
      <c r="P780" s="451"/>
      <c r="Q780" s="451"/>
    </row>
    <row r="781" spans="1:17" hidden="1" outlineLevel="2">
      <c r="C781" s="190" t="s">
        <v>530</v>
      </c>
      <c r="E781" s="195"/>
      <c r="F781" s="195"/>
      <c r="G781" s="195"/>
      <c r="H781" s="195"/>
      <c r="I781" s="195"/>
      <c r="J781" s="195"/>
      <c r="K781" s="195"/>
      <c r="L781" s="195"/>
      <c r="M781" s="195"/>
      <c r="N781" s="195"/>
      <c r="O781" s="195"/>
      <c r="P781" s="195"/>
      <c r="Q781" s="195"/>
    </row>
    <row r="782" spans="1:17" hidden="1" outlineLevel="2">
      <c r="E782" s="195" t="str">
        <f t="shared" ref="E782:Q782" si="488" xml:space="preserve"> E775</f>
        <v>Closing RCV (CPIH inflated RCV) - DMMY - real</v>
      </c>
      <c r="F782" s="195">
        <f t="shared" si="488"/>
        <v>0</v>
      </c>
      <c r="G782" s="195" t="str">
        <f t="shared" si="488"/>
        <v>£m</v>
      </c>
      <c r="H782" s="195">
        <f t="shared" si="488"/>
        <v>0</v>
      </c>
      <c r="I782" s="195">
        <f t="shared" si="488"/>
        <v>0</v>
      </c>
      <c r="J782" s="195">
        <f t="shared" si="488"/>
        <v>0</v>
      </c>
      <c r="K782" s="195">
        <f t="shared" si="488"/>
        <v>0</v>
      </c>
      <c r="L782" s="195">
        <f t="shared" si="488"/>
        <v>0</v>
      </c>
      <c r="M782" s="195">
        <f t="shared" si="488"/>
        <v>0</v>
      </c>
      <c r="N782" s="195">
        <f t="shared" si="488"/>
        <v>0</v>
      </c>
      <c r="O782" s="195">
        <f t="shared" si="488"/>
        <v>0</v>
      </c>
      <c r="P782" s="195">
        <f t="shared" si="488"/>
        <v>0</v>
      </c>
      <c r="Q782" s="195">
        <f t="shared" si="488"/>
        <v>0</v>
      </c>
    </row>
    <row r="783" spans="1:17" s="187" customFormat="1" hidden="1" outlineLevel="2">
      <c r="A783" s="183"/>
      <c r="B783" s="218"/>
      <c r="C783" s="185"/>
      <c r="D783" s="186"/>
      <c r="E783" s="181" t="str">
        <f xml:space="preserve"> Inp!E$193</f>
        <v>RCV CPI(H) bf balance - DMMY - real</v>
      </c>
      <c r="F783" s="181">
        <f xml:space="preserve"> Inp!F$193</f>
        <v>0</v>
      </c>
      <c r="G783" s="181" t="str">
        <f xml:space="preserve"> Inp!G$193</f>
        <v>£m</v>
      </c>
      <c r="H783" s="181">
        <f xml:space="preserve"> Inp!H$193</f>
        <v>0</v>
      </c>
      <c r="I783" s="181">
        <f xml:space="preserve"> Inp!I$193</f>
        <v>0</v>
      </c>
      <c r="J783" s="181">
        <f xml:space="preserve"> Inp!J$193</f>
        <v>0</v>
      </c>
      <c r="K783" s="181">
        <f xml:space="preserve"> Inp!K$193</f>
        <v>0</v>
      </c>
      <c r="L783" s="181">
        <f xml:space="preserve"> Inp!L$193</f>
        <v>0</v>
      </c>
      <c r="M783" s="181">
        <f xml:space="preserve"> Inp!M$193</f>
        <v>0</v>
      </c>
      <c r="N783" s="181">
        <f xml:space="preserve"> Inp!N$193</f>
        <v>0</v>
      </c>
      <c r="O783" s="181">
        <f xml:space="preserve"> Inp!O$193</f>
        <v>0</v>
      </c>
      <c r="P783" s="181">
        <f xml:space="preserve"> Inp!P$193</f>
        <v>0</v>
      </c>
      <c r="Q783" s="181">
        <f xml:space="preserve"> Inp!Q$193</f>
        <v>0</v>
      </c>
    </row>
    <row r="784" spans="1:17" s="187" customFormat="1" hidden="1" outlineLevel="2">
      <c r="A784" s="183"/>
      <c r="B784" s="218"/>
      <c r="C784" s="185"/>
      <c r="D784" s="186"/>
      <c r="E784" s="181" t="str">
        <f xml:space="preserve"> Inp!E$189</f>
        <v>RCV other adjustments balance - DMMY - real</v>
      </c>
      <c r="F784" s="181">
        <f xml:space="preserve"> Inp!F$189</f>
        <v>0</v>
      </c>
      <c r="G784" s="181" t="str">
        <f xml:space="preserve"> Inp!G$189</f>
        <v>£m</v>
      </c>
      <c r="H784" s="181">
        <f xml:space="preserve"> Inp!H$189</f>
        <v>0</v>
      </c>
      <c r="I784" s="181">
        <f xml:space="preserve"> Inp!I$189</f>
        <v>0</v>
      </c>
      <c r="J784" s="181">
        <f xml:space="preserve"> Inp!J$189</f>
        <v>0</v>
      </c>
      <c r="K784" s="181">
        <f xml:space="preserve"> Inp!K$189</f>
        <v>0</v>
      </c>
      <c r="L784" s="181">
        <f xml:space="preserve"> Inp!L$189</f>
        <v>0</v>
      </c>
      <c r="M784" s="181">
        <f xml:space="preserve"> Inp!M$189</f>
        <v>0</v>
      </c>
      <c r="N784" s="181">
        <f xml:space="preserve"> Inp!N$189</f>
        <v>0</v>
      </c>
      <c r="O784" s="181">
        <f xml:space="preserve"> Inp!O$189</f>
        <v>0</v>
      </c>
      <c r="P784" s="181">
        <f xml:space="preserve"> Inp!P$189</f>
        <v>0</v>
      </c>
      <c r="Q784" s="181">
        <f xml:space="preserve"> Inp!Q$189</f>
        <v>0</v>
      </c>
    </row>
    <row r="785" spans="1:17" s="240" customFormat="1" hidden="1" outlineLevel="2">
      <c r="A785" s="237"/>
      <c r="B785" s="220"/>
      <c r="C785" s="238"/>
      <c r="D785" s="239"/>
      <c r="E785" s="196" t="str">
        <f t="shared" ref="E785:Q785" si="489" xml:space="preserve"> E762</f>
        <v>Indexation on RCV - CPI(H) other adjustments balance - DMMY - real</v>
      </c>
      <c r="F785" s="196">
        <f t="shared" si="489"/>
        <v>0</v>
      </c>
      <c r="G785" s="196" t="str">
        <f t="shared" si="489"/>
        <v>£m</v>
      </c>
      <c r="H785" s="196">
        <f t="shared" si="489"/>
        <v>0</v>
      </c>
      <c r="I785" s="196">
        <f t="shared" si="489"/>
        <v>0</v>
      </c>
      <c r="J785" s="196">
        <f t="shared" si="489"/>
        <v>0</v>
      </c>
      <c r="K785" s="196">
        <f t="shared" si="489"/>
        <v>0</v>
      </c>
      <c r="L785" s="196">
        <f t="shared" si="489"/>
        <v>0</v>
      </c>
      <c r="M785" s="196">
        <f t="shared" si="489"/>
        <v>0</v>
      </c>
      <c r="N785" s="196">
        <f t="shared" si="489"/>
        <v>0</v>
      </c>
      <c r="O785" s="196">
        <f t="shared" si="489"/>
        <v>0</v>
      </c>
      <c r="P785" s="196">
        <f t="shared" si="489"/>
        <v>0</v>
      </c>
      <c r="Q785" s="196">
        <f t="shared" si="489"/>
        <v>0</v>
      </c>
    </row>
    <row r="786" spans="1:17" s="224" customFormat="1" hidden="1" outlineLevel="2">
      <c r="A786" s="219"/>
      <c r="B786" s="220"/>
      <c r="C786" s="221"/>
      <c r="D786" s="222"/>
      <c r="E786" s="223" t="s">
        <v>910</v>
      </c>
      <c r="G786" s="224" t="s">
        <v>724</v>
      </c>
      <c r="H786" s="247">
        <f xml:space="preserve"> SUM(J786:Q786)</f>
        <v>0</v>
      </c>
      <c r="I786" s="196"/>
      <c r="J786" s="224">
        <f xml:space="preserve"> IF(ROUND(J782,3) = ROUND((J783 + J784 + J785),3), 0, 1)</f>
        <v>0</v>
      </c>
      <c r="K786" s="224">
        <f t="shared" ref="K786" si="490" xml:space="preserve"> IF(ROUND(K782,3) = ROUND((K783 + K784 + K785),3), 0, 1)</f>
        <v>0</v>
      </c>
      <c r="L786" s="224">
        <f t="shared" ref="L786" si="491" xml:space="preserve"> IF(ROUND(L782,3) = ROUND((L783 + L784 + L785),3), 0, 1)</f>
        <v>0</v>
      </c>
      <c r="M786" s="224">
        <f xml:space="preserve"> IF(ROUND(M782,3) = ROUND((M783 + M784 + M785),3), 0, 1)</f>
        <v>0</v>
      </c>
      <c r="N786" s="224">
        <f t="shared" ref="N786" si="492" xml:space="preserve"> IF(ROUND(N782,3) = ROUND((N783 + N784 + N785),3), 0, 1)</f>
        <v>0</v>
      </c>
      <c r="O786" s="224">
        <f t="shared" ref="O786" si="493" xml:space="preserve"> IF(ROUND(O782,3) = ROUND((O783 + O784 + O785),3), 0, 1)</f>
        <v>0</v>
      </c>
      <c r="P786" s="224">
        <f t="shared" ref="P786" si="494" xml:space="preserve"> IF(ROUND(P782,3) = ROUND((P783 + P784 + P785),3), 0, 1)</f>
        <v>0</v>
      </c>
      <c r="Q786" s="224">
        <f t="shared" ref="Q786" si="495" xml:space="preserve"> IF(ROUND(Q782,3) = ROUND((Q783 + Q784 + Q785),3), 0, 1)</f>
        <v>0</v>
      </c>
    </row>
    <row r="787" spans="1:17" hidden="1" outlineLevel="2">
      <c r="F787" s="84"/>
      <c r="G787" s="84"/>
      <c r="H787" s="84"/>
      <c r="I787" s="84"/>
      <c r="J787" s="84"/>
      <c r="K787" s="84"/>
      <c r="L787" s="84"/>
      <c r="M787" s="84"/>
      <c r="N787" s="84"/>
      <c r="O787" s="84"/>
      <c r="P787" s="84"/>
      <c r="Q787" s="84"/>
    </row>
    <row r="788" spans="1:17" hidden="1" outlineLevel="1">
      <c r="F788" s="84"/>
      <c r="G788" s="84"/>
      <c r="H788" s="84"/>
      <c r="I788" s="84"/>
      <c r="J788" s="84"/>
      <c r="K788" s="84"/>
      <c r="L788" s="84"/>
      <c r="M788" s="84"/>
      <c r="N788" s="84"/>
      <c r="O788" s="84"/>
      <c r="P788" s="84"/>
      <c r="Q788" s="84"/>
    </row>
    <row r="789" spans="1:17" s="92" customFormat="1" hidden="1" outlineLevel="1" collapsed="1">
      <c r="A789" s="11"/>
      <c r="B789" s="12" t="s">
        <v>738</v>
      </c>
      <c r="C789" s="13"/>
      <c r="D789" s="14"/>
      <c r="E789" s="91"/>
      <c r="G789" s="93"/>
    </row>
    <row r="790" spans="1:17" s="92" customFormat="1" hidden="1" outlineLevel="2">
      <c r="A790" s="11"/>
      <c r="B790" s="12"/>
      <c r="C790" s="13"/>
      <c r="D790" s="115"/>
      <c r="E790" s="91"/>
      <c r="G790" s="93"/>
    </row>
    <row r="791" spans="1:17" s="230" customFormat="1" hidden="1" outlineLevel="2">
      <c r="A791" s="225"/>
      <c r="B791" s="226"/>
      <c r="C791" s="227"/>
      <c r="D791" s="228"/>
      <c r="E791" s="229" t="str">
        <f xml:space="preserve"> Inp!E$194</f>
        <v>RCV additions balance BEG - DMMY - nominal</v>
      </c>
      <c r="F791" s="229">
        <f xml:space="preserve"> Inp!F$194</f>
        <v>0</v>
      </c>
      <c r="G791" s="229" t="str">
        <f xml:space="preserve"> Inp!G$194</f>
        <v>£m</v>
      </c>
      <c r="H791" s="229">
        <f xml:space="preserve"> Inp!H$194</f>
        <v>0</v>
      </c>
      <c r="I791" s="229">
        <f xml:space="preserve"> Inp!I$194</f>
        <v>0</v>
      </c>
      <c r="J791" s="229">
        <f xml:space="preserve"> Inp!J$194</f>
        <v>0</v>
      </c>
      <c r="K791" s="229">
        <f xml:space="preserve"> Inp!K$194</f>
        <v>0</v>
      </c>
      <c r="L791" s="229">
        <f xml:space="preserve"> Inp!L$194</f>
        <v>0</v>
      </c>
      <c r="M791" s="229">
        <f xml:space="preserve"> Inp!M$194</f>
        <v>0</v>
      </c>
      <c r="N791" s="229">
        <f xml:space="preserve"> Inp!N$194</f>
        <v>0</v>
      </c>
      <c r="O791" s="229">
        <f xml:space="preserve"> Inp!O$194</f>
        <v>0</v>
      </c>
      <c r="P791" s="229">
        <f xml:space="preserve"> Inp!P$194</f>
        <v>0</v>
      </c>
      <c r="Q791" s="229">
        <f xml:space="preserve"> Inp!Q$194</f>
        <v>0</v>
      </c>
    </row>
    <row r="792" spans="1:17" s="230" customFormat="1" hidden="1" outlineLevel="2">
      <c r="A792" s="225"/>
      <c r="B792" s="226"/>
      <c r="C792" s="227"/>
      <c r="D792" s="228"/>
      <c r="E792" s="229" t="str">
        <f xml:space="preserve"> Inp!E$195</f>
        <v>Indexation of RCV additions b/f - DMMY - nominal</v>
      </c>
      <c r="F792" s="229">
        <f xml:space="preserve"> Inp!F$195</f>
        <v>0</v>
      </c>
      <c r="G792" s="229" t="str">
        <f xml:space="preserve"> Inp!G$195</f>
        <v>£m</v>
      </c>
      <c r="H792" s="229">
        <f xml:space="preserve"> Inp!H$195</f>
        <v>0</v>
      </c>
      <c r="I792" s="229">
        <f xml:space="preserve"> Inp!I$195</f>
        <v>0</v>
      </c>
      <c r="J792" s="229">
        <f xml:space="preserve"> Inp!J$195</f>
        <v>0</v>
      </c>
      <c r="K792" s="229">
        <f xml:space="preserve"> Inp!K$195</f>
        <v>0</v>
      </c>
      <c r="L792" s="229">
        <f xml:space="preserve"> Inp!L$195</f>
        <v>0</v>
      </c>
      <c r="M792" s="229">
        <f xml:space="preserve"> Inp!M$195</f>
        <v>0</v>
      </c>
      <c r="N792" s="229">
        <f xml:space="preserve"> Inp!N$195</f>
        <v>0</v>
      </c>
      <c r="O792" s="229">
        <f xml:space="preserve"> Inp!O$195</f>
        <v>0</v>
      </c>
      <c r="P792" s="229">
        <f xml:space="preserve"> Inp!P$195</f>
        <v>0</v>
      </c>
      <c r="Q792" s="229">
        <f xml:space="preserve"> Inp!Q$195</f>
        <v>0</v>
      </c>
    </row>
    <row r="793" spans="1:17" s="230" customFormat="1" hidden="1" outlineLevel="2">
      <c r="A793" s="225"/>
      <c r="B793" s="226"/>
      <c r="C793" s="227"/>
      <c r="D793" s="228"/>
      <c r="E793" s="229" t="str">
        <f xml:space="preserve"> Inp!E$196</f>
        <v>Dummy control: Non-PAYG Totex - nominal</v>
      </c>
      <c r="F793" s="229">
        <f xml:space="preserve"> Inp!F$196</f>
        <v>0</v>
      </c>
      <c r="G793" s="229" t="str">
        <f xml:space="preserve"> Inp!G$196</f>
        <v>£m</v>
      </c>
      <c r="H793" s="229">
        <f xml:space="preserve"> Inp!H$196</f>
        <v>0</v>
      </c>
      <c r="I793" s="229">
        <f xml:space="preserve"> Inp!I$196</f>
        <v>0</v>
      </c>
      <c r="J793" s="229">
        <f xml:space="preserve"> Inp!J$196</f>
        <v>0</v>
      </c>
      <c r="K793" s="229">
        <f xml:space="preserve"> Inp!K$196</f>
        <v>0</v>
      </c>
      <c r="L793" s="229">
        <f xml:space="preserve"> Inp!L$196</f>
        <v>0</v>
      </c>
      <c r="M793" s="229">
        <f xml:space="preserve"> Inp!M$196</f>
        <v>0</v>
      </c>
      <c r="N793" s="229">
        <f xml:space="preserve"> Inp!N$196</f>
        <v>0</v>
      </c>
      <c r="O793" s="229">
        <f xml:space="preserve"> Inp!O$196</f>
        <v>0</v>
      </c>
      <c r="P793" s="229">
        <f xml:space="preserve"> Inp!P$196</f>
        <v>0</v>
      </c>
      <c r="Q793" s="229">
        <f xml:space="preserve"> Inp!Q$196</f>
        <v>0</v>
      </c>
    </row>
    <row r="794" spans="1:17" s="230" customFormat="1" hidden="1" outlineLevel="2">
      <c r="A794" s="225"/>
      <c r="B794" s="226"/>
      <c r="C794" s="227"/>
      <c r="D794" s="228"/>
      <c r="E794" s="229" t="str">
        <f xml:space="preserve"> Inp!E$197</f>
        <v>RCV additions depreciation - DMMY - nominal POS</v>
      </c>
      <c r="F794" s="229">
        <f xml:space="preserve"> Inp!F$197</f>
        <v>0</v>
      </c>
      <c r="G794" s="229" t="str">
        <f xml:space="preserve"> Inp!G$197</f>
        <v>£m</v>
      </c>
      <c r="H794" s="229">
        <f xml:space="preserve"> Inp!H$197</f>
        <v>0</v>
      </c>
      <c r="I794" s="229">
        <f xml:space="preserve"> Inp!I$197</f>
        <v>0</v>
      </c>
      <c r="J794" s="229">
        <f xml:space="preserve"> Inp!J$197</f>
        <v>0</v>
      </c>
      <c r="K794" s="229">
        <f xml:space="preserve"> Inp!K$197</f>
        <v>0</v>
      </c>
      <c r="L794" s="229">
        <f xml:space="preserve"> Inp!L$197</f>
        <v>0</v>
      </c>
      <c r="M794" s="229">
        <f xml:space="preserve"> Inp!M$197</f>
        <v>0</v>
      </c>
      <c r="N794" s="229">
        <f xml:space="preserve"> Inp!N$197</f>
        <v>0</v>
      </c>
      <c r="O794" s="229">
        <f xml:space="preserve"> Inp!O$197</f>
        <v>0</v>
      </c>
      <c r="P794" s="229">
        <f xml:space="preserve"> Inp!P$197</f>
        <v>0</v>
      </c>
      <c r="Q794" s="229">
        <f xml:space="preserve"> Inp!Q$197</f>
        <v>0</v>
      </c>
    </row>
    <row r="795" spans="1:17" s="259" customFormat="1" hidden="1" outlineLevel="2">
      <c r="A795" s="256"/>
      <c r="B795" s="257"/>
      <c r="C795" s="258"/>
      <c r="D795" s="255"/>
      <c r="E795" s="272" t="str">
        <f>Time!E$39</f>
        <v>Acquisition / initial balance date flag</v>
      </c>
      <c r="F795" s="272">
        <f>Time!F$39</f>
        <v>0</v>
      </c>
      <c r="G795" s="272" t="str">
        <f>Time!G$39</f>
        <v>flag</v>
      </c>
      <c r="H795" s="272">
        <f>Time!H$39</f>
        <v>1</v>
      </c>
      <c r="I795" s="272">
        <f>Time!I$39</f>
        <v>0</v>
      </c>
      <c r="J795" s="272">
        <f>Time!J$39</f>
        <v>0</v>
      </c>
      <c r="K795" s="272">
        <f>Time!K$39</f>
        <v>0</v>
      </c>
      <c r="L795" s="272">
        <f>Time!L$39</f>
        <v>1</v>
      </c>
      <c r="M795" s="272">
        <f>Time!M$39</f>
        <v>0</v>
      </c>
      <c r="N795" s="272">
        <f>Time!N$39</f>
        <v>0</v>
      </c>
      <c r="O795" s="272">
        <f>Time!O$39</f>
        <v>0</v>
      </c>
      <c r="P795" s="272">
        <f>Time!P$39</f>
        <v>0</v>
      </c>
      <c r="Q795" s="272">
        <f>Time!Q$39</f>
        <v>0</v>
      </c>
    </row>
    <row r="796" spans="1:17" s="259" customFormat="1" hidden="1" outlineLevel="2">
      <c r="A796" s="256"/>
      <c r="B796" s="257"/>
      <c r="C796" s="258"/>
      <c r="D796" s="255"/>
      <c r="E796" s="196" t="s">
        <v>911</v>
      </c>
      <c r="F796" s="274"/>
      <c r="G796" s="196" t="s">
        <v>255</v>
      </c>
      <c r="H796" s="274"/>
      <c r="I796" s="274"/>
      <c r="J796" s="274">
        <f t="shared" ref="J796" si="496" xml:space="preserve"> IF(J795 = 1, K791 * J795, 0)</f>
        <v>0</v>
      </c>
      <c r="K796" s="274">
        <f t="shared" ref="K796" si="497" xml:space="preserve"> IF(K795 = 1, L791 * K795, 0)</f>
        <v>0</v>
      </c>
      <c r="L796" s="274">
        <f t="shared" ref="L796" si="498" xml:space="preserve"> IF(L795 = 1, M791 * L795, 0)</f>
        <v>0</v>
      </c>
      <c r="M796" s="274">
        <f t="shared" ref="M796" si="499" xml:space="preserve"> IF(M795 = 1, N791 * M795, 0)</f>
        <v>0</v>
      </c>
      <c r="N796" s="274">
        <f t="shared" ref="N796" si="500" xml:space="preserve"> IF(N795 = 1, O791 * N795, 0)</f>
        <v>0</v>
      </c>
      <c r="O796" s="274">
        <f t="shared" ref="O796" si="501" xml:space="preserve"> IF(O795 = 1, P791 * O795, 0)</f>
        <v>0</v>
      </c>
      <c r="P796" s="274">
        <f t="shared" ref="P796" si="502" xml:space="preserve"> IF(P795 = 1, Q791 * P795, 0)</f>
        <v>0</v>
      </c>
      <c r="Q796" s="274">
        <f t="shared" ref="Q796" si="503" xml:space="preserve"> IF(Q795 = 1, R791 * Q795, 0)</f>
        <v>0</v>
      </c>
    </row>
    <row r="797" spans="1:17" s="92" customFormat="1" hidden="1" outlineLevel="2">
      <c r="A797" s="11"/>
      <c r="B797" s="12"/>
      <c r="C797" s="13"/>
      <c r="D797" s="115"/>
      <c r="E797" s="91"/>
      <c r="G797" s="93"/>
    </row>
    <row r="798" spans="1:17" s="187" customFormat="1" hidden="1" outlineLevel="2">
      <c r="A798" s="183"/>
      <c r="B798" s="216"/>
      <c r="C798" s="185"/>
      <c r="D798" s="186"/>
      <c r="E798" s="181" t="str">
        <f>Index!E$85</f>
        <v>CPIH index (PR19FD) - FYA - inflate from FYA 2017-18</v>
      </c>
      <c r="F798" s="181">
        <f>Index!F$85</f>
        <v>0</v>
      </c>
      <c r="G798" s="181" t="str">
        <f>Index!G$85</f>
        <v>Factor</v>
      </c>
      <c r="H798" s="181">
        <f>Index!H$85</f>
        <v>0</v>
      </c>
      <c r="I798" s="181">
        <f>Index!I$85</f>
        <v>0</v>
      </c>
      <c r="J798" s="181">
        <f>Index!J$85</f>
        <v>1</v>
      </c>
      <c r="K798" s="181">
        <f>Index!K$85</f>
        <v>1.0212697905005599</v>
      </c>
      <c r="L798" s="181">
        <f>Index!L$85</f>
        <v>1.0416029201511179</v>
      </c>
      <c r="M798" s="181">
        <f>Index!M$85</f>
        <v>1.0622616980779827</v>
      </c>
      <c r="N798" s="181">
        <f>Index!N$85</f>
        <v>1.0835515290872799</v>
      </c>
      <c r="O798" s="181">
        <f>Index!O$85</f>
        <v>1.1060365794841869</v>
      </c>
      <c r="P798" s="181">
        <f>Index!P$85</f>
        <v>1.1292633476533553</v>
      </c>
      <c r="Q798" s="181">
        <f>Index!Q$85</f>
        <v>1.1529778779540774</v>
      </c>
    </row>
    <row r="799" spans="1:17" s="236" customFormat="1" hidden="1" outlineLevel="2">
      <c r="A799" s="231"/>
      <c r="B799" s="232"/>
      <c r="C799" s="233"/>
      <c r="D799" s="234"/>
      <c r="E799" s="235"/>
    </row>
    <row r="800" spans="1:17" s="236" customFormat="1" hidden="1" outlineLevel="2">
      <c r="A800" s="231"/>
      <c r="B800" s="232"/>
      <c r="C800" s="233"/>
      <c r="D800" s="234"/>
      <c r="E800" s="196" t="s">
        <v>912</v>
      </c>
      <c r="G800" s="236" t="s">
        <v>255</v>
      </c>
      <c r="J800" s="309">
        <f t="shared" ref="J800:Q800" si="504" xml:space="preserve"> J796 / J798</f>
        <v>0</v>
      </c>
      <c r="K800" s="309">
        <f t="shared" si="504"/>
        <v>0</v>
      </c>
      <c r="L800" s="309">
        <f t="shared" si="504"/>
        <v>0</v>
      </c>
      <c r="M800" s="309">
        <f t="shared" si="504"/>
        <v>0</v>
      </c>
      <c r="N800" s="309">
        <f t="shared" si="504"/>
        <v>0</v>
      </c>
      <c r="O800" s="309">
        <f t="shared" si="504"/>
        <v>0</v>
      </c>
      <c r="P800" s="309">
        <f t="shared" si="504"/>
        <v>0</v>
      </c>
      <c r="Q800" s="309">
        <f t="shared" si="504"/>
        <v>0</v>
      </c>
    </row>
    <row r="801" spans="1:17" s="236" customFormat="1" hidden="1" outlineLevel="2">
      <c r="A801" s="231"/>
      <c r="B801" s="232"/>
      <c r="C801" s="233"/>
      <c r="D801" s="234"/>
      <c r="E801" s="235" t="s">
        <v>913</v>
      </c>
      <c r="G801" s="236" t="s">
        <v>255</v>
      </c>
      <c r="J801" s="84">
        <f t="shared" ref="J801:Q801" si="505" xml:space="preserve"> J791 / J798</f>
        <v>0</v>
      </c>
      <c r="K801" s="84">
        <f t="shared" si="505"/>
        <v>0</v>
      </c>
      <c r="L801" s="84">
        <f t="shared" si="505"/>
        <v>0</v>
      </c>
      <c r="M801" s="84">
        <f t="shared" si="505"/>
        <v>0</v>
      </c>
      <c r="N801" s="84">
        <f t="shared" si="505"/>
        <v>0</v>
      </c>
      <c r="O801" s="84">
        <f t="shared" si="505"/>
        <v>0</v>
      </c>
      <c r="P801" s="84">
        <f t="shared" si="505"/>
        <v>0</v>
      </c>
      <c r="Q801" s="84">
        <f t="shared" si="505"/>
        <v>0</v>
      </c>
    </row>
    <row r="802" spans="1:17" s="236" customFormat="1" hidden="1" outlineLevel="2">
      <c r="A802" s="231"/>
      <c r="B802" s="232"/>
      <c r="C802" s="233"/>
      <c r="D802" s="234"/>
      <c r="E802" s="235" t="s">
        <v>914</v>
      </c>
      <c r="G802" s="236" t="s">
        <v>255</v>
      </c>
      <c r="J802" s="84">
        <f t="shared" ref="J802:Q802" si="506" xml:space="preserve"> J792 / J798</f>
        <v>0</v>
      </c>
      <c r="K802" s="84">
        <f t="shared" si="506"/>
        <v>0</v>
      </c>
      <c r="L802" s="84">
        <f t="shared" si="506"/>
        <v>0</v>
      </c>
      <c r="M802" s="84">
        <f t="shared" si="506"/>
        <v>0</v>
      </c>
      <c r="N802" s="84">
        <f t="shared" si="506"/>
        <v>0</v>
      </c>
      <c r="O802" s="84">
        <f t="shared" si="506"/>
        <v>0</v>
      </c>
      <c r="P802" s="84">
        <f t="shared" si="506"/>
        <v>0</v>
      </c>
      <c r="Q802" s="84">
        <f t="shared" si="506"/>
        <v>0</v>
      </c>
    </row>
    <row r="803" spans="1:17" s="236" customFormat="1" hidden="1" outlineLevel="2">
      <c r="A803" s="231"/>
      <c r="B803" s="232"/>
      <c r="C803" s="233"/>
      <c r="D803" s="234"/>
      <c r="E803" s="235" t="s">
        <v>915</v>
      </c>
      <c r="G803" s="236" t="s">
        <v>255</v>
      </c>
      <c r="J803" s="84">
        <f t="shared" ref="J803:Q803" si="507" xml:space="preserve"> J793 / J798</f>
        <v>0</v>
      </c>
      <c r="K803" s="84">
        <f t="shared" si="507"/>
        <v>0</v>
      </c>
      <c r="L803" s="84">
        <f t="shared" si="507"/>
        <v>0</v>
      </c>
      <c r="M803" s="84">
        <f t="shared" si="507"/>
        <v>0</v>
      </c>
      <c r="N803" s="84">
        <f t="shared" si="507"/>
        <v>0</v>
      </c>
      <c r="O803" s="84">
        <f t="shared" si="507"/>
        <v>0</v>
      </c>
      <c r="P803" s="84">
        <f t="shared" si="507"/>
        <v>0</v>
      </c>
      <c r="Q803" s="84">
        <f t="shared" si="507"/>
        <v>0</v>
      </c>
    </row>
    <row r="804" spans="1:17" s="236" customFormat="1" hidden="1" outlineLevel="2">
      <c r="A804" s="231"/>
      <c r="B804" s="232"/>
      <c r="C804" s="233"/>
      <c r="D804" s="234"/>
      <c r="E804" s="235" t="s">
        <v>916</v>
      </c>
      <c r="G804" s="236" t="s">
        <v>255</v>
      </c>
      <c r="J804" s="84">
        <f t="shared" ref="J804:Q804" si="508" xml:space="preserve"> J794 / J798</f>
        <v>0</v>
      </c>
      <c r="K804" s="84">
        <f t="shared" si="508"/>
        <v>0</v>
      </c>
      <c r="L804" s="84">
        <f t="shared" si="508"/>
        <v>0</v>
      </c>
      <c r="M804" s="84">
        <f t="shared" si="508"/>
        <v>0</v>
      </c>
      <c r="N804" s="84">
        <f t="shared" si="508"/>
        <v>0</v>
      </c>
      <c r="O804" s="84">
        <f t="shared" si="508"/>
        <v>0</v>
      </c>
      <c r="P804" s="84">
        <f t="shared" si="508"/>
        <v>0</v>
      </c>
      <c r="Q804" s="84">
        <f t="shared" si="508"/>
        <v>0</v>
      </c>
    </row>
    <row r="805" spans="1:17" s="236" customFormat="1" hidden="1" outlineLevel="2">
      <c r="A805" s="231"/>
      <c r="B805" s="232"/>
      <c r="C805" s="233"/>
      <c r="D805" s="234"/>
      <c r="E805" s="235"/>
      <c r="J805" s="84"/>
      <c r="K805" s="84"/>
      <c r="L805" s="84"/>
      <c r="M805" s="84"/>
      <c r="N805" s="84"/>
      <c r="O805" s="84"/>
      <c r="P805" s="84"/>
      <c r="Q805" s="84"/>
    </row>
    <row r="806" spans="1:17" s="236" customFormat="1" hidden="1" outlineLevel="2">
      <c r="A806" s="231"/>
      <c r="B806" s="232"/>
      <c r="C806" s="233"/>
      <c r="D806" s="234"/>
      <c r="E806" s="235" t="str">
        <f t="shared" ref="E806:Q806" si="509" xml:space="preserve"> E801</f>
        <v>RCV additions balance BEG - DMMY - real</v>
      </c>
      <c r="F806" s="235">
        <f t="shared" si="509"/>
        <v>0</v>
      </c>
      <c r="G806" s="235" t="str">
        <f t="shared" si="509"/>
        <v>£m</v>
      </c>
      <c r="H806" s="235">
        <f t="shared" si="509"/>
        <v>0</v>
      </c>
      <c r="I806" s="235">
        <f t="shared" si="509"/>
        <v>0</v>
      </c>
      <c r="J806" s="235">
        <f t="shared" si="509"/>
        <v>0</v>
      </c>
      <c r="K806" s="235">
        <f t="shared" si="509"/>
        <v>0</v>
      </c>
      <c r="L806" s="235">
        <f t="shared" si="509"/>
        <v>0</v>
      </c>
      <c r="M806" s="235">
        <f t="shared" si="509"/>
        <v>0</v>
      </c>
      <c r="N806" s="235">
        <f t="shared" si="509"/>
        <v>0</v>
      </c>
      <c r="O806" s="235">
        <f t="shared" si="509"/>
        <v>0</v>
      </c>
      <c r="P806" s="235">
        <f t="shared" si="509"/>
        <v>0</v>
      </c>
      <c r="Q806" s="235">
        <f t="shared" si="509"/>
        <v>0</v>
      </c>
    </row>
    <row r="807" spans="1:17" s="236" customFormat="1" hidden="1" outlineLevel="2">
      <c r="A807" s="231"/>
      <c r="B807" s="232"/>
      <c r="C807" s="233"/>
      <c r="D807" s="234" t="s">
        <v>719</v>
      </c>
      <c r="E807" s="235" t="str">
        <f t="shared" ref="E807:Q807" si="510" xml:space="preserve"> E802</f>
        <v>Indexation of RCV additions b/f - DMMY - real</v>
      </c>
      <c r="F807" s="235">
        <f t="shared" si="510"/>
        <v>0</v>
      </c>
      <c r="G807" s="235" t="str">
        <f t="shared" si="510"/>
        <v>£m</v>
      </c>
      <c r="H807" s="235">
        <f t="shared" si="510"/>
        <v>0</v>
      </c>
      <c r="I807" s="235">
        <f t="shared" si="510"/>
        <v>0</v>
      </c>
      <c r="J807" s="235">
        <f t="shared" si="510"/>
        <v>0</v>
      </c>
      <c r="K807" s="235">
        <f t="shared" si="510"/>
        <v>0</v>
      </c>
      <c r="L807" s="235">
        <f t="shared" si="510"/>
        <v>0</v>
      </c>
      <c r="M807" s="235">
        <f t="shared" si="510"/>
        <v>0</v>
      </c>
      <c r="N807" s="235">
        <f t="shared" si="510"/>
        <v>0</v>
      </c>
      <c r="O807" s="235">
        <f t="shared" si="510"/>
        <v>0</v>
      </c>
      <c r="P807" s="235">
        <f t="shared" si="510"/>
        <v>0</v>
      </c>
      <c r="Q807" s="235">
        <f t="shared" si="510"/>
        <v>0</v>
      </c>
    </row>
    <row r="808" spans="1:17" hidden="1" outlineLevel="2">
      <c r="E808" s="211" t="s">
        <v>917</v>
      </c>
      <c r="F808" s="211"/>
      <c r="G808" s="211" t="s">
        <v>255</v>
      </c>
      <c r="H808" s="211"/>
      <c r="I808" s="211"/>
      <c r="J808" s="211">
        <f t="shared" ref="J808:Q808" si="511" xml:space="preserve"> SUM(J806:J807)</f>
        <v>0</v>
      </c>
      <c r="K808" s="211">
        <f t="shared" si="511"/>
        <v>0</v>
      </c>
      <c r="L808" s="211">
        <f t="shared" si="511"/>
        <v>0</v>
      </c>
      <c r="M808" s="211">
        <f t="shared" si="511"/>
        <v>0</v>
      </c>
      <c r="N808" s="211">
        <f t="shared" si="511"/>
        <v>0</v>
      </c>
      <c r="O808" s="211">
        <f t="shared" si="511"/>
        <v>0</v>
      </c>
      <c r="P808" s="211">
        <f t="shared" si="511"/>
        <v>0</v>
      </c>
      <c r="Q808" s="211">
        <f t="shared" si="511"/>
        <v>0</v>
      </c>
    </row>
    <row r="809" spans="1:17" s="236" customFormat="1" hidden="1" outlineLevel="2">
      <c r="A809" s="231"/>
      <c r="B809" s="232"/>
      <c r="C809" s="233"/>
      <c r="D809" s="234"/>
      <c r="E809" s="235"/>
      <c r="J809" s="84"/>
      <c r="K809" s="84"/>
      <c r="L809" s="84"/>
      <c r="M809" s="84"/>
      <c r="N809" s="84"/>
      <c r="O809" s="84"/>
      <c r="P809" s="84"/>
      <c r="Q809" s="84"/>
    </row>
    <row r="810" spans="1:17" s="236" customFormat="1" hidden="1" outlineLevel="2">
      <c r="A810" s="231"/>
      <c r="B810" s="232"/>
      <c r="C810" s="233"/>
      <c r="D810" s="234"/>
      <c r="E810" s="261" t="str">
        <f t="shared" ref="E810:Q810" si="512" xml:space="preserve"> E808</f>
        <v>Opening RCV (Post 2020 investment RCV) - DMMY - real</v>
      </c>
      <c r="F810" s="261">
        <f t="shared" si="512"/>
        <v>0</v>
      </c>
      <c r="G810" s="261" t="str">
        <f t="shared" si="512"/>
        <v>£m</v>
      </c>
      <c r="H810" s="261">
        <f t="shared" si="512"/>
        <v>0</v>
      </c>
      <c r="I810" s="261">
        <f t="shared" si="512"/>
        <v>0</v>
      </c>
      <c r="J810" s="261">
        <f t="shared" si="512"/>
        <v>0</v>
      </c>
      <c r="K810" s="261">
        <f t="shared" si="512"/>
        <v>0</v>
      </c>
      <c r="L810" s="261">
        <f t="shared" si="512"/>
        <v>0</v>
      </c>
      <c r="M810" s="261">
        <f t="shared" si="512"/>
        <v>0</v>
      </c>
      <c r="N810" s="261">
        <f t="shared" si="512"/>
        <v>0</v>
      </c>
      <c r="O810" s="261">
        <f t="shared" si="512"/>
        <v>0</v>
      </c>
      <c r="P810" s="261">
        <f t="shared" si="512"/>
        <v>0</v>
      </c>
      <c r="Q810" s="261">
        <f t="shared" si="512"/>
        <v>0</v>
      </c>
    </row>
    <row r="811" spans="1:17" s="236" customFormat="1" hidden="1" outlineLevel="2">
      <c r="A811" s="231"/>
      <c r="B811" s="232"/>
      <c r="C811" s="233"/>
      <c r="D811" s="234" t="s">
        <v>719</v>
      </c>
      <c r="E811" s="261" t="str">
        <f t="shared" ref="E811:Q811" si="513" xml:space="preserve"> E803</f>
        <v>Dummy control: Non-PAYG Totex - real</v>
      </c>
      <c r="F811" s="261">
        <f t="shared" si="513"/>
        <v>0</v>
      </c>
      <c r="G811" s="261" t="str">
        <f t="shared" si="513"/>
        <v>£m</v>
      </c>
      <c r="H811" s="261">
        <f t="shared" si="513"/>
        <v>0</v>
      </c>
      <c r="I811" s="261">
        <f t="shared" si="513"/>
        <v>0</v>
      </c>
      <c r="J811" s="261">
        <f t="shared" si="513"/>
        <v>0</v>
      </c>
      <c r="K811" s="261">
        <f t="shared" si="513"/>
        <v>0</v>
      </c>
      <c r="L811" s="261">
        <f t="shared" si="513"/>
        <v>0</v>
      </c>
      <c r="M811" s="261">
        <f t="shared" si="513"/>
        <v>0</v>
      </c>
      <c r="N811" s="261">
        <f t="shared" si="513"/>
        <v>0</v>
      </c>
      <c r="O811" s="261">
        <f t="shared" si="513"/>
        <v>0</v>
      </c>
      <c r="P811" s="261">
        <f t="shared" si="513"/>
        <v>0</v>
      </c>
      <c r="Q811" s="261">
        <f t="shared" si="513"/>
        <v>0</v>
      </c>
    </row>
    <row r="812" spans="1:17" s="236" customFormat="1" hidden="1" outlineLevel="2">
      <c r="A812" s="231"/>
      <c r="B812" s="232"/>
      <c r="C812" s="233"/>
      <c r="D812" s="234" t="s">
        <v>631</v>
      </c>
      <c r="E812" s="261" t="str">
        <f t="shared" ref="E812:Q812" si="514" xml:space="preserve"> E804</f>
        <v>RCV additions depreciation - DMMY - real POS</v>
      </c>
      <c r="F812" s="261">
        <f t="shared" si="514"/>
        <v>0</v>
      </c>
      <c r="G812" s="261" t="str">
        <f t="shared" si="514"/>
        <v>£m</v>
      </c>
      <c r="H812" s="261">
        <f t="shared" si="514"/>
        <v>0</v>
      </c>
      <c r="I812" s="261">
        <f t="shared" si="514"/>
        <v>0</v>
      </c>
      <c r="J812" s="261">
        <f t="shared" si="514"/>
        <v>0</v>
      </c>
      <c r="K812" s="261">
        <f t="shared" si="514"/>
        <v>0</v>
      </c>
      <c r="L812" s="261">
        <f t="shared" si="514"/>
        <v>0</v>
      </c>
      <c r="M812" s="261">
        <f t="shared" si="514"/>
        <v>0</v>
      </c>
      <c r="N812" s="261">
        <f t="shared" si="514"/>
        <v>0</v>
      </c>
      <c r="O812" s="261">
        <f t="shared" si="514"/>
        <v>0</v>
      </c>
      <c r="P812" s="261">
        <f t="shared" si="514"/>
        <v>0</v>
      </c>
      <c r="Q812" s="261">
        <f t="shared" si="514"/>
        <v>0</v>
      </c>
    </row>
    <row r="813" spans="1:17" hidden="1" outlineLevel="2">
      <c r="E813" s="260" t="s">
        <v>918</v>
      </c>
      <c r="F813" s="260"/>
      <c r="G813" s="260" t="s">
        <v>255</v>
      </c>
      <c r="H813" s="260"/>
      <c r="I813" s="260"/>
      <c r="J813" s="260">
        <f t="shared" ref="J813:Q813" si="515" xml:space="preserve"> J810 + J811 - J812</f>
        <v>0</v>
      </c>
      <c r="K813" s="260">
        <f t="shared" si="515"/>
        <v>0</v>
      </c>
      <c r="L813" s="260">
        <f t="shared" si="515"/>
        <v>0</v>
      </c>
      <c r="M813" s="260">
        <f t="shared" si="515"/>
        <v>0</v>
      </c>
      <c r="N813" s="260">
        <f t="shared" si="515"/>
        <v>0</v>
      </c>
      <c r="O813" s="260">
        <f t="shared" si="515"/>
        <v>0</v>
      </c>
      <c r="P813" s="260">
        <f t="shared" si="515"/>
        <v>0</v>
      </c>
      <c r="Q813" s="260">
        <f t="shared" si="515"/>
        <v>0</v>
      </c>
    </row>
    <row r="814" spans="1:17" hidden="1" outlineLevel="2"/>
    <row r="815" spans="1:17" hidden="1" outlineLevel="2">
      <c r="E815" s="84" t="str">
        <f t="shared" ref="E815:Q815" si="516" xml:space="preserve"> E808</f>
        <v>Opening RCV (Post 2020 investment RCV) - DMMY - real</v>
      </c>
      <c r="F815" s="84">
        <f t="shared" si="516"/>
        <v>0</v>
      </c>
      <c r="G815" s="84" t="str">
        <f t="shared" si="516"/>
        <v>£m</v>
      </c>
      <c r="H815" s="84">
        <f t="shared" si="516"/>
        <v>0</v>
      </c>
      <c r="I815" s="84">
        <f t="shared" si="516"/>
        <v>0</v>
      </c>
      <c r="J815" s="84">
        <f t="shared" si="516"/>
        <v>0</v>
      </c>
      <c r="K815" s="84">
        <f t="shared" si="516"/>
        <v>0</v>
      </c>
      <c r="L815" s="84">
        <f t="shared" si="516"/>
        <v>0</v>
      </c>
      <c r="M815" s="84">
        <f t="shared" si="516"/>
        <v>0</v>
      </c>
      <c r="N815" s="84">
        <f t="shared" si="516"/>
        <v>0</v>
      </c>
      <c r="O815" s="84">
        <f t="shared" si="516"/>
        <v>0</v>
      </c>
      <c r="P815" s="84">
        <f t="shared" si="516"/>
        <v>0</v>
      </c>
      <c r="Q815" s="84">
        <f t="shared" si="516"/>
        <v>0</v>
      </c>
    </row>
    <row r="816" spans="1:17" hidden="1" outlineLevel="2">
      <c r="E816" s="84" t="str">
        <f t="shared" ref="E816:Q816" si="517" xml:space="preserve"> E813</f>
        <v>Closing RCV (Post 2020 investment RCV) - DMMY - real</v>
      </c>
      <c r="F816" s="84">
        <f t="shared" si="517"/>
        <v>0</v>
      </c>
      <c r="G816" s="84" t="str">
        <f t="shared" si="517"/>
        <v>£m</v>
      </c>
      <c r="H816" s="84">
        <f t="shared" si="517"/>
        <v>0</v>
      </c>
      <c r="I816" s="84">
        <f t="shared" si="517"/>
        <v>0</v>
      </c>
      <c r="J816" s="84">
        <f t="shared" si="517"/>
        <v>0</v>
      </c>
      <c r="K816" s="84">
        <f t="shared" si="517"/>
        <v>0</v>
      </c>
      <c r="L816" s="84">
        <f t="shared" si="517"/>
        <v>0</v>
      </c>
      <c r="M816" s="84">
        <f t="shared" si="517"/>
        <v>0</v>
      </c>
      <c r="N816" s="84">
        <f t="shared" si="517"/>
        <v>0</v>
      </c>
      <c r="O816" s="84">
        <f t="shared" si="517"/>
        <v>0</v>
      </c>
      <c r="P816" s="84">
        <f t="shared" si="517"/>
        <v>0</v>
      </c>
      <c r="Q816" s="84">
        <f t="shared" si="517"/>
        <v>0</v>
      </c>
    </row>
    <row r="817" spans="1:17" hidden="1" outlineLevel="2">
      <c r="E817" s="260" t="s">
        <v>919</v>
      </c>
      <c r="F817" s="260"/>
      <c r="G817" s="260" t="s">
        <v>255</v>
      </c>
      <c r="H817" s="260"/>
      <c r="I817" s="260"/>
      <c r="J817" s="260">
        <f t="shared" ref="J817:Q817" si="518" xml:space="preserve"> AVERAGE(J815:J816)</f>
        <v>0</v>
      </c>
      <c r="K817" s="260">
        <f t="shared" si="518"/>
        <v>0</v>
      </c>
      <c r="L817" s="260">
        <f t="shared" si="518"/>
        <v>0</v>
      </c>
      <c r="M817" s="260">
        <f t="shared" si="518"/>
        <v>0</v>
      </c>
      <c r="N817" s="260">
        <f t="shared" si="518"/>
        <v>0</v>
      </c>
      <c r="O817" s="260">
        <f t="shared" si="518"/>
        <v>0</v>
      </c>
      <c r="P817" s="260">
        <f t="shared" si="518"/>
        <v>0</v>
      </c>
      <c r="Q817" s="260">
        <f t="shared" si="518"/>
        <v>0</v>
      </c>
    </row>
    <row r="818" spans="1:17" hidden="1" outlineLevel="2">
      <c r="F818" s="84"/>
      <c r="G818" s="84"/>
      <c r="H818" s="84"/>
      <c r="I818" s="84"/>
      <c r="J818" s="84"/>
      <c r="K818" s="84"/>
      <c r="L818" s="84"/>
      <c r="M818" s="84"/>
      <c r="N818" s="84"/>
      <c r="O818" s="84"/>
      <c r="P818" s="84"/>
      <c r="Q818" s="84"/>
    </row>
    <row r="819" spans="1:17" hidden="1" outlineLevel="2">
      <c r="C819" s="86" t="s">
        <v>530</v>
      </c>
      <c r="F819" s="84"/>
      <c r="G819" s="84"/>
      <c r="H819" s="84"/>
      <c r="I819" s="84"/>
      <c r="J819" s="84"/>
      <c r="K819" s="84"/>
      <c r="L819" s="84"/>
      <c r="M819" s="84"/>
      <c r="N819" s="84"/>
      <c r="O819" s="84"/>
      <c r="P819" s="84"/>
      <c r="Q819" s="84"/>
    </row>
    <row r="820" spans="1:17" hidden="1" outlineLevel="2">
      <c r="E820" s="84" t="str">
        <f t="shared" ref="E820:Q820" si="519" xml:space="preserve"> E813</f>
        <v>Closing RCV (Post 2020 investment RCV) - DMMY - real</v>
      </c>
      <c r="F820" s="84">
        <f t="shared" si="519"/>
        <v>0</v>
      </c>
      <c r="G820" s="84" t="str">
        <f t="shared" si="519"/>
        <v>£m</v>
      </c>
      <c r="H820" s="84">
        <f t="shared" si="519"/>
        <v>0</v>
      </c>
      <c r="I820" s="84">
        <f t="shared" si="519"/>
        <v>0</v>
      </c>
      <c r="J820" s="84">
        <f t="shared" si="519"/>
        <v>0</v>
      </c>
      <c r="K820" s="84">
        <f t="shared" si="519"/>
        <v>0</v>
      </c>
      <c r="L820" s="84">
        <f t="shared" si="519"/>
        <v>0</v>
      </c>
      <c r="M820" s="84">
        <f t="shared" si="519"/>
        <v>0</v>
      </c>
      <c r="N820" s="84">
        <f t="shared" si="519"/>
        <v>0</v>
      </c>
      <c r="O820" s="84">
        <f t="shared" si="519"/>
        <v>0</v>
      </c>
      <c r="P820" s="84">
        <f t="shared" si="519"/>
        <v>0</v>
      </c>
      <c r="Q820" s="84">
        <f t="shared" si="519"/>
        <v>0</v>
      </c>
    </row>
    <row r="821" spans="1:17" s="187" customFormat="1" hidden="1" outlineLevel="2">
      <c r="A821" s="183"/>
      <c r="B821" s="218"/>
      <c r="C821" s="185"/>
      <c r="D821" s="186"/>
      <c r="E821" s="181" t="str">
        <f xml:space="preserve"> Inp!E$198</f>
        <v>RCV additions balance - DMMY - real</v>
      </c>
      <c r="F821" s="181">
        <f xml:space="preserve"> Inp!F$198</f>
        <v>0</v>
      </c>
      <c r="G821" s="181" t="str">
        <f xml:space="preserve"> Inp!G$198</f>
        <v>£m</v>
      </c>
      <c r="H821" s="181">
        <f xml:space="preserve"> Inp!H$198</f>
        <v>0</v>
      </c>
      <c r="I821" s="181">
        <f xml:space="preserve"> Inp!I$198</f>
        <v>0</v>
      </c>
      <c r="J821" s="181">
        <f xml:space="preserve"> Inp!J$198</f>
        <v>0</v>
      </c>
      <c r="K821" s="181">
        <f xml:space="preserve"> Inp!K$198</f>
        <v>0</v>
      </c>
      <c r="L821" s="181">
        <f xml:space="preserve"> Inp!L$198</f>
        <v>0</v>
      </c>
      <c r="M821" s="181">
        <f xml:space="preserve"> Inp!M$198</f>
        <v>0</v>
      </c>
      <c r="N821" s="181">
        <f xml:space="preserve"> Inp!N$198</f>
        <v>0</v>
      </c>
      <c r="O821" s="181">
        <f xml:space="preserve"> Inp!O$198</f>
        <v>0</v>
      </c>
      <c r="P821" s="181">
        <f xml:space="preserve"> Inp!P$198</f>
        <v>0</v>
      </c>
      <c r="Q821" s="181">
        <f xml:space="preserve"> Inp!Q$198</f>
        <v>0</v>
      </c>
    </row>
    <row r="822" spans="1:17" s="224" customFormat="1" hidden="1" outlineLevel="2">
      <c r="A822" s="219"/>
      <c r="B822" s="220"/>
      <c r="C822" s="221"/>
      <c r="D822" s="222"/>
      <c r="E822" s="223" t="s">
        <v>920</v>
      </c>
      <c r="G822" s="224" t="s">
        <v>724</v>
      </c>
      <c r="H822" s="247">
        <f xml:space="preserve"> SUM(J822:Q822)</f>
        <v>0</v>
      </c>
      <c r="I822" s="196"/>
      <c r="J822" s="224">
        <f t="shared" ref="J822:Q822" si="520" xml:space="preserve"> IF(ROUND(J820,3) = ROUND(J821,3), 0, 1)</f>
        <v>0</v>
      </c>
      <c r="K822" s="224">
        <f t="shared" si="520"/>
        <v>0</v>
      </c>
      <c r="L822" s="224">
        <f t="shared" si="520"/>
        <v>0</v>
      </c>
      <c r="M822" s="224">
        <f t="shared" si="520"/>
        <v>0</v>
      </c>
      <c r="N822" s="224">
        <f t="shared" si="520"/>
        <v>0</v>
      </c>
      <c r="O822" s="224">
        <f t="shared" si="520"/>
        <v>0</v>
      </c>
      <c r="P822" s="224">
        <f t="shared" si="520"/>
        <v>0</v>
      </c>
      <c r="Q822" s="224">
        <f t="shared" si="520"/>
        <v>0</v>
      </c>
    </row>
    <row r="823" spans="1:17" hidden="1" outlineLevel="2"/>
    <row r="824" spans="1:17" hidden="1" outlineLevel="2"/>
    <row r="825" spans="1:17" s="148" customFormat="1" hidden="1" outlineLevel="1">
      <c r="A825" s="143"/>
      <c r="B825" s="144"/>
      <c r="C825" s="145"/>
      <c r="D825" s="146"/>
      <c r="E825" s="147"/>
      <c r="G825" s="149"/>
    </row>
    <row r="826" spans="1:17" s="92" customFormat="1" hidden="1" outlineLevel="1" collapsed="1">
      <c r="A826" s="11"/>
      <c r="B826" s="12" t="s">
        <v>749</v>
      </c>
      <c r="C826" s="13"/>
      <c r="D826" s="14"/>
      <c r="E826" s="91"/>
      <c r="G826" s="93"/>
    </row>
    <row r="827" spans="1:17" s="92" customFormat="1" hidden="1" outlineLevel="2">
      <c r="A827" s="11"/>
      <c r="B827" s="12"/>
      <c r="C827" s="13"/>
      <c r="D827" s="115"/>
      <c r="E827" s="91"/>
      <c r="G827" s="93"/>
    </row>
    <row r="828" spans="1:17" s="92" customFormat="1" hidden="1" outlineLevel="2">
      <c r="A828" s="11"/>
      <c r="B828" s="12"/>
      <c r="C828" s="13"/>
      <c r="D828" s="115"/>
      <c r="E828" s="91" t="str">
        <f t="shared" ref="E828:Q828" si="521" xml:space="preserve"> E719</f>
        <v>RCV (RPI inflated RCV) 31 March 2020 post midnight adjustments - DMMY - real</v>
      </c>
      <c r="F828" s="91">
        <f t="shared" si="521"/>
        <v>0</v>
      </c>
      <c r="G828" s="91" t="str">
        <f t="shared" si="521"/>
        <v>£m</v>
      </c>
      <c r="H828" s="91">
        <f t="shared" si="521"/>
        <v>0</v>
      </c>
      <c r="I828" s="91">
        <f t="shared" si="521"/>
        <v>0</v>
      </c>
      <c r="J828" s="91">
        <f t="shared" si="521"/>
        <v>0</v>
      </c>
      <c r="K828" s="91">
        <f t="shared" si="521"/>
        <v>0</v>
      </c>
      <c r="L828" s="91">
        <f t="shared" si="521"/>
        <v>0</v>
      </c>
      <c r="M828" s="91">
        <f t="shared" si="521"/>
        <v>0</v>
      </c>
      <c r="N828" s="91">
        <f t="shared" si="521"/>
        <v>0</v>
      </c>
      <c r="O828" s="91">
        <f t="shared" si="521"/>
        <v>0</v>
      </c>
      <c r="P828" s="91">
        <f t="shared" si="521"/>
        <v>0</v>
      </c>
      <c r="Q828" s="91">
        <f t="shared" si="521"/>
        <v>0</v>
      </c>
    </row>
    <row r="829" spans="1:17" s="92" customFormat="1" hidden="1" outlineLevel="2">
      <c r="A829" s="11"/>
      <c r="B829" s="12"/>
      <c r="C829" s="13"/>
      <c r="D829" s="115"/>
      <c r="E829" s="91" t="str">
        <f t="shared" ref="E829:Q829" si="522" xml:space="preserve"> E758</f>
        <v>RCV (CPIH inflated RCV) 31 March 2020 post midnight adjustments - DMMY - real</v>
      </c>
      <c r="F829" s="91">
        <f t="shared" si="522"/>
        <v>0</v>
      </c>
      <c r="G829" s="91" t="str">
        <f t="shared" si="522"/>
        <v>£m</v>
      </c>
      <c r="H829" s="91">
        <f t="shared" si="522"/>
        <v>0</v>
      </c>
      <c r="I829" s="91">
        <f t="shared" si="522"/>
        <v>0</v>
      </c>
      <c r="J829" s="91">
        <f t="shared" si="522"/>
        <v>0</v>
      </c>
      <c r="K829" s="91">
        <f t="shared" si="522"/>
        <v>0</v>
      </c>
      <c r="L829" s="91">
        <f t="shared" si="522"/>
        <v>0</v>
      </c>
      <c r="M829" s="91">
        <f t="shared" si="522"/>
        <v>0</v>
      </c>
      <c r="N829" s="91">
        <f t="shared" si="522"/>
        <v>0</v>
      </c>
      <c r="O829" s="91">
        <f t="shared" si="522"/>
        <v>0</v>
      </c>
      <c r="P829" s="91">
        <f t="shared" si="522"/>
        <v>0</v>
      </c>
      <c r="Q829" s="91">
        <f t="shared" si="522"/>
        <v>0</v>
      </c>
    </row>
    <row r="830" spans="1:17" s="92" customFormat="1" hidden="1" outlineLevel="2">
      <c r="A830" s="11"/>
      <c r="B830" s="12"/>
      <c r="C830" s="13"/>
      <c r="D830" s="115"/>
      <c r="E830" s="91" t="str">
        <f t="shared" ref="E830:Q830" si="523" xml:space="preserve"> E800</f>
        <v>RCV (post 2020 investment RCV) 31 March 2020 post midnight adjustments - DMMY - real</v>
      </c>
      <c r="F830" s="91">
        <f t="shared" si="523"/>
        <v>0</v>
      </c>
      <c r="G830" s="91" t="str">
        <f t="shared" si="523"/>
        <v>£m</v>
      </c>
      <c r="H830" s="91">
        <f t="shared" si="523"/>
        <v>0</v>
      </c>
      <c r="I830" s="91">
        <f t="shared" si="523"/>
        <v>0</v>
      </c>
      <c r="J830" s="91">
        <f t="shared" si="523"/>
        <v>0</v>
      </c>
      <c r="K830" s="91">
        <f t="shared" si="523"/>
        <v>0</v>
      </c>
      <c r="L830" s="91">
        <f t="shared" si="523"/>
        <v>0</v>
      </c>
      <c r="M830" s="91">
        <f t="shared" si="523"/>
        <v>0</v>
      </c>
      <c r="N830" s="91">
        <f t="shared" si="523"/>
        <v>0</v>
      </c>
      <c r="O830" s="91">
        <f t="shared" si="523"/>
        <v>0</v>
      </c>
      <c r="P830" s="91">
        <f t="shared" si="523"/>
        <v>0</v>
      </c>
      <c r="Q830" s="91">
        <f t="shared" si="523"/>
        <v>0</v>
      </c>
    </row>
    <row r="831" spans="1:17" s="310" customFormat="1" hidden="1" outlineLevel="2">
      <c r="A831" s="306"/>
      <c r="B831" s="307"/>
      <c r="C831" s="308"/>
      <c r="D831" s="250"/>
      <c r="E831" s="312" t="s">
        <v>921</v>
      </c>
      <c r="F831" s="312"/>
      <c r="G831" s="312" t="s">
        <v>255</v>
      </c>
      <c r="H831" s="312"/>
      <c r="I831" s="312"/>
      <c r="J831" s="312">
        <f t="shared" ref="J831:Q831" si="524" xml:space="preserve"> SUM(J828:J830)</f>
        <v>0</v>
      </c>
      <c r="K831" s="312">
        <f t="shared" si="524"/>
        <v>0</v>
      </c>
      <c r="L831" s="312">
        <f t="shared" si="524"/>
        <v>0</v>
      </c>
      <c r="M831" s="312">
        <f t="shared" si="524"/>
        <v>0</v>
      </c>
      <c r="N831" s="312">
        <f t="shared" si="524"/>
        <v>0</v>
      </c>
      <c r="O831" s="312">
        <f t="shared" si="524"/>
        <v>0</v>
      </c>
      <c r="P831" s="312">
        <f t="shared" si="524"/>
        <v>0</v>
      </c>
      <c r="Q831" s="312">
        <f t="shared" si="524"/>
        <v>0</v>
      </c>
    </row>
    <row r="832" spans="1:17" s="92" customFormat="1" hidden="1" outlineLevel="2">
      <c r="A832" s="11"/>
      <c r="B832" s="12"/>
      <c r="C832" s="13"/>
      <c r="D832" s="115"/>
      <c r="E832" s="91"/>
      <c r="G832" s="93"/>
    </row>
    <row r="833" spans="1:17" s="98" customFormat="1" hidden="1" outlineLevel="2">
      <c r="A833" s="94"/>
      <c r="B833" s="95"/>
      <c r="C833" s="96"/>
      <c r="D833" s="97"/>
      <c r="E833" s="84" t="str">
        <f t="shared" ref="E833:Q833" si="525" xml:space="preserve"> E726</f>
        <v>Opening RCV (RPI inflated RCV) - DMMY - real</v>
      </c>
      <c r="F833" s="84">
        <f t="shared" si="525"/>
        <v>0</v>
      </c>
      <c r="G833" s="84" t="str">
        <f t="shared" si="525"/>
        <v>£m</v>
      </c>
      <c r="H833" s="84">
        <f t="shared" si="525"/>
        <v>0</v>
      </c>
      <c r="I833" s="84">
        <f t="shared" si="525"/>
        <v>0</v>
      </c>
      <c r="J833" s="84">
        <f t="shared" si="525"/>
        <v>0</v>
      </c>
      <c r="K833" s="84">
        <f t="shared" si="525"/>
        <v>0</v>
      </c>
      <c r="L833" s="84">
        <f t="shared" si="525"/>
        <v>0</v>
      </c>
      <c r="M833" s="84">
        <f t="shared" si="525"/>
        <v>0</v>
      </c>
      <c r="N833" s="84">
        <f t="shared" si="525"/>
        <v>0</v>
      </c>
      <c r="O833" s="84">
        <f t="shared" si="525"/>
        <v>0</v>
      </c>
      <c r="P833" s="84">
        <f t="shared" si="525"/>
        <v>0</v>
      </c>
      <c r="Q833" s="84">
        <f t="shared" si="525"/>
        <v>0</v>
      </c>
    </row>
    <row r="834" spans="1:17" hidden="1" outlineLevel="2">
      <c r="D834" s="83" t="s">
        <v>719</v>
      </c>
      <c r="E834" s="195" t="str">
        <f t="shared" ref="E834:Q834" si="526" xml:space="preserve"> E770</f>
        <v>Opening RCV (CPIH inflated RCV) - DMMY - real</v>
      </c>
      <c r="F834" s="195">
        <f t="shared" si="526"/>
        <v>0</v>
      </c>
      <c r="G834" s="195" t="str">
        <f t="shared" si="526"/>
        <v>£m</v>
      </c>
      <c r="H834" s="195">
        <f t="shared" si="526"/>
        <v>0</v>
      </c>
      <c r="I834" s="195">
        <f t="shared" si="526"/>
        <v>0</v>
      </c>
      <c r="J834" s="195">
        <f t="shared" si="526"/>
        <v>0</v>
      </c>
      <c r="K834" s="195">
        <f t="shared" si="526"/>
        <v>0</v>
      </c>
      <c r="L834" s="195">
        <f t="shared" si="526"/>
        <v>0</v>
      </c>
      <c r="M834" s="195">
        <f t="shared" si="526"/>
        <v>0</v>
      </c>
      <c r="N834" s="195">
        <f t="shared" si="526"/>
        <v>0</v>
      </c>
      <c r="O834" s="195">
        <f t="shared" si="526"/>
        <v>0</v>
      </c>
      <c r="P834" s="195">
        <f t="shared" si="526"/>
        <v>0</v>
      </c>
      <c r="Q834" s="195">
        <f t="shared" si="526"/>
        <v>0</v>
      </c>
    </row>
    <row r="835" spans="1:17" hidden="1" outlineLevel="2">
      <c r="D835" s="83" t="s">
        <v>719</v>
      </c>
      <c r="E835" s="84" t="str">
        <f t="shared" ref="E835:Q835" si="527" xml:space="preserve"> E808</f>
        <v>Opening RCV (Post 2020 investment RCV) - DMMY - real</v>
      </c>
      <c r="F835" s="84">
        <f t="shared" si="527"/>
        <v>0</v>
      </c>
      <c r="G835" s="84" t="str">
        <f t="shared" si="527"/>
        <v>£m</v>
      </c>
      <c r="H835" s="84">
        <f t="shared" si="527"/>
        <v>0</v>
      </c>
      <c r="I835" s="84">
        <f t="shared" si="527"/>
        <v>0</v>
      </c>
      <c r="J835" s="84">
        <f t="shared" si="527"/>
        <v>0</v>
      </c>
      <c r="K835" s="84">
        <f t="shared" si="527"/>
        <v>0</v>
      </c>
      <c r="L835" s="84">
        <f t="shared" si="527"/>
        <v>0</v>
      </c>
      <c r="M835" s="84">
        <f t="shared" si="527"/>
        <v>0</v>
      </c>
      <c r="N835" s="84">
        <f t="shared" si="527"/>
        <v>0</v>
      </c>
      <c r="O835" s="84">
        <f t="shared" si="527"/>
        <v>0</v>
      </c>
      <c r="P835" s="84">
        <f t="shared" si="527"/>
        <v>0</v>
      </c>
      <c r="Q835" s="84">
        <f t="shared" si="527"/>
        <v>0</v>
      </c>
    </row>
    <row r="836" spans="1:17" s="310" customFormat="1" hidden="1" outlineLevel="2">
      <c r="A836" s="306"/>
      <c r="B836" s="307"/>
      <c r="C836" s="308"/>
      <c r="D836" s="250"/>
      <c r="E836" s="312" t="s">
        <v>922</v>
      </c>
      <c r="F836" s="312"/>
      <c r="G836" s="312" t="s">
        <v>255</v>
      </c>
      <c r="H836" s="312"/>
      <c r="I836" s="312"/>
      <c r="J836" s="312">
        <f t="shared" ref="J836:Q836" si="528" xml:space="preserve"> SUM(J833:J835)</f>
        <v>0</v>
      </c>
      <c r="K836" s="312">
        <f t="shared" si="528"/>
        <v>0</v>
      </c>
      <c r="L836" s="312">
        <f t="shared" si="528"/>
        <v>0</v>
      </c>
      <c r="M836" s="312">
        <f t="shared" si="528"/>
        <v>0</v>
      </c>
      <c r="N836" s="312">
        <f t="shared" si="528"/>
        <v>0</v>
      </c>
      <c r="O836" s="312">
        <f t="shared" si="528"/>
        <v>0</v>
      </c>
      <c r="P836" s="312">
        <f t="shared" si="528"/>
        <v>0</v>
      </c>
      <c r="Q836" s="312">
        <f t="shared" si="528"/>
        <v>0</v>
      </c>
    </row>
    <row r="837" spans="1:17" hidden="1" outlineLevel="2">
      <c r="F837" s="84"/>
      <c r="G837" s="84"/>
      <c r="H837" s="84"/>
      <c r="I837" s="84"/>
      <c r="J837" s="84"/>
      <c r="K837" s="84"/>
      <c r="L837" s="84"/>
      <c r="M837" s="84"/>
      <c r="N837" s="84"/>
      <c r="O837" s="84"/>
      <c r="P837" s="84"/>
      <c r="Q837" s="84"/>
    </row>
    <row r="838" spans="1:17" s="98" customFormat="1" hidden="1" outlineLevel="2">
      <c r="A838" s="94"/>
      <c r="B838" s="95"/>
      <c r="C838" s="96"/>
      <c r="D838" s="97"/>
      <c r="E838" s="84" t="str">
        <f t="shared" ref="E838:Q838" si="529" xml:space="preserve"> E730</f>
        <v>Closing RCV (RPI inflated RCV) - DMMY - real</v>
      </c>
      <c r="F838" s="84">
        <f t="shared" si="529"/>
        <v>0</v>
      </c>
      <c r="G838" s="84" t="str">
        <f t="shared" si="529"/>
        <v>£m</v>
      </c>
      <c r="H838" s="84">
        <f t="shared" si="529"/>
        <v>0</v>
      </c>
      <c r="I838" s="84">
        <f t="shared" si="529"/>
        <v>0</v>
      </c>
      <c r="J838" s="84">
        <f t="shared" si="529"/>
        <v>0</v>
      </c>
      <c r="K838" s="84">
        <f t="shared" si="529"/>
        <v>0</v>
      </c>
      <c r="L838" s="84">
        <f t="shared" si="529"/>
        <v>0</v>
      </c>
      <c r="M838" s="84">
        <f t="shared" si="529"/>
        <v>0</v>
      </c>
      <c r="N838" s="84">
        <f t="shared" si="529"/>
        <v>0</v>
      </c>
      <c r="O838" s="84">
        <f t="shared" si="529"/>
        <v>0</v>
      </c>
      <c r="P838" s="84">
        <f t="shared" si="529"/>
        <v>0</v>
      </c>
      <c r="Q838" s="84">
        <f t="shared" si="529"/>
        <v>0</v>
      </c>
    </row>
    <row r="839" spans="1:17" hidden="1" outlineLevel="2">
      <c r="D839" s="83" t="s">
        <v>719</v>
      </c>
      <c r="E839" s="195" t="str">
        <f t="shared" ref="E839:Q839" si="530" xml:space="preserve"> E775</f>
        <v>Closing RCV (CPIH inflated RCV) - DMMY - real</v>
      </c>
      <c r="F839" s="195">
        <f t="shared" si="530"/>
        <v>0</v>
      </c>
      <c r="G839" s="195" t="str">
        <f t="shared" si="530"/>
        <v>£m</v>
      </c>
      <c r="H839" s="195">
        <f t="shared" si="530"/>
        <v>0</v>
      </c>
      <c r="I839" s="195">
        <f t="shared" si="530"/>
        <v>0</v>
      </c>
      <c r="J839" s="195">
        <f t="shared" si="530"/>
        <v>0</v>
      </c>
      <c r="K839" s="195">
        <f t="shared" si="530"/>
        <v>0</v>
      </c>
      <c r="L839" s="195">
        <f t="shared" si="530"/>
        <v>0</v>
      </c>
      <c r="M839" s="195">
        <f t="shared" si="530"/>
        <v>0</v>
      </c>
      <c r="N839" s="195">
        <f t="shared" si="530"/>
        <v>0</v>
      </c>
      <c r="O839" s="195">
        <f t="shared" si="530"/>
        <v>0</v>
      </c>
      <c r="P839" s="195">
        <f t="shared" si="530"/>
        <v>0</v>
      </c>
      <c r="Q839" s="195">
        <f t="shared" si="530"/>
        <v>0</v>
      </c>
    </row>
    <row r="840" spans="1:17" hidden="1" outlineLevel="2">
      <c r="D840" s="83" t="s">
        <v>719</v>
      </c>
      <c r="E840" s="84" t="str">
        <f t="shared" ref="E840:Q840" si="531" xml:space="preserve"> E813</f>
        <v>Closing RCV (Post 2020 investment RCV) - DMMY - real</v>
      </c>
      <c r="F840" s="84">
        <f t="shared" si="531"/>
        <v>0</v>
      </c>
      <c r="G840" s="84" t="str">
        <f t="shared" si="531"/>
        <v>£m</v>
      </c>
      <c r="H840" s="84">
        <f t="shared" si="531"/>
        <v>0</v>
      </c>
      <c r="I840" s="84">
        <f t="shared" si="531"/>
        <v>0</v>
      </c>
      <c r="J840" s="84">
        <f t="shared" si="531"/>
        <v>0</v>
      </c>
      <c r="K840" s="84">
        <f t="shared" si="531"/>
        <v>0</v>
      </c>
      <c r="L840" s="84">
        <f t="shared" si="531"/>
        <v>0</v>
      </c>
      <c r="M840" s="84">
        <f t="shared" si="531"/>
        <v>0</v>
      </c>
      <c r="N840" s="84">
        <f t="shared" si="531"/>
        <v>0</v>
      </c>
      <c r="O840" s="84">
        <f t="shared" si="531"/>
        <v>0</v>
      </c>
      <c r="P840" s="84">
        <f t="shared" si="531"/>
        <v>0</v>
      </c>
      <c r="Q840" s="84">
        <f t="shared" si="531"/>
        <v>0</v>
      </c>
    </row>
    <row r="841" spans="1:17" hidden="1" outlineLevel="2">
      <c r="E841" s="211" t="s">
        <v>923</v>
      </c>
      <c r="F841" s="211"/>
      <c r="G841" s="211" t="s">
        <v>255</v>
      </c>
      <c r="H841" s="211"/>
      <c r="I841" s="211"/>
      <c r="J841" s="211">
        <f t="shared" ref="J841" si="532" xml:space="preserve"> SUM(J838:J840)</f>
        <v>0</v>
      </c>
      <c r="K841" s="211">
        <f t="shared" ref="K841:Q841" si="533" xml:space="preserve"> SUM(K838:K840)</f>
        <v>0</v>
      </c>
      <c r="L841" s="211">
        <f t="shared" si="533"/>
        <v>0</v>
      </c>
      <c r="M841" s="211">
        <f t="shared" si="533"/>
        <v>0</v>
      </c>
      <c r="N841" s="211">
        <f t="shared" si="533"/>
        <v>0</v>
      </c>
      <c r="O841" s="211">
        <f t="shared" si="533"/>
        <v>0</v>
      </c>
      <c r="P841" s="211">
        <f t="shared" si="533"/>
        <v>0</v>
      </c>
      <c r="Q841" s="211">
        <f t="shared" si="533"/>
        <v>0</v>
      </c>
    </row>
    <row r="842" spans="1:17" s="148" customFormat="1" hidden="1" outlineLevel="2">
      <c r="A842" s="143"/>
      <c r="B842" s="144"/>
      <c r="C842" s="145"/>
      <c r="D842" s="146"/>
      <c r="E842" s="147"/>
      <c r="G842" s="149"/>
    </row>
    <row r="843" spans="1:17" hidden="1" outlineLevel="2">
      <c r="E843" s="84" t="str">
        <f t="shared" ref="E843:Q843" si="534" xml:space="preserve"> E836</f>
        <v>Total: Opening RCV - DMMY - real</v>
      </c>
      <c r="F843" s="84">
        <f t="shared" si="534"/>
        <v>0</v>
      </c>
      <c r="G843" s="84" t="str">
        <f t="shared" si="534"/>
        <v>£m</v>
      </c>
      <c r="H843" s="84">
        <f t="shared" si="534"/>
        <v>0</v>
      </c>
      <c r="I843" s="84">
        <f t="shared" si="534"/>
        <v>0</v>
      </c>
      <c r="J843" s="84">
        <f t="shared" si="534"/>
        <v>0</v>
      </c>
      <c r="K843" s="84">
        <f t="shared" si="534"/>
        <v>0</v>
      </c>
      <c r="L843" s="84">
        <f t="shared" si="534"/>
        <v>0</v>
      </c>
      <c r="M843" s="84">
        <f t="shared" si="534"/>
        <v>0</v>
      </c>
      <c r="N843" s="84">
        <f t="shared" si="534"/>
        <v>0</v>
      </c>
      <c r="O843" s="84">
        <f t="shared" si="534"/>
        <v>0</v>
      </c>
      <c r="P843" s="84">
        <f t="shared" si="534"/>
        <v>0</v>
      </c>
      <c r="Q843" s="84">
        <f t="shared" si="534"/>
        <v>0</v>
      </c>
    </row>
    <row r="844" spans="1:17" hidden="1" outlineLevel="2">
      <c r="E844" s="84" t="str">
        <f t="shared" ref="E844:Q844" si="535" xml:space="preserve"> E841</f>
        <v>Total: Closing RCV - DMMY - real</v>
      </c>
      <c r="F844" s="84">
        <f t="shared" si="535"/>
        <v>0</v>
      </c>
      <c r="G844" s="84" t="str">
        <f t="shared" si="535"/>
        <v>£m</v>
      </c>
      <c r="H844" s="84">
        <f t="shared" si="535"/>
        <v>0</v>
      </c>
      <c r="I844" s="84">
        <f t="shared" si="535"/>
        <v>0</v>
      </c>
      <c r="J844" s="84">
        <f t="shared" si="535"/>
        <v>0</v>
      </c>
      <c r="K844" s="84">
        <f t="shared" si="535"/>
        <v>0</v>
      </c>
      <c r="L844" s="84">
        <f t="shared" si="535"/>
        <v>0</v>
      </c>
      <c r="M844" s="84">
        <f t="shared" si="535"/>
        <v>0</v>
      </c>
      <c r="N844" s="84">
        <f t="shared" si="535"/>
        <v>0</v>
      </c>
      <c r="O844" s="84">
        <f t="shared" si="535"/>
        <v>0</v>
      </c>
      <c r="P844" s="84">
        <f t="shared" si="535"/>
        <v>0</v>
      </c>
      <c r="Q844" s="84">
        <f t="shared" si="535"/>
        <v>0</v>
      </c>
    </row>
    <row r="845" spans="1:17" hidden="1" outlineLevel="2">
      <c r="E845" s="211" t="s">
        <v>924</v>
      </c>
      <c r="F845" s="211"/>
      <c r="G845" s="211" t="s">
        <v>255</v>
      </c>
      <c r="H845" s="211"/>
      <c r="I845" s="211"/>
      <c r="J845" s="211">
        <f t="shared" ref="J845:Q845" si="536" xml:space="preserve"> AVERAGE(J843:J844)</f>
        <v>0</v>
      </c>
      <c r="K845" s="211">
        <f t="shared" si="536"/>
        <v>0</v>
      </c>
      <c r="L845" s="211">
        <f t="shared" si="536"/>
        <v>0</v>
      </c>
      <c r="M845" s="211">
        <f t="shared" si="536"/>
        <v>0</v>
      </c>
      <c r="N845" s="211">
        <f t="shared" si="536"/>
        <v>0</v>
      </c>
      <c r="O845" s="211">
        <f t="shared" si="536"/>
        <v>0</v>
      </c>
      <c r="P845" s="211">
        <f t="shared" si="536"/>
        <v>0</v>
      </c>
      <c r="Q845" s="211">
        <f t="shared" si="536"/>
        <v>0</v>
      </c>
    </row>
    <row r="846" spans="1:17" hidden="1" outlineLevel="2">
      <c r="F846" s="84"/>
      <c r="G846" s="84"/>
      <c r="H846" s="84"/>
      <c r="I846" s="84"/>
      <c r="J846" s="84"/>
      <c r="K846" s="84"/>
      <c r="L846" s="84"/>
      <c r="M846" s="84"/>
      <c r="N846" s="84"/>
      <c r="O846" s="84"/>
      <c r="P846" s="84"/>
      <c r="Q846" s="84"/>
    </row>
    <row r="847" spans="1:17" hidden="1" outlineLevel="2">
      <c r="C847" s="86" t="s">
        <v>530</v>
      </c>
      <c r="F847" s="84"/>
      <c r="G847" s="84"/>
      <c r="H847" s="84"/>
      <c r="I847" s="84"/>
      <c r="J847" s="84"/>
      <c r="K847" s="84"/>
      <c r="L847" s="84"/>
      <c r="M847" s="84"/>
      <c r="N847" s="84"/>
      <c r="O847" s="84"/>
      <c r="P847" s="84"/>
      <c r="Q847" s="84"/>
    </row>
    <row r="848" spans="1:17" s="187" customFormat="1" hidden="1" outlineLevel="2">
      <c r="A848" s="183"/>
      <c r="B848" s="218"/>
      <c r="C848" s="185"/>
      <c r="D848" s="186"/>
      <c r="E848" s="181" t="str">
        <f xml:space="preserve"> Inp!E$199</f>
        <v>RCV balance - DMMY BEG - nominal</v>
      </c>
      <c r="F848" s="181">
        <f xml:space="preserve"> Inp!F$199</f>
        <v>0</v>
      </c>
      <c r="G848" s="181" t="str">
        <f xml:space="preserve"> Inp!G$199</f>
        <v>£m</v>
      </c>
      <c r="H848" s="181">
        <f xml:space="preserve"> Inp!H$199</f>
        <v>0</v>
      </c>
      <c r="I848" s="181">
        <f xml:space="preserve"> Inp!I$199</f>
        <v>0</v>
      </c>
      <c r="J848" s="181">
        <f xml:space="preserve"> Inp!J$199</f>
        <v>0</v>
      </c>
      <c r="K848" s="181">
        <f xml:space="preserve"> Inp!K$199</f>
        <v>0</v>
      </c>
      <c r="L848" s="181">
        <f xml:space="preserve"> Inp!L$199</f>
        <v>0</v>
      </c>
      <c r="M848" s="181">
        <f xml:space="preserve"> Inp!M$199</f>
        <v>0</v>
      </c>
      <c r="N848" s="181">
        <f xml:space="preserve"> Inp!N$199</f>
        <v>0</v>
      </c>
      <c r="O848" s="181">
        <f xml:space="preserve"> Inp!O$199</f>
        <v>0</v>
      </c>
      <c r="P848" s="181">
        <f xml:space="preserve"> Inp!P$199</f>
        <v>0</v>
      </c>
      <c r="Q848" s="181">
        <f xml:space="preserve"> Inp!Q$199</f>
        <v>0</v>
      </c>
    </row>
    <row r="849" spans="1:17" s="187" customFormat="1" hidden="1" outlineLevel="2">
      <c r="A849" s="183"/>
      <c r="B849" s="218"/>
      <c r="C849" s="185"/>
      <c r="D849" s="186"/>
      <c r="E849" s="181" t="str">
        <f xml:space="preserve"> Inp!E$200</f>
        <v>Indexation on RCV balance BEG - DMMY - nominal</v>
      </c>
      <c r="F849" s="181">
        <f xml:space="preserve"> Inp!F$200</f>
        <v>0</v>
      </c>
      <c r="G849" s="181" t="str">
        <f xml:space="preserve"> Inp!G$200</f>
        <v>£m</v>
      </c>
      <c r="H849" s="181">
        <f xml:space="preserve"> Inp!H$200</f>
        <v>0</v>
      </c>
      <c r="I849" s="181">
        <f xml:space="preserve"> Inp!I$200</f>
        <v>0</v>
      </c>
      <c r="J849" s="181">
        <f xml:space="preserve"> Inp!J$200</f>
        <v>0</v>
      </c>
      <c r="K849" s="181">
        <f xml:space="preserve"> Inp!K$200</f>
        <v>0</v>
      </c>
      <c r="L849" s="181">
        <f xml:space="preserve"> Inp!L$200</f>
        <v>0</v>
      </c>
      <c r="M849" s="293">
        <f xml:space="preserve"> Inp!M$200</f>
        <v>0</v>
      </c>
      <c r="N849" s="293">
        <f xml:space="preserve"> Inp!N$200</f>
        <v>0</v>
      </c>
      <c r="O849" s="293">
        <f xml:space="preserve"> Inp!O$200</f>
        <v>0</v>
      </c>
      <c r="P849" s="293">
        <f xml:space="preserve"> Inp!P$200</f>
        <v>0</v>
      </c>
      <c r="Q849" s="293">
        <f xml:space="preserve"> Inp!Q$200</f>
        <v>0</v>
      </c>
    </row>
    <row r="850" spans="1:17" s="187" customFormat="1" hidden="1" outlineLevel="2">
      <c r="A850" s="183"/>
      <c r="B850" s="216"/>
      <c r="C850" s="185"/>
      <c r="D850" s="186"/>
      <c r="E850" s="181" t="str">
        <f>Index!E$85</f>
        <v>CPIH index (PR19FD) - FYA - inflate from FYA 2017-18</v>
      </c>
      <c r="F850" s="181">
        <f>Index!F$85</f>
        <v>0</v>
      </c>
      <c r="G850" s="181" t="str">
        <f>Index!G$85</f>
        <v>Factor</v>
      </c>
      <c r="H850" s="181">
        <f>Index!H$85</f>
        <v>0</v>
      </c>
      <c r="I850" s="181">
        <f>Index!I$85</f>
        <v>0</v>
      </c>
      <c r="J850" s="181">
        <f>Index!J$85</f>
        <v>1</v>
      </c>
      <c r="K850" s="181">
        <f>Index!K$85</f>
        <v>1.0212697905005599</v>
      </c>
      <c r="L850" s="181">
        <f>Index!L$85</f>
        <v>1.0416029201511179</v>
      </c>
      <c r="M850" s="181">
        <f>Index!M$85</f>
        <v>1.0622616980779827</v>
      </c>
      <c r="N850" s="181">
        <f>Index!N$85</f>
        <v>1.0835515290872799</v>
      </c>
      <c r="O850" s="181">
        <f>Index!O$85</f>
        <v>1.1060365794841869</v>
      </c>
      <c r="P850" s="181">
        <f>Index!P$85</f>
        <v>1.1292633476533553</v>
      </c>
      <c r="Q850" s="181">
        <f>Index!Q$85</f>
        <v>1.1529778779540774</v>
      </c>
    </row>
    <row r="851" spans="1:17" s="240" customFormat="1" hidden="1" outlineLevel="2">
      <c r="A851" s="237"/>
      <c r="B851" s="220"/>
      <c r="C851" s="238"/>
      <c r="D851" s="239"/>
      <c r="E851" s="196" t="s">
        <v>925</v>
      </c>
      <c r="F851" s="196"/>
      <c r="G851" s="196" t="s">
        <v>255</v>
      </c>
      <c r="H851" s="196"/>
      <c r="I851" s="196"/>
      <c r="J851" s="196">
        <f t="shared" ref="J851:Q851" si="537" xml:space="preserve"> J848 / J850</f>
        <v>0</v>
      </c>
      <c r="K851" s="196">
        <f t="shared" si="537"/>
        <v>0</v>
      </c>
      <c r="L851" s="196">
        <f t="shared" si="537"/>
        <v>0</v>
      </c>
      <c r="M851" s="196">
        <f t="shared" si="537"/>
        <v>0</v>
      </c>
      <c r="N851" s="196">
        <f t="shared" si="537"/>
        <v>0</v>
      </c>
      <c r="O851" s="196">
        <f t="shared" si="537"/>
        <v>0</v>
      </c>
      <c r="P851" s="196">
        <f t="shared" si="537"/>
        <v>0</v>
      </c>
      <c r="Q851" s="196">
        <f t="shared" si="537"/>
        <v>0</v>
      </c>
    </row>
    <row r="852" spans="1:17" s="224" customFormat="1" hidden="1" outlineLevel="2">
      <c r="A852" s="219"/>
      <c r="B852" s="220"/>
      <c r="C852" s="221"/>
      <c r="D852" s="222"/>
      <c r="E852" s="223" t="s">
        <v>926</v>
      </c>
      <c r="F852" s="223"/>
      <c r="G852" s="223" t="s">
        <v>255</v>
      </c>
      <c r="H852" s="223"/>
      <c r="I852" s="223"/>
      <c r="J852" s="223">
        <f xml:space="preserve"> J849 / J850</f>
        <v>0</v>
      </c>
      <c r="K852" s="223">
        <f t="shared" ref="K852:Q852" si="538" xml:space="preserve"> K849 / K850</f>
        <v>0</v>
      </c>
      <c r="L852" s="223">
        <f t="shared" si="538"/>
        <v>0</v>
      </c>
      <c r="M852" s="223">
        <f t="shared" si="538"/>
        <v>0</v>
      </c>
      <c r="N852" s="223">
        <f t="shared" si="538"/>
        <v>0</v>
      </c>
      <c r="O852" s="223">
        <f t="shared" si="538"/>
        <v>0</v>
      </c>
      <c r="P852" s="223">
        <f t="shared" si="538"/>
        <v>0</v>
      </c>
      <c r="Q852" s="223">
        <f t="shared" si="538"/>
        <v>0</v>
      </c>
    </row>
    <row r="853" spans="1:17" s="224" customFormat="1" hidden="1" outlineLevel="2">
      <c r="A853" s="219"/>
      <c r="B853" s="220"/>
      <c r="C853" s="221"/>
      <c r="D853" s="222"/>
      <c r="E853" s="223" t="str">
        <f t="shared" ref="E853:Q853" si="539" xml:space="preserve"> E762</f>
        <v>Indexation on RCV - CPI(H) other adjustments balance - DMMY - real</v>
      </c>
      <c r="F853" s="223">
        <f t="shared" si="539"/>
        <v>0</v>
      </c>
      <c r="G853" s="223" t="str">
        <f t="shared" si="539"/>
        <v>£m</v>
      </c>
      <c r="H853" s="223">
        <f t="shared" si="539"/>
        <v>0</v>
      </c>
      <c r="I853" s="223">
        <f t="shared" si="539"/>
        <v>0</v>
      </c>
      <c r="J853" s="223">
        <f t="shared" si="539"/>
        <v>0</v>
      </c>
      <c r="K853" s="223">
        <f t="shared" si="539"/>
        <v>0</v>
      </c>
      <c r="L853" s="223">
        <f t="shared" si="539"/>
        <v>0</v>
      </c>
      <c r="M853" s="223">
        <f t="shared" si="539"/>
        <v>0</v>
      </c>
      <c r="N853" s="223">
        <f t="shared" si="539"/>
        <v>0</v>
      </c>
      <c r="O853" s="223">
        <f t="shared" si="539"/>
        <v>0</v>
      </c>
      <c r="P853" s="223">
        <f t="shared" si="539"/>
        <v>0</v>
      </c>
      <c r="Q853" s="223">
        <f t="shared" si="539"/>
        <v>0</v>
      </c>
    </row>
    <row r="854" spans="1:17" s="445" customFormat="1" hidden="1" outlineLevel="2">
      <c r="A854" s="143"/>
      <c r="B854" s="144"/>
      <c r="C854" s="145"/>
      <c r="D854" s="146"/>
      <c r="E854" s="444" t="s">
        <v>927</v>
      </c>
      <c r="F854" s="444"/>
      <c r="G854" s="444" t="s">
        <v>255</v>
      </c>
      <c r="H854" s="444"/>
      <c r="I854" s="444"/>
      <c r="J854" s="444">
        <f t="shared" ref="J854:Q854" si="540" xml:space="preserve"> SUM(J851:J853)</f>
        <v>0</v>
      </c>
      <c r="K854" s="444">
        <f t="shared" si="540"/>
        <v>0</v>
      </c>
      <c r="L854" s="444">
        <f t="shared" si="540"/>
        <v>0</v>
      </c>
      <c r="M854" s="444">
        <f t="shared" si="540"/>
        <v>0</v>
      </c>
      <c r="N854" s="444">
        <f t="shared" si="540"/>
        <v>0</v>
      </c>
      <c r="O854" s="444">
        <f t="shared" si="540"/>
        <v>0</v>
      </c>
      <c r="P854" s="444">
        <f t="shared" si="540"/>
        <v>0</v>
      </c>
      <c r="Q854" s="444">
        <f t="shared" si="540"/>
        <v>0</v>
      </c>
    </row>
    <row r="855" spans="1:17" s="240" customFormat="1" hidden="1" outlineLevel="2">
      <c r="A855" s="237"/>
      <c r="B855" s="241"/>
      <c r="C855" s="238"/>
      <c r="D855" s="239"/>
      <c r="E855" s="196"/>
      <c r="F855" s="196"/>
      <c r="G855" s="196"/>
      <c r="H855" s="196"/>
      <c r="I855" s="196"/>
      <c r="J855" s="196"/>
      <c r="K855" s="196"/>
      <c r="L855" s="196"/>
      <c r="M855" s="196"/>
      <c r="N855" s="196"/>
      <c r="O855" s="196"/>
      <c r="P855" s="196"/>
      <c r="Q855" s="196"/>
    </row>
    <row r="856" spans="1:17" hidden="1" outlineLevel="2">
      <c r="E856" s="84" t="str">
        <f t="shared" ref="E856:Q856" si="541" xml:space="preserve"> E836</f>
        <v>Total: Opening RCV - DMMY - real</v>
      </c>
      <c r="F856" s="84">
        <f t="shared" si="541"/>
        <v>0</v>
      </c>
      <c r="G856" s="84" t="str">
        <f t="shared" si="541"/>
        <v>£m</v>
      </c>
      <c r="H856" s="84">
        <f t="shared" si="541"/>
        <v>0</v>
      </c>
      <c r="I856" s="84">
        <f t="shared" si="541"/>
        <v>0</v>
      </c>
      <c r="J856" s="84">
        <f t="shared" si="541"/>
        <v>0</v>
      </c>
      <c r="K856" s="84">
        <f t="shared" si="541"/>
        <v>0</v>
      </c>
      <c r="L856" s="84">
        <f t="shared" si="541"/>
        <v>0</v>
      </c>
      <c r="M856" s="84">
        <f t="shared" si="541"/>
        <v>0</v>
      </c>
      <c r="N856" s="84">
        <f t="shared" si="541"/>
        <v>0</v>
      </c>
      <c r="O856" s="84">
        <f t="shared" si="541"/>
        <v>0</v>
      </c>
      <c r="P856" s="84">
        <f t="shared" si="541"/>
        <v>0</v>
      </c>
      <c r="Q856" s="84">
        <f t="shared" si="541"/>
        <v>0</v>
      </c>
    </row>
    <row r="857" spans="1:17" s="240" customFormat="1" hidden="1" outlineLevel="2">
      <c r="A857" s="237"/>
      <c r="B857" s="220"/>
      <c r="C857" s="238"/>
      <c r="D857" s="239"/>
      <c r="E857" s="196" t="str">
        <f t="shared" ref="E857:Q857" si="542" xml:space="preserve"> E854</f>
        <v>Total: DMMY BEG - real</v>
      </c>
      <c r="F857" s="196">
        <f t="shared" si="542"/>
        <v>0</v>
      </c>
      <c r="G857" s="196" t="str">
        <f t="shared" si="542"/>
        <v>£m</v>
      </c>
      <c r="H857" s="196">
        <f t="shared" si="542"/>
        <v>0</v>
      </c>
      <c r="I857" s="196">
        <f t="shared" si="542"/>
        <v>0</v>
      </c>
      <c r="J857" s="196">
        <f t="shared" si="542"/>
        <v>0</v>
      </c>
      <c r="K857" s="196">
        <f t="shared" si="542"/>
        <v>0</v>
      </c>
      <c r="L857" s="196">
        <f t="shared" si="542"/>
        <v>0</v>
      </c>
      <c r="M857" s="196">
        <f t="shared" si="542"/>
        <v>0</v>
      </c>
      <c r="N857" s="196">
        <f t="shared" si="542"/>
        <v>0</v>
      </c>
      <c r="O857" s="196">
        <f t="shared" si="542"/>
        <v>0</v>
      </c>
      <c r="P857" s="196">
        <f t="shared" si="542"/>
        <v>0</v>
      </c>
      <c r="Q857" s="196">
        <f t="shared" si="542"/>
        <v>0</v>
      </c>
    </row>
    <row r="858" spans="1:17" s="224" customFormat="1" hidden="1" outlineLevel="2">
      <c r="A858" s="219"/>
      <c r="B858" s="220"/>
      <c r="C858" s="221"/>
      <c r="D858" s="222"/>
      <c r="E858" s="223" t="s">
        <v>928</v>
      </c>
      <c r="G858" s="224" t="s">
        <v>724</v>
      </c>
      <c r="H858" s="247">
        <f xml:space="preserve"> SUM(J858:Q858)</f>
        <v>0</v>
      </c>
      <c r="I858" s="196"/>
      <c r="J858" s="224">
        <f t="shared" ref="J858:Q858" si="543" xml:space="preserve"> IF(ROUND(J856,3) = ROUND(J857,3), 0, 1)</f>
        <v>0</v>
      </c>
      <c r="K858" s="224">
        <f t="shared" si="543"/>
        <v>0</v>
      </c>
      <c r="L858" s="224">
        <f t="shared" si="543"/>
        <v>0</v>
      </c>
      <c r="M858" s="224">
        <f t="shared" si="543"/>
        <v>0</v>
      </c>
      <c r="N858" s="224">
        <f t="shared" si="543"/>
        <v>0</v>
      </c>
      <c r="O858" s="224">
        <f t="shared" si="543"/>
        <v>0</v>
      </c>
      <c r="P858" s="224">
        <f t="shared" si="543"/>
        <v>0</v>
      </c>
      <c r="Q858" s="224">
        <f t="shared" si="543"/>
        <v>0</v>
      </c>
    </row>
    <row r="859" spans="1:17" s="192" customFormat="1" hidden="1" outlineLevel="2">
      <c r="A859" s="188"/>
      <c r="B859" s="304"/>
      <c r="C859" s="190"/>
      <c r="D859" s="191"/>
      <c r="E859" s="195"/>
      <c r="M859" s="446"/>
      <c r="N859" s="446"/>
      <c r="O859" s="446"/>
      <c r="P859" s="446"/>
      <c r="Q859" s="446"/>
    </row>
    <row r="860" spans="1:17" hidden="1" outlineLevel="2">
      <c r="C860" s="86" t="s">
        <v>530</v>
      </c>
      <c r="F860" s="84"/>
      <c r="G860" s="84"/>
      <c r="H860" s="84"/>
      <c r="I860" s="84"/>
      <c r="J860" s="84"/>
      <c r="K860" s="84"/>
      <c r="L860" s="84"/>
      <c r="M860" s="84"/>
      <c r="N860" s="84"/>
      <c r="O860" s="84"/>
      <c r="P860" s="84"/>
      <c r="Q860" s="84"/>
    </row>
    <row r="861" spans="1:17" hidden="1" outlineLevel="2">
      <c r="E861" s="84" t="str">
        <f t="shared" ref="E861:Q861" si="544" xml:space="preserve"> E841</f>
        <v>Total: Closing RCV - DMMY - real</v>
      </c>
      <c r="F861" s="84">
        <f t="shared" si="544"/>
        <v>0</v>
      </c>
      <c r="G861" s="84" t="str">
        <f t="shared" si="544"/>
        <v>£m</v>
      </c>
      <c r="H861" s="84">
        <f t="shared" si="544"/>
        <v>0</v>
      </c>
      <c r="I861" s="84">
        <f t="shared" si="544"/>
        <v>0</v>
      </c>
      <c r="J861" s="84">
        <f t="shared" si="544"/>
        <v>0</v>
      </c>
      <c r="K861" s="84">
        <f t="shared" si="544"/>
        <v>0</v>
      </c>
      <c r="L861" s="84">
        <f t="shared" si="544"/>
        <v>0</v>
      </c>
      <c r="M861" s="84">
        <f t="shared" si="544"/>
        <v>0</v>
      </c>
      <c r="N861" s="84">
        <f t="shared" si="544"/>
        <v>0</v>
      </c>
      <c r="O861" s="84">
        <f t="shared" si="544"/>
        <v>0</v>
      </c>
      <c r="P861" s="84">
        <f t="shared" si="544"/>
        <v>0</v>
      </c>
      <c r="Q861" s="84">
        <f t="shared" si="544"/>
        <v>0</v>
      </c>
    </row>
    <row r="862" spans="1:17" s="187" customFormat="1" hidden="1" outlineLevel="2">
      <c r="A862" s="183"/>
      <c r="B862" s="218"/>
      <c r="C862" s="185"/>
      <c r="D862" s="186"/>
      <c r="E862" s="181" t="str">
        <f xml:space="preserve"> Inp!E$201</f>
        <v>RCV balance - DMMY - real</v>
      </c>
      <c r="F862" s="181">
        <f xml:space="preserve"> Inp!F$201</f>
        <v>0</v>
      </c>
      <c r="G862" s="181" t="str">
        <f xml:space="preserve"> Inp!G$201</f>
        <v>£m</v>
      </c>
      <c r="H862" s="181">
        <f xml:space="preserve"> Inp!H$201</f>
        <v>0</v>
      </c>
      <c r="I862" s="181">
        <f xml:space="preserve"> Inp!I$201</f>
        <v>0</v>
      </c>
      <c r="J862" s="181">
        <f xml:space="preserve"> Inp!J$201</f>
        <v>0</v>
      </c>
      <c r="K862" s="181">
        <f xml:space="preserve"> Inp!K$201</f>
        <v>0</v>
      </c>
      <c r="L862" s="181">
        <f xml:space="preserve"> Inp!L$201</f>
        <v>0</v>
      </c>
      <c r="M862" s="181">
        <f xml:space="preserve"> Inp!M$201</f>
        <v>0</v>
      </c>
      <c r="N862" s="181">
        <f xml:space="preserve"> Inp!N$201</f>
        <v>0</v>
      </c>
      <c r="O862" s="181">
        <f xml:space="preserve"> Inp!O$201</f>
        <v>0</v>
      </c>
      <c r="P862" s="181">
        <f xml:space="preserve"> Inp!P$201</f>
        <v>0</v>
      </c>
      <c r="Q862" s="181">
        <f xml:space="preserve"> Inp!Q$201</f>
        <v>0</v>
      </c>
    </row>
    <row r="863" spans="1:17" s="240" customFormat="1" hidden="1" outlineLevel="2">
      <c r="A863" s="237"/>
      <c r="B863" s="220"/>
      <c r="C863" s="238"/>
      <c r="D863" s="239"/>
      <c r="E863" s="196" t="str">
        <f t="shared" ref="E863:Q863" si="545" xml:space="preserve"> E762</f>
        <v>Indexation on RCV - CPI(H) other adjustments balance - DMMY - real</v>
      </c>
      <c r="F863" s="196">
        <f t="shared" si="545"/>
        <v>0</v>
      </c>
      <c r="G863" s="196" t="str">
        <f t="shared" si="545"/>
        <v>£m</v>
      </c>
      <c r="H863" s="196">
        <f t="shared" si="545"/>
        <v>0</v>
      </c>
      <c r="I863" s="196">
        <f t="shared" si="545"/>
        <v>0</v>
      </c>
      <c r="J863" s="196">
        <f t="shared" si="545"/>
        <v>0</v>
      </c>
      <c r="K863" s="196">
        <f t="shared" si="545"/>
        <v>0</v>
      </c>
      <c r="L863" s="196">
        <f t="shared" si="545"/>
        <v>0</v>
      </c>
      <c r="M863" s="196">
        <f t="shared" si="545"/>
        <v>0</v>
      </c>
      <c r="N863" s="196">
        <f t="shared" si="545"/>
        <v>0</v>
      </c>
      <c r="O863" s="196">
        <f t="shared" si="545"/>
        <v>0</v>
      </c>
      <c r="P863" s="196">
        <f t="shared" si="545"/>
        <v>0</v>
      </c>
      <c r="Q863" s="196">
        <f t="shared" si="545"/>
        <v>0</v>
      </c>
    </row>
    <row r="864" spans="1:17" s="224" customFormat="1" hidden="1" outlineLevel="2">
      <c r="A864" s="219"/>
      <c r="B864" s="220"/>
      <c r="C864" s="221"/>
      <c r="D864" s="222"/>
      <c r="E864" s="223" t="s">
        <v>928</v>
      </c>
      <c r="G864" s="224" t="s">
        <v>724</v>
      </c>
      <c r="H864" s="247">
        <f xml:space="preserve"> SUM(J864:Q864)</f>
        <v>0</v>
      </c>
      <c r="I864" s="196"/>
      <c r="J864" s="224">
        <f t="shared" ref="J864:Q864" si="546" xml:space="preserve"> IF(ROUND(J861,3) = ROUND((J862 + J863),3), 0, 1)</f>
        <v>0</v>
      </c>
      <c r="K864" s="224">
        <f t="shared" si="546"/>
        <v>0</v>
      </c>
      <c r="L864" s="224">
        <f t="shared" si="546"/>
        <v>0</v>
      </c>
      <c r="M864" s="224">
        <f t="shared" si="546"/>
        <v>0</v>
      </c>
      <c r="N864" s="224">
        <f t="shared" si="546"/>
        <v>0</v>
      </c>
      <c r="O864" s="224">
        <f t="shared" si="546"/>
        <v>0</v>
      </c>
      <c r="P864" s="224">
        <f t="shared" si="546"/>
        <v>0</v>
      </c>
      <c r="Q864" s="224">
        <f t="shared" si="546"/>
        <v>0</v>
      </c>
    </row>
    <row r="865" spans="1:17" hidden="1" outlineLevel="2"/>
    <row r="866" spans="1:17" hidden="1" outlineLevel="2"/>
    <row r="867" spans="1:17" hidden="1" outlineLevel="1"/>
    <row r="868" spans="1:17" hidden="1" outlineLevel="1" collapsed="1">
      <c r="B868" s="85" t="s">
        <v>759</v>
      </c>
    </row>
    <row r="869" spans="1:17" hidden="1" outlineLevel="2"/>
    <row r="870" spans="1:17" s="161" customFormat="1" hidden="1" outlineLevel="2">
      <c r="A870" s="157"/>
      <c r="B870" s="158"/>
      <c r="C870" s="159"/>
      <c r="D870" s="160"/>
      <c r="E870" s="155" t="str">
        <f xml:space="preserve"> Inp!E$206</f>
        <v>Regulatory equity notional (PR19FD)</v>
      </c>
      <c r="F870" s="155">
        <f xml:space="preserve"> Inp!F$206</f>
        <v>0</v>
      </c>
      <c r="G870" s="155" t="str">
        <f xml:space="preserve"> Inp!G$206</f>
        <v>%</v>
      </c>
      <c r="H870" s="155">
        <f xml:space="preserve"> Inp!H$206</f>
        <v>0</v>
      </c>
      <c r="I870" s="155">
        <f xml:space="preserve"> Inp!I$206</f>
        <v>0</v>
      </c>
      <c r="J870" s="249">
        <f xml:space="preserve"> Inp!J$206</f>
        <v>0</v>
      </c>
      <c r="K870" s="249">
        <f xml:space="preserve"> Inp!K$206</f>
        <v>0</v>
      </c>
      <c r="L870" s="249">
        <f xml:space="preserve"> Inp!L$206</f>
        <v>0</v>
      </c>
      <c r="M870" s="249">
        <f xml:space="preserve"> Inp!M$206</f>
        <v>0.4</v>
      </c>
      <c r="N870" s="249">
        <f xml:space="preserve"> Inp!N$206</f>
        <v>0.4</v>
      </c>
      <c r="O870" s="249">
        <f xml:space="preserve"> Inp!O$206</f>
        <v>0.4</v>
      </c>
      <c r="P870" s="249">
        <f xml:space="preserve"> Inp!P$206</f>
        <v>0.4</v>
      </c>
      <c r="Q870" s="249">
        <f xml:space="preserve"> Inp!Q$206</f>
        <v>0.4</v>
      </c>
    </row>
    <row r="871" spans="1:17" hidden="1" outlineLevel="2">
      <c r="B871" s="304"/>
      <c r="E871" s="84" t="str">
        <f t="shared" ref="E871:Q871" si="547" xml:space="preserve"> E845</f>
        <v>Average total RCV - DMMY - real</v>
      </c>
      <c r="F871" s="84">
        <f t="shared" si="547"/>
        <v>0</v>
      </c>
      <c r="G871" s="84" t="str">
        <f t="shared" si="547"/>
        <v>£m</v>
      </c>
      <c r="H871" s="84">
        <f t="shared" si="547"/>
        <v>0</v>
      </c>
      <c r="I871" s="84">
        <f t="shared" si="547"/>
        <v>0</v>
      </c>
      <c r="J871" s="84">
        <f t="shared" si="547"/>
        <v>0</v>
      </c>
      <c r="K871" s="84">
        <f t="shared" si="547"/>
        <v>0</v>
      </c>
      <c r="L871" s="84">
        <f t="shared" si="547"/>
        <v>0</v>
      </c>
      <c r="M871" s="84">
        <f t="shared" si="547"/>
        <v>0</v>
      </c>
      <c r="N871" s="84">
        <f t="shared" si="547"/>
        <v>0</v>
      </c>
      <c r="O871" s="84">
        <f t="shared" si="547"/>
        <v>0</v>
      </c>
      <c r="P871" s="84">
        <f t="shared" si="547"/>
        <v>0</v>
      </c>
      <c r="Q871" s="84">
        <f t="shared" si="547"/>
        <v>0</v>
      </c>
    </row>
    <row r="872" spans="1:17" hidden="1" outlineLevel="2">
      <c r="B872" s="269"/>
      <c r="E872" s="84" t="s">
        <v>929</v>
      </c>
      <c r="G872" s="70" t="s">
        <v>255</v>
      </c>
      <c r="J872" s="84">
        <f t="shared" ref="J872:Q872" si="548" xml:space="preserve"> J870 * J871</f>
        <v>0</v>
      </c>
      <c r="K872" s="84">
        <f t="shared" si="548"/>
        <v>0</v>
      </c>
      <c r="L872" s="84">
        <f t="shared" si="548"/>
        <v>0</v>
      </c>
      <c r="M872" s="84">
        <f t="shared" si="548"/>
        <v>0</v>
      </c>
      <c r="N872" s="84">
        <f t="shared" si="548"/>
        <v>0</v>
      </c>
      <c r="O872" s="84">
        <f t="shared" si="548"/>
        <v>0</v>
      </c>
      <c r="P872" s="84">
        <f t="shared" si="548"/>
        <v>0</v>
      </c>
      <c r="Q872" s="84">
        <f t="shared" si="548"/>
        <v>0</v>
      </c>
    </row>
    <row r="873" spans="1:17" hidden="1" outlineLevel="1"/>
    <row r="874" spans="1:17" hidden="1" outlineLevel="1" collapsed="1">
      <c r="B874" s="85" t="s">
        <v>761</v>
      </c>
    </row>
    <row r="875" spans="1:17" hidden="1" outlineLevel="2"/>
    <row r="876" spans="1:17" s="161" customFormat="1" hidden="1" outlineLevel="2">
      <c r="A876" s="157"/>
      <c r="B876" s="158"/>
      <c r="C876" s="159"/>
      <c r="D876" s="160"/>
      <c r="E876" s="155" t="str">
        <f xml:space="preserve"> Inp!E$214</f>
        <v>Regulatory equity actual</v>
      </c>
      <c r="F876" s="155">
        <f xml:space="preserve"> Inp!F$214</f>
        <v>0</v>
      </c>
      <c r="G876" s="155" t="str">
        <f xml:space="preserve"> Inp!G$214</f>
        <v>%</v>
      </c>
      <c r="H876" s="155">
        <f xml:space="preserve"> Inp!H$214</f>
        <v>0</v>
      </c>
      <c r="I876" s="155">
        <f xml:space="preserve"> Inp!I$214</f>
        <v>0</v>
      </c>
      <c r="J876" s="249">
        <f xml:space="preserve"> Inp!J$214</f>
        <v>0</v>
      </c>
      <c r="K876" s="249">
        <f xml:space="preserve"> Inp!K$214</f>
        <v>0</v>
      </c>
      <c r="L876" s="249">
        <f xml:space="preserve"> Inp!L$214</f>
        <v>0</v>
      </c>
      <c r="M876" s="249">
        <f xml:space="preserve"> Inp!M$214</f>
        <v>0.33494999999999997</v>
      </c>
      <c r="N876" s="249">
        <f xml:space="preserve"> Inp!N$214</f>
        <v>0</v>
      </c>
      <c r="O876" s="249">
        <f xml:space="preserve"> Inp!O$214</f>
        <v>0</v>
      </c>
      <c r="P876" s="249">
        <f xml:space="preserve"> Inp!P$214</f>
        <v>0</v>
      </c>
      <c r="Q876" s="249">
        <f xml:space="preserve"> Inp!Q$214</f>
        <v>0</v>
      </c>
    </row>
    <row r="877" spans="1:17" hidden="1" outlineLevel="2">
      <c r="E877" s="84" t="str">
        <f t="shared" ref="E877:Q877" si="549" xml:space="preserve"> E845</f>
        <v>Average total RCV - DMMY - real</v>
      </c>
      <c r="F877" s="84">
        <f t="shared" si="549"/>
        <v>0</v>
      </c>
      <c r="G877" s="84" t="str">
        <f t="shared" si="549"/>
        <v>£m</v>
      </c>
      <c r="H877" s="84">
        <f t="shared" si="549"/>
        <v>0</v>
      </c>
      <c r="I877" s="84">
        <f t="shared" si="549"/>
        <v>0</v>
      </c>
      <c r="J877" s="84">
        <f t="shared" si="549"/>
        <v>0</v>
      </c>
      <c r="K877" s="84">
        <f t="shared" si="549"/>
        <v>0</v>
      </c>
      <c r="L877" s="84">
        <f t="shared" si="549"/>
        <v>0</v>
      </c>
      <c r="M877" s="84">
        <f t="shared" si="549"/>
        <v>0</v>
      </c>
      <c r="N877" s="84">
        <f t="shared" si="549"/>
        <v>0</v>
      </c>
      <c r="O877" s="84">
        <f t="shared" si="549"/>
        <v>0</v>
      </c>
      <c r="P877" s="84">
        <f t="shared" si="549"/>
        <v>0</v>
      </c>
      <c r="Q877" s="84">
        <f t="shared" si="549"/>
        <v>0</v>
      </c>
    </row>
    <row r="878" spans="1:17" hidden="1" outlineLevel="2">
      <c r="E878" s="84" t="s">
        <v>930</v>
      </c>
      <c r="G878" s="70" t="s">
        <v>255</v>
      </c>
      <c r="J878" s="84">
        <f t="shared" ref="J878:Q878" si="550" xml:space="preserve"> J876 * J877</f>
        <v>0</v>
      </c>
      <c r="K878" s="84">
        <f t="shared" si="550"/>
        <v>0</v>
      </c>
      <c r="L878" s="84">
        <f t="shared" si="550"/>
        <v>0</v>
      </c>
      <c r="M878" s="84">
        <f t="shared" si="550"/>
        <v>0</v>
      </c>
      <c r="N878" s="84">
        <f t="shared" si="550"/>
        <v>0</v>
      </c>
      <c r="O878" s="84">
        <f t="shared" si="550"/>
        <v>0</v>
      </c>
      <c r="P878" s="84">
        <f t="shared" si="550"/>
        <v>0</v>
      </c>
      <c r="Q878" s="84">
        <f t="shared" si="550"/>
        <v>0</v>
      </c>
    </row>
    <row r="879" spans="1:17" hidden="1" outlineLevel="1">
      <c r="J879" s="84"/>
      <c r="K879" s="84"/>
      <c r="L879" s="84"/>
      <c r="M879" s="84"/>
      <c r="N879" s="84"/>
      <c r="O879" s="84"/>
      <c r="P879" s="84"/>
      <c r="Q879" s="84"/>
    </row>
    <row r="880" spans="1:17" hidden="1" outlineLevel="1">
      <c r="J880" s="84"/>
      <c r="K880" s="84"/>
      <c r="L880" s="84"/>
      <c r="M880" s="84"/>
      <c r="N880" s="84"/>
      <c r="O880" s="84"/>
      <c r="P880" s="84"/>
      <c r="Q880" s="84"/>
    </row>
    <row r="881" spans="1:20"/>
    <row r="882" spans="1:20" collapsed="1">
      <c r="A882" s="33" t="s">
        <v>931</v>
      </c>
      <c r="B882" s="33"/>
      <c r="C882" s="33"/>
      <c r="D882" s="33"/>
      <c r="E882" s="33"/>
      <c r="F882" s="33"/>
      <c r="G882" s="33"/>
      <c r="H882" s="33"/>
      <c r="I882" s="33"/>
      <c r="J882" s="33"/>
      <c r="K882" s="33"/>
      <c r="L882" s="33"/>
      <c r="M882" s="33"/>
      <c r="N882" s="33"/>
      <c r="O882" s="33"/>
      <c r="P882" s="33"/>
      <c r="Q882" s="33"/>
      <c r="R882" s="33"/>
      <c r="S882" s="33"/>
      <c r="T882" s="33"/>
    </row>
    <row r="883" spans="1:20" hidden="1" outlineLevel="1"/>
    <row r="884" spans="1:20" hidden="1" outlineLevel="1">
      <c r="E884" s="84" t="str">
        <f t="shared" ref="E884:Q884" si="551" xml:space="preserve"> E$172</f>
        <v>Notional regulated equity - WR - real</v>
      </c>
      <c r="F884" s="84">
        <f t="shared" si="551"/>
        <v>0</v>
      </c>
      <c r="G884" s="84" t="str">
        <f t="shared" si="551"/>
        <v>£m</v>
      </c>
      <c r="H884" s="84">
        <f t="shared" si="551"/>
        <v>0</v>
      </c>
      <c r="I884" s="84">
        <f t="shared" si="551"/>
        <v>0</v>
      </c>
      <c r="J884" s="84">
        <f t="shared" si="551"/>
        <v>0</v>
      </c>
      <c r="K884" s="84">
        <f t="shared" si="551"/>
        <v>0</v>
      </c>
      <c r="L884" s="84">
        <f t="shared" si="551"/>
        <v>0</v>
      </c>
      <c r="M884" s="84">
        <f t="shared" si="551"/>
        <v>237.77927401213907</v>
      </c>
      <c r="N884" s="84">
        <f t="shared" si="551"/>
        <v>235.37672171154873</v>
      </c>
      <c r="O884" s="84">
        <f t="shared" si="551"/>
        <v>235.1440827853643</v>
      </c>
      <c r="P884" s="84">
        <f t="shared" si="551"/>
        <v>238.38100705126672</v>
      </c>
      <c r="Q884" s="84">
        <f t="shared" si="551"/>
        <v>240.85601174386585</v>
      </c>
    </row>
    <row r="885" spans="1:20" hidden="1" outlineLevel="1">
      <c r="E885" s="84" t="str">
        <f t="shared" ref="E885:Q885" si="552" xml:space="preserve"> E$347</f>
        <v>Notional regulated equity - WN - real</v>
      </c>
      <c r="F885" s="84">
        <f t="shared" si="552"/>
        <v>0</v>
      </c>
      <c r="G885" s="84" t="str">
        <f t="shared" si="552"/>
        <v>£m</v>
      </c>
      <c r="H885" s="84">
        <f t="shared" si="552"/>
        <v>0</v>
      </c>
      <c r="I885" s="84">
        <f t="shared" si="552"/>
        <v>0</v>
      </c>
      <c r="J885" s="84">
        <f t="shared" si="552"/>
        <v>0</v>
      </c>
      <c r="K885" s="84">
        <f t="shared" si="552"/>
        <v>0</v>
      </c>
      <c r="L885" s="84">
        <f t="shared" si="552"/>
        <v>0</v>
      </c>
      <c r="M885" s="84">
        <f t="shared" si="552"/>
        <v>1350.4286976561868</v>
      </c>
      <c r="N885" s="84">
        <f t="shared" si="552"/>
        <v>1337.0254124533919</v>
      </c>
      <c r="O885" s="84">
        <f t="shared" si="552"/>
        <v>1321.17547574538</v>
      </c>
      <c r="P885" s="84">
        <f t="shared" si="552"/>
        <v>1300.1792915181577</v>
      </c>
      <c r="Q885" s="84">
        <f t="shared" si="552"/>
        <v>1269.9442851930373</v>
      </c>
    </row>
    <row r="886" spans="1:20" hidden="1" outlineLevel="1">
      <c r="E886" s="84" t="str">
        <f t="shared" ref="E886:Q886" si="553" xml:space="preserve"> E$522</f>
        <v>Notional regulated equity - WWN - real</v>
      </c>
      <c r="F886" s="84">
        <f t="shared" si="553"/>
        <v>0</v>
      </c>
      <c r="G886" s="84" t="str">
        <f t="shared" si="553"/>
        <v>£m</v>
      </c>
      <c r="H886" s="84">
        <f t="shared" si="553"/>
        <v>0</v>
      </c>
      <c r="I886" s="84">
        <f t="shared" si="553"/>
        <v>0</v>
      </c>
      <c r="J886" s="84">
        <f t="shared" si="553"/>
        <v>0</v>
      </c>
      <c r="K886" s="84">
        <f t="shared" si="553"/>
        <v>0</v>
      </c>
      <c r="L886" s="84">
        <f t="shared" si="553"/>
        <v>0</v>
      </c>
      <c r="M886" s="84">
        <f t="shared" si="553"/>
        <v>2721.3091506985893</v>
      </c>
      <c r="N886" s="84">
        <f t="shared" si="553"/>
        <v>2687.0044496659975</v>
      </c>
      <c r="O886" s="84">
        <f t="shared" si="553"/>
        <v>2653.7468611600834</v>
      </c>
      <c r="P886" s="84">
        <f t="shared" si="553"/>
        <v>2649.0832746542737</v>
      </c>
      <c r="Q886" s="84">
        <f t="shared" si="553"/>
        <v>2664.8479828795439</v>
      </c>
    </row>
    <row r="887" spans="1:20" hidden="1" outlineLevel="1">
      <c r="E887" s="84" t="str">
        <f t="shared" ref="E887:Q887" si="554" xml:space="preserve"> E$697</f>
        <v>Notional regulated equity - BR - real</v>
      </c>
      <c r="F887" s="84">
        <f t="shared" si="554"/>
        <v>0</v>
      </c>
      <c r="G887" s="84" t="str">
        <f t="shared" si="554"/>
        <v>£m</v>
      </c>
      <c r="H887" s="84">
        <f t="shared" si="554"/>
        <v>0</v>
      </c>
      <c r="I887" s="84">
        <f t="shared" si="554"/>
        <v>0</v>
      </c>
      <c r="J887" s="84">
        <f t="shared" si="554"/>
        <v>0</v>
      </c>
      <c r="K887" s="84">
        <f t="shared" si="554"/>
        <v>0</v>
      </c>
      <c r="L887" s="84">
        <f t="shared" si="554"/>
        <v>0</v>
      </c>
      <c r="M887" s="84">
        <f t="shared" si="554"/>
        <v>174.46325220559029</v>
      </c>
      <c r="N887" s="84">
        <f t="shared" si="554"/>
        <v>173.76513865663281</v>
      </c>
      <c r="O887" s="84">
        <f t="shared" si="554"/>
        <v>172.20235604099349</v>
      </c>
      <c r="P887" s="84">
        <f t="shared" si="554"/>
        <v>168.2489463541292</v>
      </c>
      <c r="Q887" s="84">
        <f t="shared" si="554"/>
        <v>163.24265182623583</v>
      </c>
    </row>
    <row r="888" spans="1:20" hidden="1" outlineLevel="1">
      <c r="E888" s="84" t="str">
        <f t="shared" ref="E888:Q888" si="555" xml:space="preserve"> E$872</f>
        <v>Notional regulated equity - DMMY - real</v>
      </c>
      <c r="F888" s="84">
        <f t="shared" si="555"/>
        <v>0</v>
      </c>
      <c r="G888" s="84" t="str">
        <f t="shared" si="555"/>
        <v>£m</v>
      </c>
      <c r="H888" s="84">
        <f t="shared" si="555"/>
        <v>0</v>
      </c>
      <c r="I888" s="84">
        <f t="shared" si="555"/>
        <v>0</v>
      </c>
      <c r="J888" s="84">
        <f t="shared" si="555"/>
        <v>0</v>
      </c>
      <c r="K888" s="84">
        <f t="shared" si="555"/>
        <v>0</v>
      </c>
      <c r="L888" s="84">
        <f t="shared" si="555"/>
        <v>0</v>
      </c>
      <c r="M888" s="84">
        <f t="shared" si="555"/>
        <v>0</v>
      </c>
      <c r="N888" s="84">
        <f t="shared" si="555"/>
        <v>0</v>
      </c>
      <c r="O888" s="84">
        <f t="shared" si="555"/>
        <v>0</v>
      </c>
      <c r="P888" s="84">
        <f t="shared" si="555"/>
        <v>0</v>
      </c>
      <c r="Q888" s="84">
        <f t="shared" si="555"/>
        <v>0</v>
      </c>
    </row>
    <row r="889" spans="1:20" hidden="1" outlineLevel="1">
      <c r="E889" s="243" t="s">
        <v>932</v>
      </c>
      <c r="F889" s="211"/>
      <c r="G889" s="211" t="s">
        <v>255</v>
      </c>
      <c r="H889" s="211"/>
      <c r="I889" s="211"/>
      <c r="J889" s="211">
        <f t="shared" ref="J889" si="556" xml:space="preserve"> SUM(J884:J888)</f>
        <v>0</v>
      </c>
      <c r="K889" s="211">
        <f t="shared" ref="K889" si="557" xml:space="preserve"> SUM(K884:K888)</f>
        <v>0</v>
      </c>
      <c r="L889" s="211">
        <f t="shared" ref="L889" si="558" xml:space="preserve"> SUM(L884:L888)</f>
        <v>0</v>
      </c>
      <c r="M889" s="211">
        <f t="shared" ref="M889" si="559" xml:space="preserve"> SUM(M884:M888)</f>
        <v>4483.9803745725048</v>
      </c>
      <c r="N889" s="211">
        <f t="shared" ref="N889" si="560" xml:space="preserve"> SUM(N884:N888)</f>
        <v>4433.1717224875711</v>
      </c>
      <c r="O889" s="211">
        <f t="shared" ref="O889" si="561" xml:space="preserve"> SUM(O884:O888)</f>
        <v>4382.2687757318208</v>
      </c>
      <c r="P889" s="211">
        <f t="shared" ref="P889" si="562" xml:space="preserve"> SUM(P884:P888)</f>
        <v>4355.8925195778284</v>
      </c>
      <c r="Q889" s="211">
        <f t="shared" ref="Q889" si="563" xml:space="preserve"> SUM(Q884:Q888)</f>
        <v>4338.8909316426825</v>
      </c>
    </row>
    <row r="890" spans="1:20" s="148" customFormat="1" hidden="1" outlineLevel="1">
      <c r="A890" s="143"/>
      <c r="B890" s="144"/>
      <c r="C890" s="145"/>
      <c r="D890" s="146"/>
      <c r="E890" s="147"/>
      <c r="G890" s="149"/>
    </row>
    <row r="891" spans="1:20"/>
    <row r="892" spans="1:20" collapsed="1">
      <c r="A892" s="33" t="s">
        <v>933</v>
      </c>
      <c r="B892" s="33"/>
      <c r="C892" s="33"/>
      <c r="D892" s="33"/>
      <c r="E892" s="33"/>
      <c r="F892" s="33"/>
      <c r="G892" s="33"/>
      <c r="H892" s="33"/>
      <c r="I892" s="33"/>
      <c r="J892" s="33"/>
      <c r="K892" s="33"/>
      <c r="L892" s="33"/>
      <c r="M892" s="33"/>
      <c r="N892" s="33"/>
      <c r="O892" s="33"/>
      <c r="P892" s="33"/>
      <c r="Q892" s="33"/>
      <c r="R892" s="33"/>
      <c r="S892" s="33"/>
      <c r="T892" s="33"/>
    </row>
    <row r="893" spans="1:20" hidden="1" outlineLevel="1"/>
    <row r="894" spans="1:20" hidden="1" outlineLevel="1">
      <c r="E894" s="84" t="str">
        <f t="shared" ref="E894:Q894" si="564" xml:space="preserve"> E$178</f>
        <v>Actual regulated equity - WR - real</v>
      </c>
      <c r="F894" s="84">
        <f t="shared" si="564"/>
        <v>0</v>
      </c>
      <c r="G894" s="84" t="str">
        <f t="shared" si="564"/>
        <v>£m</v>
      </c>
      <c r="H894" s="84">
        <f t="shared" si="564"/>
        <v>0</v>
      </c>
      <c r="I894" s="84">
        <f t="shared" si="564"/>
        <v>0</v>
      </c>
      <c r="J894" s="84">
        <f t="shared" si="564"/>
        <v>0</v>
      </c>
      <c r="K894" s="84">
        <f t="shared" si="564"/>
        <v>0</v>
      </c>
      <c r="L894" s="84">
        <f t="shared" si="564"/>
        <v>0</v>
      </c>
      <c r="M894" s="84">
        <f t="shared" si="564"/>
        <v>199.11041957591493</v>
      </c>
      <c r="N894" s="84">
        <f t="shared" si="564"/>
        <v>0</v>
      </c>
      <c r="O894" s="84">
        <f t="shared" si="564"/>
        <v>0</v>
      </c>
      <c r="P894" s="84">
        <f t="shared" si="564"/>
        <v>0</v>
      </c>
      <c r="Q894" s="84">
        <f t="shared" si="564"/>
        <v>0</v>
      </c>
    </row>
    <row r="895" spans="1:20" hidden="1" outlineLevel="1">
      <c r="E895" s="84" t="str">
        <f t="shared" ref="E895:Q895" si="565" xml:space="preserve"> E$353</f>
        <v>Actual regulated equity - WN - real</v>
      </c>
      <c r="F895" s="84">
        <f t="shared" si="565"/>
        <v>0</v>
      </c>
      <c r="G895" s="84" t="str">
        <f t="shared" si="565"/>
        <v>£m</v>
      </c>
      <c r="H895" s="84">
        <f t="shared" si="565"/>
        <v>0</v>
      </c>
      <c r="I895" s="84">
        <f t="shared" si="565"/>
        <v>0</v>
      </c>
      <c r="J895" s="84">
        <f t="shared" si="565"/>
        <v>0</v>
      </c>
      <c r="K895" s="84">
        <f t="shared" si="565"/>
        <v>0</v>
      </c>
      <c r="L895" s="84">
        <f t="shared" si="565"/>
        <v>0</v>
      </c>
      <c r="M895" s="84">
        <f t="shared" si="565"/>
        <v>1130.8152306998493</v>
      </c>
      <c r="N895" s="84">
        <f t="shared" si="565"/>
        <v>0</v>
      </c>
      <c r="O895" s="84">
        <f t="shared" si="565"/>
        <v>0</v>
      </c>
      <c r="P895" s="84">
        <f t="shared" si="565"/>
        <v>0</v>
      </c>
      <c r="Q895" s="84">
        <f t="shared" si="565"/>
        <v>0</v>
      </c>
    </row>
    <row r="896" spans="1:20" hidden="1" outlineLevel="1">
      <c r="E896" s="84" t="str">
        <f t="shared" ref="E896:Q896" si="566" xml:space="preserve"> E$528</f>
        <v>Actual regulated equity - WWN - real</v>
      </c>
      <c r="F896" s="84">
        <f t="shared" si="566"/>
        <v>0</v>
      </c>
      <c r="G896" s="84" t="str">
        <f t="shared" si="566"/>
        <v>£m</v>
      </c>
      <c r="H896" s="84">
        <f t="shared" si="566"/>
        <v>0</v>
      </c>
      <c r="I896" s="84">
        <f t="shared" si="566"/>
        <v>0</v>
      </c>
      <c r="J896" s="84">
        <f t="shared" si="566"/>
        <v>0</v>
      </c>
      <c r="K896" s="84">
        <f t="shared" si="566"/>
        <v>0</v>
      </c>
      <c r="L896" s="84">
        <f t="shared" si="566"/>
        <v>0</v>
      </c>
      <c r="M896" s="84">
        <f t="shared" si="566"/>
        <v>2278.7562500662311</v>
      </c>
      <c r="N896" s="84">
        <f t="shared" si="566"/>
        <v>0</v>
      </c>
      <c r="O896" s="84">
        <f t="shared" si="566"/>
        <v>0</v>
      </c>
      <c r="P896" s="84">
        <f t="shared" si="566"/>
        <v>0</v>
      </c>
      <c r="Q896" s="84">
        <f t="shared" si="566"/>
        <v>0</v>
      </c>
    </row>
    <row r="897" spans="1:17" hidden="1" outlineLevel="1">
      <c r="E897" s="84" t="str">
        <f t="shared" ref="E897:Q897" si="567" xml:space="preserve"> E$703</f>
        <v>Actual regulated equity - BR - real</v>
      </c>
      <c r="F897" s="84">
        <f t="shared" si="567"/>
        <v>0</v>
      </c>
      <c r="G897" s="84" t="str">
        <f t="shared" si="567"/>
        <v>£m</v>
      </c>
      <c r="H897" s="84">
        <f t="shared" si="567"/>
        <v>0</v>
      </c>
      <c r="I897" s="84">
        <f t="shared" si="567"/>
        <v>0</v>
      </c>
      <c r="J897" s="84">
        <f t="shared" si="567"/>
        <v>0</v>
      </c>
      <c r="K897" s="84">
        <f t="shared" si="567"/>
        <v>0</v>
      </c>
      <c r="L897" s="84">
        <f t="shared" si="567"/>
        <v>0</v>
      </c>
      <c r="M897" s="84">
        <f t="shared" si="567"/>
        <v>146.09116581565615</v>
      </c>
      <c r="N897" s="84">
        <f t="shared" si="567"/>
        <v>0</v>
      </c>
      <c r="O897" s="84">
        <f t="shared" si="567"/>
        <v>0</v>
      </c>
      <c r="P897" s="84">
        <f t="shared" si="567"/>
        <v>0</v>
      </c>
      <c r="Q897" s="84">
        <f t="shared" si="567"/>
        <v>0</v>
      </c>
    </row>
    <row r="898" spans="1:17" hidden="1" outlineLevel="1">
      <c r="E898" s="84" t="str">
        <f t="shared" ref="E898:Q898" si="568" xml:space="preserve"> E$878</f>
        <v>Actual regulated equity - DMMY - real</v>
      </c>
      <c r="F898" s="84">
        <f t="shared" si="568"/>
        <v>0</v>
      </c>
      <c r="G898" s="84" t="str">
        <f t="shared" si="568"/>
        <v>£m</v>
      </c>
      <c r="H898" s="84">
        <f t="shared" si="568"/>
        <v>0</v>
      </c>
      <c r="I898" s="84">
        <f t="shared" si="568"/>
        <v>0</v>
      </c>
      <c r="J898" s="84">
        <f t="shared" si="568"/>
        <v>0</v>
      </c>
      <c r="K898" s="84">
        <f t="shared" si="568"/>
        <v>0</v>
      </c>
      <c r="L898" s="84">
        <f t="shared" si="568"/>
        <v>0</v>
      </c>
      <c r="M898" s="84">
        <f t="shared" si="568"/>
        <v>0</v>
      </c>
      <c r="N898" s="84">
        <f t="shared" si="568"/>
        <v>0</v>
      </c>
      <c r="O898" s="84">
        <f t="shared" si="568"/>
        <v>0</v>
      </c>
      <c r="P898" s="84">
        <f t="shared" si="568"/>
        <v>0</v>
      </c>
      <c r="Q898" s="84">
        <f t="shared" si="568"/>
        <v>0</v>
      </c>
    </row>
    <row r="899" spans="1:17" hidden="1" outlineLevel="1">
      <c r="E899" s="243" t="s">
        <v>934</v>
      </c>
      <c r="F899" s="211"/>
      <c r="G899" s="211" t="s">
        <v>255</v>
      </c>
      <c r="H899" s="211"/>
      <c r="I899" s="211"/>
      <c r="J899" s="211">
        <f t="shared" ref="J899:Q899" si="569" xml:space="preserve"> SUM(J894:J898)</f>
        <v>0</v>
      </c>
      <c r="K899" s="211">
        <f t="shared" si="569"/>
        <v>0</v>
      </c>
      <c r="L899" s="211">
        <f t="shared" si="569"/>
        <v>0</v>
      </c>
      <c r="M899" s="211">
        <f t="shared" si="569"/>
        <v>3754.7730661576511</v>
      </c>
      <c r="N899" s="211">
        <f t="shared" si="569"/>
        <v>0</v>
      </c>
      <c r="O899" s="211">
        <f t="shared" si="569"/>
        <v>0</v>
      </c>
      <c r="P899" s="211">
        <f t="shared" si="569"/>
        <v>0</v>
      </c>
      <c r="Q899" s="211">
        <f t="shared" si="569"/>
        <v>0</v>
      </c>
    </row>
    <row r="900" spans="1:17" s="148" customFormat="1" hidden="1" outlineLevel="1">
      <c r="A900" s="143"/>
      <c r="B900" s="144"/>
      <c r="C900" s="145"/>
      <c r="D900" s="146"/>
      <c r="E900" s="147"/>
      <c r="G900" s="149"/>
    </row>
    <row r="901" spans="1:17"/>
    <row r="902" spans="1:17" collapsed="1">
      <c r="A902" s="33" t="s">
        <v>935</v>
      </c>
      <c r="B902" s="33"/>
      <c r="C902" s="33"/>
      <c r="D902" s="33"/>
      <c r="E902" s="33"/>
      <c r="F902" s="33"/>
      <c r="G902" s="33"/>
      <c r="H902" s="33"/>
      <c r="I902" s="33"/>
      <c r="J902" s="33"/>
      <c r="K902" s="33"/>
      <c r="L902" s="33"/>
      <c r="M902" s="33"/>
      <c r="N902" s="33"/>
      <c r="O902" s="33"/>
      <c r="P902" s="33"/>
      <c r="Q902" s="33"/>
    </row>
    <row r="903" spans="1:17" s="240" customFormat="1" hidden="1" outlineLevel="1">
      <c r="A903" s="273"/>
      <c r="B903" s="273"/>
      <c r="C903" s="273"/>
      <c r="D903" s="273"/>
      <c r="E903" s="497"/>
      <c r="F903" s="273"/>
      <c r="G903" s="273"/>
      <c r="H903" s="273"/>
      <c r="I903" s="273"/>
      <c r="J903" s="273"/>
      <c r="K903" s="273"/>
      <c r="L903" s="273"/>
      <c r="M903" s="273"/>
      <c r="N903" s="273"/>
      <c r="O903" s="273"/>
      <c r="P903" s="273"/>
      <c r="Q903" s="273"/>
    </row>
    <row r="904" spans="1:17" s="240" customFormat="1" hidden="1" outlineLevel="1">
      <c r="A904" s="273"/>
      <c r="B904" s="273"/>
      <c r="C904" s="273"/>
      <c r="D904" s="273"/>
      <c r="E904" s="497" t="str">
        <f xml:space="preserve"> E39</f>
        <v>Check: Closing RCV (RPI inflated RCV) - WR - real</v>
      </c>
      <c r="F904" s="273"/>
      <c r="G904" s="273"/>
      <c r="H904" s="247">
        <f xml:space="preserve"> H39</f>
        <v>0</v>
      </c>
      <c r="I904" s="273"/>
      <c r="J904" s="273"/>
      <c r="K904" s="273"/>
      <c r="L904" s="273"/>
      <c r="M904" s="273"/>
      <c r="N904" s="273"/>
      <c r="O904" s="273"/>
      <c r="P904" s="273"/>
      <c r="Q904" s="273"/>
    </row>
    <row r="905" spans="1:17" s="240" customFormat="1" hidden="1" outlineLevel="1">
      <c r="A905" s="273"/>
      <c r="B905" s="273"/>
      <c r="C905" s="273"/>
      <c r="D905" s="273"/>
      <c r="E905" s="497" t="str">
        <f xml:space="preserve"> E86</f>
        <v>Check: Closing RCV (CPIH inflated RCV) - WR - real</v>
      </c>
      <c r="F905" s="273"/>
      <c r="G905" s="273"/>
      <c r="H905" s="247">
        <f xml:space="preserve"> H86</f>
        <v>0</v>
      </c>
      <c r="I905" s="273"/>
      <c r="J905" s="273"/>
      <c r="K905" s="273"/>
      <c r="L905" s="273"/>
      <c r="M905" s="273"/>
      <c r="N905" s="273"/>
      <c r="O905" s="273"/>
      <c r="P905" s="273"/>
      <c r="Q905" s="273"/>
    </row>
    <row r="906" spans="1:17" s="240" customFormat="1" hidden="1" outlineLevel="1">
      <c r="A906" s="273"/>
      <c r="B906" s="273"/>
      <c r="C906" s="273"/>
      <c r="D906" s="273"/>
      <c r="E906" s="497" t="str">
        <f xml:space="preserve"> E122</f>
        <v>Check: Closing RCV (Post 2020 investment RCV) - WR - real</v>
      </c>
      <c r="F906" s="273"/>
      <c r="G906" s="273"/>
      <c r="H906" s="247">
        <f xml:space="preserve"> H122</f>
        <v>0</v>
      </c>
      <c r="I906" s="273"/>
      <c r="J906" s="273"/>
      <c r="K906" s="273"/>
      <c r="L906" s="273"/>
      <c r="M906" s="273"/>
      <c r="N906" s="273"/>
      <c r="O906" s="273"/>
      <c r="P906" s="273"/>
      <c r="Q906" s="273"/>
    </row>
    <row r="907" spans="1:17" s="240" customFormat="1" hidden="1" outlineLevel="1">
      <c r="A907" s="273"/>
      <c r="B907" s="273"/>
      <c r="C907" s="273"/>
      <c r="D907" s="273"/>
      <c r="E907" s="497" t="str">
        <f xml:space="preserve"> E158</f>
        <v>Check: Total opening RCV - WR - real</v>
      </c>
      <c r="F907" s="273"/>
      <c r="G907" s="273"/>
      <c r="H907" s="247">
        <f xml:space="preserve"> H158</f>
        <v>0</v>
      </c>
      <c r="I907" s="273"/>
      <c r="J907" s="273"/>
      <c r="K907" s="273"/>
      <c r="L907" s="273"/>
      <c r="M907" s="273"/>
      <c r="N907" s="273"/>
      <c r="O907" s="273"/>
      <c r="P907" s="273"/>
      <c r="Q907" s="273"/>
    </row>
    <row r="908" spans="1:17" s="240" customFormat="1" hidden="1" outlineLevel="1">
      <c r="A908" s="273"/>
      <c r="B908" s="273"/>
      <c r="C908" s="273"/>
      <c r="D908" s="273"/>
      <c r="E908" s="497" t="str">
        <f xml:space="preserve"> E164</f>
        <v>Check: Total closing RCV - WR - real</v>
      </c>
      <c r="F908" s="273"/>
      <c r="G908" s="273"/>
      <c r="H908" s="247">
        <f xml:space="preserve"> H164</f>
        <v>0</v>
      </c>
      <c r="I908" s="273"/>
      <c r="J908" s="273"/>
      <c r="K908" s="273"/>
      <c r="L908" s="273"/>
      <c r="M908" s="273"/>
      <c r="N908" s="273"/>
      <c r="O908" s="273"/>
      <c r="P908" s="273"/>
      <c r="Q908" s="273"/>
    </row>
    <row r="909" spans="1:17" s="240" customFormat="1" hidden="1" outlineLevel="1">
      <c r="A909" s="273"/>
      <c r="B909" s="273"/>
      <c r="C909" s="273"/>
      <c r="D909" s="273"/>
      <c r="E909" s="497"/>
      <c r="F909" s="273"/>
      <c r="G909" s="273"/>
      <c r="H909" s="497"/>
      <c r="I909" s="273"/>
      <c r="J909" s="273"/>
      <c r="K909" s="273"/>
      <c r="L909" s="273"/>
      <c r="M909" s="273"/>
      <c r="N909" s="273"/>
      <c r="O909" s="273"/>
      <c r="P909" s="273"/>
      <c r="Q909" s="273"/>
    </row>
    <row r="910" spans="1:17" s="240" customFormat="1" hidden="1" outlineLevel="1">
      <c r="A910" s="273"/>
      <c r="B910" s="273"/>
      <c r="C910" s="273"/>
      <c r="D910" s="273"/>
      <c r="E910" s="497" t="str">
        <f xml:space="preserve"> E214</f>
        <v>Check: Closing RCV (RPI inflated RCV) - WN - real</v>
      </c>
      <c r="F910" s="273"/>
      <c r="G910" s="273"/>
      <c r="H910" s="247">
        <f xml:space="preserve"> H214</f>
        <v>0</v>
      </c>
      <c r="I910" s="273"/>
      <c r="J910" s="273"/>
      <c r="K910" s="273"/>
      <c r="L910" s="273"/>
      <c r="M910" s="273"/>
      <c r="N910" s="273"/>
      <c r="O910" s="273"/>
      <c r="P910" s="273"/>
      <c r="Q910" s="273"/>
    </row>
    <row r="911" spans="1:17" s="240" customFormat="1" hidden="1" outlineLevel="1">
      <c r="A911" s="273"/>
      <c r="B911" s="273"/>
      <c r="C911" s="273"/>
      <c r="D911" s="273"/>
      <c r="E911" s="497" t="str">
        <f xml:space="preserve"> E261</f>
        <v>Check: Closing RCV (CPIH inflated RCV) - WN - real</v>
      </c>
      <c r="F911" s="273"/>
      <c r="G911" s="273"/>
      <c r="H911" s="247">
        <f xml:space="preserve"> H261</f>
        <v>0</v>
      </c>
      <c r="I911" s="273"/>
      <c r="J911" s="273"/>
      <c r="K911" s="273"/>
      <c r="L911" s="273"/>
      <c r="M911" s="273"/>
      <c r="N911" s="273"/>
      <c r="O911" s="273"/>
      <c r="P911" s="273"/>
      <c r="Q911" s="273"/>
    </row>
    <row r="912" spans="1:17" s="240" customFormat="1" hidden="1" outlineLevel="1">
      <c r="A912" s="273"/>
      <c r="B912" s="273"/>
      <c r="C912" s="273"/>
      <c r="D912" s="273"/>
      <c r="E912" s="497" t="str">
        <f xml:space="preserve"> E297</f>
        <v>Check: Closing RCV (Post 2020 investment RCV) - WR - real</v>
      </c>
      <c r="F912" s="273"/>
      <c r="G912" s="273"/>
      <c r="H912" s="247">
        <f xml:space="preserve"> H297</f>
        <v>0</v>
      </c>
      <c r="I912" s="273"/>
      <c r="J912" s="273"/>
      <c r="K912" s="273"/>
      <c r="L912" s="273"/>
      <c r="M912" s="273"/>
      <c r="N912" s="273"/>
      <c r="O912" s="273"/>
      <c r="P912" s="273"/>
      <c r="Q912" s="273"/>
    </row>
    <row r="913" spans="1:17" s="240" customFormat="1" hidden="1" outlineLevel="1">
      <c r="A913" s="273"/>
      <c r="B913" s="273"/>
      <c r="C913" s="273"/>
      <c r="D913" s="273"/>
      <c r="E913" s="497" t="str">
        <f xml:space="preserve"> E333</f>
        <v>Check: Total opening RCV - WN - real</v>
      </c>
      <c r="F913" s="273"/>
      <c r="G913" s="273"/>
      <c r="H913" s="247">
        <f xml:space="preserve"> H333</f>
        <v>0</v>
      </c>
      <c r="I913" s="273"/>
      <c r="J913" s="273"/>
      <c r="K913" s="273"/>
      <c r="L913" s="273"/>
      <c r="M913" s="273"/>
      <c r="N913" s="273"/>
      <c r="O913" s="273"/>
      <c r="P913" s="273"/>
      <c r="Q913" s="273"/>
    </row>
    <row r="914" spans="1:17" s="240" customFormat="1" hidden="1" outlineLevel="1">
      <c r="A914" s="273"/>
      <c r="B914" s="273"/>
      <c r="C914" s="273"/>
      <c r="D914" s="273"/>
      <c r="E914" s="497" t="str">
        <f xml:space="preserve"> E339</f>
        <v>Check: Total closing RCV - WN - real</v>
      </c>
      <c r="F914" s="273"/>
      <c r="G914" s="273"/>
      <c r="H914" s="247">
        <f xml:space="preserve"> H339</f>
        <v>0</v>
      </c>
      <c r="I914" s="273"/>
      <c r="J914" s="273"/>
      <c r="K914" s="273"/>
      <c r="L914" s="273"/>
      <c r="M914" s="273"/>
      <c r="N914" s="273"/>
      <c r="O914" s="273"/>
      <c r="P914" s="273"/>
      <c r="Q914" s="273"/>
    </row>
    <row r="915" spans="1:17" s="240" customFormat="1" hidden="1" outlineLevel="1">
      <c r="A915" s="273"/>
      <c r="B915" s="273"/>
      <c r="C915" s="273"/>
      <c r="D915" s="273"/>
      <c r="E915" s="497"/>
      <c r="F915" s="273"/>
      <c r="G915" s="273"/>
      <c r="H915" s="497"/>
      <c r="I915" s="273"/>
      <c r="J915" s="273"/>
      <c r="K915" s="273"/>
      <c r="L915" s="273"/>
      <c r="M915" s="273"/>
      <c r="N915" s="273"/>
      <c r="O915" s="273"/>
      <c r="P915" s="273"/>
      <c r="Q915" s="273"/>
    </row>
    <row r="916" spans="1:17" s="240" customFormat="1" hidden="1" outlineLevel="1">
      <c r="A916" s="273"/>
      <c r="B916" s="273"/>
      <c r="C916" s="273"/>
      <c r="D916" s="273"/>
      <c r="E916" s="497" t="str">
        <f xml:space="preserve"> E389</f>
        <v>Check: Closing RCV (RPI inflated RCV) - WWN - real</v>
      </c>
      <c r="F916" s="273"/>
      <c r="G916" s="273"/>
      <c r="H916" s="247">
        <f xml:space="preserve"> H389</f>
        <v>0</v>
      </c>
      <c r="I916" s="273"/>
      <c r="J916" s="273"/>
      <c r="K916" s="273"/>
      <c r="L916" s="273"/>
      <c r="M916" s="273"/>
      <c r="N916" s="273"/>
      <c r="O916" s="273"/>
      <c r="P916" s="273"/>
      <c r="Q916" s="273"/>
    </row>
    <row r="917" spans="1:17" s="240" customFormat="1" hidden="1" outlineLevel="1">
      <c r="A917" s="273"/>
      <c r="B917" s="273"/>
      <c r="C917" s="273"/>
      <c r="D917" s="273"/>
      <c r="E917" s="497" t="str">
        <f xml:space="preserve"> E436</f>
        <v>Check: Closing RCV (CPIH inflated RCV) - WWN - real</v>
      </c>
      <c r="F917" s="273"/>
      <c r="G917" s="273"/>
      <c r="H917" s="247">
        <f xml:space="preserve"> H436</f>
        <v>0</v>
      </c>
      <c r="I917" s="273"/>
      <c r="J917" s="273"/>
      <c r="K917" s="273"/>
      <c r="L917" s="273"/>
      <c r="M917" s="273"/>
      <c r="N917" s="273"/>
      <c r="O917" s="273"/>
      <c r="P917" s="273"/>
      <c r="Q917" s="273"/>
    </row>
    <row r="918" spans="1:17" s="240" customFormat="1" hidden="1" outlineLevel="1">
      <c r="A918" s="273"/>
      <c r="B918" s="273"/>
      <c r="C918" s="273"/>
      <c r="D918" s="273"/>
      <c r="E918" s="497" t="str">
        <f xml:space="preserve"> E472</f>
        <v>Check: Closing RCV (Post 2020 investment RCV) - WR - real</v>
      </c>
      <c r="F918" s="273"/>
      <c r="G918" s="273"/>
      <c r="H918" s="247">
        <f xml:space="preserve"> H472</f>
        <v>0</v>
      </c>
      <c r="I918" s="273"/>
      <c r="J918" s="273"/>
      <c r="K918" s="273"/>
      <c r="L918" s="273"/>
      <c r="M918" s="273"/>
      <c r="N918" s="273"/>
      <c r="O918" s="273"/>
      <c r="P918" s="273"/>
      <c r="Q918" s="273"/>
    </row>
    <row r="919" spans="1:17" s="240" customFormat="1" hidden="1" outlineLevel="1">
      <c r="A919" s="273"/>
      <c r="B919" s="273"/>
      <c r="C919" s="273"/>
      <c r="D919" s="273"/>
      <c r="E919" s="497" t="str">
        <f xml:space="preserve"> E508</f>
        <v>Check: Total opening RCV - WWN - real</v>
      </c>
      <c r="F919" s="273"/>
      <c r="G919" s="273"/>
      <c r="H919" s="247">
        <f xml:space="preserve"> H508</f>
        <v>0</v>
      </c>
      <c r="I919" s="273"/>
      <c r="J919" s="273"/>
      <c r="K919" s="273"/>
      <c r="L919" s="273"/>
      <c r="M919" s="273"/>
      <c r="N919" s="273"/>
      <c r="O919" s="273"/>
      <c r="P919" s="273"/>
      <c r="Q919" s="273"/>
    </row>
    <row r="920" spans="1:17" s="240" customFormat="1" hidden="1" outlineLevel="1">
      <c r="A920" s="273"/>
      <c r="B920" s="273"/>
      <c r="C920" s="273"/>
      <c r="D920" s="273"/>
      <c r="E920" s="497" t="str">
        <f xml:space="preserve"> E514</f>
        <v>Check: Total closing RCV - WWN - real</v>
      </c>
      <c r="F920" s="273"/>
      <c r="G920" s="273"/>
      <c r="H920" s="247">
        <f xml:space="preserve"> H514</f>
        <v>0</v>
      </c>
      <c r="I920" s="273"/>
      <c r="J920" s="273"/>
      <c r="K920" s="273"/>
      <c r="L920" s="273"/>
      <c r="M920" s="273"/>
      <c r="N920" s="273"/>
      <c r="O920" s="273"/>
      <c r="P920" s="273"/>
      <c r="Q920" s="273"/>
    </row>
    <row r="921" spans="1:17" s="240" customFormat="1" hidden="1" outlineLevel="1">
      <c r="A921" s="273"/>
      <c r="B921" s="273"/>
      <c r="C921" s="273"/>
      <c r="D921" s="273"/>
      <c r="E921" s="497"/>
      <c r="F921" s="273"/>
      <c r="G921" s="273"/>
      <c r="H921" s="497"/>
      <c r="I921" s="273"/>
      <c r="J921" s="273"/>
      <c r="K921" s="273"/>
      <c r="L921" s="273"/>
      <c r="M921" s="273"/>
      <c r="N921" s="273"/>
      <c r="O921" s="273"/>
      <c r="P921" s="273"/>
      <c r="Q921" s="273"/>
    </row>
    <row r="922" spans="1:17" s="240" customFormat="1" hidden="1" outlineLevel="1">
      <c r="A922" s="273"/>
      <c r="B922" s="273"/>
      <c r="C922" s="273"/>
      <c r="D922" s="273"/>
      <c r="E922" s="497" t="str">
        <f xml:space="preserve"> E564</f>
        <v>Check: Closing RCV (RPI inflated RCV) - BR - real</v>
      </c>
      <c r="F922" s="273"/>
      <c r="G922" s="273"/>
      <c r="H922" s="247">
        <f xml:space="preserve"> H564</f>
        <v>0</v>
      </c>
      <c r="I922" s="273"/>
      <c r="J922" s="273"/>
      <c r="K922" s="273"/>
      <c r="L922" s="273"/>
      <c r="M922" s="273"/>
      <c r="N922" s="273"/>
      <c r="O922" s="273"/>
      <c r="P922" s="273"/>
      <c r="Q922" s="273"/>
    </row>
    <row r="923" spans="1:17" s="240" customFormat="1" hidden="1" outlineLevel="1">
      <c r="A923" s="273"/>
      <c r="B923" s="273"/>
      <c r="C923" s="273"/>
      <c r="D923" s="273"/>
      <c r="E923" s="497" t="str">
        <f xml:space="preserve"> E611</f>
        <v>Check: Closing RCV (CPIH inflated RCV) - BR - real</v>
      </c>
      <c r="F923" s="273"/>
      <c r="G923" s="273"/>
      <c r="H923" s="247">
        <f xml:space="preserve"> H611</f>
        <v>0</v>
      </c>
      <c r="I923" s="273"/>
      <c r="J923" s="273"/>
      <c r="K923" s="273"/>
      <c r="L923" s="273"/>
      <c r="M923" s="273"/>
      <c r="N923" s="273"/>
      <c r="O923" s="273"/>
      <c r="P923" s="273"/>
      <c r="Q923" s="273"/>
    </row>
    <row r="924" spans="1:17" s="240" customFormat="1" hidden="1" outlineLevel="1">
      <c r="A924" s="273"/>
      <c r="B924" s="273"/>
      <c r="C924" s="273"/>
      <c r="D924" s="273"/>
      <c r="E924" s="497" t="str">
        <f xml:space="preserve"> E647</f>
        <v>Check: Closing RCV (Post 2020 investment RCV) - WR - real</v>
      </c>
      <c r="F924" s="273"/>
      <c r="G924" s="273"/>
      <c r="H924" s="247">
        <f xml:space="preserve"> H647</f>
        <v>0</v>
      </c>
      <c r="I924" s="273"/>
      <c r="J924" s="273"/>
      <c r="K924" s="273"/>
      <c r="L924" s="273"/>
      <c r="M924" s="273"/>
      <c r="N924" s="273"/>
      <c r="O924" s="273"/>
      <c r="P924" s="273"/>
      <c r="Q924" s="273"/>
    </row>
    <row r="925" spans="1:17" s="240" customFormat="1" hidden="1" outlineLevel="1">
      <c r="A925" s="273"/>
      <c r="B925" s="273"/>
      <c r="C925" s="273"/>
      <c r="D925" s="273"/>
      <c r="E925" s="497" t="str">
        <f xml:space="preserve"> E683</f>
        <v>Check: Total opening RCV - BR - real</v>
      </c>
      <c r="F925" s="273"/>
      <c r="G925" s="273"/>
      <c r="H925" s="247">
        <f xml:space="preserve"> H683</f>
        <v>0</v>
      </c>
      <c r="I925" s="273"/>
      <c r="J925" s="273"/>
      <c r="K925" s="273"/>
      <c r="L925" s="273"/>
      <c r="M925" s="273"/>
      <c r="N925" s="273"/>
      <c r="O925" s="273"/>
      <c r="P925" s="273"/>
      <c r="Q925" s="273"/>
    </row>
    <row r="926" spans="1:17" s="240" customFormat="1" hidden="1" outlineLevel="1">
      <c r="A926" s="273"/>
      <c r="B926" s="273"/>
      <c r="C926" s="273"/>
      <c r="D926" s="273"/>
      <c r="E926" s="497" t="str">
        <f xml:space="preserve"> E689</f>
        <v>Check: Total closing RCV - BR - real</v>
      </c>
      <c r="F926" s="273"/>
      <c r="G926" s="273"/>
      <c r="H926" s="247">
        <f xml:space="preserve"> H689</f>
        <v>0</v>
      </c>
      <c r="I926" s="273"/>
      <c r="J926" s="273"/>
      <c r="K926" s="273"/>
      <c r="L926" s="273"/>
      <c r="M926" s="273"/>
      <c r="N926" s="273"/>
      <c r="O926" s="273"/>
      <c r="P926" s="273"/>
      <c r="Q926" s="273"/>
    </row>
    <row r="927" spans="1:17" s="240" customFormat="1" hidden="1" outlineLevel="1">
      <c r="A927" s="273"/>
      <c r="B927" s="273"/>
      <c r="C927" s="273"/>
      <c r="D927" s="273"/>
      <c r="E927" s="497"/>
      <c r="F927" s="273"/>
      <c r="G927" s="273"/>
      <c r="H927" s="497"/>
      <c r="I927" s="273"/>
      <c r="J927" s="273"/>
      <c r="K927" s="273"/>
      <c r="L927" s="273"/>
      <c r="M927" s="273"/>
      <c r="N927" s="273"/>
      <c r="O927" s="273"/>
      <c r="P927" s="273"/>
      <c r="Q927" s="273"/>
    </row>
    <row r="928" spans="1:17" s="240" customFormat="1" hidden="1" outlineLevel="1">
      <c r="A928" s="273"/>
      <c r="B928" s="273"/>
      <c r="C928" s="273"/>
      <c r="D928" s="273"/>
      <c r="E928" s="497" t="str">
        <f xml:space="preserve"> E739</f>
        <v>Check: Closing RCV (RPI inflated RCV) - DMMY - real</v>
      </c>
      <c r="F928" s="273"/>
      <c r="G928" s="273"/>
      <c r="H928" s="247">
        <f xml:space="preserve"> H739</f>
        <v>0</v>
      </c>
      <c r="I928" s="273"/>
      <c r="J928" s="273"/>
      <c r="K928" s="273"/>
      <c r="L928" s="273"/>
      <c r="M928" s="273"/>
      <c r="N928" s="273"/>
      <c r="O928" s="273"/>
      <c r="P928" s="273"/>
      <c r="Q928" s="273"/>
    </row>
    <row r="929" spans="1:20" s="240" customFormat="1" hidden="1" outlineLevel="1">
      <c r="A929" s="273"/>
      <c r="B929" s="273"/>
      <c r="C929" s="273"/>
      <c r="D929" s="273"/>
      <c r="E929" s="497" t="str">
        <f xml:space="preserve"> E786</f>
        <v>Check: Closing RCV (CPIH inflated RCV) - DMMY - real</v>
      </c>
      <c r="F929" s="273"/>
      <c r="G929" s="273"/>
      <c r="H929" s="247">
        <f xml:space="preserve"> H786</f>
        <v>0</v>
      </c>
      <c r="I929" s="273"/>
      <c r="J929" s="273"/>
      <c r="K929" s="273"/>
      <c r="L929" s="273"/>
      <c r="M929" s="273"/>
      <c r="N929" s="273"/>
      <c r="O929" s="273"/>
      <c r="P929" s="273"/>
      <c r="Q929" s="273"/>
    </row>
    <row r="930" spans="1:20" s="240" customFormat="1" hidden="1" outlineLevel="1">
      <c r="A930" s="273"/>
      <c r="B930" s="273"/>
      <c r="C930" s="273"/>
      <c r="D930" s="273"/>
      <c r="E930" s="497" t="str">
        <f xml:space="preserve"> E822</f>
        <v>Check: Closing RCV (Post 2020 investment RCV) - DMMY - real</v>
      </c>
      <c r="F930" s="273"/>
      <c r="G930" s="273"/>
      <c r="H930" s="247">
        <f xml:space="preserve"> H822</f>
        <v>0</v>
      </c>
      <c r="I930" s="273"/>
      <c r="J930" s="273"/>
      <c r="K930" s="273"/>
      <c r="L930" s="273"/>
      <c r="M930" s="273"/>
      <c r="N930" s="273"/>
      <c r="O930" s="273"/>
      <c r="P930" s="273"/>
      <c r="Q930" s="273"/>
    </row>
    <row r="931" spans="1:20" s="240" customFormat="1" hidden="1" outlineLevel="1">
      <c r="A931" s="273"/>
      <c r="B931" s="273"/>
      <c r="C931" s="273"/>
      <c r="D931" s="273"/>
      <c r="E931" s="497" t="str">
        <f xml:space="preserve"> E858</f>
        <v>Check: Total opening RCV - DMMY - real</v>
      </c>
      <c r="F931" s="273"/>
      <c r="G931" s="273"/>
      <c r="H931" s="247">
        <f xml:space="preserve"> H858</f>
        <v>0</v>
      </c>
      <c r="I931" s="273"/>
      <c r="J931" s="273"/>
      <c r="K931" s="273"/>
      <c r="L931" s="273"/>
      <c r="M931" s="273"/>
      <c r="N931" s="273"/>
      <c r="O931" s="273"/>
      <c r="P931" s="273"/>
      <c r="Q931" s="273"/>
    </row>
    <row r="932" spans="1:20" s="240" customFormat="1" hidden="1" outlineLevel="1">
      <c r="A932" s="273"/>
      <c r="B932" s="273"/>
      <c r="C932" s="273"/>
      <c r="D932" s="273"/>
      <c r="E932" s="497" t="str">
        <f xml:space="preserve"> E864</f>
        <v>Check: Total opening RCV - DMMY - real</v>
      </c>
      <c r="F932" s="273"/>
      <c r="G932" s="273"/>
      <c r="H932" s="247">
        <f xml:space="preserve"> H864</f>
        <v>0</v>
      </c>
      <c r="I932" s="273"/>
      <c r="J932" s="273"/>
      <c r="K932" s="273"/>
      <c r="L932" s="273"/>
      <c r="M932" s="273"/>
      <c r="N932" s="273"/>
      <c r="O932" s="273"/>
      <c r="P932" s="273"/>
      <c r="Q932" s="273"/>
    </row>
    <row r="933" spans="1:20" s="240" customFormat="1">
      <c r="A933" s="273"/>
      <c r="B933" s="273"/>
      <c r="C933" s="273"/>
      <c r="D933" s="273"/>
      <c r="E933" s="497"/>
      <c r="F933" s="273"/>
      <c r="G933" s="273"/>
      <c r="H933" s="273"/>
      <c r="I933" s="273"/>
      <c r="J933" s="273"/>
      <c r="K933" s="273"/>
      <c r="L933" s="273"/>
      <c r="M933" s="273"/>
      <c r="N933" s="273"/>
      <c r="O933" s="273"/>
      <c r="P933" s="273"/>
      <c r="Q933" s="273"/>
    </row>
    <row r="934" spans="1:20" s="240" customFormat="1">
      <c r="A934" s="273"/>
      <c r="B934" s="273"/>
      <c r="C934" s="273"/>
      <c r="D934" s="273"/>
      <c r="E934" s="497" t="s">
        <v>935</v>
      </c>
      <c r="F934" s="273"/>
      <c r="G934" s="273"/>
      <c r="H934" s="247">
        <f xml:space="preserve"> SUM(H904:H908,H910:H914,H916:H920,H922:H926,H928:H932)</f>
        <v>0</v>
      </c>
      <c r="I934" s="273"/>
      <c r="J934" s="273"/>
      <c r="K934" s="273"/>
      <c r="L934" s="273"/>
      <c r="M934" s="273"/>
      <c r="N934" s="273"/>
      <c r="O934" s="273"/>
      <c r="P934" s="273"/>
      <c r="Q934" s="273"/>
    </row>
    <row r="935" spans="1:20" s="240" customFormat="1">
      <c r="A935" s="273"/>
      <c r="B935" s="273"/>
      <c r="C935" s="273"/>
      <c r="D935" s="273"/>
      <c r="E935" s="497"/>
      <c r="F935" s="273"/>
      <c r="G935" s="273"/>
      <c r="H935" s="273"/>
      <c r="I935" s="273"/>
      <c r="J935" s="273"/>
      <c r="K935" s="273"/>
      <c r="L935" s="273"/>
      <c r="M935" s="273"/>
      <c r="N935" s="273"/>
      <c r="O935" s="273"/>
      <c r="P935" s="273"/>
      <c r="Q935" s="273"/>
    </row>
    <row r="936" spans="1:20" s="240" customFormat="1">
      <c r="A936" s="273"/>
      <c r="B936" s="273"/>
      <c r="C936" s="273"/>
      <c r="D936" s="273"/>
      <c r="E936" s="497"/>
      <c r="F936" s="273"/>
      <c r="G936" s="273"/>
      <c r="H936" s="273"/>
      <c r="I936" s="273"/>
      <c r="J936" s="273"/>
      <c r="K936" s="273"/>
      <c r="L936" s="273"/>
      <c r="M936" s="273"/>
      <c r="N936" s="273"/>
      <c r="O936" s="273"/>
      <c r="P936" s="273"/>
      <c r="Q936" s="273"/>
    </row>
    <row r="937" spans="1:20" s="240" customFormat="1">
      <c r="A937" s="273"/>
      <c r="B937" s="273"/>
      <c r="C937" s="273"/>
      <c r="D937" s="273"/>
      <c r="E937" s="497"/>
      <c r="F937" s="273"/>
      <c r="G937" s="273"/>
      <c r="H937" s="273"/>
      <c r="I937" s="273"/>
      <c r="J937" s="273"/>
      <c r="K937" s="273"/>
      <c r="L937" s="273"/>
      <c r="M937" s="273"/>
      <c r="N937" s="273"/>
      <c r="O937" s="273"/>
      <c r="P937" s="273"/>
      <c r="Q937" s="273"/>
    </row>
    <row r="938" spans="1:20">
      <c r="A938" s="51" t="s">
        <v>88</v>
      </c>
      <c r="B938" s="51"/>
      <c r="C938" s="51"/>
      <c r="D938" s="51"/>
      <c r="E938" s="51"/>
      <c r="F938" s="51"/>
      <c r="G938" s="51"/>
      <c r="H938" s="51"/>
      <c r="I938" s="51"/>
      <c r="J938" s="51"/>
      <c r="K938" s="51"/>
      <c r="L938" s="51"/>
      <c r="M938" s="51"/>
      <c r="N938" s="51"/>
      <c r="O938" s="51"/>
      <c r="P938" s="51"/>
      <c r="Q938" s="51"/>
      <c r="R938" s="51"/>
      <c r="S938" s="51"/>
      <c r="T938" s="51"/>
    </row>
    <row r="944" spans="1:20"/>
    <row r="945"/>
    <row r="960"/>
    <row r="976"/>
    <row r="977"/>
    <row r="992"/>
    <row r="993"/>
    <row r="994"/>
    <row r="997"/>
    <row r="998"/>
    <row r="999"/>
    <row r="1000"/>
  </sheetData>
  <conditionalFormatting sqref="U3:CA3">
    <cfRule type="cellIs" dxfId="97" priority="151" operator="equal">
      <formula>"Post-Fcst"</formula>
    </cfRule>
    <cfRule type="cellIs" dxfId="96" priority="152" operator="equal">
      <formula>"Forecast"</formula>
    </cfRule>
    <cfRule type="cellIs" dxfId="95" priority="153" operator="equal">
      <formula>"Pre Fcst"</formula>
    </cfRule>
  </conditionalFormatting>
  <conditionalFormatting sqref="J3:T3">
    <cfRule type="cellIs" dxfId="94" priority="145" operator="equal">
      <formula>"Post-Fcst"</formula>
    </cfRule>
    <cfRule type="cellIs" dxfId="93" priority="146" operator="equal">
      <formula>"Forecast"</formula>
    </cfRule>
    <cfRule type="cellIs" dxfId="92" priority="147" operator="equal">
      <formula>"Pre Fcst"</formula>
    </cfRule>
  </conditionalFormatting>
  <conditionalFormatting sqref="H39">
    <cfRule type="cellIs" dxfId="91" priority="143" stopIfTrue="1" operator="notEqual">
      <formula>0</formula>
    </cfRule>
    <cfRule type="cellIs" dxfId="90" priority="144" stopIfTrue="1" operator="equal">
      <formula>""</formula>
    </cfRule>
  </conditionalFormatting>
  <conditionalFormatting sqref="H86">
    <cfRule type="cellIs" dxfId="89" priority="141" stopIfTrue="1" operator="notEqual">
      <formula>0</formula>
    </cfRule>
    <cfRule type="cellIs" dxfId="88" priority="142" stopIfTrue="1" operator="equal">
      <formula>""</formula>
    </cfRule>
  </conditionalFormatting>
  <conditionalFormatting sqref="H122">
    <cfRule type="cellIs" dxfId="87" priority="139" stopIfTrue="1" operator="notEqual">
      <formula>0</formula>
    </cfRule>
    <cfRule type="cellIs" dxfId="86" priority="140" stopIfTrue="1" operator="equal">
      <formula>""</formula>
    </cfRule>
  </conditionalFormatting>
  <conditionalFormatting sqref="H164">
    <cfRule type="cellIs" dxfId="85" priority="137" stopIfTrue="1" operator="notEqual">
      <formula>0</formula>
    </cfRule>
    <cfRule type="cellIs" dxfId="84" priority="138" stopIfTrue="1" operator="equal">
      <formula>""</formula>
    </cfRule>
  </conditionalFormatting>
  <conditionalFormatting sqref="H158">
    <cfRule type="cellIs" dxfId="83" priority="95" stopIfTrue="1" operator="notEqual">
      <formula>0</formula>
    </cfRule>
    <cfRule type="cellIs" dxfId="82" priority="96" stopIfTrue="1" operator="equal">
      <formula>""</formula>
    </cfRule>
  </conditionalFormatting>
  <conditionalFormatting sqref="H214">
    <cfRule type="cellIs" dxfId="81" priority="93" stopIfTrue="1" operator="notEqual">
      <formula>0</formula>
    </cfRule>
    <cfRule type="cellIs" dxfId="80" priority="94" stopIfTrue="1" operator="equal">
      <formula>""</formula>
    </cfRule>
  </conditionalFormatting>
  <conditionalFormatting sqref="H389">
    <cfRule type="cellIs" dxfId="79" priority="91" stopIfTrue="1" operator="notEqual">
      <formula>0</formula>
    </cfRule>
    <cfRule type="cellIs" dxfId="78" priority="92" stopIfTrue="1" operator="equal">
      <formula>""</formula>
    </cfRule>
  </conditionalFormatting>
  <conditionalFormatting sqref="H564">
    <cfRule type="cellIs" dxfId="77" priority="89" stopIfTrue="1" operator="notEqual">
      <formula>0</formula>
    </cfRule>
    <cfRule type="cellIs" dxfId="76" priority="90" stopIfTrue="1" operator="equal">
      <formula>""</formula>
    </cfRule>
  </conditionalFormatting>
  <conditionalFormatting sqref="H739">
    <cfRule type="cellIs" dxfId="75" priority="87" stopIfTrue="1" operator="notEqual">
      <formula>0</formula>
    </cfRule>
    <cfRule type="cellIs" dxfId="74" priority="88" stopIfTrue="1" operator="equal">
      <formula>""</formula>
    </cfRule>
  </conditionalFormatting>
  <conditionalFormatting sqref="H261">
    <cfRule type="cellIs" dxfId="73" priority="85" stopIfTrue="1" operator="notEqual">
      <formula>0</formula>
    </cfRule>
    <cfRule type="cellIs" dxfId="72" priority="86" stopIfTrue="1" operator="equal">
      <formula>""</formula>
    </cfRule>
  </conditionalFormatting>
  <conditionalFormatting sqref="H297">
    <cfRule type="cellIs" dxfId="71" priority="77" stopIfTrue="1" operator="notEqual">
      <formula>0</formula>
    </cfRule>
    <cfRule type="cellIs" dxfId="70" priority="78" stopIfTrue="1" operator="equal">
      <formula>""</formula>
    </cfRule>
  </conditionalFormatting>
  <conditionalFormatting sqref="H472">
    <cfRule type="cellIs" dxfId="69" priority="75" stopIfTrue="1" operator="notEqual">
      <formula>0</formula>
    </cfRule>
    <cfRule type="cellIs" dxfId="68" priority="76" stopIfTrue="1" operator="equal">
      <formula>""</formula>
    </cfRule>
  </conditionalFormatting>
  <conditionalFormatting sqref="H647">
    <cfRule type="cellIs" dxfId="67" priority="73" stopIfTrue="1" operator="notEqual">
      <formula>0</formula>
    </cfRule>
    <cfRule type="cellIs" dxfId="66" priority="74" stopIfTrue="1" operator="equal">
      <formula>""</formula>
    </cfRule>
  </conditionalFormatting>
  <conditionalFormatting sqref="H822">
    <cfRule type="cellIs" dxfId="65" priority="71" stopIfTrue="1" operator="notEqual">
      <formula>0</formula>
    </cfRule>
    <cfRule type="cellIs" dxfId="64" priority="72" stopIfTrue="1" operator="equal">
      <formula>""</formula>
    </cfRule>
  </conditionalFormatting>
  <conditionalFormatting sqref="H339">
    <cfRule type="cellIs" dxfId="63" priority="69" stopIfTrue="1" operator="notEqual">
      <formula>0</formula>
    </cfRule>
    <cfRule type="cellIs" dxfId="62" priority="70" stopIfTrue="1" operator="equal">
      <formula>""</formula>
    </cfRule>
  </conditionalFormatting>
  <conditionalFormatting sqref="H333">
    <cfRule type="cellIs" dxfId="61" priority="67" stopIfTrue="1" operator="notEqual">
      <formula>0</formula>
    </cfRule>
    <cfRule type="cellIs" dxfId="60" priority="68" stopIfTrue="1" operator="equal">
      <formula>""</formula>
    </cfRule>
  </conditionalFormatting>
  <conditionalFormatting sqref="H514">
    <cfRule type="cellIs" dxfId="59" priority="65" stopIfTrue="1" operator="notEqual">
      <formula>0</formula>
    </cfRule>
    <cfRule type="cellIs" dxfId="58" priority="66" stopIfTrue="1" operator="equal">
      <formula>""</formula>
    </cfRule>
  </conditionalFormatting>
  <conditionalFormatting sqref="H508">
    <cfRule type="cellIs" dxfId="57" priority="63" stopIfTrue="1" operator="notEqual">
      <formula>0</formula>
    </cfRule>
    <cfRule type="cellIs" dxfId="56" priority="64" stopIfTrue="1" operator="equal">
      <formula>""</formula>
    </cfRule>
  </conditionalFormatting>
  <conditionalFormatting sqref="H689">
    <cfRule type="cellIs" dxfId="55" priority="61" stopIfTrue="1" operator="notEqual">
      <formula>0</formula>
    </cfRule>
    <cfRule type="cellIs" dxfId="54" priority="62" stopIfTrue="1" operator="equal">
      <formula>""</formula>
    </cfRule>
  </conditionalFormatting>
  <conditionalFormatting sqref="H683">
    <cfRule type="cellIs" dxfId="53" priority="59" stopIfTrue="1" operator="notEqual">
      <formula>0</formula>
    </cfRule>
    <cfRule type="cellIs" dxfId="52" priority="60" stopIfTrue="1" operator="equal">
      <formula>""</formula>
    </cfRule>
  </conditionalFormatting>
  <conditionalFormatting sqref="H864">
    <cfRule type="cellIs" dxfId="51" priority="57" stopIfTrue="1" operator="notEqual">
      <formula>0</formula>
    </cfRule>
    <cfRule type="cellIs" dxfId="50" priority="58" stopIfTrue="1" operator="equal">
      <formula>""</formula>
    </cfRule>
  </conditionalFormatting>
  <conditionalFormatting sqref="H858">
    <cfRule type="cellIs" dxfId="49" priority="55" stopIfTrue="1" operator="notEqual">
      <formula>0</formula>
    </cfRule>
    <cfRule type="cellIs" dxfId="48" priority="56" stopIfTrue="1" operator="equal">
      <formula>""</formula>
    </cfRule>
  </conditionalFormatting>
  <conditionalFormatting sqref="H436">
    <cfRule type="cellIs" dxfId="47" priority="17" stopIfTrue="1" operator="notEqual">
      <formula>0</formula>
    </cfRule>
    <cfRule type="cellIs" dxfId="46" priority="18" stopIfTrue="1" operator="equal">
      <formula>""</formula>
    </cfRule>
  </conditionalFormatting>
  <conditionalFormatting sqref="H611">
    <cfRule type="cellIs" dxfId="45" priority="15" stopIfTrue="1" operator="notEqual">
      <formula>0</formula>
    </cfRule>
    <cfRule type="cellIs" dxfId="44" priority="16" stopIfTrue="1" operator="equal">
      <formula>""</formula>
    </cfRule>
  </conditionalFormatting>
  <conditionalFormatting sqref="H786">
    <cfRule type="cellIs" dxfId="43" priority="13" stopIfTrue="1" operator="notEqual">
      <formula>0</formula>
    </cfRule>
    <cfRule type="cellIs" dxfId="42" priority="14" stopIfTrue="1" operator="equal">
      <formula>""</formula>
    </cfRule>
  </conditionalFormatting>
  <conditionalFormatting sqref="H904:H908">
    <cfRule type="cellIs" dxfId="41" priority="11" stopIfTrue="1" operator="notEqual">
      <formula>0</formula>
    </cfRule>
    <cfRule type="cellIs" dxfId="40" priority="12" stopIfTrue="1" operator="equal">
      <formula>""</formula>
    </cfRule>
  </conditionalFormatting>
  <conditionalFormatting sqref="H910:H914">
    <cfRule type="cellIs" dxfId="39" priority="9" stopIfTrue="1" operator="notEqual">
      <formula>0</formula>
    </cfRule>
    <cfRule type="cellIs" dxfId="38" priority="10" stopIfTrue="1" operator="equal">
      <formula>""</formula>
    </cfRule>
  </conditionalFormatting>
  <conditionalFormatting sqref="H916:H920">
    <cfRule type="cellIs" dxfId="37" priority="7" stopIfTrue="1" operator="notEqual">
      <formula>0</formula>
    </cfRule>
    <cfRule type="cellIs" dxfId="36" priority="8" stopIfTrue="1" operator="equal">
      <formula>""</formula>
    </cfRule>
  </conditionalFormatting>
  <conditionalFormatting sqref="H922:H926">
    <cfRule type="cellIs" dxfId="35" priority="5" stopIfTrue="1" operator="notEqual">
      <formula>0</formula>
    </cfRule>
    <cfRule type="cellIs" dxfId="34" priority="6" stopIfTrue="1" operator="equal">
      <formula>""</formula>
    </cfRule>
  </conditionalFormatting>
  <conditionalFormatting sqref="H928:H932">
    <cfRule type="cellIs" dxfId="33" priority="3" stopIfTrue="1" operator="notEqual">
      <formula>0</formula>
    </cfRule>
    <cfRule type="cellIs" dxfId="32" priority="4" stopIfTrue="1" operator="equal">
      <formula>""</formula>
    </cfRule>
  </conditionalFormatting>
  <conditionalFormatting sqref="H934">
    <cfRule type="cellIs" dxfId="31" priority="1" stopIfTrue="1" operator="notEqual">
      <formula>0</formula>
    </cfRule>
    <cfRule type="cellIs" dxfId="30" priority="2" stopIfTrue="1" operator="equal">
      <formula>""</formula>
    </cfRule>
  </conditionalFormatting>
  <pageMargins left="0.70866141732283472" right="0.70866141732283472" top="0.74803149606299213" bottom="0.74803149606299213" header="0.31496062992125984" footer="0.31496062992125984"/>
  <pageSetup paperSize="9" scale="59"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4FECC-6E20-4BE6-9EE0-BDE6334D1D3E}">
  <sheetPr>
    <tabColor rgb="FFCCCCCE"/>
    <outlinePr summaryBelow="0" summaryRight="0"/>
    <pageSetUpPr fitToPage="1"/>
  </sheetPr>
  <dimension ref="A1:CA2336"/>
  <sheetViews>
    <sheetView showGridLines="0" tabSelected="1" zoomScale="90" zoomScaleNormal="90" workbookViewId="0">
      <pane ySplit="5" topLeftCell="A6" activePane="bottomLeft" state="frozen"/>
      <selection pane="bottomLeft" activeCell="M296" sqref="M296"/>
    </sheetView>
  </sheetViews>
  <sheetFormatPr defaultColWidth="0" defaultRowHeight="12.75" zeroHeight="1" outlineLevelRow="2"/>
  <cols>
    <col min="1" max="1" width="1.625" style="67" customWidth="1"/>
    <col min="2" max="2" width="1.625" style="85" customWidth="1"/>
    <col min="3" max="3" width="1.625" style="86" customWidth="1"/>
    <col min="4" max="4" width="1.625" style="250" customWidth="1"/>
    <col min="5" max="5" width="59.25" style="84" customWidth="1"/>
    <col min="6" max="6" width="8.75" style="70" customWidth="1"/>
    <col min="7" max="7" width="6.125" style="70" customWidth="1"/>
    <col min="8" max="8" width="11.125" style="70" customWidth="1"/>
    <col min="9" max="9" width="4.25" style="70" bestFit="1" customWidth="1"/>
    <col min="10" max="10" width="9.375" style="70" customWidth="1"/>
    <col min="11" max="17" width="9.625" style="70" customWidth="1"/>
    <col min="18" max="20" width="9.625" style="70" hidden="1" customWidth="1"/>
    <col min="21" max="79" width="0" style="70" hidden="1" customWidth="1"/>
    <col min="80" max="16384" width="9.625" style="70" hidden="1"/>
  </cols>
  <sheetData>
    <row r="1" spans="1:79" s="56" customFormat="1" ht="28.5">
      <c r="A1" s="142" t="e">
        <f ca="1" xml:space="preserve"> RIGHT(CELL("filename", $A$1), LEN(CELL("filename", $A$1)) - SEARCH("]", CELL("filename", $A$1)))</f>
        <v>#VALUE!</v>
      </c>
      <c r="B1" s="55"/>
      <c r="C1" s="89"/>
      <c r="D1" s="251"/>
      <c r="E1" s="90"/>
      <c r="F1" s="55"/>
      <c r="G1" s="55"/>
      <c r="H1" s="457" t="str">
        <f>Inp!$F$10</f>
        <v>United Utilities</v>
      </c>
      <c r="I1" s="55"/>
      <c r="J1" s="55"/>
      <c r="K1" s="55"/>
      <c r="L1" s="55"/>
      <c r="M1" s="55"/>
      <c r="N1" s="55"/>
      <c r="O1" s="55"/>
      <c r="P1" s="55"/>
      <c r="Q1" s="55"/>
      <c r="R1" s="55"/>
      <c r="S1" s="55"/>
      <c r="T1" s="55"/>
    </row>
    <row r="2" spans="1:79" s="62" customFormat="1">
      <c r="A2" s="57"/>
      <c r="B2" s="58"/>
      <c r="C2" s="59"/>
      <c r="D2" s="252"/>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252"/>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252"/>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row>
    <row r="5" spans="1:79" s="66" customFormat="1">
      <c r="A5" s="63"/>
      <c r="B5" s="58"/>
      <c r="C5" s="59"/>
      <c r="D5" s="252"/>
      <c r="E5" s="29" t="str">
        <f>Time!E$10</f>
        <v>Model column counter</v>
      </c>
      <c r="F5" s="63" t="s">
        <v>522</v>
      </c>
      <c r="G5" s="63" t="s">
        <v>193</v>
      </c>
      <c r="H5" s="26" t="s">
        <v>523</v>
      </c>
      <c r="I5" s="26"/>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192" customFormat="1">
      <c r="A6" s="188"/>
      <c r="B6" s="304"/>
      <c r="C6" s="190"/>
      <c r="D6" s="239"/>
      <c r="E6" s="577"/>
      <c r="J6" s="446"/>
      <c r="K6" s="446"/>
      <c r="L6" s="446"/>
      <c r="M6" s="446"/>
      <c r="N6" s="446"/>
      <c r="O6" s="446"/>
      <c r="P6" s="446"/>
      <c r="Q6" s="446"/>
    </row>
    <row r="7" spans="1:79" s="33" customFormat="1" collapsed="1">
      <c r="A7" s="33" t="s">
        <v>936</v>
      </c>
      <c r="D7" s="253"/>
    </row>
    <row r="8" spans="1:79" s="259" customFormat="1" hidden="1" outlineLevel="1">
      <c r="A8" s="256"/>
      <c r="B8" s="257"/>
      <c r="C8" s="258"/>
      <c r="D8" s="255"/>
      <c r="E8" s="196"/>
      <c r="F8" s="196"/>
      <c r="G8" s="196"/>
      <c r="H8" s="196"/>
      <c r="I8" s="196"/>
      <c r="J8" s="196"/>
      <c r="K8" s="196"/>
      <c r="L8" s="196"/>
      <c r="M8" s="196"/>
      <c r="N8" s="196"/>
      <c r="O8" s="196"/>
      <c r="P8" s="196"/>
      <c r="Q8" s="196"/>
    </row>
    <row r="9" spans="1:79" s="292" customFormat="1" hidden="1" outlineLevel="1">
      <c r="A9" s="287"/>
      <c r="B9" s="288"/>
      <c r="C9" s="289"/>
      <c r="D9" s="290"/>
      <c r="E9" s="272" t="str">
        <f xml:space="preserve"> Inp!E$17</f>
        <v>Reporting year ending March</v>
      </c>
      <c r="F9" s="321">
        <f xml:space="preserve"> Inp!F$17</f>
        <v>2022</v>
      </c>
      <c r="G9" s="321" t="str">
        <f xml:space="preserve"> Inp!G$17</f>
        <v>Year</v>
      </c>
      <c r="H9" s="181"/>
      <c r="I9" s="181"/>
      <c r="J9" s="181"/>
      <c r="K9" s="181"/>
      <c r="L9" s="181"/>
      <c r="M9" s="181"/>
      <c r="N9" s="181"/>
      <c r="O9" s="181"/>
      <c r="P9" s="181"/>
      <c r="Q9" s="181"/>
    </row>
    <row r="10" spans="1:79" s="292" customFormat="1" hidden="1" outlineLevel="1">
      <c r="A10" s="287"/>
      <c r="B10" s="288"/>
      <c r="C10" s="289"/>
      <c r="D10" s="290"/>
      <c r="E10" s="272" t="str">
        <f xml:space="preserve"> Time!E$33</f>
        <v>Last Pre Forecast Flag</v>
      </c>
      <c r="F10" s="272">
        <f xml:space="preserve"> Time!F$33</f>
        <v>0</v>
      </c>
      <c r="G10" s="272" t="str">
        <f xml:space="preserve"> Time!G$33</f>
        <v>flag</v>
      </c>
      <c r="H10" s="272">
        <f xml:space="preserve"> Time!H$33</f>
        <v>1</v>
      </c>
      <c r="I10" s="272">
        <f xml:space="preserve"> Time!I$33</f>
        <v>0</v>
      </c>
      <c r="J10" s="272">
        <f xml:space="preserve"> Time!J$33</f>
        <v>0</v>
      </c>
      <c r="K10" s="272">
        <f xml:space="preserve"> Time!K$33</f>
        <v>0</v>
      </c>
      <c r="L10" s="272">
        <f xml:space="preserve"> Time!L$33</f>
        <v>1</v>
      </c>
      <c r="M10" s="272">
        <f xml:space="preserve"> Time!M$33</f>
        <v>0</v>
      </c>
      <c r="N10" s="272">
        <f xml:space="preserve"> Time!N$33</f>
        <v>0</v>
      </c>
      <c r="O10" s="272">
        <f xml:space="preserve"> Time!O$33</f>
        <v>0</v>
      </c>
      <c r="P10" s="272">
        <f xml:space="preserve"> Time!P$33</f>
        <v>0</v>
      </c>
      <c r="Q10" s="272">
        <f xml:space="preserve"> Time!Q$33</f>
        <v>0</v>
      </c>
    </row>
    <row r="11" spans="1:79" s="292" customFormat="1" hidden="1" outlineLevel="1">
      <c r="A11" s="287"/>
      <c r="B11" s="288"/>
      <c r="C11" s="289"/>
      <c r="D11" s="290"/>
      <c r="E11" s="272" t="str">
        <f xml:space="preserve"> Time!E$45</f>
        <v>1st Forecast Period Flag</v>
      </c>
      <c r="F11" s="272">
        <f xml:space="preserve"> Time!F$45</f>
        <v>0</v>
      </c>
      <c r="G11" s="272" t="str">
        <f xml:space="preserve"> Time!G$45</f>
        <v>flag</v>
      </c>
      <c r="H11" s="272">
        <f xml:space="preserve"> Time!H$45</f>
        <v>1</v>
      </c>
      <c r="I11" s="272">
        <f xml:space="preserve"> Time!I$45</f>
        <v>0</v>
      </c>
      <c r="J11" s="272">
        <f xml:space="preserve"> Time!J$45</f>
        <v>0</v>
      </c>
      <c r="K11" s="272">
        <f xml:space="preserve"> Time!K$45</f>
        <v>0</v>
      </c>
      <c r="L11" s="272">
        <f xml:space="preserve"> Time!L$45</f>
        <v>0</v>
      </c>
      <c r="M11" s="272">
        <f xml:space="preserve"> Time!M$45</f>
        <v>1</v>
      </c>
      <c r="N11" s="272">
        <f xml:space="preserve"> Time!N$45</f>
        <v>0</v>
      </c>
      <c r="O11" s="272">
        <f xml:space="preserve"> Time!O$45</f>
        <v>0</v>
      </c>
      <c r="P11" s="272">
        <f xml:space="preserve"> Time!P$45</f>
        <v>0</v>
      </c>
      <c r="Q11" s="272">
        <f xml:space="preserve"> Time!Q$45</f>
        <v>0</v>
      </c>
    </row>
    <row r="12" spans="1:79" s="259" customFormat="1" hidden="1" outlineLevel="1">
      <c r="A12" s="256"/>
      <c r="B12" s="257"/>
      <c r="C12" s="258"/>
      <c r="D12" s="255"/>
      <c r="E12" s="272" t="str">
        <f xml:space="preserve"> Time!E$53</f>
        <v>Forecast Period Flag</v>
      </c>
      <c r="F12" s="272">
        <f xml:space="preserve"> Time!F$53</f>
        <v>0</v>
      </c>
      <c r="G12" s="272" t="str">
        <f xml:space="preserve"> Time!G$53</f>
        <v>flag</v>
      </c>
      <c r="H12" s="272">
        <f xml:space="preserve"> Time!H$53</f>
        <v>5</v>
      </c>
      <c r="I12" s="272">
        <f xml:space="preserve"> Time!I$53</f>
        <v>0</v>
      </c>
      <c r="J12" s="272">
        <f xml:space="preserve"> Time!J$53</f>
        <v>0</v>
      </c>
      <c r="K12" s="272">
        <f xml:space="preserve"> Time!K$53</f>
        <v>0</v>
      </c>
      <c r="L12" s="272">
        <f xml:space="preserve"> Time!L$53</f>
        <v>0</v>
      </c>
      <c r="M12" s="272">
        <f xml:space="preserve"> Time!M$53</f>
        <v>1</v>
      </c>
      <c r="N12" s="272">
        <f xml:space="preserve"> Time!N$53</f>
        <v>1</v>
      </c>
      <c r="O12" s="272">
        <f xml:space="preserve"> Time!O$53</f>
        <v>1</v>
      </c>
      <c r="P12" s="272">
        <f xml:space="preserve"> Time!P$53</f>
        <v>1</v>
      </c>
      <c r="Q12" s="272">
        <f xml:space="preserve"> Time!Q$53</f>
        <v>1</v>
      </c>
    </row>
    <row r="13" spans="1:79" s="259" customFormat="1" hidden="1" outlineLevel="1">
      <c r="A13" s="256"/>
      <c r="B13" s="257"/>
      <c r="C13" s="258"/>
      <c r="D13" s="255"/>
      <c r="E13" s="196" t="str">
        <f xml:space="preserve"> "Annual update active flag"</f>
        <v>Annual update active flag</v>
      </c>
      <c r="F13" s="196"/>
      <c r="G13" s="196" t="s">
        <v>937</v>
      </c>
      <c r="H13" s="196"/>
      <c r="I13" s="196"/>
      <c r="J13" s="266">
        <f t="shared" ref="J13:Q13" si="0" xml:space="preserve"> IF( J$4 &lt;= $F$9, J10 + J12, 0)</f>
        <v>0</v>
      </c>
      <c r="K13" s="266">
        <f t="shared" si="0"/>
        <v>0</v>
      </c>
      <c r="L13" s="266">
        <f xml:space="preserve"> IF( L$4 &lt;= $F$9, L10 + L12, 0)</f>
        <v>1</v>
      </c>
      <c r="M13" s="266">
        <f t="shared" si="0"/>
        <v>1</v>
      </c>
      <c r="N13" s="266">
        <f t="shared" si="0"/>
        <v>1</v>
      </c>
      <c r="O13" s="266">
        <f t="shared" si="0"/>
        <v>0</v>
      </c>
      <c r="P13" s="266">
        <f t="shared" si="0"/>
        <v>0</v>
      </c>
      <c r="Q13" s="266">
        <f t="shared" si="0"/>
        <v>0</v>
      </c>
    </row>
    <row r="14" spans="1:79" s="259" customFormat="1" hidden="1" outlineLevel="1">
      <c r="A14" s="256"/>
      <c r="B14" s="257"/>
      <c r="C14" s="258"/>
      <c r="D14" s="255"/>
      <c r="E14" s="196"/>
      <c r="F14" s="196"/>
      <c r="G14" s="196"/>
      <c r="H14" s="196"/>
      <c r="I14" s="196"/>
      <c r="J14" s="196"/>
      <c r="K14" s="196"/>
      <c r="L14" s="196"/>
      <c r="M14" s="196"/>
      <c r="N14" s="196"/>
      <c r="O14" s="196"/>
      <c r="P14" s="196"/>
      <c r="Q14" s="196"/>
    </row>
    <row r="15" spans="1:79" s="259" customFormat="1" hidden="1" outlineLevel="1">
      <c r="A15" s="256"/>
      <c r="B15" s="257"/>
      <c r="C15" s="258"/>
      <c r="D15" s="255"/>
      <c r="E15" s="181" t="str">
        <f xml:space="preserve"> Index!E$199</f>
        <v>CPIH index (actual) - FYA - inflate from FYA 2017-18</v>
      </c>
      <c r="F15" s="181">
        <f xml:space="preserve"> Index!F$199</f>
        <v>0</v>
      </c>
      <c r="G15" s="181" t="str">
        <f xml:space="preserve"> Index!G$199</f>
        <v>Factor</v>
      </c>
      <c r="H15" s="181">
        <f xml:space="preserve"> Index!H$199</f>
        <v>0</v>
      </c>
      <c r="I15" s="181">
        <f xml:space="preserve"> Index!I$199</f>
        <v>0</v>
      </c>
      <c r="J15" s="263">
        <f xml:space="preserve"> Index!J$199</f>
        <v>1</v>
      </c>
      <c r="K15" s="263">
        <f xml:space="preserve"> Index!K$199</f>
        <v>1.0212697905005599</v>
      </c>
      <c r="L15" s="263">
        <f xml:space="preserve"> Index!L$199</f>
        <v>1.0386214616983847</v>
      </c>
      <c r="M15" s="263">
        <f xml:space="preserve"> Index!M$199</f>
        <v>1.0469374700143934</v>
      </c>
      <c r="N15" s="263">
        <f xml:space="preserve"> Index!N$199</f>
        <v>1.0853990084759317</v>
      </c>
      <c r="O15" s="263">
        <f xml:space="preserve"> Index!O$199</f>
        <v>0</v>
      </c>
      <c r="P15" s="263">
        <f xml:space="preserve"> Index!P$199</f>
        <v>0</v>
      </c>
      <c r="Q15" s="263">
        <f xml:space="preserve"> Index!Q$199</f>
        <v>0</v>
      </c>
    </row>
    <row r="16" spans="1:79" s="259" customFormat="1" hidden="1" outlineLevel="1">
      <c r="A16" s="256"/>
      <c r="B16" s="257"/>
      <c r="C16" s="258"/>
      <c r="D16" s="255"/>
      <c r="E16" s="181" t="str">
        <f xml:space="preserve"> Index!E$212</f>
        <v>CPIH index (actual) - FYE - inflate from FYA 2017-18</v>
      </c>
      <c r="F16" s="181">
        <f xml:space="preserve"> Index!F$212</f>
        <v>0</v>
      </c>
      <c r="G16" s="181" t="str">
        <f xml:space="preserve"> Index!G$212</f>
        <v>Factor</v>
      </c>
      <c r="H16" s="181">
        <f xml:space="preserve"> Index!H$212</f>
        <v>0</v>
      </c>
      <c r="I16" s="181">
        <f xml:space="preserve"> Index!I$212</f>
        <v>0</v>
      </c>
      <c r="J16" s="263">
        <f xml:space="preserve"> Index!J$212</f>
        <v>1.0084759315528546</v>
      </c>
      <c r="K16" s="263">
        <f xml:space="preserve"> Index!K$212</f>
        <v>1.0267071805533345</v>
      </c>
      <c r="L16" s="263">
        <f xml:space="preserve"> Index!L$212</f>
        <v>1.0420598112905806</v>
      </c>
      <c r="M16" s="263">
        <f xml:space="preserve"> Index!M$212</f>
        <v>1.0526147449224375</v>
      </c>
      <c r="N16" s="263">
        <f xml:space="preserve"> Index!N$212</f>
        <v>1.1178634255557334</v>
      </c>
      <c r="O16" s="263">
        <f xml:space="preserve"> Index!O$212</f>
        <v>0</v>
      </c>
      <c r="P16" s="263">
        <f xml:space="preserve"> Index!P$212</f>
        <v>0</v>
      </c>
      <c r="Q16" s="263">
        <f xml:space="preserve"> Index!Q$212</f>
        <v>0</v>
      </c>
    </row>
    <row r="17" spans="1:17" s="625" customFormat="1" hidden="1" outlineLevel="1">
      <c r="A17" s="622"/>
      <c r="B17" s="623"/>
      <c r="C17" s="624"/>
      <c r="D17" s="576"/>
      <c r="E17" s="576" t="str">
        <f xml:space="preserve"> Index!E$195</f>
        <v>CPIH index (actual) - FYA - annual inflation</v>
      </c>
      <c r="F17" s="576">
        <f xml:space="preserve"> Index!F$195</f>
        <v>0</v>
      </c>
      <c r="G17" s="576" t="str">
        <f xml:space="preserve"> Index!G$195</f>
        <v>Factor</v>
      </c>
      <c r="H17" s="576">
        <f xml:space="preserve"> Index!H$195</f>
        <v>0</v>
      </c>
      <c r="I17" s="576">
        <f xml:space="preserve"> Index!I$195</f>
        <v>0</v>
      </c>
      <c r="J17" s="576">
        <f xml:space="preserve"> Index!J$195</f>
        <v>0</v>
      </c>
      <c r="K17" s="576">
        <f xml:space="preserve"> Index!K$195</f>
        <v>1.0212697905005599</v>
      </c>
      <c r="L17" s="576">
        <f xml:space="preserve"> Index!L$195</f>
        <v>1.0169902912621356</v>
      </c>
      <c r="M17" s="576">
        <f xml:space="preserve"> Index!M$195</f>
        <v>1.0080067749634312</v>
      </c>
      <c r="N17" s="576">
        <f xml:space="preserve"> Index!N$195</f>
        <v>1.0367371878102802</v>
      </c>
      <c r="O17" s="576">
        <f xml:space="preserve"> Index!O$195</f>
        <v>0</v>
      </c>
      <c r="P17" s="576">
        <f xml:space="preserve"> Index!P$195</f>
        <v>0</v>
      </c>
      <c r="Q17" s="576">
        <f xml:space="preserve"> Index!Q$195</f>
        <v>0</v>
      </c>
    </row>
    <row r="18" spans="1:17" s="259" customFormat="1" hidden="1" outlineLevel="1">
      <c r="A18" s="256"/>
      <c r="B18" s="257"/>
      <c r="C18" s="258"/>
      <c r="D18" s="255"/>
      <c r="E18" s="181" t="str">
        <f xml:space="preserve"> Index!E$204</f>
        <v>CPIH index (actual) - FYE - annual inflation</v>
      </c>
      <c r="F18" s="181">
        <f xml:space="preserve"> Index!F$204</f>
        <v>0</v>
      </c>
      <c r="G18" s="181" t="str">
        <f xml:space="preserve"> Index!G$204</f>
        <v>Factor</v>
      </c>
      <c r="H18" s="263">
        <f xml:space="preserve"> Index!H$204</f>
        <v>0</v>
      </c>
      <c r="I18" s="263">
        <f xml:space="preserve"> Index!I$204</f>
        <v>0</v>
      </c>
      <c r="J18" s="263">
        <f xml:space="preserve"> Index!J$204</f>
        <v>0</v>
      </c>
      <c r="K18" s="263">
        <f xml:space="preserve"> Index!K$204</f>
        <v>1.0180780209324454</v>
      </c>
      <c r="L18" s="263">
        <f xml:space="preserve"> Index!L$204</f>
        <v>1.0149532710280373</v>
      </c>
      <c r="M18" s="263">
        <f xml:space="preserve"> Index!M$204</f>
        <v>1.0101289134438307</v>
      </c>
      <c r="N18" s="263">
        <f xml:space="preserve"> Index!N$204</f>
        <v>1.0619872379216044</v>
      </c>
      <c r="O18" s="263">
        <f xml:space="preserve"> Index!O$204</f>
        <v>0</v>
      </c>
      <c r="P18" s="263">
        <f xml:space="preserve"> Index!P$204</f>
        <v>0</v>
      </c>
      <c r="Q18" s="263">
        <f xml:space="preserve"> Index!Q$204</f>
        <v>0</v>
      </c>
    </row>
    <row r="19" spans="1:17" s="259" customFormat="1" hidden="1" outlineLevel="1">
      <c r="A19" s="256"/>
      <c r="B19" s="257"/>
      <c r="C19" s="258"/>
      <c r="D19" s="255"/>
      <c r="E19" s="181"/>
      <c r="F19" s="181"/>
      <c r="G19" s="181"/>
      <c r="H19" s="181"/>
      <c r="I19" s="181"/>
      <c r="J19" s="263"/>
      <c r="K19" s="263"/>
      <c r="L19" s="263"/>
      <c r="M19" s="263"/>
      <c r="N19" s="263"/>
      <c r="O19" s="263"/>
      <c r="P19" s="263"/>
      <c r="Q19" s="263"/>
    </row>
    <row r="20" spans="1:17" s="259" customFormat="1" hidden="1" outlineLevel="1">
      <c r="A20" s="256"/>
      <c r="B20" s="257"/>
      <c r="C20" s="258"/>
      <c r="D20" s="255"/>
      <c r="E20" s="196" t="s">
        <v>938</v>
      </c>
      <c r="F20" s="196"/>
      <c r="G20" s="196" t="s">
        <v>668</v>
      </c>
      <c r="H20" s="267"/>
      <c r="I20" s="196"/>
      <c r="J20" s="267">
        <f t="shared" ref="J20:Q20" si="1" xml:space="preserve"> J$13 * J$15</f>
        <v>0</v>
      </c>
      <c r="K20" s="267">
        <f t="shared" si="1"/>
        <v>0</v>
      </c>
      <c r="L20" s="267">
        <f t="shared" si="1"/>
        <v>1.0386214616983847</v>
      </c>
      <c r="M20" s="267">
        <f t="shared" si="1"/>
        <v>1.0469374700143934</v>
      </c>
      <c r="N20" s="267">
        <f t="shared" si="1"/>
        <v>1.0853990084759317</v>
      </c>
      <c r="O20" s="267">
        <f t="shared" si="1"/>
        <v>0</v>
      </c>
      <c r="P20" s="267">
        <f t="shared" si="1"/>
        <v>0</v>
      </c>
      <c r="Q20" s="267">
        <f t="shared" si="1"/>
        <v>0</v>
      </c>
    </row>
    <row r="21" spans="1:17" s="259" customFormat="1" hidden="1" outlineLevel="1">
      <c r="A21" s="256"/>
      <c r="B21" s="257"/>
      <c r="C21" s="258"/>
      <c r="D21" s="255"/>
      <c r="E21" s="196" t="s">
        <v>939</v>
      </c>
      <c r="F21" s="196"/>
      <c r="G21" s="196" t="s">
        <v>668</v>
      </c>
      <c r="H21" s="267"/>
      <c r="I21" s="196"/>
      <c r="J21" s="267">
        <f t="shared" ref="J21:Q21" si="2" xml:space="preserve"> J$13 * J$16</f>
        <v>0</v>
      </c>
      <c r="K21" s="267">
        <f t="shared" si="2"/>
        <v>0</v>
      </c>
      <c r="L21" s="267">
        <f t="shared" si="2"/>
        <v>1.0420598112905806</v>
      </c>
      <c r="M21" s="267">
        <f t="shared" si="2"/>
        <v>1.0526147449224375</v>
      </c>
      <c r="N21" s="267">
        <f t="shared" si="2"/>
        <v>1.1178634255557334</v>
      </c>
      <c r="O21" s="267">
        <f t="shared" si="2"/>
        <v>0</v>
      </c>
      <c r="P21" s="267">
        <f t="shared" si="2"/>
        <v>0</v>
      </c>
      <c r="Q21" s="267">
        <f t="shared" si="2"/>
        <v>0</v>
      </c>
    </row>
    <row r="22" spans="1:17" s="259" customFormat="1" hidden="1" outlineLevel="1">
      <c r="A22" s="256"/>
      <c r="B22" s="257"/>
      <c r="C22" s="258"/>
      <c r="D22" s="255"/>
      <c r="E22" s="266" t="s">
        <v>940</v>
      </c>
      <c r="F22" s="266"/>
      <c r="G22" s="266" t="s">
        <v>668</v>
      </c>
      <c r="H22" s="267"/>
      <c r="I22" s="266"/>
      <c r="J22" s="267">
        <f t="shared" ref="J22:Q22" si="3" xml:space="preserve"> J$13 * J$18</f>
        <v>0</v>
      </c>
      <c r="K22" s="267">
        <f t="shared" si="3"/>
        <v>0</v>
      </c>
      <c r="L22" s="267">
        <f t="shared" si="3"/>
        <v>1.0149532710280373</v>
      </c>
      <c r="M22" s="267">
        <f xml:space="preserve"> M$13 * M$18</f>
        <v>1.0101289134438307</v>
      </c>
      <c r="N22" s="267">
        <f t="shared" si="3"/>
        <v>1.0619872379216044</v>
      </c>
      <c r="O22" s="267">
        <f t="shared" si="3"/>
        <v>0</v>
      </c>
      <c r="P22" s="267">
        <f t="shared" si="3"/>
        <v>0</v>
      </c>
      <c r="Q22" s="267">
        <f t="shared" si="3"/>
        <v>0</v>
      </c>
    </row>
    <row r="23" spans="1:17" s="259" customFormat="1" hidden="1" outlineLevel="1">
      <c r="A23" s="256"/>
      <c r="B23" s="257"/>
      <c r="C23" s="258"/>
      <c r="D23" s="255"/>
      <c r="E23" s="266"/>
      <c r="F23" s="266"/>
      <c r="G23" s="266"/>
      <c r="H23" s="267"/>
      <c r="I23" s="266"/>
      <c r="J23" s="267"/>
      <c r="K23" s="267"/>
      <c r="L23" s="267"/>
      <c r="M23" s="267"/>
      <c r="N23" s="267"/>
      <c r="O23" s="267"/>
      <c r="P23" s="267"/>
      <c r="Q23" s="267"/>
    </row>
    <row r="24" spans="1:17" s="259" customFormat="1">
      <c r="A24" s="256"/>
      <c r="B24" s="257"/>
      <c r="C24" s="258"/>
      <c r="D24" s="255"/>
      <c r="E24" s="196"/>
      <c r="F24" s="196"/>
      <c r="G24" s="196"/>
      <c r="H24" s="267"/>
      <c r="I24" s="196"/>
      <c r="J24" s="267"/>
      <c r="K24" s="267"/>
      <c r="L24" s="267"/>
      <c r="M24" s="267"/>
      <c r="N24" s="267"/>
      <c r="O24" s="267"/>
      <c r="P24" s="267"/>
      <c r="Q24" s="267"/>
    </row>
    <row r="25" spans="1:17" s="33" customFormat="1" collapsed="1">
      <c r="A25" s="33" t="s">
        <v>941</v>
      </c>
      <c r="D25" s="253"/>
    </row>
    <row r="26" spans="1:17" s="259" customFormat="1" hidden="1" outlineLevel="1">
      <c r="A26" s="256"/>
      <c r="B26" s="257"/>
      <c r="C26" s="258"/>
      <c r="D26" s="255"/>
      <c r="E26" s="196"/>
      <c r="F26" s="196"/>
      <c r="G26" s="196"/>
      <c r="H26" s="196"/>
      <c r="I26" s="196"/>
      <c r="J26" s="196"/>
      <c r="K26" s="196"/>
      <c r="L26" s="196"/>
      <c r="M26" s="196"/>
      <c r="N26" s="196"/>
      <c r="O26" s="196"/>
      <c r="P26" s="196"/>
      <c r="Q26" s="196"/>
    </row>
    <row r="27" spans="1:17" s="259" customFormat="1" hidden="1" outlineLevel="1" collapsed="1">
      <c r="A27" s="256"/>
      <c r="B27" s="257" t="s">
        <v>942</v>
      </c>
      <c r="C27" s="258"/>
      <c r="D27" s="255"/>
      <c r="E27" s="196"/>
      <c r="F27" s="196"/>
      <c r="G27" s="196"/>
      <c r="H27" s="196"/>
      <c r="I27" s="196"/>
      <c r="J27" s="196"/>
      <c r="K27" s="196"/>
      <c r="L27" s="196"/>
      <c r="M27" s="196"/>
      <c r="N27" s="196"/>
      <c r="O27" s="196"/>
      <c r="P27" s="196"/>
      <c r="Q27" s="196"/>
    </row>
    <row r="28" spans="1:17" s="259" customFormat="1" hidden="1" outlineLevel="2">
      <c r="A28" s="256"/>
      <c r="B28" s="257"/>
      <c r="C28" s="196" t="s">
        <v>943</v>
      </c>
      <c r="D28" s="255"/>
      <c r="E28" s="196"/>
      <c r="F28" s="196"/>
      <c r="G28" s="196"/>
      <c r="H28" s="196"/>
      <c r="I28" s="196"/>
      <c r="J28" s="196"/>
      <c r="K28" s="196"/>
      <c r="L28" s="196"/>
      <c r="M28" s="196"/>
      <c r="N28" s="196"/>
      <c r="O28" s="196"/>
      <c r="P28" s="196"/>
      <c r="Q28" s="196"/>
    </row>
    <row r="29" spans="1:17" s="573" customFormat="1" hidden="1" outlineLevel="2">
      <c r="A29" s="572"/>
      <c r="B29" s="570"/>
      <c r="C29" s="574"/>
      <c r="D29" s="571"/>
      <c r="E29" s="575" t="str">
        <f xml:space="preserve"> Inp!E$90</f>
        <v>Water resources 2020 RCV~ 1 April (opening balance) for FM at 2017-18 CPIH deflated price base</v>
      </c>
      <c r="F29" s="575">
        <f xml:space="preserve"> Inp!F$90</f>
        <v>0</v>
      </c>
      <c r="G29" s="575" t="str">
        <f xml:space="preserve"> Inp!G$90</f>
        <v>£m</v>
      </c>
      <c r="H29" s="575">
        <f xml:space="preserve"> Inp!H$90</f>
        <v>0</v>
      </c>
      <c r="I29" s="575">
        <f xml:space="preserve"> Inp!I$90</f>
        <v>0</v>
      </c>
      <c r="J29" s="575">
        <f xml:space="preserve"> Inp!J$90</f>
        <v>0</v>
      </c>
      <c r="K29" s="575">
        <f xml:space="preserve"> Inp!K$90</f>
        <v>0</v>
      </c>
      <c r="L29" s="575">
        <f xml:space="preserve"> Inp!L$90</f>
        <v>597.882483767807</v>
      </c>
      <c r="M29" s="575">
        <f xml:space="preserve"> Inp!M$90</f>
        <v>0</v>
      </c>
      <c r="N29" s="575">
        <f xml:space="preserve"> Inp!N$90</f>
        <v>0</v>
      </c>
      <c r="O29" s="575">
        <f xml:space="preserve"> Inp!O$90</f>
        <v>0</v>
      </c>
      <c r="P29" s="575">
        <f xml:space="preserve"> Inp!P$90</f>
        <v>0</v>
      </c>
      <c r="Q29" s="575">
        <f xml:space="preserve"> Inp!Q$90</f>
        <v>0</v>
      </c>
    </row>
    <row r="30" spans="1:17" s="259" customFormat="1" hidden="1" outlineLevel="2">
      <c r="A30" s="256"/>
      <c r="B30" s="257"/>
      <c r="C30" s="258"/>
      <c r="D30" s="255"/>
      <c r="E30" s="181" t="s">
        <v>944</v>
      </c>
      <c r="F30" s="181">
        <v>0.5</v>
      </c>
      <c r="G30" s="181" t="s">
        <v>446</v>
      </c>
      <c r="H30" s="196"/>
      <c r="I30" s="196"/>
      <c r="J30" s="196"/>
      <c r="K30" s="196"/>
      <c r="L30" s="196"/>
      <c r="M30" s="196"/>
      <c r="N30" s="196"/>
      <c r="O30" s="196"/>
      <c r="P30" s="196"/>
      <c r="Q30" s="196"/>
    </row>
    <row r="31" spans="1:17" s="292" customFormat="1" hidden="1" outlineLevel="2">
      <c r="A31" s="287"/>
      <c r="B31" s="288"/>
      <c r="C31" s="289"/>
      <c r="D31" s="290"/>
      <c r="E31" s="272" t="str">
        <f xml:space="preserve"> Time!E$34</f>
        <v>Pre Forecast Period Flag</v>
      </c>
      <c r="F31" s="272">
        <f xml:space="preserve"> Time!F$34</f>
        <v>0</v>
      </c>
      <c r="G31" s="272" t="str">
        <f xml:space="preserve"> Time!G$34</f>
        <v>flag</v>
      </c>
      <c r="H31" s="272">
        <f xml:space="preserve"> Time!H$34</f>
        <v>3</v>
      </c>
      <c r="I31" s="272">
        <f xml:space="preserve"> Time!I$34</f>
        <v>0</v>
      </c>
      <c r="J31" s="272">
        <f xml:space="preserve"> Time!J$34</f>
        <v>1</v>
      </c>
      <c r="K31" s="272">
        <f xml:space="preserve"> Time!K$34</f>
        <v>1</v>
      </c>
      <c r="L31" s="272">
        <f xml:space="preserve"> Time!L$34</f>
        <v>1</v>
      </c>
      <c r="M31" s="272">
        <f xml:space="preserve"> Time!M$34</f>
        <v>0</v>
      </c>
      <c r="N31" s="272">
        <f xml:space="preserve"> Time!N$34</f>
        <v>0</v>
      </c>
      <c r="O31" s="272">
        <f xml:space="preserve"> Time!O$34</f>
        <v>0</v>
      </c>
      <c r="P31" s="272">
        <f xml:space="preserve"> Time!P$34</f>
        <v>0</v>
      </c>
      <c r="Q31" s="272">
        <f xml:space="preserve"> Time!Q$34</f>
        <v>0</v>
      </c>
    </row>
    <row r="32" spans="1:17" s="259" customFormat="1" hidden="1" outlineLevel="2">
      <c r="A32" s="256"/>
      <c r="B32" s="257"/>
      <c r="C32" s="258"/>
      <c r="D32" s="255"/>
      <c r="E32" s="293" t="str">
        <f xml:space="preserve"> Index!E$85</f>
        <v>CPIH index (PR19FD) - FYA - inflate from FYA 2017-18</v>
      </c>
      <c r="F32" s="293">
        <f xml:space="preserve"> Index!F$85</f>
        <v>0</v>
      </c>
      <c r="G32" s="293" t="str">
        <f xml:space="preserve"> Index!G$85</f>
        <v>Factor</v>
      </c>
      <c r="H32" s="293">
        <f xml:space="preserve"> Index!H$85</f>
        <v>0</v>
      </c>
      <c r="I32" s="293">
        <f xml:space="preserve"> Index!I$85</f>
        <v>0</v>
      </c>
      <c r="J32" s="263">
        <f xml:space="preserve"> Index!J$85</f>
        <v>1</v>
      </c>
      <c r="K32" s="263">
        <f xml:space="preserve"> Index!K$85</f>
        <v>1.0212697905005599</v>
      </c>
      <c r="L32" s="263">
        <f xml:space="preserve"> Index!L$85</f>
        <v>1.0416029201511179</v>
      </c>
      <c r="M32" s="263">
        <f xml:space="preserve"> Index!M$85</f>
        <v>1.0622616980779827</v>
      </c>
      <c r="N32" s="263">
        <f xml:space="preserve"> Index!N$85</f>
        <v>1.0835515290872799</v>
      </c>
      <c r="O32" s="263">
        <f xml:space="preserve"> Index!O$85</f>
        <v>1.1060365794841869</v>
      </c>
      <c r="P32" s="263">
        <f xml:space="preserve"> Index!P$85</f>
        <v>1.1292633476533553</v>
      </c>
      <c r="Q32" s="263">
        <f xml:space="preserve"> Index!Q$85</f>
        <v>1.1529778779540774</v>
      </c>
    </row>
    <row r="33" spans="1:17" s="205" customFormat="1" hidden="1" outlineLevel="2">
      <c r="A33" s="294"/>
      <c r="B33" s="295"/>
      <c r="C33" s="296"/>
      <c r="D33" s="297"/>
      <c r="E33" s="576" t="str">
        <f xml:space="preserve"> Index!E$127</f>
        <v>RPI-CPIH wedge (PR19FD) - FYA - annual inflation</v>
      </c>
      <c r="F33" s="576">
        <f xml:space="preserve"> Index!F$127</f>
        <v>0</v>
      </c>
      <c r="G33" s="576" t="str">
        <f xml:space="preserve"> Index!G$127</f>
        <v>Factor</v>
      </c>
      <c r="H33" s="576">
        <f xml:space="preserve"> Index!H$127</f>
        <v>0</v>
      </c>
      <c r="I33" s="576">
        <f xml:space="preserve"> Index!I$127</f>
        <v>0</v>
      </c>
      <c r="J33" s="576">
        <f xml:space="preserve"> Index!J$127</f>
        <v>0</v>
      </c>
      <c r="K33" s="576">
        <f xml:space="preserve"> Index!K$127</f>
        <v>9.2858492581475716E-3</v>
      </c>
      <c r="L33" s="576">
        <f xml:space="preserve"> Index!L$127</f>
        <v>1.1612485258307714E-2</v>
      </c>
      <c r="M33" s="576">
        <f xml:space="preserve"> Index!M$127</f>
        <v>4.424450951415082E-3</v>
      </c>
      <c r="N33" s="576">
        <f xml:space="preserve"> Index!N$127</f>
        <v>9.5456655774606158E-3</v>
      </c>
      <c r="O33" s="576">
        <f xml:space="preserve"> Index!O$127</f>
        <v>1.0752431675141949E-2</v>
      </c>
      <c r="P33" s="576">
        <f xml:space="preserve"> Index!P$127</f>
        <v>1.1000000000000121E-2</v>
      </c>
      <c r="Q33" s="576">
        <f xml:space="preserve"> Index!Q$127</f>
        <v>1.0999999999998566E-2</v>
      </c>
    </row>
    <row r="34" spans="1:17" s="259" customFormat="1" hidden="1" outlineLevel="2">
      <c r="A34" s="256"/>
      <c r="B34" s="257"/>
      <c r="C34" s="258"/>
      <c r="D34" s="255"/>
      <c r="E34" s="196" t="s">
        <v>945</v>
      </c>
      <c r="F34" s="274"/>
      <c r="G34" s="274" t="s">
        <v>668</v>
      </c>
      <c r="H34" s="196"/>
      <c r="I34" s="196"/>
      <c r="J34" s="267">
        <f t="shared" ref="J34:Q34" si="4" xml:space="preserve"> IF(J31 = 1, J32, I34 * (1 + J33))</f>
        <v>1</v>
      </c>
      <c r="K34" s="267">
        <f t="shared" si="4"/>
        <v>1.0212697905005599</v>
      </c>
      <c r="L34" s="267">
        <f t="shared" si="4"/>
        <v>1.0416029201511179</v>
      </c>
      <c r="M34" s="267">
        <f t="shared" si="4"/>
        <v>1.0462114411821772</v>
      </c>
      <c r="N34" s="267">
        <f t="shared" si="4"/>
        <v>1.0561982257230154</v>
      </c>
      <c r="O34" s="267">
        <f t="shared" si="4"/>
        <v>1.0675549249805083</v>
      </c>
      <c r="P34" s="267">
        <f t="shared" si="4"/>
        <v>1.079298029155294</v>
      </c>
      <c r="Q34" s="267">
        <f t="shared" si="4"/>
        <v>1.0911703074760006</v>
      </c>
    </row>
    <row r="35" spans="1:17" s="259" customFormat="1" hidden="1" outlineLevel="2">
      <c r="A35" s="256"/>
      <c r="B35" s="257"/>
      <c r="C35" s="258"/>
      <c r="D35" s="255"/>
      <c r="E35" s="196" t="s">
        <v>946</v>
      </c>
      <c r="F35" s="274"/>
      <c r="G35" s="196" t="s">
        <v>255</v>
      </c>
      <c r="H35" s="196"/>
      <c r="I35" s="196"/>
      <c r="J35" s="274">
        <f t="shared" ref="J35:Q35" si="5" xml:space="preserve"> (1 - $F30) * J29 * J34</f>
        <v>0</v>
      </c>
      <c r="K35" s="274">
        <f t="shared" si="5"/>
        <v>0</v>
      </c>
      <c r="L35" s="274">
        <f xml:space="preserve"> (1 - $F30) * L29 * L34</f>
        <v>311.37807049987555</v>
      </c>
      <c r="M35" s="274">
        <f t="shared" si="5"/>
        <v>0</v>
      </c>
      <c r="N35" s="274">
        <f t="shared" si="5"/>
        <v>0</v>
      </c>
      <c r="O35" s="274">
        <f t="shared" si="5"/>
        <v>0</v>
      </c>
      <c r="P35" s="274">
        <f t="shared" si="5"/>
        <v>0</v>
      </c>
      <c r="Q35" s="274">
        <f t="shared" si="5"/>
        <v>0</v>
      </c>
    </row>
    <row r="36" spans="1:17" s="259" customFormat="1" hidden="1" outlineLevel="2">
      <c r="A36" s="256"/>
      <c r="B36" s="257"/>
      <c r="C36" s="258"/>
      <c r="D36" s="255"/>
      <c r="E36" s="196"/>
      <c r="F36" s="196"/>
      <c r="G36" s="196"/>
      <c r="H36" s="196"/>
      <c r="I36" s="196"/>
      <c r="J36" s="196"/>
      <c r="K36" s="196"/>
      <c r="L36" s="196"/>
      <c r="M36" s="196"/>
      <c r="N36" s="196"/>
      <c r="O36" s="196"/>
      <c r="P36" s="196"/>
      <c r="Q36" s="196"/>
    </row>
    <row r="37" spans="1:17" s="259" customFormat="1" hidden="1" outlineLevel="2">
      <c r="A37" s="256"/>
      <c r="B37" s="257"/>
      <c r="C37" s="196" t="s">
        <v>947</v>
      </c>
      <c r="D37" s="255"/>
      <c r="E37" s="196"/>
      <c r="F37" s="196"/>
      <c r="G37" s="196"/>
      <c r="H37" s="196"/>
      <c r="I37" s="196"/>
      <c r="J37" s="196"/>
      <c r="K37" s="196"/>
      <c r="L37" s="196"/>
      <c r="M37" s="196"/>
      <c r="N37" s="196"/>
      <c r="O37" s="196"/>
      <c r="P37" s="196"/>
      <c r="Q37" s="196"/>
    </row>
    <row r="38" spans="1:17" s="573" customFormat="1" hidden="1" outlineLevel="2">
      <c r="A38" s="572"/>
      <c r="B38" s="570"/>
      <c r="C38" s="574"/>
      <c r="D38" s="571"/>
      <c r="E38" s="575" t="str">
        <f xml:space="preserve"> Inp!E$90</f>
        <v>Water resources 2020 RCV~ 1 April (opening balance) for FM at 2017-18 CPIH deflated price base</v>
      </c>
      <c r="F38" s="575">
        <f xml:space="preserve"> Inp!F$90</f>
        <v>0</v>
      </c>
      <c r="G38" s="575" t="str">
        <f xml:space="preserve"> Inp!G$90</f>
        <v>£m</v>
      </c>
      <c r="H38" s="575">
        <f xml:space="preserve"> Inp!H$90</f>
        <v>0</v>
      </c>
      <c r="I38" s="575">
        <f xml:space="preserve"> Inp!I$90</f>
        <v>0</v>
      </c>
      <c r="J38" s="575">
        <f xml:space="preserve"> Inp!J$90</f>
        <v>0</v>
      </c>
      <c r="K38" s="575">
        <f xml:space="preserve"> Inp!K$90</f>
        <v>0</v>
      </c>
      <c r="L38" s="575">
        <f xml:space="preserve"> Inp!L$90</f>
        <v>597.882483767807</v>
      </c>
      <c r="M38" s="575">
        <f xml:space="preserve"> Inp!M$90</f>
        <v>0</v>
      </c>
      <c r="N38" s="575">
        <f xml:space="preserve"> Inp!N$90</f>
        <v>0</v>
      </c>
      <c r="O38" s="575">
        <f xml:space="preserve"> Inp!O$90</f>
        <v>0</v>
      </c>
      <c r="P38" s="575">
        <f xml:space="preserve"> Inp!P$90</f>
        <v>0</v>
      </c>
      <c r="Q38" s="575">
        <f xml:space="preserve"> Inp!Q$90</f>
        <v>0</v>
      </c>
    </row>
    <row r="39" spans="1:17" s="259" customFormat="1" hidden="1" outlineLevel="2">
      <c r="A39" s="256"/>
      <c r="B39" s="257"/>
      <c r="C39" s="258"/>
      <c r="D39" s="255"/>
      <c r="E39" s="181" t="s">
        <v>944</v>
      </c>
      <c r="F39" s="181">
        <v>0.5</v>
      </c>
      <c r="G39" s="181" t="s">
        <v>446</v>
      </c>
      <c r="H39" s="196"/>
      <c r="I39" s="196"/>
      <c r="J39" s="196"/>
      <c r="K39" s="196"/>
      <c r="L39" s="196"/>
      <c r="M39" s="196"/>
      <c r="N39" s="196"/>
      <c r="O39" s="196"/>
      <c r="P39" s="196"/>
      <c r="Q39" s="196"/>
    </row>
    <row r="40" spans="1:17" s="292" customFormat="1" hidden="1" outlineLevel="2">
      <c r="A40" s="287"/>
      <c r="B40" s="288"/>
      <c r="C40" s="289"/>
      <c r="D40" s="290"/>
      <c r="E40" s="272" t="str">
        <f xml:space="preserve"> Time!E$34</f>
        <v>Pre Forecast Period Flag</v>
      </c>
      <c r="F40" s="272">
        <f xml:space="preserve"> Time!F$34</f>
        <v>0</v>
      </c>
      <c r="G40" s="272" t="str">
        <f xml:space="preserve"> Time!G$34</f>
        <v>flag</v>
      </c>
      <c r="H40" s="272">
        <f xml:space="preserve"> Time!H$34</f>
        <v>3</v>
      </c>
      <c r="I40" s="272">
        <f xml:space="preserve"> Time!I$34</f>
        <v>0</v>
      </c>
      <c r="J40" s="272">
        <f xml:space="preserve"> Time!J$34</f>
        <v>1</v>
      </c>
      <c r="K40" s="272">
        <f xml:space="preserve"> Time!K$34</f>
        <v>1</v>
      </c>
      <c r="L40" s="272">
        <f xml:space="preserve"> Time!L$34</f>
        <v>1</v>
      </c>
      <c r="M40" s="272">
        <f xml:space="preserve"> Time!M$34</f>
        <v>0</v>
      </c>
      <c r="N40" s="272">
        <f xml:space="preserve"> Time!N$34</f>
        <v>0</v>
      </c>
      <c r="O40" s="272">
        <f xml:space="preserve"> Time!O$34</f>
        <v>0</v>
      </c>
      <c r="P40" s="272">
        <f xml:space="preserve"> Time!P$34</f>
        <v>0</v>
      </c>
      <c r="Q40" s="272">
        <f xml:space="preserve"> Time!Q$34</f>
        <v>0</v>
      </c>
    </row>
    <row r="41" spans="1:17" s="205" customFormat="1" hidden="1" outlineLevel="2">
      <c r="A41" s="294"/>
      <c r="B41" s="295"/>
      <c r="C41" s="296"/>
      <c r="D41" s="297"/>
      <c r="E41" s="576" t="str">
        <f xml:space="preserve"> Index!E$199</f>
        <v>CPIH index (actual) - FYA - inflate from FYA 2017-18</v>
      </c>
      <c r="F41" s="576">
        <f xml:space="preserve"> Index!F$199</f>
        <v>0</v>
      </c>
      <c r="G41" s="576" t="str">
        <f xml:space="preserve"> Index!G$199</f>
        <v>Factor</v>
      </c>
      <c r="H41" s="576">
        <f xml:space="preserve"> Index!H$199</f>
        <v>0</v>
      </c>
      <c r="I41" s="576">
        <f xml:space="preserve"> Index!I$199</f>
        <v>0</v>
      </c>
      <c r="J41" s="576">
        <f xml:space="preserve"> Index!J$199</f>
        <v>1</v>
      </c>
      <c r="K41" s="576">
        <f xml:space="preserve"> Index!K$199</f>
        <v>1.0212697905005599</v>
      </c>
      <c r="L41" s="576">
        <f xml:space="preserve"> Index!L$199</f>
        <v>1.0386214616983847</v>
      </c>
      <c r="M41" s="576">
        <f xml:space="preserve"> Index!M$199</f>
        <v>1.0469374700143934</v>
      </c>
      <c r="N41" s="576">
        <f xml:space="preserve"> Index!N$199</f>
        <v>1.0853990084759317</v>
      </c>
      <c r="O41" s="576">
        <f xml:space="preserve"> Index!O$199</f>
        <v>0</v>
      </c>
      <c r="P41" s="576">
        <f xml:space="preserve"> Index!P$199</f>
        <v>0</v>
      </c>
      <c r="Q41" s="576">
        <f xml:space="preserve"> Index!Q$199</f>
        <v>0</v>
      </c>
    </row>
    <row r="42" spans="1:17" s="259" customFormat="1" hidden="1" outlineLevel="2">
      <c r="A42" s="256"/>
      <c r="B42" s="257"/>
      <c r="C42" s="258"/>
      <c r="D42" s="255"/>
      <c r="E42" s="263" t="str">
        <f xml:space="preserve"> Index!E$241</f>
        <v>RPI-CPIH wedge (actual) - FYA - annual inflation</v>
      </c>
      <c r="F42" s="263">
        <f xml:space="preserve"> Index!F$241</f>
        <v>0</v>
      </c>
      <c r="G42" s="263" t="str">
        <f xml:space="preserve"> Index!G$241</f>
        <v>Factor</v>
      </c>
      <c r="H42" s="263">
        <f xml:space="preserve"> Index!H$241</f>
        <v>0</v>
      </c>
      <c r="I42" s="263">
        <f xml:space="preserve"> Index!I$241</f>
        <v>0</v>
      </c>
      <c r="J42" s="263">
        <f xml:space="preserve"> Index!J$241</f>
        <v>0</v>
      </c>
      <c r="K42" s="263">
        <f xml:space="preserve"> Index!K$241</f>
        <v>9.2858492581475716E-3</v>
      </c>
      <c r="L42" s="263">
        <f xml:space="preserve"> Index!L$241</f>
        <v>8.8943456175889501E-3</v>
      </c>
      <c r="M42" s="263">
        <f xml:space="preserve"> Index!M$241</f>
        <v>6.757387172393603E-4</v>
      </c>
      <c r="N42" s="263">
        <f xml:space="preserve"> Index!N$241</f>
        <v>2.1024851849776205E-2</v>
      </c>
      <c r="O42" s="263">
        <f xml:space="preserve"> Index!O$241</f>
        <v>0</v>
      </c>
      <c r="P42" s="263">
        <f xml:space="preserve"> Index!P$241</f>
        <v>0</v>
      </c>
      <c r="Q42" s="263">
        <f xml:space="preserve"> Index!Q$241</f>
        <v>0</v>
      </c>
    </row>
    <row r="43" spans="1:17" s="259" customFormat="1" hidden="1" outlineLevel="2">
      <c r="A43" s="256"/>
      <c r="B43" s="257"/>
      <c r="C43" s="258"/>
      <c r="D43" s="255"/>
      <c r="E43" s="196" t="s">
        <v>945</v>
      </c>
      <c r="F43" s="274"/>
      <c r="G43" s="274" t="s">
        <v>668</v>
      </c>
      <c r="H43" s="196"/>
      <c r="I43" s="196"/>
      <c r="J43" s="267">
        <f t="shared" ref="J43" si="6" xml:space="preserve"> IF(J40 = 1, J41, I43 * (1 + J42))</f>
        <v>1</v>
      </c>
      <c r="K43" s="267">
        <f t="shared" ref="K43" si="7" xml:space="preserve"> IF(K40 = 1, K41, J43 * (1 + K42))</f>
        <v>1.0212697905005599</v>
      </c>
      <c r="L43" s="267">
        <f t="shared" ref="L43" si="8" xml:space="preserve"> IF(L40 = 1, L41, K43 * (1 + L42))</f>
        <v>1.0386214616983847</v>
      </c>
      <c r="M43" s="267">
        <f t="shared" ref="M43" si="9" xml:space="preserve"> IF(M40 = 1, M41, L43 * (1 + M42))</f>
        <v>1.03932329843261</v>
      </c>
      <c r="N43" s="267">
        <f t="shared" ref="N43" si="10" xml:space="preserve"> IF(N40 = 1, N41, M43 * (1 + N42))</f>
        <v>1.0611749168061764</v>
      </c>
      <c r="O43" s="267">
        <f t="shared" ref="O43" si="11" xml:space="preserve"> IF(O40 = 1, O41, N43 * (1 + O42))</f>
        <v>1.0611749168061764</v>
      </c>
      <c r="P43" s="267">
        <f t="shared" ref="P43" si="12" xml:space="preserve"> IF(P40 = 1, P41, O43 * (1 + P42))</f>
        <v>1.0611749168061764</v>
      </c>
      <c r="Q43" s="267">
        <f t="shared" ref="Q43" si="13" xml:space="preserve"> IF(Q40 = 1, Q41, P43 * (1 + Q42))</f>
        <v>1.0611749168061764</v>
      </c>
    </row>
    <row r="44" spans="1:17" s="259" customFormat="1" hidden="1" outlineLevel="2">
      <c r="A44" s="256"/>
      <c r="B44" s="257"/>
      <c r="C44" s="258"/>
      <c r="D44" s="255"/>
      <c r="E44" s="196" t="s">
        <v>948</v>
      </c>
      <c r="F44" s="274"/>
      <c r="G44" s="196" t="s">
        <v>255</v>
      </c>
      <c r="H44" s="196"/>
      <c r="I44" s="196"/>
      <c r="J44" s="274">
        <f t="shared" ref="J44:Q44" si="14" xml:space="preserve"> (1 - $F39) * J38 * J43</f>
        <v>0</v>
      </c>
      <c r="K44" s="274">
        <f t="shared" si="14"/>
        <v>0</v>
      </c>
      <c r="L44" s="274">
        <f t="shared" si="14"/>
        <v>310.48678960739022</v>
      </c>
      <c r="M44" s="274">
        <f t="shared" si="14"/>
        <v>0</v>
      </c>
      <c r="N44" s="274">
        <f t="shared" si="14"/>
        <v>0</v>
      </c>
      <c r="O44" s="274">
        <f t="shared" si="14"/>
        <v>0</v>
      </c>
      <c r="P44" s="274">
        <f t="shared" si="14"/>
        <v>0</v>
      </c>
      <c r="Q44" s="274">
        <f t="shared" si="14"/>
        <v>0</v>
      </c>
    </row>
    <row r="45" spans="1:17" s="259" customFormat="1" hidden="1" outlineLevel="2">
      <c r="A45" s="256"/>
      <c r="B45" s="257"/>
      <c r="C45" s="258"/>
      <c r="D45" s="255"/>
      <c r="E45" s="196"/>
      <c r="F45" s="274"/>
      <c r="G45" s="196"/>
      <c r="H45" s="196"/>
      <c r="I45" s="196"/>
      <c r="J45" s="196"/>
      <c r="K45" s="196"/>
      <c r="L45" s="196"/>
      <c r="M45" s="196"/>
      <c r="N45" s="196"/>
      <c r="O45" s="196"/>
      <c r="P45" s="196"/>
      <c r="Q45" s="196"/>
    </row>
    <row r="46" spans="1:17" s="259" customFormat="1" hidden="1" outlineLevel="2">
      <c r="A46" s="256"/>
      <c r="B46" s="257"/>
      <c r="C46" s="196" t="s">
        <v>949</v>
      </c>
      <c r="D46" s="255"/>
      <c r="E46" s="196"/>
      <c r="F46" s="274"/>
      <c r="G46" s="196"/>
      <c r="H46" s="196"/>
      <c r="I46" s="196"/>
      <c r="J46" s="196"/>
      <c r="K46" s="196"/>
      <c r="L46" s="196"/>
      <c r="M46" s="196"/>
      <c r="N46" s="196"/>
      <c r="O46" s="196"/>
      <c r="P46" s="196"/>
      <c r="Q46" s="196"/>
    </row>
    <row r="47" spans="1:17" s="573" customFormat="1" hidden="1" outlineLevel="2">
      <c r="A47" s="572"/>
      <c r="B47" s="570"/>
      <c r="C47" s="574"/>
      <c r="D47" s="571"/>
      <c r="E47" s="577" t="str">
        <f t="shared" ref="E47:Q47" si="15" xml:space="preserve"> E35</f>
        <v>Water resources: RCV - CPI(H) + RPI wedge initial balance - nominal (PR19FD)</v>
      </c>
      <c r="F47" s="577">
        <f t="shared" si="15"/>
        <v>0</v>
      </c>
      <c r="G47" s="577" t="str">
        <f t="shared" si="15"/>
        <v>£m</v>
      </c>
      <c r="H47" s="577">
        <f t="shared" si="15"/>
        <v>0</v>
      </c>
      <c r="I47" s="577">
        <f t="shared" si="15"/>
        <v>0</v>
      </c>
      <c r="J47" s="577">
        <f t="shared" si="15"/>
        <v>0</v>
      </c>
      <c r="K47" s="577">
        <f t="shared" si="15"/>
        <v>0</v>
      </c>
      <c r="L47" s="577">
        <f t="shared" si="15"/>
        <v>311.37807049987555</v>
      </c>
      <c r="M47" s="577">
        <f t="shared" si="15"/>
        <v>0</v>
      </c>
      <c r="N47" s="577">
        <f t="shared" si="15"/>
        <v>0</v>
      </c>
      <c r="O47" s="577">
        <f t="shared" si="15"/>
        <v>0</v>
      </c>
      <c r="P47" s="577">
        <f t="shared" si="15"/>
        <v>0</v>
      </c>
      <c r="Q47" s="577">
        <f t="shared" si="15"/>
        <v>0</v>
      </c>
    </row>
    <row r="48" spans="1:17" s="573" customFormat="1" hidden="1" outlineLevel="2">
      <c r="A48" s="572"/>
      <c r="B48" s="570"/>
      <c r="C48" s="574"/>
      <c r="D48" s="571"/>
      <c r="E48" s="577" t="str">
        <f t="shared" ref="E48:Q48" si="16" xml:space="preserve"> E44</f>
        <v>Water resources: RCV - CPI(H) + RPI wedge initial balance - nominal (Actual)</v>
      </c>
      <c r="F48" s="577">
        <f t="shared" si="16"/>
        <v>0</v>
      </c>
      <c r="G48" s="577" t="str">
        <f t="shared" si="16"/>
        <v>£m</v>
      </c>
      <c r="H48" s="577">
        <f t="shared" si="16"/>
        <v>0</v>
      </c>
      <c r="I48" s="577">
        <f t="shared" si="16"/>
        <v>0</v>
      </c>
      <c r="J48" s="577">
        <f t="shared" si="16"/>
        <v>0</v>
      </c>
      <c r="K48" s="577">
        <f t="shared" si="16"/>
        <v>0</v>
      </c>
      <c r="L48" s="577">
        <f t="shared" si="16"/>
        <v>310.48678960739022</v>
      </c>
      <c r="M48" s="577">
        <f t="shared" si="16"/>
        <v>0</v>
      </c>
      <c r="N48" s="577">
        <f t="shared" si="16"/>
        <v>0</v>
      </c>
      <c r="O48" s="577">
        <f t="shared" si="16"/>
        <v>0</v>
      </c>
      <c r="P48" s="577">
        <f t="shared" si="16"/>
        <v>0</v>
      </c>
      <c r="Q48" s="577">
        <f t="shared" si="16"/>
        <v>0</v>
      </c>
    </row>
    <row r="49" spans="1:17" s="573" customFormat="1" hidden="1" outlineLevel="2">
      <c r="A49" s="572"/>
      <c r="B49" s="570"/>
      <c r="C49" s="574"/>
      <c r="D49" s="571"/>
      <c r="E49" s="577" t="s">
        <v>950</v>
      </c>
      <c r="F49" s="577"/>
      <c r="G49" s="577" t="s">
        <v>255</v>
      </c>
      <c r="H49" s="577">
        <f t="shared" ref="H49:Q49" si="17" xml:space="preserve"> H48 - H47</f>
        <v>0</v>
      </c>
      <c r="I49" s="577">
        <f t="shared" si="17"/>
        <v>0</v>
      </c>
      <c r="J49" s="577">
        <f t="shared" si="17"/>
        <v>0</v>
      </c>
      <c r="K49" s="577">
        <f t="shared" si="17"/>
        <v>0</v>
      </c>
      <c r="L49" s="577">
        <f t="shared" si="17"/>
        <v>-0.8912808924853266</v>
      </c>
      <c r="M49" s="577">
        <f t="shared" si="17"/>
        <v>0</v>
      </c>
      <c r="N49" s="577">
        <f t="shared" si="17"/>
        <v>0</v>
      </c>
      <c r="O49" s="577">
        <f t="shared" si="17"/>
        <v>0</v>
      </c>
      <c r="P49" s="577">
        <f t="shared" si="17"/>
        <v>0</v>
      </c>
      <c r="Q49" s="577">
        <f t="shared" si="17"/>
        <v>0</v>
      </c>
    </row>
    <row r="50" spans="1:17" s="259" customFormat="1" hidden="1" outlineLevel="1">
      <c r="A50" s="256"/>
      <c r="B50" s="257"/>
      <c r="C50" s="258"/>
      <c r="D50" s="255"/>
      <c r="E50" s="196"/>
      <c r="F50" s="274"/>
      <c r="G50" s="196"/>
      <c r="H50" s="196"/>
      <c r="I50" s="196"/>
      <c r="J50" s="196"/>
      <c r="K50" s="196"/>
      <c r="L50" s="196"/>
      <c r="M50" s="196"/>
      <c r="N50" s="196"/>
      <c r="O50" s="196"/>
      <c r="P50" s="196"/>
      <c r="Q50" s="196"/>
    </row>
    <row r="51" spans="1:17" s="259" customFormat="1" hidden="1" outlineLevel="1" collapsed="1">
      <c r="A51" s="256"/>
      <c r="B51" s="257" t="s">
        <v>951</v>
      </c>
      <c r="C51" s="258"/>
      <c r="D51" s="255"/>
      <c r="E51" s="196"/>
      <c r="F51" s="196"/>
      <c r="G51" s="196"/>
      <c r="H51" s="196"/>
      <c r="I51" s="196"/>
      <c r="J51" s="196"/>
      <c r="K51" s="196"/>
      <c r="L51" s="196"/>
      <c r="M51" s="196"/>
      <c r="N51" s="196"/>
      <c r="O51" s="196"/>
      <c r="P51" s="196"/>
      <c r="Q51" s="196"/>
    </row>
    <row r="52" spans="1:17" s="259" customFormat="1" hidden="1" outlineLevel="2">
      <c r="A52" s="256"/>
      <c r="B52" s="257"/>
      <c r="C52" s="258"/>
      <c r="D52" s="255"/>
      <c r="E52" s="196"/>
      <c r="F52" s="196"/>
      <c r="G52" s="196"/>
      <c r="H52" s="196"/>
      <c r="I52" s="196"/>
      <c r="J52" s="196"/>
      <c r="K52" s="196"/>
      <c r="L52" s="196"/>
      <c r="M52" s="196"/>
      <c r="N52" s="196"/>
      <c r="O52" s="196"/>
      <c r="P52" s="196"/>
      <c r="Q52" s="196"/>
    </row>
    <row r="53" spans="1:17" s="259" customFormat="1" hidden="1" outlineLevel="2">
      <c r="A53" s="256"/>
      <c r="B53" s="257"/>
      <c r="C53" s="258"/>
      <c r="D53" s="255"/>
      <c r="E53" s="272" t="str">
        <f>Time!E$39</f>
        <v>Acquisition / initial balance date flag</v>
      </c>
      <c r="F53" s="272">
        <f>Time!F$39</f>
        <v>0</v>
      </c>
      <c r="G53" s="272" t="str">
        <f>Time!G$39</f>
        <v>flag</v>
      </c>
      <c r="H53" s="272">
        <f>Time!H$39</f>
        <v>1</v>
      </c>
      <c r="I53" s="272">
        <f>Time!I$39</f>
        <v>0</v>
      </c>
      <c r="J53" s="272">
        <f>Time!J$39</f>
        <v>0</v>
      </c>
      <c r="K53" s="272">
        <f>Time!K$39</f>
        <v>0</v>
      </c>
      <c r="L53" s="272">
        <f>Time!L$39</f>
        <v>1</v>
      </c>
      <c r="M53" s="272">
        <f>Time!M$39</f>
        <v>0</v>
      </c>
      <c r="N53" s="272">
        <f>Time!N$39</f>
        <v>0</v>
      </c>
      <c r="O53" s="272">
        <f>Time!O$39</f>
        <v>0</v>
      </c>
      <c r="P53" s="272">
        <f>Time!P$39</f>
        <v>0</v>
      </c>
      <c r="Q53" s="272">
        <f>Time!Q$39</f>
        <v>0</v>
      </c>
    </row>
    <row r="54" spans="1:17" s="259" customFormat="1" hidden="1" outlineLevel="2">
      <c r="A54" s="256"/>
      <c r="B54" s="257"/>
      <c r="C54" s="258"/>
      <c r="D54" s="255"/>
      <c r="E54" s="196" t="s">
        <v>952</v>
      </c>
      <c r="F54" s="274"/>
      <c r="G54" s="196" t="s">
        <v>255</v>
      </c>
      <c r="H54" s="274"/>
      <c r="I54" s="274"/>
      <c r="J54" s="274">
        <f t="shared" ref="J54:Q54" si="18" xml:space="preserve"> J44</f>
        <v>0</v>
      </c>
      <c r="K54" s="274">
        <f t="shared" si="18"/>
        <v>0</v>
      </c>
      <c r="L54" s="274">
        <f t="shared" si="18"/>
        <v>310.48678960739022</v>
      </c>
      <c r="M54" s="274">
        <f t="shared" si="18"/>
        <v>0</v>
      </c>
      <c r="N54" s="274">
        <f t="shared" si="18"/>
        <v>0</v>
      </c>
      <c r="O54" s="274">
        <f t="shared" si="18"/>
        <v>0</v>
      </c>
      <c r="P54" s="274">
        <f t="shared" si="18"/>
        <v>0</v>
      </c>
      <c r="Q54" s="274">
        <f t="shared" si="18"/>
        <v>0</v>
      </c>
    </row>
    <row r="55" spans="1:17" s="259" customFormat="1" hidden="1" outlineLevel="2">
      <c r="A55" s="256"/>
      <c r="B55" s="257"/>
      <c r="C55" s="258"/>
      <c r="D55" s="255"/>
      <c r="E55" s="196"/>
      <c r="F55" s="274"/>
      <c r="G55" s="196"/>
      <c r="H55" s="274"/>
      <c r="I55" s="274"/>
      <c r="J55" s="274"/>
      <c r="K55" s="274"/>
      <c r="L55" s="274"/>
      <c r="M55" s="274"/>
      <c r="N55" s="274"/>
      <c r="O55" s="274"/>
      <c r="P55" s="274"/>
      <c r="Q55" s="274"/>
    </row>
    <row r="56" spans="1:17" s="281" customFormat="1" hidden="1" outlineLevel="2">
      <c r="A56" s="277"/>
      <c r="B56" s="278"/>
      <c r="C56" s="279"/>
      <c r="D56" s="280"/>
      <c r="E56" s="282" t="str">
        <f t="shared" ref="E56:Q56" si="19" xml:space="preserve"> E65</f>
        <v>RCV (RPI inflated RCV) balance BEG - WR - nominal</v>
      </c>
      <c r="F56" s="282">
        <f t="shared" si="19"/>
        <v>0</v>
      </c>
      <c r="G56" s="282" t="str">
        <f t="shared" si="19"/>
        <v>£m</v>
      </c>
      <c r="H56" s="282">
        <f t="shared" si="19"/>
        <v>0</v>
      </c>
      <c r="I56" s="282">
        <f t="shared" si="19"/>
        <v>0</v>
      </c>
      <c r="J56" s="282">
        <f t="shared" si="19"/>
        <v>0</v>
      </c>
      <c r="K56" s="282">
        <f t="shared" si="19"/>
        <v>0</v>
      </c>
      <c r="L56" s="282">
        <f t="shared" si="19"/>
        <v>0</v>
      </c>
      <c r="M56" s="282">
        <f t="shared" si="19"/>
        <v>310.48678960739022</v>
      </c>
      <c r="N56" s="282">
        <f t="shared" si="19"/>
        <v>300.23407783988665</v>
      </c>
      <c r="O56" s="282">
        <f t="shared" si="19"/>
        <v>304.27516441006958</v>
      </c>
      <c r="P56" s="282">
        <f t="shared" si="19"/>
        <v>0</v>
      </c>
      <c r="Q56" s="282">
        <f t="shared" si="19"/>
        <v>0</v>
      </c>
    </row>
    <row r="57" spans="1:17" s="259" customFormat="1" hidden="1" outlineLevel="2">
      <c r="A57" s="256"/>
      <c r="B57" s="257"/>
      <c r="C57" s="258"/>
      <c r="D57" s="255"/>
      <c r="E57" s="263" t="str">
        <f xml:space="preserve"> Index!E$239</f>
        <v>RPI index (actual) - FYA - annual inflation active</v>
      </c>
      <c r="F57" s="263">
        <f xml:space="preserve"> Index!F$239</f>
        <v>0</v>
      </c>
      <c r="G57" s="263" t="str">
        <f xml:space="preserve"> Index!G$239</f>
        <v>Factor</v>
      </c>
      <c r="H57" s="263">
        <f xml:space="preserve"> Index!H$239</f>
        <v>0</v>
      </c>
      <c r="I57" s="263">
        <f xml:space="preserve"> Index!I$239</f>
        <v>0</v>
      </c>
      <c r="J57" s="263">
        <f xml:space="preserve"> Index!J$239</f>
        <v>0</v>
      </c>
      <c r="K57" s="263">
        <f xml:space="preserve"> Index!K$239</f>
        <v>1.0305556397587075</v>
      </c>
      <c r="L57" s="263">
        <f xml:space="preserve"> Index!L$239</f>
        <v>1.0258846368797245</v>
      </c>
      <c r="M57" s="263">
        <f xml:space="preserve"> Index!M$239</f>
        <v>1.0086825136806705</v>
      </c>
      <c r="N57" s="263">
        <f xml:space="preserve"> Index!N$239</f>
        <v>1.0577620396600564</v>
      </c>
      <c r="O57" s="263">
        <f xml:space="preserve"> Index!O$239</f>
        <v>0</v>
      </c>
      <c r="P57" s="263">
        <f xml:space="preserve"> Index!P$239</f>
        <v>0</v>
      </c>
      <c r="Q57" s="263">
        <f xml:space="preserve"> Index!Q$239</f>
        <v>0</v>
      </c>
    </row>
    <row r="58" spans="1:17" s="259" customFormat="1" hidden="1" outlineLevel="2">
      <c r="A58" s="256"/>
      <c r="B58" s="257"/>
      <c r="C58" s="258"/>
      <c r="D58" s="255"/>
      <c r="E58" s="196" t="s">
        <v>257</v>
      </c>
      <c r="F58" s="196"/>
      <c r="G58" s="196" t="s">
        <v>255</v>
      </c>
      <c r="H58" s="196"/>
      <c r="I58" s="196"/>
      <c r="J58" s="274">
        <f t="shared" ref="J58:Q58" si="20" xml:space="preserve"> J56 * (J57 - 1)</f>
        <v>0</v>
      </c>
      <c r="K58" s="274">
        <f t="shared" si="20"/>
        <v>0</v>
      </c>
      <c r="L58" s="274">
        <f t="shared" si="20"/>
        <v>0</v>
      </c>
      <c r="M58" s="274">
        <f xml:space="preserve"> M56 * (M57 - 1)</f>
        <v>2.6958057984336361</v>
      </c>
      <c r="N58" s="274">
        <f t="shared" si="20"/>
        <v>17.342132711488006</v>
      </c>
      <c r="O58" s="274">
        <f t="shared" si="20"/>
        <v>-304.27516441006958</v>
      </c>
      <c r="P58" s="274">
        <f t="shared" si="20"/>
        <v>0</v>
      </c>
      <c r="Q58" s="274">
        <f t="shared" si="20"/>
        <v>0</v>
      </c>
    </row>
    <row r="59" spans="1:17" s="259" customFormat="1" hidden="1" outlineLevel="2">
      <c r="A59" s="256"/>
      <c r="B59" s="257"/>
      <c r="C59" s="258"/>
      <c r="D59" s="255"/>
      <c r="E59" s="196"/>
      <c r="F59" s="196"/>
      <c r="G59" s="196"/>
      <c r="H59" s="196"/>
      <c r="I59" s="196"/>
      <c r="J59" s="196"/>
      <c r="K59" s="196"/>
      <c r="L59" s="196"/>
      <c r="M59" s="196"/>
      <c r="N59" s="196"/>
      <c r="O59" s="196"/>
      <c r="P59" s="196"/>
      <c r="Q59" s="196"/>
    </row>
    <row r="60" spans="1:17" s="292" customFormat="1" hidden="1" outlineLevel="2">
      <c r="A60" s="287"/>
      <c r="B60" s="288"/>
      <c r="C60" s="289"/>
      <c r="D60" s="290"/>
      <c r="E60" s="181" t="str">
        <f xml:space="preserve"> Inp!E$110</f>
        <v>Run-off rate - CPI(H) + RPI wedge - active - WR</v>
      </c>
      <c r="F60" s="181">
        <f xml:space="preserve"> Inp!F$110</f>
        <v>0</v>
      </c>
      <c r="G60" s="181" t="str">
        <f xml:space="preserve"> Inp!G$110</f>
        <v>%</v>
      </c>
      <c r="H60" s="291">
        <f xml:space="preserve"> Inp!H$110</f>
        <v>0</v>
      </c>
      <c r="I60" s="291">
        <f xml:space="preserve"> Inp!I$110</f>
        <v>0</v>
      </c>
      <c r="J60" s="291">
        <f xml:space="preserve"> Inp!J$110</f>
        <v>0</v>
      </c>
      <c r="K60" s="291">
        <f xml:space="preserve"> Inp!K$110</f>
        <v>0</v>
      </c>
      <c r="L60" s="291">
        <f xml:space="preserve"> Inp!L$110</f>
        <v>0</v>
      </c>
      <c r="M60" s="291">
        <f xml:space="preserve"> Inp!M$110</f>
        <v>4.1344946225885998E-2</v>
      </c>
      <c r="N60" s="291">
        <f xml:space="preserve"> Inp!N$110</f>
        <v>4.1883005399591597E-2</v>
      </c>
      <c r="O60" s="291">
        <f xml:space="preserve"> Inp!O$110</f>
        <v>4.2234594766243201E-2</v>
      </c>
      <c r="P60" s="291">
        <f xml:space="preserve"> Inp!P$110</f>
        <v>4.3050894302371301E-2</v>
      </c>
      <c r="Q60" s="291">
        <f xml:space="preserve"> Inp!Q$110</f>
        <v>4.3135856304702097E-2</v>
      </c>
    </row>
    <row r="61" spans="1:17" s="281" customFormat="1" hidden="1" outlineLevel="2">
      <c r="A61" s="277"/>
      <c r="B61" s="278"/>
      <c r="C61" s="279"/>
      <c r="D61" s="280"/>
      <c r="E61" s="282" t="str">
        <f t="shared" ref="E61:Q61" si="21" xml:space="preserve"> E65</f>
        <v>RCV (RPI inflated RCV) balance BEG - WR - nominal</v>
      </c>
      <c r="F61" s="282">
        <f t="shared" si="21"/>
        <v>0</v>
      </c>
      <c r="G61" s="282" t="str">
        <f t="shared" si="21"/>
        <v>£m</v>
      </c>
      <c r="H61" s="282">
        <f t="shared" si="21"/>
        <v>0</v>
      </c>
      <c r="I61" s="282">
        <f t="shared" si="21"/>
        <v>0</v>
      </c>
      <c r="J61" s="282">
        <f t="shared" si="21"/>
        <v>0</v>
      </c>
      <c r="K61" s="282">
        <f t="shared" si="21"/>
        <v>0</v>
      </c>
      <c r="L61" s="282">
        <f t="shared" si="21"/>
        <v>0</v>
      </c>
      <c r="M61" s="282">
        <f t="shared" si="21"/>
        <v>310.48678960739022</v>
      </c>
      <c r="N61" s="282">
        <f t="shared" si="21"/>
        <v>300.23407783988665</v>
      </c>
      <c r="O61" s="282">
        <f t="shared" si="21"/>
        <v>304.27516441006958</v>
      </c>
      <c r="P61" s="282">
        <f t="shared" si="21"/>
        <v>0</v>
      </c>
      <c r="Q61" s="282">
        <f t="shared" si="21"/>
        <v>0</v>
      </c>
    </row>
    <row r="62" spans="1:17" s="259" customFormat="1" hidden="1" outlineLevel="2">
      <c r="A62" s="256"/>
      <c r="B62" s="257"/>
      <c r="C62" s="258"/>
      <c r="D62" s="255"/>
      <c r="E62" s="274" t="str">
        <f t="shared" ref="E62:Q62" si="22" xml:space="preserve"> E58</f>
        <v>Indexation on RCV - CPI(H) + RPI wedge bf balance - WR - nominal</v>
      </c>
      <c r="F62" s="274">
        <f t="shared" si="22"/>
        <v>0</v>
      </c>
      <c r="G62" s="274" t="str">
        <f t="shared" si="22"/>
        <v>£m</v>
      </c>
      <c r="H62" s="274">
        <f t="shared" si="22"/>
        <v>0</v>
      </c>
      <c r="I62" s="274">
        <f t="shared" si="22"/>
        <v>0</v>
      </c>
      <c r="J62" s="274">
        <f t="shared" si="22"/>
        <v>0</v>
      </c>
      <c r="K62" s="274">
        <f t="shared" si="22"/>
        <v>0</v>
      </c>
      <c r="L62" s="274">
        <f t="shared" si="22"/>
        <v>0</v>
      </c>
      <c r="M62" s="274">
        <f t="shared" si="22"/>
        <v>2.6958057984336361</v>
      </c>
      <c r="N62" s="274">
        <f t="shared" si="22"/>
        <v>17.342132711488006</v>
      </c>
      <c r="O62" s="274">
        <f t="shared" si="22"/>
        <v>-304.27516441006958</v>
      </c>
      <c r="P62" s="274">
        <f t="shared" si="22"/>
        <v>0</v>
      </c>
      <c r="Q62" s="274">
        <f t="shared" si="22"/>
        <v>0</v>
      </c>
    </row>
    <row r="63" spans="1:17" s="259" customFormat="1" hidden="1" outlineLevel="2">
      <c r="A63" s="256"/>
      <c r="B63" s="257"/>
      <c r="C63" s="258"/>
      <c r="D63" s="255"/>
      <c r="E63" s="196" t="s">
        <v>953</v>
      </c>
      <c r="F63" s="196"/>
      <c r="G63" s="196" t="s">
        <v>255</v>
      </c>
      <c r="H63" s="274"/>
      <c r="I63" s="274"/>
      <c r="J63" s="274">
        <f t="shared" ref="J63:Q63" si="23" xml:space="preserve"> (J61 + J62) * J60</f>
        <v>0</v>
      </c>
      <c r="K63" s="274">
        <f t="shared" si="23"/>
        <v>0</v>
      </c>
      <c r="L63" s="274">
        <f t="shared" si="23"/>
        <v>0</v>
      </c>
      <c r="M63" s="274">
        <f xml:space="preserve"> (M61 + M62) * M60</f>
        <v>12.948517565937198</v>
      </c>
      <c r="N63" s="274">
        <f t="shared" si="23"/>
        <v>13.301046141305061</v>
      </c>
      <c r="O63" s="274">
        <f t="shared" si="23"/>
        <v>0</v>
      </c>
      <c r="P63" s="274">
        <f t="shared" si="23"/>
        <v>0</v>
      </c>
      <c r="Q63" s="274">
        <f t="shared" si="23"/>
        <v>0</v>
      </c>
    </row>
    <row r="64" spans="1:17" s="259" customFormat="1" hidden="1" outlineLevel="2">
      <c r="A64" s="256"/>
      <c r="B64" s="257"/>
      <c r="C64" s="258"/>
      <c r="D64" s="255"/>
      <c r="E64" s="196"/>
      <c r="F64" s="196"/>
      <c r="G64" s="196"/>
      <c r="H64" s="274"/>
      <c r="I64" s="274"/>
      <c r="J64" s="274"/>
      <c r="K64" s="274"/>
      <c r="L64" s="274"/>
      <c r="M64" s="274"/>
      <c r="N64" s="274"/>
      <c r="O64" s="274"/>
      <c r="P64" s="274"/>
      <c r="Q64" s="274"/>
    </row>
    <row r="65" spans="1:17" s="259" customFormat="1" hidden="1" outlineLevel="2">
      <c r="A65" s="256"/>
      <c r="B65" s="257"/>
      <c r="C65" s="258"/>
      <c r="D65" s="255"/>
      <c r="E65" s="196" t="s">
        <v>954</v>
      </c>
      <c r="F65" s="196"/>
      <c r="G65" s="196" t="s">
        <v>255</v>
      </c>
      <c r="H65" s="274"/>
      <c r="I65" s="274"/>
      <c r="J65" s="274">
        <f t="shared" ref="J65:Q65" si="24" xml:space="preserve"> I68</f>
        <v>0</v>
      </c>
      <c r="K65" s="274">
        <f t="shared" si="24"/>
        <v>0</v>
      </c>
      <c r="L65" s="274">
        <f t="shared" si="24"/>
        <v>0</v>
      </c>
      <c r="M65" s="274">
        <f t="shared" si="24"/>
        <v>310.48678960739022</v>
      </c>
      <c r="N65" s="274">
        <f t="shared" si="24"/>
        <v>300.23407783988665</v>
      </c>
      <c r="O65" s="274">
        <f t="shared" si="24"/>
        <v>304.27516441006958</v>
      </c>
      <c r="P65" s="274">
        <f t="shared" si="24"/>
        <v>0</v>
      </c>
      <c r="Q65" s="274">
        <f t="shared" si="24"/>
        <v>0</v>
      </c>
    </row>
    <row r="66" spans="1:17" s="259" customFormat="1" hidden="1" outlineLevel="2">
      <c r="A66" s="256"/>
      <c r="B66" s="257"/>
      <c r="C66" s="258"/>
      <c r="D66" s="255" t="s">
        <v>719</v>
      </c>
      <c r="E66" s="274" t="str">
        <f t="shared" ref="E66:Q66" si="25" xml:space="preserve"> E58</f>
        <v>Indexation on RCV - CPI(H) + RPI wedge bf balance - WR - nominal</v>
      </c>
      <c r="F66" s="274">
        <f t="shared" si="25"/>
        <v>0</v>
      </c>
      <c r="G66" s="274" t="str">
        <f t="shared" si="25"/>
        <v>£m</v>
      </c>
      <c r="H66" s="274">
        <f t="shared" si="25"/>
        <v>0</v>
      </c>
      <c r="I66" s="274">
        <f t="shared" si="25"/>
        <v>0</v>
      </c>
      <c r="J66" s="274">
        <f t="shared" si="25"/>
        <v>0</v>
      </c>
      <c r="K66" s="274">
        <f t="shared" si="25"/>
        <v>0</v>
      </c>
      <c r="L66" s="274">
        <f t="shared" si="25"/>
        <v>0</v>
      </c>
      <c r="M66" s="274">
        <f t="shared" si="25"/>
        <v>2.6958057984336361</v>
      </c>
      <c r="N66" s="274">
        <f t="shared" si="25"/>
        <v>17.342132711488006</v>
      </c>
      <c r="O66" s="274">
        <f t="shared" si="25"/>
        <v>-304.27516441006958</v>
      </c>
      <c r="P66" s="274">
        <f t="shared" si="25"/>
        <v>0</v>
      </c>
      <c r="Q66" s="274">
        <f t="shared" si="25"/>
        <v>0</v>
      </c>
    </row>
    <row r="67" spans="1:17" s="259" customFormat="1" hidden="1" outlineLevel="2">
      <c r="A67" s="256"/>
      <c r="B67" s="257"/>
      <c r="C67" s="258"/>
      <c r="D67" s="255" t="s">
        <v>631</v>
      </c>
      <c r="E67" s="274" t="str">
        <f t="shared" ref="E67:Q67" si="26" xml:space="preserve"> E63</f>
        <v>RCV - CPI(H) + RPI wedge run-off - WR - nominal</v>
      </c>
      <c r="F67" s="274">
        <f t="shared" si="26"/>
        <v>0</v>
      </c>
      <c r="G67" s="274" t="str">
        <f t="shared" si="26"/>
        <v>£m</v>
      </c>
      <c r="H67" s="274">
        <f t="shared" si="26"/>
        <v>0</v>
      </c>
      <c r="I67" s="274">
        <f t="shared" si="26"/>
        <v>0</v>
      </c>
      <c r="J67" s="274">
        <f t="shared" si="26"/>
        <v>0</v>
      </c>
      <c r="K67" s="274">
        <f t="shared" si="26"/>
        <v>0</v>
      </c>
      <c r="L67" s="274">
        <f t="shared" si="26"/>
        <v>0</v>
      </c>
      <c r="M67" s="274">
        <f t="shared" si="26"/>
        <v>12.948517565937198</v>
      </c>
      <c r="N67" s="274">
        <f t="shared" si="26"/>
        <v>13.301046141305061</v>
      </c>
      <c r="O67" s="274">
        <f t="shared" si="26"/>
        <v>0</v>
      </c>
      <c r="P67" s="274">
        <f t="shared" si="26"/>
        <v>0</v>
      </c>
      <c r="Q67" s="274">
        <f t="shared" si="26"/>
        <v>0</v>
      </c>
    </row>
    <row r="68" spans="1:17" s="259" customFormat="1" hidden="1" outlineLevel="2">
      <c r="A68" s="256"/>
      <c r="B68" s="257"/>
      <c r="C68" s="258"/>
      <c r="D68" s="255"/>
      <c r="E68" s="196" t="s">
        <v>955</v>
      </c>
      <c r="F68" s="196"/>
      <c r="G68" s="196" t="s">
        <v>255</v>
      </c>
      <c r="H68" s="274"/>
      <c r="I68" s="274"/>
      <c r="J68" s="274">
        <f t="shared" ref="J68:Q68" si="27" xml:space="preserve"> IF(J53 = 1, J54, J65 + J66 - J67)</f>
        <v>0</v>
      </c>
      <c r="K68" s="274">
        <f t="shared" si="27"/>
        <v>0</v>
      </c>
      <c r="L68" s="274">
        <f t="shared" si="27"/>
        <v>310.48678960739022</v>
      </c>
      <c r="M68" s="274">
        <f xml:space="preserve"> IF(M53 = 1, M54, M65 + M66 - M67)</f>
        <v>300.23407783988665</v>
      </c>
      <c r="N68" s="274">
        <f t="shared" si="27"/>
        <v>304.27516441006958</v>
      </c>
      <c r="O68" s="274">
        <f t="shared" si="27"/>
        <v>0</v>
      </c>
      <c r="P68" s="274">
        <f t="shared" si="27"/>
        <v>0</v>
      </c>
      <c r="Q68" s="274">
        <f t="shared" si="27"/>
        <v>0</v>
      </c>
    </row>
    <row r="69" spans="1:17" s="259" customFormat="1" hidden="1" outlineLevel="1">
      <c r="A69" s="256"/>
      <c r="B69" s="257"/>
      <c r="C69" s="258"/>
      <c r="D69" s="255"/>
      <c r="E69" s="196"/>
      <c r="F69" s="196"/>
      <c r="G69" s="196"/>
      <c r="H69" s="196"/>
      <c r="I69" s="196"/>
      <c r="J69" s="196"/>
      <c r="K69" s="196"/>
      <c r="L69" s="196"/>
      <c r="M69" s="196"/>
      <c r="N69" s="196"/>
      <c r="O69" s="196"/>
      <c r="P69" s="196"/>
      <c r="Q69" s="196"/>
    </row>
    <row r="70" spans="1:17" s="259" customFormat="1" hidden="1" outlineLevel="1" collapsed="1">
      <c r="A70" s="256"/>
      <c r="B70" s="257" t="s">
        <v>956</v>
      </c>
      <c r="C70" s="258"/>
      <c r="D70" s="255"/>
      <c r="E70" s="196"/>
      <c r="F70" s="196"/>
      <c r="G70" s="196"/>
      <c r="H70" s="196"/>
      <c r="I70" s="196"/>
      <c r="J70" s="196"/>
      <c r="K70" s="196"/>
      <c r="L70" s="196"/>
      <c r="M70" s="196"/>
      <c r="N70" s="196"/>
      <c r="O70" s="196"/>
      <c r="P70" s="196"/>
      <c r="Q70" s="196"/>
    </row>
    <row r="71" spans="1:17" s="259" customFormat="1" hidden="1" outlineLevel="2">
      <c r="A71" s="256"/>
      <c r="B71" s="257"/>
      <c r="C71" s="258"/>
      <c r="D71" s="255"/>
      <c r="E71" s="274" t="str">
        <f t="shared" ref="E71:Q71" si="28" xml:space="preserve"> E65</f>
        <v>RCV (RPI inflated RCV) balance BEG - WR - nominal</v>
      </c>
      <c r="F71" s="274">
        <f t="shared" si="28"/>
        <v>0</v>
      </c>
      <c r="G71" s="274" t="str">
        <f t="shared" si="28"/>
        <v>£m</v>
      </c>
      <c r="H71" s="274">
        <f t="shared" si="28"/>
        <v>0</v>
      </c>
      <c r="I71" s="274">
        <f t="shared" si="28"/>
        <v>0</v>
      </c>
      <c r="J71" s="274">
        <f t="shared" si="28"/>
        <v>0</v>
      </c>
      <c r="K71" s="274">
        <f t="shared" si="28"/>
        <v>0</v>
      </c>
      <c r="L71" s="274">
        <f t="shared" si="28"/>
        <v>0</v>
      </c>
      <c r="M71" s="274">
        <f t="shared" si="28"/>
        <v>310.48678960739022</v>
      </c>
      <c r="N71" s="274">
        <f t="shared" si="28"/>
        <v>300.23407783988665</v>
      </c>
      <c r="O71" s="274">
        <f t="shared" si="28"/>
        <v>304.27516441006958</v>
      </c>
      <c r="P71" s="274">
        <f t="shared" si="28"/>
        <v>0</v>
      </c>
      <c r="Q71" s="274">
        <f t="shared" si="28"/>
        <v>0</v>
      </c>
    </row>
    <row r="72" spans="1:17" s="259" customFormat="1" hidden="1" outlineLevel="2">
      <c r="A72" s="256"/>
      <c r="B72" s="257"/>
      <c r="C72" s="258"/>
      <c r="D72" s="255"/>
      <c r="E72" s="274" t="str">
        <f t="shared" ref="E72:Q72" si="29" xml:space="preserve"> E66</f>
        <v>Indexation on RCV - CPI(H) + RPI wedge bf balance - WR - nominal</v>
      </c>
      <c r="F72" s="274">
        <f t="shared" si="29"/>
        <v>0</v>
      </c>
      <c r="G72" s="274" t="str">
        <f t="shared" si="29"/>
        <v>£m</v>
      </c>
      <c r="H72" s="274">
        <f t="shared" si="29"/>
        <v>0</v>
      </c>
      <c r="I72" s="274">
        <f t="shared" si="29"/>
        <v>0</v>
      </c>
      <c r="J72" s="274">
        <f t="shared" si="29"/>
        <v>0</v>
      </c>
      <c r="K72" s="274">
        <f t="shared" si="29"/>
        <v>0</v>
      </c>
      <c r="L72" s="274">
        <f t="shared" si="29"/>
        <v>0</v>
      </c>
      <c r="M72" s="274">
        <f t="shared" si="29"/>
        <v>2.6958057984336361</v>
      </c>
      <c r="N72" s="274">
        <f t="shared" si="29"/>
        <v>17.342132711488006</v>
      </c>
      <c r="O72" s="274">
        <f t="shared" si="29"/>
        <v>-304.27516441006958</v>
      </c>
      <c r="P72" s="274">
        <f t="shared" si="29"/>
        <v>0</v>
      </c>
      <c r="Q72" s="274">
        <f t="shared" si="29"/>
        <v>0</v>
      </c>
    </row>
    <row r="73" spans="1:17" s="259" customFormat="1" hidden="1" outlineLevel="2">
      <c r="A73" s="256"/>
      <c r="B73" s="257"/>
      <c r="C73" s="258"/>
      <c r="D73" s="255"/>
      <c r="E73" s="274" t="str">
        <f t="shared" ref="E73:Q73" si="30" xml:space="preserve"> E67</f>
        <v>RCV - CPI(H) + RPI wedge run-off - WR - nominal</v>
      </c>
      <c r="F73" s="274">
        <f t="shared" si="30"/>
        <v>0</v>
      </c>
      <c r="G73" s="274" t="str">
        <f t="shared" si="30"/>
        <v>£m</v>
      </c>
      <c r="H73" s="274">
        <f t="shared" si="30"/>
        <v>0</v>
      </c>
      <c r="I73" s="274">
        <f t="shared" si="30"/>
        <v>0</v>
      </c>
      <c r="J73" s="274">
        <f t="shared" si="30"/>
        <v>0</v>
      </c>
      <c r="K73" s="274">
        <f t="shared" si="30"/>
        <v>0</v>
      </c>
      <c r="L73" s="274">
        <f t="shared" si="30"/>
        <v>0</v>
      </c>
      <c r="M73" s="274">
        <f t="shared" si="30"/>
        <v>12.948517565937198</v>
      </c>
      <c r="N73" s="274">
        <f t="shared" si="30"/>
        <v>13.301046141305061</v>
      </c>
      <c r="O73" s="274">
        <f t="shared" si="30"/>
        <v>0</v>
      </c>
      <c r="P73" s="274">
        <f t="shared" si="30"/>
        <v>0</v>
      </c>
      <c r="Q73" s="274">
        <f t="shared" si="30"/>
        <v>0</v>
      </c>
    </row>
    <row r="74" spans="1:17" s="259" customFormat="1" hidden="1" outlineLevel="2">
      <c r="A74" s="256"/>
      <c r="B74" s="257"/>
      <c r="C74" s="258"/>
      <c r="D74" s="255"/>
      <c r="E74" s="274" t="str">
        <f t="shared" ref="E74:Q74" si="31" xml:space="preserve"> E68</f>
        <v>RCV (RPI inflated RCV) balance END - WR - nominal</v>
      </c>
      <c r="F74" s="274">
        <f t="shared" si="31"/>
        <v>0</v>
      </c>
      <c r="G74" s="274" t="str">
        <f t="shared" si="31"/>
        <v>£m</v>
      </c>
      <c r="H74" s="274">
        <f t="shared" si="31"/>
        <v>0</v>
      </c>
      <c r="I74" s="274">
        <f t="shared" si="31"/>
        <v>0</v>
      </c>
      <c r="J74" s="274">
        <f t="shared" si="31"/>
        <v>0</v>
      </c>
      <c r="K74" s="274">
        <f t="shared" si="31"/>
        <v>0</v>
      </c>
      <c r="L74" s="274">
        <f t="shared" si="31"/>
        <v>310.48678960739022</v>
      </c>
      <c r="M74" s="274">
        <f t="shared" si="31"/>
        <v>300.23407783988665</v>
      </c>
      <c r="N74" s="274">
        <f t="shared" si="31"/>
        <v>304.27516441006958</v>
      </c>
      <c r="O74" s="274">
        <f t="shared" si="31"/>
        <v>0</v>
      </c>
      <c r="P74" s="274">
        <f t="shared" si="31"/>
        <v>0</v>
      </c>
      <c r="Q74" s="274">
        <f t="shared" si="31"/>
        <v>0</v>
      </c>
    </row>
    <row r="75" spans="1:17" s="259" customFormat="1" hidden="1" outlineLevel="2">
      <c r="A75" s="256"/>
      <c r="B75" s="257"/>
      <c r="C75" s="258"/>
      <c r="D75" s="255"/>
      <c r="E75" s="196" t="s">
        <v>957</v>
      </c>
      <c r="F75" s="196"/>
      <c r="G75" s="196" t="s">
        <v>255</v>
      </c>
      <c r="H75" s="274"/>
      <c r="I75" s="274"/>
      <c r="J75" s="274">
        <f t="shared" ref="J75:Q75" si="32" xml:space="preserve"> ((J71 + J72) + J74) / 2</f>
        <v>0</v>
      </c>
      <c r="K75" s="274">
        <f t="shared" si="32"/>
        <v>0</v>
      </c>
      <c r="L75" s="274">
        <f t="shared" si="32"/>
        <v>155.24339480369511</v>
      </c>
      <c r="M75" s="274">
        <f t="shared" si="32"/>
        <v>306.70833662285526</v>
      </c>
      <c r="N75" s="274">
        <f t="shared" si="32"/>
        <v>310.9256874807221</v>
      </c>
      <c r="O75" s="274">
        <f t="shared" si="32"/>
        <v>0</v>
      </c>
      <c r="P75" s="274">
        <f t="shared" si="32"/>
        <v>0</v>
      </c>
      <c r="Q75" s="274">
        <f t="shared" si="32"/>
        <v>0</v>
      </c>
    </row>
    <row r="76" spans="1:17" s="259" customFormat="1" hidden="1" outlineLevel="2">
      <c r="A76" s="256"/>
      <c r="B76" s="257"/>
      <c r="C76" s="258"/>
      <c r="D76" s="255"/>
      <c r="E76" s="196"/>
      <c r="F76" s="196"/>
      <c r="G76" s="196"/>
      <c r="H76" s="196"/>
      <c r="I76" s="196"/>
      <c r="J76" s="196"/>
      <c r="K76" s="196"/>
      <c r="L76" s="196"/>
      <c r="M76" s="196"/>
      <c r="N76" s="196"/>
      <c r="O76" s="196"/>
      <c r="P76" s="196"/>
      <c r="Q76" s="196"/>
    </row>
    <row r="77" spans="1:17" s="259" customFormat="1" hidden="1" outlineLevel="2">
      <c r="A77" s="256"/>
      <c r="B77" s="257"/>
      <c r="C77" s="258"/>
      <c r="D77" s="255"/>
      <c r="E77" s="263" t="str">
        <f xml:space="preserve"> Index!E$199</f>
        <v>CPIH index (actual) - FYA - inflate from FYA 2017-18</v>
      </c>
      <c r="F77" s="263">
        <f xml:space="preserve"> Index!F$199</f>
        <v>0</v>
      </c>
      <c r="G77" s="263" t="str">
        <f xml:space="preserve"> Index!G$199</f>
        <v>Factor</v>
      </c>
      <c r="H77" s="263">
        <f xml:space="preserve"> Index!H$199</f>
        <v>0</v>
      </c>
      <c r="I77" s="263">
        <f xml:space="preserve"> Index!I$199</f>
        <v>0</v>
      </c>
      <c r="J77" s="263">
        <f xml:space="preserve"> Index!J$199</f>
        <v>1</v>
      </c>
      <c r="K77" s="263">
        <f xml:space="preserve"> Index!K$199</f>
        <v>1.0212697905005599</v>
      </c>
      <c r="L77" s="263">
        <f xml:space="preserve"> Index!L$199</f>
        <v>1.0386214616983847</v>
      </c>
      <c r="M77" s="263">
        <f xml:space="preserve"> Index!M$199</f>
        <v>1.0469374700143934</v>
      </c>
      <c r="N77" s="263">
        <f xml:space="preserve"> Index!N$199</f>
        <v>1.0853990084759317</v>
      </c>
      <c r="O77" s="263">
        <f xml:space="preserve"> Index!O$199</f>
        <v>0</v>
      </c>
      <c r="P77" s="263">
        <f xml:space="preserve"> Index!P$199</f>
        <v>0</v>
      </c>
      <c r="Q77" s="263">
        <f xml:space="preserve"> Index!Q$199</f>
        <v>0</v>
      </c>
    </row>
    <row r="78" spans="1:17" s="259" customFormat="1" hidden="1" outlineLevel="2">
      <c r="A78" s="256"/>
      <c r="B78" s="257"/>
      <c r="C78" s="258"/>
      <c r="D78" s="255"/>
      <c r="E78" s="196"/>
      <c r="F78" s="196"/>
      <c r="G78" s="196"/>
      <c r="H78" s="196"/>
      <c r="I78" s="196"/>
      <c r="J78" s="196"/>
      <c r="K78" s="196"/>
      <c r="L78" s="196"/>
      <c r="M78" s="196"/>
      <c r="N78" s="196"/>
      <c r="O78" s="196"/>
      <c r="P78" s="196"/>
      <c r="Q78" s="196"/>
    </row>
    <row r="79" spans="1:17" s="573" customFormat="1" hidden="1" outlineLevel="2">
      <c r="A79" s="572"/>
      <c r="B79" s="570"/>
      <c r="C79" s="574"/>
      <c r="D79" s="571"/>
      <c r="E79" s="577" t="s">
        <v>958</v>
      </c>
      <c r="F79" s="577"/>
      <c r="G79" s="577" t="s">
        <v>255</v>
      </c>
      <c r="H79" s="577"/>
      <c r="I79" s="577"/>
      <c r="J79" s="577">
        <f t="shared" ref="J79:Q79" si="33" xml:space="preserve"> IF(J$13 = 1, J71 / J77, 0)</f>
        <v>0</v>
      </c>
      <c r="K79" s="577">
        <f t="shared" si="33"/>
        <v>0</v>
      </c>
      <c r="L79" s="577">
        <f t="shared" si="33"/>
        <v>0</v>
      </c>
      <c r="M79" s="577">
        <f xml:space="preserve"> IF(M$13 = 1, M71 / M77, 0)</f>
        <v>296.56669906285964</v>
      </c>
      <c r="N79" s="577">
        <f t="shared" si="33"/>
        <v>276.61171190994708</v>
      </c>
      <c r="O79" s="577">
        <f t="shared" si="33"/>
        <v>0</v>
      </c>
      <c r="P79" s="577">
        <f t="shared" si="33"/>
        <v>0</v>
      </c>
      <c r="Q79" s="577">
        <f t="shared" si="33"/>
        <v>0</v>
      </c>
    </row>
    <row r="80" spans="1:17" s="573" customFormat="1" hidden="1" outlineLevel="2">
      <c r="A80" s="572"/>
      <c r="B80" s="570"/>
      <c r="C80" s="574"/>
      <c r="D80" s="571" t="s">
        <v>719</v>
      </c>
      <c r="E80" s="577" t="s">
        <v>717</v>
      </c>
      <c r="F80" s="577"/>
      <c r="G80" s="577" t="s">
        <v>255</v>
      </c>
      <c r="H80" s="577"/>
      <c r="I80" s="577"/>
      <c r="J80" s="577">
        <f t="shared" ref="J80:Q80" si="34" xml:space="preserve"> IF(J$13 = 1, J72 / J77, 0)</f>
        <v>0</v>
      </c>
      <c r="K80" s="577">
        <f t="shared" si="34"/>
        <v>0</v>
      </c>
      <c r="L80" s="577">
        <f t="shared" si="34"/>
        <v>0</v>
      </c>
      <c r="M80" s="577">
        <f t="shared" si="34"/>
        <v>2.5749444218445765</v>
      </c>
      <c r="N80" s="577">
        <f t="shared" si="34"/>
        <v>15.977656673778471</v>
      </c>
      <c r="O80" s="577">
        <f t="shared" si="34"/>
        <v>0</v>
      </c>
      <c r="P80" s="577">
        <f t="shared" si="34"/>
        <v>0</v>
      </c>
      <c r="Q80" s="577">
        <f t="shared" si="34"/>
        <v>0</v>
      </c>
    </row>
    <row r="81" spans="1:17" s="573" customFormat="1" hidden="1" outlineLevel="2">
      <c r="A81" s="572"/>
      <c r="B81" s="570"/>
      <c r="C81" s="574"/>
      <c r="D81" s="571" t="str">
        <f xml:space="preserve"> PR19FDPublishedTables!D$29</f>
        <v>less</v>
      </c>
      <c r="E81" s="577" t="s">
        <v>959</v>
      </c>
      <c r="F81" s="577"/>
      <c r="G81" s="577" t="s">
        <v>255</v>
      </c>
      <c r="H81" s="577"/>
      <c r="I81" s="577"/>
      <c r="J81" s="577">
        <f t="shared" ref="J81:Q81" si="35" xml:space="preserve"> IF(J$13 = 1, J73 / J77, 0)</f>
        <v>0</v>
      </c>
      <c r="K81" s="577">
        <f t="shared" si="35"/>
        <v>0</v>
      </c>
      <c r="L81" s="577">
        <f t="shared" si="35"/>
        <v>0</v>
      </c>
      <c r="M81" s="577">
        <f t="shared" si="35"/>
        <v>12.367995163798255</v>
      </c>
      <c r="N81" s="577">
        <f t="shared" si="35"/>
        <v>12.254522104255273</v>
      </c>
      <c r="O81" s="577">
        <f t="shared" si="35"/>
        <v>0</v>
      </c>
      <c r="P81" s="577">
        <f t="shared" si="35"/>
        <v>0</v>
      </c>
      <c r="Q81" s="577">
        <f t="shared" si="35"/>
        <v>0</v>
      </c>
    </row>
    <row r="82" spans="1:17" s="573" customFormat="1" hidden="1" outlineLevel="2">
      <c r="A82" s="572"/>
      <c r="B82" s="570"/>
      <c r="C82" s="574"/>
      <c r="D82" s="571"/>
      <c r="E82" s="577" t="s">
        <v>960</v>
      </c>
      <c r="F82" s="577"/>
      <c r="G82" s="577" t="s">
        <v>255</v>
      </c>
      <c r="H82" s="577"/>
      <c r="I82" s="577"/>
      <c r="J82" s="577">
        <f t="shared" ref="J82:Q82" si="36" xml:space="preserve"> IF(J$13 = 1, J74 / J77, 0)</f>
        <v>0</v>
      </c>
      <c r="K82" s="577">
        <f t="shared" si="36"/>
        <v>0</v>
      </c>
      <c r="L82" s="577">
        <f t="shared" si="36"/>
        <v>298.9412418839035</v>
      </c>
      <c r="M82" s="577">
        <f t="shared" si="36"/>
        <v>286.77364832090592</v>
      </c>
      <c r="N82" s="577">
        <f t="shared" si="36"/>
        <v>280.33484647947029</v>
      </c>
      <c r="O82" s="577">
        <f t="shared" si="36"/>
        <v>0</v>
      </c>
      <c r="P82" s="577">
        <f t="shared" si="36"/>
        <v>0</v>
      </c>
      <c r="Q82" s="577">
        <f t="shared" si="36"/>
        <v>0</v>
      </c>
    </row>
    <row r="83" spans="1:17" s="573" customFormat="1" hidden="1" outlineLevel="2">
      <c r="A83" s="572"/>
      <c r="B83" s="570"/>
      <c r="C83" s="574"/>
      <c r="D83" s="571"/>
      <c r="E83" s="577" t="s">
        <v>961</v>
      </c>
      <c r="F83" s="577"/>
      <c r="G83" s="577" t="s">
        <v>255</v>
      </c>
      <c r="H83" s="577"/>
      <c r="I83" s="577"/>
      <c r="J83" s="577">
        <f t="shared" ref="J83:Q83" si="37" xml:space="preserve"> IF(J$10 = 1, 0, IF(J$13 = 1, J75 / J77,0))</f>
        <v>0</v>
      </c>
      <c r="K83" s="577">
        <f t="shared" si="37"/>
        <v>0</v>
      </c>
      <c r="L83" s="577">
        <f t="shared" si="37"/>
        <v>0</v>
      </c>
      <c r="M83" s="577">
        <f t="shared" si="37"/>
        <v>292.95764590280504</v>
      </c>
      <c r="N83" s="577">
        <f t="shared" si="37"/>
        <v>286.46210753159789</v>
      </c>
      <c r="O83" s="577">
        <f t="shared" si="37"/>
        <v>0</v>
      </c>
      <c r="P83" s="577">
        <f t="shared" si="37"/>
        <v>0</v>
      </c>
      <c r="Q83" s="577">
        <f t="shared" si="37"/>
        <v>0</v>
      </c>
    </row>
    <row r="84" spans="1:17" s="573" customFormat="1" hidden="1" outlineLevel="1">
      <c r="A84" s="572"/>
      <c r="B84" s="570"/>
      <c r="C84" s="574"/>
      <c r="D84" s="571"/>
      <c r="E84" s="577"/>
      <c r="F84" s="577"/>
      <c r="G84" s="577"/>
      <c r="H84" s="577"/>
      <c r="I84" s="577"/>
      <c r="J84" s="577"/>
      <c r="K84" s="577"/>
      <c r="L84" s="577"/>
      <c r="M84" s="577"/>
      <c r="N84" s="577"/>
      <c r="O84" s="577"/>
      <c r="P84" s="577"/>
      <c r="Q84" s="577"/>
    </row>
    <row r="85" spans="1:17" s="573" customFormat="1" hidden="1" outlineLevel="1" collapsed="1">
      <c r="A85" s="572"/>
      <c r="B85" s="602" t="s">
        <v>962</v>
      </c>
      <c r="C85" s="574"/>
      <c r="D85" s="571"/>
      <c r="E85" s="577"/>
      <c r="F85" s="577"/>
      <c r="G85" s="577"/>
      <c r="H85" s="577"/>
      <c r="I85" s="577"/>
      <c r="J85" s="577"/>
      <c r="K85" s="577"/>
      <c r="L85" s="577"/>
      <c r="M85" s="577"/>
      <c r="N85" s="577"/>
      <c r="O85" s="577"/>
      <c r="P85" s="577"/>
      <c r="Q85" s="577"/>
    </row>
    <row r="86" spans="1:17" s="573" customFormat="1" hidden="1" outlineLevel="2">
      <c r="A86" s="572"/>
      <c r="B86" s="570"/>
      <c r="C86" s="574"/>
      <c r="D86" s="571"/>
      <c r="E86" s="577"/>
      <c r="F86" s="577"/>
      <c r="G86" s="577"/>
      <c r="H86" s="577"/>
      <c r="I86" s="577"/>
      <c r="J86" s="577"/>
      <c r="K86" s="577"/>
      <c r="L86" s="577"/>
      <c r="M86" s="577"/>
      <c r="N86" s="577"/>
      <c r="O86" s="577"/>
      <c r="P86" s="577"/>
      <c r="Q86" s="577"/>
    </row>
    <row r="87" spans="1:17" s="607" customFormat="1" hidden="1" outlineLevel="2">
      <c r="A87" s="603"/>
      <c r="B87" s="604"/>
      <c r="C87" s="605"/>
      <c r="D87" s="606"/>
      <c r="E87" s="575" t="str">
        <f xml:space="preserve"> PR19FDPublishedTables!E$58</f>
        <v>RCV (CPIH inflated RCV) 31 March 2020 post midnight adjustments - WR - real</v>
      </c>
      <c r="F87" s="575">
        <f xml:space="preserve"> PR19FDPublishedTables!F$58</f>
        <v>0</v>
      </c>
      <c r="G87" s="575" t="str">
        <f xml:space="preserve"> PR19FDPublishedTables!G$58</f>
        <v>£m</v>
      </c>
      <c r="H87" s="575">
        <f xml:space="preserve"> PR19FDPublishedTables!H$58</f>
        <v>0</v>
      </c>
      <c r="I87" s="575">
        <f xml:space="preserve"> PR19FDPublishedTables!I$58</f>
        <v>0</v>
      </c>
      <c r="J87" s="575">
        <f xml:space="preserve"> PR19FDPublishedTables!J$58</f>
        <v>0</v>
      </c>
      <c r="K87" s="575">
        <f xml:space="preserve"> PR19FDPublishedTables!K$58</f>
        <v>0</v>
      </c>
      <c r="L87" s="575">
        <f xml:space="preserve"> PR19FDPublishedTables!L$58</f>
        <v>298.94124188390396</v>
      </c>
      <c r="M87" s="575">
        <f xml:space="preserve"> PR19FDPublishedTables!M$58</f>
        <v>0</v>
      </c>
      <c r="N87" s="575">
        <f xml:space="preserve"> PR19FDPublishedTables!N$58</f>
        <v>0</v>
      </c>
      <c r="O87" s="575">
        <f xml:space="preserve"> PR19FDPublishedTables!O$58</f>
        <v>0</v>
      </c>
      <c r="P87" s="575">
        <f xml:space="preserve"> PR19FDPublishedTables!P$58</f>
        <v>0</v>
      </c>
      <c r="Q87" s="575">
        <f xml:space="preserve"> PR19FDPublishedTables!Q$58</f>
        <v>0</v>
      </c>
    </row>
    <row r="88" spans="1:17" s="573" customFormat="1" hidden="1" outlineLevel="2">
      <c r="A88" s="572"/>
      <c r="B88" s="570"/>
      <c r="C88" s="574"/>
      <c r="D88" s="577"/>
      <c r="E88" s="575" t="str">
        <f xml:space="preserve"> PR19FDPublishedTables!E$72</f>
        <v>Opening RCV (CPIH inflated RCV) - WR - real</v>
      </c>
      <c r="F88" s="575">
        <f xml:space="preserve"> PR19FDPublishedTables!F$72</f>
        <v>0</v>
      </c>
      <c r="G88" s="575" t="str">
        <f xml:space="preserve"> PR19FDPublishedTables!G$72</f>
        <v>£m</v>
      </c>
      <c r="H88" s="575">
        <f xml:space="preserve"> PR19FDPublishedTables!H$72</f>
        <v>0</v>
      </c>
      <c r="I88" s="575">
        <f xml:space="preserve"> PR19FDPublishedTables!I$72</f>
        <v>0</v>
      </c>
      <c r="J88" s="575">
        <f xml:space="preserve"> PR19FDPublishedTables!J$72</f>
        <v>0</v>
      </c>
      <c r="K88" s="575">
        <f xml:space="preserve"> PR19FDPublishedTables!K$72</f>
        <v>0</v>
      </c>
      <c r="L88" s="575">
        <f xml:space="preserve"> PR19FDPublishedTables!L$72</f>
        <v>0</v>
      </c>
      <c r="M88" s="575">
        <f xml:space="preserve"> PR19FDPublishedTables!M$72</f>
        <v>298.94124188390396</v>
      </c>
      <c r="N88" s="575">
        <f xml:space="preserve"> PR19FDPublishedTables!N$72</f>
        <v>289.57094473235304</v>
      </c>
      <c r="O88" s="575">
        <f xml:space="preserve"> PR19FDPublishedTables!O$72</f>
        <v>280.33855273788657</v>
      </c>
      <c r="P88" s="575">
        <f xml:space="preserve"> PR19FDPublishedTables!P$72</f>
        <v>271.30195309302536</v>
      </c>
      <c r="Q88" s="575">
        <f xml:space="preserve"> PR19FDPublishedTables!Q$72</f>
        <v>262.33518091732145</v>
      </c>
    </row>
    <row r="89" spans="1:17" s="573" customFormat="1" hidden="1" outlineLevel="2">
      <c r="A89" s="572"/>
      <c r="B89" s="570"/>
      <c r="C89" s="574"/>
      <c r="D89" s="639"/>
      <c r="E89" s="577" t="s">
        <v>963</v>
      </c>
      <c r="F89" s="577"/>
      <c r="G89" s="577" t="s">
        <v>255</v>
      </c>
      <c r="H89" s="577"/>
      <c r="I89" s="577"/>
      <c r="J89" s="577">
        <f t="shared" ref="J89:Q89" si="38" xml:space="preserve"> IF(J$12 = 1, J88 * (J$17 - 1) * J$13, 0)</f>
        <v>0</v>
      </c>
      <c r="K89" s="577">
        <f t="shared" si="38"/>
        <v>0</v>
      </c>
      <c r="L89" s="577">
        <f t="shared" si="38"/>
        <v>0</v>
      </c>
      <c r="M89" s="577">
        <f t="shared" si="38"/>
        <v>2.3935552510530615</v>
      </c>
      <c r="N89" s="577">
        <f t="shared" si="38"/>
        <v>10.638022181032731</v>
      </c>
      <c r="O89" s="577">
        <f t="shared" si="38"/>
        <v>0</v>
      </c>
      <c r="P89" s="577">
        <f t="shared" si="38"/>
        <v>0</v>
      </c>
      <c r="Q89" s="577">
        <f t="shared" si="38"/>
        <v>0</v>
      </c>
    </row>
    <row r="90" spans="1:17" s="573" customFormat="1" hidden="1" outlineLevel="2">
      <c r="A90" s="572"/>
      <c r="B90" s="570"/>
      <c r="C90" s="574"/>
      <c r="D90" s="639"/>
      <c r="E90" s="577"/>
      <c r="F90" s="577"/>
      <c r="G90" s="577"/>
      <c r="H90" s="577"/>
      <c r="I90" s="577"/>
      <c r="J90" s="577"/>
      <c r="K90" s="577"/>
      <c r="L90" s="577"/>
      <c r="M90" s="577"/>
      <c r="N90" s="577"/>
      <c r="O90" s="577"/>
      <c r="P90" s="577"/>
      <c r="Q90" s="577"/>
    </row>
    <row r="91" spans="1:17" s="573" customFormat="1" hidden="1" outlineLevel="2">
      <c r="A91" s="572"/>
      <c r="B91" s="570"/>
      <c r="C91" s="574"/>
      <c r="D91" s="639"/>
      <c r="E91" s="577" t="s">
        <v>964</v>
      </c>
      <c r="F91" s="577"/>
      <c r="G91" s="577" t="s">
        <v>255</v>
      </c>
      <c r="H91" s="577"/>
      <c r="I91" s="577"/>
      <c r="J91" s="577">
        <f t="shared" ref="J91" si="39" xml:space="preserve"> IF(J$12 = 1, J88 - J89, 0)</f>
        <v>0</v>
      </c>
      <c r="K91" s="577">
        <f t="shared" ref="K91" si="40" xml:space="preserve"> IF(K$12 = 1, K88 - K89, 0)</f>
        <v>0</v>
      </c>
      <c r="L91" s="577">
        <f t="shared" ref="L91" si="41" xml:space="preserve"> IF(L$12 = 1, L88 - L89, 0)</f>
        <v>0</v>
      </c>
      <c r="M91" s="577">
        <f t="shared" ref="M91" si="42" xml:space="preserve"> IF(M$12 = 1, M88 - M89, 0)</f>
        <v>296.54768663285091</v>
      </c>
      <c r="N91" s="577">
        <f t="shared" ref="N91" si="43" xml:space="preserve"> IF(N$12 = 1, N88 - N89, 0)</f>
        <v>278.9329225513203</v>
      </c>
      <c r="O91" s="577">
        <f t="shared" ref="O91" si="44" xml:space="preserve"> IF(O$12 = 1, O88 - O89, 0)</f>
        <v>280.33855273788657</v>
      </c>
      <c r="P91" s="577">
        <f t="shared" ref="P91" si="45" xml:space="preserve"> IF(P$12 = 1, P88 - P89, 0)</f>
        <v>271.30195309302536</v>
      </c>
      <c r="Q91" s="577">
        <f xml:space="preserve"> IF(Q$12 = 1, Q88 - Q89, 0)</f>
        <v>262.33518091732145</v>
      </c>
    </row>
    <row r="92" spans="1:17" s="573" customFormat="1" hidden="1" outlineLevel="2">
      <c r="A92" s="572"/>
      <c r="B92" s="570"/>
      <c r="C92" s="574"/>
      <c r="D92" s="639" t="s">
        <v>719</v>
      </c>
      <c r="E92" s="577" t="str">
        <f t="shared" ref="E92" si="46" xml:space="preserve"> E89</f>
        <v>Indexation included in opening RCV (CPIH inflated RCV) - WR - real</v>
      </c>
      <c r="F92" s="577">
        <f t="shared" ref="F92" si="47" xml:space="preserve"> F89</f>
        <v>0</v>
      </c>
      <c r="G92" s="577" t="str">
        <f t="shared" ref="G92:Q92" si="48" xml:space="preserve"> G89</f>
        <v>£m</v>
      </c>
      <c r="H92" s="577">
        <f t="shared" si="48"/>
        <v>0</v>
      </c>
      <c r="I92" s="577">
        <f t="shared" si="48"/>
        <v>0</v>
      </c>
      <c r="J92" s="577">
        <f t="shared" si="48"/>
        <v>0</v>
      </c>
      <c r="K92" s="577">
        <f t="shared" si="48"/>
        <v>0</v>
      </c>
      <c r="L92" s="577">
        <f t="shared" si="48"/>
        <v>0</v>
      </c>
      <c r="M92" s="577">
        <f t="shared" si="48"/>
        <v>2.3935552510530615</v>
      </c>
      <c r="N92" s="577">
        <f t="shared" si="48"/>
        <v>10.638022181032731</v>
      </c>
      <c r="O92" s="577">
        <f t="shared" si="48"/>
        <v>0</v>
      </c>
      <c r="P92" s="577">
        <f t="shared" si="48"/>
        <v>0</v>
      </c>
      <c r="Q92" s="577">
        <f t="shared" si="48"/>
        <v>0</v>
      </c>
    </row>
    <row r="93" spans="1:17" s="573" customFormat="1" hidden="1" outlineLevel="2">
      <c r="A93" s="572"/>
      <c r="B93" s="570"/>
      <c r="C93" s="574"/>
      <c r="D93" s="571" t="str">
        <f xml:space="preserve"> PR19FDPublishedTables!D$73</f>
        <v>less</v>
      </c>
      <c r="E93" s="575" t="str">
        <f xml:space="preserve"> PR19FDPublishedTables!E$73</f>
        <v>RCV - CPI(H) bf depreciation - WR - real</v>
      </c>
      <c r="F93" s="575">
        <f xml:space="preserve"> PR19FDPublishedTables!F$73</f>
        <v>0</v>
      </c>
      <c r="G93" s="575" t="str">
        <f xml:space="preserve"> PR19FDPublishedTables!G$73</f>
        <v>£m</v>
      </c>
      <c r="H93" s="575">
        <f xml:space="preserve"> PR19FDPublishedTables!H$73</f>
        <v>0</v>
      </c>
      <c r="I93" s="575">
        <f xml:space="preserve"> PR19FDPublishedTables!I$73</f>
        <v>0</v>
      </c>
      <c r="J93" s="575">
        <f xml:space="preserve"> PR19FDPublishedTables!J$73</f>
        <v>0</v>
      </c>
      <c r="K93" s="575">
        <f xml:space="preserve"> PR19FDPublishedTables!K$73</f>
        <v>0</v>
      </c>
      <c r="L93" s="575">
        <f xml:space="preserve"> PR19FDPublishedTables!L$73</f>
        <v>0</v>
      </c>
      <c r="M93" s="575">
        <f xml:space="preserve"> PR19FDPublishedTables!M$73</f>
        <v>9.3702971515505382</v>
      </c>
      <c r="N93" s="575">
        <f xml:space="preserve"> PR19FDPublishedTables!N$73</f>
        <v>9.2323919944664663</v>
      </c>
      <c r="O93" s="575">
        <f xml:space="preserve"> PR19FDPublishedTables!O$73</f>
        <v>9.0365996448608747</v>
      </c>
      <c r="P93" s="575">
        <f xml:space="preserve"> PR19FDPublishedTables!P$73</f>
        <v>8.9667721757044792</v>
      </c>
      <c r="Q93" s="575">
        <f xml:space="preserve"> PR19FDPublishedTables!Q$73</f>
        <v>8.6927008585443932</v>
      </c>
    </row>
    <row r="94" spans="1:17" s="573" customFormat="1" hidden="1" outlineLevel="2">
      <c r="A94" s="572"/>
      <c r="B94" s="570"/>
      <c r="C94" s="574"/>
      <c r="D94" s="571" t="str">
        <f xml:space="preserve"> PR19FDPublishedTables!D$74</f>
        <v>less</v>
      </c>
      <c r="E94" s="575" t="str">
        <f xml:space="preserve"> PR19FDPublishedTables!E$74</f>
        <v>Other adjustments CPI(H) - WR - real</v>
      </c>
      <c r="F94" s="575">
        <f xml:space="preserve"> PR19FDPublishedTables!F$74</f>
        <v>0</v>
      </c>
      <c r="G94" s="575" t="str">
        <f xml:space="preserve"> PR19FDPublishedTables!G$74</f>
        <v>£m</v>
      </c>
      <c r="H94" s="575">
        <f xml:space="preserve"> PR19FDPublishedTables!H$74</f>
        <v>0</v>
      </c>
      <c r="I94" s="575">
        <f xml:space="preserve"> PR19FDPublishedTables!I$74</f>
        <v>0</v>
      </c>
      <c r="J94" s="575">
        <f xml:space="preserve"> PR19FDPublishedTables!J$74</f>
        <v>0</v>
      </c>
      <c r="K94" s="575">
        <f xml:space="preserve"> PR19FDPublishedTables!K$74</f>
        <v>0</v>
      </c>
      <c r="L94" s="575">
        <f xml:space="preserve"> PR19FDPublishedTables!L$74</f>
        <v>0</v>
      </c>
      <c r="M94" s="575">
        <f xml:space="preserve"> PR19FDPublishedTables!M$74</f>
        <v>0</v>
      </c>
      <c r="N94" s="575">
        <f xml:space="preserve"> PR19FDPublishedTables!N$74</f>
        <v>0</v>
      </c>
      <c r="O94" s="575">
        <f xml:space="preserve"> PR19FDPublishedTables!O$74</f>
        <v>0</v>
      </c>
      <c r="P94" s="575">
        <f xml:space="preserve"> PR19FDPublishedTables!P$74</f>
        <v>0</v>
      </c>
      <c r="Q94" s="575">
        <f xml:space="preserve"> PR19FDPublishedTables!Q$74</f>
        <v>0</v>
      </c>
    </row>
    <row r="95" spans="1:17" s="573" customFormat="1" hidden="1" outlineLevel="2">
      <c r="A95" s="572"/>
      <c r="B95" s="570"/>
      <c r="C95" s="574"/>
      <c r="D95" s="571"/>
      <c r="E95" s="575" t="str">
        <f xml:space="preserve"> PR19FDPublishedTables!E$75</f>
        <v>Closing RCV (CPIH inflated RCV) - WR - real</v>
      </c>
      <c r="F95" s="575">
        <f xml:space="preserve"> PR19FDPublishedTables!F$75</f>
        <v>0</v>
      </c>
      <c r="G95" s="575" t="str">
        <f xml:space="preserve"> PR19FDPublishedTables!G$75</f>
        <v>£m</v>
      </c>
      <c r="H95" s="575">
        <f xml:space="preserve"> PR19FDPublishedTables!H$75</f>
        <v>0</v>
      </c>
      <c r="I95" s="575">
        <f xml:space="preserve"> PR19FDPublishedTables!I$75</f>
        <v>0</v>
      </c>
      <c r="J95" s="575">
        <f xml:space="preserve"> PR19FDPublishedTables!J$75</f>
        <v>0</v>
      </c>
      <c r="K95" s="575">
        <f xml:space="preserve"> PR19FDPublishedTables!K$75</f>
        <v>0</v>
      </c>
      <c r="L95" s="575">
        <f xml:space="preserve"> PR19FDPublishedTables!L$75</f>
        <v>0</v>
      </c>
      <c r="M95" s="575">
        <f xml:space="preserve"> PR19FDPublishedTables!M$75</f>
        <v>289.57094473235344</v>
      </c>
      <c r="N95" s="575">
        <f xml:space="preserve"> PR19FDPublishedTables!N$75</f>
        <v>280.33855273788657</v>
      </c>
      <c r="O95" s="575">
        <f xml:space="preserve"> PR19FDPublishedTables!O$75</f>
        <v>271.3019530930257</v>
      </c>
      <c r="P95" s="575">
        <f xml:space="preserve"> PR19FDPublishedTables!P$75</f>
        <v>262.33518091732088</v>
      </c>
      <c r="Q95" s="575">
        <f xml:space="preserve"> PR19FDPublishedTables!Q$75</f>
        <v>253.64248005877707</v>
      </c>
    </row>
    <row r="96" spans="1:17" s="573" customFormat="1" hidden="1" outlineLevel="2">
      <c r="A96" s="572"/>
      <c r="B96" s="570"/>
      <c r="C96" s="574"/>
      <c r="D96" s="571"/>
      <c r="E96" s="575" t="str">
        <f xml:space="preserve"> PR19FDPublishedTables!E$79</f>
        <v>Average CPIH inflated RCV - WR - real</v>
      </c>
      <c r="F96" s="575">
        <f xml:space="preserve"> PR19FDPublishedTables!F$79</f>
        <v>0</v>
      </c>
      <c r="G96" s="575" t="str">
        <f xml:space="preserve"> PR19FDPublishedTables!G$79</f>
        <v>£m</v>
      </c>
      <c r="H96" s="575">
        <f xml:space="preserve"> PR19FDPublishedTables!H$79</f>
        <v>0</v>
      </c>
      <c r="I96" s="575">
        <f xml:space="preserve"> PR19FDPublishedTables!I$79</f>
        <v>0</v>
      </c>
      <c r="J96" s="575">
        <f xml:space="preserve"> PR19FDPublishedTables!J$79</f>
        <v>0</v>
      </c>
      <c r="K96" s="575">
        <f xml:space="preserve"> PR19FDPublishedTables!K$79</f>
        <v>0</v>
      </c>
      <c r="L96" s="575">
        <f xml:space="preserve"> PR19FDPublishedTables!L$79</f>
        <v>0</v>
      </c>
      <c r="M96" s="575">
        <f xml:space="preserve"> PR19FDPublishedTables!M$79</f>
        <v>294.2560933081287</v>
      </c>
      <c r="N96" s="575">
        <f xml:space="preserve"> PR19FDPublishedTables!N$79</f>
        <v>284.95474873511978</v>
      </c>
      <c r="O96" s="575">
        <f xml:space="preserve"> PR19FDPublishedTables!O$79</f>
        <v>275.82025291545614</v>
      </c>
      <c r="P96" s="575">
        <f xml:space="preserve"> PR19FDPublishedTables!P$79</f>
        <v>266.81856700517312</v>
      </c>
      <c r="Q96" s="575">
        <f xml:space="preserve"> PR19FDPublishedTables!Q$79</f>
        <v>257.98883048804925</v>
      </c>
    </row>
    <row r="97" spans="1:17" s="573" customFormat="1" hidden="1" outlineLevel="2">
      <c r="A97" s="572"/>
      <c r="B97" s="570"/>
      <c r="C97" s="574"/>
      <c r="D97" s="571"/>
      <c r="E97" s="577"/>
      <c r="F97" s="577"/>
      <c r="G97" s="577"/>
      <c r="H97" s="577"/>
      <c r="I97" s="577"/>
      <c r="J97" s="577"/>
      <c r="K97" s="577"/>
      <c r="L97" s="577"/>
      <c r="M97" s="577"/>
      <c r="N97" s="577"/>
      <c r="O97" s="577"/>
      <c r="P97" s="577"/>
      <c r="Q97" s="577"/>
    </row>
    <row r="98" spans="1:17" s="607" customFormat="1" hidden="1" outlineLevel="2">
      <c r="A98" s="603"/>
      <c r="B98" s="604"/>
      <c r="C98" s="605"/>
      <c r="D98" s="606"/>
      <c r="E98" s="575" t="str">
        <f xml:space="preserve"> PR19FDPublishedTables!E$100</f>
        <v>RCV (post 2020 investment RCV) 31 March 2020 post midnight adjustments - WR - real</v>
      </c>
      <c r="F98" s="575">
        <f xml:space="preserve"> PR19FDPublishedTables!F$450</f>
        <v>0</v>
      </c>
      <c r="G98" s="575" t="str">
        <f xml:space="preserve"> PR19FDPublishedTables!G$450</f>
        <v>£m</v>
      </c>
      <c r="H98" s="575">
        <f xml:space="preserve"> PR19FDPublishedTables!H$450</f>
        <v>0</v>
      </c>
      <c r="I98" s="575">
        <f xml:space="preserve"> PR19FDPublishedTables!I$450</f>
        <v>0</v>
      </c>
      <c r="J98" s="575">
        <f xml:space="preserve"> PR19FDPublishedTables!J$450</f>
        <v>0</v>
      </c>
      <c r="K98" s="575">
        <f xml:space="preserve"> PR19FDPublishedTables!K$450</f>
        <v>0</v>
      </c>
      <c r="L98" s="575">
        <f xml:space="preserve"> PR19FDPublishedTables!L$450</f>
        <v>0</v>
      </c>
      <c r="M98" s="575">
        <f xml:space="preserve"> PR19FDPublishedTables!M$450</f>
        <v>0</v>
      </c>
      <c r="N98" s="575">
        <f xml:space="preserve"> PR19FDPublishedTables!N$450</f>
        <v>0</v>
      </c>
      <c r="O98" s="575">
        <f xml:space="preserve"> PR19FDPublishedTables!O$450</f>
        <v>0</v>
      </c>
      <c r="P98" s="575">
        <f xml:space="preserve"> PR19FDPublishedTables!P$450</f>
        <v>0</v>
      </c>
      <c r="Q98" s="575">
        <f xml:space="preserve"> PR19FDPublishedTables!Q$450</f>
        <v>0</v>
      </c>
    </row>
    <row r="99" spans="1:17" s="573" customFormat="1" hidden="1" outlineLevel="2">
      <c r="A99" s="572"/>
      <c r="B99" s="570"/>
      <c r="C99" s="574"/>
      <c r="D99" s="571"/>
      <c r="E99" s="575" t="str">
        <f xml:space="preserve"> PR19FDPublishedTables!E$110</f>
        <v>Opening RCV (Post 2020 investment RCV) - WR - real</v>
      </c>
      <c r="F99" s="575">
        <f xml:space="preserve"> PR19FDPublishedTables!F$110</f>
        <v>0</v>
      </c>
      <c r="G99" s="575" t="str">
        <f xml:space="preserve"> PR19FDPublishedTables!G$110</f>
        <v>£m</v>
      </c>
      <c r="H99" s="575">
        <f xml:space="preserve"> PR19FDPublishedTables!H$110</f>
        <v>0</v>
      </c>
      <c r="I99" s="575">
        <f xml:space="preserve"> PR19FDPublishedTables!I$110</f>
        <v>0</v>
      </c>
      <c r="J99" s="575">
        <f xml:space="preserve"> PR19FDPublishedTables!J$110</f>
        <v>0</v>
      </c>
      <c r="K99" s="575">
        <f xml:space="preserve"> PR19FDPublishedTables!K$110</f>
        <v>0</v>
      </c>
      <c r="L99" s="575">
        <f xml:space="preserve"> PR19FDPublishedTables!L$110</f>
        <v>0</v>
      </c>
      <c r="M99" s="575">
        <f xml:space="preserve"> PR19FDPublishedTables!M$110</f>
        <v>0</v>
      </c>
      <c r="N99" s="575">
        <f xml:space="preserve"> PR19FDPublishedTables!N$110</f>
        <v>12.321174553501564</v>
      </c>
      <c r="O99" s="575">
        <f xml:space="preserve"> PR19FDPublishedTables!O$110</f>
        <v>25.784046366015023</v>
      </c>
      <c r="P99" s="575">
        <f xml:space="preserve"> PR19FDPublishedTables!P$110</f>
        <v>47.610410408147516</v>
      </c>
      <c r="Q99" s="575">
        <f xml:space="preserve"> PR19FDPublishedTables!Q$110</f>
        <v>77.769926667420563</v>
      </c>
    </row>
    <row r="100" spans="1:17" s="573" customFormat="1" hidden="1" outlineLevel="2">
      <c r="A100" s="572"/>
      <c r="B100" s="570"/>
      <c r="C100" s="574"/>
      <c r="D100" s="639"/>
      <c r="E100" s="577" t="s">
        <v>965</v>
      </c>
      <c r="F100" s="577"/>
      <c r="G100" s="577" t="s">
        <v>255</v>
      </c>
      <c r="H100" s="577"/>
      <c r="I100" s="577"/>
      <c r="J100" s="577">
        <f t="shared" ref="J100" si="49" xml:space="preserve"> IF(J$12 = 1, J99 * (J$17 - 1) * J$13, 0)</f>
        <v>0</v>
      </c>
      <c r="K100" s="577">
        <f t="shared" ref="K100" si="50" xml:space="preserve"> IF(K$12 = 1, K99 * (K$17 - 1) * K$13, 0)</f>
        <v>0</v>
      </c>
      <c r="L100" s="577">
        <f t="shared" ref="L100" si="51" xml:space="preserve"> IF(L$12 = 1, L99 * (L$17 - 1) * L$13, 0)</f>
        <v>0</v>
      </c>
      <c r="M100" s="577">
        <f t="shared" ref="M100" si="52" xml:space="preserve"> IF(M$12 = 1, M99 * (M$17 - 1) * M$13, 0)</f>
        <v>0</v>
      </c>
      <c r="N100" s="577">
        <f t="shared" ref="N100" si="53" xml:space="preserve"> IF(N$12 = 1, N99 * (N$17 - 1) * N$13, 0)</f>
        <v>0.4526453036152327</v>
      </c>
      <c r="O100" s="577">
        <f t="shared" ref="O100" si="54" xml:space="preserve"> IF(O$12 = 1, O99 * (O$17 - 1) * O$13, 0)</f>
        <v>0</v>
      </c>
      <c r="P100" s="577">
        <f t="shared" ref="P100" si="55" xml:space="preserve"> IF(P$12 = 1, P99 * (P$17 - 1) * P$13, 0)</f>
        <v>0</v>
      </c>
      <c r="Q100" s="577">
        <f t="shared" ref="Q100" si="56" xml:space="preserve"> IF(Q$12 = 1, Q99 * (Q$17 - 1) * Q$13, 0)</f>
        <v>0</v>
      </c>
    </row>
    <row r="101" spans="1:17" s="573" customFormat="1" hidden="1" outlineLevel="2">
      <c r="A101" s="572"/>
      <c r="B101" s="570"/>
      <c r="C101" s="574"/>
      <c r="D101" s="639"/>
      <c r="E101" s="577"/>
      <c r="F101" s="577"/>
      <c r="G101" s="577"/>
      <c r="H101" s="577"/>
      <c r="I101" s="577"/>
      <c r="J101" s="577"/>
      <c r="K101" s="577"/>
      <c r="L101" s="577"/>
      <c r="M101" s="577"/>
      <c r="N101" s="577"/>
      <c r="O101" s="577"/>
      <c r="P101" s="577"/>
      <c r="Q101" s="577"/>
    </row>
    <row r="102" spans="1:17" s="573" customFormat="1" hidden="1" outlineLevel="2">
      <c r="A102" s="572"/>
      <c r="B102" s="570"/>
      <c r="C102" s="574"/>
      <c r="D102" s="639"/>
      <c r="E102" s="577" t="s">
        <v>966</v>
      </c>
      <c r="F102" s="577"/>
      <c r="G102" s="577" t="s">
        <v>255</v>
      </c>
      <c r="H102" s="577"/>
      <c r="I102" s="577"/>
      <c r="J102" s="577">
        <f t="shared" ref="J102:P102" si="57" xml:space="preserve"> IF(J$12 = 1, J99 - J100, 0)</f>
        <v>0</v>
      </c>
      <c r="K102" s="577">
        <f t="shared" si="57"/>
        <v>0</v>
      </c>
      <c r="L102" s="577">
        <f t="shared" si="57"/>
        <v>0</v>
      </c>
      <c r="M102" s="577">
        <f xml:space="preserve"> IF(M$12 = 1, M99 - M100, 0)</f>
        <v>0</v>
      </c>
      <c r="N102" s="577">
        <f t="shared" si="57"/>
        <v>11.868529249886331</v>
      </c>
      <c r="O102" s="577">
        <f t="shared" si="57"/>
        <v>25.784046366015023</v>
      </c>
      <c r="P102" s="577">
        <f t="shared" si="57"/>
        <v>47.610410408147516</v>
      </c>
      <c r="Q102" s="577">
        <f xml:space="preserve"> IF(Q$12 = 1, Q99 - Q100, 0)</f>
        <v>77.769926667420563</v>
      </c>
    </row>
    <row r="103" spans="1:17" s="573" customFormat="1" hidden="1" outlineLevel="2">
      <c r="A103" s="572"/>
      <c r="B103" s="570"/>
      <c r="C103" s="574"/>
      <c r="D103" s="639" t="s">
        <v>719</v>
      </c>
      <c r="E103" s="577" t="str">
        <f t="shared" ref="E103:Q103" si="58" xml:space="preserve"> E100</f>
        <v>Indexation included in opening RCV (Post 2020 investment RCV) - WR - real</v>
      </c>
      <c r="F103" s="577">
        <f t="shared" si="58"/>
        <v>0</v>
      </c>
      <c r="G103" s="577" t="str">
        <f t="shared" si="58"/>
        <v>£m</v>
      </c>
      <c r="H103" s="577">
        <f t="shared" si="58"/>
        <v>0</v>
      </c>
      <c r="I103" s="577">
        <f t="shared" si="58"/>
        <v>0</v>
      </c>
      <c r="J103" s="577">
        <f t="shared" si="58"/>
        <v>0</v>
      </c>
      <c r="K103" s="577">
        <f t="shared" si="58"/>
        <v>0</v>
      </c>
      <c r="L103" s="577">
        <f t="shared" si="58"/>
        <v>0</v>
      </c>
      <c r="M103" s="577">
        <f xml:space="preserve"> M100</f>
        <v>0</v>
      </c>
      <c r="N103" s="577">
        <f t="shared" si="58"/>
        <v>0.4526453036152327</v>
      </c>
      <c r="O103" s="577">
        <f t="shared" si="58"/>
        <v>0</v>
      </c>
      <c r="P103" s="577">
        <f t="shared" si="58"/>
        <v>0</v>
      </c>
      <c r="Q103" s="577">
        <f t="shared" si="58"/>
        <v>0</v>
      </c>
    </row>
    <row r="104" spans="1:17" s="573" customFormat="1" hidden="1" outlineLevel="2">
      <c r="A104" s="572"/>
      <c r="B104" s="570"/>
      <c r="C104" s="574"/>
      <c r="D104" s="571" t="str">
        <f xml:space="preserve"> PR19FDPublishedTables!D$111</f>
        <v>plus</v>
      </c>
      <c r="E104" s="575" t="str">
        <f xml:space="preserve"> PR19FDPublishedTables!E$111</f>
        <v>Water resources: Non-PAYG Totex - real</v>
      </c>
      <c r="F104" s="575">
        <f xml:space="preserve"> PR19FDPublishedTables!F$111</f>
        <v>0</v>
      </c>
      <c r="G104" s="575" t="str">
        <f xml:space="preserve"> PR19FDPublishedTables!G$111</f>
        <v>£m</v>
      </c>
      <c r="H104" s="575">
        <f xml:space="preserve"> PR19FDPublishedTables!H$111</f>
        <v>0</v>
      </c>
      <c r="I104" s="575">
        <f xml:space="preserve"> PR19FDPublishedTables!I$111</f>
        <v>0</v>
      </c>
      <c r="J104" s="575">
        <f xml:space="preserve"> PR19FDPublishedTables!J$111</f>
        <v>0</v>
      </c>
      <c r="K104" s="575">
        <f xml:space="preserve"> PR19FDPublishedTables!K$111</f>
        <v>0</v>
      </c>
      <c r="L104" s="575">
        <f xml:space="preserve"> PR19FDPublishedTables!L$111</f>
        <v>0</v>
      </c>
      <c r="M104" s="575">
        <f xml:space="preserve"> PR19FDPublishedTables!M$111</f>
        <v>12.517352422793053</v>
      </c>
      <c r="N104" s="575">
        <f xml:space="preserve"> PR19FDPublishedTables!N$111</f>
        <v>14.080166906078892</v>
      </c>
      <c r="O104" s="575">
        <f xml:space="preserve"> PR19FDPublishedTables!O$111</f>
        <v>23.028662123962381</v>
      </c>
      <c r="P104" s="575">
        <f xml:space="preserve"> PR19FDPublishedTables!P$111</f>
        <v>32.266297902110999</v>
      </c>
      <c r="Q104" s="575">
        <f xml:space="preserve"> PR19FDPublishedTables!Q$111</f>
        <v>20.25720322350622</v>
      </c>
    </row>
    <row r="105" spans="1:17" s="573" customFormat="1" hidden="1" outlineLevel="2">
      <c r="A105" s="572"/>
      <c r="B105" s="570"/>
      <c r="C105" s="574"/>
      <c r="D105" s="571" t="str">
        <f xml:space="preserve"> PR19FDPublishedTables!D$112</f>
        <v>less</v>
      </c>
      <c r="E105" s="575" t="str">
        <f xml:space="preserve"> PR19FDPublishedTables!E$112</f>
        <v>RCV additions depreciation - WR - real POS</v>
      </c>
      <c r="F105" s="575">
        <f xml:space="preserve"> PR19FDPublishedTables!F$112</f>
        <v>0</v>
      </c>
      <c r="G105" s="575" t="str">
        <f xml:space="preserve"> PR19FDPublishedTables!G$112</f>
        <v>£m</v>
      </c>
      <c r="H105" s="575">
        <f xml:space="preserve"> PR19FDPublishedTables!H$112</f>
        <v>0</v>
      </c>
      <c r="I105" s="575">
        <f xml:space="preserve"> PR19FDPublishedTables!I$112</f>
        <v>0</v>
      </c>
      <c r="J105" s="575">
        <f xml:space="preserve"> PR19FDPublishedTables!J$112</f>
        <v>0</v>
      </c>
      <c r="K105" s="575">
        <f xml:space="preserve"> PR19FDPublishedTables!K$112</f>
        <v>0</v>
      </c>
      <c r="L105" s="575">
        <f xml:space="preserve"> PR19FDPublishedTables!L$112</f>
        <v>0</v>
      </c>
      <c r="M105" s="575">
        <f xml:space="preserve"> PR19FDPublishedTables!M$112</f>
        <v>0.19617786929145545</v>
      </c>
      <c r="N105" s="575">
        <f xml:space="preserve"> PR19FDPublishedTables!N$112</f>
        <v>0.61729509356543444</v>
      </c>
      <c r="O105" s="575">
        <f xml:space="preserve"> PR19FDPublishedTables!O$112</f>
        <v>1.2022980818298534</v>
      </c>
      <c r="P105" s="575">
        <f xml:space="preserve"> PR19FDPublishedTables!P$112</f>
        <v>2.1067816428379507</v>
      </c>
      <c r="Q105" s="575">
        <f xml:space="preserve"> PR19FDPublishedTables!Q$112</f>
        <v>2.9125930024534901</v>
      </c>
    </row>
    <row r="106" spans="1:17" s="573" customFormat="1" hidden="1" outlineLevel="2">
      <c r="A106" s="572"/>
      <c r="B106" s="570"/>
      <c r="C106" s="574"/>
      <c r="D106" s="571"/>
      <c r="E106" s="575" t="str">
        <f xml:space="preserve"> PR19FDPublishedTables!E$113</f>
        <v>Closing RCV (Post 2020 investment RCV) - WR - real</v>
      </c>
      <c r="F106" s="575">
        <f xml:space="preserve"> PR19FDPublishedTables!F$113</f>
        <v>0</v>
      </c>
      <c r="G106" s="575" t="str">
        <f xml:space="preserve"> PR19FDPublishedTables!G$113</f>
        <v>£m</v>
      </c>
      <c r="H106" s="575">
        <f xml:space="preserve"> PR19FDPublishedTables!H$113</f>
        <v>0</v>
      </c>
      <c r="I106" s="575">
        <f xml:space="preserve"> PR19FDPublishedTables!I$113</f>
        <v>0</v>
      </c>
      <c r="J106" s="575">
        <f xml:space="preserve"> PR19FDPublishedTables!J$113</f>
        <v>0</v>
      </c>
      <c r="K106" s="575">
        <f xml:space="preserve"> PR19FDPublishedTables!K$113</f>
        <v>0</v>
      </c>
      <c r="L106" s="575">
        <f xml:space="preserve"> PR19FDPublishedTables!L$113</f>
        <v>0</v>
      </c>
      <c r="M106" s="575">
        <f xml:space="preserve"> PR19FDPublishedTables!M$113</f>
        <v>12.321174553501598</v>
      </c>
      <c r="N106" s="575">
        <f xml:space="preserve"> PR19FDPublishedTables!N$113</f>
        <v>25.784046366015023</v>
      </c>
      <c r="O106" s="575">
        <f xml:space="preserve"> PR19FDPublishedTables!O$113</f>
        <v>47.610410408147551</v>
      </c>
      <c r="P106" s="575">
        <f xml:space="preserve"> PR19FDPublishedTables!P$113</f>
        <v>77.769926667420577</v>
      </c>
      <c r="Q106" s="575">
        <f xml:space="preserve"> PR19FDPublishedTables!Q$113</f>
        <v>95.114536888473296</v>
      </c>
    </row>
    <row r="107" spans="1:17" s="573" customFormat="1" hidden="1" outlineLevel="2">
      <c r="A107" s="572"/>
      <c r="B107" s="570"/>
      <c r="C107" s="574"/>
      <c r="D107" s="571"/>
      <c r="E107" s="575" t="str">
        <f xml:space="preserve"> PR19FDPublishedTables!E$117</f>
        <v>Average post 2020 investment RCV - WR - real</v>
      </c>
      <c r="F107" s="575">
        <f xml:space="preserve"> PR19FDPublishedTables!F$117</f>
        <v>0</v>
      </c>
      <c r="G107" s="575" t="str">
        <f xml:space="preserve"> PR19FDPublishedTables!G$117</f>
        <v>£m</v>
      </c>
      <c r="H107" s="575">
        <f xml:space="preserve"> PR19FDPublishedTables!H$117</f>
        <v>0</v>
      </c>
      <c r="I107" s="575">
        <f xml:space="preserve"> PR19FDPublishedTables!I$117</f>
        <v>0</v>
      </c>
      <c r="J107" s="575">
        <f xml:space="preserve"> PR19FDPublishedTables!J$117</f>
        <v>0</v>
      </c>
      <c r="K107" s="575">
        <f xml:space="preserve"> PR19FDPublishedTables!K$117</f>
        <v>0</v>
      </c>
      <c r="L107" s="575">
        <f xml:space="preserve"> PR19FDPublishedTables!L$117</f>
        <v>0</v>
      </c>
      <c r="M107" s="575">
        <f xml:space="preserve"> PR19FDPublishedTables!M$117</f>
        <v>6.1605872767507988</v>
      </c>
      <c r="N107" s="575">
        <f xml:space="preserve"> PR19FDPublishedTables!N$117</f>
        <v>19.052610459758291</v>
      </c>
      <c r="O107" s="575">
        <f xml:space="preserve"> PR19FDPublishedTables!O$117</f>
        <v>36.697228387081289</v>
      </c>
      <c r="P107" s="575">
        <f xml:space="preserve"> PR19FDPublishedTables!P$117</f>
        <v>62.690168537784047</v>
      </c>
      <c r="Q107" s="575">
        <f xml:space="preserve"> PR19FDPublishedTables!Q$117</f>
        <v>86.44223177794693</v>
      </c>
    </row>
    <row r="108" spans="1:17" s="573" customFormat="1" hidden="1" outlineLevel="1">
      <c r="A108" s="572"/>
      <c r="B108" s="570"/>
      <c r="C108" s="574"/>
      <c r="D108" s="571"/>
      <c r="E108" s="577"/>
      <c r="F108" s="577"/>
      <c r="G108" s="577"/>
      <c r="H108" s="577"/>
      <c r="I108" s="577"/>
      <c r="J108" s="577"/>
      <c r="K108" s="577"/>
      <c r="L108" s="577"/>
      <c r="M108" s="577"/>
      <c r="N108" s="577"/>
      <c r="O108" s="577"/>
      <c r="P108" s="577"/>
      <c r="Q108" s="577"/>
    </row>
    <row r="109" spans="1:17" s="573" customFormat="1" hidden="1" outlineLevel="1" collapsed="1">
      <c r="A109" s="572"/>
      <c r="B109" s="602" t="s">
        <v>967</v>
      </c>
      <c r="C109" s="574"/>
      <c r="D109" s="571"/>
      <c r="E109" s="577"/>
      <c r="F109" s="577"/>
      <c r="G109" s="577"/>
      <c r="H109" s="577"/>
      <c r="I109" s="577"/>
      <c r="J109" s="577"/>
      <c r="K109" s="577"/>
      <c r="L109" s="577"/>
      <c r="M109" s="577"/>
      <c r="N109" s="577"/>
      <c r="O109" s="577"/>
      <c r="P109" s="577"/>
      <c r="Q109" s="577"/>
    </row>
    <row r="110" spans="1:17" s="573" customFormat="1" hidden="1" outlineLevel="2">
      <c r="A110" s="572"/>
      <c r="B110" s="570"/>
      <c r="C110" s="574"/>
      <c r="D110" s="571"/>
      <c r="E110" s="577"/>
      <c r="F110" s="577"/>
      <c r="G110" s="577"/>
      <c r="H110" s="577"/>
      <c r="I110" s="577"/>
      <c r="J110" s="577"/>
      <c r="K110" s="577"/>
      <c r="L110" s="577"/>
      <c r="M110" s="577"/>
      <c r="N110" s="577"/>
      <c r="O110" s="577"/>
      <c r="P110" s="577"/>
      <c r="Q110" s="577"/>
    </row>
    <row r="111" spans="1:17" s="573" customFormat="1" hidden="1" outlineLevel="2">
      <c r="A111" s="572"/>
      <c r="B111" s="570"/>
      <c r="C111" s="574"/>
      <c r="D111" s="571"/>
      <c r="E111" s="577" t="str">
        <f t="shared" ref="E111:Q111" si="59" xml:space="preserve"> E$83</f>
        <v>Average RCV (RPI inflated RCV) balance - WR - real</v>
      </c>
      <c r="F111" s="577">
        <f t="shared" si="59"/>
        <v>0</v>
      </c>
      <c r="G111" s="577" t="str">
        <f t="shared" si="59"/>
        <v>£m</v>
      </c>
      <c r="H111" s="577">
        <f t="shared" si="59"/>
        <v>0</v>
      </c>
      <c r="I111" s="577">
        <f t="shared" si="59"/>
        <v>0</v>
      </c>
      <c r="J111" s="577">
        <f t="shared" si="59"/>
        <v>0</v>
      </c>
      <c r="K111" s="577">
        <f t="shared" si="59"/>
        <v>0</v>
      </c>
      <c r="L111" s="577">
        <f t="shared" si="59"/>
        <v>0</v>
      </c>
      <c r="M111" s="577">
        <f t="shared" si="59"/>
        <v>292.95764590280504</v>
      </c>
      <c r="N111" s="577">
        <f t="shared" si="59"/>
        <v>286.46210753159789</v>
      </c>
      <c r="O111" s="577">
        <f t="shared" si="59"/>
        <v>0</v>
      </c>
      <c r="P111" s="577">
        <f t="shared" si="59"/>
        <v>0</v>
      </c>
      <c r="Q111" s="577">
        <f t="shared" si="59"/>
        <v>0</v>
      </c>
    </row>
    <row r="112" spans="1:17" s="573" customFormat="1" hidden="1" outlineLevel="2">
      <c r="A112" s="572"/>
      <c r="B112" s="570"/>
      <c r="C112" s="574"/>
      <c r="D112" s="571"/>
      <c r="E112" s="575" t="str">
        <f xml:space="preserve"> PR19FDPublishedTables!E$79</f>
        <v>Average CPIH inflated RCV - WR - real</v>
      </c>
      <c r="F112" s="575">
        <f xml:space="preserve"> PR19FDPublishedTables!F$79</f>
        <v>0</v>
      </c>
      <c r="G112" s="575" t="str">
        <f xml:space="preserve"> PR19FDPublishedTables!G$79</f>
        <v>£m</v>
      </c>
      <c r="H112" s="575">
        <f xml:space="preserve"> PR19FDPublishedTables!H$79</f>
        <v>0</v>
      </c>
      <c r="I112" s="575">
        <f xml:space="preserve"> PR19FDPublishedTables!I$79</f>
        <v>0</v>
      </c>
      <c r="J112" s="575">
        <f xml:space="preserve"> PR19FDPublishedTables!J$79</f>
        <v>0</v>
      </c>
      <c r="K112" s="575">
        <f xml:space="preserve"> PR19FDPublishedTables!K$79</f>
        <v>0</v>
      </c>
      <c r="L112" s="575">
        <f xml:space="preserve"> PR19FDPublishedTables!L$79</f>
        <v>0</v>
      </c>
      <c r="M112" s="575">
        <f xml:space="preserve"> PR19FDPublishedTables!M$79</f>
        <v>294.2560933081287</v>
      </c>
      <c r="N112" s="575">
        <f xml:space="preserve"> PR19FDPublishedTables!N$79</f>
        <v>284.95474873511978</v>
      </c>
      <c r="O112" s="575">
        <f xml:space="preserve"> PR19FDPublishedTables!O$79</f>
        <v>275.82025291545614</v>
      </c>
      <c r="P112" s="575">
        <f xml:space="preserve"> PR19FDPublishedTables!P$79</f>
        <v>266.81856700517312</v>
      </c>
      <c r="Q112" s="575">
        <f xml:space="preserve"> PR19FDPublishedTables!Q$79</f>
        <v>257.98883048804925</v>
      </c>
    </row>
    <row r="113" spans="1:17" s="573" customFormat="1" hidden="1" outlineLevel="2">
      <c r="A113" s="572"/>
      <c r="B113" s="570"/>
      <c r="C113" s="574"/>
      <c r="D113" s="571"/>
      <c r="E113" s="575" t="str">
        <f xml:space="preserve"> PR19FDPublishedTables!E$117</f>
        <v>Average post 2020 investment RCV - WR - real</v>
      </c>
      <c r="F113" s="575">
        <f xml:space="preserve"> PR19FDPublishedTables!F$117</f>
        <v>0</v>
      </c>
      <c r="G113" s="575" t="str">
        <f xml:space="preserve"> PR19FDPublishedTables!G$117</f>
        <v>£m</v>
      </c>
      <c r="H113" s="575">
        <f xml:space="preserve"> PR19FDPublishedTables!H$117</f>
        <v>0</v>
      </c>
      <c r="I113" s="575">
        <f xml:space="preserve"> PR19FDPublishedTables!I$117</f>
        <v>0</v>
      </c>
      <c r="J113" s="575">
        <f xml:space="preserve"> PR19FDPublishedTables!J$117</f>
        <v>0</v>
      </c>
      <c r="K113" s="575">
        <f xml:space="preserve"> PR19FDPublishedTables!K$117</f>
        <v>0</v>
      </c>
      <c r="L113" s="575">
        <f xml:space="preserve"> PR19FDPublishedTables!L$117</f>
        <v>0</v>
      </c>
      <c r="M113" s="575">
        <f xml:space="preserve"> PR19FDPublishedTables!M$117</f>
        <v>6.1605872767507988</v>
      </c>
      <c r="N113" s="575">
        <f xml:space="preserve"> PR19FDPublishedTables!N$117</f>
        <v>19.052610459758291</v>
      </c>
      <c r="O113" s="575">
        <f xml:space="preserve"> PR19FDPublishedTables!O$117</f>
        <v>36.697228387081289</v>
      </c>
      <c r="P113" s="575">
        <f xml:space="preserve"> PR19FDPublishedTables!P$117</f>
        <v>62.690168537784047</v>
      </c>
      <c r="Q113" s="575">
        <f xml:space="preserve"> PR19FDPublishedTables!Q$117</f>
        <v>86.44223177794693</v>
      </c>
    </row>
    <row r="114" spans="1:17" s="573" customFormat="1" hidden="1" outlineLevel="2">
      <c r="A114" s="572"/>
      <c r="B114" s="570"/>
      <c r="C114" s="574"/>
      <c r="D114" s="571"/>
      <c r="E114" s="608" t="s">
        <v>968</v>
      </c>
      <c r="F114" s="608"/>
      <c r="G114" s="608" t="s">
        <v>255</v>
      </c>
      <c r="H114" s="608"/>
      <c r="I114" s="608"/>
      <c r="J114" s="609">
        <f t="shared" ref="J114:Q114" si="60" xml:space="preserve"> SUM(J111:J113)</f>
        <v>0</v>
      </c>
      <c r="K114" s="609">
        <f t="shared" si="60"/>
        <v>0</v>
      </c>
      <c r="L114" s="609">
        <f t="shared" si="60"/>
        <v>0</v>
      </c>
      <c r="M114" s="609">
        <f t="shared" si="60"/>
        <v>593.37432648768447</v>
      </c>
      <c r="N114" s="609">
        <f t="shared" si="60"/>
        <v>590.46946672647596</v>
      </c>
      <c r="O114" s="609">
        <f t="shared" si="60"/>
        <v>312.51748130253742</v>
      </c>
      <c r="P114" s="609">
        <f t="shared" si="60"/>
        <v>329.5087355429572</v>
      </c>
      <c r="Q114" s="609">
        <f t="shared" si="60"/>
        <v>344.43106226599616</v>
      </c>
    </row>
    <row r="115" spans="1:17" s="259" customFormat="1" hidden="1" outlineLevel="1">
      <c r="A115" s="256"/>
      <c r="B115" s="257"/>
      <c r="C115" s="258"/>
      <c r="D115" s="255"/>
      <c r="E115" s="196"/>
      <c r="F115" s="196"/>
      <c r="G115" s="196"/>
      <c r="H115" s="196"/>
      <c r="I115" s="196"/>
      <c r="J115" s="196"/>
      <c r="K115" s="196"/>
      <c r="L115" s="196"/>
      <c r="M115" s="196"/>
      <c r="N115" s="196"/>
      <c r="O115" s="196"/>
      <c r="P115" s="196"/>
      <c r="Q115" s="196"/>
    </row>
    <row r="116" spans="1:17" s="259" customFormat="1" hidden="1" outlineLevel="1" collapsed="1">
      <c r="A116" s="256"/>
      <c r="B116" s="257" t="s">
        <v>936</v>
      </c>
      <c r="C116" s="258"/>
      <c r="D116" s="255"/>
      <c r="E116" s="196"/>
      <c r="F116" s="196"/>
      <c r="G116" s="196"/>
      <c r="H116" s="196"/>
      <c r="I116" s="196"/>
      <c r="J116" s="196"/>
      <c r="K116" s="196"/>
      <c r="L116" s="196"/>
      <c r="M116" s="196"/>
      <c r="N116" s="196"/>
      <c r="O116" s="196"/>
      <c r="P116" s="196"/>
      <c r="Q116" s="196"/>
    </row>
    <row r="117" spans="1:17" s="259" customFormat="1" hidden="1" outlineLevel="2">
      <c r="A117" s="256"/>
      <c r="B117" s="257"/>
      <c r="C117" s="258"/>
      <c r="D117" s="255"/>
      <c r="E117" s="196"/>
      <c r="F117" s="196"/>
      <c r="G117" s="196"/>
      <c r="H117" s="196"/>
      <c r="I117" s="196"/>
      <c r="J117" s="196"/>
      <c r="K117" s="196"/>
      <c r="L117" s="196"/>
      <c r="M117" s="274"/>
      <c r="N117" s="196"/>
      <c r="O117" s="196"/>
      <c r="P117" s="196"/>
      <c r="Q117" s="196"/>
    </row>
    <row r="118" spans="1:17" s="259" customFormat="1" hidden="1" outlineLevel="2">
      <c r="A118" s="256"/>
      <c r="B118" s="257"/>
      <c r="C118" s="258"/>
      <c r="D118" s="255"/>
      <c r="E118" s="267" t="str">
        <f t="shared" ref="E118:Q118" si="61" xml:space="preserve"> E$20</f>
        <v>Annual update - CPIH FYA active inflator from FYA 2017-18 - nominal year average prices (used for average RCV)</v>
      </c>
      <c r="F118" s="267">
        <f t="shared" si="61"/>
        <v>0</v>
      </c>
      <c r="G118" s="267" t="str">
        <f t="shared" si="61"/>
        <v>Factor</v>
      </c>
      <c r="H118" s="267">
        <f t="shared" si="61"/>
        <v>0</v>
      </c>
      <c r="I118" s="267">
        <f t="shared" si="61"/>
        <v>0</v>
      </c>
      <c r="J118" s="267">
        <f t="shared" si="61"/>
        <v>0</v>
      </c>
      <c r="K118" s="267">
        <f t="shared" si="61"/>
        <v>0</v>
      </c>
      <c r="L118" s="267">
        <f t="shared" si="61"/>
        <v>1.0386214616983847</v>
      </c>
      <c r="M118" s="267">
        <f t="shared" si="61"/>
        <v>1.0469374700143934</v>
      </c>
      <c r="N118" s="267">
        <f t="shared" si="61"/>
        <v>1.0853990084759317</v>
      </c>
      <c r="O118" s="267">
        <f t="shared" si="61"/>
        <v>0</v>
      </c>
      <c r="P118" s="267">
        <f t="shared" si="61"/>
        <v>0</v>
      </c>
      <c r="Q118" s="267">
        <f t="shared" si="61"/>
        <v>0</v>
      </c>
    </row>
    <row r="119" spans="1:17" s="259" customFormat="1" hidden="1" outlineLevel="2">
      <c r="A119" s="256"/>
      <c r="B119" s="257"/>
      <c r="C119" s="258"/>
      <c r="D119" s="255"/>
      <c r="E119" s="267" t="str">
        <f t="shared" ref="E119:Q119" si="62" xml:space="preserve"> E$21</f>
        <v>Annual update - CPIH FYE active inflator from FYA 2017-18 - nominal year end prices (used for RCV components)</v>
      </c>
      <c r="F119" s="267">
        <f t="shared" si="62"/>
        <v>0</v>
      </c>
      <c r="G119" s="267" t="str">
        <f t="shared" si="62"/>
        <v>Factor</v>
      </c>
      <c r="H119" s="267">
        <f t="shared" si="62"/>
        <v>0</v>
      </c>
      <c r="I119" s="267">
        <f t="shared" si="62"/>
        <v>0</v>
      </c>
      <c r="J119" s="267">
        <f t="shared" si="62"/>
        <v>0</v>
      </c>
      <c r="K119" s="267">
        <f t="shared" si="62"/>
        <v>0</v>
      </c>
      <c r="L119" s="267">
        <f t="shared" si="62"/>
        <v>1.0420598112905806</v>
      </c>
      <c r="M119" s="267">
        <f t="shared" si="62"/>
        <v>1.0526147449224375</v>
      </c>
      <c r="N119" s="267">
        <f t="shared" si="62"/>
        <v>1.1178634255557334</v>
      </c>
      <c r="O119" s="267">
        <f t="shared" si="62"/>
        <v>0</v>
      </c>
      <c r="P119" s="267">
        <f t="shared" si="62"/>
        <v>0</v>
      </c>
      <c r="Q119" s="267">
        <f t="shared" si="62"/>
        <v>0</v>
      </c>
    </row>
    <row r="120" spans="1:17" s="259" customFormat="1" hidden="1" outlineLevel="1">
      <c r="A120" s="256"/>
      <c r="B120" s="257"/>
      <c r="C120" s="258"/>
      <c r="D120" s="255"/>
      <c r="E120" s="196"/>
      <c r="F120" s="196"/>
      <c r="G120" s="196"/>
      <c r="H120" s="196"/>
      <c r="I120" s="196"/>
      <c r="J120" s="196"/>
      <c r="K120" s="196"/>
      <c r="L120" s="196"/>
      <c r="M120" s="196"/>
      <c r="N120" s="196"/>
      <c r="O120" s="196"/>
      <c r="P120" s="196"/>
      <c r="Q120" s="196"/>
    </row>
    <row r="121" spans="1:17" s="259" customFormat="1" hidden="1" outlineLevel="1" collapsed="1">
      <c r="A121" s="256"/>
      <c r="B121" s="257" t="s">
        <v>969</v>
      </c>
      <c r="C121" s="258"/>
      <c r="D121" s="255"/>
      <c r="E121" s="196"/>
      <c r="F121" s="196"/>
      <c r="G121" s="196"/>
      <c r="H121" s="196"/>
      <c r="I121" s="196"/>
      <c r="J121" s="196"/>
      <c r="K121" s="196"/>
      <c r="L121" s="196"/>
      <c r="M121" s="196"/>
      <c r="N121" s="196"/>
      <c r="O121" s="196"/>
      <c r="P121" s="196"/>
      <c r="Q121" s="196"/>
    </row>
    <row r="122" spans="1:17" s="259" customFormat="1" hidden="1" outlineLevel="2">
      <c r="A122" s="256"/>
      <c r="B122" s="257"/>
      <c r="C122" s="258"/>
      <c r="D122" s="255"/>
      <c r="E122" s="196"/>
      <c r="F122" s="196"/>
      <c r="G122" s="196"/>
      <c r="H122" s="196"/>
      <c r="I122" s="196"/>
      <c r="J122" s="196"/>
      <c r="K122" s="196"/>
      <c r="L122" s="196"/>
      <c r="N122" s="196"/>
      <c r="O122" s="196"/>
      <c r="P122" s="196"/>
      <c r="Q122" s="196"/>
    </row>
    <row r="123" spans="1:17" s="526" customFormat="1" hidden="1" outlineLevel="2">
      <c r="A123" s="593"/>
      <c r="B123" s="594"/>
      <c r="C123" s="595"/>
      <c r="D123" s="596"/>
      <c r="E123" s="525" t="s">
        <v>970</v>
      </c>
      <c r="F123" s="525"/>
      <c r="G123" s="525" t="s">
        <v>255</v>
      </c>
      <c r="H123" s="525"/>
      <c r="I123" s="525"/>
      <c r="J123" s="525">
        <f t="shared" ref="J123:Q123" si="63" xml:space="preserve"> J79 * J119</f>
        <v>0</v>
      </c>
      <c r="K123" s="525">
        <f t="shared" si="63"/>
        <v>0</v>
      </c>
      <c r="L123" s="525">
        <f t="shared" si="63"/>
        <v>0</v>
      </c>
      <c r="M123" s="525">
        <f t="shared" si="63"/>
        <v>312.17048028654125</v>
      </c>
      <c r="N123" s="525">
        <f t="shared" si="63"/>
        <v>309.21411582448911</v>
      </c>
      <c r="O123" s="525">
        <f t="shared" si="63"/>
        <v>0</v>
      </c>
      <c r="P123" s="525">
        <f t="shared" si="63"/>
        <v>0</v>
      </c>
      <c r="Q123" s="525">
        <f t="shared" si="63"/>
        <v>0</v>
      </c>
    </row>
    <row r="124" spans="1:17" s="526" customFormat="1" hidden="1" outlineLevel="2">
      <c r="A124" s="593"/>
      <c r="B124" s="594"/>
      <c r="C124" s="595"/>
      <c r="D124" s="596" t="s">
        <v>719</v>
      </c>
      <c r="E124" s="525" t="s">
        <v>971</v>
      </c>
      <c r="F124" s="525"/>
      <c r="G124" s="525" t="s">
        <v>255</v>
      </c>
      <c r="H124" s="525"/>
      <c r="I124" s="525"/>
      <c r="J124" s="525">
        <f t="shared" ref="J124:Q124" si="64" xml:space="preserve"> J80 * J119</f>
        <v>0</v>
      </c>
      <c r="K124" s="525">
        <f t="shared" si="64"/>
        <v>0</v>
      </c>
      <c r="L124" s="525">
        <f t="shared" si="64"/>
        <v>0</v>
      </c>
      <c r="M124" s="525">
        <f t="shared" si="64"/>
        <v>2.7104244657893819</v>
      </c>
      <c r="N124" s="525">
        <f t="shared" si="64"/>
        <v>17.860838021703426</v>
      </c>
      <c r="O124" s="525">
        <f t="shared" si="64"/>
        <v>0</v>
      </c>
      <c r="P124" s="525">
        <f t="shared" si="64"/>
        <v>0</v>
      </c>
      <c r="Q124" s="525">
        <f t="shared" si="64"/>
        <v>0</v>
      </c>
    </row>
    <row r="125" spans="1:17" s="526" customFormat="1" hidden="1" outlineLevel="2">
      <c r="A125" s="593"/>
      <c r="B125" s="594"/>
      <c r="C125" s="595"/>
      <c r="D125" s="596" t="s">
        <v>631</v>
      </c>
      <c r="E125" s="525" t="s">
        <v>972</v>
      </c>
      <c r="F125" s="525"/>
      <c r="G125" s="525" t="s">
        <v>255</v>
      </c>
      <c r="H125" s="525"/>
      <c r="I125" s="525"/>
      <c r="J125" s="525">
        <f t="shared" ref="J125:Q125" si="65" xml:space="preserve"> J81 * J119</f>
        <v>0</v>
      </c>
      <c r="K125" s="525">
        <f t="shared" si="65"/>
        <v>0</v>
      </c>
      <c r="L125" s="525">
        <f t="shared" si="65"/>
        <v>0</v>
      </c>
      <c r="M125" s="525">
        <f t="shared" si="65"/>
        <v>13.01873407454344</v>
      </c>
      <c r="N125" s="525">
        <f t="shared" si="65"/>
        <v>13.698882058011252</v>
      </c>
      <c r="O125" s="525">
        <f t="shared" si="65"/>
        <v>0</v>
      </c>
      <c r="P125" s="525">
        <f t="shared" si="65"/>
        <v>0</v>
      </c>
      <c r="Q125" s="525">
        <f t="shared" si="65"/>
        <v>0</v>
      </c>
    </row>
    <row r="126" spans="1:17" s="526" customFormat="1" hidden="1" outlineLevel="2">
      <c r="A126" s="593"/>
      <c r="B126" s="594"/>
      <c r="C126" s="595"/>
      <c r="D126" s="596"/>
      <c r="E126" s="525" t="s">
        <v>973</v>
      </c>
      <c r="F126" s="525"/>
      <c r="G126" s="525" t="s">
        <v>255</v>
      </c>
      <c r="H126" s="525"/>
      <c r="I126" s="525"/>
      <c r="J126" s="525">
        <f t="shared" ref="J126:Q126" si="66" xml:space="preserve"> J82 * J119</f>
        <v>0</v>
      </c>
      <c r="K126" s="525">
        <f t="shared" si="66"/>
        <v>0</v>
      </c>
      <c r="L126" s="525">
        <f t="shared" si="66"/>
        <v>311.51465410451226</v>
      </c>
      <c r="M126" s="525">
        <f t="shared" si="66"/>
        <v>301.86217067778716</v>
      </c>
      <c r="N126" s="525">
        <f t="shared" si="66"/>
        <v>313.37607178818126</v>
      </c>
      <c r="O126" s="525">
        <f t="shared" si="66"/>
        <v>0</v>
      </c>
      <c r="P126" s="525">
        <f t="shared" si="66"/>
        <v>0</v>
      </c>
      <c r="Q126" s="525">
        <f t="shared" si="66"/>
        <v>0</v>
      </c>
    </row>
    <row r="127" spans="1:17" s="573" customFormat="1" hidden="1" outlineLevel="2">
      <c r="A127" s="572"/>
      <c r="B127" s="570"/>
      <c r="C127" s="574"/>
      <c r="D127" s="571"/>
      <c r="E127" s="577"/>
      <c r="F127" s="577"/>
      <c r="G127" s="577"/>
      <c r="H127" s="577"/>
      <c r="I127" s="577"/>
      <c r="J127" s="577"/>
      <c r="K127" s="577"/>
      <c r="L127" s="577"/>
      <c r="M127" s="274"/>
      <c r="N127" s="577"/>
      <c r="O127" s="577"/>
      <c r="P127" s="577"/>
      <c r="Q127" s="577"/>
    </row>
    <row r="128" spans="1:17" s="658" customFormat="1" hidden="1" outlineLevel="2">
      <c r="A128" s="654"/>
      <c r="B128" s="655"/>
      <c r="C128" s="656"/>
      <c r="D128" s="657"/>
      <c r="E128" s="645" t="s">
        <v>974</v>
      </c>
      <c r="F128" s="645"/>
      <c r="G128" s="645" t="s">
        <v>255</v>
      </c>
      <c r="H128" s="645"/>
      <c r="I128" s="645"/>
      <c r="J128" s="645">
        <f t="shared" ref="J128" si="67" xml:space="preserve"> IF(J$11 = 1, J91 * J119 - (I132 - I126), J91 * J119)</f>
        <v>0</v>
      </c>
      <c r="K128" s="645">
        <f t="shared" ref="K128" si="68" xml:space="preserve"> IF(K$11 = 1, K91 * K119 - (J132 - J126), K91 * K119)</f>
        <v>0</v>
      </c>
      <c r="L128" s="645">
        <f t="shared" ref="L128" si="69" xml:space="preserve"> IF(L$11 = 1, L91 * L119 - (K132 - K126), L91 * L119)</f>
        <v>0</v>
      </c>
      <c r="M128" s="645">
        <f xml:space="preserve"> IF(M$11 = 1, M91 * M119 - (L132 - L126), M91 * M119)</f>
        <v>312.15046752237674</v>
      </c>
      <c r="N128" s="645">
        <f t="shared" ref="N128" si="70" xml:space="preserve"> IF(N$11 = 1, N91 * N119 - (M132 - M126), N91 * N119)</f>
        <v>311.80891230349101</v>
      </c>
      <c r="O128" s="645">
        <f t="shared" ref="O128" si="71" xml:space="preserve"> IF(O$11 = 1, O91 * O119 - (N132 - N126), O91 * O119)</f>
        <v>0</v>
      </c>
      <c r="P128" s="645">
        <f t="shared" ref="P128" si="72" xml:space="preserve"> IF(P$11 = 1, P91 * P119 - (O132 - O126), P91 * P119)</f>
        <v>0</v>
      </c>
      <c r="Q128" s="645">
        <f t="shared" ref="Q128" si="73" xml:space="preserve"> IF(Q$11 = 1, Q91 * Q119 - (P132 - P126), Q91 * Q119)</f>
        <v>0</v>
      </c>
    </row>
    <row r="129" spans="1:17" s="658" customFormat="1" hidden="1" outlineLevel="2">
      <c r="A129" s="654"/>
      <c r="B129" s="655"/>
      <c r="C129" s="656"/>
      <c r="D129" s="657" t="s">
        <v>719</v>
      </c>
      <c r="E129" s="645" t="s">
        <v>975</v>
      </c>
      <c r="F129" s="645"/>
      <c r="G129" s="645" t="s">
        <v>255</v>
      </c>
      <c r="H129" s="645"/>
      <c r="I129" s="645"/>
      <c r="J129" s="645">
        <f>IF(J$11 = 1, (J92 - PR19FDPublishedTables!J62) * J119, J92 * J119)</f>
        <v>0</v>
      </c>
      <c r="K129" s="645">
        <f>IF(K$11 = 1, (K92 - PR19FDPublishedTables!K62) * K119, K92 * K119)</f>
        <v>0</v>
      </c>
      <c r="L129" s="645">
        <f>IF(L$11 = 1, (L92 - PR19FDPublishedTables!L62) * L119, L92 * L119)</f>
        <v>0</v>
      </c>
      <c r="M129" s="645">
        <f>IF(M$11 = 1, (M92 - PR19FDPublishedTables!M62) * M119, M92 * M119)</f>
        <v>2.5194915500449793</v>
      </c>
      <c r="N129" s="645">
        <f>IF(N$11 = 1, (N92 - PR19FDPublishedTables!N62) * N119, N92 * N119)</f>
        <v>11.891855916427122</v>
      </c>
      <c r="O129" s="645">
        <f>IF(O$11 = 1, (O92 - PR19FDPublishedTables!O62) * O119, O92 * O119)</f>
        <v>0</v>
      </c>
      <c r="P129" s="645">
        <f>IF(P$11 = 1, (P92 - PR19FDPublishedTables!P62) * P119, P92 * P119)</f>
        <v>0</v>
      </c>
      <c r="Q129" s="645">
        <f>IF(Q$11 = 1, (Q92 - PR19FDPublishedTables!Q62) * Q119, Q92 * Q119)</f>
        <v>0</v>
      </c>
    </row>
    <row r="130" spans="1:17" s="526" customFormat="1" hidden="1" outlineLevel="2">
      <c r="A130" s="593"/>
      <c r="B130" s="594"/>
      <c r="C130" s="595"/>
      <c r="D130" s="596" t="s">
        <v>631</v>
      </c>
      <c r="E130" s="525" t="s">
        <v>976</v>
      </c>
      <c r="F130" s="525"/>
      <c r="G130" s="525" t="s">
        <v>255</v>
      </c>
      <c r="H130" s="525"/>
      <c r="I130" s="525"/>
      <c r="J130" s="525">
        <f t="shared" ref="J130:Q130" si="74" xml:space="preserve"> J93 * J119</f>
        <v>0</v>
      </c>
      <c r="K130" s="525">
        <f t="shared" si="74"/>
        <v>0</v>
      </c>
      <c r="L130" s="525">
        <f t="shared" si="74"/>
        <v>0</v>
      </c>
      <c r="M130" s="525">
        <f t="shared" si="74"/>
        <v>9.8633129460268112</v>
      </c>
      <c r="N130" s="525">
        <f t="shared" si="74"/>
        <v>10.320553341007614</v>
      </c>
      <c r="O130" s="525">
        <f t="shared" si="74"/>
        <v>0</v>
      </c>
      <c r="P130" s="525">
        <f t="shared" si="74"/>
        <v>0</v>
      </c>
      <c r="Q130" s="525">
        <f t="shared" si="74"/>
        <v>0</v>
      </c>
    </row>
    <row r="131" spans="1:17" s="526" customFormat="1" hidden="1" outlineLevel="2">
      <c r="A131" s="593"/>
      <c r="B131" s="594"/>
      <c r="C131" s="595"/>
      <c r="D131" s="596" t="s">
        <v>631</v>
      </c>
      <c r="E131" s="525" t="s">
        <v>977</v>
      </c>
      <c r="F131" s="525"/>
      <c r="G131" s="525" t="s">
        <v>255</v>
      </c>
      <c r="H131" s="525"/>
      <c r="I131" s="525"/>
      <c r="J131" s="525">
        <f t="shared" ref="J131:Q131" si="75" xml:space="preserve"> J94 * J119</f>
        <v>0</v>
      </c>
      <c r="K131" s="525">
        <f t="shared" si="75"/>
        <v>0</v>
      </c>
      <c r="L131" s="525">
        <f t="shared" si="75"/>
        <v>0</v>
      </c>
      <c r="M131" s="525">
        <f t="shared" si="75"/>
        <v>0</v>
      </c>
      <c r="N131" s="525">
        <f t="shared" si="75"/>
        <v>0</v>
      </c>
      <c r="O131" s="525">
        <f t="shared" si="75"/>
        <v>0</v>
      </c>
      <c r="P131" s="525">
        <f t="shared" si="75"/>
        <v>0</v>
      </c>
      <c r="Q131" s="525">
        <f t="shared" si="75"/>
        <v>0</v>
      </c>
    </row>
    <row r="132" spans="1:17" s="526" customFormat="1" hidden="1" outlineLevel="2">
      <c r="A132" s="593"/>
      <c r="B132" s="594"/>
      <c r="C132" s="595"/>
      <c r="D132" s="596"/>
      <c r="E132" s="525" t="s">
        <v>978</v>
      </c>
      <c r="F132" s="525"/>
      <c r="G132" s="525" t="s">
        <v>255</v>
      </c>
      <c r="H132" s="525"/>
      <c r="I132" s="525"/>
      <c r="J132" s="525">
        <f t="shared" ref="J132:Q132" si="76" xml:space="preserve"> IF( J$10 = 1, J87 * J119, J95 * J119)</f>
        <v>0</v>
      </c>
      <c r="K132" s="525">
        <f t="shared" si="76"/>
        <v>0</v>
      </c>
      <c r="L132" s="525">
        <f t="shared" si="76"/>
        <v>311.51465410451277</v>
      </c>
      <c r="M132" s="525">
        <f t="shared" si="76"/>
        <v>304.80664612639544</v>
      </c>
      <c r="N132" s="525">
        <f t="shared" si="76"/>
        <v>313.38021487891052</v>
      </c>
      <c r="O132" s="525">
        <f t="shared" si="76"/>
        <v>0</v>
      </c>
      <c r="P132" s="525">
        <f t="shared" si="76"/>
        <v>0</v>
      </c>
      <c r="Q132" s="525">
        <f t="shared" si="76"/>
        <v>0</v>
      </c>
    </row>
    <row r="133" spans="1:17" s="573" customFormat="1" hidden="1" outlineLevel="2">
      <c r="A133" s="572"/>
      <c r="B133" s="570"/>
      <c r="C133" s="574"/>
      <c r="D133" s="571"/>
      <c r="E133" s="577"/>
      <c r="F133" s="577"/>
      <c r="G133" s="577"/>
      <c r="H133" s="577"/>
      <c r="I133" s="577"/>
      <c r="J133" s="577"/>
      <c r="K133" s="577"/>
      <c r="L133" s="577"/>
      <c r="M133" s="577"/>
      <c r="N133" s="577"/>
      <c r="O133" s="577"/>
      <c r="P133" s="577"/>
      <c r="Q133" s="577"/>
    </row>
    <row r="134" spans="1:17" s="526" customFormat="1" hidden="1" outlineLevel="2">
      <c r="A134" s="593"/>
      <c r="B134" s="594"/>
      <c r="C134" s="595"/>
      <c r="D134" s="596"/>
      <c r="E134" s="525" t="s">
        <v>979</v>
      </c>
      <c r="F134" s="525"/>
      <c r="G134" s="525" t="s">
        <v>255</v>
      </c>
      <c r="H134" s="525"/>
      <c r="I134" s="525"/>
      <c r="J134" s="525">
        <f t="shared" ref="J134:Q134" si="77" xml:space="preserve"> J102 * J119</f>
        <v>0</v>
      </c>
      <c r="K134" s="525">
        <f t="shared" si="77"/>
        <v>0</v>
      </c>
      <c r="L134" s="525">
        <f t="shared" si="77"/>
        <v>0</v>
      </c>
      <c r="M134" s="525">
        <f t="shared" si="77"/>
        <v>0</v>
      </c>
      <c r="N134" s="525">
        <f t="shared" si="77"/>
        <v>13.267394763586353</v>
      </c>
      <c r="O134" s="525">
        <f t="shared" si="77"/>
        <v>0</v>
      </c>
      <c r="P134" s="525">
        <f t="shared" si="77"/>
        <v>0</v>
      </c>
      <c r="Q134" s="525">
        <f t="shared" si="77"/>
        <v>0</v>
      </c>
    </row>
    <row r="135" spans="1:17" s="526" customFormat="1" hidden="1" outlineLevel="2">
      <c r="A135" s="593"/>
      <c r="B135" s="594"/>
      <c r="C135" s="595"/>
      <c r="D135" s="596" t="s">
        <v>719</v>
      </c>
      <c r="E135" s="525" t="s">
        <v>980</v>
      </c>
      <c r="F135" s="525"/>
      <c r="G135" s="525" t="s">
        <v>255</v>
      </c>
      <c r="H135" s="525"/>
      <c r="I135" s="525"/>
      <c r="J135" s="525">
        <f t="shared" ref="J135:Q135" si="78" xml:space="preserve"> J103 * J119</f>
        <v>0</v>
      </c>
      <c r="K135" s="525">
        <f t="shared" si="78"/>
        <v>0</v>
      </c>
      <c r="L135" s="525">
        <f t="shared" si="78"/>
        <v>0</v>
      </c>
      <c r="M135" s="525">
        <f t="shared" si="78"/>
        <v>0</v>
      </c>
      <c r="N135" s="525">
        <f t="shared" si="78"/>
        <v>0.50599562966103906</v>
      </c>
      <c r="O135" s="525">
        <f t="shared" si="78"/>
        <v>0</v>
      </c>
      <c r="P135" s="525">
        <f t="shared" si="78"/>
        <v>0</v>
      </c>
      <c r="Q135" s="525">
        <f t="shared" si="78"/>
        <v>0</v>
      </c>
    </row>
    <row r="136" spans="1:17" s="526" customFormat="1" hidden="1" outlineLevel="2">
      <c r="A136" s="593"/>
      <c r="B136" s="594"/>
      <c r="C136" s="595"/>
      <c r="D136" s="596" t="s">
        <v>719</v>
      </c>
      <c r="E136" s="525" t="s">
        <v>981</v>
      </c>
      <c r="F136" s="525"/>
      <c r="G136" s="525" t="s">
        <v>255</v>
      </c>
      <c r="H136" s="525"/>
      <c r="I136" s="525"/>
      <c r="J136" s="525">
        <f t="shared" ref="J136:Q136" si="79" xml:space="preserve"> J104 * J119</f>
        <v>0</v>
      </c>
      <c r="K136" s="525">
        <f t="shared" si="79"/>
        <v>0</v>
      </c>
      <c r="L136" s="525">
        <f t="shared" si="79"/>
        <v>0</v>
      </c>
      <c r="M136" s="525">
        <f t="shared" si="79"/>
        <v>13.175949727622564</v>
      </c>
      <c r="N136" s="525">
        <f t="shared" si="79"/>
        <v>15.739703610025822</v>
      </c>
      <c r="O136" s="525">
        <f t="shared" si="79"/>
        <v>0</v>
      </c>
      <c r="P136" s="525">
        <f t="shared" si="79"/>
        <v>0</v>
      </c>
      <c r="Q136" s="525">
        <f t="shared" si="79"/>
        <v>0</v>
      </c>
    </row>
    <row r="137" spans="1:17" s="526" customFormat="1" hidden="1" outlineLevel="2">
      <c r="A137" s="593"/>
      <c r="B137" s="594"/>
      <c r="C137" s="595"/>
      <c r="D137" s="596" t="s">
        <v>631</v>
      </c>
      <c r="E137" s="525" t="s">
        <v>982</v>
      </c>
      <c r="F137" s="525"/>
      <c r="G137" s="525" t="s">
        <v>255</v>
      </c>
      <c r="H137" s="525"/>
      <c r="I137" s="525"/>
      <c r="J137" s="525">
        <f t="shared" ref="J137:Q137" si="80" xml:space="preserve"> J105 * J119</f>
        <v>0</v>
      </c>
      <c r="K137" s="525">
        <f t="shared" si="80"/>
        <v>0</v>
      </c>
      <c r="L137" s="525">
        <f t="shared" si="80"/>
        <v>0</v>
      </c>
      <c r="M137" s="525">
        <f t="shared" si="80"/>
        <v>0.20649971784365265</v>
      </c>
      <c r="N137" s="525">
        <f t="shared" si="80"/>
        <v>0.69005160787180353</v>
      </c>
      <c r="O137" s="525">
        <f t="shared" si="80"/>
        <v>0</v>
      </c>
      <c r="P137" s="525">
        <f t="shared" si="80"/>
        <v>0</v>
      </c>
      <c r="Q137" s="525">
        <f t="shared" si="80"/>
        <v>0</v>
      </c>
    </row>
    <row r="138" spans="1:17" s="526" customFormat="1" hidden="1" outlineLevel="2">
      <c r="A138" s="593"/>
      <c r="B138" s="594"/>
      <c r="C138" s="595"/>
      <c r="D138" s="596"/>
      <c r="E138" s="525" t="s">
        <v>983</v>
      </c>
      <c r="F138" s="525"/>
      <c r="G138" s="525" t="s">
        <v>255</v>
      </c>
      <c r="H138" s="525"/>
      <c r="I138" s="525"/>
      <c r="J138" s="525">
        <f t="shared" ref="J138:Q138" si="81" xml:space="preserve"> IF( J$10 = 1, J98 * J119, J106 * J119)</f>
        <v>0</v>
      </c>
      <c r="K138" s="525">
        <f t="shared" si="81"/>
        <v>0</v>
      </c>
      <c r="L138" s="525">
        <f t="shared" si="81"/>
        <v>0</v>
      </c>
      <c r="M138" s="525">
        <f t="shared" si="81"/>
        <v>12.969450009778912</v>
      </c>
      <c r="N138" s="525">
        <f t="shared" si="81"/>
        <v>28.823042395401412</v>
      </c>
      <c r="O138" s="525">
        <f t="shared" si="81"/>
        <v>0</v>
      </c>
      <c r="P138" s="525">
        <f t="shared" si="81"/>
        <v>0</v>
      </c>
      <c r="Q138" s="525">
        <f t="shared" si="81"/>
        <v>0</v>
      </c>
    </row>
    <row r="139" spans="1:17" s="526" customFormat="1" hidden="1" outlineLevel="2">
      <c r="A139" s="593"/>
      <c r="B139" s="594"/>
      <c r="C139" s="595"/>
      <c r="D139" s="596"/>
      <c r="E139" s="525"/>
      <c r="F139" s="525"/>
      <c r="G139" s="525"/>
      <c r="H139" s="525"/>
      <c r="I139" s="525"/>
      <c r="J139" s="525"/>
      <c r="K139" s="525"/>
      <c r="L139" s="525"/>
      <c r="M139" s="577"/>
      <c r="N139" s="525"/>
      <c r="O139" s="525"/>
      <c r="P139" s="525"/>
      <c r="Q139" s="525"/>
    </row>
    <row r="140" spans="1:17" s="526" customFormat="1" hidden="1" outlineLevel="2">
      <c r="A140" s="593"/>
      <c r="B140" s="594"/>
      <c r="C140" s="595"/>
      <c r="D140" s="596"/>
      <c r="E140" s="525" t="s">
        <v>984</v>
      </c>
      <c r="F140" s="525"/>
      <c r="G140" s="525" t="s">
        <v>255</v>
      </c>
      <c r="H140" s="525"/>
      <c r="I140" s="525"/>
      <c r="J140" s="525">
        <f xml:space="preserve"> J123 + J128 + J134</f>
        <v>0</v>
      </c>
      <c r="K140" s="525">
        <f t="shared" ref="K140:L140" si="82" xml:space="preserve"> K123 + K128 + K134</f>
        <v>0</v>
      </c>
      <c r="L140" s="525">
        <f t="shared" si="82"/>
        <v>0</v>
      </c>
      <c r="M140" s="525">
        <f xml:space="preserve"> M123 + M128 + M134</f>
        <v>624.32094780891794</v>
      </c>
      <c r="N140" s="525">
        <f t="shared" ref="N140:Q140" si="83" xml:space="preserve"> N123 + N128 + N134</f>
        <v>634.29042289156644</v>
      </c>
      <c r="O140" s="525">
        <f t="shared" si="83"/>
        <v>0</v>
      </c>
      <c r="P140" s="525">
        <f t="shared" si="83"/>
        <v>0</v>
      </c>
      <c r="Q140" s="525">
        <f t="shared" si="83"/>
        <v>0</v>
      </c>
    </row>
    <row r="141" spans="1:17" s="526" customFormat="1" hidden="1" outlineLevel="2">
      <c r="A141" s="593"/>
      <c r="B141" s="594"/>
      <c r="C141" s="595"/>
      <c r="D141" s="596" t="s">
        <v>719</v>
      </c>
      <c r="E141" s="525" t="s">
        <v>985</v>
      </c>
      <c r="F141" s="525"/>
      <c r="G141" s="525" t="s">
        <v>255</v>
      </c>
      <c r="H141" s="525"/>
      <c r="I141" s="525"/>
      <c r="J141" s="525">
        <f xml:space="preserve"> J124 + J129 + J135</f>
        <v>0</v>
      </c>
      <c r="K141" s="525">
        <f t="shared" ref="K141:Q141" si="84" xml:space="preserve"> K124 + K129 + K135</f>
        <v>0</v>
      </c>
      <c r="L141" s="525">
        <f t="shared" si="84"/>
        <v>0</v>
      </c>
      <c r="M141" s="525">
        <f xml:space="preserve"> M124 + M129 + M135</f>
        <v>5.2299160158343607</v>
      </c>
      <c r="N141" s="525">
        <f t="shared" si="84"/>
        <v>30.258689567791588</v>
      </c>
      <c r="O141" s="525">
        <f t="shared" si="84"/>
        <v>0</v>
      </c>
      <c r="P141" s="525">
        <f t="shared" si="84"/>
        <v>0</v>
      </c>
      <c r="Q141" s="525">
        <f t="shared" si="84"/>
        <v>0</v>
      </c>
    </row>
    <row r="142" spans="1:17" s="526" customFormat="1" hidden="1" outlineLevel="2">
      <c r="A142" s="593"/>
      <c r="B142" s="594"/>
      <c r="C142" s="595"/>
      <c r="D142" s="596" t="s">
        <v>719</v>
      </c>
      <c r="E142" s="525" t="s">
        <v>986</v>
      </c>
      <c r="F142" s="525"/>
      <c r="G142" s="525" t="s">
        <v>255</v>
      </c>
      <c r="H142" s="525"/>
      <c r="I142" s="525"/>
      <c r="J142" s="525">
        <f xml:space="preserve"> J136</f>
        <v>0</v>
      </c>
      <c r="K142" s="525">
        <f t="shared" ref="K142:L142" si="85" xml:space="preserve"> K136</f>
        <v>0</v>
      </c>
      <c r="L142" s="525">
        <f t="shared" si="85"/>
        <v>0</v>
      </c>
      <c r="M142" s="525">
        <f xml:space="preserve"> M136</f>
        <v>13.175949727622564</v>
      </c>
      <c r="N142" s="525">
        <f t="shared" ref="N142:Q142" si="86" xml:space="preserve"> N136</f>
        <v>15.739703610025822</v>
      </c>
      <c r="O142" s="525">
        <f t="shared" si="86"/>
        <v>0</v>
      </c>
      <c r="P142" s="525">
        <f t="shared" si="86"/>
        <v>0</v>
      </c>
      <c r="Q142" s="525">
        <f t="shared" si="86"/>
        <v>0</v>
      </c>
    </row>
    <row r="143" spans="1:17" s="526" customFormat="1" hidden="1" outlineLevel="2">
      <c r="A143" s="593"/>
      <c r="B143" s="594"/>
      <c r="C143" s="595"/>
      <c r="D143" s="596" t="s">
        <v>631</v>
      </c>
      <c r="E143" s="525" t="s">
        <v>987</v>
      </c>
      <c r="F143" s="525"/>
      <c r="G143" s="525" t="s">
        <v>255</v>
      </c>
      <c r="H143" s="525"/>
      <c r="I143" s="525"/>
      <c r="J143" s="525">
        <f xml:space="preserve"> J125 + J130 + J137</f>
        <v>0</v>
      </c>
      <c r="K143" s="525">
        <f t="shared" ref="K143:L143" si="87" xml:space="preserve"> K125 + K130 + K137</f>
        <v>0</v>
      </c>
      <c r="L143" s="525">
        <f t="shared" si="87"/>
        <v>0</v>
      </c>
      <c r="M143" s="525">
        <f xml:space="preserve"> M125 + M130 + M137</f>
        <v>23.088546738413903</v>
      </c>
      <c r="N143" s="525">
        <f t="shared" ref="N143:Q143" si="88" xml:space="preserve"> N125 + N130 + N137</f>
        <v>24.709487006890672</v>
      </c>
      <c r="O143" s="525">
        <f t="shared" si="88"/>
        <v>0</v>
      </c>
      <c r="P143" s="525">
        <f t="shared" si="88"/>
        <v>0</v>
      </c>
      <c r="Q143" s="525">
        <f t="shared" si="88"/>
        <v>0</v>
      </c>
    </row>
    <row r="144" spans="1:17" s="526" customFormat="1" hidden="1" outlineLevel="2">
      <c r="A144" s="593"/>
      <c r="B144" s="594"/>
      <c r="C144" s="595"/>
      <c r="D144" s="596" t="s">
        <v>631</v>
      </c>
      <c r="E144" s="525" t="s">
        <v>988</v>
      </c>
      <c r="F144" s="525"/>
      <c r="G144" s="525" t="s">
        <v>255</v>
      </c>
      <c r="H144" s="525"/>
      <c r="I144" s="525"/>
      <c r="J144" s="525">
        <f xml:space="preserve"> J131</f>
        <v>0</v>
      </c>
      <c r="K144" s="525">
        <f t="shared" ref="K144:Q144" si="89" xml:space="preserve"> K131</f>
        <v>0</v>
      </c>
      <c r="L144" s="525">
        <f t="shared" si="89"/>
        <v>0</v>
      </c>
      <c r="M144" s="525">
        <f t="shared" si="89"/>
        <v>0</v>
      </c>
      <c r="N144" s="525">
        <f t="shared" si="89"/>
        <v>0</v>
      </c>
      <c r="O144" s="525">
        <f t="shared" si="89"/>
        <v>0</v>
      </c>
      <c r="P144" s="525">
        <f t="shared" si="89"/>
        <v>0</v>
      </c>
      <c r="Q144" s="525">
        <f t="shared" si="89"/>
        <v>0</v>
      </c>
    </row>
    <row r="145" spans="1:17" s="526" customFormat="1" hidden="1" outlineLevel="2">
      <c r="A145" s="593"/>
      <c r="B145" s="594"/>
      <c r="C145" s="595"/>
      <c r="D145" s="596"/>
      <c r="E145" s="525" t="s">
        <v>989</v>
      </c>
      <c r="F145" s="525"/>
      <c r="G145" s="525" t="s">
        <v>255</v>
      </c>
      <c r="H145" s="525"/>
      <c r="I145" s="525"/>
      <c r="J145" s="525">
        <f xml:space="preserve"> J126 + J132 + J138</f>
        <v>0</v>
      </c>
      <c r="K145" s="525">
        <f t="shared" ref="K145:L145" si="90" xml:space="preserve"> K126 + K132 + K138</f>
        <v>0</v>
      </c>
      <c r="L145" s="525">
        <f t="shared" si="90"/>
        <v>623.02930820902498</v>
      </c>
      <c r="M145" s="525">
        <f xml:space="preserve"> M126 + M132 + M138</f>
        <v>619.63826681396154</v>
      </c>
      <c r="N145" s="525">
        <f t="shared" ref="N145:Q145" si="91" xml:space="preserve"> N126 + N132 + N138</f>
        <v>655.57932906249323</v>
      </c>
      <c r="O145" s="525">
        <f t="shared" si="91"/>
        <v>0</v>
      </c>
      <c r="P145" s="525">
        <f t="shared" si="91"/>
        <v>0</v>
      </c>
      <c r="Q145" s="525">
        <f t="shared" si="91"/>
        <v>0</v>
      </c>
    </row>
    <row r="146" spans="1:17" s="526" customFormat="1" hidden="1" outlineLevel="2">
      <c r="A146" s="593"/>
      <c r="B146" s="594"/>
      <c r="C146" s="595"/>
      <c r="D146" s="596"/>
      <c r="E146" s="525"/>
      <c r="F146" s="525"/>
      <c r="G146" s="525"/>
      <c r="H146" s="525"/>
      <c r="I146" s="525"/>
      <c r="J146" s="525"/>
      <c r="K146" s="525"/>
      <c r="L146" s="525"/>
      <c r="M146" s="525"/>
      <c r="N146" s="525"/>
      <c r="O146" s="525"/>
      <c r="P146" s="525"/>
      <c r="Q146" s="525"/>
    </row>
    <row r="147" spans="1:17" s="526" customFormat="1" hidden="1" outlineLevel="2">
      <c r="A147" s="593"/>
      <c r="B147" s="594"/>
      <c r="C147" s="595"/>
      <c r="D147" s="596"/>
      <c r="E147" s="525" t="s">
        <v>990</v>
      </c>
      <c r="F147" s="525"/>
      <c r="G147" s="525" t="s">
        <v>255</v>
      </c>
      <c r="H147" s="525"/>
      <c r="I147" s="525"/>
      <c r="J147" s="525">
        <f t="shared" ref="J147:Q147" si="92" xml:space="preserve"> J83 * J118</f>
        <v>0</v>
      </c>
      <c r="K147" s="525">
        <f t="shared" si="92"/>
        <v>0</v>
      </c>
      <c r="L147" s="525">
        <f t="shared" si="92"/>
        <v>0</v>
      </c>
      <c r="M147" s="525">
        <f t="shared" si="92"/>
        <v>306.70833662285526</v>
      </c>
      <c r="N147" s="525">
        <f t="shared" si="92"/>
        <v>310.9256874807221</v>
      </c>
      <c r="O147" s="525">
        <f t="shared" si="92"/>
        <v>0</v>
      </c>
      <c r="P147" s="525">
        <f t="shared" si="92"/>
        <v>0</v>
      </c>
      <c r="Q147" s="525">
        <f t="shared" si="92"/>
        <v>0</v>
      </c>
    </row>
    <row r="148" spans="1:17" s="526" customFormat="1" hidden="1" outlineLevel="2">
      <c r="A148" s="593"/>
      <c r="B148" s="594"/>
      <c r="C148" s="595"/>
      <c r="D148" s="596"/>
      <c r="E148" s="525" t="s">
        <v>991</v>
      </c>
      <c r="F148" s="525"/>
      <c r="G148" s="525" t="s">
        <v>255</v>
      </c>
      <c r="H148" s="525"/>
      <c r="I148" s="525"/>
      <c r="J148" s="525">
        <f t="shared" ref="J148:Q148" si="93" xml:space="preserve"> J96 * J118</f>
        <v>0</v>
      </c>
      <c r="K148" s="525">
        <f t="shared" si="93"/>
        <v>0</v>
      </c>
      <c r="L148" s="525">
        <f t="shared" si="93"/>
        <v>0</v>
      </c>
      <c r="M148" s="525">
        <f t="shared" si="93"/>
        <v>308.06772986433151</v>
      </c>
      <c r="N148" s="525">
        <f t="shared" si="93"/>
        <v>309.28960173760726</v>
      </c>
      <c r="O148" s="525">
        <f t="shared" si="93"/>
        <v>0</v>
      </c>
      <c r="P148" s="525">
        <f t="shared" si="93"/>
        <v>0</v>
      </c>
      <c r="Q148" s="525">
        <f t="shared" si="93"/>
        <v>0</v>
      </c>
    </row>
    <row r="149" spans="1:17" s="526" customFormat="1" hidden="1" outlineLevel="2">
      <c r="A149" s="593"/>
      <c r="B149" s="594"/>
      <c r="C149" s="595"/>
      <c r="D149" s="596"/>
      <c r="E149" s="525" t="s">
        <v>992</v>
      </c>
      <c r="F149" s="525"/>
      <c r="G149" s="525" t="s">
        <v>255</v>
      </c>
      <c r="H149" s="525"/>
      <c r="I149" s="525"/>
      <c r="J149" s="525">
        <f t="shared" ref="J149:Q149" si="94" xml:space="preserve"> J107 * J118</f>
        <v>0</v>
      </c>
      <c r="K149" s="525">
        <f t="shared" si="94"/>
        <v>0</v>
      </c>
      <c r="L149" s="525">
        <f t="shared" si="94"/>
        <v>0</v>
      </c>
      <c r="M149" s="525">
        <f t="shared" si="94"/>
        <v>6.4497496573243431</v>
      </c>
      <c r="N149" s="525">
        <f t="shared" si="94"/>
        <v>20.679684501899814</v>
      </c>
      <c r="O149" s="525">
        <f t="shared" si="94"/>
        <v>0</v>
      </c>
      <c r="P149" s="525">
        <f t="shared" si="94"/>
        <v>0</v>
      </c>
      <c r="Q149" s="525">
        <f t="shared" si="94"/>
        <v>0</v>
      </c>
    </row>
    <row r="150" spans="1:17" s="529" customFormat="1" hidden="1" outlineLevel="2">
      <c r="A150" s="597"/>
      <c r="B150" s="598"/>
      <c r="C150" s="599"/>
      <c r="D150" s="600"/>
      <c r="E150" s="601" t="s">
        <v>993</v>
      </c>
      <c r="F150" s="528"/>
      <c r="G150" s="528" t="s">
        <v>255</v>
      </c>
      <c r="H150" s="528"/>
      <c r="I150" s="528"/>
      <c r="J150" s="528">
        <f t="shared" ref="J150:Q150" si="95" xml:space="preserve"> SUM(J147:J149)</f>
        <v>0</v>
      </c>
      <c r="K150" s="528">
        <f t="shared" si="95"/>
        <v>0</v>
      </c>
      <c r="L150" s="528">
        <f t="shared" si="95"/>
        <v>0</v>
      </c>
      <c r="M150" s="528">
        <f t="shared" si="95"/>
        <v>621.2258161445111</v>
      </c>
      <c r="N150" s="528">
        <f t="shared" si="95"/>
        <v>640.89497372022925</v>
      </c>
      <c r="O150" s="528">
        <f t="shared" si="95"/>
        <v>0</v>
      </c>
      <c r="P150" s="528">
        <f t="shared" si="95"/>
        <v>0</v>
      </c>
      <c r="Q150" s="528">
        <f t="shared" si="95"/>
        <v>0</v>
      </c>
    </row>
    <row r="151" spans="1:17" s="573" customFormat="1" hidden="1" outlineLevel="1">
      <c r="A151" s="572"/>
      <c r="B151" s="570"/>
      <c r="C151" s="574"/>
      <c r="D151" s="571"/>
      <c r="E151" s="577"/>
      <c r="F151" s="577"/>
      <c r="G151" s="577"/>
      <c r="H151" s="577"/>
      <c r="I151" s="577"/>
      <c r="J151" s="577"/>
      <c r="K151" s="577"/>
      <c r="L151" s="577"/>
      <c r="M151" s="577"/>
      <c r="N151" s="577"/>
      <c r="O151" s="577"/>
      <c r="P151" s="577"/>
      <c r="Q151" s="577"/>
    </row>
    <row r="152" spans="1:17" s="573" customFormat="1" hidden="1" outlineLevel="1" collapsed="1">
      <c r="A152" s="572"/>
      <c r="B152" s="570" t="s">
        <v>994</v>
      </c>
      <c r="C152" s="574"/>
      <c r="D152" s="571"/>
      <c r="E152" s="577"/>
      <c r="F152" s="577"/>
      <c r="G152" s="577"/>
      <c r="H152" s="577"/>
      <c r="I152" s="577"/>
      <c r="J152" s="577"/>
      <c r="K152" s="577"/>
      <c r="L152" s="577"/>
      <c r="M152" s="577"/>
      <c r="N152" s="577"/>
      <c r="O152" s="577"/>
      <c r="P152" s="577"/>
      <c r="Q152" s="577"/>
    </row>
    <row r="153" spans="1:17" s="573" customFormat="1" hidden="1" outlineLevel="2">
      <c r="A153" s="572"/>
      <c r="B153" s="570"/>
      <c r="C153" s="574"/>
      <c r="D153" s="571"/>
      <c r="E153" s="577"/>
      <c r="F153" s="577"/>
      <c r="G153" s="577"/>
      <c r="H153" s="577"/>
      <c r="I153" s="577"/>
      <c r="J153" s="577"/>
      <c r="K153" s="577"/>
      <c r="L153" s="577"/>
      <c r="M153" s="577"/>
      <c r="N153" s="577"/>
      <c r="O153" s="577"/>
      <c r="P153" s="577"/>
      <c r="Q153" s="577"/>
    </row>
    <row r="154" spans="1:17" s="573" customFormat="1" hidden="1" outlineLevel="2">
      <c r="A154" s="572"/>
      <c r="B154" s="570"/>
      <c r="C154" s="574"/>
      <c r="D154" s="571"/>
      <c r="E154" s="577" t="str">
        <f t="shared" ref="E154:Q154" si="96" xml:space="preserve"> E126</f>
        <v>Closing RCV (RPI inflated RCV) - WR - nominal (year end prices)</v>
      </c>
      <c r="F154" s="577">
        <f t="shared" si="96"/>
        <v>0</v>
      </c>
      <c r="G154" s="577" t="str">
        <f t="shared" si="96"/>
        <v>£m</v>
      </c>
      <c r="H154" s="577">
        <f t="shared" si="96"/>
        <v>0</v>
      </c>
      <c r="I154" s="577">
        <f t="shared" si="96"/>
        <v>0</v>
      </c>
      <c r="J154" s="577">
        <f t="shared" si="96"/>
        <v>0</v>
      </c>
      <c r="K154" s="577">
        <f t="shared" si="96"/>
        <v>0</v>
      </c>
      <c r="L154" s="577">
        <f xml:space="preserve"> L126</f>
        <v>311.51465410451226</v>
      </c>
      <c r="M154" s="577">
        <f t="shared" si="96"/>
        <v>301.86217067778716</v>
      </c>
      <c r="N154" s="577">
        <f t="shared" si="96"/>
        <v>313.37607178818126</v>
      </c>
      <c r="O154" s="577">
        <f t="shared" si="96"/>
        <v>0</v>
      </c>
      <c r="P154" s="577">
        <f t="shared" si="96"/>
        <v>0</v>
      </c>
      <c r="Q154" s="577">
        <f t="shared" si="96"/>
        <v>0</v>
      </c>
    </row>
    <row r="155" spans="1:17" s="573" customFormat="1" hidden="1" outlineLevel="2">
      <c r="A155" s="572"/>
      <c r="B155" s="570"/>
      <c r="C155" s="574"/>
      <c r="D155" s="571" t="s">
        <v>719</v>
      </c>
      <c r="E155" s="577" t="str">
        <f t="shared" ref="E155:Q155" si="97" xml:space="preserve"> E132</f>
        <v>Closing RCV (CPIH inflated RCV) - WR - nominal (year end prices)</v>
      </c>
      <c r="F155" s="577">
        <f t="shared" si="97"/>
        <v>0</v>
      </c>
      <c r="G155" s="577" t="str">
        <f t="shared" si="97"/>
        <v>£m</v>
      </c>
      <c r="H155" s="577">
        <f t="shared" si="97"/>
        <v>0</v>
      </c>
      <c r="I155" s="577">
        <f t="shared" si="97"/>
        <v>0</v>
      </c>
      <c r="J155" s="577">
        <f t="shared" si="97"/>
        <v>0</v>
      </c>
      <c r="K155" s="577">
        <f t="shared" si="97"/>
        <v>0</v>
      </c>
      <c r="L155" s="577">
        <f xml:space="preserve"> L132</f>
        <v>311.51465410451277</v>
      </c>
      <c r="M155" s="577">
        <f t="shared" si="97"/>
        <v>304.80664612639544</v>
      </c>
      <c r="N155" s="577">
        <f t="shared" si="97"/>
        <v>313.38021487891052</v>
      </c>
      <c r="O155" s="577">
        <f t="shared" si="97"/>
        <v>0</v>
      </c>
      <c r="P155" s="577">
        <f t="shared" si="97"/>
        <v>0</v>
      </c>
      <c r="Q155" s="577">
        <f t="shared" si="97"/>
        <v>0</v>
      </c>
    </row>
    <row r="156" spans="1:17" s="573" customFormat="1" hidden="1" outlineLevel="2">
      <c r="A156" s="572"/>
      <c r="B156" s="570"/>
      <c r="C156" s="574"/>
      <c r="D156" s="571" t="s">
        <v>719</v>
      </c>
      <c r="E156" s="577" t="str">
        <f t="shared" ref="E156:Q156" si="98" xml:space="preserve"> E138</f>
        <v>Closing RCV (Post 2020 investment RCV) - WR - nominal (year end prices)</v>
      </c>
      <c r="F156" s="577">
        <f t="shared" si="98"/>
        <v>0</v>
      </c>
      <c r="G156" s="577" t="str">
        <f t="shared" si="98"/>
        <v>£m</v>
      </c>
      <c r="H156" s="577">
        <f t="shared" si="98"/>
        <v>0</v>
      </c>
      <c r="I156" s="577">
        <f t="shared" si="98"/>
        <v>0</v>
      </c>
      <c r="J156" s="577">
        <f t="shared" si="98"/>
        <v>0</v>
      </c>
      <c r="K156" s="577">
        <f t="shared" si="98"/>
        <v>0</v>
      </c>
      <c r="L156" s="577">
        <f xml:space="preserve"> L138</f>
        <v>0</v>
      </c>
      <c r="M156" s="577">
        <f t="shared" si="98"/>
        <v>12.969450009778912</v>
      </c>
      <c r="N156" s="577">
        <f t="shared" si="98"/>
        <v>28.823042395401412</v>
      </c>
      <c r="O156" s="577">
        <f t="shared" si="98"/>
        <v>0</v>
      </c>
      <c r="P156" s="577">
        <f t="shared" si="98"/>
        <v>0</v>
      </c>
      <c r="Q156" s="577">
        <f t="shared" si="98"/>
        <v>0</v>
      </c>
    </row>
    <row r="157" spans="1:17" s="446" customFormat="1" hidden="1" outlineLevel="2">
      <c r="A157" s="640"/>
      <c r="B157" s="587"/>
      <c r="C157" s="588"/>
      <c r="D157" s="589"/>
      <c r="E157" s="590" t="s">
        <v>995</v>
      </c>
      <c r="F157" s="590"/>
      <c r="G157" s="590" t="s">
        <v>255</v>
      </c>
      <c r="H157" s="590"/>
      <c r="I157" s="590"/>
      <c r="J157" s="610">
        <f t="shared" ref="J157:Q157" si="99" xml:space="preserve"> SUM(J154:J156)</f>
        <v>0</v>
      </c>
      <c r="K157" s="610">
        <f t="shared" si="99"/>
        <v>0</v>
      </c>
      <c r="L157" s="610">
        <f t="shared" si="99"/>
        <v>623.02930820902498</v>
      </c>
      <c r="M157" s="610">
        <f t="shared" si="99"/>
        <v>619.63826681396154</v>
      </c>
      <c r="N157" s="610">
        <f t="shared" si="99"/>
        <v>655.57932906249323</v>
      </c>
      <c r="O157" s="610">
        <f t="shared" si="99"/>
        <v>0</v>
      </c>
      <c r="P157" s="610">
        <f t="shared" si="99"/>
        <v>0</v>
      </c>
      <c r="Q157" s="610">
        <f t="shared" si="99"/>
        <v>0</v>
      </c>
    </row>
    <row r="158" spans="1:17" s="573" customFormat="1" hidden="1" outlineLevel="2">
      <c r="A158" s="572"/>
      <c r="B158" s="570"/>
      <c r="C158" s="574"/>
      <c r="D158" s="571"/>
      <c r="E158" s="577"/>
      <c r="F158" s="577"/>
      <c r="G158" s="577"/>
      <c r="H158" s="577"/>
      <c r="I158" s="577"/>
      <c r="J158" s="577"/>
      <c r="K158" s="577"/>
      <c r="L158" s="577"/>
      <c r="M158" s="577"/>
      <c r="N158" s="577"/>
      <c r="O158" s="577"/>
      <c r="P158" s="577"/>
      <c r="Q158" s="577"/>
    </row>
    <row r="159" spans="1:17" s="573" customFormat="1" hidden="1" outlineLevel="2">
      <c r="A159" s="572"/>
      <c r="B159" s="570"/>
      <c r="C159" s="574"/>
      <c r="D159" s="571"/>
      <c r="E159" s="577" t="s">
        <v>996</v>
      </c>
      <c r="F159" s="577"/>
      <c r="G159" s="577" t="s">
        <v>255</v>
      </c>
      <c r="H159" s="577"/>
      <c r="I159" s="577"/>
      <c r="J159" s="577">
        <f t="shared" ref="J159:Q161" si="100" xml:space="preserve"> I154 * J$22</f>
        <v>0</v>
      </c>
      <c r="K159" s="577">
        <f t="shared" si="100"/>
        <v>0</v>
      </c>
      <c r="L159" s="577">
        <f t="shared" si="100"/>
        <v>0</v>
      </c>
      <c r="M159" s="577">
        <f xml:space="preserve"> L154 * M$22</f>
        <v>314.6699590724217</v>
      </c>
      <c r="N159" s="577">
        <f xml:space="preserve"> M154 * N$22</f>
        <v>320.57377287112314</v>
      </c>
      <c r="O159" s="577">
        <f t="shared" ref="O159:Q159" si="101" xml:space="preserve"> N154 * O$22</f>
        <v>0</v>
      </c>
      <c r="P159" s="577">
        <f t="shared" si="101"/>
        <v>0</v>
      </c>
      <c r="Q159" s="577">
        <f t="shared" si="101"/>
        <v>0</v>
      </c>
    </row>
    <row r="160" spans="1:17" s="573" customFormat="1" hidden="1" outlineLevel="2">
      <c r="A160" s="572"/>
      <c r="B160" s="570"/>
      <c r="C160" s="574"/>
      <c r="D160" s="571" t="s">
        <v>719</v>
      </c>
      <c r="E160" s="577" t="s">
        <v>997</v>
      </c>
      <c r="F160" s="577"/>
      <c r="G160" s="577" t="s">
        <v>255</v>
      </c>
      <c r="H160" s="577"/>
      <c r="I160" s="577"/>
      <c r="J160" s="577">
        <f t="shared" si="100"/>
        <v>0</v>
      </c>
      <c r="K160" s="577">
        <f t="shared" si="100"/>
        <v>0</v>
      </c>
      <c r="L160" s="577">
        <f t="shared" si="100"/>
        <v>0</v>
      </c>
      <c r="M160" s="577">
        <f t="shared" si="100"/>
        <v>314.66995907242227</v>
      </c>
      <c r="N160" s="577">
        <f t="shared" si="100"/>
        <v>323.70076821991859</v>
      </c>
      <c r="O160" s="577">
        <f t="shared" si="100"/>
        <v>0</v>
      </c>
      <c r="P160" s="577">
        <f t="shared" si="100"/>
        <v>0</v>
      </c>
      <c r="Q160" s="577">
        <f t="shared" si="100"/>
        <v>0</v>
      </c>
    </row>
    <row r="161" spans="1:17" s="573" customFormat="1" hidden="1" outlineLevel="2">
      <c r="A161" s="572"/>
      <c r="B161" s="570"/>
      <c r="C161" s="574"/>
      <c r="D161" s="571" t="s">
        <v>719</v>
      </c>
      <c r="E161" s="577" t="s">
        <v>998</v>
      </c>
      <c r="F161" s="577"/>
      <c r="G161" s="577" t="s">
        <v>255</v>
      </c>
      <c r="H161" s="577"/>
      <c r="I161" s="577"/>
      <c r="J161" s="577">
        <f t="shared" si="100"/>
        <v>0</v>
      </c>
      <c r="K161" s="577">
        <f t="shared" si="100"/>
        <v>0</v>
      </c>
      <c r="L161" s="577">
        <f t="shared" si="100"/>
        <v>0</v>
      </c>
      <c r="M161" s="577">
        <f t="shared" si="100"/>
        <v>0</v>
      </c>
      <c r="N161" s="577">
        <f t="shared" si="100"/>
        <v>13.773390393247432</v>
      </c>
      <c r="O161" s="577">
        <f t="shared" si="100"/>
        <v>0</v>
      </c>
      <c r="P161" s="577">
        <f t="shared" si="100"/>
        <v>0</v>
      </c>
      <c r="Q161" s="577">
        <f t="shared" si="100"/>
        <v>0</v>
      </c>
    </row>
    <row r="162" spans="1:17" s="446" customFormat="1" hidden="1" outlineLevel="2">
      <c r="A162" s="586"/>
      <c r="B162" s="587"/>
      <c r="C162" s="588"/>
      <c r="D162" s="589"/>
      <c r="E162" s="590" t="s">
        <v>999</v>
      </c>
      <c r="F162" s="590"/>
      <c r="G162" s="590" t="s">
        <v>255</v>
      </c>
      <c r="H162" s="590"/>
      <c r="I162" s="590"/>
      <c r="J162" s="610">
        <f t="shared" ref="J162" si="102" xml:space="preserve"> SUM(J159:J161)</f>
        <v>0</v>
      </c>
      <c r="K162" s="610">
        <f t="shared" ref="K162:Q162" si="103" xml:space="preserve"> SUM(K159:K161)</f>
        <v>0</v>
      </c>
      <c r="L162" s="610">
        <f t="shared" si="103"/>
        <v>0</v>
      </c>
      <c r="M162" s="610">
        <f t="shared" si="103"/>
        <v>629.33991814484398</v>
      </c>
      <c r="N162" s="610">
        <f t="shared" si="103"/>
        <v>658.04793148428917</v>
      </c>
      <c r="O162" s="610">
        <f t="shared" si="103"/>
        <v>0</v>
      </c>
      <c r="P162" s="610">
        <f t="shared" si="103"/>
        <v>0</v>
      </c>
      <c r="Q162" s="610">
        <f t="shared" si="103"/>
        <v>0</v>
      </c>
    </row>
    <row r="163" spans="1:17" s="573" customFormat="1" hidden="1" outlineLevel="2">
      <c r="A163" s="572"/>
      <c r="B163" s="570"/>
      <c r="C163" s="574"/>
      <c r="D163" s="571"/>
      <c r="E163" s="577"/>
      <c r="F163" s="577"/>
      <c r="G163" s="577"/>
      <c r="H163" s="577"/>
      <c r="I163" s="577"/>
      <c r="J163" s="577"/>
      <c r="K163" s="577"/>
      <c r="L163" s="577"/>
      <c r="M163" s="577"/>
      <c r="N163" s="577"/>
      <c r="O163" s="577"/>
      <c r="P163" s="577"/>
      <c r="Q163" s="577"/>
    </row>
    <row r="164" spans="1:17" s="573" customFormat="1" hidden="1" outlineLevel="2">
      <c r="A164" s="572"/>
      <c r="B164" s="570"/>
      <c r="C164" s="574"/>
      <c r="D164" s="571"/>
      <c r="E164" s="577" t="str">
        <f t="shared" ref="E164:Q164" si="104" xml:space="preserve"> E162</f>
        <v>Prior year closing RCV expressed in current year nominal terms - WR</v>
      </c>
      <c r="F164" s="577">
        <f t="shared" si="104"/>
        <v>0</v>
      </c>
      <c r="G164" s="577" t="str">
        <f t="shared" si="104"/>
        <v>£m</v>
      </c>
      <c r="H164" s="577">
        <f t="shared" si="104"/>
        <v>0</v>
      </c>
      <c r="I164" s="577">
        <f t="shared" si="104"/>
        <v>0</v>
      </c>
      <c r="J164" s="577">
        <f t="shared" si="104"/>
        <v>0</v>
      </c>
      <c r="K164" s="577">
        <f t="shared" si="104"/>
        <v>0</v>
      </c>
      <c r="L164" s="577">
        <f t="shared" si="104"/>
        <v>0</v>
      </c>
      <c r="M164" s="577">
        <f t="shared" si="104"/>
        <v>629.33991814484398</v>
      </c>
      <c r="N164" s="577">
        <f t="shared" si="104"/>
        <v>658.04793148428917</v>
      </c>
      <c r="O164" s="577">
        <f t="shared" si="104"/>
        <v>0</v>
      </c>
      <c r="P164" s="577">
        <f t="shared" si="104"/>
        <v>0</v>
      </c>
      <c r="Q164" s="577">
        <f t="shared" si="104"/>
        <v>0</v>
      </c>
    </row>
    <row r="165" spans="1:17" s="573" customFormat="1" hidden="1" outlineLevel="2">
      <c r="A165" s="572"/>
      <c r="B165" s="570"/>
      <c r="C165" s="574"/>
      <c r="D165" s="571" t="s">
        <v>631</v>
      </c>
      <c r="E165" s="577" t="s">
        <v>1000</v>
      </c>
      <c r="F165" s="577"/>
      <c r="G165" s="577" t="s">
        <v>255</v>
      </c>
      <c r="H165" s="577"/>
      <c r="I165" s="577"/>
      <c r="J165" s="577">
        <f t="shared" ref="J165:Q165" si="105" xml:space="preserve"> I157</f>
        <v>0</v>
      </c>
      <c r="K165" s="577">
        <f t="shared" si="105"/>
        <v>0</v>
      </c>
      <c r="L165" s="577">
        <f t="shared" si="105"/>
        <v>0</v>
      </c>
      <c r="M165" s="577">
        <f t="shared" si="105"/>
        <v>623.02930820902498</v>
      </c>
      <c r="N165" s="577">
        <f t="shared" si="105"/>
        <v>619.63826681396154</v>
      </c>
      <c r="O165" s="577">
        <f t="shared" si="105"/>
        <v>655.57932906249323</v>
      </c>
      <c r="P165" s="577">
        <f t="shared" si="105"/>
        <v>0</v>
      </c>
      <c r="Q165" s="577">
        <f t="shared" si="105"/>
        <v>0</v>
      </c>
    </row>
    <row r="166" spans="1:17" s="259" customFormat="1" hidden="1" outlineLevel="2">
      <c r="A166" s="256"/>
      <c r="B166" s="257"/>
      <c r="C166" s="258"/>
      <c r="D166" s="255"/>
      <c r="E166" s="266" t="str">
        <f t="shared" ref="E166:Q166" si="106" xml:space="preserve"> E$13</f>
        <v>Annual update active flag</v>
      </c>
      <c r="F166" s="266">
        <f t="shared" si="106"/>
        <v>0</v>
      </c>
      <c r="G166" s="266" t="str">
        <f t="shared" si="106"/>
        <v>Flag</v>
      </c>
      <c r="H166" s="266">
        <f t="shared" si="106"/>
        <v>0</v>
      </c>
      <c r="I166" s="266">
        <f t="shared" si="106"/>
        <v>0</v>
      </c>
      <c r="J166" s="266">
        <f t="shared" si="106"/>
        <v>0</v>
      </c>
      <c r="K166" s="266">
        <f t="shared" si="106"/>
        <v>0</v>
      </c>
      <c r="L166" s="266">
        <f t="shared" si="106"/>
        <v>1</v>
      </c>
      <c r="M166" s="266">
        <f t="shared" si="106"/>
        <v>1</v>
      </c>
      <c r="N166" s="266">
        <f t="shared" si="106"/>
        <v>1</v>
      </c>
      <c r="O166" s="266">
        <f t="shared" si="106"/>
        <v>0</v>
      </c>
      <c r="P166" s="266">
        <f t="shared" si="106"/>
        <v>0</v>
      </c>
      <c r="Q166" s="266">
        <f t="shared" si="106"/>
        <v>0</v>
      </c>
    </row>
    <row r="167" spans="1:17" s="573" customFormat="1" hidden="1" outlineLevel="2">
      <c r="A167" s="572"/>
      <c r="B167" s="570"/>
      <c r="C167" s="574"/>
      <c r="D167" s="571"/>
      <c r="E167" s="610" t="s">
        <v>1001</v>
      </c>
      <c r="F167" s="610"/>
      <c r="G167" s="610" t="s">
        <v>255</v>
      </c>
      <c r="H167" s="610"/>
      <c r="I167" s="610"/>
      <c r="J167" s="610">
        <f t="shared" ref="J167:Q167" si="107" xml:space="preserve"> J166 * (J164 - J165)</f>
        <v>0</v>
      </c>
      <c r="K167" s="610">
        <f t="shared" si="107"/>
        <v>0</v>
      </c>
      <c r="L167" s="610">
        <f t="shared" si="107"/>
        <v>0</v>
      </c>
      <c r="M167" s="610">
        <f xml:space="preserve"> M166 * (M164 - M165)</f>
        <v>6.3106099358190022</v>
      </c>
      <c r="N167" s="610">
        <f t="shared" si="107"/>
        <v>38.409664670327629</v>
      </c>
      <c r="O167" s="610">
        <f t="shared" si="107"/>
        <v>0</v>
      </c>
      <c r="P167" s="610">
        <f t="shared" si="107"/>
        <v>0</v>
      </c>
      <c r="Q167" s="610">
        <f t="shared" si="107"/>
        <v>0</v>
      </c>
    </row>
    <row r="168" spans="1:17" s="617" customFormat="1" hidden="1" outlineLevel="1">
      <c r="A168" s="612"/>
      <c r="B168" s="613"/>
      <c r="C168" s="614"/>
      <c r="D168" s="615"/>
      <c r="E168" s="616"/>
    </row>
    <row r="169" spans="1:17" hidden="1" outlineLevel="1" collapsed="1">
      <c r="B169" s="85" t="s">
        <v>759</v>
      </c>
      <c r="D169" s="83"/>
    </row>
    <row r="170" spans="1:17" hidden="1" outlineLevel="2">
      <c r="D170" s="83"/>
    </row>
    <row r="171" spans="1:17" s="187" customFormat="1" hidden="1" outlineLevel="2">
      <c r="A171" s="183"/>
      <c r="B171" s="158"/>
      <c r="C171" s="185"/>
      <c r="D171" s="186"/>
      <c r="E171" s="181" t="str">
        <f xml:space="preserve"> Inp!E$206</f>
        <v>Regulatory equity notional (PR19FD)</v>
      </c>
      <c r="F171" s="181">
        <f xml:space="preserve"> Inp!F$206</f>
        <v>0</v>
      </c>
      <c r="G171" s="181" t="str">
        <f xml:space="preserve"> Inp!G$206</f>
        <v>%</v>
      </c>
      <c r="H171" s="181">
        <f xml:space="preserve"> Inp!H$206</f>
        <v>0</v>
      </c>
      <c r="I171" s="181">
        <f xml:space="preserve"> Inp!I$206</f>
        <v>0</v>
      </c>
      <c r="J171" s="291">
        <f xml:space="preserve"> Inp!J$206</f>
        <v>0</v>
      </c>
      <c r="K171" s="291">
        <f xml:space="preserve"> Inp!K$206</f>
        <v>0</v>
      </c>
      <c r="L171" s="291">
        <f xml:space="preserve"> Inp!L$206</f>
        <v>0</v>
      </c>
      <c r="M171" s="291">
        <f xml:space="preserve"> Inp!M$206</f>
        <v>0.4</v>
      </c>
      <c r="N171" s="291">
        <f xml:space="preserve"> Inp!N$206</f>
        <v>0.4</v>
      </c>
      <c r="O171" s="291">
        <f xml:space="preserve"> Inp!O$206</f>
        <v>0.4</v>
      </c>
      <c r="P171" s="291">
        <f xml:space="preserve"> Inp!P$206</f>
        <v>0.4</v>
      </c>
      <c r="Q171" s="291">
        <f xml:space="preserve"> Inp!Q$206</f>
        <v>0.4</v>
      </c>
    </row>
    <row r="172" spans="1:17" s="192" customFormat="1" hidden="1" outlineLevel="2">
      <c r="A172" s="188"/>
      <c r="B172" s="304"/>
      <c r="C172" s="190"/>
      <c r="D172" s="191"/>
      <c r="E172" s="195" t="str">
        <f t="shared" ref="E172:Q172" si="108" xml:space="preserve"> E150</f>
        <v>Average total RCV (year average) - WR - nominal (year average prices)</v>
      </c>
      <c r="F172" s="618">
        <f t="shared" si="108"/>
        <v>0</v>
      </c>
      <c r="G172" s="195" t="str">
        <f t="shared" si="108"/>
        <v>£m</v>
      </c>
      <c r="H172" s="618">
        <f t="shared" si="108"/>
        <v>0</v>
      </c>
      <c r="I172" s="618">
        <f t="shared" si="108"/>
        <v>0</v>
      </c>
      <c r="J172" s="618">
        <f t="shared" si="108"/>
        <v>0</v>
      </c>
      <c r="K172" s="618">
        <f t="shared" si="108"/>
        <v>0</v>
      </c>
      <c r="L172" s="618">
        <f t="shared" si="108"/>
        <v>0</v>
      </c>
      <c r="M172" s="618">
        <f t="shared" si="108"/>
        <v>621.2258161445111</v>
      </c>
      <c r="N172" s="618">
        <f t="shared" si="108"/>
        <v>640.89497372022925</v>
      </c>
      <c r="O172" s="618">
        <f t="shared" si="108"/>
        <v>0</v>
      </c>
      <c r="P172" s="618">
        <f t="shared" si="108"/>
        <v>0</v>
      </c>
      <c r="Q172" s="618">
        <f t="shared" si="108"/>
        <v>0</v>
      </c>
    </row>
    <row r="173" spans="1:17" s="192" customFormat="1" hidden="1" outlineLevel="2">
      <c r="A173" s="188"/>
      <c r="B173" s="304"/>
      <c r="C173" s="190"/>
      <c r="D173" s="191"/>
      <c r="E173" s="195" t="s">
        <v>1002</v>
      </c>
      <c r="F173" s="618"/>
      <c r="G173" s="195" t="s">
        <v>255</v>
      </c>
      <c r="H173" s="618"/>
      <c r="I173" s="618"/>
      <c r="J173" s="618">
        <f t="shared" ref="J173:Q173" si="109" xml:space="preserve"> J171 * J172</f>
        <v>0</v>
      </c>
      <c r="K173" s="618">
        <f t="shared" si="109"/>
        <v>0</v>
      </c>
      <c r="L173" s="618">
        <f t="shared" si="109"/>
        <v>0</v>
      </c>
      <c r="M173" s="618">
        <f xml:space="preserve"> M171 * M172</f>
        <v>248.49032645780446</v>
      </c>
      <c r="N173" s="618">
        <f t="shared" si="109"/>
        <v>256.35798948809173</v>
      </c>
      <c r="O173" s="618">
        <f t="shared" si="109"/>
        <v>0</v>
      </c>
      <c r="P173" s="618">
        <f t="shared" si="109"/>
        <v>0</v>
      </c>
      <c r="Q173" s="618">
        <f t="shared" si="109"/>
        <v>0</v>
      </c>
    </row>
    <row r="174" spans="1:17" s="192" customFormat="1" hidden="1" outlineLevel="2">
      <c r="A174" s="188"/>
      <c r="B174" s="304"/>
      <c r="C174" s="190"/>
      <c r="D174" s="191"/>
      <c r="E174" s="195" t="s">
        <v>1003</v>
      </c>
      <c r="F174" s="618"/>
      <c r="G174" s="195" t="s">
        <v>255</v>
      </c>
      <c r="H174" s="618"/>
      <c r="I174" s="618"/>
      <c r="J174" s="618">
        <f t="shared" ref="J174:Q174" si="110" xml:space="preserve"> J114 * J$13</f>
        <v>0</v>
      </c>
      <c r="K174" s="618">
        <f t="shared" si="110"/>
        <v>0</v>
      </c>
      <c r="L174" s="618">
        <f t="shared" si="110"/>
        <v>0</v>
      </c>
      <c r="M174" s="618">
        <f xml:space="preserve"> M114 * M$13</f>
        <v>593.37432648768447</v>
      </c>
      <c r="N174" s="618">
        <f t="shared" si="110"/>
        <v>590.46946672647596</v>
      </c>
      <c r="O174" s="618">
        <f t="shared" si="110"/>
        <v>0</v>
      </c>
      <c r="P174" s="618">
        <f t="shared" si="110"/>
        <v>0</v>
      </c>
      <c r="Q174" s="618">
        <f t="shared" si="110"/>
        <v>0</v>
      </c>
    </row>
    <row r="175" spans="1:17" s="137" customFormat="1" hidden="1" outlineLevel="2">
      <c r="A175" s="369"/>
      <c r="B175" s="269"/>
      <c r="C175" s="370"/>
      <c r="D175" s="371"/>
      <c r="E175" s="275" t="s">
        <v>1004</v>
      </c>
      <c r="F175" s="585"/>
      <c r="G175" s="585" t="s">
        <v>255</v>
      </c>
      <c r="H175" s="585"/>
      <c r="I175" s="585"/>
      <c r="J175" s="525">
        <f t="shared" ref="J175:Q175" si="111" xml:space="preserve"> J171 * J174</f>
        <v>0</v>
      </c>
      <c r="K175" s="525">
        <f t="shared" si="111"/>
        <v>0</v>
      </c>
      <c r="L175" s="525">
        <f t="shared" si="111"/>
        <v>0</v>
      </c>
      <c r="M175" s="525">
        <f xml:space="preserve"> M171 * M174</f>
        <v>237.34973059507379</v>
      </c>
      <c r="N175" s="525">
        <f t="shared" si="111"/>
        <v>236.1877866905904</v>
      </c>
      <c r="O175" s="525">
        <f t="shared" si="111"/>
        <v>0</v>
      </c>
      <c r="P175" s="525">
        <f t="shared" si="111"/>
        <v>0</v>
      </c>
      <c r="Q175" s="525">
        <f t="shared" si="111"/>
        <v>0</v>
      </c>
    </row>
    <row r="176" spans="1:17" s="192" customFormat="1" hidden="1" outlineLevel="1">
      <c r="A176" s="188"/>
      <c r="B176" s="85"/>
      <c r="C176" s="190"/>
      <c r="D176" s="191"/>
      <c r="E176" s="195"/>
    </row>
    <row r="177" spans="1:17" s="192" customFormat="1" hidden="1" outlineLevel="1" collapsed="1">
      <c r="A177" s="188"/>
      <c r="B177" s="85" t="s">
        <v>761</v>
      </c>
      <c r="C177" s="190"/>
      <c r="D177" s="191"/>
      <c r="E177" s="195"/>
    </row>
    <row r="178" spans="1:17" s="192" customFormat="1" hidden="1" outlineLevel="2">
      <c r="A178" s="188"/>
      <c r="B178" s="304"/>
      <c r="C178" s="190"/>
      <c r="D178" s="191"/>
      <c r="E178" s="195"/>
    </row>
    <row r="179" spans="1:17" s="187" customFormat="1" hidden="1" outlineLevel="2">
      <c r="A179" s="183"/>
      <c r="B179" s="158"/>
      <c r="C179" s="185"/>
      <c r="D179" s="186"/>
      <c r="E179" s="181" t="str">
        <f xml:space="preserve"> Inp!E$214</f>
        <v>Regulatory equity actual</v>
      </c>
      <c r="F179" s="181">
        <f xml:space="preserve"> Inp!F$214</f>
        <v>0</v>
      </c>
      <c r="G179" s="181" t="str">
        <f xml:space="preserve"> Inp!G$214</f>
        <v>%</v>
      </c>
      <c r="H179" s="181">
        <f xml:space="preserve"> Inp!H$214</f>
        <v>0</v>
      </c>
      <c r="I179" s="181">
        <f xml:space="preserve"> Inp!I$214</f>
        <v>0</v>
      </c>
      <c r="J179" s="291">
        <f xml:space="preserve"> Inp!J$214</f>
        <v>0</v>
      </c>
      <c r="K179" s="291">
        <f xml:space="preserve"> Inp!K$214</f>
        <v>0</v>
      </c>
      <c r="L179" s="291">
        <f xml:space="preserve"> Inp!L$214</f>
        <v>0</v>
      </c>
      <c r="M179" s="291">
        <f xml:space="preserve"> Inp!M$214</f>
        <v>0.33494999999999997</v>
      </c>
      <c r="N179" s="291">
        <f xml:space="preserve"> Inp!N$214</f>
        <v>0</v>
      </c>
      <c r="O179" s="291">
        <f xml:space="preserve"> Inp!O$214</f>
        <v>0</v>
      </c>
      <c r="P179" s="291">
        <f xml:space="preserve"> Inp!P$214</f>
        <v>0</v>
      </c>
      <c r="Q179" s="291">
        <f xml:space="preserve"> Inp!Q$214</f>
        <v>0</v>
      </c>
    </row>
    <row r="180" spans="1:17" s="192" customFormat="1" hidden="1" outlineLevel="2">
      <c r="A180" s="188"/>
      <c r="B180" s="304"/>
      <c r="C180" s="190"/>
      <c r="D180" s="191"/>
      <c r="E180" s="618" t="str">
        <f t="shared" ref="E180:Q180" si="112" xml:space="preserve"> E150</f>
        <v>Average total RCV (year average) - WR - nominal (year average prices)</v>
      </c>
      <c r="F180" s="618">
        <f t="shared" si="112"/>
        <v>0</v>
      </c>
      <c r="G180" s="618" t="str">
        <f t="shared" si="112"/>
        <v>£m</v>
      </c>
      <c r="H180" s="618">
        <f t="shared" si="112"/>
        <v>0</v>
      </c>
      <c r="I180" s="618">
        <f t="shared" si="112"/>
        <v>0</v>
      </c>
      <c r="J180" s="618">
        <f t="shared" si="112"/>
        <v>0</v>
      </c>
      <c r="K180" s="618">
        <f t="shared" si="112"/>
        <v>0</v>
      </c>
      <c r="L180" s="618">
        <f t="shared" si="112"/>
        <v>0</v>
      </c>
      <c r="M180" s="618">
        <f t="shared" si="112"/>
        <v>621.2258161445111</v>
      </c>
      <c r="N180" s="618">
        <f t="shared" si="112"/>
        <v>640.89497372022925</v>
      </c>
      <c r="O180" s="618">
        <f t="shared" si="112"/>
        <v>0</v>
      </c>
      <c r="P180" s="618">
        <f t="shared" si="112"/>
        <v>0</v>
      </c>
      <c r="Q180" s="618">
        <f t="shared" si="112"/>
        <v>0</v>
      </c>
    </row>
    <row r="181" spans="1:17" s="310" customFormat="1" hidden="1" outlineLevel="2">
      <c r="A181" s="306"/>
      <c r="B181" s="307"/>
      <c r="C181" s="308"/>
      <c r="D181" s="250"/>
      <c r="E181" s="619" t="s">
        <v>1005</v>
      </c>
      <c r="F181" s="397"/>
      <c r="G181" s="397" t="s">
        <v>255</v>
      </c>
      <c r="H181" s="397"/>
      <c r="I181" s="397"/>
      <c r="J181" s="619">
        <f t="shared" ref="J181:Q181" si="113" xml:space="preserve"> J179 * J180</f>
        <v>0</v>
      </c>
      <c r="K181" s="619">
        <f t="shared" si="113"/>
        <v>0</v>
      </c>
      <c r="L181" s="619">
        <f t="shared" si="113"/>
        <v>0</v>
      </c>
      <c r="M181" s="619">
        <f t="shared" si="113"/>
        <v>208.07958711760398</v>
      </c>
      <c r="N181" s="619">
        <f t="shared" si="113"/>
        <v>0</v>
      </c>
      <c r="O181" s="619">
        <f t="shared" si="113"/>
        <v>0</v>
      </c>
      <c r="P181" s="619">
        <f t="shared" si="113"/>
        <v>0</v>
      </c>
      <c r="Q181" s="619">
        <f t="shared" si="113"/>
        <v>0</v>
      </c>
    </row>
    <row r="182" spans="1:17" s="259" customFormat="1" hidden="1" outlineLevel="2">
      <c r="A182" s="256"/>
      <c r="B182" s="257"/>
      <c r="C182" s="258"/>
      <c r="D182" s="255"/>
      <c r="E182" s="274" t="s">
        <v>1003</v>
      </c>
      <c r="F182" s="398"/>
      <c r="G182" s="398" t="s">
        <v>255</v>
      </c>
      <c r="H182" s="398"/>
      <c r="I182" s="398"/>
      <c r="J182" s="274">
        <f t="shared" ref="J182:Q182" si="114" xml:space="preserve"> J114 * J$13</f>
        <v>0</v>
      </c>
      <c r="K182" s="274">
        <f t="shared" si="114"/>
        <v>0</v>
      </c>
      <c r="L182" s="274">
        <f t="shared" si="114"/>
        <v>0</v>
      </c>
      <c r="M182" s="274">
        <f t="shared" si="114"/>
        <v>593.37432648768447</v>
      </c>
      <c r="N182" s="274">
        <f t="shared" si="114"/>
        <v>590.46946672647596</v>
      </c>
      <c r="O182" s="274">
        <f t="shared" si="114"/>
        <v>0</v>
      </c>
      <c r="P182" s="274">
        <f t="shared" si="114"/>
        <v>0</v>
      </c>
      <c r="Q182" s="274">
        <f t="shared" si="114"/>
        <v>0</v>
      </c>
    </row>
    <row r="183" spans="1:17" s="259" customFormat="1" hidden="1" outlineLevel="2">
      <c r="A183" s="256"/>
      <c r="B183" s="257"/>
      <c r="C183" s="258"/>
      <c r="D183" s="255"/>
      <c r="E183" s="311" t="s">
        <v>1006</v>
      </c>
      <c r="F183" s="620"/>
      <c r="G183" s="620" t="s">
        <v>255</v>
      </c>
      <c r="H183" s="620"/>
      <c r="I183" s="620"/>
      <c r="J183" s="311">
        <f t="shared" ref="J183:Q183" si="115" xml:space="preserve"> J179 * J182</f>
        <v>0</v>
      </c>
      <c r="K183" s="311">
        <f t="shared" si="115"/>
        <v>0</v>
      </c>
      <c r="L183" s="311">
        <f t="shared" si="115"/>
        <v>0</v>
      </c>
      <c r="M183" s="311">
        <f t="shared" si="115"/>
        <v>198.7507306570499</v>
      </c>
      <c r="N183" s="311">
        <f t="shared" si="115"/>
        <v>0</v>
      </c>
      <c r="O183" s="311">
        <f t="shared" si="115"/>
        <v>0</v>
      </c>
      <c r="P183" s="311">
        <f t="shared" si="115"/>
        <v>0</v>
      </c>
      <c r="Q183" s="311">
        <f t="shared" si="115"/>
        <v>0</v>
      </c>
    </row>
    <row r="184" spans="1:17" s="148" customFormat="1" hidden="1" outlineLevel="1">
      <c r="A184" s="143"/>
      <c r="B184" s="144"/>
      <c r="C184" s="145"/>
      <c r="D184" s="146"/>
      <c r="E184" s="147"/>
      <c r="G184" s="149"/>
    </row>
    <row r="185" spans="1:17" s="240" customFormat="1" hidden="1" outlineLevel="1" collapsed="1">
      <c r="A185" s="237"/>
      <c r="B185" s="304" t="s">
        <v>1007</v>
      </c>
      <c r="C185" s="238"/>
      <c r="D185" s="239"/>
      <c r="E185" s="196"/>
      <c r="F185" s="196"/>
      <c r="G185" s="196"/>
      <c r="H185" s="196"/>
      <c r="I185" s="196"/>
      <c r="J185" s="196"/>
      <c r="K185" s="196"/>
      <c r="L185" s="196"/>
      <c r="M185" s="196"/>
      <c r="N185" s="196"/>
      <c r="O185" s="196"/>
      <c r="P185" s="196"/>
      <c r="Q185" s="196"/>
    </row>
    <row r="186" spans="1:17" s="240" customFormat="1" hidden="1" outlineLevel="2">
      <c r="A186" s="237"/>
      <c r="B186" s="241"/>
      <c r="C186" s="238"/>
      <c r="D186" s="239"/>
      <c r="E186" s="266"/>
      <c r="F186" s="266"/>
      <c r="G186" s="266"/>
      <c r="H186" s="266"/>
      <c r="I186" s="266"/>
      <c r="J186" s="266"/>
      <c r="K186" s="266"/>
      <c r="L186" s="266"/>
      <c r="M186" s="266"/>
      <c r="N186" s="266"/>
      <c r="O186" s="266"/>
      <c r="P186" s="266"/>
      <c r="Q186" s="266"/>
    </row>
    <row r="187" spans="1:17" s="240" customFormat="1" hidden="1" outlineLevel="2">
      <c r="A187" s="640"/>
      <c r="B187" s="241"/>
      <c r="C187" s="238"/>
      <c r="D187" s="239"/>
      <c r="E187" s="266" t="str">
        <f t="shared" ref="E187:Q187" si="116" xml:space="preserve"> E165</f>
        <v>Prior year closing RCV expressed in prior year nominal terms - WR</v>
      </c>
      <c r="F187" s="274">
        <f t="shared" si="116"/>
        <v>0</v>
      </c>
      <c r="G187" s="274" t="str">
        <f t="shared" si="116"/>
        <v>£m</v>
      </c>
      <c r="H187" s="274">
        <f t="shared" si="116"/>
        <v>0</v>
      </c>
      <c r="I187" s="274">
        <f t="shared" si="116"/>
        <v>0</v>
      </c>
      <c r="J187" s="274">
        <f t="shared" si="116"/>
        <v>0</v>
      </c>
      <c r="K187" s="274">
        <f t="shared" si="116"/>
        <v>0</v>
      </c>
      <c r="L187" s="274">
        <f t="shared" si="116"/>
        <v>0</v>
      </c>
      <c r="M187" s="274">
        <f t="shared" si="116"/>
        <v>623.02930820902498</v>
      </c>
      <c r="N187" s="274">
        <f t="shared" si="116"/>
        <v>619.63826681396154</v>
      </c>
      <c r="O187" s="274">
        <f t="shared" si="116"/>
        <v>655.57932906249323</v>
      </c>
      <c r="P187" s="274">
        <f t="shared" si="116"/>
        <v>0</v>
      </c>
      <c r="Q187" s="274">
        <f t="shared" si="116"/>
        <v>0</v>
      </c>
    </row>
    <row r="188" spans="1:17" s="240" customFormat="1" hidden="1" outlineLevel="2">
      <c r="A188" s="237"/>
      <c r="B188" s="241"/>
      <c r="C188" s="238"/>
      <c r="D188" s="239"/>
      <c r="E188" s="266" t="str">
        <f t="shared" ref="E188:Q188" si="117" xml:space="preserve"> E167</f>
        <v>Annual update roll forward for Indexation - WR</v>
      </c>
      <c r="F188" s="274">
        <f t="shared" si="117"/>
        <v>0</v>
      </c>
      <c r="G188" s="274" t="str">
        <f t="shared" si="117"/>
        <v>£m</v>
      </c>
      <c r="H188" s="274">
        <f t="shared" si="117"/>
        <v>0</v>
      </c>
      <c r="I188" s="274">
        <f t="shared" si="117"/>
        <v>0</v>
      </c>
      <c r="J188" s="274">
        <f t="shared" si="117"/>
        <v>0</v>
      </c>
      <c r="K188" s="274">
        <f t="shared" si="117"/>
        <v>0</v>
      </c>
      <c r="L188" s="274">
        <f t="shared" si="117"/>
        <v>0</v>
      </c>
      <c r="M188" s="274">
        <f t="shared" si="117"/>
        <v>6.3106099358190022</v>
      </c>
      <c r="N188" s="274">
        <f t="shared" si="117"/>
        <v>38.409664670327629</v>
      </c>
      <c r="O188" s="274">
        <f t="shared" si="117"/>
        <v>0</v>
      </c>
      <c r="P188" s="274">
        <f t="shared" si="117"/>
        <v>0</v>
      </c>
      <c r="Q188" s="274">
        <f t="shared" si="117"/>
        <v>0</v>
      </c>
    </row>
    <row r="189" spans="1:17" s="240" customFormat="1" hidden="1" outlineLevel="2">
      <c r="A189" s="237"/>
      <c r="B189" s="241"/>
      <c r="C189" s="238"/>
      <c r="D189" s="239"/>
      <c r="E189" s="266" t="s">
        <v>1008</v>
      </c>
      <c r="F189" s="266"/>
      <c r="G189" s="266" t="s">
        <v>1009</v>
      </c>
      <c r="H189" s="266"/>
      <c r="I189" s="266"/>
      <c r="J189" s="267">
        <f t="shared" ref="J189:Q189" si="118" xml:space="preserve"> IF( J187 &lt;&gt; 0, 1 + J188 / J187, 0)</f>
        <v>0</v>
      </c>
      <c r="K189" s="267">
        <f t="shared" si="118"/>
        <v>0</v>
      </c>
      <c r="L189" s="267">
        <f t="shared" si="118"/>
        <v>0</v>
      </c>
      <c r="M189" s="434">
        <f t="shared" si="118"/>
        <v>1.0101289134438307</v>
      </c>
      <c r="N189" s="267">
        <f t="shared" si="118"/>
        <v>1.0619872379216044</v>
      </c>
      <c r="O189" s="267">
        <f t="shared" si="118"/>
        <v>1</v>
      </c>
      <c r="P189" s="267">
        <f t="shared" si="118"/>
        <v>0</v>
      </c>
      <c r="Q189" s="267">
        <f t="shared" si="118"/>
        <v>0</v>
      </c>
    </row>
    <row r="190" spans="1:17" s="581" customFormat="1" hidden="1" outlineLevel="2">
      <c r="A190" s="578"/>
      <c r="B190" s="579"/>
      <c r="C190" s="580"/>
      <c r="E190" s="581" t="s">
        <v>1010</v>
      </c>
      <c r="G190" s="581" t="s">
        <v>446</v>
      </c>
      <c r="J190" s="581">
        <f t="shared" ref="J190:Q190" si="119" xml:space="preserve"> IF( J187 &lt;&gt; 0, J188 / J187, 0)</f>
        <v>0</v>
      </c>
      <c r="K190" s="581">
        <f t="shared" si="119"/>
        <v>0</v>
      </c>
      <c r="L190" s="581">
        <f t="shared" si="119"/>
        <v>0</v>
      </c>
      <c r="M190" s="581">
        <f t="shared" si="119"/>
        <v>1.012891344383081E-2</v>
      </c>
      <c r="N190" s="581">
        <f t="shared" si="119"/>
        <v>6.1987237921604411E-2</v>
      </c>
      <c r="O190" s="581">
        <f t="shared" si="119"/>
        <v>0</v>
      </c>
      <c r="P190" s="581">
        <f t="shared" si="119"/>
        <v>0</v>
      </c>
      <c r="Q190" s="581">
        <f t="shared" si="119"/>
        <v>0</v>
      </c>
    </row>
    <row r="191" spans="1:17" s="240" customFormat="1" hidden="1" outlineLevel="2">
      <c r="A191" s="237"/>
      <c r="B191" s="241"/>
      <c r="C191" s="238"/>
      <c r="D191" s="239"/>
      <c r="E191" s="266"/>
      <c r="F191" s="266"/>
      <c r="G191" s="266"/>
      <c r="H191" s="266"/>
      <c r="I191" s="266"/>
      <c r="J191" s="266"/>
      <c r="K191" s="266"/>
      <c r="L191" s="266"/>
      <c r="M191" s="266"/>
      <c r="N191" s="266"/>
      <c r="O191" s="266"/>
      <c r="P191" s="266"/>
      <c r="Q191" s="266"/>
    </row>
    <row r="192" spans="1:17" s="240" customFormat="1" hidden="1" outlineLevel="2">
      <c r="A192" s="237"/>
      <c r="B192" s="241"/>
      <c r="C192" s="238"/>
      <c r="D192" s="239"/>
      <c r="E192" s="266" t="str">
        <f t="shared" ref="E192:Q192" si="120" xml:space="preserve"> E123</f>
        <v>Opening RCV (RPI inflated RCV) balance BEG - WR - nominal (year end prices)</v>
      </c>
      <c r="F192" s="274">
        <f t="shared" si="120"/>
        <v>0</v>
      </c>
      <c r="G192" s="274" t="str">
        <f t="shared" si="120"/>
        <v>£m</v>
      </c>
      <c r="H192" s="274">
        <f t="shared" si="120"/>
        <v>0</v>
      </c>
      <c r="I192" s="274">
        <f t="shared" si="120"/>
        <v>0</v>
      </c>
      <c r="J192" s="274">
        <f t="shared" si="120"/>
        <v>0</v>
      </c>
      <c r="K192" s="274">
        <f t="shared" si="120"/>
        <v>0</v>
      </c>
      <c r="L192" s="274">
        <f t="shared" si="120"/>
        <v>0</v>
      </c>
      <c r="M192" s="274">
        <f t="shared" si="120"/>
        <v>312.17048028654125</v>
      </c>
      <c r="N192" s="274">
        <f t="shared" si="120"/>
        <v>309.21411582448911</v>
      </c>
      <c r="O192" s="274">
        <f t="shared" si="120"/>
        <v>0</v>
      </c>
      <c r="P192" s="274">
        <f t="shared" si="120"/>
        <v>0</v>
      </c>
      <c r="Q192" s="274">
        <f t="shared" si="120"/>
        <v>0</v>
      </c>
    </row>
    <row r="193" spans="1:17" s="240" customFormat="1" hidden="1" outlineLevel="2">
      <c r="A193" s="237"/>
      <c r="B193" s="241"/>
      <c r="C193" s="238"/>
      <c r="D193" s="239"/>
      <c r="E193" s="274" t="str">
        <f t="shared" ref="E193:Q193" si="121" xml:space="preserve"> E124</f>
        <v>Indexation on RCV - CPI(H) + RPI wedge bf balance - WR - nominal (year end prices)</v>
      </c>
      <c r="F193" s="274">
        <f t="shared" si="121"/>
        <v>0</v>
      </c>
      <c r="G193" s="274" t="str">
        <f t="shared" si="121"/>
        <v>£m</v>
      </c>
      <c r="H193" s="274">
        <f t="shared" si="121"/>
        <v>0</v>
      </c>
      <c r="I193" s="274">
        <f t="shared" si="121"/>
        <v>0</v>
      </c>
      <c r="J193" s="274">
        <f t="shared" si="121"/>
        <v>0</v>
      </c>
      <c r="K193" s="274">
        <f t="shared" si="121"/>
        <v>0</v>
      </c>
      <c r="L193" s="274">
        <f t="shared" si="121"/>
        <v>0</v>
      </c>
      <c r="M193" s="274">
        <f t="shared" si="121"/>
        <v>2.7104244657893819</v>
      </c>
      <c r="N193" s="274">
        <f t="shared" si="121"/>
        <v>17.860838021703426</v>
      </c>
      <c r="O193" s="274">
        <f t="shared" si="121"/>
        <v>0</v>
      </c>
      <c r="P193" s="274">
        <f t="shared" si="121"/>
        <v>0</v>
      </c>
      <c r="Q193" s="274">
        <f t="shared" si="121"/>
        <v>0</v>
      </c>
    </row>
    <row r="194" spans="1:17" s="240" customFormat="1" hidden="1" outlineLevel="2">
      <c r="A194" s="237"/>
      <c r="B194" s="241"/>
      <c r="C194" s="238"/>
      <c r="D194" s="239"/>
      <c r="E194" s="266" t="str">
        <f t="shared" ref="E194:Q194" si="122" xml:space="preserve"> E128</f>
        <v>Opening RCV (CPIH inflated RCV) balance BEG - WR - nominal (year end prices)</v>
      </c>
      <c r="F194" s="274">
        <f t="shared" si="122"/>
        <v>0</v>
      </c>
      <c r="G194" s="274" t="str">
        <f t="shared" si="122"/>
        <v>£m</v>
      </c>
      <c r="H194" s="274">
        <f t="shared" si="122"/>
        <v>0</v>
      </c>
      <c r="I194" s="274">
        <f t="shared" si="122"/>
        <v>0</v>
      </c>
      <c r="J194" s="274">
        <f t="shared" si="122"/>
        <v>0</v>
      </c>
      <c r="K194" s="274">
        <f t="shared" si="122"/>
        <v>0</v>
      </c>
      <c r="L194" s="274">
        <f t="shared" si="122"/>
        <v>0</v>
      </c>
      <c r="M194" s="274">
        <f t="shared" si="122"/>
        <v>312.15046752237674</v>
      </c>
      <c r="N194" s="274">
        <f t="shared" si="122"/>
        <v>311.80891230349101</v>
      </c>
      <c r="O194" s="274">
        <f t="shared" si="122"/>
        <v>0</v>
      </c>
      <c r="P194" s="274">
        <f t="shared" si="122"/>
        <v>0</v>
      </c>
      <c r="Q194" s="274">
        <f t="shared" si="122"/>
        <v>0</v>
      </c>
    </row>
    <row r="195" spans="1:17" s="240" customFormat="1" hidden="1" outlineLevel="2">
      <c r="A195" s="237"/>
      <c r="B195" s="241"/>
      <c r="C195" s="238"/>
      <c r="D195" s="239"/>
      <c r="E195" s="266" t="str">
        <f t="shared" ref="E195:Q195" si="123" xml:space="preserve"> E129</f>
        <v>Indexation on RCV (CPIH inflated RCV) bf balance - WR - nominal (year end prices)</v>
      </c>
      <c r="F195" s="274">
        <f t="shared" si="123"/>
        <v>0</v>
      </c>
      <c r="G195" s="274" t="str">
        <f t="shared" si="123"/>
        <v>£m</v>
      </c>
      <c r="H195" s="274">
        <f t="shared" si="123"/>
        <v>0</v>
      </c>
      <c r="I195" s="274">
        <f t="shared" si="123"/>
        <v>0</v>
      </c>
      <c r="J195" s="274">
        <f t="shared" si="123"/>
        <v>0</v>
      </c>
      <c r="K195" s="274">
        <f t="shared" si="123"/>
        <v>0</v>
      </c>
      <c r="L195" s="274">
        <f t="shared" si="123"/>
        <v>0</v>
      </c>
      <c r="M195" s="274">
        <f t="shared" si="123"/>
        <v>2.5194915500449793</v>
      </c>
      <c r="N195" s="274">
        <f t="shared" si="123"/>
        <v>11.891855916427122</v>
      </c>
      <c r="O195" s="274">
        <f t="shared" si="123"/>
        <v>0</v>
      </c>
      <c r="P195" s="274">
        <f t="shared" si="123"/>
        <v>0</v>
      </c>
      <c r="Q195" s="274">
        <f t="shared" si="123"/>
        <v>0</v>
      </c>
    </row>
    <row r="196" spans="1:17" s="240" customFormat="1" hidden="1" outlineLevel="2">
      <c r="A196" s="237"/>
      <c r="B196" s="241"/>
      <c r="C196" s="238"/>
      <c r="D196" s="239"/>
      <c r="E196" s="266" t="s">
        <v>1011</v>
      </c>
      <c r="F196" s="266"/>
      <c r="G196" s="266" t="s">
        <v>255</v>
      </c>
      <c r="H196" s="266"/>
      <c r="I196" s="266"/>
      <c r="J196" s="274">
        <f t="shared" ref="J196" si="124" xml:space="preserve"> J192 + J193 - J194 - J195</f>
        <v>0</v>
      </c>
      <c r="K196" s="274">
        <f t="shared" ref="K196" si="125" xml:space="preserve"> K192 + K193 - K194 - K195</f>
        <v>0</v>
      </c>
      <c r="L196" s="274">
        <f t="shared" ref="L196" si="126" xml:space="preserve"> L192 + L193 - L194 - L195</f>
        <v>0</v>
      </c>
      <c r="M196" s="274">
        <f xml:space="preserve"> M192 + M193 - M194 - M195</f>
        <v>0.21094567990892754</v>
      </c>
      <c r="N196" s="274">
        <f t="shared" ref="N196" si="127" xml:space="preserve"> N192 + N193 - N194 - N195</f>
        <v>3.3741856262744214</v>
      </c>
      <c r="O196" s="274">
        <f t="shared" ref="O196" si="128" xml:space="preserve"> O192 + O193 - O194 - O195</f>
        <v>0</v>
      </c>
      <c r="P196" s="274">
        <f t="shared" ref="P196" si="129" xml:space="preserve"> P192 + P193 - P194 - P195</f>
        <v>0</v>
      </c>
      <c r="Q196" s="274">
        <f t="shared" ref="Q196" si="130" xml:space="preserve"> Q192 + Q193 - Q194 - Q195</f>
        <v>0</v>
      </c>
    </row>
    <row r="197" spans="1:17" s="240" customFormat="1" hidden="1" outlineLevel="2">
      <c r="A197" s="237"/>
      <c r="B197" s="241"/>
      <c r="C197" s="238"/>
      <c r="D197" s="239"/>
      <c r="E197" s="266" t="s">
        <v>1012</v>
      </c>
      <c r="F197" s="266"/>
      <c r="G197" s="266" t="s">
        <v>1009</v>
      </c>
      <c r="H197" s="266"/>
      <c r="I197" s="266"/>
      <c r="J197" s="267">
        <f t="shared" ref="J197:Q197" si="131" xml:space="preserve"> IF( J187 &lt;&gt; 0, 1 + J196 / J187, 0)</f>
        <v>0</v>
      </c>
      <c r="K197" s="267">
        <f t="shared" si="131"/>
        <v>0</v>
      </c>
      <c r="L197" s="267">
        <f t="shared" si="131"/>
        <v>0</v>
      </c>
      <c r="M197" s="267">
        <f t="shared" si="131"/>
        <v>1.0003385806688858</v>
      </c>
      <c r="N197" s="267">
        <f t="shared" si="131"/>
        <v>1.0054454119556298</v>
      </c>
      <c r="O197" s="267">
        <f t="shared" si="131"/>
        <v>1</v>
      </c>
      <c r="P197" s="267">
        <f t="shared" si="131"/>
        <v>0</v>
      </c>
      <c r="Q197" s="267">
        <f t="shared" si="131"/>
        <v>0</v>
      </c>
    </row>
    <row r="198" spans="1:17" s="581" customFormat="1" hidden="1" outlineLevel="2">
      <c r="A198" s="578"/>
      <c r="B198" s="579"/>
      <c r="C198" s="580"/>
      <c r="E198" s="581" t="s">
        <v>1013</v>
      </c>
      <c r="G198" s="581" t="s">
        <v>446</v>
      </c>
      <c r="J198" s="581">
        <f t="shared" ref="J198:Q198" si="132" xml:space="preserve"> IF( J187 &lt;&gt; 0, J196 / J187, 0)</f>
        <v>0</v>
      </c>
      <c r="K198" s="581">
        <f t="shared" si="132"/>
        <v>0</v>
      </c>
      <c r="L198" s="581">
        <f t="shared" si="132"/>
        <v>0</v>
      </c>
      <c r="M198" s="581">
        <f t="shared" si="132"/>
        <v>3.385806688858941E-4</v>
      </c>
      <c r="N198" s="581">
        <f t="shared" si="132"/>
        <v>5.4454119556297149E-3</v>
      </c>
      <c r="O198" s="581">
        <f t="shared" si="132"/>
        <v>0</v>
      </c>
      <c r="P198" s="581">
        <f t="shared" si="132"/>
        <v>0</v>
      </c>
      <c r="Q198" s="581">
        <f t="shared" si="132"/>
        <v>0</v>
      </c>
    </row>
    <row r="199" spans="1:17" s="240" customFormat="1" hidden="1" outlineLevel="2">
      <c r="A199" s="237"/>
      <c r="B199" s="241"/>
      <c r="C199" s="238"/>
      <c r="D199" s="239"/>
      <c r="E199" s="266"/>
      <c r="F199" s="266"/>
      <c r="G199" s="266"/>
      <c r="H199" s="266"/>
      <c r="I199" s="266"/>
      <c r="J199" s="266"/>
      <c r="K199" s="266"/>
      <c r="L199" s="266"/>
      <c r="M199" s="266"/>
      <c r="N199" s="266"/>
      <c r="O199" s="266"/>
      <c r="P199" s="266"/>
      <c r="Q199" s="266"/>
    </row>
    <row r="200" spans="1:17" s="581" customFormat="1" hidden="1" outlineLevel="2">
      <c r="A200" s="578"/>
      <c r="B200" s="579"/>
      <c r="C200" s="580"/>
      <c r="E200" s="581" t="str">
        <f t="shared" ref="E200:L200" si="133" xml:space="preserve"> E190</f>
        <v>CPIH indexation rate - WR</v>
      </c>
      <c r="F200" s="581">
        <f t="shared" si="133"/>
        <v>0</v>
      </c>
      <c r="G200" s="581" t="str">
        <f t="shared" si="133"/>
        <v>%</v>
      </c>
      <c r="H200" s="581">
        <f t="shared" si="133"/>
        <v>0</v>
      </c>
      <c r="I200" s="581">
        <f t="shared" si="133"/>
        <v>0</v>
      </c>
      <c r="J200" s="581">
        <f t="shared" si="133"/>
        <v>0</v>
      </c>
      <c r="K200" s="581">
        <f t="shared" si="133"/>
        <v>0</v>
      </c>
      <c r="L200" s="581">
        <f t="shared" si="133"/>
        <v>0</v>
      </c>
      <c r="M200" s="581">
        <f xml:space="preserve"> M190</f>
        <v>1.012891344383081E-2</v>
      </c>
      <c r="N200" s="581">
        <f t="shared" ref="N200:Q200" si="134" xml:space="preserve"> N190</f>
        <v>6.1987237921604411E-2</v>
      </c>
      <c r="O200" s="581">
        <f t="shared" si="134"/>
        <v>0</v>
      </c>
      <c r="P200" s="581">
        <f t="shared" si="134"/>
        <v>0</v>
      </c>
      <c r="Q200" s="581">
        <f t="shared" si="134"/>
        <v>0</v>
      </c>
    </row>
    <row r="201" spans="1:17" s="581" customFormat="1" hidden="1" outlineLevel="2">
      <c r="A201" s="578"/>
      <c r="B201" s="579"/>
      <c r="C201" s="580"/>
      <c r="E201" s="581" t="str">
        <f t="shared" ref="E201:L201" si="135" xml:space="preserve"> E198</f>
        <v>RPI wedge indexation rate - WR</v>
      </c>
      <c r="F201" s="581">
        <f t="shared" si="135"/>
        <v>0</v>
      </c>
      <c r="G201" s="581" t="str">
        <f t="shared" si="135"/>
        <v>%</v>
      </c>
      <c r="H201" s="581">
        <f t="shared" si="135"/>
        <v>0</v>
      </c>
      <c r="I201" s="581">
        <f t="shared" si="135"/>
        <v>0</v>
      </c>
      <c r="J201" s="581">
        <f t="shared" si="135"/>
        <v>0</v>
      </c>
      <c r="K201" s="581">
        <f t="shared" si="135"/>
        <v>0</v>
      </c>
      <c r="L201" s="581">
        <f t="shared" si="135"/>
        <v>0</v>
      </c>
      <c r="M201" s="581">
        <f xml:space="preserve"> M198</f>
        <v>3.385806688858941E-4</v>
      </c>
      <c r="N201" s="581">
        <f t="shared" ref="N201:Q201" si="136" xml:space="preserve"> N198</f>
        <v>5.4454119556297149E-3</v>
      </c>
      <c r="O201" s="581">
        <f t="shared" si="136"/>
        <v>0</v>
      </c>
      <c r="P201" s="581">
        <f t="shared" si="136"/>
        <v>0</v>
      </c>
      <c r="Q201" s="581">
        <f t="shared" si="136"/>
        <v>0</v>
      </c>
    </row>
    <row r="202" spans="1:17" s="197" customFormat="1" hidden="1" outlineLevel="2">
      <c r="A202" s="582"/>
      <c r="B202" s="583"/>
      <c r="C202" s="584"/>
      <c r="E202" s="197" t="s">
        <v>1014</v>
      </c>
      <c r="G202" s="197" t="s">
        <v>446</v>
      </c>
      <c r="J202" s="197">
        <f t="shared" ref="J202" si="137" xml:space="preserve"> (1 + J200) * (1 + J201) -1</f>
        <v>0</v>
      </c>
      <c r="K202" s="197">
        <f t="shared" ref="K202" si="138" xml:space="preserve"> (1 + K200) * (1 + K201) -1</f>
        <v>0</v>
      </c>
      <c r="L202" s="197">
        <f t="shared" ref="L202" si="139" xml:space="preserve"> (1 + L200) * (1 + L201) -1</f>
        <v>0</v>
      </c>
      <c r="M202" s="197">
        <f t="shared" ref="M202" si="140" xml:space="preserve"> (1 + M200) * (1 + M201) -1</f>
        <v>1.0470923567005519E-2</v>
      </c>
      <c r="N202" s="197">
        <f xml:space="preserve"> (1 + N200) * (1 + N201) -1</f>
        <v>6.777019592370892E-2</v>
      </c>
      <c r="O202" s="197">
        <f t="shared" ref="O202" si="141" xml:space="preserve"> (1 + O200) * (1 + O201) -1</f>
        <v>0</v>
      </c>
      <c r="P202" s="197">
        <f t="shared" ref="P202" si="142" xml:space="preserve"> (1 + P200) * (1 + P201) -1</f>
        <v>0</v>
      </c>
      <c r="Q202" s="197">
        <f t="shared" ref="Q202" si="143" xml:space="preserve"> (1 + Q200) * (1 + Q201) -1</f>
        <v>0</v>
      </c>
    </row>
    <row r="203" spans="1:17" s="137" customFormat="1" hidden="1" outlineLevel="2">
      <c r="A203" s="369"/>
      <c r="B203" s="380"/>
      <c r="C203" s="370"/>
      <c r="D203" s="371"/>
      <c r="E203" s="275"/>
      <c r="F203" s="275"/>
      <c r="G203" s="275"/>
      <c r="H203" s="275"/>
      <c r="I203" s="275"/>
      <c r="J203" s="197"/>
      <c r="K203" s="197"/>
      <c r="L203" s="197"/>
      <c r="M203" s="197"/>
      <c r="N203" s="197"/>
      <c r="O203" s="197"/>
      <c r="P203" s="197"/>
      <c r="Q203" s="197"/>
    </row>
    <row r="204" spans="1:17" s="259" customFormat="1" hidden="1" outlineLevel="1">
      <c r="A204" s="256"/>
      <c r="B204" s="257"/>
      <c r="C204" s="258"/>
      <c r="D204" s="255"/>
      <c r="E204" s="196"/>
      <c r="F204" s="196"/>
      <c r="G204" s="196"/>
      <c r="H204" s="196"/>
      <c r="I204" s="196"/>
      <c r="J204" s="196"/>
      <c r="K204" s="196"/>
      <c r="L204" s="196"/>
      <c r="M204" s="196"/>
      <c r="N204" s="196"/>
      <c r="O204" s="196"/>
      <c r="P204" s="196"/>
      <c r="Q204" s="196"/>
    </row>
    <row r="205" spans="1:17" s="259" customFormat="1">
      <c r="A205" s="256"/>
      <c r="B205" s="257"/>
      <c r="C205" s="258"/>
      <c r="D205" s="255"/>
      <c r="E205" s="196"/>
      <c r="F205" s="196"/>
      <c r="G205" s="196"/>
      <c r="H205" s="196"/>
      <c r="I205" s="196"/>
      <c r="J205" s="196"/>
      <c r="K205" s="196"/>
      <c r="L205" s="196"/>
      <c r="M205" s="196"/>
      <c r="N205" s="196"/>
      <c r="O205" s="196"/>
      <c r="P205" s="196"/>
      <c r="Q205" s="196"/>
    </row>
    <row r="206" spans="1:17" s="33" customFormat="1">
      <c r="A206" s="33" t="s">
        <v>1015</v>
      </c>
      <c r="D206" s="253"/>
    </row>
    <row r="207" spans="1:17" s="259" customFormat="1" outlineLevel="1">
      <c r="A207" s="256"/>
      <c r="B207" s="257"/>
      <c r="C207" s="258"/>
      <c r="D207" s="255"/>
      <c r="E207" s="196"/>
      <c r="F207" s="196"/>
      <c r="G207" s="196"/>
      <c r="H207" s="196"/>
      <c r="I207" s="196"/>
      <c r="J207" s="196"/>
      <c r="K207" s="196"/>
      <c r="L207" s="196"/>
      <c r="M207" s="196"/>
      <c r="N207" s="196"/>
      <c r="O207" s="196"/>
      <c r="P207" s="196"/>
      <c r="Q207" s="196"/>
    </row>
    <row r="208" spans="1:17" s="259" customFormat="1" outlineLevel="1" collapsed="1">
      <c r="A208" s="256"/>
      <c r="B208" s="257" t="s">
        <v>942</v>
      </c>
      <c r="C208" s="258"/>
      <c r="D208" s="255"/>
      <c r="E208" s="196"/>
      <c r="F208" s="196"/>
      <c r="G208" s="196"/>
      <c r="H208" s="196"/>
      <c r="I208" s="196"/>
      <c r="J208" s="196"/>
      <c r="K208" s="196"/>
      <c r="L208" s="196"/>
      <c r="M208" s="196"/>
      <c r="N208" s="196"/>
      <c r="O208" s="196"/>
      <c r="P208" s="196"/>
      <c r="Q208" s="196"/>
    </row>
    <row r="209" spans="1:17" s="259" customFormat="1" hidden="1" outlineLevel="2">
      <c r="A209" s="256"/>
      <c r="B209" s="257"/>
      <c r="C209" s="196" t="s">
        <v>943</v>
      </c>
      <c r="D209" s="255"/>
      <c r="E209" s="196"/>
      <c r="F209" s="196"/>
      <c r="G209" s="196"/>
      <c r="H209" s="196"/>
      <c r="I209" s="196"/>
      <c r="J209" s="196"/>
      <c r="K209" s="196"/>
      <c r="L209" s="196"/>
      <c r="M209" s="196"/>
      <c r="N209" s="196"/>
      <c r="O209" s="196"/>
      <c r="P209" s="196"/>
      <c r="Q209" s="196"/>
    </row>
    <row r="210" spans="1:17" s="573" customFormat="1" hidden="1" outlineLevel="2">
      <c r="A210" s="572"/>
      <c r="B210" s="570"/>
      <c r="C210" s="574"/>
      <c r="D210" s="571"/>
      <c r="E210" s="575" t="str">
        <f xml:space="preserve"> Inp!E$113</f>
        <v>Water network 2020 RCV~ 1 April (opening balance) for FM at 2017-18 CPIH deflated price base</v>
      </c>
      <c r="F210" s="575">
        <f xml:space="preserve"> Inp!F$113</f>
        <v>0</v>
      </c>
      <c r="G210" s="575" t="str">
        <f xml:space="preserve"> Inp!G$113</f>
        <v>£m</v>
      </c>
      <c r="H210" s="575">
        <f xml:space="preserve"> Inp!H$113</f>
        <v>0</v>
      </c>
      <c r="I210" s="575">
        <f xml:space="preserve"> Inp!I$113</f>
        <v>0</v>
      </c>
      <c r="J210" s="575">
        <f xml:space="preserve"> Inp!J$113</f>
        <v>0</v>
      </c>
      <c r="K210" s="575">
        <f xml:space="preserve"> Inp!K$113</f>
        <v>0</v>
      </c>
      <c r="L210" s="575">
        <f xml:space="preserve"> Inp!L$113</f>
        <v>3388.5619119389698</v>
      </c>
      <c r="M210" s="575">
        <f xml:space="preserve"> Inp!M$113</f>
        <v>0</v>
      </c>
      <c r="N210" s="575">
        <f xml:space="preserve"> Inp!N$113</f>
        <v>0</v>
      </c>
      <c r="O210" s="575">
        <f xml:space="preserve"> Inp!O$113</f>
        <v>0</v>
      </c>
      <c r="P210" s="575">
        <f xml:space="preserve"> Inp!P$113</f>
        <v>0</v>
      </c>
      <c r="Q210" s="575">
        <f xml:space="preserve"> Inp!Q$113</f>
        <v>0</v>
      </c>
    </row>
    <row r="211" spans="1:17" s="259" customFormat="1" hidden="1" outlineLevel="2">
      <c r="A211" s="256"/>
      <c r="B211" s="257"/>
      <c r="C211" s="258"/>
      <c r="D211" s="255"/>
      <c r="E211" s="181" t="s">
        <v>944</v>
      </c>
      <c r="F211" s="181">
        <v>0.5</v>
      </c>
      <c r="G211" s="181" t="s">
        <v>446</v>
      </c>
      <c r="H211" s="196"/>
      <c r="I211" s="196"/>
      <c r="J211" s="196"/>
      <c r="K211" s="196"/>
      <c r="L211" s="196"/>
      <c r="M211" s="196"/>
      <c r="N211" s="196"/>
      <c r="O211" s="196"/>
      <c r="P211" s="196"/>
      <c r="Q211" s="196"/>
    </row>
    <row r="212" spans="1:17" s="292" customFormat="1" hidden="1" outlineLevel="2">
      <c r="A212" s="287"/>
      <c r="B212" s="288"/>
      <c r="C212" s="289"/>
      <c r="D212" s="290"/>
      <c r="E212" s="272" t="str">
        <f xml:space="preserve"> Time!E$34</f>
        <v>Pre Forecast Period Flag</v>
      </c>
      <c r="F212" s="272">
        <f xml:space="preserve"> Time!F$34</f>
        <v>0</v>
      </c>
      <c r="G212" s="272" t="str">
        <f xml:space="preserve"> Time!G$34</f>
        <v>flag</v>
      </c>
      <c r="H212" s="272">
        <f xml:space="preserve"> Time!H$34</f>
        <v>3</v>
      </c>
      <c r="I212" s="272">
        <f xml:space="preserve"> Time!I$34</f>
        <v>0</v>
      </c>
      <c r="J212" s="272">
        <f xml:space="preserve"> Time!J$34</f>
        <v>1</v>
      </c>
      <c r="K212" s="272">
        <f xml:space="preserve"> Time!K$34</f>
        <v>1</v>
      </c>
      <c r="L212" s="272">
        <f xml:space="preserve"> Time!L$34</f>
        <v>1</v>
      </c>
      <c r="M212" s="272">
        <f xml:space="preserve"> Time!M$34</f>
        <v>0</v>
      </c>
      <c r="N212" s="272">
        <f xml:space="preserve"> Time!N$34</f>
        <v>0</v>
      </c>
      <c r="O212" s="272">
        <f xml:space="preserve"> Time!O$34</f>
        <v>0</v>
      </c>
      <c r="P212" s="272">
        <f xml:space="preserve"> Time!P$34</f>
        <v>0</v>
      </c>
      <c r="Q212" s="272">
        <f xml:space="preserve"> Time!Q$34</f>
        <v>0</v>
      </c>
    </row>
    <row r="213" spans="1:17" s="259" customFormat="1" hidden="1" outlineLevel="2">
      <c r="A213" s="256"/>
      <c r="B213" s="257"/>
      <c r="C213" s="258"/>
      <c r="D213" s="255"/>
      <c r="E213" s="293" t="str">
        <f xml:space="preserve"> Index!E$85</f>
        <v>CPIH index (PR19FD) - FYA - inflate from FYA 2017-18</v>
      </c>
      <c r="F213" s="293">
        <f xml:space="preserve"> Index!F$85</f>
        <v>0</v>
      </c>
      <c r="G213" s="293" t="str">
        <f xml:space="preserve"> Index!G$85</f>
        <v>Factor</v>
      </c>
      <c r="H213" s="293">
        <f xml:space="preserve"> Index!H$85</f>
        <v>0</v>
      </c>
      <c r="I213" s="293">
        <f xml:space="preserve"> Index!I$85</f>
        <v>0</v>
      </c>
      <c r="J213" s="263">
        <f xml:space="preserve"> Index!J$85</f>
        <v>1</v>
      </c>
      <c r="K213" s="263">
        <f xml:space="preserve"> Index!K$85</f>
        <v>1.0212697905005599</v>
      </c>
      <c r="L213" s="263">
        <f xml:space="preserve"> Index!L$85</f>
        <v>1.0416029201511179</v>
      </c>
      <c r="M213" s="263">
        <f xml:space="preserve"> Index!M$85</f>
        <v>1.0622616980779827</v>
      </c>
      <c r="N213" s="263">
        <f xml:space="preserve"> Index!N$85</f>
        <v>1.0835515290872799</v>
      </c>
      <c r="O213" s="263">
        <f xml:space="preserve"> Index!O$85</f>
        <v>1.1060365794841869</v>
      </c>
      <c r="P213" s="263">
        <f xml:space="preserve"> Index!P$85</f>
        <v>1.1292633476533553</v>
      </c>
      <c r="Q213" s="263">
        <f xml:space="preserve"> Index!Q$85</f>
        <v>1.1529778779540774</v>
      </c>
    </row>
    <row r="214" spans="1:17" s="205" customFormat="1" hidden="1" outlineLevel="2">
      <c r="A214" s="294"/>
      <c r="B214" s="295"/>
      <c r="C214" s="296"/>
      <c r="D214" s="297"/>
      <c r="E214" s="576" t="str">
        <f xml:space="preserve"> Index!E$127</f>
        <v>RPI-CPIH wedge (PR19FD) - FYA - annual inflation</v>
      </c>
      <c r="F214" s="576">
        <f xml:space="preserve"> Index!F$127</f>
        <v>0</v>
      </c>
      <c r="G214" s="576" t="str">
        <f xml:space="preserve"> Index!G$127</f>
        <v>Factor</v>
      </c>
      <c r="H214" s="576">
        <f xml:space="preserve"> Index!H$127</f>
        <v>0</v>
      </c>
      <c r="I214" s="576">
        <f xml:space="preserve"> Index!I$127</f>
        <v>0</v>
      </c>
      <c r="J214" s="576">
        <f xml:space="preserve"> Index!J$127</f>
        <v>0</v>
      </c>
      <c r="K214" s="576">
        <f xml:space="preserve"> Index!K$127</f>
        <v>9.2858492581475716E-3</v>
      </c>
      <c r="L214" s="576">
        <f xml:space="preserve"> Index!L$127</f>
        <v>1.1612485258307714E-2</v>
      </c>
      <c r="M214" s="576">
        <f xml:space="preserve"> Index!M$127</f>
        <v>4.424450951415082E-3</v>
      </c>
      <c r="N214" s="576">
        <f xml:space="preserve"> Index!N$127</f>
        <v>9.5456655774606158E-3</v>
      </c>
      <c r="O214" s="576">
        <f xml:space="preserve"> Index!O$127</f>
        <v>1.0752431675141949E-2</v>
      </c>
      <c r="P214" s="576">
        <f xml:space="preserve"> Index!P$127</f>
        <v>1.1000000000000121E-2</v>
      </c>
      <c r="Q214" s="576">
        <f xml:space="preserve"> Index!Q$127</f>
        <v>1.0999999999998566E-2</v>
      </c>
    </row>
    <row r="215" spans="1:17" s="259" customFormat="1" hidden="1" outlineLevel="2">
      <c r="A215" s="256"/>
      <c r="B215" s="257"/>
      <c r="C215" s="258"/>
      <c r="D215" s="255"/>
      <c r="E215" s="196" t="s">
        <v>945</v>
      </c>
      <c r="F215" s="274"/>
      <c r="G215" s="274" t="s">
        <v>668</v>
      </c>
      <c r="H215" s="196"/>
      <c r="I215" s="196"/>
      <c r="J215" s="267">
        <f t="shared" ref="J215" si="144" xml:space="preserve"> IF(J212 = 1, J213, I215 * (1 + J214))</f>
        <v>1</v>
      </c>
      <c r="K215" s="267">
        <f t="shared" ref="K215" si="145" xml:space="preserve"> IF(K212 = 1, K213, J215 * (1 + K214))</f>
        <v>1.0212697905005599</v>
      </c>
      <c r="L215" s="267">
        <f t="shared" ref="L215" si="146" xml:space="preserve"> IF(L212 = 1, L213, K215 * (1 + L214))</f>
        <v>1.0416029201511179</v>
      </c>
      <c r="M215" s="267">
        <f t="shared" ref="M215" si="147" xml:space="preserve"> IF(M212 = 1, M213, L215 * (1 + M214))</f>
        <v>1.0462114411821772</v>
      </c>
      <c r="N215" s="267">
        <f t="shared" ref="N215" si="148" xml:space="preserve"> IF(N212 = 1, N213, M215 * (1 + N214))</f>
        <v>1.0561982257230154</v>
      </c>
      <c r="O215" s="267">
        <f t="shared" ref="O215" si="149" xml:space="preserve"> IF(O212 = 1, O213, N215 * (1 + O214))</f>
        <v>1.0675549249805083</v>
      </c>
      <c r="P215" s="267">
        <f t="shared" ref="P215" si="150" xml:space="preserve"> IF(P212 = 1, P213, O215 * (1 + P214))</f>
        <v>1.079298029155294</v>
      </c>
      <c r="Q215" s="267">
        <f t="shared" ref="Q215" si="151" xml:space="preserve"> IF(Q212 = 1, Q213, P215 * (1 + Q214))</f>
        <v>1.0911703074760006</v>
      </c>
    </row>
    <row r="216" spans="1:17" s="259" customFormat="1" hidden="1" outlineLevel="2">
      <c r="A216" s="256"/>
      <c r="B216" s="257"/>
      <c r="C216" s="258"/>
      <c r="D216" s="255"/>
      <c r="E216" s="196" t="s">
        <v>1016</v>
      </c>
      <c r="F216" s="274"/>
      <c r="G216" s="196" t="s">
        <v>255</v>
      </c>
      <c r="H216" s="196"/>
      <c r="I216" s="196"/>
      <c r="J216" s="274">
        <f t="shared" ref="J216:Q216" si="152" xml:space="preserve"> (1 - $F211) * J210 * J215</f>
        <v>0</v>
      </c>
      <c r="K216" s="274">
        <f t="shared" si="152"/>
        <v>0</v>
      </c>
      <c r="L216" s="274">
        <f t="shared" si="152"/>
        <v>1764.7679912942431</v>
      </c>
      <c r="M216" s="274">
        <f t="shared" si="152"/>
        <v>0</v>
      </c>
      <c r="N216" s="274">
        <f t="shared" si="152"/>
        <v>0</v>
      </c>
      <c r="O216" s="274">
        <f t="shared" si="152"/>
        <v>0</v>
      </c>
      <c r="P216" s="274">
        <f t="shared" si="152"/>
        <v>0</v>
      </c>
      <c r="Q216" s="274">
        <f t="shared" si="152"/>
        <v>0</v>
      </c>
    </row>
    <row r="217" spans="1:17" s="259" customFormat="1" hidden="1" outlineLevel="2">
      <c r="A217" s="256"/>
      <c r="B217" s="257"/>
      <c r="C217" s="258"/>
      <c r="D217" s="255"/>
      <c r="E217" s="196"/>
      <c r="F217" s="196"/>
      <c r="G217" s="196"/>
      <c r="H217" s="196"/>
      <c r="I217" s="196"/>
      <c r="J217" s="196"/>
      <c r="K217" s="196"/>
      <c r="L217" s="196"/>
      <c r="M217" s="196"/>
      <c r="N217" s="196"/>
      <c r="O217" s="196"/>
      <c r="P217" s="196"/>
      <c r="Q217" s="196"/>
    </row>
    <row r="218" spans="1:17" s="259" customFormat="1" hidden="1" outlineLevel="2">
      <c r="A218" s="256"/>
      <c r="B218" s="257"/>
      <c r="C218" s="196" t="s">
        <v>947</v>
      </c>
      <c r="D218" s="255"/>
      <c r="E218" s="196"/>
      <c r="F218" s="196"/>
      <c r="G218" s="196"/>
      <c r="H218" s="196"/>
      <c r="I218" s="196"/>
      <c r="J218" s="196"/>
      <c r="K218" s="196"/>
      <c r="L218" s="196"/>
      <c r="M218" s="196"/>
      <c r="N218" s="196"/>
      <c r="O218" s="196"/>
      <c r="P218" s="196"/>
      <c r="Q218" s="196"/>
    </row>
    <row r="219" spans="1:17" s="573" customFormat="1" hidden="1" outlineLevel="2">
      <c r="A219" s="572"/>
      <c r="B219" s="570"/>
      <c r="C219" s="574"/>
      <c r="D219" s="571"/>
      <c r="E219" s="575" t="str">
        <f xml:space="preserve"> Inp!E$113</f>
        <v>Water network 2020 RCV~ 1 April (opening balance) for FM at 2017-18 CPIH deflated price base</v>
      </c>
      <c r="F219" s="575">
        <f xml:space="preserve"> Inp!F$113</f>
        <v>0</v>
      </c>
      <c r="G219" s="575" t="str">
        <f xml:space="preserve"> Inp!G$113</f>
        <v>£m</v>
      </c>
      <c r="H219" s="575">
        <f xml:space="preserve"> Inp!H$113</f>
        <v>0</v>
      </c>
      <c r="I219" s="575">
        <f xml:space="preserve"> Inp!I$113</f>
        <v>0</v>
      </c>
      <c r="J219" s="575">
        <f xml:space="preserve"> Inp!J$113</f>
        <v>0</v>
      </c>
      <c r="K219" s="575">
        <f xml:space="preserve"> Inp!K$113</f>
        <v>0</v>
      </c>
      <c r="L219" s="575">
        <f xml:space="preserve"> Inp!L$113</f>
        <v>3388.5619119389698</v>
      </c>
      <c r="M219" s="575">
        <f xml:space="preserve"> Inp!M$113</f>
        <v>0</v>
      </c>
      <c r="N219" s="575">
        <f xml:space="preserve"> Inp!N$113</f>
        <v>0</v>
      </c>
      <c r="O219" s="575">
        <f xml:space="preserve"> Inp!O$113</f>
        <v>0</v>
      </c>
      <c r="P219" s="575">
        <f xml:space="preserve"> Inp!P$113</f>
        <v>0</v>
      </c>
      <c r="Q219" s="575">
        <f xml:space="preserve"> Inp!Q$113</f>
        <v>0</v>
      </c>
    </row>
    <row r="220" spans="1:17" s="259" customFormat="1" hidden="1" outlineLevel="2">
      <c r="A220" s="256"/>
      <c r="B220" s="257"/>
      <c r="C220" s="258"/>
      <c r="D220" s="255"/>
      <c r="E220" s="181" t="s">
        <v>944</v>
      </c>
      <c r="F220" s="181">
        <v>0.5</v>
      </c>
      <c r="G220" s="181" t="s">
        <v>446</v>
      </c>
      <c r="H220" s="196"/>
      <c r="I220" s="196"/>
      <c r="J220" s="196"/>
      <c r="K220" s="196"/>
      <c r="L220" s="196"/>
      <c r="M220" s="196"/>
      <c r="N220" s="196"/>
      <c r="O220" s="196"/>
      <c r="P220" s="196"/>
      <c r="Q220" s="196"/>
    </row>
    <row r="221" spans="1:17" s="292" customFormat="1" hidden="1" outlineLevel="2">
      <c r="A221" s="287"/>
      <c r="B221" s="288"/>
      <c r="C221" s="289"/>
      <c r="D221" s="290"/>
      <c r="E221" s="272" t="str">
        <f xml:space="preserve"> Time!E$34</f>
        <v>Pre Forecast Period Flag</v>
      </c>
      <c r="F221" s="272">
        <f xml:space="preserve"> Time!F$34</f>
        <v>0</v>
      </c>
      <c r="G221" s="272" t="str">
        <f xml:space="preserve"> Time!G$34</f>
        <v>flag</v>
      </c>
      <c r="H221" s="272">
        <f xml:space="preserve"> Time!H$34</f>
        <v>3</v>
      </c>
      <c r="I221" s="272">
        <f xml:space="preserve"> Time!I$34</f>
        <v>0</v>
      </c>
      <c r="J221" s="272">
        <f xml:space="preserve"> Time!J$34</f>
        <v>1</v>
      </c>
      <c r="K221" s="272">
        <f xml:space="preserve"> Time!K$34</f>
        <v>1</v>
      </c>
      <c r="L221" s="272">
        <f xml:space="preserve"> Time!L$34</f>
        <v>1</v>
      </c>
      <c r="M221" s="272">
        <f xml:space="preserve"> Time!M$34</f>
        <v>0</v>
      </c>
      <c r="N221" s="272">
        <f xml:space="preserve"> Time!N$34</f>
        <v>0</v>
      </c>
      <c r="O221" s="272">
        <f xml:space="preserve"> Time!O$34</f>
        <v>0</v>
      </c>
      <c r="P221" s="272">
        <f xml:space="preserve"> Time!P$34</f>
        <v>0</v>
      </c>
      <c r="Q221" s="272">
        <f xml:space="preserve"> Time!Q$34</f>
        <v>0</v>
      </c>
    </row>
    <row r="222" spans="1:17" s="205" customFormat="1" hidden="1" outlineLevel="2">
      <c r="A222" s="294"/>
      <c r="B222" s="295"/>
      <c r="C222" s="296"/>
      <c r="D222" s="297"/>
      <c r="E222" s="576" t="str">
        <f xml:space="preserve"> Index!E$199</f>
        <v>CPIH index (actual) - FYA - inflate from FYA 2017-18</v>
      </c>
      <c r="F222" s="576">
        <f xml:space="preserve"> Index!F$199</f>
        <v>0</v>
      </c>
      <c r="G222" s="576" t="str">
        <f xml:space="preserve"> Index!G$199</f>
        <v>Factor</v>
      </c>
      <c r="H222" s="576">
        <f xml:space="preserve"> Index!H$199</f>
        <v>0</v>
      </c>
      <c r="I222" s="576">
        <f xml:space="preserve"> Index!I$199</f>
        <v>0</v>
      </c>
      <c r="J222" s="576">
        <f xml:space="preserve"> Index!J$199</f>
        <v>1</v>
      </c>
      <c r="K222" s="576">
        <f xml:space="preserve"> Index!K$199</f>
        <v>1.0212697905005599</v>
      </c>
      <c r="L222" s="576">
        <f xml:space="preserve"> Index!L$199</f>
        <v>1.0386214616983847</v>
      </c>
      <c r="M222" s="576">
        <f xml:space="preserve"> Index!M$199</f>
        <v>1.0469374700143934</v>
      </c>
      <c r="N222" s="576">
        <f xml:space="preserve"> Index!N$199</f>
        <v>1.0853990084759317</v>
      </c>
      <c r="O222" s="576">
        <f xml:space="preserve"> Index!O$199</f>
        <v>0</v>
      </c>
      <c r="P222" s="576">
        <f xml:space="preserve"> Index!P$199</f>
        <v>0</v>
      </c>
      <c r="Q222" s="576">
        <f xml:space="preserve"> Index!Q$199</f>
        <v>0</v>
      </c>
    </row>
    <row r="223" spans="1:17" s="259" customFormat="1" hidden="1" outlineLevel="2">
      <c r="A223" s="256"/>
      <c r="B223" s="257"/>
      <c r="C223" s="258"/>
      <c r="D223" s="255"/>
      <c r="E223" s="263" t="str">
        <f xml:space="preserve"> Index!E$241</f>
        <v>RPI-CPIH wedge (actual) - FYA - annual inflation</v>
      </c>
      <c r="F223" s="263">
        <f xml:space="preserve"> Index!F$241</f>
        <v>0</v>
      </c>
      <c r="G223" s="263" t="str">
        <f xml:space="preserve"> Index!G$241</f>
        <v>Factor</v>
      </c>
      <c r="H223" s="263">
        <f xml:space="preserve"> Index!H$241</f>
        <v>0</v>
      </c>
      <c r="I223" s="263">
        <f xml:space="preserve"> Index!I$241</f>
        <v>0</v>
      </c>
      <c r="J223" s="263">
        <f xml:space="preserve"> Index!J$241</f>
        <v>0</v>
      </c>
      <c r="K223" s="263">
        <f xml:space="preserve"> Index!K$241</f>
        <v>9.2858492581475716E-3</v>
      </c>
      <c r="L223" s="263">
        <f xml:space="preserve"> Index!L$241</f>
        <v>8.8943456175889501E-3</v>
      </c>
      <c r="M223" s="263">
        <f xml:space="preserve"> Index!M$241</f>
        <v>6.757387172393603E-4</v>
      </c>
      <c r="N223" s="263">
        <f xml:space="preserve"> Index!N$241</f>
        <v>2.1024851849776205E-2</v>
      </c>
      <c r="O223" s="263">
        <f xml:space="preserve"> Index!O$241</f>
        <v>0</v>
      </c>
      <c r="P223" s="263">
        <f xml:space="preserve"> Index!P$241</f>
        <v>0</v>
      </c>
      <c r="Q223" s="263">
        <f xml:space="preserve"> Index!Q$241</f>
        <v>0</v>
      </c>
    </row>
    <row r="224" spans="1:17" s="259" customFormat="1" hidden="1" outlineLevel="2">
      <c r="A224" s="256"/>
      <c r="B224" s="257"/>
      <c r="C224" s="258"/>
      <c r="D224" s="255"/>
      <c r="E224" s="196" t="s">
        <v>945</v>
      </c>
      <c r="F224" s="274"/>
      <c r="G224" s="274" t="s">
        <v>668</v>
      </c>
      <c r="H224" s="196"/>
      <c r="I224" s="196"/>
      <c r="J224" s="267">
        <f t="shared" ref="J224" si="153" xml:space="preserve"> IF(J221 = 1, J222, I224 * (1 + J223))</f>
        <v>1</v>
      </c>
      <c r="K224" s="267">
        <f t="shared" ref="K224" si="154" xml:space="preserve"> IF(K221 = 1, K222, J224 * (1 + K223))</f>
        <v>1.0212697905005599</v>
      </c>
      <c r="L224" s="267">
        <f t="shared" ref="L224" si="155" xml:space="preserve"> IF(L221 = 1, L222, K224 * (1 + L223))</f>
        <v>1.0386214616983847</v>
      </c>
      <c r="M224" s="267">
        <f t="shared" ref="M224" si="156" xml:space="preserve"> IF(M221 = 1, M222, L224 * (1 + M223))</f>
        <v>1.03932329843261</v>
      </c>
      <c r="N224" s="267">
        <f t="shared" ref="N224" si="157" xml:space="preserve"> IF(N221 = 1, N222, M224 * (1 + N223))</f>
        <v>1.0611749168061764</v>
      </c>
      <c r="O224" s="267">
        <f t="shared" ref="O224" si="158" xml:space="preserve"> IF(O221 = 1, O222, N224 * (1 + O223))</f>
        <v>1.0611749168061764</v>
      </c>
      <c r="P224" s="267">
        <f t="shared" ref="P224" si="159" xml:space="preserve"> IF(P221 = 1, P222, O224 * (1 + P223))</f>
        <v>1.0611749168061764</v>
      </c>
      <c r="Q224" s="267">
        <f t="shared" ref="Q224" si="160" xml:space="preserve"> IF(Q221 = 1, Q222, P224 * (1 + Q223))</f>
        <v>1.0611749168061764</v>
      </c>
    </row>
    <row r="225" spans="1:17" s="259" customFormat="1" hidden="1" outlineLevel="2">
      <c r="A225" s="256"/>
      <c r="B225" s="257"/>
      <c r="C225" s="258"/>
      <c r="D225" s="255"/>
      <c r="E225" s="196" t="s">
        <v>1017</v>
      </c>
      <c r="F225" s="274"/>
      <c r="G225" s="196" t="s">
        <v>255</v>
      </c>
      <c r="H225" s="196"/>
      <c r="I225" s="196"/>
      <c r="J225" s="274">
        <f t="shared" ref="J225:Q225" si="161" xml:space="preserve"> (1 - $F220) * J219 * J224</f>
        <v>0</v>
      </c>
      <c r="K225" s="274">
        <f t="shared" si="161"/>
        <v>0</v>
      </c>
      <c r="L225" s="274">
        <f t="shared" si="161"/>
        <v>1759.7165630167628</v>
      </c>
      <c r="M225" s="274">
        <f t="shared" si="161"/>
        <v>0</v>
      </c>
      <c r="N225" s="274">
        <f t="shared" si="161"/>
        <v>0</v>
      </c>
      <c r="O225" s="274">
        <f t="shared" si="161"/>
        <v>0</v>
      </c>
      <c r="P225" s="274">
        <f t="shared" si="161"/>
        <v>0</v>
      </c>
      <c r="Q225" s="274">
        <f t="shared" si="161"/>
        <v>0</v>
      </c>
    </row>
    <row r="226" spans="1:17" s="259" customFormat="1" hidden="1" outlineLevel="2">
      <c r="A226" s="256"/>
      <c r="B226" s="257"/>
      <c r="C226" s="258"/>
      <c r="D226" s="255"/>
      <c r="E226" s="196"/>
      <c r="F226" s="274"/>
      <c r="G226" s="196"/>
      <c r="H226" s="196"/>
      <c r="I226" s="196"/>
      <c r="J226" s="196"/>
      <c r="K226" s="196"/>
      <c r="L226" s="196"/>
      <c r="M226" s="196"/>
      <c r="N226" s="196"/>
      <c r="O226" s="196"/>
      <c r="P226" s="196"/>
      <c r="Q226" s="196"/>
    </row>
    <row r="227" spans="1:17" s="259" customFormat="1" hidden="1" outlineLevel="2">
      <c r="A227" s="256"/>
      <c r="B227" s="257"/>
      <c r="C227" s="196" t="s">
        <v>949</v>
      </c>
      <c r="D227" s="255"/>
      <c r="E227" s="196"/>
      <c r="F227" s="274"/>
      <c r="G227" s="196"/>
      <c r="H227" s="196"/>
      <c r="I227" s="196"/>
      <c r="J227" s="196"/>
      <c r="K227" s="196"/>
      <c r="L227" s="196"/>
      <c r="M227" s="196"/>
      <c r="N227" s="196"/>
      <c r="O227" s="196"/>
      <c r="P227" s="196"/>
      <c r="Q227" s="196"/>
    </row>
    <row r="228" spans="1:17" s="573" customFormat="1" hidden="1" outlineLevel="2">
      <c r="A228" s="572"/>
      <c r="B228" s="570"/>
      <c r="C228" s="574"/>
      <c r="D228" s="571"/>
      <c r="E228" s="577" t="str">
        <f t="shared" ref="E228:Q228" si="162" xml:space="preserve"> E216</f>
        <v>Water network: RCV - CPI(H) + RPI wedge initial balance - nominal (PR19FD)</v>
      </c>
      <c r="F228" s="577">
        <f t="shared" si="162"/>
        <v>0</v>
      </c>
      <c r="G228" s="577" t="str">
        <f t="shared" si="162"/>
        <v>£m</v>
      </c>
      <c r="H228" s="577">
        <f t="shared" si="162"/>
        <v>0</v>
      </c>
      <c r="I228" s="577">
        <f t="shared" si="162"/>
        <v>0</v>
      </c>
      <c r="J228" s="577">
        <f t="shared" si="162"/>
        <v>0</v>
      </c>
      <c r="K228" s="577">
        <f t="shared" si="162"/>
        <v>0</v>
      </c>
      <c r="L228" s="577">
        <f t="shared" si="162"/>
        <v>1764.7679912942431</v>
      </c>
      <c r="M228" s="577">
        <f t="shared" si="162"/>
        <v>0</v>
      </c>
      <c r="N228" s="577">
        <f t="shared" si="162"/>
        <v>0</v>
      </c>
      <c r="O228" s="577">
        <f t="shared" si="162"/>
        <v>0</v>
      </c>
      <c r="P228" s="577">
        <f t="shared" si="162"/>
        <v>0</v>
      </c>
      <c r="Q228" s="577">
        <f t="shared" si="162"/>
        <v>0</v>
      </c>
    </row>
    <row r="229" spans="1:17" s="573" customFormat="1" hidden="1" outlineLevel="2">
      <c r="A229" s="572"/>
      <c r="B229" s="570"/>
      <c r="C229" s="574"/>
      <c r="D229" s="571"/>
      <c r="E229" s="577" t="str">
        <f t="shared" ref="E229:Q229" si="163" xml:space="preserve"> E225</f>
        <v>Water network: RCV - CPI(H) + RPI wedge initial balance - nominal (Actual)</v>
      </c>
      <c r="F229" s="577">
        <f t="shared" si="163"/>
        <v>0</v>
      </c>
      <c r="G229" s="577" t="str">
        <f t="shared" si="163"/>
        <v>£m</v>
      </c>
      <c r="H229" s="577">
        <f t="shared" si="163"/>
        <v>0</v>
      </c>
      <c r="I229" s="577">
        <f t="shared" si="163"/>
        <v>0</v>
      </c>
      <c r="J229" s="577">
        <f t="shared" si="163"/>
        <v>0</v>
      </c>
      <c r="K229" s="577">
        <f t="shared" si="163"/>
        <v>0</v>
      </c>
      <c r="L229" s="577">
        <f t="shared" si="163"/>
        <v>1759.7165630167628</v>
      </c>
      <c r="M229" s="577">
        <f t="shared" si="163"/>
        <v>0</v>
      </c>
      <c r="N229" s="577">
        <f t="shared" si="163"/>
        <v>0</v>
      </c>
      <c r="O229" s="577">
        <f t="shared" si="163"/>
        <v>0</v>
      </c>
      <c r="P229" s="577">
        <f t="shared" si="163"/>
        <v>0</v>
      </c>
      <c r="Q229" s="577">
        <f t="shared" si="163"/>
        <v>0</v>
      </c>
    </row>
    <row r="230" spans="1:17" s="573" customFormat="1" hidden="1" outlineLevel="2">
      <c r="A230" s="572"/>
      <c r="B230" s="570"/>
      <c r="C230" s="574"/>
      <c r="D230" s="571"/>
      <c r="E230" s="577" t="s">
        <v>1018</v>
      </c>
      <c r="F230" s="577"/>
      <c r="G230" s="577" t="s">
        <v>255</v>
      </c>
      <c r="H230" s="577">
        <f t="shared" ref="H230" si="164" xml:space="preserve"> H229 - H228</f>
        <v>0</v>
      </c>
      <c r="I230" s="577">
        <f t="shared" ref="I230" si="165" xml:space="preserve"> I229 - I228</f>
        <v>0</v>
      </c>
      <c r="J230" s="577">
        <f t="shared" ref="J230" si="166" xml:space="preserve"> J229 - J228</f>
        <v>0</v>
      </c>
      <c r="K230" s="577">
        <f t="shared" ref="K230" si="167" xml:space="preserve"> K229 - K228</f>
        <v>0</v>
      </c>
      <c r="L230" s="577">
        <f t="shared" ref="L230" si="168" xml:space="preserve"> L229 - L228</f>
        <v>-5.0514282774802268</v>
      </c>
      <c r="M230" s="577">
        <f t="shared" ref="M230" si="169" xml:space="preserve"> M229 - M228</f>
        <v>0</v>
      </c>
      <c r="N230" s="577">
        <f t="shared" ref="N230" si="170" xml:space="preserve"> N229 - N228</f>
        <v>0</v>
      </c>
      <c r="O230" s="577">
        <f t="shared" ref="O230" si="171" xml:space="preserve"> O229 - O228</f>
        <v>0</v>
      </c>
      <c r="P230" s="577">
        <f t="shared" ref="P230" si="172" xml:space="preserve"> P229 - P228</f>
        <v>0</v>
      </c>
      <c r="Q230" s="577">
        <f t="shared" ref="Q230" si="173" xml:space="preserve"> Q229 - Q228</f>
        <v>0</v>
      </c>
    </row>
    <row r="231" spans="1:17" s="259" customFormat="1" outlineLevel="1">
      <c r="A231" s="256"/>
      <c r="B231" s="257"/>
      <c r="C231" s="258"/>
      <c r="D231" s="255"/>
      <c r="E231" s="196"/>
      <c r="F231" s="274"/>
      <c r="G231" s="196"/>
      <c r="H231" s="196"/>
      <c r="I231" s="196"/>
      <c r="J231" s="196"/>
      <c r="K231" s="196"/>
      <c r="L231" s="196"/>
      <c r="M231" s="196"/>
      <c r="N231" s="196"/>
      <c r="O231" s="196"/>
      <c r="P231" s="196"/>
      <c r="Q231" s="196"/>
    </row>
    <row r="232" spans="1:17" s="259" customFormat="1" outlineLevel="1" collapsed="1">
      <c r="A232" s="256"/>
      <c r="B232" s="257" t="s">
        <v>951</v>
      </c>
      <c r="C232" s="258"/>
      <c r="D232" s="255"/>
      <c r="E232" s="196"/>
      <c r="F232" s="196"/>
      <c r="G232" s="196"/>
      <c r="H232" s="196"/>
      <c r="I232" s="196"/>
      <c r="J232" s="196"/>
      <c r="K232" s="196"/>
      <c r="L232" s="196"/>
      <c r="M232" s="196"/>
      <c r="N232" s="196"/>
      <c r="O232" s="196"/>
      <c r="P232" s="196"/>
      <c r="Q232" s="196"/>
    </row>
    <row r="233" spans="1:17" s="259" customFormat="1" hidden="1" outlineLevel="2">
      <c r="A233" s="256"/>
      <c r="B233" s="257"/>
      <c r="C233" s="258"/>
      <c r="D233" s="255"/>
      <c r="E233" s="272" t="str">
        <f>Time!E$39</f>
        <v>Acquisition / initial balance date flag</v>
      </c>
      <c r="F233" s="272">
        <f>Time!F$39</f>
        <v>0</v>
      </c>
      <c r="G233" s="272" t="str">
        <f>Time!G$39</f>
        <v>flag</v>
      </c>
      <c r="H233" s="272">
        <f>Time!H$39</f>
        <v>1</v>
      </c>
      <c r="I233" s="272">
        <f>Time!I$39</f>
        <v>0</v>
      </c>
      <c r="J233" s="272">
        <f>Time!J$39</f>
        <v>0</v>
      </c>
      <c r="K233" s="272">
        <f>Time!K$39</f>
        <v>0</v>
      </c>
      <c r="L233" s="272">
        <f>Time!L$39</f>
        <v>1</v>
      </c>
      <c r="M233" s="272">
        <f>Time!M$39</f>
        <v>0</v>
      </c>
      <c r="N233" s="272">
        <f>Time!N$39</f>
        <v>0</v>
      </c>
      <c r="O233" s="272">
        <f>Time!O$39</f>
        <v>0</v>
      </c>
      <c r="P233" s="272">
        <f>Time!P$39</f>
        <v>0</v>
      </c>
      <c r="Q233" s="272">
        <f>Time!Q$39</f>
        <v>0</v>
      </c>
    </row>
    <row r="234" spans="1:17" s="259" customFormat="1" hidden="1" outlineLevel="2">
      <c r="A234" s="256"/>
      <c r="B234" s="257"/>
      <c r="C234" s="258"/>
      <c r="D234" s="255"/>
      <c r="E234" s="196" t="s">
        <v>1019</v>
      </c>
      <c r="F234" s="274"/>
      <c r="G234" s="196" t="s">
        <v>255</v>
      </c>
      <c r="H234" s="274"/>
      <c r="I234" s="274"/>
      <c r="J234" s="274">
        <f t="shared" ref="J234:Q234" si="174" xml:space="preserve"> J225</f>
        <v>0</v>
      </c>
      <c r="K234" s="274">
        <f t="shared" si="174"/>
        <v>0</v>
      </c>
      <c r="L234" s="274">
        <f t="shared" si="174"/>
        <v>1759.7165630167628</v>
      </c>
      <c r="M234" s="274">
        <f t="shared" si="174"/>
        <v>0</v>
      </c>
      <c r="N234" s="274">
        <f t="shared" si="174"/>
        <v>0</v>
      </c>
      <c r="O234" s="274">
        <f t="shared" si="174"/>
        <v>0</v>
      </c>
      <c r="P234" s="274">
        <f t="shared" si="174"/>
        <v>0</v>
      </c>
      <c r="Q234" s="274">
        <f t="shared" si="174"/>
        <v>0</v>
      </c>
    </row>
    <row r="235" spans="1:17" s="259" customFormat="1" hidden="1" outlineLevel="2">
      <c r="A235" s="256"/>
      <c r="B235" s="257"/>
      <c r="C235" s="258"/>
      <c r="D235" s="255"/>
      <c r="E235" s="196"/>
      <c r="F235" s="274"/>
      <c r="G235" s="196"/>
      <c r="H235" s="274"/>
      <c r="I235" s="274"/>
      <c r="J235" s="274"/>
      <c r="K235" s="274"/>
      <c r="L235" s="274"/>
      <c r="M235" s="274"/>
      <c r="N235" s="274"/>
      <c r="O235" s="274"/>
      <c r="P235" s="274"/>
      <c r="Q235" s="274"/>
    </row>
    <row r="236" spans="1:17" s="281" customFormat="1" hidden="1" outlineLevel="2">
      <c r="A236" s="277"/>
      <c r="B236" s="278"/>
      <c r="C236" s="279"/>
      <c r="D236" s="280"/>
      <c r="E236" s="282" t="str">
        <f t="shared" ref="E236:Q236" si="175" xml:space="preserve"> E245</f>
        <v>RCV (RPI inflated RCV) balance BEG - WN - nominal</v>
      </c>
      <c r="F236" s="282">
        <f t="shared" si="175"/>
        <v>0</v>
      </c>
      <c r="G236" s="282" t="str">
        <f t="shared" si="175"/>
        <v>£m</v>
      </c>
      <c r="H236" s="282">
        <f t="shared" si="175"/>
        <v>0</v>
      </c>
      <c r="I236" s="282">
        <f t="shared" si="175"/>
        <v>0</v>
      </c>
      <c r="J236" s="282">
        <f t="shared" si="175"/>
        <v>0</v>
      </c>
      <c r="K236" s="282">
        <f t="shared" si="175"/>
        <v>0</v>
      </c>
      <c r="L236" s="282">
        <f t="shared" si="175"/>
        <v>0</v>
      </c>
      <c r="M236" s="282">
        <f t="shared" si="175"/>
        <v>1759.7165630167628</v>
      </c>
      <c r="N236" s="282">
        <f t="shared" si="175"/>
        <v>1671.0420591530194</v>
      </c>
      <c r="O236" s="282">
        <f t="shared" si="175"/>
        <v>1663.1068588036421</v>
      </c>
      <c r="P236" s="282">
        <f t="shared" si="175"/>
        <v>0</v>
      </c>
      <c r="Q236" s="282">
        <f t="shared" si="175"/>
        <v>0</v>
      </c>
    </row>
    <row r="237" spans="1:17" s="259" customFormat="1" hidden="1" outlineLevel="2">
      <c r="A237" s="256"/>
      <c r="B237" s="257"/>
      <c r="C237" s="258"/>
      <c r="D237" s="255"/>
      <c r="E237" s="263" t="str">
        <f xml:space="preserve"> Index!E$239</f>
        <v>RPI index (actual) - FYA - annual inflation active</v>
      </c>
      <c r="F237" s="263">
        <f xml:space="preserve"> Index!F$239</f>
        <v>0</v>
      </c>
      <c r="G237" s="263" t="str">
        <f xml:space="preserve"> Index!G$239</f>
        <v>Factor</v>
      </c>
      <c r="H237" s="263">
        <f xml:space="preserve"> Index!H$239</f>
        <v>0</v>
      </c>
      <c r="I237" s="263">
        <f xml:space="preserve"> Index!I$239</f>
        <v>0</v>
      </c>
      <c r="J237" s="263">
        <f xml:space="preserve"> Index!J$239</f>
        <v>0</v>
      </c>
      <c r="K237" s="263">
        <f xml:space="preserve"> Index!K$239</f>
        <v>1.0305556397587075</v>
      </c>
      <c r="L237" s="263">
        <f xml:space="preserve"> Index!L$239</f>
        <v>1.0258846368797245</v>
      </c>
      <c r="M237" s="263">
        <f xml:space="preserve"> Index!M$239</f>
        <v>1.0086825136806705</v>
      </c>
      <c r="N237" s="263">
        <f xml:space="preserve"> Index!N$239</f>
        <v>1.0577620396600564</v>
      </c>
      <c r="O237" s="263">
        <f xml:space="preserve"> Index!O$239</f>
        <v>0</v>
      </c>
      <c r="P237" s="263">
        <f xml:space="preserve"> Index!P$239</f>
        <v>0</v>
      </c>
      <c r="Q237" s="263">
        <f xml:space="preserve"> Index!Q$239</f>
        <v>0</v>
      </c>
    </row>
    <row r="238" spans="1:17" s="259" customFormat="1" hidden="1" outlineLevel="2">
      <c r="A238" s="256"/>
      <c r="B238" s="257"/>
      <c r="C238" s="258"/>
      <c r="D238" s="255"/>
      <c r="E238" s="196" t="s">
        <v>295</v>
      </c>
      <c r="F238" s="196"/>
      <c r="G238" s="196" t="s">
        <v>255</v>
      </c>
      <c r="H238" s="196"/>
      <c r="I238" s="196"/>
      <c r="J238" s="274">
        <f t="shared" ref="J238:Q238" si="176" xml:space="preserve"> J236 * (J237 - 1)</f>
        <v>0</v>
      </c>
      <c r="K238" s="274">
        <f t="shared" si="176"/>
        <v>0</v>
      </c>
      <c r="L238" s="274">
        <f t="shared" si="176"/>
        <v>0</v>
      </c>
      <c r="M238" s="274">
        <f t="shared" si="176"/>
        <v>15.278763132495556</v>
      </c>
      <c r="N238" s="274">
        <f t="shared" si="176"/>
        <v>96.522797694419083</v>
      </c>
      <c r="O238" s="274">
        <f t="shared" si="176"/>
        <v>-1663.1068588036421</v>
      </c>
      <c r="P238" s="274">
        <f t="shared" si="176"/>
        <v>0</v>
      </c>
      <c r="Q238" s="274">
        <f t="shared" si="176"/>
        <v>0</v>
      </c>
    </row>
    <row r="239" spans="1:17" s="259" customFormat="1" hidden="1" outlineLevel="2">
      <c r="A239" s="256"/>
      <c r="B239" s="257"/>
      <c r="C239" s="258"/>
      <c r="D239" s="255"/>
      <c r="E239" s="196"/>
      <c r="F239" s="196"/>
      <c r="G239" s="196"/>
      <c r="H239" s="196"/>
      <c r="I239" s="196"/>
      <c r="J239" s="196"/>
      <c r="K239" s="196"/>
      <c r="L239" s="196"/>
      <c r="M239" s="196"/>
      <c r="N239" s="196"/>
      <c r="O239" s="196"/>
      <c r="P239" s="196"/>
      <c r="Q239" s="196"/>
    </row>
    <row r="240" spans="1:17" s="292" customFormat="1" hidden="1" outlineLevel="2">
      <c r="A240" s="287"/>
      <c r="B240" s="288"/>
      <c r="C240" s="289"/>
      <c r="D240" s="290"/>
      <c r="E240" s="181" t="str">
        <f xml:space="preserve"> Inp!E$133</f>
        <v>Run-off rate - CPI(H) + RPI wedge - active - WN</v>
      </c>
      <c r="F240" s="181">
        <f xml:space="preserve"> Inp!F$133</f>
        <v>0</v>
      </c>
      <c r="G240" s="181" t="str">
        <f xml:space="preserve"> Inp!G$133</f>
        <v>%</v>
      </c>
      <c r="H240" s="291">
        <f xml:space="preserve"> Inp!H$133</f>
        <v>0</v>
      </c>
      <c r="I240" s="291">
        <f xml:space="preserve"> Inp!I$133</f>
        <v>0</v>
      </c>
      <c r="J240" s="291">
        <f xml:space="preserve"> Inp!J$133</f>
        <v>0</v>
      </c>
      <c r="K240" s="291">
        <f xml:space="preserve"> Inp!K$133</f>
        <v>0</v>
      </c>
      <c r="L240" s="291">
        <f xml:space="preserve"> Inp!L$133</f>
        <v>0</v>
      </c>
      <c r="M240" s="291">
        <f xml:space="preserve"> Inp!M$133</f>
        <v>5.8565375054681998E-2</v>
      </c>
      <c r="N240" s="291">
        <f xml:space="preserve"> Inp!N$133</f>
        <v>5.9097123163052503E-2</v>
      </c>
      <c r="O240" s="291">
        <f xml:space="preserve"> Inp!O$133</f>
        <v>5.9538375038752298E-2</v>
      </c>
      <c r="P240" s="291">
        <f xml:space="preserve"> Inp!P$133</f>
        <v>6.1381742179355603E-2</v>
      </c>
      <c r="Q240" s="291">
        <f xml:space="preserve"> Inp!Q$133</f>
        <v>6.2809382673339298E-2</v>
      </c>
    </row>
    <row r="241" spans="1:17" s="281" customFormat="1" hidden="1" outlineLevel="2">
      <c r="A241" s="277"/>
      <c r="B241" s="278"/>
      <c r="C241" s="279"/>
      <c r="D241" s="280"/>
      <c r="E241" s="282" t="str">
        <f t="shared" ref="E241:Q241" si="177" xml:space="preserve"> E245</f>
        <v>RCV (RPI inflated RCV) balance BEG - WN - nominal</v>
      </c>
      <c r="F241" s="282">
        <f t="shared" si="177"/>
        <v>0</v>
      </c>
      <c r="G241" s="282" t="str">
        <f t="shared" si="177"/>
        <v>£m</v>
      </c>
      <c r="H241" s="282">
        <f t="shared" si="177"/>
        <v>0</v>
      </c>
      <c r="I241" s="282">
        <f t="shared" si="177"/>
        <v>0</v>
      </c>
      <c r="J241" s="282">
        <f t="shared" si="177"/>
        <v>0</v>
      </c>
      <c r="K241" s="282">
        <f t="shared" si="177"/>
        <v>0</v>
      </c>
      <c r="L241" s="282">
        <f t="shared" si="177"/>
        <v>0</v>
      </c>
      <c r="M241" s="282">
        <f t="shared" si="177"/>
        <v>1759.7165630167628</v>
      </c>
      <c r="N241" s="282">
        <f t="shared" si="177"/>
        <v>1671.0420591530194</v>
      </c>
      <c r="O241" s="282">
        <f t="shared" si="177"/>
        <v>1663.1068588036421</v>
      </c>
      <c r="P241" s="282">
        <f t="shared" si="177"/>
        <v>0</v>
      </c>
      <c r="Q241" s="282">
        <f t="shared" si="177"/>
        <v>0</v>
      </c>
    </row>
    <row r="242" spans="1:17" s="259" customFormat="1" hidden="1" outlineLevel="2">
      <c r="A242" s="256"/>
      <c r="B242" s="257"/>
      <c r="C242" s="258"/>
      <c r="D242" s="255"/>
      <c r="E242" s="196" t="str">
        <f t="shared" ref="E242:Q242" si="178" xml:space="preserve"> E238</f>
        <v>Indexation on RCV - CPI(H) + RPI wedge bf balance - WN - nominal</v>
      </c>
      <c r="F242" s="196">
        <f t="shared" si="178"/>
        <v>0</v>
      </c>
      <c r="G242" s="196" t="str">
        <f t="shared" si="178"/>
        <v>£m</v>
      </c>
      <c r="H242" s="274">
        <f t="shared" si="178"/>
        <v>0</v>
      </c>
      <c r="I242" s="274">
        <f t="shared" si="178"/>
        <v>0</v>
      </c>
      <c r="J242" s="274">
        <f t="shared" si="178"/>
        <v>0</v>
      </c>
      <c r="K242" s="274">
        <f t="shared" si="178"/>
        <v>0</v>
      </c>
      <c r="L242" s="274">
        <f t="shared" si="178"/>
        <v>0</v>
      </c>
      <c r="M242" s="274">
        <f t="shared" si="178"/>
        <v>15.278763132495556</v>
      </c>
      <c r="N242" s="274">
        <f t="shared" si="178"/>
        <v>96.522797694419083</v>
      </c>
      <c r="O242" s="274">
        <f t="shared" si="178"/>
        <v>-1663.1068588036421</v>
      </c>
      <c r="P242" s="274">
        <f t="shared" si="178"/>
        <v>0</v>
      </c>
      <c r="Q242" s="274">
        <f t="shared" si="178"/>
        <v>0</v>
      </c>
    </row>
    <row r="243" spans="1:17" s="259" customFormat="1" hidden="1" outlineLevel="2">
      <c r="A243" s="256"/>
      <c r="B243" s="257"/>
      <c r="C243" s="258"/>
      <c r="D243" s="255"/>
      <c r="E243" s="196" t="s">
        <v>1020</v>
      </c>
      <c r="F243" s="196"/>
      <c r="G243" s="196" t="s">
        <v>255</v>
      </c>
      <c r="H243" s="274"/>
      <c r="I243" s="274"/>
      <c r="J243" s="274">
        <f t="shared" ref="J243:Q243" si="179" xml:space="preserve"> (J241 + J242) * J240</f>
        <v>0</v>
      </c>
      <c r="K243" s="274">
        <f t="shared" si="179"/>
        <v>0</v>
      </c>
      <c r="L243" s="274">
        <f t="shared" si="179"/>
        <v>0</v>
      </c>
      <c r="M243" s="274">
        <f t="shared" si="179"/>
        <v>103.95326699623891</v>
      </c>
      <c r="N243" s="274">
        <f t="shared" si="179"/>
        <v>104.45799804379634</v>
      </c>
      <c r="O243" s="274">
        <f t="shared" si="179"/>
        <v>0</v>
      </c>
      <c r="P243" s="274">
        <f t="shared" si="179"/>
        <v>0</v>
      </c>
      <c r="Q243" s="274">
        <f t="shared" si="179"/>
        <v>0</v>
      </c>
    </row>
    <row r="244" spans="1:17" s="259" customFormat="1" hidden="1" outlineLevel="2">
      <c r="A244" s="256"/>
      <c r="B244" s="257"/>
      <c r="C244" s="258"/>
      <c r="D244" s="255"/>
      <c r="E244" s="196"/>
      <c r="F244" s="196"/>
      <c r="G244" s="196"/>
      <c r="H244" s="274"/>
      <c r="I244" s="274"/>
      <c r="J244" s="274"/>
      <c r="K244" s="274"/>
      <c r="L244" s="274"/>
      <c r="M244" s="274"/>
      <c r="N244" s="274"/>
      <c r="O244" s="274"/>
      <c r="P244" s="274"/>
      <c r="Q244" s="274"/>
    </row>
    <row r="245" spans="1:17" s="259" customFormat="1" hidden="1" outlineLevel="2">
      <c r="A245" s="256"/>
      <c r="B245" s="257"/>
      <c r="C245" s="258"/>
      <c r="D245" s="255"/>
      <c r="E245" s="196" t="s">
        <v>1021</v>
      </c>
      <c r="F245" s="196"/>
      <c r="G245" s="196" t="s">
        <v>255</v>
      </c>
      <c r="H245" s="274"/>
      <c r="I245" s="274"/>
      <c r="J245" s="274">
        <f t="shared" ref="J245" si="180" xml:space="preserve"> I248</f>
        <v>0</v>
      </c>
      <c r="K245" s="274">
        <f t="shared" ref="K245" si="181" xml:space="preserve"> J248</f>
        <v>0</v>
      </c>
      <c r="L245" s="274">
        <f t="shared" ref="L245" si="182" xml:space="preserve"> K248</f>
        <v>0</v>
      </c>
      <c r="M245" s="274">
        <f t="shared" ref="M245" si="183" xml:space="preserve"> L248</f>
        <v>1759.7165630167628</v>
      </c>
      <c r="N245" s="274">
        <f t="shared" ref="N245" si="184" xml:space="preserve"> M248</f>
        <v>1671.0420591530194</v>
      </c>
      <c r="O245" s="274">
        <f t="shared" ref="O245" si="185" xml:space="preserve"> N248</f>
        <v>1663.1068588036421</v>
      </c>
      <c r="P245" s="274">
        <f t="shared" ref="P245" si="186" xml:space="preserve"> O248</f>
        <v>0</v>
      </c>
      <c r="Q245" s="274">
        <f t="shared" ref="Q245" si="187" xml:space="preserve"> P248</f>
        <v>0</v>
      </c>
    </row>
    <row r="246" spans="1:17" s="259" customFormat="1" hidden="1" outlineLevel="2">
      <c r="A246" s="256"/>
      <c r="B246" s="257"/>
      <c r="C246" s="258"/>
      <c r="D246" s="255" t="s">
        <v>719</v>
      </c>
      <c r="E246" s="196" t="str">
        <f t="shared" ref="E246:Q246" si="188" xml:space="preserve"> E238</f>
        <v>Indexation on RCV - CPI(H) + RPI wedge bf balance - WN - nominal</v>
      </c>
      <c r="F246" s="196">
        <f t="shared" si="188"/>
        <v>0</v>
      </c>
      <c r="G246" s="196" t="str">
        <f t="shared" si="188"/>
        <v>£m</v>
      </c>
      <c r="H246" s="274">
        <f t="shared" si="188"/>
        <v>0</v>
      </c>
      <c r="I246" s="274">
        <f t="shared" si="188"/>
        <v>0</v>
      </c>
      <c r="J246" s="274">
        <f t="shared" si="188"/>
        <v>0</v>
      </c>
      <c r="K246" s="274">
        <f t="shared" si="188"/>
        <v>0</v>
      </c>
      <c r="L246" s="274">
        <f t="shared" si="188"/>
        <v>0</v>
      </c>
      <c r="M246" s="274">
        <f t="shared" si="188"/>
        <v>15.278763132495556</v>
      </c>
      <c r="N246" s="274">
        <f t="shared" si="188"/>
        <v>96.522797694419083</v>
      </c>
      <c r="O246" s="274">
        <f t="shared" si="188"/>
        <v>-1663.1068588036421</v>
      </c>
      <c r="P246" s="274">
        <f t="shared" si="188"/>
        <v>0</v>
      </c>
      <c r="Q246" s="274">
        <f t="shared" si="188"/>
        <v>0</v>
      </c>
    </row>
    <row r="247" spans="1:17" s="259" customFormat="1" hidden="1" outlineLevel="2">
      <c r="A247" s="256"/>
      <c r="B247" s="257"/>
      <c r="C247" s="258"/>
      <c r="D247" s="255" t="s">
        <v>631</v>
      </c>
      <c r="E247" s="196" t="str">
        <f t="shared" ref="E247:Q247" si="189" xml:space="preserve"> E243</f>
        <v>RCV - CPI(H) + RPI wedge run-off - WN - nominal</v>
      </c>
      <c r="F247" s="196">
        <f t="shared" si="189"/>
        <v>0</v>
      </c>
      <c r="G247" s="196" t="str">
        <f t="shared" si="189"/>
        <v>£m</v>
      </c>
      <c r="H247" s="274">
        <f t="shared" si="189"/>
        <v>0</v>
      </c>
      <c r="I247" s="274">
        <f t="shared" si="189"/>
        <v>0</v>
      </c>
      <c r="J247" s="274">
        <f t="shared" si="189"/>
        <v>0</v>
      </c>
      <c r="K247" s="274">
        <f t="shared" si="189"/>
        <v>0</v>
      </c>
      <c r="L247" s="274">
        <f t="shared" si="189"/>
        <v>0</v>
      </c>
      <c r="M247" s="274">
        <f t="shared" si="189"/>
        <v>103.95326699623891</v>
      </c>
      <c r="N247" s="274">
        <f t="shared" si="189"/>
        <v>104.45799804379634</v>
      </c>
      <c r="O247" s="274">
        <f t="shared" si="189"/>
        <v>0</v>
      </c>
      <c r="P247" s="274">
        <f t="shared" si="189"/>
        <v>0</v>
      </c>
      <c r="Q247" s="274">
        <f t="shared" si="189"/>
        <v>0</v>
      </c>
    </row>
    <row r="248" spans="1:17" s="259" customFormat="1" hidden="1" outlineLevel="2">
      <c r="A248" s="256"/>
      <c r="B248" s="257"/>
      <c r="C248" s="258"/>
      <c r="D248" s="255"/>
      <c r="E248" s="196" t="s">
        <v>1022</v>
      </c>
      <c r="F248" s="196"/>
      <c r="G248" s="196" t="s">
        <v>255</v>
      </c>
      <c r="H248" s="274"/>
      <c r="I248" s="274"/>
      <c r="J248" s="274">
        <f t="shared" ref="J248:Q248" si="190" xml:space="preserve"> IF(J233 = 1, J234, J245 + J246 - J247)</f>
        <v>0</v>
      </c>
      <c r="K248" s="274">
        <f t="shared" si="190"/>
        <v>0</v>
      </c>
      <c r="L248" s="274">
        <f t="shared" si="190"/>
        <v>1759.7165630167628</v>
      </c>
      <c r="M248" s="274">
        <f t="shared" si="190"/>
        <v>1671.0420591530194</v>
      </c>
      <c r="N248" s="274">
        <f t="shared" si="190"/>
        <v>1663.1068588036421</v>
      </c>
      <c r="O248" s="274">
        <f t="shared" si="190"/>
        <v>0</v>
      </c>
      <c r="P248" s="274">
        <f t="shared" si="190"/>
        <v>0</v>
      </c>
      <c r="Q248" s="274">
        <f t="shared" si="190"/>
        <v>0</v>
      </c>
    </row>
    <row r="249" spans="1:17" s="259" customFormat="1" outlineLevel="1">
      <c r="A249" s="256"/>
      <c r="B249" s="257"/>
      <c r="C249" s="258"/>
      <c r="D249" s="255"/>
      <c r="E249" s="196"/>
      <c r="F249" s="196"/>
      <c r="G249" s="196"/>
      <c r="H249" s="196"/>
      <c r="I249" s="196"/>
      <c r="J249" s="196"/>
      <c r="K249" s="196"/>
      <c r="L249" s="196"/>
      <c r="M249" s="196"/>
      <c r="N249" s="196"/>
      <c r="O249" s="196"/>
      <c r="P249" s="196"/>
      <c r="Q249" s="196"/>
    </row>
    <row r="250" spans="1:17" s="259" customFormat="1" outlineLevel="1" collapsed="1">
      <c r="A250" s="256"/>
      <c r="B250" s="257" t="s">
        <v>956</v>
      </c>
      <c r="C250" s="258"/>
      <c r="D250" s="255"/>
      <c r="E250" s="196"/>
      <c r="F250" s="196"/>
      <c r="G250" s="196"/>
      <c r="H250" s="196"/>
      <c r="I250" s="196"/>
      <c r="J250" s="196"/>
      <c r="K250" s="196"/>
      <c r="L250" s="196"/>
      <c r="M250" s="196"/>
      <c r="N250" s="196"/>
      <c r="O250" s="196"/>
      <c r="P250" s="196"/>
      <c r="Q250" s="196"/>
    </row>
    <row r="251" spans="1:17" s="259" customFormat="1" hidden="1" outlineLevel="2">
      <c r="A251" s="256"/>
      <c r="B251" s="257"/>
      <c r="C251" s="258"/>
      <c r="D251" s="255"/>
      <c r="E251" s="274" t="str">
        <f t="shared" ref="E251:Q251" si="191" xml:space="preserve"> E245</f>
        <v>RCV (RPI inflated RCV) balance BEG - WN - nominal</v>
      </c>
      <c r="F251" s="274">
        <f t="shared" si="191"/>
        <v>0</v>
      </c>
      <c r="G251" s="274" t="str">
        <f t="shared" si="191"/>
        <v>£m</v>
      </c>
      <c r="H251" s="274">
        <f t="shared" si="191"/>
        <v>0</v>
      </c>
      <c r="I251" s="274">
        <f t="shared" si="191"/>
        <v>0</v>
      </c>
      <c r="J251" s="274">
        <f t="shared" si="191"/>
        <v>0</v>
      </c>
      <c r="K251" s="274">
        <f t="shared" si="191"/>
        <v>0</v>
      </c>
      <c r="L251" s="274">
        <f t="shared" si="191"/>
        <v>0</v>
      </c>
      <c r="M251" s="274">
        <f t="shared" si="191"/>
        <v>1759.7165630167628</v>
      </c>
      <c r="N251" s="274">
        <f t="shared" si="191"/>
        <v>1671.0420591530194</v>
      </c>
      <c r="O251" s="274">
        <f t="shared" si="191"/>
        <v>1663.1068588036421</v>
      </c>
      <c r="P251" s="274">
        <f t="shared" si="191"/>
        <v>0</v>
      </c>
      <c r="Q251" s="274">
        <f t="shared" si="191"/>
        <v>0</v>
      </c>
    </row>
    <row r="252" spans="1:17" s="259" customFormat="1" hidden="1" outlineLevel="2">
      <c r="A252" s="256"/>
      <c r="B252" s="257"/>
      <c r="C252" s="258"/>
      <c r="D252" s="255"/>
      <c r="E252" s="274" t="str">
        <f t="shared" ref="E252:Q252" si="192" xml:space="preserve"> E246</f>
        <v>Indexation on RCV - CPI(H) + RPI wedge bf balance - WN - nominal</v>
      </c>
      <c r="F252" s="274">
        <f t="shared" si="192"/>
        <v>0</v>
      </c>
      <c r="G252" s="274" t="str">
        <f t="shared" si="192"/>
        <v>£m</v>
      </c>
      <c r="H252" s="274">
        <f t="shared" si="192"/>
        <v>0</v>
      </c>
      <c r="I252" s="274">
        <f t="shared" si="192"/>
        <v>0</v>
      </c>
      <c r="J252" s="274">
        <f t="shared" si="192"/>
        <v>0</v>
      </c>
      <c r="K252" s="274">
        <f t="shared" si="192"/>
        <v>0</v>
      </c>
      <c r="L252" s="274">
        <f t="shared" si="192"/>
        <v>0</v>
      </c>
      <c r="M252" s="274">
        <f t="shared" si="192"/>
        <v>15.278763132495556</v>
      </c>
      <c r="N252" s="274">
        <f t="shared" si="192"/>
        <v>96.522797694419083</v>
      </c>
      <c r="O252" s="274">
        <f t="shared" si="192"/>
        <v>-1663.1068588036421</v>
      </c>
      <c r="P252" s="274">
        <f t="shared" si="192"/>
        <v>0</v>
      </c>
      <c r="Q252" s="274">
        <f t="shared" si="192"/>
        <v>0</v>
      </c>
    </row>
    <row r="253" spans="1:17" s="259" customFormat="1" hidden="1" outlineLevel="2">
      <c r="A253" s="256"/>
      <c r="B253" s="257"/>
      <c r="C253" s="258"/>
      <c r="D253" s="255"/>
      <c r="E253" s="274" t="str">
        <f t="shared" ref="E253:Q253" si="193" xml:space="preserve"> E247</f>
        <v>RCV - CPI(H) + RPI wedge run-off - WN - nominal</v>
      </c>
      <c r="F253" s="274">
        <f t="shared" si="193"/>
        <v>0</v>
      </c>
      <c r="G253" s="274" t="str">
        <f t="shared" si="193"/>
        <v>£m</v>
      </c>
      <c r="H253" s="274">
        <f t="shared" si="193"/>
        <v>0</v>
      </c>
      <c r="I253" s="274">
        <f t="shared" si="193"/>
        <v>0</v>
      </c>
      <c r="J253" s="274">
        <f t="shared" si="193"/>
        <v>0</v>
      </c>
      <c r="K253" s="274">
        <f t="shared" si="193"/>
        <v>0</v>
      </c>
      <c r="L253" s="274">
        <f t="shared" si="193"/>
        <v>0</v>
      </c>
      <c r="M253" s="274">
        <f t="shared" si="193"/>
        <v>103.95326699623891</v>
      </c>
      <c r="N253" s="274">
        <f t="shared" si="193"/>
        <v>104.45799804379634</v>
      </c>
      <c r="O253" s="274">
        <f t="shared" si="193"/>
        <v>0</v>
      </c>
      <c r="P253" s="274">
        <f t="shared" si="193"/>
        <v>0</v>
      </c>
      <c r="Q253" s="274">
        <f t="shared" si="193"/>
        <v>0</v>
      </c>
    </row>
    <row r="254" spans="1:17" s="259" customFormat="1" hidden="1" outlineLevel="2">
      <c r="A254" s="256"/>
      <c r="B254" s="257"/>
      <c r="C254" s="258"/>
      <c r="D254" s="255"/>
      <c r="E254" s="274" t="str">
        <f t="shared" ref="E254:Q254" si="194" xml:space="preserve"> E248</f>
        <v>RCV (RPI inflated RCV) balance END - WN - nominal</v>
      </c>
      <c r="F254" s="274">
        <f t="shared" si="194"/>
        <v>0</v>
      </c>
      <c r="G254" s="274" t="str">
        <f t="shared" si="194"/>
        <v>£m</v>
      </c>
      <c r="H254" s="274">
        <f t="shared" si="194"/>
        <v>0</v>
      </c>
      <c r="I254" s="274">
        <f t="shared" si="194"/>
        <v>0</v>
      </c>
      <c r="J254" s="274">
        <f t="shared" si="194"/>
        <v>0</v>
      </c>
      <c r="K254" s="274">
        <f t="shared" si="194"/>
        <v>0</v>
      </c>
      <c r="L254" s="274">
        <f t="shared" si="194"/>
        <v>1759.7165630167628</v>
      </c>
      <c r="M254" s="274">
        <f t="shared" si="194"/>
        <v>1671.0420591530194</v>
      </c>
      <c r="N254" s="274">
        <f t="shared" si="194"/>
        <v>1663.1068588036421</v>
      </c>
      <c r="O254" s="274">
        <f t="shared" si="194"/>
        <v>0</v>
      </c>
      <c r="P254" s="274">
        <f t="shared" si="194"/>
        <v>0</v>
      </c>
      <c r="Q254" s="274">
        <f t="shared" si="194"/>
        <v>0</v>
      </c>
    </row>
    <row r="255" spans="1:17" s="259" customFormat="1" hidden="1" outlineLevel="2">
      <c r="A255" s="256"/>
      <c r="B255" s="257"/>
      <c r="C255" s="258"/>
      <c r="D255" s="255"/>
      <c r="E255" s="196" t="s">
        <v>1023</v>
      </c>
      <c r="F255" s="196"/>
      <c r="G255" s="196" t="s">
        <v>255</v>
      </c>
      <c r="H255" s="274"/>
      <c r="I255" s="274"/>
      <c r="J255" s="274">
        <f t="shared" ref="J255:Q255" si="195" xml:space="preserve"> ((J251 + J252) + J254) / 2</f>
        <v>0</v>
      </c>
      <c r="K255" s="274">
        <f t="shared" si="195"/>
        <v>0</v>
      </c>
      <c r="L255" s="274">
        <f t="shared" si="195"/>
        <v>879.85828150838142</v>
      </c>
      <c r="M255" s="274">
        <f t="shared" si="195"/>
        <v>1723.0186926511387</v>
      </c>
      <c r="N255" s="274">
        <f t="shared" si="195"/>
        <v>1715.3358578255402</v>
      </c>
      <c r="O255" s="274">
        <f t="shared" si="195"/>
        <v>0</v>
      </c>
      <c r="P255" s="274">
        <f t="shared" si="195"/>
        <v>0</v>
      </c>
      <c r="Q255" s="274">
        <f t="shared" si="195"/>
        <v>0</v>
      </c>
    </row>
    <row r="256" spans="1:17" s="259" customFormat="1" hidden="1" outlineLevel="2">
      <c r="A256" s="256"/>
      <c r="B256" s="257"/>
      <c r="C256" s="258"/>
      <c r="D256" s="255"/>
      <c r="E256" s="196"/>
      <c r="F256" s="196"/>
      <c r="G256" s="196"/>
      <c r="H256" s="196"/>
      <c r="I256" s="196"/>
      <c r="J256" s="196"/>
      <c r="K256" s="196"/>
      <c r="L256" s="196"/>
      <c r="M256" s="196"/>
      <c r="N256" s="196"/>
      <c r="O256" s="196"/>
      <c r="P256" s="196"/>
      <c r="Q256" s="196"/>
    </row>
    <row r="257" spans="1:17" s="259" customFormat="1" hidden="1" outlineLevel="2">
      <c r="A257" s="256"/>
      <c r="B257" s="257"/>
      <c r="C257" s="258"/>
      <c r="D257" s="255"/>
      <c r="E257" s="263" t="str">
        <f xml:space="preserve"> Index!E$199</f>
        <v>CPIH index (actual) - FYA - inflate from FYA 2017-18</v>
      </c>
      <c r="F257" s="263">
        <f xml:space="preserve"> Index!F$199</f>
        <v>0</v>
      </c>
      <c r="G257" s="263" t="str">
        <f xml:space="preserve"> Index!G$199</f>
        <v>Factor</v>
      </c>
      <c r="H257" s="263">
        <f xml:space="preserve"> Index!H$199</f>
        <v>0</v>
      </c>
      <c r="I257" s="263">
        <f xml:space="preserve"> Index!I$199</f>
        <v>0</v>
      </c>
      <c r="J257" s="263">
        <f xml:space="preserve"> Index!J$199</f>
        <v>1</v>
      </c>
      <c r="K257" s="263">
        <f xml:space="preserve"> Index!K$199</f>
        <v>1.0212697905005599</v>
      </c>
      <c r="L257" s="263">
        <f xml:space="preserve"> Index!L$199</f>
        <v>1.0386214616983847</v>
      </c>
      <c r="M257" s="263">
        <f xml:space="preserve"> Index!M$199</f>
        <v>1.0469374700143934</v>
      </c>
      <c r="N257" s="263">
        <f xml:space="preserve"> Index!N$199</f>
        <v>1.0853990084759317</v>
      </c>
      <c r="O257" s="263">
        <f xml:space="preserve"> Index!O$199</f>
        <v>0</v>
      </c>
      <c r="P257" s="263">
        <f xml:space="preserve"> Index!P$199</f>
        <v>0</v>
      </c>
      <c r="Q257" s="263">
        <f xml:space="preserve"> Index!Q$199</f>
        <v>0</v>
      </c>
    </row>
    <row r="258" spans="1:17" s="259" customFormat="1" hidden="1" outlineLevel="2">
      <c r="A258" s="256"/>
      <c r="B258" s="257"/>
      <c r="C258" s="258"/>
      <c r="D258" s="255"/>
      <c r="E258" s="196"/>
      <c r="F258" s="196"/>
      <c r="G258" s="196"/>
      <c r="H258" s="196"/>
      <c r="I258" s="196"/>
      <c r="J258" s="196"/>
      <c r="K258" s="196"/>
      <c r="L258" s="196"/>
      <c r="M258" s="196"/>
      <c r="N258" s="196"/>
      <c r="O258" s="196"/>
      <c r="P258" s="196"/>
      <c r="Q258" s="196"/>
    </row>
    <row r="259" spans="1:17" s="573" customFormat="1" hidden="1" outlineLevel="2">
      <c r="A259" s="572"/>
      <c r="B259" s="570"/>
      <c r="C259" s="574"/>
      <c r="D259" s="571"/>
      <c r="E259" s="196" t="s">
        <v>1024</v>
      </c>
      <c r="F259" s="196"/>
      <c r="G259" s="196" t="s">
        <v>255</v>
      </c>
      <c r="H259" s="577"/>
      <c r="I259" s="577"/>
      <c r="J259" s="577">
        <f t="shared" ref="J259:Q259" si="196" xml:space="preserve"> IF(J$13 = 1, J251 / J257, 0)</f>
        <v>0</v>
      </c>
      <c r="K259" s="577">
        <f t="shared" si="196"/>
        <v>0</v>
      </c>
      <c r="L259" s="577">
        <f t="shared" si="196"/>
        <v>0</v>
      </c>
      <c r="M259" s="577">
        <f t="shared" si="196"/>
        <v>1680.8229845786016</v>
      </c>
      <c r="N259" s="577">
        <f t="shared" si="196"/>
        <v>1539.5647555449873</v>
      </c>
      <c r="O259" s="577">
        <f t="shared" si="196"/>
        <v>0</v>
      </c>
      <c r="P259" s="577">
        <f t="shared" si="196"/>
        <v>0</v>
      </c>
      <c r="Q259" s="577">
        <f t="shared" si="196"/>
        <v>0</v>
      </c>
    </row>
    <row r="260" spans="1:17" s="573" customFormat="1" hidden="1" outlineLevel="2">
      <c r="A260" s="572"/>
      <c r="B260" s="570"/>
      <c r="C260" s="574"/>
      <c r="D260" s="571" t="s">
        <v>719</v>
      </c>
      <c r="E260" s="196" t="s">
        <v>767</v>
      </c>
      <c r="F260" s="196"/>
      <c r="G260" s="196" t="s">
        <v>255</v>
      </c>
      <c r="H260" s="577"/>
      <c r="I260" s="577"/>
      <c r="J260" s="577">
        <f t="shared" ref="J260:Q260" si="197" xml:space="preserve"> IF(J$13 = 1, J252 / J257, 0)</f>
        <v>0</v>
      </c>
      <c r="K260" s="577">
        <f t="shared" si="197"/>
        <v>0</v>
      </c>
      <c r="L260" s="577">
        <f t="shared" si="197"/>
        <v>0</v>
      </c>
      <c r="M260" s="577">
        <f t="shared" si="197"/>
        <v>14.593768558389167</v>
      </c>
      <c r="N260" s="577">
        <f t="shared" si="197"/>
        <v>88.928400469014647</v>
      </c>
      <c r="O260" s="577">
        <f t="shared" si="197"/>
        <v>0</v>
      </c>
      <c r="P260" s="577">
        <f t="shared" si="197"/>
        <v>0</v>
      </c>
      <c r="Q260" s="577">
        <f t="shared" si="197"/>
        <v>0</v>
      </c>
    </row>
    <row r="261" spans="1:17" s="573" customFormat="1" hidden="1" outlineLevel="2">
      <c r="A261" s="572"/>
      <c r="B261" s="570"/>
      <c r="C261" s="574"/>
      <c r="D261" s="571" t="str">
        <f xml:space="preserve"> PR19FDPublishedTables!D$29</f>
        <v>less</v>
      </c>
      <c r="E261" s="196" t="s">
        <v>1025</v>
      </c>
      <c r="F261" s="196"/>
      <c r="G261" s="196" t="s">
        <v>255</v>
      </c>
      <c r="H261" s="577"/>
      <c r="I261" s="577"/>
      <c r="J261" s="577">
        <f t="shared" ref="J261:Q261" si="198" xml:space="preserve"> IF(J$13 = 1, J253 / J257, 0)</f>
        <v>0</v>
      </c>
      <c r="K261" s="577">
        <f t="shared" si="198"/>
        <v>0</v>
      </c>
      <c r="L261" s="577">
        <f t="shared" si="198"/>
        <v>0</v>
      </c>
      <c r="M261" s="577">
        <f t="shared" si="198"/>
        <v>99.292718021459052</v>
      </c>
      <c r="N261" s="577">
        <f t="shared" si="198"/>
        <v>96.239260611147543</v>
      </c>
      <c r="O261" s="577">
        <f t="shared" si="198"/>
        <v>0</v>
      </c>
      <c r="P261" s="577">
        <f t="shared" si="198"/>
        <v>0</v>
      </c>
      <c r="Q261" s="577">
        <f t="shared" si="198"/>
        <v>0</v>
      </c>
    </row>
    <row r="262" spans="1:17" s="573" customFormat="1" hidden="1" outlineLevel="2">
      <c r="A262" s="572"/>
      <c r="B262" s="570"/>
      <c r="C262" s="574"/>
      <c r="D262" s="571"/>
      <c r="E262" s="196" t="s">
        <v>1026</v>
      </c>
      <c r="F262" s="196"/>
      <c r="G262" s="196" t="s">
        <v>255</v>
      </c>
      <c r="H262" s="577"/>
      <c r="I262" s="577"/>
      <c r="J262" s="577">
        <f t="shared" ref="J262:Q262" si="199" xml:space="preserve"> IF(J$13 = 1, J254 / J257, 0)</f>
        <v>0</v>
      </c>
      <c r="K262" s="577">
        <f t="shared" si="199"/>
        <v>0</v>
      </c>
      <c r="L262" s="577">
        <f t="shared" si="199"/>
        <v>1694.2809559694849</v>
      </c>
      <c r="M262" s="577">
        <f t="shared" si="199"/>
        <v>1596.1240351155316</v>
      </c>
      <c r="N262" s="577">
        <f t="shared" si="199"/>
        <v>1532.2538954028544</v>
      </c>
      <c r="O262" s="577">
        <f t="shared" si="199"/>
        <v>0</v>
      </c>
      <c r="P262" s="577">
        <f t="shared" si="199"/>
        <v>0</v>
      </c>
      <c r="Q262" s="577">
        <f t="shared" si="199"/>
        <v>0</v>
      </c>
    </row>
    <row r="263" spans="1:17" s="573" customFormat="1" hidden="1" outlineLevel="2">
      <c r="A263" s="572"/>
      <c r="B263" s="570"/>
      <c r="C263" s="574"/>
      <c r="D263" s="571"/>
      <c r="E263" s="196" t="s">
        <v>1027</v>
      </c>
      <c r="F263" s="196"/>
      <c r="G263" s="196" t="s">
        <v>255</v>
      </c>
      <c r="H263" s="577"/>
      <c r="I263" s="577"/>
      <c r="J263" s="577">
        <f t="shared" ref="J263:Q263" si="200" xml:space="preserve"> IF(J$10 = 1, 0, IF(J$13 = 1, J255 / J257,0))</f>
        <v>0</v>
      </c>
      <c r="K263" s="577">
        <f t="shared" si="200"/>
        <v>0</v>
      </c>
      <c r="L263" s="577">
        <f t="shared" si="200"/>
        <v>0</v>
      </c>
      <c r="M263" s="577">
        <f t="shared" si="200"/>
        <v>1645.770394126261</v>
      </c>
      <c r="N263" s="577">
        <f t="shared" si="200"/>
        <v>1580.3735257084281</v>
      </c>
      <c r="O263" s="577">
        <f t="shared" si="200"/>
        <v>0</v>
      </c>
      <c r="P263" s="577">
        <f t="shared" si="200"/>
        <v>0</v>
      </c>
      <c r="Q263" s="577">
        <f t="shared" si="200"/>
        <v>0</v>
      </c>
    </row>
    <row r="264" spans="1:17" s="573" customFormat="1" outlineLevel="1">
      <c r="A264" s="572"/>
      <c r="B264" s="570"/>
      <c r="C264" s="574"/>
      <c r="D264" s="571"/>
      <c r="E264" s="577"/>
      <c r="F264" s="577"/>
      <c r="G264" s="577"/>
      <c r="H264" s="577"/>
      <c r="I264" s="577"/>
      <c r="J264" s="577"/>
      <c r="K264" s="577"/>
      <c r="L264" s="577"/>
      <c r="M264" s="577"/>
      <c r="N264" s="577"/>
      <c r="O264" s="577"/>
      <c r="P264" s="577"/>
      <c r="Q264" s="577"/>
    </row>
    <row r="265" spans="1:17" s="573" customFormat="1" outlineLevel="1" collapsed="1">
      <c r="A265" s="572"/>
      <c r="B265" s="602" t="s">
        <v>962</v>
      </c>
      <c r="C265" s="574"/>
      <c r="D265" s="571"/>
      <c r="E265" s="577"/>
      <c r="F265" s="577"/>
      <c r="G265" s="577"/>
      <c r="H265" s="577"/>
      <c r="I265" s="577"/>
      <c r="J265" s="577"/>
      <c r="K265" s="577"/>
      <c r="L265" s="577"/>
      <c r="M265" s="577"/>
      <c r="N265" s="577"/>
      <c r="O265" s="577"/>
      <c r="P265" s="577"/>
      <c r="Q265" s="577"/>
    </row>
    <row r="266" spans="1:17" s="573" customFormat="1" hidden="1" outlineLevel="2">
      <c r="A266" s="572"/>
      <c r="B266" s="570"/>
      <c r="C266" s="574"/>
      <c r="D266" s="571"/>
      <c r="E266" s="577"/>
      <c r="F266" s="577"/>
      <c r="G266" s="577"/>
      <c r="H266" s="577"/>
      <c r="I266" s="577"/>
      <c r="J266" s="577"/>
      <c r="K266" s="577"/>
      <c r="L266" s="577"/>
      <c r="M266" s="577"/>
      <c r="N266" s="577"/>
      <c r="O266" s="577"/>
      <c r="P266" s="577"/>
      <c r="Q266" s="577"/>
    </row>
    <row r="267" spans="1:17" s="607" customFormat="1" hidden="1" outlineLevel="2">
      <c r="A267" s="603"/>
      <c r="B267" s="604"/>
      <c r="C267" s="605"/>
      <c r="D267" s="606"/>
      <c r="E267" s="575" t="str">
        <f xml:space="preserve"> PR19FDPublishedTables!E$233</f>
        <v>RCV (CPIH inflated RCV) 31 March 2020 post midnight adjustments - WN - real</v>
      </c>
      <c r="F267" s="575">
        <f xml:space="preserve"> PR19FDPublishedTables!F$233</f>
        <v>0</v>
      </c>
      <c r="G267" s="575" t="str">
        <f xml:space="preserve"> PR19FDPublishedTables!G$233</f>
        <v>£m</v>
      </c>
      <c r="H267" s="575">
        <f xml:space="preserve"> PR19FDPublishedTables!H$233</f>
        <v>0</v>
      </c>
      <c r="I267" s="575">
        <f xml:space="preserve"> PR19FDPublishedTables!I$233</f>
        <v>0</v>
      </c>
      <c r="J267" s="575">
        <f xml:space="preserve"> PR19FDPublishedTables!J$233</f>
        <v>0</v>
      </c>
      <c r="K267" s="575">
        <f xml:space="preserve"> PR19FDPublishedTables!K$233</f>
        <v>0</v>
      </c>
      <c r="L267" s="575">
        <f xml:space="preserve"> PR19FDPublishedTables!L$233</f>
        <v>1694.280955969482</v>
      </c>
      <c r="M267" s="575">
        <f xml:space="preserve"> PR19FDPublishedTables!M$233</f>
        <v>0</v>
      </c>
      <c r="N267" s="575">
        <f xml:space="preserve"> PR19FDPublishedTables!N$233</f>
        <v>0</v>
      </c>
      <c r="O267" s="575">
        <f xml:space="preserve"> PR19FDPublishedTables!O$233</f>
        <v>0</v>
      </c>
      <c r="P267" s="575">
        <f xml:space="preserve"> PR19FDPublishedTables!P$233</f>
        <v>0</v>
      </c>
      <c r="Q267" s="575">
        <f xml:space="preserve"> PR19FDPublishedTables!Q$233</f>
        <v>0</v>
      </c>
    </row>
    <row r="268" spans="1:17" s="573" customFormat="1" hidden="1" outlineLevel="2">
      <c r="A268" s="572"/>
      <c r="B268" s="570"/>
      <c r="C268" s="574"/>
      <c r="D268" s="577"/>
      <c r="E268" s="575" t="str">
        <f xml:space="preserve"> PR19FDPublishedTables!E$247</f>
        <v>Opening RCV (CPIH inflated RCV) - WN - real</v>
      </c>
      <c r="F268" s="575">
        <f xml:space="preserve"> PR19FDPublishedTables!F$247</f>
        <v>0</v>
      </c>
      <c r="G268" s="575" t="str">
        <f xml:space="preserve"> PR19FDPublishedTables!G$247</f>
        <v>£m</v>
      </c>
      <c r="H268" s="575">
        <f xml:space="preserve"> PR19FDPublishedTables!H$247</f>
        <v>0</v>
      </c>
      <c r="I268" s="575">
        <f xml:space="preserve"> PR19FDPublishedTables!I$247</f>
        <v>0</v>
      </c>
      <c r="J268" s="575">
        <f xml:space="preserve"> PR19FDPublishedTables!J$247</f>
        <v>0</v>
      </c>
      <c r="K268" s="575">
        <f xml:space="preserve"> PR19FDPublishedTables!K$247</f>
        <v>0</v>
      </c>
      <c r="L268" s="575">
        <f xml:space="preserve"> PR19FDPublishedTables!L$247</f>
        <v>0</v>
      </c>
      <c r="M268" s="575">
        <f xml:space="preserve"> PR19FDPublishedTables!M$247</f>
        <v>1694.2809559694822</v>
      </c>
      <c r="N268" s="575">
        <f xml:space="preserve"> PR19FDPublishedTables!N$247</f>
        <v>1611.9975658948235</v>
      </c>
      <c r="O268" s="575">
        <f xml:space="preserve"> PR19FDPublishedTables!O$247</f>
        <v>1532.8531228635395</v>
      </c>
      <c r="P268" s="575">
        <f xml:space="preserve"> PR19FDPublishedTables!P$247</f>
        <v>1456.9180699838046</v>
      </c>
      <c r="Q268" s="575">
        <f xml:space="preserve"> PR19FDPublishedTables!Q$247</f>
        <v>1382.0590813354577</v>
      </c>
    </row>
    <row r="269" spans="1:17" s="573" customFormat="1" hidden="1" outlineLevel="2">
      <c r="A269" s="572"/>
      <c r="B269" s="570"/>
      <c r="C269" s="574"/>
      <c r="D269" s="639"/>
      <c r="E269" s="577" t="s">
        <v>1028</v>
      </c>
      <c r="F269" s="577"/>
      <c r="G269" s="577" t="s">
        <v>255</v>
      </c>
      <c r="H269" s="577"/>
      <c r="I269" s="577"/>
      <c r="J269" s="577">
        <f t="shared" ref="J269" si="201" xml:space="preserve"> IF(J$12 = 1, J268 * (J$17 - 1) * J$13, 0)</f>
        <v>0</v>
      </c>
      <c r="K269" s="577">
        <f t="shared" ref="K269" si="202" xml:space="preserve"> IF(K$12 = 1, K268 * (K$17 - 1) * K$13, 0)</f>
        <v>0</v>
      </c>
      <c r="L269" s="577">
        <f t="shared" ref="L269" si="203" xml:space="preserve"> IF(L$12 = 1, L268 * (L$17 - 1) * L$13, 0)</f>
        <v>0</v>
      </c>
      <c r="M269" s="577">
        <f xml:space="preserve"> IF(M$12 = 1, M268 * (M$17 - 1) * M$13, 0)</f>
        <v>13.565726339274665</v>
      </c>
      <c r="N269" s="577">
        <f t="shared" ref="N269" si="204" xml:space="preserve"> IF(N$12 = 1, N268 * (N$17 - 1) * N$13, 0)</f>
        <v>59.220257327992726</v>
      </c>
      <c r="O269" s="577">
        <f t="shared" ref="O269" si="205" xml:space="preserve"> IF(O$12 = 1, O268 * (O$17 - 1) * O$13, 0)</f>
        <v>0</v>
      </c>
      <c r="P269" s="577">
        <f t="shared" ref="P269" si="206" xml:space="preserve"> IF(P$12 = 1, P268 * (P$17 - 1) * P$13, 0)</f>
        <v>0</v>
      </c>
      <c r="Q269" s="577">
        <f t="shared" ref="Q269" si="207" xml:space="preserve"> IF(Q$12 = 1, Q268 * (Q$17 - 1) * Q$13, 0)</f>
        <v>0</v>
      </c>
    </row>
    <row r="270" spans="1:17" s="573" customFormat="1" hidden="1" outlineLevel="2">
      <c r="A270" s="572"/>
      <c r="B270" s="570"/>
      <c r="C270" s="574"/>
      <c r="D270" s="639"/>
      <c r="E270" s="577"/>
      <c r="F270" s="577"/>
      <c r="G270" s="577"/>
      <c r="H270" s="577"/>
      <c r="I270" s="577"/>
      <c r="J270" s="577"/>
      <c r="K270" s="577"/>
      <c r="L270" s="577"/>
      <c r="M270" s="577"/>
      <c r="N270" s="577"/>
      <c r="O270" s="577"/>
      <c r="P270" s="577"/>
      <c r="Q270" s="577"/>
    </row>
    <row r="271" spans="1:17" s="573" customFormat="1" hidden="1" outlineLevel="2">
      <c r="A271" s="572"/>
      <c r="B271" s="570"/>
      <c r="C271" s="574"/>
      <c r="D271" s="639"/>
      <c r="E271" s="577" t="s">
        <v>1029</v>
      </c>
      <c r="F271" s="577"/>
      <c r="G271" s="577" t="s">
        <v>255</v>
      </c>
      <c r="H271" s="577"/>
      <c r="I271" s="577"/>
      <c r="J271" s="577">
        <f t="shared" ref="J271:P271" si="208" xml:space="preserve"> IF(J$12 = 1, J268 - J269, 0)</f>
        <v>0</v>
      </c>
      <c r="K271" s="577">
        <f t="shared" si="208"/>
        <v>0</v>
      </c>
      <c r="L271" s="577">
        <f t="shared" si="208"/>
        <v>0</v>
      </c>
      <c r="M271" s="577">
        <f xml:space="preserve"> IF(M$12 = 1, M268 - M269, 0)</f>
        <v>1680.7152296302074</v>
      </c>
      <c r="N271" s="577">
        <f t="shared" si="208"/>
        <v>1552.7773085668309</v>
      </c>
      <c r="O271" s="577">
        <f t="shared" si="208"/>
        <v>1532.8531228635395</v>
      </c>
      <c r="P271" s="577">
        <f t="shared" si="208"/>
        <v>1456.9180699838046</v>
      </c>
      <c r="Q271" s="577">
        <f xml:space="preserve"> IF(Q$12 = 1, Q268 - Q269, 0)</f>
        <v>1382.0590813354577</v>
      </c>
    </row>
    <row r="272" spans="1:17" s="573" customFormat="1" hidden="1" outlineLevel="2">
      <c r="A272" s="572"/>
      <c r="B272" s="570"/>
      <c r="C272" s="574"/>
      <c r="D272" s="639" t="s">
        <v>719</v>
      </c>
      <c r="E272" s="577" t="str">
        <f t="shared" ref="E272:Q272" si="209" xml:space="preserve"> E269</f>
        <v>Indexation included in opening RCV (CPIH inflated RCV) - WN - real</v>
      </c>
      <c r="F272" s="577">
        <f t="shared" si="209"/>
        <v>0</v>
      </c>
      <c r="G272" s="577" t="str">
        <f t="shared" si="209"/>
        <v>£m</v>
      </c>
      <c r="H272" s="577">
        <f t="shared" si="209"/>
        <v>0</v>
      </c>
      <c r="I272" s="577">
        <f t="shared" si="209"/>
        <v>0</v>
      </c>
      <c r="J272" s="577">
        <f t="shared" si="209"/>
        <v>0</v>
      </c>
      <c r="K272" s="577">
        <f t="shared" si="209"/>
        <v>0</v>
      </c>
      <c r="L272" s="577">
        <f t="shared" si="209"/>
        <v>0</v>
      </c>
      <c r="M272" s="577">
        <f t="shared" si="209"/>
        <v>13.565726339274665</v>
      </c>
      <c r="N272" s="577">
        <f t="shared" si="209"/>
        <v>59.220257327992726</v>
      </c>
      <c r="O272" s="577">
        <f t="shared" si="209"/>
        <v>0</v>
      </c>
      <c r="P272" s="577">
        <f t="shared" si="209"/>
        <v>0</v>
      </c>
      <c r="Q272" s="577">
        <f t="shared" si="209"/>
        <v>0</v>
      </c>
    </row>
    <row r="273" spans="1:17" s="573" customFormat="1" hidden="1" outlineLevel="2">
      <c r="A273" s="572"/>
      <c r="B273" s="570"/>
      <c r="C273" s="574"/>
      <c r="D273" s="571" t="str">
        <f xml:space="preserve"> PR19FDPublishedTables!D$248</f>
        <v>less</v>
      </c>
      <c r="E273" s="575" t="str">
        <f xml:space="preserve"> PR19FDPublishedTables!E$248</f>
        <v>RCV - CPI(H) bf depreciation - WN - real</v>
      </c>
      <c r="F273" s="575">
        <f xml:space="preserve"> PR19FDPublishedTables!F$248</f>
        <v>0</v>
      </c>
      <c r="G273" s="575" t="str">
        <f xml:space="preserve"> PR19FDPublishedTables!G$248</f>
        <v>£m</v>
      </c>
      <c r="H273" s="575">
        <f xml:space="preserve"> PR19FDPublishedTables!H$248</f>
        <v>0</v>
      </c>
      <c r="I273" s="575">
        <f xml:space="preserve"> PR19FDPublishedTables!I$248</f>
        <v>0</v>
      </c>
      <c r="J273" s="575">
        <f xml:space="preserve"> PR19FDPublishedTables!J$248</f>
        <v>0</v>
      </c>
      <c r="K273" s="575">
        <f xml:space="preserve"> PR19FDPublishedTables!K$248</f>
        <v>0</v>
      </c>
      <c r="L273" s="575">
        <f xml:space="preserve"> PR19FDPublishedTables!L$248</f>
        <v>0</v>
      </c>
      <c r="M273" s="575">
        <f xml:space="preserve"> PR19FDPublishedTables!M$248</f>
        <v>82.28339007466333</v>
      </c>
      <c r="N273" s="575">
        <f xml:space="preserve"> PR19FDPublishedTables!N$248</f>
        <v>79.144443031278925</v>
      </c>
      <c r="O273" s="575">
        <f xml:space="preserve"> PR19FDPublishedTables!O$248</f>
        <v>75.935052879736858</v>
      </c>
      <c r="P273" s="575">
        <f xml:space="preserve"> PR19FDPublishedTables!P$248</f>
        <v>74.858988648352337</v>
      </c>
      <c r="Q273" s="575">
        <f xml:space="preserve"> PR19FDPublishedTables!Q$248</f>
        <v>72.985686903407782</v>
      </c>
    </row>
    <row r="274" spans="1:17" s="573" customFormat="1" hidden="1" outlineLevel="2">
      <c r="A274" s="572"/>
      <c r="B274" s="570"/>
      <c r="C274" s="574"/>
      <c r="D274" s="571" t="str">
        <f xml:space="preserve"> PR19FDPublishedTables!D$249</f>
        <v>less</v>
      </c>
      <c r="E274" s="575" t="str">
        <f xml:space="preserve"> PR19FDPublishedTables!E$249</f>
        <v>Other adjustments CPI(H) - WN - real</v>
      </c>
      <c r="F274" s="575">
        <f xml:space="preserve"> PR19FDPublishedTables!F$249</f>
        <v>0</v>
      </c>
      <c r="G274" s="575" t="str">
        <f xml:space="preserve"> PR19FDPublishedTables!G$249</f>
        <v>£m</v>
      </c>
      <c r="H274" s="575">
        <f xml:space="preserve"> PR19FDPublishedTables!H$249</f>
        <v>0</v>
      </c>
      <c r="I274" s="575">
        <f xml:space="preserve"> PR19FDPublishedTables!I$249</f>
        <v>0</v>
      </c>
      <c r="J274" s="575">
        <f xml:space="preserve"> PR19FDPublishedTables!J$249</f>
        <v>0</v>
      </c>
      <c r="K274" s="575">
        <f xml:space="preserve"> PR19FDPublishedTables!K$249</f>
        <v>0</v>
      </c>
      <c r="L274" s="575">
        <f xml:space="preserve"> PR19FDPublishedTables!L$249</f>
        <v>0</v>
      </c>
      <c r="M274" s="575">
        <f xml:space="preserve"> PR19FDPublishedTables!M$249</f>
        <v>0</v>
      </c>
      <c r="N274" s="575">
        <f xml:space="preserve"> PR19FDPublishedTables!N$249</f>
        <v>0</v>
      </c>
      <c r="O274" s="575">
        <f xml:space="preserve"> PR19FDPublishedTables!O$249</f>
        <v>0</v>
      </c>
      <c r="P274" s="575">
        <f xml:space="preserve"> PR19FDPublishedTables!P$249</f>
        <v>0</v>
      </c>
      <c r="Q274" s="575">
        <f xml:space="preserve"> PR19FDPublishedTables!Q$249</f>
        <v>0</v>
      </c>
    </row>
    <row r="275" spans="1:17" s="573" customFormat="1" hidden="1" outlineLevel="2">
      <c r="A275" s="572"/>
      <c r="B275" s="570"/>
      <c r="C275" s="574"/>
      <c r="D275" s="571"/>
      <c r="E275" s="575" t="str">
        <f xml:space="preserve"> PR19FDPublishedTables!E$250</f>
        <v>Closing RCV (CPIH inflated RCV) - WN - real</v>
      </c>
      <c r="F275" s="575">
        <f xml:space="preserve"> PR19FDPublishedTables!F$250</f>
        <v>0</v>
      </c>
      <c r="G275" s="575" t="str">
        <f xml:space="preserve"> PR19FDPublishedTables!G$250</f>
        <v>£m</v>
      </c>
      <c r="H275" s="575">
        <f xml:space="preserve"> PR19FDPublishedTables!H$250</f>
        <v>0</v>
      </c>
      <c r="I275" s="575">
        <f xml:space="preserve"> PR19FDPublishedTables!I$250</f>
        <v>0</v>
      </c>
      <c r="J275" s="575">
        <f xml:space="preserve"> PR19FDPublishedTables!J$250</f>
        <v>0</v>
      </c>
      <c r="K275" s="575">
        <f xml:space="preserve"> PR19FDPublishedTables!K$250</f>
        <v>0</v>
      </c>
      <c r="L275" s="575">
        <f xml:space="preserve"> PR19FDPublishedTables!L$250</f>
        <v>0</v>
      </c>
      <c r="M275" s="575">
        <f xml:space="preserve"> PR19FDPublishedTables!M$250</f>
        <v>1611.9975658948188</v>
      </c>
      <c r="N275" s="575">
        <f xml:space="preserve"> PR19FDPublishedTables!N$250</f>
        <v>1532.8531228635445</v>
      </c>
      <c r="O275" s="575">
        <f xml:space="preserve"> PR19FDPublishedTables!O$250</f>
        <v>1456.9180699838028</v>
      </c>
      <c r="P275" s="575">
        <f xml:space="preserve"> PR19FDPublishedTables!P$250</f>
        <v>1382.0590813354522</v>
      </c>
      <c r="Q275" s="575">
        <f xml:space="preserve"> PR19FDPublishedTables!Q$250</f>
        <v>1309.07339443205</v>
      </c>
    </row>
    <row r="276" spans="1:17" s="573" customFormat="1" hidden="1" outlineLevel="2">
      <c r="A276" s="572"/>
      <c r="B276" s="570"/>
      <c r="C276" s="574"/>
      <c r="D276" s="571"/>
      <c r="E276" s="575" t="str">
        <f xml:space="preserve"> PR19FDPublishedTables!E$254</f>
        <v>Average CPIH inflated RCV - WN - real</v>
      </c>
      <c r="F276" s="575">
        <f xml:space="preserve"> PR19FDPublishedTables!F$254</f>
        <v>0</v>
      </c>
      <c r="G276" s="575" t="str">
        <f xml:space="preserve"> PR19FDPublishedTables!G$254</f>
        <v>£m</v>
      </c>
      <c r="H276" s="575">
        <f xml:space="preserve"> PR19FDPublishedTables!H$254</f>
        <v>0</v>
      </c>
      <c r="I276" s="575">
        <f xml:space="preserve"> PR19FDPublishedTables!I$254</f>
        <v>0</v>
      </c>
      <c r="J276" s="575">
        <f xml:space="preserve"> PR19FDPublishedTables!J$254</f>
        <v>0</v>
      </c>
      <c r="K276" s="575">
        <f xml:space="preserve"> PR19FDPublishedTables!K$254</f>
        <v>0</v>
      </c>
      <c r="L276" s="575">
        <f xml:space="preserve"> PR19FDPublishedTables!L$254</f>
        <v>0</v>
      </c>
      <c r="M276" s="575">
        <f xml:space="preserve"> PR19FDPublishedTables!M$254</f>
        <v>1653.1392609321506</v>
      </c>
      <c r="N276" s="575">
        <f xml:space="preserve"> PR19FDPublishedTables!N$254</f>
        <v>1572.425344379184</v>
      </c>
      <c r="O276" s="575">
        <f xml:space="preserve"> PR19FDPublishedTables!O$254</f>
        <v>1494.8855964236711</v>
      </c>
      <c r="P276" s="575">
        <f xml:space="preserve"> PR19FDPublishedTables!P$254</f>
        <v>1419.4885756596284</v>
      </c>
      <c r="Q276" s="575">
        <f xml:space="preserve"> PR19FDPublishedTables!Q$254</f>
        <v>1345.5662378837537</v>
      </c>
    </row>
    <row r="277" spans="1:17" s="573" customFormat="1" hidden="1" outlineLevel="2">
      <c r="A277" s="572"/>
      <c r="B277" s="570"/>
      <c r="C277" s="574"/>
      <c r="D277" s="571"/>
      <c r="E277" s="577"/>
      <c r="F277" s="577"/>
      <c r="G277" s="577"/>
      <c r="H277" s="577"/>
      <c r="I277" s="577"/>
      <c r="J277" s="577"/>
      <c r="K277" s="577"/>
      <c r="L277" s="577"/>
      <c r="M277" s="577"/>
      <c r="N277" s="577"/>
      <c r="O277" s="577"/>
      <c r="P277" s="577"/>
      <c r="Q277" s="577"/>
    </row>
    <row r="278" spans="1:17" s="607" customFormat="1" hidden="1" outlineLevel="2">
      <c r="A278" s="603"/>
      <c r="B278" s="604"/>
      <c r="C278" s="605"/>
      <c r="D278" s="606"/>
      <c r="E278" s="575" t="str">
        <f xml:space="preserve"> PR19FDPublishedTables!E$275</f>
        <v>RCV (post 2020 investment RCV) 31 March 2020 post midnight adjustments - WN - real</v>
      </c>
      <c r="F278" s="575">
        <f xml:space="preserve"> PR19FDPublishedTables!F$275</f>
        <v>0</v>
      </c>
      <c r="G278" s="575" t="str">
        <f xml:space="preserve"> PR19FDPublishedTables!G$275</f>
        <v>£m</v>
      </c>
      <c r="H278" s="575">
        <f xml:space="preserve"> PR19FDPublishedTables!H$275</f>
        <v>0</v>
      </c>
      <c r="I278" s="575">
        <f xml:space="preserve"> PR19FDPublishedTables!I$275</f>
        <v>0</v>
      </c>
      <c r="J278" s="575">
        <f xml:space="preserve"> PR19FDPublishedTables!J$275</f>
        <v>0</v>
      </c>
      <c r="K278" s="575">
        <f xml:space="preserve"> PR19FDPublishedTables!K$275</f>
        <v>0</v>
      </c>
      <c r="L278" s="575">
        <f xml:space="preserve"> PR19FDPublishedTables!L$275</f>
        <v>0</v>
      </c>
      <c r="M278" s="575">
        <f xml:space="preserve"> PR19FDPublishedTables!M$275</f>
        <v>0</v>
      </c>
      <c r="N278" s="575">
        <f xml:space="preserve"> PR19FDPublishedTables!N$275</f>
        <v>0</v>
      </c>
      <c r="O278" s="575">
        <f xml:space="preserve"> PR19FDPublishedTables!O$275</f>
        <v>0</v>
      </c>
      <c r="P278" s="575">
        <f xml:space="preserve"> PR19FDPublishedTables!P$275</f>
        <v>0</v>
      </c>
      <c r="Q278" s="575">
        <f xml:space="preserve"> PR19FDPublishedTables!Q$275</f>
        <v>0</v>
      </c>
    </row>
    <row r="279" spans="1:17" s="573" customFormat="1" hidden="1" outlineLevel="2">
      <c r="A279" s="572"/>
      <c r="B279" s="570"/>
      <c r="C279" s="574"/>
      <c r="D279" s="571"/>
      <c r="E279" s="575" t="str">
        <f xml:space="preserve"> PR19FDPublishedTables!E$285</f>
        <v>Opening RCV (Post 2020 investment RCV) - WN - real</v>
      </c>
      <c r="F279" s="575">
        <f xml:space="preserve"> PR19FDPublishedTables!F$285</f>
        <v>0</v>
      </c>
      <c r="G279" s="575" t="str">
        <f xml:space="preserve"> PR19FDPublishedTables!G$285</f>
        <v>£m</v>
      </c>
      <c r="H279" s="575">
        <f xml:space="preserve"> PR19FDPublishedTables!H$285</f>
        <v>0</v>
      </c>
      <c r="I279" s="575">
        <f xml:space="preserve"> PR19FDPublishedTables!I$285</f>
        <v>0</v>
      </c>
      <c r="J279" s="575">
        <f xml:space="preserve"> PR19FDPublishedTables!J$285</f>
        <v>0</v>
      </c>
      <c r="K279" s="575">
        <f xml:space="preserve"> PR19FDPublishedTables!K$285</f>
        <v>0</v>
      </c>
      <c r="L279" s="575">
        <f xml:space="preserve"> PR19FDPublishedTables!L$285</f>
        <v>0</v>
      </c>
      <c r="M279" s="575">
        <f xml:space="preserve"> PR19FDPublishedTables!M$285</f>
        <v>0</v>
      </c>
      <c r="N279" s="575">
        <f xml:space="preserve"> PR19FDPublishedTables!N$285</f>
        <v>142.25878494628478</v>
      </c>
      <c r="O279" s="575">
        <f xml:space="preserve"> PR19FDPublishedTables!O$285</f>
        <v>259.64322775279601</v>
      </c>
      <c r="P279" s="575">
        <f xml:space="preserve"> PR19FDPublishedTables!P$285</f>
        <v>373.13045178174724</v>
      </c>
      <c r="Q279" s="575">
        <f xml:space="preserve"> PR19FDPublishedTables!Q$285</f>
        <v>455.54513557560739</v>
      </c>
    </row>
    <row r="280" spans="1:17" s="573" customFormat="1" hidden="1" outlineLevel="2">
      <c r="A280" s="572"/>
      <c r="B280" s="570"/>
      <c r="C280" s="574"/>
      <c r="D280" s="639"/>
      <c r="E280" s="577" t="s">
        <v>1030</v>
      </c>
      <c r="F280" s="577"/>
      <c r="G280" s="577" t="s">
        <v>255</v>
      </c>
      <c r="H280" s="577"/>
      <c r="I280" s="577"/>
      <c r="J280" s="577">
        <f t="shared" ref="J280" si="210" xml:space="preserve"> IF(J$12 = 1, J279 * (J$17 - 1) * J$13, 0)</f>
        <v>0</v>
      </c>
      <c r="K280" s="577">
        <f t="shared" ref="K280" si="211" xml:space="preserve"> IF(K$12 = 1, K279 * (K$17 - 1) * K$13, 0)</f>
        <v>0</v>
      </c>
      <c r="L280" s="577">
        <f t="shared" ref="L280" si="212" xml:space="preserve"> IF(L$12 = 1, L279 * (L$17 - 1) * L$13, 0)</f>
        <v>0</v>
      </c>
      <c r="M280" s="577">
        <f t="shared" ref="M280" si="213" xml:space="preserve"> IF(M$12 = 1, M279 * (M$17 - 1) * M$13, 0)</f>
        <v>0</v>
      </c>
      <c r="N280" s="577">
        <f t="shared" ref="N280" si="214" xml:space="preserve"> IF(N$12 = 1, N279 * (N$17 - 1) * N$13, 0)</f>
        <v>5.2261877002339308</v>
      </c>
      <c r="O280" s="577">
        <f t="shared" ref="O280" si="215" xml:space="preserve"> IF(O$12 = 1, O279 * (O$17 - 1) * O$13, 0)</f>
        <v>0</v>
      </c>
      <c r="P280" s="577">
        <f t="shared" ref="P280" si="216" xml:space="preserve"> IF(P$12 = 1, P279 * (P$17 - 1) * P$13, 0)</f>
        <v>0</v>
      </c>
      <c r="Q280" s="577">
        <f t="shared" ref="Q280" si="217" xml:space="preserve"> IF(Q$12 = 1, Q279 * (Q$17 - 1) * Q$13, 0)</f>
        <v>0</v>
      </c>
    </row>
    <row r="281" spans="1:17" s="573" customFormat="1" hidden="1" outlineLevel="2">
      <c r="A281" s="572"/>
      <c r="B281" s="570"/>
      <c r="C281" s="574"/>
      <c r="D281" s="639"/>
      <c r="E281" s="577"/>
      <c r="F281" s="577"/>
      <c r="G281" s="577"/>
      <c r="H281" s="577"/>
      <c r="I281" s="577"/>
      <c r="J281" s="577"/>
      <c r="K281" s="577"/>
      <c r="L281" s="577"/>
      <c r="M281" s="577"/>
      <c r="N281" s="577"/>
      <c r="O281" s="577"/>
      <c r="P281" s="577"/>
      <c r="Q281" s="577"/>
    </row>
    <row r="282" spans="1:17" s="573" customFormat="1" hidden="1" outlineLevel="2">
      <c r="A282" s="572"/>
      <c r="B282" s="570"/>
      <c r="C282" s="574"/>
      <c r="D282" s="639"/>
      <c r="E282" s="577" t="s">
        <v>1031</v>
      </c>
      <c r="F282" s="577"/>
      <c r="G282" s="577" t="s">
        <v>255</v>
      </c>
      <c r="H282" s="577"/>
      <c r="I282" s="577"/>
      <c r="J282" s="577">
        <f t="shared" ref="J282:P282" si="218" xml:space="preserve"> IF(J$12 = 1, J279 - J280, 0)</f>
        <v>0</v>
      </c>
      <c r="K282" s="577">
        <f t="shared" si="218"/>
        <v>0</v>
      </c>
      <c r="L282" s="577">
        <f t="shared" si="218"/>
        <v>0</v>
      </c>
      <c r="M282" s="577">
        <f t="shared" si="218"/>
        <v>0</v>
      </c>
      <c r="N282" s="577">
        <f t="shared" si="218"/>
        <v>137.03259724605084</v>
      </c>
      <c r="O282" s="577">
        <f t="shared" si="218"/>
        <v>259.64322775279601</v>
      </c>
      <c r="P282" s="577">
        <f t="shared" si="218"/>
        <v>373.13045178174724</v>
      </c>
      <c r="Q282" s="577">
        <f xml:space="preserve"> IF(Q$12 = 1, Q279 - Q280, 0)</f>
        <v>455.54513557560739</v>
      </c>
    </row>
    <row r="283" spans="1:17" s="573" customFormat="1" hidden="1" outlineLevel="2">
      <c r="A283" s="572"/>
      <c r="B283" s="570"/>
      <c r="C283" s="574"/>
      <c r="D283" s="639" t="s">
        <v>719</v>
      </c>
      <c r="E283" s="577" t="str">
        <f t="shared" ref="E283:Q283" si="219" xml:space="preserve"> E280</f>
        <v>Indexation included in opening RCV (Post 2020 investment RCV) - WN - real</v>
      </c>
      <c r="F283" s="577">
        <f t="shared" si="219"/>
        <v>0</v>
      </c>
      <c r="G283" s="577" t="str">
        <f t="shared" si="219"/>
        <v>£m</v>
      </c>
      <c r="H283" s="577">
        <f t="shared" si="219"/>
        <v>0</v>
      </c>
      <c r="I283" s="577">
        <f t="shared" si="219"/>
        <v>0</v>
      </c>
      <c r="J283" s="577">
        <f t="shared" si="219"/>
        <v>0</v>
      </c>
      <c r="K283" s="577">
        <f t="shared" si="219"/>
        <v>0</v>
      </c>
      <c r="L283" s="577">
        <f t="shared" si="219"/>
        <v>0</v>
      </c>
      <c r="M283" s="577">
        <f t="shared" si="219"/>
        <v>0</v>
      </c>
      <c r="N283" s="577">
        <f t="shared" si="219"/>
        <v>5.2261877002339308</v>
      </c>
      <c r="O283" s="577">
        <f t="shared" si="219"/>
        <v>0</v>
      </c>
      <c r="P283" s="577">
        <f t="shared" si="219"/>
        <v>0</v>
      </c>
      <c r="Q283" s="577">
        <f t="shared" si="219"/>
        <v>0</v>
      </c>
    </row>
    <row r="284" spans="1:17" s="573" customFormat="1" hidden="1" outlineLevel="2">
      <c r="A284" s="572"/>
      <c r="B284" s="570"/>
      <c r="C284" s="574"/>
      <c r="D284" s="571" t="str">
        <f xml:space="preserve"> PR19FDPublishedTables!D$286</f>
        <v>plus</v>
      </c>
      <c r="E284" s="575" t="str">
        <f xml:space="preserve"> PR19FDPublishedTables!E$286</f>
        <v>Water network: Non-PAYG Totex - real</v>
      </c>
      <c r="F284" s="575">
        <f xml:space="preserve"> PR19FDPublishedTables!F$286</f>
        <v>0</v>
      </c>
      <c r="G284" s="575" t="str">
        <f xml:space="preserve"> PR19FDPublishedTables!G$286</f>
        <v>£m</v>
      </c>
      <c r="H284" s="575">
        <f xml:space="preserve"> PR19FDPublishedTables!H$286</f>
        <v>0</v>
      </c>
      <c r="I284" s="575">
        <f xml:space="preserve"> PR19FDPublishedTables!I$286</f>
        <v>0</v>
      </c>
      <c r="J284" s="575">
        <f xml:space="preserve"> PR19FDPublishedTables!J$286</f>
        <v>0</v>
      </c>
      <c r="K284" s="575">
        <f xml:space="preserve"> PR19FDPublishedTables!K$286</f>
        <v>0</v>
      </c>
      <c r="L284" s="575">
        <f xml:space="preserve"> PR19FDPublishedTables!L$286</f>
        <v>0</v>
      </c>
      <c r="M284" s="575">
        <f xml:space="preserve"> PR19FDPublishedTables!M$286</f>
        <v>145.79918089776703</v>
      </c>
      <c r="N284" s="575">
        <f xml:space="preserve"> PR19FDPublishedTables!N$286</f>
        <v>127.49885334495791</v>
      </c>
      <c r="O284" s="575">
        <f xml:space="preserve"> PR19FDPublishedTables!O$286</f>
        <v>129.55858859735454</v>
      </c>
      <c r="P284" s="575">
        <f xml:space="preserve"> PR19FDPublishedTables!P$286</f>
        <v>104.26544661466075</v>
      </c>
      <c r="Q284" s="575">
        <f xml:space="preserve"> PR19FDPublishedTables!Q$286</f>
        <v>87.870121054299389</v>
      </c>
    </row>
    <row r="285" spans="1:17" s="573" customFormat="1" hidden="1" outlineLevel="2">
      <c r="A285" s="572"/>
      <c r="B285" s="570"/>
      <c r="C285" s="574"/>
      <c r="D285" s="571" t="str">
        <f xml:space="preserve"> PR19FDPublishedTables!D$287</f>
        <v>less</v>
      </c>
      <c r="E285" s="575" t="str">
        <f xml:space="preserve"> PR19FDPublishedTables!E$287</f>
        <v>RCV additions depreciation - WN - real POS</v>
      </c>
      <c r="F285" s="575">
        <f xml:space="preserve"> PR19FDPublishedTables!F$287</f>
        <v>0</v>
      </c>
      <c r="G285" s="575" t="str">
        <f xml:space="preserve"> PR19FDPublishedTables!G$287</f>
        <v>£m</v>
      </c>
      <c r="H285" s="575">
        <f xml:space="preserve"> PR19FDPublishedTables!H$287</f>
        <v>0</v>
      </c>
      <c r="I285" s="575">
        <f xml:space="preserve"> PR19FDPublishedTables!I$287</f>
        <v>0</v>
      </c>
      <c r="J285" s="575">
        <f xml:space="preserve"> PR19FDPublishedTables!J$287</f>
        <v>0</v>
      </c>
      <c r="K285" s="575">
        <f xml:space="preserve"> PR19FDPublishedTables!K$287</f>
        <v>0</v>
      </c>
      <c r="L285" s="575">
        <f xml:space="preserve"> PR19FDPublishedTables!L$287</f>
        <v>0</v>
      </c>
      <c r="M285" s="575">
        <f xml:space="preserve"> PR19FDPublishedTables!M$287</f>
        <v>3.5403959514827585</v>
      </c>
      <c r="N285" s="575">
        <f xml:space="preserve"> PR19FDPublishedTables!N$287</f>
        <v>10.11441053844659</v>
      </c>
      <c r="O285" s="575">
        <f xml:space="preserve"> PR19FDPublishedTables!O$287</f>
        <v>16.071364568403805</v>
      </c>
      <c r="P285" s="575">
        <f xml:space="preserve"> PR19FDPublishedTables!P$287</f>
        <v>21.850762820801169</v>
      </c>
      <c r="Q285" s="575">
        <f xml:space="preserve"> PR19FDPublishedTables!Q$287</f>
        <v>26.377240813745097</v>
      </c>
    </row>
    <row r="286" spans="1:17" s="573" customFormat="1" hidden="1" outlineLevel="2">
      <c r="A286" s="572"/>
      <c r="B286" s="570"/>
      <c r="C286" s="574"/>
      <c r="D286" s="571"/>
      <c r="E286" s="575" t="str">
        <f xml:space="preserve"> PR19FDPublishedTables!E$288</f>
        <v>Closing RCV (Post 2020 investment RCV) - WN - real</v>
      </c>
      <c r="F286" s="575">
        <f xml:space="preserve"> PR19FDPublishedTables!F$288</f>
        <v>0</v>
      </c>
      <c r="G286" s="575" t="str">
        <f xml:space="preserve"> PR19FDPublishedTables!G$288</f>
        <v>£m</v>
      </c>
      <c r="H286" s="575">
        <f xml:space="preserve"> PR19FDPublishedTables!H$288</f>
        <v>0</v>
      </c>
      <c r="I286" s="575">
        <f xml:space="preserve"> PR19FDPublishedTables!I$288</f>
        <v>0</v>
      </c>
      <c r="J286" s="575">
        <f xml:space="preserve"> PR19FDPublishedTables!J$288</f>
        <v>0</v>
      </c>
      <c r="K286" s="575">
        <f xml:space="preserve"> PR19FDPublishedTables!K$288</f>
        <v>0</v>
      </c>
      <c r="L286" s="575">
        <f xml:space="preserve"> PR19FDPublishedTables!L$288</f>
        <v>0</v>
      </c>
      <c r="M286" s="575">
        <f xml:space="preserve"> PR19FDPublishedTables!M$288</f>
        <v>142.25878494628427</v>
      </c>
      <c r="N286" s="575">
        <f xml:space="preserve"> PR19FDPublishedTables!N$288</f>
        <v>259.64322775279612</v>
      </c>
      <c r="O286" s="575">
        <f xml:space="preserve"> PR19FDPublishedTables!O$288</f>
        <v>373.13045178174679</v>
      </c>
      <c r="P286" s="575">
        <f xml:space="preserve"> PR19FDPublishedTables!P$288</f>
        <v>455.54513557560682</v>
      </c>
      <c r="Q286" s="575">
        <f xml:space="preserve"> PR19FDPublishedTables!Q$288</f>
        <v>517.03801581616176</v>
      </c>
    </row>
    <row r="287" spans="1:17" s="573" customFormat="1" hidden="1" outlineLevel="2">
      <c r="A287" s="572"/>
      <c r="B287" s="570"/>
      <c r="C287" s="574"/>
      <c r="D287" s="571"/>
      <c r="E287" s="575" t="str">
        <f xml:space="preserve"> PR19FDPublishedTables!E$292</f>
        <v>Average post 2020 investment RCV - WN - real</v>
      </c>
      <c r="F287" s="575">
        <f xml:space="preserve"> PR19FDPublishedTables!F$292</f>
        <v>0</v>
      </c>
      <c r="G287" s="575" t="str">
        <f xml:space="preserve"> PR19FDPublishedTables!G$292</f>
        <v>£m</v>
      </c>
      <c r="H287" s="575">
        <f xml:space="preserve"> PR19FDPublishedTables!H$292</f>
        <v>0</v>
      </c>
      <c r="I287" s="575">
        <f xml:space="preserve"> PR19FDPublishedTables!I$292</f>
        <v>0</v>
      </c>
      <c r="J287" s="575">
        <f xml:space="preserve"> PR19FDPublishedTables!J$292</f>
        <v>0</v>
      </c>
      <c r="K287" s="575">
        <f xml:space="preserve"> PR19FDPublishedTables!K$292</f>
        <v>0</v>
      </c>
      <c r="L287" s="575">
        <f xml:space="preserve"> PR19FDPublishedTables!L$292</f>
        <v>0</v>
      </c>
      <c r="M287" s="575">
        <f xml:space="preserve"> PR19FDPublishedTables!M$292</f>
        <v>71.129392473142133</v>
      </c>
      <c r="N287" s="575">
        <f xml:space="preserve"> PR19FDPublishedTables!N$292</f>
        <v>200.95100634954045</v>
      </c>
      <c r="O287" s="575">
        <f xml:space="preserve"> PR19FDPublishedTables!O$292</f>
        <v>316.3868397672714</v>
      </c>
      <c r="P287" s="575">
        <f xml:space="preserve"> PR19FDPublishedTables!P$292</f>
        <v>414.33779367867703</v>
      </c>
      <c r="Q287" s="575">
        <f xml:space="preserve"> PR19FDPublishedTables!Q$292</f>
        <v>486.2915756958846</v>
      </c>
    </row>
    <row r="288" spans="1:17" s="573" customFormat="1" outlineLevel="1">
      <c r="A288" s="572"/>
      <c r="B288" s="570"/>
      <c r="C288" s="574"/>
      <c r="D288" s="571"/>
      <c r="E288" s="577"/>
      <c r="F288" s="577"/>
      <c r="G288" s="577"/>
      <c r="H288" s="577"/>
      <c r="I288" s="577"/>
      <c r="J288" s="577"/>
      <c r="K288" s="577"/>
      <c r="L288" s="577"/>
      <c r="M288" s="577"/>
      <c r="N288" s="577"/>
      <c r="O288" s="577"/>
      <c r="P288" s="577"/>
      <c r="Q288" s="577"/>
    </row>
    <row r="289" spans="1:17" s="573" customFormat="1" outlineLevel="1" collapsed="1">
      <c r="A289" s="572"/>
      <c r="B289" s="602" t="s">
        <v>967</v>
      </c>
      <c r="C289" s="574"/>
      <c r="D289" s="571"/>
      <c r="E289" s="577"/>
      <c r="F289" s="577"/>
      <c r="G289" s="577"/>
      <c r="H289" s="577"/>
      <c r="I289" s="577"/>
      <c r="J289" s="577"/>
      <c r="K289" s="577"/>
      <c r="L289" s="577"/>
      <c r="M289" s="577"/>
      <c r="N289" s="577"/>
      <c r="O289" s="577"/>
      <c r="P289" s="577"/>
      <c r="Q289" s="577"/>
    </row>
    <row r="290" spans="1:17" s="573" customFormat="1" hidden="1" outlineLevel="2">
      <c r="A290" s="572"/>
      <c r="B290" s="570"/>
      <c r="C290" s="574"/>
      <c r="D290" s="571"/>
      <c r="E290" s="577"/>
      <c r="F290" s="577"/>
      <c r="G290" s="577"/>
      <c r="H290" s="577"/>
      <c r="I290" s="577"/>
      <c r="J290" s="577"/>
      <c r="K290" s="577"/>
      <c r="L290" s="577"/>
      <c r="M290" s="577"/>
      <c r="N290" s="577"/>
      <c r="O290" s="577"/>
      <c r="P290" s="577"/>
      <c r="Q290" s="577"/>
    </row>
    <row r="291" spans="1:17" s="573" customFormat="1" hidden="1" outlineLevel="2">
      <c r="A291" s="572"/>
      <c r="B291" s="570"/>
      <c r="C291" s="574"/>
      <c r="D291" s="571"/>
      <c r="E291" s="577" t="str">
        <f t="shared" ref="E291:Q291" si="220" xml:space="preserve"> E$263</f>
        <v>Average RCV (RPI inflated RCV) balance - WN - real</v>
      </c>
      <c r="F291" s="577">
        <f t="shared" si="220"/>
        <v>0</v>
      </c>
      <c r="G291" s="577" t="str">
        <f t="shared" si="220"/>
        <v>£m</v>
      </c>
      <c r="H291" s="577">
        <f t="shared" si="220"/>
        <v>0</v>
      </c>
      <c r="I291" s="577">
        <f t="shared" si="220"/>
        <v>0</v>
      </c>
      <c r="J291" s="577">
        <f t="shared" si="220"/>
        <v>0</v>
      </c>
      <c r="K291" s="577">
        <f t="shared" si="220"/>
        <v>0</v>
      </c>
      <c r="L291" s="577">
        <f t="shared" si="220"/>
        <v>0</v>
      </c>
      <c r="M291" s="577">
        <f t="shared" si="220"/>
        <v>1645.770394126261</v>
      </c>
      <c r="N291" s="577">
        <f t="shared" si="220"/>
        <v>1580.3735257084281</v>
      </c>
      <c r="O291" s="577">
        <f t="shared" si="220"/>
        <v>0</v>
      </c>
      <c r="P291" s="577">
        <f t="shared" si="220"/>
        <v>0</v>
      </c>
      <c r="Q291" s="577">
        <f t="shared" si="220"/>
        <v>0</v>
      </c>
    </row>
    <row r="292" spans="1:17" s="573" customFormat="1" hidden="1" outlineLevel="2">
      <c r="A292" s="572"/>
      <c r="B292" s="570"/>
      <c r="C292" s="574"/>
      <c r="D292" s="571"/>
      <c r="E292" s="575" t="str">
        <f xml:space="preserve"> PR19FDPublishedTables!E$254</f>
        <v>Average CPIH inflated RCV - WN - real</v>
      </c>
      <c r="F292" s="575">
        <f xml:space="preserve"> PR19FDPublishedTables!F$254</f>
        <v>0</v>
      </c>
      <c r="G292" s="575" t="str">
        <f xml:space="preserve"> PR19FDPublishedTables!G$254</f>
        <v>£m</v>
      </c>
      <c r="H292" s="575">
        <f xml:space="preserve"> PR19FDPublishedTables!H$254</f>
        <v>0</v>
      </c>
      <c r="I292" s="575">
        <f xml:space="preserve"> PR19FDPublishedTables!I$254</f>
        <v>0</v>
      </c>
      <c r="J292" s="575">
        <f xml:space="preserve"> PR19FDPublishedTables!J$254</f>
        <v>0</v>
      </c>
      <c r="K292" s="575">
        <f xml:space="preserve"> PR19FDPublishedTables!K$254</f>
        <v>0</v>
      </c>
      <c r="L292" s="575">
        <f xml:space="preserve"> PR19FDPublishedTables!L$254</f>
        <v>0</v>
      </c>
      <c r="M292" s="575">
        <f xml:space="preserve"> PR19FDPublishedTables!M$254</f>
        <v>1653.1392609321506</v>
      </c>
      <c r="N292" s="575">
        <f xml:space="preserve"> PR19FDPublishedTables!N$254</f>
        <v>1572.425344379184</v>
      </c>
      <c r="O292" s="575">
        <f xml:space="preserve"> PR19FDPublishedTables!O$254</f>
        <v>1494.8855964236711</v>
      </c>
      <c r="P292" s="575">
        <f xml:space="preserve"> PR19FDPublishedTables!P$254</f>
        <v>1419.4885756596284</v>
      </c>
      <c r="Q292" s="575">
        <f xml:space="preserve"> PR19FDPublishedTables!Q$254</f>
        <v>1345.5662378837537</v>
      </c>
    </row>
    <row r="293" spans="1:17" s="573" customFormat="1" hidden="1" outlineLevel="2">
      <c r="A293" s="572"/>
      <c r="B293" s="570"/>
      <c r="C293" s="574"/>
      <c r="D293" s="571"/>
      <c r="E293" s="575" t="str">
        <f xml:space="preserve"> PR19FDPublishedTables!E$292</f>
        <v>Average post 2020 investment RCV - WN - real</v>
      </c>
      <c r="F293" s="575">
        <f xml:space="preserve"> PR19FDPublishedTables!F$292</f>
        <v>0</v>
      </c>
      <c r="G293" s="575" t="str">
        <f xml:space="preserve"> PR19FDPublishedTables!G$292</f>
        <v>£m</v>
      </c>
      <c r="H293" s="575">
        <f xml:space="preserve"> PR19FDPublishedTables!H$292</f>
        <v>0</v>
      </c>
      <c r="I293" s="575">
        <f xml:space="preserve"> PR19FDPublishedTables!I$292</f>
        <v>0</v>
      </c>
      <c r="J293" s="575">
        <f xml:space="preserve"> PR19FDPublishedTables!J$292</f>
        <v>0</v>
      </c>
      <c r="K293" s="575">
        <f xml:space="preserve"> PR19FDPublishedTables!K$292</f>
        <v>0</v>
      </c>
      <c r="L293" s="575">
        <f xml:space="preserve"> PR19FDPublishedTables!L$292</f>
        <v>0</v>
      </c>
      <c r="M293" s="575">
        <f xml:space="preserve"> PR19FDPublishedTables!M$292</f>
        <v>71.129392473142133</v>
      </c>
      <c r="N293" s="575">
        <f xml:space="preserve"> PR19FDPublishedTables!N$292</f>
        <v>200.95100634954045</v>
      </c>
      <c r="O293" s="575">
        <f xml:space="preserve"> PR19FDPublishedTables!O$292</f>
        <v>316.3868397672714</v>
      </c>
      <c r="P293" s="575">
        <f xml:space="preserve"> PR19FDPublishedTables!P$292</f>
        <v>414.33779367867703</v>
      </c>
      <c r="Q293" s="575">
        <f xml:space="preserve"> PR19FDPublishedTables!Q$292</f>
        <v>486.2915756958846</v>
      </c>
    </row>
    <row r="294" spans="1:17" s="573" customFormat="1" hidden="1" outlineLevel="2">
      <c r="A294" s="572"/>
      <c r="B294" s="570"/>
      <c r="C294" s="574"/>
      <c r="D294" s="571"/>
      <c r="E294" s="608" t="s">
        <v>1032</v>
      </c>
      <c r="F294" s="608"/>
      <c r="G294" s="608" t="s">
        <v>255</v>
      </c>
      <c r="H294" s="608"/>
      <c r="I294" s="608"/>
      <c r="J294" s="609">
        <f t="shared" ref="J294:Q294" si="221" xml:space="preserve"> SUM(J291:J293)</f>
        <v>0</v>
      </c>
      <c r="K294" s="609">
        <f t="shared" si="221"/>
        <v>0</v>
      </c>
      <c r="L294" s="609">
        <f t="shared" si="221"/>
        <v>0</v>
      </c>
      <c r="M294" s="609">
        <f t="shared" si="221"/>
        <v>3370.0390475315539</v>
      </c>
      <c r="N294" s="609">
        <f t="shared" si="221"/>
        <v>3353.7498764371526</v>
      </c>
      <c r="O294" s="609">
        <f t="shared" si="221"/>
        <v>1811.2724361909425</v>
      </c>
      <c r="P294" s="609">
        <f t="shared" si="221"/>
        <v>1833.8263693383055</v>
      </c>
      <c r="Q294" s="609">
        <f t="shared" si="221"/>
        <v>1831.8578135796383</v>
      </c>
    </row>
    <row r="295" spans="1:17" s="259" customFormat="1" outlineLevel="1">
      <c r="A295" s="256"/>
      <c r="B295" s="257"/>
      <c r="C295" s="258"/>
      <c r="D295" s="255"/>
      <c r="E295" s="196"/>
      <c r="F295" s="196"/>
      <c r="G295" s="196"/>
      <c r="H295" s="196"/>
      <c r="I295" s="196"/>
      <c r="J295" s="196"/>
      <c r="K295" s="196"/>
      <c r="L295" s="196"/>
      <c r="M295" s="196"/>
      <c r="N295" s="196"/>
      <c r="O295" s="196"/>
      <c r="P295" s="196"/>
      <c r="Q295" s="196"/>
    </row>
    <row r="296" spans="1:17" s="259" customFormat="1" outlineLevel="1" collapsed="1">
      <c r="A296" s="256"/>
      <c r="B296" s="257" t="s">
        <v>936</v>
      </c>
      <c r="C296" s="258"/>
      <c r="D296" s="255"/>
      <c r="E296" s="196"/>
      <c r="F296" s="196"/>
      <c r="G296" s="196"/>
      <c r="H296" s="196"/>
      <c r="I296" s="196"/>
      <c r="J296" s="196"/>
      <c r="K296" s="196"/>
      <c r="L296" s="196"/>
      <c r="M296" s="196"/>
      <c r="N296" s="196"/>
      <c r="O296" s="196"/>
      <c r="P296" s="196"/>
      <c r="Q296" s="196"/>
    </row>
    <row r="297" spans="1:17" s="259" customFormat="1" hidden="1" outlineLevel="2">
      <c r="A297" s="256"/>
      <c r="B297" s="257"/>
      <c r="C297" s="258"/>
      <c r="D297" s="255"/>
      <c r="E297" s="196"/>
      <c r="F297" s="196"/>
      <c r="G297" s="196"/>
      <c r="H297" s="196"/>
      <c r="I297" s="196"/>
      <c r="J297" s="196"/>
      <c r="K297" s="196"/>
      <c r="L297" s="196"/>
      <c r="M297" s="196"/>
      <c r="N297" s="196"/>
      <c r="O297" s="196"/>
      <c r="P297" s="196"/>
      <c r="Q297" s="196"/>
    </row>
    <row r="298" spans="1:17" s="259" customFormat="1" hidden="1" outlineLevel="2">
      <c r="A298" s="256"/>
      <c r="B298" s="257"/>
      <c r="C298" s="258"/>
      <c r="D298" s="255"/>
      <c r="E298" s="267" t="str">
        <f t="shared" ref="E298:Q298" si="222" xml:space="preserve"> E$20</f>
        <v>Annual update - CPIH FYA active inflator from FYA 2017-18 - nominal year average prices (used for average RCV)</v>
      </c>
      <c r="F298" s="267">
        <f t="shared" si="222"/>
        <v>0</v>
      </c>
      <c r="G298" s="267" t="str">
        <f t="shared" si="222"/>
        <v>Factor</v>
      </c>
      <c r="H298" s="267">
        <f t="shared" si="222"/>
        <v>0</v>
      </c>
      <c r="I298" s="267">
        <f t="shared" si="222"/>
        <v>0</v>
      </c>
      <c r="J298" s="267">
        <f t="shared" si="222"/>
        <v>0</v>
      </c>
      <c r="K298" s="267">
        <f t="shared" si="222"/>
        <v>0</v>
      </c>
      <c r="L298" s="267">
        <f t="shared" si="222"/>
        <v>1.0386214616983847</v>
      </c>
      <c r="M298" s="267">
        <f t="shared" si="222"/>
        <v>1.0469374700143934</v>
      </c>
      <c r="N298" s="267">
        <f t="shared" si="222"/>
        <v>1.0853990084759317</v>
      </c>
      <c r="O298" s="267">
        <f t="shared" si="222"/>
        <v>0</v>
      </c>
      <c r="P298" s="267">
        <f t="shared" si="222"/>
        <v>0</v>
      </c>
      <c r="Q298" s="267">
        <f t="shared" si="222"/>
        <v>0</v>
      </c>
    </row>
    <row r="299" spans="1:17" s="259" customFormat="1" hidden="1" outlineLevel="2">
      <c r="A299" s="256"/>
      <c r="B299" s="257"/>
      <c r="C299" s="258"/>
      <c r="D299" s="255"/>
      <c r="E299" s="267" t="str">
        <f t="shared" ref="E299:Q299" si="223" xml:space="preserve"> E$21</f>
        <v>Annual update - CPIH FYE active inflator from FYA 2017-18 - nominal year end prices (used for RCV components)</v>
      </c>
      <c r="F299" s="267">
        <f t="shared" si="223"/>
        <v>0</v>
      </c>
      <c r="G299" s="267" t="str">
        <f t="shared" si="223"/>
        <v>Factor</v>
      </c>
      <c r="H299" s="267">
        <f t="shared" si="223"/>
        <v>0</v>
      </c>
      <c r="I299" s="267">
        <f t="shared" si="223"/>
        <v>0</v>
      </c>
      <c r="J299" s="267">
        <f t="shared" si="223"/>
        <v>0</v>
      </c>
      <c r="K299" s="267">
        <f t="shared" si="223"/>
        <v>0</v>
      </c>
      <c r="L299" s="267">
        <f t="shared" si="223"/>
        <v>1.0420598112905806</v>
      </c>
      <c r="M299" s="267">
        <f t="shared" si="223"/>
        <v>1.0526147449224375</v>
      </c>
      <c r="N299" s="267">
        <f t="shared" si="223"/>
        <v>1.1178634255557334</v>
      </c>
      <c r="O299" s="267">
        <f t="shared" si="223"/>
        <v>0</v>
      </c>
      <c r="P299" s="267">
        <f t="shared" si="223"/>
        <v>0</v>
      </c>
      <c r="Q299" s="267">
        <f t="shared" si="223"/>
        <v>0</v>
      </c>
    </row>
    <row r="300" spans="1:17" s="259" customFormat="1" outlineLevel="1">
      <c r="A300" s="256"/>
      <c r="B300" s="257"/>
      <c r="C300" s="258"/>
      <c r="D300" s="255"/>
      <c r="E300" s="196"/>
      <c r="F300" s="196"/>
      <c r="G300" s="196"/>
      <c r="H300" s="196"/>
      <c r="I300" s="196"/>
      <c r="J300" s="196"/>
      <c r="K300" s="196"/>
      <c r="L300" s="196"/>
      <c r="M300" s="196"/>
      <c r="N300" s="196"/>
      <c r="O300" s="196"/>
      <c r="P300" s="196"/>
      <c r="Q300" s="196"/>
    </row>
    <row r="301" spans="1:17" s="259" customFormat="1" outlineLevel="1" collapsed="1">
      <c r="A301" s="256"/>
      <c r="B301" s="257" t="s">
        <v>969</v>
      </c>
      <c r="C301" s="258"/>
      <c r="D301" s="255"/>
      <c r="E301" s="196"/>
      <c r="F301" s="196"/>
      <c r="G301" s="196"/>
      <c r="H301" s="196"/>
      <c r="I301" s="196"/>
      <c r="J301" s="196"/>
      <c r="K301" s="196"/>
      <c r="M301" s="274"/>
      <c r="N301" s="196"/>
      <c r="O301" s="196"/>
      <c r="P301" s="196"/>
      <c r="Q301" s="196"/>
    </row>
    <row r="302" spans="1:17" s="259" customFormat="1" hidden="1" outlineLevel="2">
      <c r="A302" s="256"/>
      <c r="B302" s="257"/>
      <c r="C302" s="258"/>
      <c r="D302" s="255"/>
      <c r="E302" s="196"/>
      <c r="F302" s="196"/>
      <c r="G302" s="196"/>
      <c r="H302" s="196"/>
      <c r="I302" s="196"/>
      <c r="J302" s="196"/>
      <c r="K302" s="196"/>
      <c r="L302" s="196"/>
      <c r="M302" s="196"/>
      <c r="N302" s="196"/>
      <c r="O302" s="196"/>
      <c r="P302" s="196"/>
      <c r="Q302" s="196"/>
    </row>
    <row r="303" spans="1:17" s="526" customFormat="1" hidden="1" outlineLevel="2">
      <c r="A303" s="593"/>
      <c r="B303" s="594"/>
      <c r="C303" s="595"/>
      <c r="D303" s="596"/>
      <c r="E303" s="525" t="s">
        <v>1033</v>
      </c>
      <c r="F303" s="525"/>
      <c r="G303" s="525" t="s">
        <v>255</v>
      </c>
      <c r="H303" s="525"/>
      <c r="I303" s="525"/>
      <c r="J303" s="525">
        <f t="shared" ref="J303:Q303" si="224" xml:space="preserve"> J259 * J299</f>
        <v>0</v>
      </c>
      <c r="K303" s="525">
        <f t="shared" si="224"/>
        <v>0</v>
      </c>
      <c r="L303" s="525">
        <f t="shared" si="224"/>
        <v>0</v>
      </c>
      <c r="M303" s="525">
        <f t="shared" si="224"/>
        <v>1769.2590571719747</v>
      </c>
      <c r="N303" s="525">
        <f t="shared" si="224"/>
        <v>1721.0231314983948</v>
      </c>
      <c r="O303" s="525">
        <f t="shared" si="224"/>
        <v>0</v>
      </c>
      <c r="P303" s="525">
        <f t="shared" si="224"/>
        <v>0</v>
      </c>
      <c r="Q303" s="525">
        <f t="shared" si="224"/>
        <v>0</v>
      </c>
    </row>
    <row r="304" spans="1:17" s="526" customFormat="1" hidden="1" outlineLevel="2">
      <c r="A304" s="593"/>
      <c r="B304" s="594"/>
      <c r="C304" s="595"/>
      <c r="D304" s="596" t="s">
        <v>719</v>
      </c>
      <c r="E304" s="525" t="s">
        <v>1034</v>
      </c>
      <c r="F304" s="525"/>
      <c r="G304" s="525" t="s">
        <v>255</v>
      </c>
      <c r="H304" s="525"/>
      <c r="I304" s="525"/>
      <c r="J304" s="525">
        <f t="shared" ref="J304:Q304" si="225" xml:space="preserve"> J260 * J299</f>
        <v>0</v>
      </c>
      <c r="K304" s="525">
        <f t="shared" si="225"/>
        <v>0</v>
      </c>
      <c r="L304" s="525">
        <f t="shared" si="225"/>
        <v>0</v>
      </c>
      <c r="M304" s="525">
        <f t="shared" si="225"/>
        <v>15.3616159685459</v>
      </c>
      <c r="N304" s="525">
        <f t="shared" si="225"/>
        <v>99.409806377484799</v>
      </c>
      <c r="O304" s="525">
        <f t="shared" si="225"/>
        <v>0</v>
      </c>
      <c r="P304" s="525">
        <f t="shared" si="225"/>
        <v>0</v>
      </c>
      <c r="Q304" s="525">
        <f t="shared" si="225"/>
        <v>0</v>
      </c>
    </row>
    <row r="305" spans="1:17" s="526" customFormat="1" hidden="1" outlineLevel="2">
      <c r="A305" s="593"/>
      <c r="B305" s="594"/>
      <c r="C305" s="595"/>
      <c r="D305" s="596" t="s">
        <v>631</v>
      </c>
      <c r="E305" s="525" t="s">
        <v>1035</v>
      </c>
      <c r="F305" s="525"/>
      <c r="G305" s="525" t="s">
        <v>255</v>
      </c>
      <c r="H305" s="525"/>
      <c r="I305" s="525"/>
      <c r="J305" s="525">
        <f t="shared" ref="J305:Q305" si="226" xml:space="preserve"> J261 * J299</f>
        <v>0</v>
      </c>
      <c r="K305" s="525">
        <f t="shared" si="226"/>
        <v>0</v>
      </c>
      <c r="L305" s="525">
        <f t="shared" si="226"/>
        <v>0</v>
      </c>
      <c r="M305" s="525">
        <f t="shared" si="226"/>
        <v>104.51697905281362</v>
      </c>
      <c r="N305" s="525">
        <f t="shared" si="226"/>
        <v>107.58234953972836</v>
      </c>
      <c r="O305" s="525">
        <f t="shared" si="226"/>
        <v>0</v>
      </c>
      <c r="P305" s="525">
        <f t="shared" si="226"/>
        <v>0</v>
      </c>
      <c r="Q305" s="525">
        <f t="shared" si="226"/>
        <v>0</v>
      </c>
    </row>
    <row r="306" spans="1:17" s="526" customFormat="1" hidden="1" outlineLevel="2">
      <c r="A306" s="593"/>
      <c r="B306" s="594"/>
      <c r="C306" s="595"/>
      <c r="D306" s="596"/>
      <c r="E306" s="525" t="s">
        <v>1036</v>
      </c>
      <c r="F306" s="525"/>
      <c r="G306" s="525" t="s">
        <v>255</v>
      </c>
      <c r="H306" s="525"/>
      <c r="I306" s="525"/>
      <c r="J306" s="525">
        <f t="shared" ref="J306:Q306" si="227" xml:space="preserve"> J262 * J299</f>
        <v>0</v>
      </c>
      <c r="K306" s="525">
        <f t="shared" si="227"/>
        <v>0</v>
      </c>
      <c r="L306" s="525">
        <f t="shared" si="227"/>
        <v>1765.5420932507859</v>
      </c>
      <c r="M306" s="525">
        <f t="shared" si="227"/>
        <v>1680.1036940877068</v>
      </c>
      <c r="N306" s="525">
        <f t="shared" si="227"/>
        <v>1712.8505883361511</v>
      </c>
      <c r="O306" s="525">
        <f t="shared" si="227"/>
        <v>0</v>
      </c>
      <c r="P306" s="525">
        <f t="shared" si="227"/>
        <v>0</v>
      </c>
      <c r="Q306" s="525">
        <f t="shared" si="227"/>
        <v>0</v>
      </c>
    </row>
    <row r="307" spans="1:17" s="573" customFormat="1" hidden="1" outlineLevel="2">
      <c r="A307" s="572"/>
      <c r="B307" s="570"/>
      <c r="C307" s="574"/>
      <c r="D307" s="571"/>
      <c r="E307" s="577"/>
      <c r="F307" s="577"/>
      <c r="G307" s="577"/>
      <c r="H307" s="577"/>
      <c r="I307" s="577"/>
      <c r="J307" s="577"/>
      <c r="K307" s="577"/>
      <c r="L307" s="577"/>
      <c r="M307" s="577"/>
      <c r="N307" s="577"/>
      <c r="O307" s="577"/>
      <c r="P307" s="577"/>
      <c r="Q307" s="577"/>
    </row>
    <row r="308" spans="1:17" s="658" customFormat="1" hidden="1" outlineLevel="2">
      <c r="A308" s="654"/>
      <c r="B308" s="655"/>
      <c r="C308" s="656"/>
      <c r="D308" s="657"/>
      <c r="E308" s="645" t="s">
        <v>1037</v>
      </c>
      <c r="F308" s="645"/>
      <c r="G308" s="645" t="s">
        <v>255</v>
      </c>
      <c r="H308" s="645"/>
      <c r="I308" s="645"/>
      <c r="J308" s="645">
        <f t="shared" ref="J308:L308" si="228" xml:space="preserve"> IF(J$11 = 1, J271 * J299 - (I312 - I306), J271 * J299)</f>
        <v>0</v>
      </c>
      <c r="K308" s="645">
        <f t="shared" si="228"/>
        <v>0</v>
      </c>
      <c r="L308" s="645">
        <f t="shared" si="228"/>
        <v>0</v>
      </c>
      <c r="M308" s="645">
        <f xml:space="preserve"> IF(M$11 = 1, M271 * M299 - (L312 - L306), M271 * M299)</f>
        <v>1769.1456327244598</v>
      </c>
      <c r="N308" s="645">
        <f t="shared" ref="N308:Q308" si="229" xml:space="preserve"> IF(N$11 = 1, N271 * N299 - (M312 - M306), N271 * N299)</f>
        <v>1735.7929612797295</v>
      </c>
      <c r="O308" s="645">
        <f t="shared" si="229"/>
        <v>0</v>
      </c>
      <c r="P308" s="645">
        <f t="shared" si="229"/>
        <v>0</v>
      </c>
      <c r="Q308" s="645">
        <f t="shared" si="229"/>
        <v>0</v>
      </c>
    </row>
    <row r="309" spans="1:17" s="658" customFormat="1" hidden="1" outlineLevel="2">
      <c r="A309" s="654"/>
      <c r="B309" s="655"/>
      <c r="C309" s="656"/>
      <c r="D309" s="657" t="s">
        <v>719</v>
      </c>
      <c r="E309" s="645" t="s">
        <v>1038</v>
      </c>
      <c r="F309" s="645"/>
      <c r="G309" s="645" t="s">
        <v>255</v>
      </c>
      <c r="H309" s="645"/>
      <c r="I309" s="645"/>
      <c r="J309" s="645">
        <f>IF(J$11 = 1, (J272 - PR19FDPublishedTables!J237) * J299, J272 * J299)</f>
        <v>0</v>
      </c>
      <c r="K309" s="645">
        <f>IF(K$11 = 1, (K272 - PR19FDPublishedTables!K237) * K299, K272 * K299)</f>
        <v>0</v>
      </c>
      <c r="L309" s="645">
        <f>IF(L$11 = 1, (L272 - PR19FDPublishedTables!L237) * L299, L272 * L299)</f>
        <v>0</v>
      </c>
      <c r="M309" s="645">
        <f>IF(M$11 = 1, (M272 - PR19FDPublishedTables!M237) * M299, M272 * M299)</f>
        <v>14.279483570303192</v>
      </c>
      <c r="N309" s="645">
        <f>IF(N$11 = 1, (N272 - PR19FDPublishedTables!N237) * N299, N272 * N299)</f>
        <v>66.20015971896197</v>
      </c>
      <c r="O309" s="645">
        <f>IF(O$11 = 1, (O272 - PR19FDPublishedTables!O237) * O299, O272 * O299)</f>
        <v>0</v>
      </c>
      <c r="P309" s="645">
        <f>IF(P$11 = 1, (P272 - PR19FDPublishedTables!P237) * P299, P272 * P299)</f>
        <v>0</v>
      </c>
      <c r="Q309" s="645">
        <f>IF(Q$11 = 1, (Q272 - PR19FDPublishedTables!Q237) * Q299, Q272 * Q299)</f>
        <v>0</v>
      </c>
    </row>
    <row r="310" spans="1:17" s="526" customFormat="1" hidden="1" outlineLevel="2">
      <c r="A310" s="593"/>
      <c r="B310" s="594"/>
      <c r="C310" s="595"/>
      <c r="D310" s="596" t="s">
        <v>631</v>
      </c>
      <c r="E310" s="525" t="s">
        <v>1039</v>
      </c>
      <c r="F310" s="525"/>
      <c r="G310" s="525" t="s">
        <v>255</v>
      </c>
      <c r="H310" s="525"/>
      <c r="I310" s="525"/>
      <c r="J310" s="525">
        <f t="shared" ref="J310:Q310" si="230" xml:space="preserve"> J273 * J299</f>
        <v>0</v>
      </c>
      <c r="K310" s="525">
        <f t="shared" si="230"/>
        <v>0</v>
      </c>
      <c r="L310" s="525">
        <f t="shared" si="230"/>
        <v>0</v>
      </c>
      <c r="M310" s="525">
        <f t="shared" si="230"/>
        <v>86.612709654795168</v>
      </c>
      <c r="N310" s="525">
        <f t="shared" si="230"/>
        <v>88.472678200646044</v>
      </c>
      <c r="O310" s="525">
        <f t="shared" si="230"/>
        <v>0</v>
      </c>
      <c r="P310" s="525">
        <f t="shared" si="230"/>
        <v>0</v>
      </c>
      <c r="Q310" s="525">
        <f t="shared" si="230"/>
        <v>0</v>
      </c>
    </row>
    <row r="311" spans="1:17" s="526" customFormat="1" hidden="1" outlineLevel="2">
      <c r="A311" s="593"/>
      <c r="B311" s="594"/>
      <c r="C311" s="595"/>
      <c r="D311" s="596" t="s">
        <v>631</v>
      </c>
      <c r="E311" s="525" t="s">
        <v>1040</v>
      </c>
      <c r="F311" s="525"/>
      <c r="G311" s="525" t="s">
        <v>255</v>
      </c>
      <c r="H311" s="525"/>
      <c r="I311" s="525"/>
      <c r="J311" s="525">
        <f t="shared" ref="J311:Q311" si="231" xml:space="preserve"> J274 * J299</f>
        <v>0</v>
      </c>
      <c r="K311" s="525">
        <f t="shared" si="231"/>
        <v>0</v>
      </c>
      <c r="L311" s="525">
        <f t="shared" si="231"/>
        <v>0</v>
      </c>
      <c r="M311" s="525">
        <f t="shared" si="231"/>
        <v>0</v>
      </c>
      <c r="N311" s="525">
        <f t="shared" si="231"/>
        <v>0</v>
      </c>
      <c r="O311" s="525">
        <f t="shared" si="231"/>
        <v>0</v>
      </c>
      <c r="P311" s="525">
        <f t="shared" si="231"/>
        <v>0</v>
      </c>
      <c r="Q311" s="525">
        <f t="shared" si="231"/>
        <v>0</v>
      </c>
    </row>
    <row r="312" spans="1:17" s="526" customFormat="1" hidden="1" outlineLevel="2">
      <c r="A312" s="593"/>
      <c r="B312" s="594"/>
      <c r="C312" s="595"/>
      <c r="D312" s="596"/>
      <c r="E312" s="525" t="s">
        <v>1041</v>
      </c>
      <c r="F312" s="525"/>
      <c r="G312" s="525" t="s">
        <v>255</v>
      </c>
      <c r="I312" s="525"/>
      <c r="J312" s="525">
        <f t="shared" ref="J312:Q312" si="232" xml:space="preserve"> IF( J$10 = 1, J267 * J299, J275 * J299)</f>
        <v>0</v>
      </c>
      <c r="K312" s="525">
        <f t="shared" si="232"/>
        <v>0</v>
      </c>
      <c r="L312" s="525">
        <f xml:space="preserve"> IF( L$10 = 1, L267 * L299, L275 * L299)</f>
        <v>1765.5420932507827</v>
      </c>
      <c r="M312" s="525">
        <f t="shared" si="232"/>
        <v>1696.8124066399648</v>
      </c>
      <c r="N312" s="525">
        <f t="shared" si="232"/>
        <v>1713.5204427980452</v>
      </c>
      <c r="O312" s="525">
        <f t="shared" si="232"/>
        <v>0</v>
      </c>
      <c r="P312" s="525">
        <f t="shared" si="232"/>
        <v>0</v>
      </c>
      <c r="Q312" s="525">
        <f t="shared" si="232"/>
        <v>0</v>
      </c>
    </row>
    <row r="313" spans="1:17" s="573" customFormat="1" hidden="1" outlineLevel="2">
      <c r="A313" s="572"/>
      <c r="B313" s="570"/>
      <c r="C313" s="574"/>
      <c r="D313" s="571"/>
      <c r="E313" s="577"/>
      <c r="F313" s="577"/>
      <c r="G313" s="577"/>
      <c r="I313" s="577"/>
      <c r="J313" s="577"/>
      <c r="K313" s="577"/>
      <c r="L313" s="647"/>
      <c r="M313" s="577"/>
      <c r="N313" s="577"/>
      <c r="O313" s="577"/>
      <c r="P313" s="577"/>
      <c r="Q313" s="577"/>
    </row>
    <row r="314" spans="1:17" s="526" customFormat="1" hidden="1" outlineLevel="2">
      <c r="A314" s="593"/>
      <c r="B314" s="594"/>
      <c r="C314" s="595"/>
      <c r="D314" s="596"/>
      <c r="E314" s="525" t="s">
        <v>1042</v>
      </c>
      <c r="F314" s="525"/>
      <c r="G314" s="525" t="s">
        <v>255</v>
      </c>
      <c r="H314" s="525"/>
      <c r="I314" s="525"/>
      <c r="J314" s="525">
        <f t="shared" ref="J314:Q314" si="233" xml:space="preserve"> J282 * J299</f>
        <v>0</v>
      </c>
      <c r="K314" s="525">
        <f t="shared" si="233"/>
        <v>0</v>
      </c>
      <c r="L314" s="525">
        <f t="shared" si="233"/>
        <v>0</v>
      </c>
      <c r="M314" s="525">
        <f t="shared" si="233"/>
        <v>0</v>
      </c>
      <c r="N314" s="525">
        <f t="shared" si="233"/>
        <v>153.18372857026955</v>
      </c>
      <c r="O314" s="525">
        <f t="shared" si="233"/>
        <v>0</v>
      </c>
      <c r="P314" s="525">
        <f t="shared" si="233"/>
        <v>0</v>
      </c>
      <c r="Q314" s="525">
        <f t="shared" si="233"/>
        <v>0</v>
      </c>
    </row>
    <row r="315" spans="1:17" s="526" customFormat="1" hidden="1" outlineLevel="2">
      <c r="A315" s="593"/>
      <c r="B315" s="594"/>
      <c r="C315" s="595"/>
      <c r="D315" s="596" t="s">
        <v>719</v>
      </c>
      <c r="E315" s="525" t="s">
        <v>1043</v>
      </c>
      <c r="F315" s="525"/>
      <c r="G315" s="525" t="s">
        <v>255</v>
      </c>
      <c r="H315" s="525"/>
      <c r="I315" s="525"/>
      <c r="J315" s="525">
        <f t="shared" ref="J315:Q315" si="234" xml:space="preserve"> J283 * J299</f>
        <v>0</v>
      </c>
      <c r="K315" s="525">
        <f t="shared" si="234"/>
        <v>0</v>
      </c>
      <c r="L315" s="525">
        <f t="shared" si="234"/>
        <v>0</v>
      </c>
      <c r="M315" s="525">
        <f t="shared" si="234"/>
        <v>0</v>
      </c>
      <c r="N315" s="525">
        <f t="shared" si="234"/>
        <v>5.8421640851807419</v>
      </c>
      <c r="O315" s="525">
        <f t="shared" si="234"/>
        <v>0</v>
      </c>
      <c r="P315" s="525">
        <f t="shared" si="234"/>
        <v>0</v>
      </c>
      <c r="Q315" s="525">
        <f t="shared" si="234"/>
        <v>0</v>
      </c>
    </row>
    <row r="316" spans="1:17" s="526" customFormat="1" hidden="1" outlineLevel="2">
      <c r="A316" s="593"/>
      <c r="B316" s="594"/>
      <c r="C316" s="595"/>
      <c r="D316" s="596" t="s">
        <v>719</v>
      </c>
      <c r="E316" s="525" t="s">
        <v>1044</v>
      </c>
      <c r="F316" s="525"/>
      <c r="G316" s="525" t="s">
        <v>255</v>
      </c>
      <c r="H316" s="525"/>
      <c r="I316" s="525"/>
      <c r="J316" s="525">
        <f t="shared" ref="J316:Q316" si="235" xml:space="preserve"> J284 * J299</f>
        <v>0</v>
      </c>
      <c r="K316" s="525">
        <f t="shared" si="235"/>
        <v>0</v>
      </c>
      <c r="L316" s="525">
        <f t="shared" si="235"/>
        <v>0</v>
      </c>
      <c r="M316" s="525">
        <f t="shared" si="235"/>
        <v>153.47036761060335</v>
      </c>
      <c r="N316" s="525">
        <f t="shared" si="235"/>
        <v>142.52630495462273</v>
      </c>
      <c r="O316" s="525">
        <f t="shared" si="235"/>
        <v>0</v>
      </c>
      <c r="P316" s="525">
        <f t="shared" si="235"/>
        <v>0</v>
      </c>
      <c r="Q316" s="525">
        <f t="shared" si="235"/>
        <v>0</v>
      </c>
    </row>
    <row r="317" spans="1:17" s="526" customFormat="1" hidden="1" outlineLevel="2">
      <c r="A317" s="593"/>
      <c r="B317" s="594"/>
      <c r="C317" s="595"/>
      <c r="D317" s="596" t="s">
        <v>631</v>
      </c>
      <c r="E317" s="525" t="s">
        <v>1045</v>
      </c>
      <c r="F317" s="525"/>
      <c r="G317" s="525" t="s">
        <v>255</v>
      </c>
      <c r="H317" s="525"/>
      <c r="I317" s="525"/>
      <c r="J317" s="525">
        <f t="shared" ref="J317:Q317" si="236" xml:space="preserve"> J285 * J299</f>
        <v>0</v>
      </c>
      <c r="K317" s="525">
        <f t="shared" si="236"/>
        <v>0</v>
      </c>
      <c r="L317" s="525">
        <f t="shared" si="236"/>
        <v>0</v>
      </c>
      <c r="M317" s="525">
        <f t="shared" si="236"/>
        <v>3.7266729813944539</v>
      </c>
      <c r="N317" s="525">
        <f t="shared" si="236"/>
        <v>11.306529611984915</v>
      </c>
      <c r="O317" s="525">
        <f t="shared" si="236"/>
        <v>0</v>
      </c>
      <c r="P317" s="525">
        <f t="shared" si="236"/>
        <v>0</v>
      </c>
      <c r="Q317" s="525">
        <f t="shared" si="236"/>
        <v>0</v>
      </c>
    </row>
    <row r="318" spans="1:17" s="526" customFormat="1" hidden="1" outlineLevel="2">
      <c r="A318" s="593"/>
      <c r="B318" s="594"/>
      <c r="C318" s="595"/>
      <c r="D318" s="596"/>
      <c r="E318" s="525" t="s">
        <v>1046</v>
      </c>
      <c r="F318" s="525"/>
      <c r="G318" s="525" t="s">
        <v>255</v>
      </c>
      <c r="H318" s="525"/>
      <c r="I318" s="525"/>
      <c r="J318" s="525">
        <f t="shared" ref="J318:Q318" si="237" xml:space="preserve"> IF( J$10 = 1, J278 * J299, J286 * J299)</f>
        <v>0</v>
      </c>
      <c r="K318" s="525">
        <f t="shared" si="237"/>
        <v>0</v>
      </c>
      <c r="L318" s="525">
        <f t="shared" si="237"/>
        <v>0</v>
      </c>
      <c r="M318" s="525">
        <f t="shared" si="237"/>
        <v>149.7436946292089</v>
      </c>
      <c r="N318" s="525">
        <f t="shared" si="237"/>
        <v>290.24566799808815</v>
      </c>
      <c r="O318" s="525">
        <f t="shared" si="237"/>
        <v>0</v>
      </c>
      <c r="P318" s="525">
        <f t="shared" si="237"/>
        <v>0</v>
      </c>
      <c r="Q318" s="525">
        <f t="shared" si="237"/>
        <v>0</v>
      </c>
    </row>
    <row r="319" spans="1:17" s="172" customFormat="1" hidden="1" outlineLevel="2">
      <c r="A319" s="586"/>
      <c r="B319" s="587"/>
      <c r="C319" s="646"/>
      <c r="D319" s="589"/>
      <c r="E319" s="647"/>
      <c r="F319" s="647"/>
      <c r="G319" s="647"/>
      <c r="H319" s="647"/>
      <c r="I319" s="647"/>
      <c r="J319" s="647"/>
      <c r="K319" s="647"/>
      <c r="L319" s="647"/>
      <c r="M319" s="647"/>
      <c r="N319" s="647"/>
      <c r="O319" s="647"/>
      <c r="P319" s="647"/>
      <c r="Q319" s="647"/>
    </row>
    <row r="320" spans="1:17" s="526" customFormat="1" hidden="1" outlineLevel="2">
      <c r="A320" s="593"/>
      <c r="B320" s="594"/>
      <c r="C320" s="595"/>
      <c r="D320" s="596"/>
      <c r="E320" s="525" t="s">
        <v>1047</v>
      </c>
      <c r="F320" s="525"/>
      <c r="G320" s="525" t="s">
        <v>255</v>
      </c>
      <c r="H320" s="525"/>
      <c r="I320" s="525"/>
      <c r="J320" s="525">
        <f t="shared" ref="J320:Q321" si="238" xml:space="preserve"> J303 + J308 + J314</f>
        <v>0</v>
      </c>
      <c r="K320" s="525">
        <f t="shared" si="238"/>
        <v>0</v>
      </c>
      <c r="L320" s="525">
        <f t="shared" si="238"/>
        <v>0</v>
      </c>
      <c r="M320" s="525">
        <f t="shared" si="238"/>
        <v>3538.4046898964343</v>
      </c>
      <c r="N320" s="525">
        <f t="shared" si="238"/>
        <v>3609.9998213483941</v>
      </c>
      <c r="O320" s="525">
        <f t="shared" si="238"/>
        <v>0</v>
      </c>
      <c r="P320" s="525">
        <f t="shared" si="238"/>
        <v>0</v>
      </c>
      <c r="Q320" s="525">
        <f t="shared" si="238"/>
        <v>0</v>
      </c>
    </row>
    <row r="321" spans="1:17" s="526" customFormat="1" hidden="1" outlineLevel="2">
      <c r="A321" s="593"/>
      <c r="B321" s="594"/>
      <c r="C321" s="595"/>
      <c r="D321" s="596" t="s">
        <v>719</v>
      </c>
      <c r="E321" s="525" t="s">
        <v>1048</v>
      </c>
      <c r="F321" s="525"/>
      <c r="G321" s="525" t="s">
        <v>255</v>
      </c>
      <c r="H321" s="525"/>
      <c r="I321" s="525"/>
      <c r="J321" s="525">
        <f t="shared" si="238"/>
        <v>0</v>
      </c>
      <c r="K321" s="525">
        <f t="shared" si="238"/>
        <v>0</v>
      </c>
      <c r="L321" s="525">
        <f t="shared" si="238"/>
        <v>0</v>
      </c>
      <c r="M321" s="525">
        <f t="shared" si="238"/>
        <v>29.64109953884909</v>
      </c>
      <c r="N321" s="525">
        <f t="shared" si="238"/>
        <v>171.45213018162752</v>
      </c>
      <c r="O321" s="525">
        <f t="shared" si="238"/>
        <v>0</v>
      </c>
      <c r="P321" s="525">
        <f t="shared" si="238"/>
        <v>0</v>
      </c>
      <c r="Q321" s="525">
        <f t="shared" si="238"/>
        <v>0</v>
      </c>
    </row>
    <row r="322" spans="1:17" s="526" customFormat="1" hidden="1" outlineLevel="2">
      <c r="A322" s="593"/>
      <c r="B322" s="594"/>
      <c r="C322" s="595"/>
      <c r="D322" s="596" t="s">
        <v>719</v>
      </c>
      <c r="E322" s="525" t="s">
        <v>1049</v>
      </c>
      <c r="F322" s="525"/>
      <c r="G322" s="525" t="s">
        <v>255</v>
      </c>
      <c r="H322" s="525"/>
      <c r="I322" s="525"/>
      <c r="J322" s="525">
        <f t="shared" ref="J322:Q322" si="239" xml:space="preserve"> J316</f>
        <v>0</v>
      </c>
      <c r="K322" s="525">
        <f t="shared" si="239"/>
        <v>0</v>
      </c>
      <c r="L322" s="525">
        <f t="shared" si="239"/>
        <v>0</v>
      </c>
      <c r="M322" s="525">
        <f t="shared" si="239"/>
        <v>153.47036761060335</v>
      </c>
      <c r="N322" s="525">
        <f t="shared" si="239"/>
        <v>142.52630495462273</v>
      </c>
      <c r="O322" s="525">
        <f t="shared" si="239"/>
        <v>0</v>
      </c>
      <c r="P322" s="525">
        <f t="shared" si="239"/>
        <v>0</v>
      </c>
      <c r="Q322" s="525">
        <f t="shared" si="239"/>
        <v>0</v>
      </c>
    </row>
    <row r="323" spans="1:17" s="526" customFormat="1" hidden="1" outlineLevel="2">
      <c r="A323" s="593"/>
      <c r="B323" s="594"/>
      <c r="C323" s="595"/>
      <c r="D323" s="596" t="s">
        <v>631</v>
      </c>
      <c r="E323" s="525" t="s">
        <v>1050</v>
      </c>
      <c r="F323" s="525"/>
      <c r="G323" s="525" t="s">
        <v>255</v>
      </c>
      <c r="H323" s="525"/>
      <c r="I323" s="525"/>
      <c r="J323" s="525">
        <f t="shared" ref="J323:Q323" si="240" xml:space="preserve"> J305 + J310 + J317</f>
        <v>0</v>
      </c>
      <c r="K323" s="525">
        <f t="shared" si="240"/>
        <v>0</v>
      </c>
      <c r="L323" s="525">
        <f t="shared" si="240"/>
        <v>0</v>
      </c>
      <c r="M323" s="525">
        <f t="shared" si="240"/>
        <v>194.85636168900325</v>
      </c>
      <c r="N323" s="525">
        <f t="shared" si="240"/>
        <v>207.36155735235931</v>
      </c>
      <c r="O323" s="525">
        <f t="shared" si="240"/>
        <v>0</v>
      </c>
      <c r="P323" s="525">
        <f t="shared" si="240"/>
        <v>0</v>
      </c>
      <c r="Q323" s="525">
        <f t="shared" si="240"/>
        <v>0</v>
      </c>
    </row>
    <row r="324" spans="1:17" s="526" customFormat="1" hidden="1" outlineLevel="2">
      <c r="A324" s="593"/>
      <c r="B324" s="594"/>
      <c r="C324" s="595"/>
      <c r="D324" s="596" t="s">
        <v>631</v>
      </c>
      <c r="E324" s="525" t="s">
        <v>1051</v>
      </c>
      <c r="F324" s="525"/>
      <c r="G324" s="525" t="s">
        <v>255</v>
      </c>
      <c r="H324" s="525"/>
      <c r="I324" s="525"/>
      <c r="J324" s="525">
        <f t="shared" ref="J324:Q324" si="241" xml:space="preserve"> J311</f>
        <v>0</v>
      </c>
      <c r="K324" s="525">
        <f t="shared" si="241"/>
        <v>0</v>
      </c>
      <c r="L324" s="525">
        <f t="shared" si="241"/>
        <v>0</v>
      </c>
      <c r="M324" s="525">
        <f t="shared" si="241"/>
        <v>0</v>
      </c>
      <c r="N324" s="525">
        <f t="shared" si="241"/>
        <v>0</v>
      </c>
      <c r="O324" s="525">
        <f t="shared" si="241"/>
        <v>0</v>
      </c>
      <c r="P324" s="525">
        <f t="shared" si="241"/>
        <v>0</v>
      </c>
      <c r="Q324" s="525">
        <f t="shared" si="241"/>
        <v>0</v>
      </c>
    </row>
    <row r="325" spans="1:17" s="526" customFormat="1" hidden="1" outlineLevel="2">
      <c r="A325" s="593"/>
      <c r="B325" s="594"/>
      <c r="C325" s="595"/>
      <c r="D325" s="596"/>
      <c r="E325" s="525" t="s">
        <v>1052</v>
      </c>
      <c r="F325" s="525"/>
      <c r="G325" s="525" t="s">
        <v>255</v>
      </c>
      <c r="H325" s="525"/>
      <c r="I325" s="525"/>
      <c r="J325" s="525">
        <f t="shared" ref="J325:Q325" si="242" xml:space="preserve"> J306 + J312 + J318</f>
        <v>0</v>
      </c>
      <c r="K325" s="525">
        <f t="shared" si="242"/>
        <v>0</v>
      </c>
      <c r="L325" s="525">
        <f t="shared" si="242"/>
        <v>3531.0841865015686</v>
      </c>
      <c r="M325" s="525">
        <f t="shared" si="242"/>
        <v>3526.6597953568807</v>
      </c>
      <c r="N325" s="525">
        <f t="shared" si="242"/>
        <v>3716.6166991322848</v>
      </c>
      <c r="O325" s="525">
        <f t="shared" si="242"/>
        <v>0</v>
      </c>
      <c r="P325" s="525">
        <f t="shared" si="242"/>
        <v>0</v>
      </c>
      <c r="Q325" s="525">
        <f t="shared" si="242"/>
        <v>0</v>
      </c>
    </row>
    <row r="326" spans="1:17" s="526" customFormat="1" hidden="1" outlineLevel="2">
      <c r="A326" s="593"/>
      <c r="B326" s="594"/>
      <c r="C326" s="595"/>
      <c r="D326" s="596"/>
      <c r="E326" s="525"/>
      <c r="F326" s="525"/>
      <c r="G326" s="525"/>
      <c r="H326" s="525"/>
      <c r="I326" s="525"/>
      <c r="J326" s="525"/>
      <c r="K326" s="525"/>
      <c r="L326" s="525"/>
      <c r="M326" s="525"/>
      <c r="N326" s="525"/>
      <c r="O326" s="525"/>
      <c r="P326" s="525"/>
      <c r="Q326" s="525"/>
    </row>
    <row r="327" spans="1:17" s="526" customFormat="1" hidden="1" outlineLevel="2">
      <c r="A327" s="593"/>
      <c r="B327" s="594"/>
      <c r="C327" s="595"/>
      <c r="D327" s="596"/>
      <c r="E327" s="525" t="s">
        <v>1053</v>
      </c>
      <c r="F327" s="525"/>
      <c r="G327" s="525" t="s">
        <v>255</v>
      </c>
      <c r="H327" s="525"/>
      <c r="I327" s="525"/>
      <c r="J327" s="525">
        <f t="shared" ref="J327:Q327" si="243" xml:space="preserve"> J263 * J298</f>
        <v>0</v>
      </c>
      <c r="K327" s="525">
        <f t="shared" si="243"/>
        <v>0</v>
      </c>
      <c r="L327" s="525">
        <f t="shared" si="243"/>
        <v>0</v>
      </c>
      <c r="M327" s="525">
        <f t="shared" si="243"/>
        <v>1723.0186926511387</v>
      </c>
      <c r="N327" s="525">
        <f t="shared" si="243"/>
        <v>1715.3358578255404</v>
      </c>
      <c r="O327" s="525">
        <f t="shared" si="243"/>
        <v>0</v>
      </c>
      <c r="P327" s="525">
        <f t="shared" si="243"/>
        <v>0</v>
      </c>
      <c r="Q327" s="525">
        <f t="shared" si="243"/>
        <v>0</v>
      </c>
    </row>
    <row r="328" spans="1:17" s="526" customFormat="1" hidden="1" outlineLevel="2">
      <c r="A328" s="593"/>
      <c r="B328" s="594"/>
      <c r="C328" s="595"/>
      <c r="D328" s="596"/>
      <c r="E328" s="525" t="s">
        <v>1054</v>
      </c>
      <c r="F328" s="525"/>
      <c r="G328" s="525" t="s">
        <v>255</v>
      </c>
      <c r="H328" s="525"/>
      <c r="I328" s="525"/>
      <c r="J328" s="525">
        <f t="shared" ref="J328:Q328" si="244" xml:space="preserve"> J276 * J298</f>
        <v>0</v>
      </c>
      <c r="K328" s="525">
        <f t="shared" si="244"/>
        <v>0</v>
      </c>
      <c r="L328" s="525">
        <f t="shared" si="244"/>
        <v>0</v>
      </c>
      <c r="M328" s="525">
        <f t="shared" si="244"/>
        <v>1730.7334354217699</v>
      </c>
      <c r="N328" s="525">
        <f t="shared" si="244"/>
        <v>1706.7089096915918</v>
      </c>
      <c r="O328" s="525">
        <f t="shared" si="244"/>
        <v>0</v>
      </c>
      <c r="P328" s="525">
        <f t="shared" si="244"/>
        <v>0</v>
      </c>
      <c r="Q328" s="525">
        <f t="shared" si="244"/>
        <v>0</v>
      </c>
    </row>
    <row r="329" spans="1:17" s="526" customFormat="1" hidden="1" outlineLevel="2">
      <c r="A329" s="593"/>
      <c r="B329" s="594"/>
      <c r="C329" s="595"/>
      <c r="D329" s="596"/>
      <c r="E329" s="525" t="s">
        <v>1055</v>
      </c>
      <c r="F329" s="525"/>
      <c r="G329" s="525" t="s">
        <v>255</v>
      </c>
      <c r="H329" s="525"/>
      <c r="I329" s="525"/>
      <c r="J329" s="525">
        <f t="shared" ref="J329:Q329" si="245" xml:space="preserve"> J287 * J298</f>
        <v>0</v>
      </c>
      <c r="K329" s="525">
        <f t="shared" si="245"/>
        <v>0</v>
      </c>
      <c r="L329" s="525">
        <f t="shared" si="245"/>
        <v>0</v>
      </c>
      <c r="M329" s="525">
        <f t="shared" si="245"/>
        <v>74.468026199492257</v>
      </c>
      <c r="N329" s="525">
        <f t="shared" si="245"/>
        <v>218.11202304403187</v>
      </c>
      <c r="O329" s="525">
        <f t="shared" si="245"/>
        <v>0</v>
      </c>
      <c r="P329" s="525">
        <f t="shared" si="245"/>
        <v>0</v>
      </c>
      <c r="Q329" s="525">
        <f t="shared" si="245"/>
        <v>0</v>
      </c>
    </row>
    <row r="330" spans="1:17" s="529" customFormat="1" hidden="1" outlineLevel="2">
      <c r="A330" s="597"/>
      <c r="B330" s="598"/>
      <c r="C330" s="599"/>
      <c r="D330" s="600"/>
      <c r="E330" s="601" t="s">
        <v>1056</v>
      </c>
      <c r="F330" s="528"/>
      <c r="G330" s="528" t="s">
        <v>255</v>
      </c>
      <c r="H330" s="528"/>
      <c r="I330" s="528"/>
      <c r="J330" s="528">
        <f t="shared" ref="J330:Q330" si="246" xml:space="preserve"> SUM(J327:J329)</f>
        <v>0</v>
      </c>
      <c r="K330" s="528">
        <f t="shared" si="246"/>
        <v>0</v>
      </c>
      <c r="L330" s="528">
        <f t="shared" si="246"/>
        <v>0</v>
      </c>
      <c r="M330" s="528">
        <f t="shared" si="246"/>
        <v>3528.220154272401</v>
      </c>
      <c r="N330" s="528">
        <f t="shared" si="246"/>
        <v>3640.1567905611641</v>
      </c>
      <c r="O330" s="528">
        <f t="shared" si="246"/>
        <v>0</v>
      </c>
      <c r="P330" s="528">
        <f t="shared" si="246"/>
        <v>0</v>
      </c>
      <c r="Q330" s="528">
        <f t="shared" si="246"/>
        <v>0</v>
      </c>
    </row>
    <row r="331" spans="1:17" s="573" customFormat="1" outlineLevel="1">
      <c r="A331" s="572"/>
      <c r="B331" s="570"/>
      <c r="C331" s="574"/>
      <c r="D331" s="571"/>
      <c r="E331" s="577"/>
      <c r="F331" s="577"/>
      <c r="G331" s="577"/>
      <c r="H331" s="577"/>
      <c r="I331" s="577"/>
      <c r="J331" s="577"/>
      <c r="K331" s="577"/>
      <c r="L331" s="577"/>
      <c r="M331" s="577"/>
      <c r="N331" s="577"/>
      <c r="O331" s="577"/>
      <c r="P331" s="577"/>
      <c r="Q331" s="577"/>
    </row>
    <row r="332" spans="1:17" s="573" customFormat="1" outlineLevel="1" collapsed="1">
      <c r="A332" s="572"/>
      <c r="B332" s="570" t="s">
        <v>994</v>
      </c>
      <c r="C332" s="574"/>
      <c r="D332" s="571"/>
      <c r="E332" s="577"/>
      <c r="F332" s="577"/>
      <c r="G332" s="577"/>
      <c r="H332" s="577"/>
      <c r="I332" s="577"/>
      <c r="J332" s="577"/>
      <c r="K332" s="577"/>
      <c r="L332" s="577"/>
      <c r="M332" s="577"/>
      <c r="N332" s="577"/>
      <c r="O332" s="577"/>
      <c r="P332" s="577"/>
      <c r="Q332" s="577"/>
    </row>
    <row r="333" spans="1:17" s="573" customFormat="1" hidden="1" outlineLevel="2">
      <c r="A333" s="572"/>
      <c r="B333" s="570"/>
      <c r="C333" s="574"/>
      <c r="D333" s="571"/>
      <c r="E333" s="577"/>
      <c r="F333" s="577"/>
      <c r="G333" s="577"/>
      <c r="H333" s="577"/>
      <c r="I333" s="577"/>
      <c r="J333" s="577"/>
      <c r="K333" s="577"/>
      <c r="L333" s="577"/>
      <c r="M333" s="577"/>
      <c r="N333" s="577"/>
      <c r="O333" s="577"/>
      <c r="P333" s="577"/>
      <c r="Q333" s="577"/>
    </row>
    <row r="334" spans="1:17" s="573" customFormat="1" hidden="1" outlineLevel="2">
      <c r="A334" s="572"/>
      <c r="B334" s="570"/>
      <c r="C334" s="574"/>
      <c r="D334" s="571"/>
      <c r="E334" s="577" t="str">
        <f t="shared" ref="E334:Q334" si="247" xml:space="preserve"> E306</f>
        <v>Closing RCV (RPI inflated RCV) - WN - nominal (year end prices)</v>
      </c>
      <c r="F334" s="577">
        <f t="shared" si="247"/>
        <v>0</v>
      </c>
      <c r="G334" s="577" t="str">
        <f t="shared" si="247"/>
        <v>£m</v>
      </c>
      <c r="H334" s="577">
        <f t="shared" si="247"/>
        <v>0</v>
      </c>
      <c r="I334" s="577">
        <f t="shared" si="247"/>
        <v>0</v>
      </c>
      <c r="J334" s="577">
        <f t="shared" si="247"/>
        <v>0</v>
      </c>
      <c r="K334" s="577">
        <f t="shared" si="247"/>
        <v>0</v>
      </c>
      <c r="L334" s="274">
        <f t="shared" si="247"/>
        <v>1765.5420932507859</v>
      </c>
      <c r="M334" s="274">
        <f t="shared" si="247"/>
        <v>1680.1036940877068</v>
      </c>
      <c r="N334" s="577">
        <f t="shared" si="247"/>
        <v>1712.8505883361511</v>
      </c>
      <c r="O334" s="577">
        <f t="shared" si="247"/>
        <v>0</v>
      </c>
      <c r="P334" s="577">
        <f t="shared" si="247"/>
        <v>0</v>
      </c>
      <c r="Q334" s="577">
        <f t="shared" si="247"/>
        <v>0</v>
      </c>
    </row>
    <row r="335" spans="1:17" s="573" customFormat="1" hidden="1" outlineLevel="2">
      <c r="A335" s="572"/>
      <c r="B335" s="570"/>
      <c r="C335" s="574"/>
      <c r="D335" s="571" t="s">
        <v>719</v>
      </c>
      <c r="E335" s="577" t="str">
        <f xml:space="preserve"> E312</f>
        <v>Closing RCV (CPIH inflated RCV) - WN - nominal (year end prices)</v>
      </c>
      <c r="F335" s="577">
        <f xml:space="preserve"> F312</f>
        <v>0</v>
      </c>
      <c r="G335" s="577" t="str">
        <f xml:space="preserve"> G312</f>
        <v>£m</v>
      </c>
      <c r="H335" s="577">
        <f xml:space="preserve"> L313</f>
        <v>0</v>
      </c>
      <c r="I335" s="577">
        <f t="shared" ref="I335:Q335" si="248" xml:space="preserve"> I312</f>
        <v>0</v>
      </c>
      <c r="J335" s="577">
        <f t="shared" si="248"/>
        <v>0</v>
      </c>
      <c r="K335" s="577">
        <f t="shared" si="248"/>
        <v>0</v>
      </c>
      <c r="L335" s="274">
        <f t="shared" si="248"/>
        <v>1765.5420932507827</v>
      </c>
      <c r="M335" s="274">
        <f t="shared" si="248"/>
        <v>1696.8124066399648</v>
      </c>
      <c r="N335" s="577">
        <f t="shared" si="248"/>
        <v>1713.5204427980452</v>
      </c>
      <c r="O335" s="577">
        <f t="shared" si="248"/>
        <v>0</v>
      </c>
      <c r="P335" s="577">
        <f t="shared" si="248"/>
        <v>0</v>
      </c>
      <c r="Q335" s="577">
        <f t="shared" si="248"/>
        <v>0</v>
      </c>
    </row>
    <row r="336" spans="1:17" s="573" customFormat="1" hidden="1" outlineLevel="2">
      <c r="A336" s="572"/>
      <c r="B336" s="570"/>
      <c r="C336" s="574"/>
      <c r="D336" s="571" t="s">
        <v>719</v>
      </c>
      <c r="E336" s="577" t="str">
        <f t="shared" ref="E336:Q336" si="249" xml:space="preserve"> E318</f>
        <v>Closing RCV (Post 2020 investment RCV) - WN - nominal (year end prices)</v>
      </c>
      <c r="F336" s="577">
        <f t="shared" si="249"/>
        <v>0</v>
      </c>
      <c r="G336" s="577" t="str">
        <f t="shared" si="249"/>
        <v>£m</v>
      </c>
      <c r="H336" s="577">
        <f t="shared" si="249"/>
        <v>0</v>
      </c>
      <c r="I336" s="577">
        <f t="shared" si="249"/>
        <v>0</v>
      </c>
      <c r="J336" s="577">
        <f t="shared" si="249"/>
        <v>0</v>
      </c>
      <c r="K336" s="577">
        <f t="shared" si="249"/>
        <v>0</v>
      </c>
      <c r="L336" s="274">
        <f t="shared" si="249"/>
        <v>0</v>
      </c>
      <c r="M336" s="274">
        <f t="shared" si="249"/>
        <v>149.7436946292089</v>
      </c>
      <c r="N336" s="577">
        <f t="shared" si="249"/>
        <v>290.24566799808815</v>
      </c>
      <c r="O336" s="577">
        <f t="shared" si="249"/>
        <v>0</v>
      </c>
      <c r="P336" s="577">
        <f t="shared" si="249"/>
        <v>0</v>
      </c>
      <c r="Q336" s="577">
        <f t="shared" si="249"/>
        <v>0</v>
      </c>
    </row>
    <row r="337" spans="1:17" s="446" customFormat="1" hidden="1" outlineLevel="2">
      <c r="A337" s="586"/>
      <c r="B337" s="587"/>
      <c r="C337" s="588"/>
      <c r="D337" s="589"/>
      <c r="E337" s="590" t="s">
        <v>1057</v>
      </c>
      <c r="F337" s="590"/>
      <c r="G337" s="590" t="s">
        <v>255</v>
      </c>
      <c r="H337" s="590"/>
      <c r="I337" s="590"/>
      <c r="J337" s="610">
        <f t="shared" ref="J337:Q337" si="250" xml:space="preserve"> SUM(J334:J336)</f>
        <v>0</v>
      </c>
      <c r="K337" s="610">
        <f t="shared" si="250"/>
        <v>0</v>
      </c>
      <c r="L337" s="591">
        <f t="shared" si="250"/>
        <v>3531.0841865015686</v>
      </c>
      <c r="M337" s="591">
        <f t="shared" si="250"/>
        <v>3526.6597953568807</v>
      </c>
      <c r="N337" s="610">
        <f t="shared" si="250"/>
        <v>3716.6166991322848</v>
      </c>
      <c r="O337" s="610">
        <f t="shared" si="250"/>
        <v>0</v>
      </c>
      <c r="P337" s="610">
        <f t="shared" si="250"/>
        <v>0</v>
      </c>
      <c r="Q337" s="610">
        <f t="shared" si="250"/>
        <v>0</v>
      </c>
    </row>
    <row r="338" spans="1:17" s="573" customFormat="1" hidden="1" outlineLevel="2">
      <c r="A338" s="572"/>
      <c r="B338" s="570"/>
      <c r="C338" s="574"/>
      <c r="D338" s="571"/>
      <c r="E338" s="577"/>
      <c r="F338" s="577"/>
      <c r="G338" s="577"/>
      <c r="H338" s="577"/>
      <c r="I338" s="577"/>
      <c r="J338" s="577"/>
      <c r="K338" s="577"/>
      <c r="L338" s="577"/>
      <c r="M338" s="577"/>
      <c r="N338" s="577"/>
      <c r="O338" s="577"/>
      <c r="P338" s="577"/>
      <c r="Q338" s="577"/>
    </row>
    <row r="339" spans="1:17" s="573" customFormat="1" hidden="1" outlineLevel="2">
      <c r="A339" s="572"/>
      <c r="B339" s="570"/>
      <c r="C339" s="574"/>
      <c r="D339" s="571"/>
      <c r="E339" s="577" t="s">
        <v>1058</v>
      </c>
      <c r="F339" s="577"/>
      <c r="G339" s="577" t="s">
        <v>255</v>
      </c>
      <c r="H339" s="577"/>
      <c r="I339" s="577"/>
      <c r="J339" s="577">
        <f t="shared" ref="J339:J341" si="251" xml:space="preserve"> I334 * J$22</f>
        <v>0</v>
      </c>
      <c r="K339" s="577">
        <f t="shared" ref="K339:K341" si="252" xml:space="preserve"> J334 * K$22</f>
        <v>0</v>
      </c>
      <c r="L339" s="577">
        <f t="shared" ref="L339:L341" si="253" xml:space="preserve"> K334 * L$22</f>
        <v>0</v>
      </c>
      <c r="M339" s="577">
        <f xml:space="preserve"> L334 * M$22</f>
        <v>1783.4251162947628</v>
      </c>
      <c r="N339" s="577">
        <f xml:space="preserve"> M334 * N$22</f>
        <v>1784.2486815060879</v>
      </c>
      <c r="O339" s="577">
        <f t="shared" ref="O339:O341" si="254" xml:space="preserve"> N334 * O$22</f>
        <v>0</v>
      </c>
      <c r="P339" s="577">
        <f t="shared" ref="P339:P341" si="255" xml:space="preserve"> O334 * P$22</f>
        <v>0</v>
      </c>
      <c r="Q339" s="577">
        <f t="shared" ref="Q339:Q341" si="256" xml:space="preserve"> P334 * Q$22</f>
        <v>0</v>
      </c>
    </row>
    <row r="340" spans="1:17" s="573" customFormat="1" hidden="1" outlineLevel="2">
      <c r="A340" s="572"/>
      <c r="B340" s="570"/>
      <c r="C340" s="574"/>
      <c r="D340" s="571" t="s">
        <v>719</v>
      </c>
      <c r="E340" s="577" t="s">
        <v>1059</v>
      </c>
      <c r="F340" s="577"/>
      <c r="G340" s="577" t="s">
        <v>255</v>
      </c>
      <c r="H340" s="577"/>
      <c r="I340" s="577"/>
      <c r="J340" s="577">
        <f t="shared" si="251"/>
        <v>0</v>
      </c>
      <c r="K340" s="577">
        <f t="shared" si="252"/>
        <v>0</v>
      </c>
      <c r="L340" s="577">
        <f t="shared" si="253"/>
        <v>0</v>
      </c>
      <c r="M340" s="577">
        <f t="shared" ref="M340:M341" si="257" xml:space="preserve"> L335 * M$22</f>
        <v>1783.4251162947596</v>
      </c>
      <c r="N340" s="577">
        <f t="shared" ref="N340:N341" si="258" xml:space="preserve"> M335 * N$22</f>
        <v>1801.9931209986864</v>
      </c>
      <c r="O340" s="577">
        <f t="shared" si="254"/>
        <v>0</v>
      </c>
      <c r="P340" s="577">
        <f t="shared" si="255"/>
        <v>0</v>
      </c>
      <c r="Q340" s="577">
        <f t="shared" si="256"/>
        <v>0</v>
      </c>
    </row>
    <row r="341" spans="1:17" s="573" customFormat="1" hidden="1" outlineLevel="2">
      <c r="A341" s="572"/>
      <c r="B341" s="570"/>
      <c r="C341" s="574"/>
      <c r="D341" s="571" t="s">
        <v>719</v>
      </c>
      <c r="E341" s="577" t="s">
        <v>1060</v>
      </c>
      <c r="F341" s="577"/>
      <c r="G341" s="577" t="s">
        <v>255</v>
      </c>
      <c r="H341" s="577"/>
      <c r="I341" s="577"/>
      <c r="J341" s="577">
        <f t="shared" si="251"/>
        <v>0</v>
      </c>
      <c r="K341" s="577">
        <f t="shared" si="252"/>
        <v>0</v>
      </c>
      <c r="L341" s="577">
        <f t="shared" si="253"/>
        <v>0</v>
      </c>
      <c r="M341" s="577">
        <f t="shared" si="257"/>
        <v>0</v>
      </c>
      <c r="N341" s="577">
        <f t="shared" si="258"/>
        <v>159.02589265544975</v>
      </c>
      <c r="O341" s="577">
        <f t="shared" si="254"/>
        <v>0</v>
      </c>
      <c r="P341" s="577">
        <f t="shared" si="255"/>
        <v>0</v>
      </c>
      <c r="Q341" s="577">
        <f t="shared" si="256"/>
        <v>0</v>
      </c>
    </row>
    <row r="342" spans="1:17" s="446" customFormat="1" hidden="1" outlineLevel="2">
      <c r="A342" s="586"/>
      <c r="B342" s="587"/>
      <c r="C342" s="588"/>
      <c r="D342" s="589"/>
      <c r="E342" s="590" t="s">
        <v>1061</v>
      </c>
      <c r="F342" s="590"/>
      <c r="G342" s="590" t="s">
        <v>255</v>
      </c>
      <c r="H342" s="590"/>
      <c r="I342" s="590"/>
      <c r="J342" s="610">
        <f t="shared" ref="J342" si="259" xml:space="preserve"> SUM(J339:J341)</f>
        <v>0</v>
      </c>
      <c r="K342" s="610">
        <f t="shared" ref="K342:Q342" si="260" xml:space="preserve"> SUM(K339:K341)</f>
        <v>0</v>
      </c>
      <c r="L342" s="610">
        <f t="shared" si="260"/>
        <v>0</v>
      </c>
      <c r="M342" s="610">
        <f xml:space="preserve"> SUM(M339:M341)</f>
        <v>3566.8502325895224</v>
      </c>
      <c r="N342" s="610">
        <f t="shared" si="260"/>
        <v>3745.2676951602243</v>
      </c>
      <c r="O342" s="610">
        <f t="shared" si="260"/>
        <v>0</v>
      </c>
      <c r="P342" s="610">
        <f t="shared" si="260"/>
        <v>0</v>
      </c>
      <c r="Q342" s="610">
        <f t="shared" si="260"/>
        <v>0</v>
      </c>
    </row>
    <row r="343" spans="1:17" s="573" customFormat="1" hidden="1" outlineLevel="2">
      <c r="A343" s="572"/>
      <c r="B343" s="570"/>
      <c r="C343" s="574"/>
      <c r="D343" s="571"/>
      <c r="E343" s="577"/>
      <c r="F343" s="577"/>
      <c r="G343" s="577"/>
      <c r="H343" s="577"/>
      <c r="I343" s="577"/>
      <c r="J343" s="577"/>
      <c r="K343" s="577"/>
      <c r="L343" s="577"/>
      <c r="M343" s="577"/>
      <c r="N343" s="577"/>
      <c r="O343" s="577"/>
      <c r="P343" s="577"/>
      <c r="Q343" s="577"/>
    </row>
    <row r="344" spans="1:17" s="573" customFormat="1" hidden="1" outlineLevel="2">
      <c r="A344" s="572"/>
      <c r="B344" s="570"/>
      <c r="C344" s="574"/>
      <c r="D344" s="571"/>
      <c r="E344" s="577" t="str">
        <f t="shared" ref="E344:Q344" si="261" xml:space="preserve"> E342</f>
        <v>Prior year closing RCV expressed in current year nominal terms - WN</v>
      </c>
      <c r="F344" s="577">
        <f t="shared" si="261"/>
        <v>0</v>
      </c>
      <c r="G344" s="577" t="str">
        <f t="shared" si="261"/>
        <v>£m</v>
      </c>
      <c r="H344" s="577">
        <f t="shared" si="261"/>
        <v>0</v>
      </c>
      <c r="I344" s="577">
        <f t="shared" si="261"/>
        <v>0</v>
      </c>
      <c r="J344" s="577">
        <f t="shared" si="261"/>
        <v>0</v>
      </c>
      <c r="K344" s="577">
        <f t="shared" si="261"/>
        <v>0</v>
      </c>
      <c r="L344" s="577">
        <f t="shared" si="261"/>
        <v>0</v>
      </c>
      <c r="M344" s="577">
        <f t="shared" si="261"/>
        <v>3566.8502325895224</v>
      </c>
      <c r="N344" s="577">
        <f t="shared" si="261"/>
        <v>3745.2676951602243</v>
      </c>
      <c r="O344" s="577">
        <f t="shared" si="261"/>
        <v>0</v>
      </c>
      <c r="P344" s="577">
        <f t="shared" si="261"/>
        <v>0</v>
      </c>
      <c r="Q344" s="577">
        <f t="shared" si="261"/>
        <v>0</v>
      </c>
    </row>
    <row r="345" spans="1:17" s="573" customFormat="1" hidden="1" outlineLevel="2">
      <c r="A345" s="572"/>
      <c r="B345" s="570"/>
      <c r="C345" s="574"/>
      <c r="D345" s="571" t="s">
        <v>631</v>
      </c>
      <c r="E345" s="577" t="s">
        <v>1062</v>
      </c>
      <c r="F345" s="577"/>
      <c r="G345" s="577" t="s">
        <v>255</v>
      </c>
      <c r="H345" s="577"/>
      <c r="I345" s="577"/>
      <c r="J345" s="577">
        <f t="shared" ref="J345" si="262" xml:space="preserve"> I337</f>
        <v>0</v>
      </c>
      <c r="K345" s="577">
        <f t="shared" ref="K345" si="263" xml:space="preserve"> J337</f>
        <v>0</v>
      </c>
      <c r="L345" s="577">
        <f t="shared" ref="L345" si="264" xml:space="preserve"> K337</f>
        <v>0</v>
      </c>
      <c r="M345" s="577">
        <f t="shared" ref="M345" si="265" xml:space="preserve"> L337</f>
        <v>3531.0841865015686</v>
      </c>
      <c r="N345" s="577">
        <f t="shared" ref="N345" si="266" xml:space="preserve"> M337</f>
        <v>3526.6597953568807</v>
      </c>
      <c r="O345" s="577">
        <f t="shared" ref="O345" si="267" xml:space="preserve"> N337</f>
        <v>3716.6166991322848</v>
      </c>
      <c r="P345" s="577">
        <f t="shared" ref="P345" si="268" xml:space="preserve"> O337</f>
        <v>0</v>
      </c>
      <c r="Q345" s="577">
        <f t="shared" ref="Q345" si="269" xml:space="preserve"> P337</f>
        <v>0</v>
      </c>
    </row>
    <row r="346" spans="1:17" s="259" customFormat="1" hidden="1" outlineLevel="2">
      <c r="A346" s="256"/>
      <c r="B346" s="257"/>
      <c r="C346" s="258"/>
      <c r="D346" s="255"/>
      <c r="E346" s="266" t="str">
        <f t="shared" ref="E346:Q346" si="270" xml:space="preserve"> E$13</f>
        <v>Annual update active flag</v>
      </c>
      <c r="F346" s="266">
        <f t="shared" si="270"/>
        <v>0</v>
      </c>
      <c r="G346" s="266" t="str">
        <f t="shared" si="270"/>
        <v>Flag</v>
      </c>
      <c r="H346" s="266">
        <f t="shared" si="270"/>
        <v>0</v>
      </c>
      <c r="I346" s="266">
        <f t="shared" si="270"/>
        <v>0</v>
      </c>
      <c r="J346" s="266">
        <f t="shared" si="270"/>
        <v>0</v>
      </c>
      <c r="K346" s="266">
        <f t="shared" si="270"/>
        <v>0</v>
      </c>
      <c r="L346" s="266">
        <f t="shared" si="270"/>
        <v>1</v>
      </c>
      <c r="M346" s="266">
        <f t="shared" si="270"/>
        <v>1</v>
      </c>
      <c r="N346" s="266">
        <f t="shared" si="270"/>
        <v>1</v>
      </c>
      <c r="O346" s="266">
        <f t="shared" si="270"/>
        <v>0</v>
      </c>
      <c r="P346" s="266">
        <f t="shared" si="270"/>
        <v>0</v>
      </c>
      <c r="Q346" s="266">
        <f t="shared" si="270"/>
        <v>0</v>
      </c>
    </row>
    <row r="347" spans="1:17" s="573" customFormat="1" hidden="1" outlineLevel="2">
      <c r="A347" s="572"/>
      <c r="B347" s="570"/>
      <c r="C347" s="574"/>
      <c r="D347" s="571"/>
      <c r="E347" s="610" t="s">
        <v>1063</v>
      </c>
      <c r="F347" s="610"/>
      <c r="G347" s="610" t="s">
        <v>255</v>
      </c>
      <c r="H347" s="610"/>
      <c r="I347" s="610"/>
      <c r="J347" s="610">
        <f t="shared" ref="J347:Q347" si="271" xml:space="preserve"> J346 * (J344 - J345)</f>
        <v>0</v>
      </c>
      <c r="K347" s="610">
        <f t="shared" si="271"/>
        <v>0</v>
      </c>
      <c r="L347" s="610">
        <f t="shared" si="271"/>
        <v>0</v>
      </c>
      <c r="M347" s="610">
        <f xml:space="preserve"> M346 * (M344 - M345)</f>
        <v>35.766046087953782</v>
      </c>
      <c r="N347" s="610">
        <f t="shared" si="271"/>
        <v>218.60789980334357</v>
      </c>
      <c r="O347" s="610">
        <f t="shared" si="271"/>
        <v>0</v>
      </c>
      <c r="P347" s="610">
        <f t="shared" si="271"/>
        <v>0</v>
      </c>
      <c r="Q347" s="610">
        <f t="shared" si="271"/>
        <v>0</v>
      </c>
    </row>
    <row r="348" spans="1:17" s="617" customFormat="1" outlineLevel="1">
      <c r="A348" s="612"/>
      <c r="B348" s="613"/>
      <c r="C348" s="614"/>
      <c r="D348" s="615"/>
      <c r="E348" s="616"/>
      <c r="L348" s="649"/>
      <c r="M348" s="611"/>
    </row>
    <row r="349" spans="1:17" outlineLevel="1">
      <c r="B349" s="85" t="s">
        <v>759</v>
      </c>
      <c r="D349" s="83"/>
      <c r="L349" s="192"/>
      <c r="M349" s="446"/>
    </row>
    <row r="350" spans="1:17" outlineLevel="2">
      <c r="D350" s="83"/>
      <c r="L350" s="192"/>
      <c r="M350" s="192"/>
    </row>
    <row r="351" spans="1:17" s="187" customFormat="1" outlineLevel="2">
      <c r="A351" s="183"/>
      <c r="B351" s="158"/>
      <c r="C351" s="185"/>
      <c r="D351" s="186"/>
      <c r="E351" s="181" t="str">
        <f xml:space="preserve"> Inp!E$206</f>
        <v>Regulatory equity notional (PR19FD)</v>
      </c>
      <c r="F351" s="181">
        <f xml:space="preserve"> Inp!F$206</f>
        <v>0</v>
      </c>
      <c r="G351" s="181" t="str">
        <f xml:space="preserve"> Inp!G$206</f>
        <v>%</v>
      </c>
      <c r="H351" s="181">
        <f xml:space="preserve"> Inp!H$206</f>
        <v>0</v>
      </c>
      <c r="I351" s="181">
        <f xml:space="preserve"> Inp!I$206</f>
        <v>0</v>
      </c>
      <c r="J351" s="291">
        <f xml:space="preserve"> Inp!J$206</f>
        <v>0</v>
      </c>
      <c r="K351" s="291">
        <f xml:space="preserve"> Inp!K$206</f>
        <v>0</v>
      </c>
      <c r="L351" s="291"/>
      <c r="M351" s="291">
        <f xml:space="preserve"> Inp!M$206</f>
        <v>0.4</v>
      </c>
      <c r="N351" s="291">
        <f xml:space="preserve"> Inp!N$206</f>
        <v>0.4</v>
      </c>
      <c r="O351" s="291">
        <f xml:space="preserve"> Inp!O$206</f>
        <v>0.4</v>
      </c>
      <c r="P351" s="291">
        <f xml:space="preserve"> Inp!P$206</f>
        <v>0.4</v>
      </c>
      <c r="Q351" s="291">
        <f xml:space="preserve"> Inp!Q$206</f>
        <v>0.4</v>
      </c>
    </row>
    <row r="352" spans="1:17" s="192" customFormat="1" outlineLevel="2">
      <c r="A352" s="188"/>
      <c r="B352" s="304"/>
      <c r="C352" s="190"/>
      <c r="D352" s="191"/>
      <c r="E352" s="195" t="str">
        <f t="shared" ref="E352:Q352" si="272" xml:space="preserve"> E330</f>
        <v>Average total RCV (year average) - WN - nominal (year average prices)</v>
      </c>
      <c r="F352" s="618">
        <f t="shared" si="272"/>
        <v>0</v>
      </c>
      <c r="G352" s="195" t="str">
        <f t="shared" si="272"/>
        <v>£m</v>
      </c>
      <c r="H352" s="618">
        <f t="shared" si="272"/>
        <v>0</v>
      </c>
      <c r="I352" s="618">
        <f t="shared" si="272"/>
        <v>0</v>
      </c>
      <c r="J352" s="618">
        <f t="shared" si="272"/>
        <v>0</v>
      </c>
      <c r="K352" s="618">
        <f t="shared" si="272"/>
        <v>0</v>
      </c>
      <c r="L352" s="618"/>
      <c r="M352" s="618">
        <f t="shared" ref="M352" si="273" xml:space="preserve"> M330</f>
        <v>3528.220154272401</v>
      </c>
      <c r="N352" s="618">
        <f t="shared" si="272"/>
        <v>3640.1567905611641</v>
      </c>
      <c r="O352" s="618">
        <f t="shared" si="272"/>
        <v>0</v>
      </c>
      <c r="P352" s="618">
        <f t="shared" si="272"/>
        <v>0</v>
      </c>
      <c r="Q352" s="618">
        <f t="shared" si="272"/>
        <v>0</v>
      </c>
    </row>
    <row r="353" spans="1:17" s="192" customFormat="1" outlineLevel="2">
      <c r="A353" s="188"/>
      <c r="B353" s="304"/>
      <c r="C353" s="190"/>
      <c r="D353" s="191"/>
      <c r="E353" s="195" t="s">
        <v>1064</v>
      </c>
      <c r="F353" s="618"/>
      <c r="G353" s="195" t="s">
        <v>255</v>
      </c>
      <c r="H353" s="618"/>
      <c r="I353" s="618"/>
      <c r="J353" s="618">
        <f t="shared" ref="J353:Q353" si="274" xml:space="preserve"> J351 * J352</f>
        <v>0</v>
      </c>
      <c r="K353" s="618">
        <f t="shared" si="274"/>
        <v>0</v>
      </c>
      <c r="L353" s="618"/>
      <c r="M353" s="618">
        <f t="shared" ref="M353" si="275" xml:space="preserve"> M351 * M352</f>
        <v>1411.2880617089604</v>
      </c>
      <c r="N353" s="618">
        <f t="shared" si="274"/>
        <v>1456.0627162244657</v>
      </c>
      <c r="O353" s="618">
        <f t="shared" si="274"/>
        <v>0</v>
      </c>
      <c r="P353" s="618">
        <f t="shared" si="274"/>
        <v>0</v>
      </c>
      <c r="Q353" s="618">
        <f t="shared" si="274"/>
        <v>0</v>
      </c>
    </row>
    <row r="354" spans="1:17" s="192" customFormat="1" outlineLevel="2">
      <c r="A354" s="188"/>
      <c r="B354" s="304"/>
      <c r="C354" s="190"/>
      <c r="D354" s="191"/>
      <c r="E354" s="195" t="s">
        <v>1065</v>
      </c>
      <c r="F354" s="618"/>
      <c r="G354" s="195" t="s">
        <v>255</v>
      </c>
      <c r="H354" s="618"/>
      <c r="I354" s="618"/>
      <c r="J354" s="618">
        <f xml:space="preserve"> J294 * J$13</f>
        <v>0</v>
      </c>
      <c r="K354" s="618">
        <f xml:space="preserve"> K294 * K$13</f>
        <v>0</v>
      </c>
      <c r="L354" s="618"/>
      <c r="M354" s="618">
        <f xml:space="preserve"> M294 * M$13</f>
        <v>3370.0390475315539</v>
      </c>
      <c r="N354" s="618">
        <f xml:space="preserve"> N294 * N$13</f>
        <v>3353.7498764371526</v>
      </c>
      <c r="O354" s="618">
        <f xml:space="preserve"> O294 * O$13</f>
        <v>0</v>
      </c>
      <c r="P354" s="618">
        <f xml:space="preserve"> P294 * P$13</f>
        <v>0</v>
      </c>
      <c r="Q354" s="618">
        <f xml:space="preserve"> Q294 * Q$13</f>
        <v>0</v>
      </c>
    </row>
    <row r="355" spans="1:17" s="137" customFormat="1" outlineLevel="2">
      <c r="A355" s="369"/>
      <c r="B355" s="269"/>
      <c r="C355" s="370"/>
      <c r="D355" s="371"/>
      <c r="E355" s="275" t="s">
        <v>1066</v>
      </c>
      <c r="F355" s="585"/>
      <c r="G355" s="585" t="s">
        <v>255</v>
      </c>
      <c r="H355" s="585"/>
      <c r="I355" s="585"/>
      <c r="J355" s="525">
        <f t="shared" ref="J355" si="276" xml:space="preserve"> J351 * J354</f>
        <v>0</v>
      </c>
      <c r="K355" s="525">
        <f t="shared" ref="K355" si="277" xml:space="preserve"> K351 * K354</f>
        <v>0</v>
      </c>
      <c r="L355" s="525"/>
      <c r="M355" s="525">
        <f t="shared" ref="M355:N355" si="278" xml:space="preserve"> M351 * M354</f>
        <v>1348.0156190126218</v>
      </c>
      <c r="N355" s="525">
        <f t="shared" si="278"/>
        <v>1341.499950574861</v>
      </c>
      <c r="O355" s="525">
        <f t="shared" ref="O355" si="279" xml:space="preserve"> O351 * O354</f>
        <v>0</v>
      </c>
      <c r="P355" s="525">
        <f t="shared" ref="P355" si="280" xml:space="preserve"> P351 * P354</f>
        <v>0</v>
      </c>
      <c r="Q355" s="525">
        <f t="shared" ref="Q355" si="281" xml:space="preserve"> Q351 * Q354</f>
        <v>0</v>
      </c>
    </row>
    <row r="356" spans="1:17" s="192" customFormat="1" outlineLevel="1">
      <c r="A356" s="188"/>
      <c r="B356" s="85"/>
      <c r="C356" s="190"/>
      <c r="D356" s="191"/>
      <c r="E356" s="195"/>
      <c r="M356" s="446"/>
    </row>
    <row r="357" spans="1:17" s="192" customFormat="1" outlineLevel="1" collapsed="1">
      <c r="A357" s="188"/>
      <c r="B357" s="85" t="s">
        <v>761</v>
      </c>
      <c r="C357" s="190"/>
      <c r="D357" s="191"/>
      <c r="E357" s="195"/>
      <c r="M357" s="446"/>
    </row>
    <row r="358" spans="1:17" s="192" customFormat="1" hidden="1" outlineLevel="2">
      <c r="A358" s="188"/>
      <c r="B358" s="304"/>
      <c r="C358" s="190"/>
      <c r="D358" s="191"/>
      <c r="E358" s="195"/>
    </row>
    <row r="359" spans="1:17" s="187" customFormat="1" hidden="1" outlineLevel="2">
      <c r="A359" s="183"/>
      <c r="B359" s="158"/>
      <c r="C359" s="185"/>
      <c r="D359" s="186"/>
      <c r="E359" s="181" t="str">
        <f xml:space="preserve"> Inp!E$214</f>
        <v>Regulatory equity actual</v>
      </c>
      <c r="F359" s="181">
        <f xml:space="preserve"> Inp!F$214</f>
        <v>0</v>
      </c>
      <c r="G359" s="181" t="str">
        <f xml:space="preserve"> Inp!G$214</f>
        <v>%</v>
      </c>
      <c r="H359" s="181">
        <f xml:space="preserve"> Inp!H$214</f>
        <v>0</v>
      </c>
      <c r="I359" s="181">
        <f xml:space="preserve"> Inp!I$214</f>
        <v>0</v>
      </c>
      <c r="J359" s="291">
        <f xml:space="preserve"> Inp!J$214</f>
        <v>0</v>
      </c>
      <c r="K359" s="291">
        <f xml:space="preserve"> Inp!K$214</f>
        <v>0</v>
      </c>
      <c r="L359" s="291">
        <f xml:space="preserve"> Inp!L$214</f>
        <v>0</v>
      </c>
      <c r="M359" s="291">
        <f xml:space="preserve"> Inp!M$214</f>
        <v>0.33494999999999997</v>
      </c>
      <c r="N359" s="291">
        <f xml:space="preserve"> Inp!N$214</f>
        <v>0</v>
      </c>
      <c r="O359" s="291">
        <f xml:space="preserve"> Inp!O$214</f>
        <v>0</v>
      </c>
      <c r="P359" s="291">
        <f xml:space="preserve"> Inp!P$214</f>
        <v>0</v>
      </c>
      <c r="Q359" s="291">
        <f xml:space="preserve"> Inp!Q$214</f>
        <v>0</v>
      </c>
    </row>
    <row r="360" spans="1:17" s="192" customFormat="1" hidden="1" outlineLevel="2">
      <c r="A360" s="188"/>
      <c r="B360" s="304"/>
      <c r="C360" s="190"/>
      <c r="D360" s="191"/>
      <c r="E360" s="618" t="str">
        <f t="shared" ref="E360:Q360" si="282" xml:space="preserve"> E330</f>
        <v>Average total RCV (year average) - WN - nominal (year average prices)</v>
      </c>
      <c r="F360" s="618">
        <f t="shared" si="282"/>
        <v>0</v>
      </c>
      <c r="G360" s="618" t="str">
        <f t="shared" si="282"/>
        <v>£m</v>
      </c>
      <c r="H360" s="618">
        <f t="shared" si="282"/>
        <v>0</v>
      </c>
      <c r="I360" s="618">
        <f t="shared" si="282"/>
        <v>0</v>
      </c>
      <c r="J360" s="618">
        <f t="shared" si="282"/>
        <v>0</v>
      </c>
      <c r="K360" s="618">
        <f t="shared" si="282"/>
        <v>0</v>
      </c>
      <c r="L360" s="618">
        <f t="shared" si="282"/>
        <v>0</v>
      </c>
      <c r="M360" s="618">
        <f t="shared" si="282"/>
        <v>3528.220154272401</v>
      </c>
      <c r="N360" s="618">
        <f t="shared" si="282"/>
        <v>3640.1567905611641</v>
      </c>
      <c r="O360" s="618">
        <f t="shared" si="282"/>
        <v>0</v>
      </c>
      <c r="P360" s="618">
        <f t="shared" si="282"/>
        <v>0</v>
      </c>
      <c r="Q360" s="618">
        <f t="shared" si="282"/>
        <v>0</v>
      </c>
    </row>
    <row r="361" spans="1:17" s="310" customFormat="1" hidden="1" outlineLevel="2">
      <c r="A361" s="306"/>
      <c r="B361" s="307"/>
      <c r="C361" s="308"/>
      <c r="D361" s="250"/>
      <c r="E361" s="619" t="s">
        <v>1067</v>
      </c>
      <c r="F361" s="397"/>
      <c r="G361" s="397" t="s">
        <v>255</v>
      </c>
      <c r="H361" s="397"/>
      <c r="I361" s="397"/>
      <c r="J361" s="619">
        <f t="shared" ref="J361:Q361" si="283" xml:space="preserve"> J359 * J360</f>
        <v>0</v>
      </c>
      <c r="K361" s="619">
        <f t="shared" si="283"/>
        <v>0</v>
      </c>
      <c r="L361" s="619">
        <f t="shared" si="283"/>
        <v>0</v>
      </c>
      <c r="M361" s="619">
        <f t="shared" si="283"/>
        <v>1181.7773406735407</v>
      </c>
      <c r="N361" s="619">
        <f t="shared" si="283"/>
        <v>0</v>
      </c>
      <c r="O361" s="619">
        <f t="shared" si="283"/>
        <v>0</v>
      </c>
      <c r="P361" s="619">
        <f t="shared" si="283"/>
        <v>0</v>
      </c>
      <c r="Q361" s="619">
        <f t="shared" si="283"/>
        <v>0</v>
      </c>
    </row>
    <row r="362" spans="1:17" s="259" customFormat="1" hidden="1" outlineLevel="2">
      <c r="A362" s="256"/>
      <c r="B362" s="257"/>
      <c r="C362" s="258"/>
      <c r="D362" s="255"/>
      <c r="E362" s="274" t="s">
        <v>1065</v>
      </c>
      <c r="F362" s="398"/>
      <c r="G362" s="398" t="s">
        <v>255</v>
      </c>
      <c r="H362" s="398"/>
      <c r="I362" s="398"/>
      <c r="J362" s="274">
        <f t="shared" ref="J362:Q362" si="284" xml:space="preserve"> J294 * J$13</f>
        <v>0</v>
      </c>
      <c r="K362" s="274">
        <f t="shared" si="284"/>
        <v>0</v>
      </c>
      <c r="L362" s="274">
        <f t="shared" si="284"/>
        <v>0</v>
      </c>
      <c r="M362" s="274">
        <f t="shared" si="284"/>
        <v>3370.0390475315539</v>
      </c>
      <c r="N362" s="274">
        <f t="shared" si="284"/>
        <v>3353.7498764371526</v>
      </c>
      <c r="O362" s="274">
        <f t="shared" si="284"/>
        <v>0</v>
      </c>
      <c r="P362" s="274">
        <f t="shared" si="284"/>
        <v>0</v>
      </c>
      <c r="Q362" s="274">
        <f t="shared" si="284"/>
        <v>0</v>
      </c>
    </row>
    <row r="363" spans="1:17" s="259" customFormat="1" hidden="1" outlineLevel="2">
      <c r="A363" s="256"/>
      <c r="B363" s="257"/>
      <c r="C363" s="258"/>
      <c r="D363" s="255"/>
      <c r="E363" s="311" t="s">
        <v>1068</v>
      </c>
      <c r="F363" s="620"/>
      <c r="G363" s="620" t="s">
        <v>255</v>
      </c>
      <c r="H363" s="620"/>
      <c r="I363" s="620"/>
      <c r="J363" s="311">
        <f t="shared" ref="J363" si="285" xml:space="preserve"> J359 * J362</f>
        <v>0</v>
      </c>
      <c r="K363" s="311">
        <f t="shared" ref="K363" si="286" xml:space="preserve"> K359 * K362</f>
        <v>0</v>
      </c>
      <c r="L363" s="311">
        <f t="shared" ref="L363" si="287" xml:space="preserve"> L359 * L362</f>
        <v>0</v>
      </c>
      <c r="M363" s="311">
        <f t="shared" ref="M363" si="288" xml:space="preserve"> M359 * M362</f>
        <v>1128.7945789706939</v>
      </c>
      <c r="N363" s="311">
        <f t="shared" ref="N363" si="289" xml:space="preserve"> N359 * N362</f>
        <v>0</v>
      </c>
      <c r="O363" s="311">
        <f t="shared" ref="O363" si="290" xml:space="preserve"> O359 * O362</f>
        <v>0</v>
      </c>
      <c r="P363" s="311">
        <f t="shared" ref="P363" si="291" xml:space="preserve"> P359 * P362</f>
        <v>0</v>
      </c>
      <c r="Q363" s="311">
        <f t="shared" ref="Q363" si="292" xml:space="preserve"> Q359 * Q362</f>
        <v>0</v>
      </c>
    </row>
    <row r="364" spans="1:17" s="148" customFormat="1" outlineLevel="1">
      <c r="A364" s="143"/>
      <c r="B364" s="144"/>
      <c r="C364" s="145"/>
      <c r="D364" s="146"/>
      <c r="E364" s="147"/>
      <c r="G364" s="149"/>
    </row>
    <row r="365" spans="1:17" s="240" customFormat="1" outlineLevel="1" collapsed="1">
      <c r="A365" s="237"/>
      <c r="B365" s="304" t="s">
        <v>1007</v>
      </c>
      <c r="C365" s="238"/>
      <c r="D365" s="239"/>
      <c r="E365" s="196"/>
      <c r="F365" s="196"/>
      <c r="G365" s="196"/>
      <c r="H365" s="196"/>
      <c r="I365" s="196"/>
      <c r="J365" s="196"/>
      <c r="K365" s="196"/>
      <c r="L365" s="196"/>
      <c r="M365" s="196"/>
      <c r="N365" s="196"/>
      <c r="O365" s="196"/>
      <c r="P365" s="196"/>
      <c r="Q365" s="196"/>
    </row>
    <row r="366" spans="1:17" s="240" customFormat="1" hidden="1" outlineLevel="2">
      <c r="A366" s="237"/>
      <c r="B366" s="241"/>
      <c r="C366" s="238"/>
      <c r="D366" s="239"/>
      <c r="E366" s="266"/>
      <c r="F366" s="266"/>
      <c r="G366" s="266"/>
      <c r="H366" s="266"/>
      <c r="I366" s="266"/>
      <c r="J366" s="266"/>
      <c r="K366" s="266"/>
      <c r="L366" s="266"/>
      <c r="M366" s="266"/>
      <c r="N366" s="266"/>
      <c r="O366" s="266"/>
      <c r="P366" s="266"/>
      <c r="Q366" s="266"/>
    </row>
    <row r="367" spans="1:17" s="240" customFormat="1" hidden="1" outlineLevel="2">
      <c r="A367" s="237"/>
      <c r="B367" s="241"/>
      <c r="C367" s="238"/>
      <c r="D367" s="239"/>
      <c r="E367" s="266" t="str">
        <f t="shared" ref="E367:Q367" si="293" xml:space="preserve"> E345</f>
        <v>Prior year closing RCV expressed in prior year nominal terms - WN</v>
      </c>
      <c r="F367" s="274">
        <f t="shared" si="293"/>
        <v>0</v>
      </c>
      <c r="G367" s="274" t="str">
        <f t="shared" si="293"/>
        <v>£m</v>
      </c>
      <c r="H367" s="274">
        <f t="shared" si="293"/>
        <v>0</v>
      </c>
      <c r="I367" s="274">
        <f t="shared" si="293"/>
        <v>0</v>
      </c>
      <c r="J367" s="274">
        <f t="shared" si="293"/>
        <v>0</v>
      </c>
      <c r="K367" s="274">
        <f t="shared" si="293"/>
        <v>0</v>
      </c>
      <c r="L367" s="274">
        <f t="shared" si="293"/>
        <v>0</v>
      </c>
      <c r="M367" s="274">
        <f t="shared" si="293"/>
        <v>3531.0841865015686</v>
      </c>
      <c r="N367" s="274">
        <f t="shared" si="293"/>
        <v>3526.6597953568807</v>
      </c>
      <c r="O367" s="274">
        <f t="shared" si="293"/>
        <v>3716.6166991322848</v>
      </c>
      <c r="P367" s="274">
        <f t="shared" si="293"/>
        <v>0</v>
      </c>
      <c r="Q367" s="274">
        <f t="shared" si="293"/>
        <v>0</v>
      </c>
    </row>
    <row r="368" spans="1:17" s="240" customFormat="1" hidden="1" outlineLevel="2">
      <c r="A368" s="237"/>
      <c r="B368" s="241"/>
      <c r="C368" s="238"/>
      <c r="D368" s="239"/>
      <c r="E368" s="266" t="str">
        <f t="shared" ref="E368:Q368" si="294" xml:space="preserve"> E347</f>
        <v>Annual update roll forward for Indexation - WN</v>
      </c>
      <c r="F368" s="274">
        <f t="shared" si="294"/>
        <v>0</v>
      </c>
      <c r="G368" s="274" t="str">
        <f t="shared" si="294"/>
        <v>£m</v>
      </c>
      <c r="H368" s="274">
        <f t="shared" si="294"/>
        <v>0</v>
      </c>
      <c r="I368" s="274">
        <f t="shared" si="294"/>
        <v>0</v>
      </c>
      <c r="J368" s="274">
        <f t="shared" si="294"/>
        <v>0</v>
      </c>
      <c r="K368" s="274">
        <f t="shared" si="294"/>
        <v>0</v>
      </c>
      <c r="L368" s="274">
        <f t="shared" si="294"/>
        <v>0</v>
      </c>
      <c r="M368" s="274">
        <f t="shared" si="294"/>
        <v>35.766046087953782</v>
      </c>
      <c r="N368" s="274">
        <f t="shared" si="294"/>
        <v>218.60789980334357</v>
      </c>
      <c r="O368" s="274">
        <f t="shared" si="294"/>
        <v>0</v>
      </c>
      <c r="P368" s="274">
        <f t="shared" si="294"/>
        <v>0</v>
      </c>
      <c r="Q368" s="274">
        <f t="shared" si="294"/>
        <v>0</v>
      </c>
    </row>
    <row r="369" spans="1:17" s="240" customFormat="1" hidden="1" outlineLevel="2">
      <c r="A369" s="237"/>
      <c r="B369" s="241"/>
      <c r="C369" s="238"/>
      <c r="D369" s="239"/>
      <c r="E369" s="266" t="s">
        <v>1069</v>
      </c>
      <c r="F369" s="266"/>
      <c r="G369" s="266" t="s">
        <v>1009</v>
      </c>
      <c r="H369" s="266"/>
      <c r="I369" s="266"/>
      <c r="J369" s="267">
        <f t="shared" ref="J369" si="295" xml:space="preserve"> IF( J367 &lt;&gt; 0, 1 + J368 / J367, 0)</f>
        <v>0</v>
      </c>
      <c r="K369" s="267">
        <f t="shared" ref="K369" si="296" xml:space="preserve"> IF( K367 &lt;&gt; 0, 1 + K368 / K367, 0)</f>
        <v>0</v>
      </c>
      <c r="L369" s="267">
        <f t="shared" ref="L369" si="297" xml:space="preserve"> IF( L367 &lt;&gt; 0, 1 + L368 / L367, 0)</f>
        <v>0</v>
      </c>
      <c r="M369" s="267">
        <f xml:space="preserve"> IF( M367 &lt;&gt; 0, 1 + M368 / M367, 0)</f>
        <v>1.0101289134438307</v>
      </c>
      <c r="N369" s="267">
        <f t="shared" ref="N369" si="298" xml:space="preserve"> IF( N367 &lt;&gt; 0, 1 + N368 / N367, 0)</f>
        <v>1.0619872379216044</v>
      </c>
      <c r="O369" s="267">
        <f t="shared" ref="O369" si="299" xml:space="preserve"> IF( O367 &lt;&gt; 0, 1 + O368 / O367, 0)</f>
        <v>1</v>
      </c>
      <c r="P369" s="267">
        <f t="shared" ref="P369" si="300" xml:space="preserve"> IF( P367 &lt;&gt; 0, 1 + P368 / P367, 0)</f>
        <v>0</v>
      </c>
      <c r="Q369" s="267">
        <f t="shared" ref="Q369" si="301" xml:space="preserve"> IF( Q367 &lt;&gt; 0, 1 + Q368 / Q367, 0)</f>
        <v>0</v>
      </c>
    </row>
    <row r="370" spans="1:17" s="581" customFormat="1" hidden="1" outlineLevel="2">
      <c r="A370" s="578"/>
      <c r="B370" s="579"/>
      <c r="C370" s="580"/>
      <c r="E370" s="581" t="s">
        <v>1070</v>
      </c>
      <c r="G370" s="581" t="s">
        <v>446</v>
      </c>
      <c r="J370" s="581">
        <f t="shared" ref="J370:Q370" si="302" xml:space="preserve"> IF( J367 &lt;&gt; 0, J368 / J367, 0)</f>
        <v>0</v>
      </c>
      <c r="K370" s="581">
        <f t="shared" si="302"/>
        <v>0</v>
      </c>
      <c r="L370" s="581">
        <f t="shared" si="302"/>
        <v>0</v>
      </c>
      <c r="M370" s="581">
        <f t="shared" si="302"/>
        <v>1.0128913443830715E-2</v>
      </c>
      <c r="N370" s="581">
        <f t="shared" si="302"/>
        <v>6.1987237921604377E-2</v>
      </c>
      <c r="O370" s="581">
        <f t="shared" si="302"/>
        <v>0</v>
      </c>
      <c r="P370" s="581">
        <f t="shared" si="302"/>
        <v>0</v>
      </c>
      <c r="Q370" s="581">
        <f t="shared" si="302"/>
        <v>0</v>
      </c>
    </row>
    <row r="371" spans="1:17" s="240" customFormat="1" hidden="1" outlineLevel="2">
      <c r="A371" s="237"/>
      <c r="B371" s="241"/>
      <c r="C371" s="238"/>
      <c r="D371" s="239"/>
      <c r="E371" s="266"/>
      <c r="F371" s="266"/>
      <c r="G371" s="266"/>
      <c r="H371" s="266"/>
      <c r="I371" s="266"/>
      <c r="J371" s="266"/>
      <c r="K371" s="266"/>
      <c r="L371" s="266"/>
      <c r="M371" s="266"/>
      <c r="N371" s="266"/>
      <c r="O371" s="266"/>
      <c r="P371" s="266"/>
      <c r="Q371" s="266"/>
    </row>
    <row r="372" spans="1:17" s="240" customFormat="1" hidden="1" outlineLevel="2">
      <c r="A372" s="237"/>
      <c r="B372" s="241"/>
      <c r="C372" s="238"/>
      <c r="D372" s="239"/>
      <c r="E372" s="266" t="str">
        <f t="shared" ref="E372:Q372" si="303" xml:space="preserve"> E303</f>
        <v>Opening RCV (RPI inflated RCV) balance BEG - WN - nominal (year end prices)</v>
      </c>
      <c r="F372" s="274">
        <f t="shared" si="303"/>
        <v>0</v>
      </c>
      <c r="G372" s="274" t="str">
        <f t="shared" si="303"/>
        <v>£m</v>
      </c>
      <c r="H372" s="274">
        <f t="shared" si="303"/>
        <v>0</v>
      </c>
      <c r="I372" s="274">
        <f t="shared" si="303"/>
        <v>0</v>
      </c>
      <c r="J372" s="274">
        <f t="shared" si="303"/>
        <v>0</v>
      </c>
      <c r="K372" s="274">
        <f t="shared" si="303"/>
        <v>0</v>
      </c>
      <c r="L372" s="274">
        <f t="shared" si="303"/>
        <v>0</v>
      </c>
      <c r="M372" s="274">
        <f t="shared" si="303"/>
        <v>1769.2590571719747</v>
      </c>
      <c r="N372" s="274">
        <f t="shared" si="303"/>
        <v>1721.0231314983948</v>
      </c>
      <c r="O372" s="274">
        <f t="shared" si="303"/>
        <v>0</v>
      </c>
      <c r="P372" s="274">
        <f t="shared" si="303"/>
        <v>0</v>
      </c>
      <c r="Q372" s="274">
        <f t="shared" si="303"/>
        <v>0</v>
      </c>
    </row>
    <row r="373" spans="1:17" s="240" customFormat="1" hidden="1" outlineLevel="2">
      <c r="A373" s="237"/>
      <c r="B373" s="241"/>
      <c r="C373" s="238"/>
      <c r="D373" s="239"/>
      <c r="E373" s="274" t="str">
        <f t="shared" ref="E373:Q373" si="304" xml:space="preserve"> E304</f>
        <v>Indexation on RCV - CPI(H) + RPI wedge bf balance - WN - nominal (year end prices)</v>
      </c>
      <c r="F373" s="274">
        <f t="shared" si="304"/>
        <v>0</v>
      </c>
      <c r="G373" s="274" t="str">
        <f t="shared" si="304"/>
        <v>£m</v>
      </c>
      <c r="H373" s="274">
        <f t="shared" si="304"/>
        <v>0</v>
      </c>
      <c r="I373" s="274">
        <f t="shared" si="304"/>
        <v>0</v>
      </c>
      <c r="J373" s="274">
        <f t="shared" si="304"/>
        <v>0</v>
      </c>
      <c r="K373" s="274">
        <f t="shared" si="304"/>
        <v>0</v>
      </c>
      <c r="L373" s="274">
        <f t="shared" si="304"/>
        <v>0</v>
      </c>
      <c r="M373" s="274">
        <f t="shared" si="304"/>
        <v>15.3616159685459</v>
      </c>
      <c r="N373" s="274">
        <f t="shared" si="304"/>
        <v>99.409806377484799</v>
      </c>
      <c r="O373" s="274">
        <f t="shared" si="304"/>
        <v>0</v>
      </c>
      <c r="P373" s="274">
        <f t="shared" si="304"/>
        <v>0</v>
      </c>
      <c r="Q373" s="274">
        <f t="shared" si="304"/>
        <v>0</v>
      </c>
    </row>
    <row r="374" spans="1:17" s="240" customFormat="1" hidden="1" outlineLevel="2">
      <c r="A374" s="237"/>
      <c r="B374" s="241"/>
      <c r="C374" s="238"/>
      <c r="D374" s="239"/>
      <c r="E374" s="266" t="str">
        <f t="shared" ref="E374:Q374" si="305" xml:space="preserve"> E308</f>
        <v>Opening RCV (CPIH inflated RCV) balance BEG - WN - nominal (year end prices)</v>
      </c>
      <c r="F374" s="274">
        <f t="shared" si="305"/>
        <v>0</v>
      </c>
      <c r="G374" s="274" t="str">
        <f t="shared" si="305"/>
        <v>£m</v>
      </c>
      <c r="H374" s="274">
        <f t="shared" si="305"/>
        <v>0</v>
      </c>
      <c r="I374" s="274">
        <f t="shared" si="305"/>
        <v>0</v>
      </c>
      <c r="J374" s="274">
        <f t="shared" si="305"/>
        <v>0</v>
      </c>
      <c r="K374" s="274">
        <f t="shared" si="305"/>
        <v>0</v>
      </c>
      <c r="L374" s="274">
        <f t="shared" si="305"/>
        <v>0</v>
      </c>
      <c r="M374" s="274">
        <f t="shared" si="305"/>
        <v>1769.1456327244598</v>
      </c>
      <c r="N374" s="274">
        <f t="shared" si="305"/>
        <v>1735.7929612797295</v>
      </c>
      <c r="O374" s="274">
        <f t="shared" si="305"/>
        <v>0</v>
      </c>
      <c r="P374" s="274">
        <f t="shared" si="305"/>
        <v>0</v>
      </c>
      <c r="Q374" s="274">
        <f t="shared" si="305"/>
        <v>0</v>
      </c>
    </row>
    <row r="375" spans="1:17" s="240" customFormat="1" hidden="1" outlineLevel="2">
      <c r="A375" s="237"/>
      <c r="B375" s="241"/>
      <c r="C375" s="238"/>
      <c r="D375" s="239"/>
      <c r="E375" s="266" t="str">
        <f t="shared" ref="E375:Q375" si="306" xml:space="preserve"> E309</f>
        <v>Indexation on RCV (CPIH inflated RCV) bf balance - WN - nominal (year end prices)</v>
      </c>
      <c r="F375" s="274">
        <f t="shared" si="306"/>
        <v>0</v>
      </c>
      <c r="G375" s="274" t="str">
        <f t="shared" si="306"/>
        <v>£m</v>
      </c>
      <c r="H375" s="274">
        <f t="shared" si="306"/>
        <v>0</v>
      </c>
      <c r="I375" s="274">
        <f t="shared" si="306"/>
        <v>0</v>
      </c>
      <c r="J375" s="274">
        <f t="shared" si="306"/>
        <v>0</v>
      </c>
      <c r="K375" s="274">
        <f t="shared" si="306"/>
        <v>0</v>
      </c>
      <c r="L375" s="274">
        <f t="shared" si="306"/>
        <v>0</v>
      </c>
      <c r="M375" s="274">
        <f t="shared" si="306"/>
        <v>14.279483570303192</v>
      </c>
      <c r="N375" s="274">
        <f t="shared" si="306"/>
        <v>66.20015971896197</v>
      </c>
      <c r="O375" s="274">
        <f t="shared" si="306"/>
        <v>0</v>
      </c>
      <c r="P375" s="274">
        <f t="shared" si="306"/>
        <v>0</v>
      </c>
      <c r="Q375" s="274">
        <f t="shared" si="306"/>
        <v>0</v>
      </c>
    </row>
    <row r="376" spans="1:17" s="240" customFormat="1" hidden="1" outlineLevel="2">
      <c r="A376" s="237"/>
      <c r="B376" s="241"/>
      <c r="C376" s="238"/>
      <c r="D376" s="239"/>
      <c r="E376" s="266" t="s">
        <v>1071</v>
      </c>
      <c r="F376" s="266"/>
      <c r="G376" s="266" t="s">
        <v>255</v>
      </c>
      <c r="H376" s="266"/>
      <c r="I376" s="266"/>
      <c r="J376" s="274">
        <f t="shared" ref="J376:L376" si="307" xml:space="preserve"> J372 + J373 - J374 - J375</f>
        <v>0</v>
      </c>
      <c r="K376" s="274">
        <f t="shared" si="307"/>
        <v>0</v>
      </c>
      <c r="L376" s="274">
        <f t="shared" si="307"/>
        <v>0</v>
      </c>
      <c r="M376" s="274">
        <f xml:space="preserve"> M372 + M373 - M374 - M375</f>
        <v>1.1955568457577002</v>
      </c>
      <c r="N376" s="274">
        <f t="shared" ref="N376:Q376" si="308" xml:space="preserve"> N372 + N373 - N374 - N375</f>
        <v>18.439816877188093</v>
      </c>
      <c r="O376" s="274">
        <f t="shared" si="308"/>
        <v>0</v>
      </c>
      <c r="P376" s="274">
        <f t="shared" si="308"/>
        <v>0</v>
      </c>
      <c r="Q376" s="274">
        <f t="shared" si="308"/>
        <v>0</v>
      </c>
    </row>
    <row r="377" spans="1:17" s="240" customFormat="1" hidden="1" outlineLevel="2">
      <c r="A377" s="237"/>
      <c r="B377" s="241"/>
      <c r="C377" s="238"/>
      <c r="D377" s="239"/>
      <c r="E377" s="266" t="s">
        <v>1072</v>
      </c>
      <c r="F377" s="266"/>
      <c r="G377" s="266" t="s">
        <v>1009</v>
      </c>
      <c r="H377" s="266"/>
      <c r="I377" s="266"/>
      <c r="J377" s="267">
        <f t="shared" ref="J377:Q377" si="309" xml:space="preserve"> IF( J367 &lt;&gt; 0, 1 + J376 / J367, 0)</f>
        <v>0</v>
      </c>
      <c r="K377" s="267">
        <f t="shared" si="309"/>
        <v>0</v>
      </c>
      <c r="L377" s="267">
        <f t="shared" si="309"/>
        <v>0</v>
      </c>
      <c r="M377" s="267">
        <f t="shared" si="309"/>
        <v>1.0003385806688858</v>
      </c>
      <c r="N377" s="267">
        <f t="shared" si="309"/>
        <v>1.0052286917216868</v>
      </c>
      <c r="O377" s="267">
        <f t="shared" si="309"/>
        <v>1</v>
      </c>
      <c r="P377" s="267">
        <f t="shared" si="309"/>
        <v>0</v>
      </c>
      <c r="Q377" s="267">
        <f t="shared" si="309"/>
        <v>0</v>
      </c>
    </row>
    <row r="378" spans="1:17" s="581" customFormat="1" hidden="1" outlineLevel="2">
      <c r="A378" s="578"/>
      <c r="B378" s="579"/>
      <c r="C378" s="580"/>
      <c r="E378" s="581" t="s">
        <v>1073</v>
      </c>
      <c r="G378" s="581" t="s">
        <v>446</v>
      </c>
      <c r="J378" s="581">
        <f t="shared" ref="J378:Q378" si="310" xml:space="preserve"> IF( J367 &lt;&gt; 0, J376 / J367, 0)</f>
        <v>0</v>
      </c>
      <c r="K378" s="581">
        <f t="shared" si="310"/>
        <v>0</v>
      </c>
      <c r="L378" s="581">
        <f t="shared" si="310"/>
        <v>0</v>
      </c>
      <c r="M378" s="581">
        <f t="shared" si="310"/>
        <v>3.3858066888577961E-4</v>
      </c>
      <c r="N378" s="581">
        <f t="shared" si="310"/>
        <v>5.2286917216867734E-3</v>
      </c>
      <c r="O378" s="581">
        <f t="shared" si="310"/>
        <v>0</v>
      </c>
      <c r="P378" s="581">
        <f t="shared" si="310"/>
        <v>0</v>
      </c>
      <c r="Q378" s="581">
        <f t="shared" si="310"/>
        <v>0</v>
      </c>
    </row>
    <row r="379" spans="1:17" s="240" customFormat="1" hidden="1" outlineLevel="2">
      <c r="A379" s="237"/>
      <c r="B379" s="241"/>
      <c r="C379" s="238"/>
      <c r="D379" s="239"/>
      <c r="E379" s="266"/>
      <c r="F379" s="266"/>
      <c r="G379" s="266"/>
      <c r="H379" s="266"/>
      <c r="I379" s="266"/>
      <c r="J379" s="266"/>
      <c r="K379" s="266"/>
      <c r="L379" s="266"/>
      <c r="M379" s="266"/>
      <c r="N379" s="266"/>
      <c r="O379" s="266"/>
      <c r="P379" s="266"/>
      <c r="Q379" s="266"/>
    </row>
    <row r="380" spans="1:17" s="581" customFormat="1" hidden="1" outlineLevel="2">
      <c r="A380" s="578"/>
      <c r="B380" s="579"/>
      <c r="C380" s="580"/>
      <c r="E380" s="581" t="str">
        <f t="shared" ref="E380:Q380" si="311" xml:space="preserve"> E370</f>
        <v>CPIH indexation rate - WN</v>
      </c>
      <c r="F380" s="581">
        <f t="shared" si="311"/>
        <v>0</v>
      </c>
      <c r="G380" s="581" t="str">
        <f t="shared" si="311"/>
        <v>%</v>
      </c>
      <c r="H380" s="581">
        <f t="shared" si="311"/>
        <v>0</v>
      </c>
      <c r="I380" s="581">
        <f t="shared" si="311"/>
        <v>0</v>
      </c>
      <c r="J380" s="581">
        <f t="shared" si="311"/>
        <v>0</v>
      </c>
      <c r="K380" s="581">
        <f t="shared" si="311"/>
        <v>0</v>
      </c>
      <c r="L380" s="581">
        <f t="shared" si="311"/>
        <v>0</v>
      </c>
      <c r="M380" s="581">
        <f t="shared" si="311"/>
        <v>1.0128913443830715E-2</v>
      </c>
      <c r="N380" s="581">
        <f t="shared" si="311"/>
        <v>6.1987237921604377E-2</v>
      </c>
      <c r="O380" s="581">
        <f t="shared" si="311"/>
        <v>0</v>
      </c>
      <c r="P380" s="581">
        <f t="shared" si="311"/>
        <v>0</v>
      </c>
      <c r="Q380" s="581">
        <f t="shared" si="311"/>
        <v>0</v>
      </c>
    </row>
    <row r="381" spans="1:17" s="581" customFormat="1" hidden="1" outlineLevel="2">
      <c r="A381" s="578"/>
      <c r="B381" s="579"/>
      <c r="C381" s="580"/>
      <c r="E381" s="581" t="str">
        <f t="shared" ref="E381:L381" si="312" xml:space="preserve"> E378</f>
        <v>RPI wedge indexation rate - WN</v>
      </c>
      <c r="F381" s="581">
        <f t="shared" si="312"/>
        <v>0</v>
      </c>
      <c r="G381" s="581" t="str">
        <f t="shared" si="312"/>
        <v>%</v>
      </c>
      <c r="H381" s="581">
        <f t="shared" si="312"/>
        <v>0</v>
      </c>
      <c r="I381" s="581">
        <f t="shared" si="312"/>
        <v>0</v>
      </c>
      <c r="J381" s="581">
        <f t="shared" si="312"/>
        <v>0</v>
      </c>
      <c r="K381" s="581">
        <f t="shared" si="312"/>
        <v>0</v>
      </c>
      <c r="L381" s="581">
        <f t="shared" si="312"/>
        <v>0</v>
      </c>
      <c r="M381" s="581">
        <f xml:space="preserve"> M378</f>
        <v>3.3858066888577961E-4</v>
      </c>
      <c r="N381" s="581">
        <f t="shared" ref="N381:Q381" si="313" xml:space="preserve"> N378</f>
        <v>5.2286917216867734E-3</v>
      </c>
      <c r="O381" s="581">
        <f t="shared" si="313"/>
        <v>0</v>
      </c>
      <c r="P381" s="581">
        <f t="shared" si="313"/>
        <v>0</v>
      </c>
      <c r="Q381" s="581">
        <f t="shared" si="313"/>
        <v>0</v>
      </c>
    </row>
    <row r="382" spans="1:17" s="197" customFormat="1" hidden="1" outlineLevel="2">
      <c r="A382" s="582"/>
      <c r="B382" s="583"/>
      <c r="C382" s="584"/>
      <c r="E382" s="197" t="s">
        <v>1074</v>
      </c>
      <c r="G382" s="197" t="s">
        <v>446</v>
      </c>
      <c r="J382" s="197">
        <f t="shared" ref="J382" si="314" xml:space="preserve"> (1 + J380) * (1 + J381) -1</f>
        <v>0</v>
      </c>
      <c r="K382" s="197">
        <f t="shared" ref="K382" si="315" xml:space="preserve"> (1 + K380) * (1 + K381) -1</f>
        <v>0</v>
      </c>
      <c r="L382" s="197">
        <f t="shared" ref="L382" si="316" xml:space="preserve"> (1 + L380) * (1 + L381) -1</f>
        <v>0</v>
      </c>
      <c r="M382" s="197">
        <f t="shared" ref="M382" si="317" xml:space="preserve"> (1 + M380) * (1 + M381) -1</f>
        <v>1.0470923567005519E-2</v>
      </c>
      <c r="N382" s="197">
        <f xml:space="preserve"> (1 + N380) * (1 + N381) -1</f>
        <v>6.7540041801062101E-2</v>
      </c>
      <c r="O382" s="197">
        <f t="shared" ref="O382" si="318" xml:space="preserve"> (1 + O380) * (1 + O381) -1</f>
        <v>0</v>
      </c>
      <c r="P382" s="197">
        <f t="shared" ref="P382" si="319" xml:space="preserve"> (1 + P380) * (1 + P381) -1</f>
        <v>0</v>
      </c>
      <c r="Q382" s="197">
        <f t="shared" ref="Q382" si="320" xml:space="preserve"> (1 + Q380) * (1 + Q381) -1</f>
        <v>0</v>
      </c>
    </row>
    <row r="383" spans="1:17" s="137" customFormat="1" hidden="1" outlineLevel="2">
      <c r="A383" s="369"/>
      <c r="B383" s="380"/>
      <c r="C383" s="370"/>
      <c r="D383" s="371"/>
      <c r="E383" s="275"/>
      <c r="F383" s="275"/>
      <c r="G383" s="275"/>
      <c r="H383" s="275"/>
      <c r="I383" s="275"/>
      <c r="J383" s="197"/>
      <c r="K383" s="197"/>
      <c r="L383" s="197"/>
      <c r="M383" s="197"/>
      <c r="N383" s="197"/>
      <c r="O383" s="197"/>
      <c r="P383" s="197"/>
      <c r="Q383" s="197"/>
    </row>
    <row r="384" spans="1:17" s="259" customFormat="1" outlineLevel="1">
      <c r="A384" s="256"/>
      <c r="B384" s="257"/>
      <c r="C384" s="258"/>
      <c r="D384" s="255"/>
      <c r="E384" s="196"/>
      <c r="F384" s="240"/>
      <c r="G384" s="240"/>
      <c r="H384" s="240"/>
      <c r="I384" s="240"/>
      <c r="J384" s="196"/>
      <c r="K384" s="196"/>
      <c r="L384" s="196"/>
      <c r="M384" s="196"/>
      <c r="N384" s="196"/>
      <c r="O384" s="196"/>
      <c r="P384" s="196"/>
      <c r="Q384" s="196"/>
    </row>
    <row r="385" spans="1:17" s="259" customFormat="1">
      <c r="A385" s="256"/>
      <c r="B385" s="257"/>
      <c r="C385" s="258"/>
      <c r="D385" s="255"/>
      <c r="E385" s="196"/>
      <c r="F385" s="196"/>
      <c r="G385" s="196"/>
      <c r="H385" s="196"/>
      <c r="I385" s="196"/>
      <c r="J385" s="196"/>
      <c r="K385" s="196"/>
      <c r="L385" s="196"/>
      <c r="M385" s="196"/>
      <c r="N385" s="196"/>
      <c r="O385" s="196"/>
      <c r="P385" s="196"/>
      <c r="Q385" s="196"/>
    </row>
    <row r="386" spans="1:17" s="33" customFormat="1" collapsed="1">
      <c r="A386" s="33" t="s">
        <v>1075</v>
      </c>
      <c r="D386" s="253"/>
    </row>
    <row r="387" spans="1:17" s="259" customFormat="1" hidden="1" outlineLevel="1">
      <c r="A387" s="256"/>
      <c r="B387" s="257"/>
      <c r="C387" s="258"/>
      <c r="D387" s="255"/>
      <c r="E387" s="196"/>
      <c r="F387" s="196"/>
      <c r="G387" s="196"/>
      <c r="H387" s="196"/>
      <c r="I387" s="196"/>
      <c r="J387" s="196"/>
      <c r="K387" s="196"/>
      <c r="L387" s="196"/>
      <c r="M387" s="196"/>
      <c r="N387" s="196"/>
      <c r="O387" s="196"/>
      <c r="P387" s="196"/>
      <c r="Q387" s="196"/>
    </row>
    <row r="388" spans="1:17" s="259" customFormat="1" hidden="1" outlineLevel="1" collapsed="1">
      <c r="A388" s="256"/>
      <c r="B388" s="257" t="s">
        <v>942</v>
      </c>
      <c r="C388" s="258"/>
      <c r="D388" s="255"/>
      <c r="E388" s="196"/>
      <c r="F388" s="196"/>
      <c r="G388" s="196"/>
      <c r="H388" s="196"/>
      <c r="I388" s="196"/>
      <c r="J388" s="196"/>
      <c r="K388" s="196"/>
      <c r="L388" s="196"/>
      <c r="M388" s="196"/>
      <c r="N388" s="196"/>
      <c r="O388" s="196"/>
      <c r="P388" s="196"/>
      <c r="Q388" s="196"/>
    </row>
    <row r="389" spans="1:17" s="259" customFormat="1" hidden="1" outlineLevel="2">
      <c r="A389" s="256"/>
      <c r="B389" s="257"/>
      <c r="C389" s="196" t="s">
        <v>943</v>
      </c>
      <c r="D389" s="255"/>
      <c r="E389" s="196"/>
      <c r="F389" s="196"/>
      <c r="G389" s="196"/>
      <c r="H389" s="196"/>
      <c r="I389" s="196"/>
      <c r="J389" s="196"/>
      <c r="K389" s="196"/>
      <c r="L389" s="196"/>
      <c r="M389" s="196"/>
      <c r="N389" s="196"/>
      <c r="O389" s="196"/>
      <c r="P389" s="196"/>
      <c r="Q389" s="196"/>
    </row>
    <row r="390" spans="1:17" s="573" customFormat="1" hidden="1" outlineLevel="2">
      <c r="A390" s="572"/>
      <c r="B390" s="570"/>
      <c r="C390" s="574"/>
      <c r="D390" s="571"/>
      <c r="E390" s="575" t="str">
        <f>Inp!E$136</f>
        <v>Wastewater network 2020 RCV~ 1 April (opening balance) for FM at 2017-18 CPIH deflated price base</v>
      </c>
      <c r="F390" s="575">
        <f>Inp!F$136</f>
        <v>0</v>
      </c>
      <c r="G390" s="575" t="str">
        <f>Inp!G$136</f>
        <v>£m</v>
      </c>
      <c r="H390" s="575">
        <f>Inp!H$136</f>
        <v>0</v>
      </c>
      <c r="I390" s="575">
        <f>Inp!I$136</f>
        <v>0</v>
      </c>
      <c r="J390" s="575">
        <f>Inp!J$136</f>
        <v>0</v>
      </c>
      <c r="K390" s="575">
        <f>Inp!K$136</f>
        <v>0</v>
      </c>
      <c r="L390" s="575">
        <f>Inp!L$136</f>
        <v>6854.5823857846699</v>
      </c>
      <c r="M390" s="575">
        <f>Inp!M$136</f>
        <v>0</v>
      </c>
      <c r="N390" s="575">
        <f>Inp!N$136</f>
        <v>0</v>
      </c>
      <c r="O390" s="575">
        <f>Inp!O$136</f>
        <v>0</v>
      </c>
      <c r="P390" s="575">
        <f>Inp!P$136</f>
        <v>0</v>
      </c>
      <c r="Q390" s="575">
        <f>Inp!Q$136</f>
        <v>0</v>
      </c>
    </row>
    <row r="391" spans="1:17" s="259" customFormat="1" hidden="1" outlineLevel="2">
      <c r="A391" s="256"/>
      <c r="B391" s="257"/>
      <c r="C391" s="258"/>
      <c r="D391" s="255"/>
      <c r="E391" s="181" t="s">
        <v>944</v>
      </c>
      <c r="F391" s="181">
        <v>0.5</v>
      </c>
      <c r="G391" s="181" t="s">
        <v>446</v>
      </c>
      <c r="H391" s="196"/>
      <c r="I391" s="196"/>
      <c r="J391" s="196"/>
      <c r="K391" s="196"/>
      <c r="L391" s="196"/>
      <c r="M391" s="196"/>
      <c r="N391" s="196"/>
      <c r="O391" s="196"/>
      <c r="P391" s="196"/>
      <c r="Q391" s="196"/>
    </row>
    <row r="392" spans="1:17" s="292" customFormat="1" hidden="1" outlineLevel="2">
      <c r="A392" s="287"/>
      <c r="B392" s="288"/>
      <c r="C392" s="289"/>
      <c r="D392" s="290"/>
      <c r="E392" s="272" t="str">
        <f xml:space="preserve"> Time!E$34</f>
        <v>Pre Forecast Period Flag</v>
      </c>
      <c r="F392" s="272">
        <f xml:space="preserve"> Time!F$34</f>
        <v>0</v>
      </c>
      <c r="G392" s="272" t="str">
        <f xml:space="preserve"> Time!G$34</f>
        <v>flag</v>
      </c>
      <c r="H392" s="272">
        <f xml:space="preserve"> Time!H$34</f>
        <v>3</v>
      </c>
      <c r="I392" s="272">
        <f xml:space="preserve"> Time!I$34</f>
        <v>0</v>
      </c>
      <c r="J392" s="272">
        <f xml:space="preserve"> Time!J$34</f>
        <v>1</v>
      </c>
      <c r="K392" s="272">
        <f xml:space="preserve"> Time!K$34</f>
        <v>1</v>
      </c>
      <c r="L392" s="272">
        <f xml:space="preserve"> Time!L$34</f>
        <v>1</v>
      </c>
      <c r="M392" s="272">
        <f xml:space="preserve"> Time!M$34</f>
        <v>0</v>
      </c>
      <c r="N392" s="272">
        <f xml:space="preserve"> Time!N$34</f>
        <v>0</v>
      </c>
      <c r="O392" s="272">
        <f xml:space="preserve"> Time!O$34</f>
        <v>0</v>
      </c>
      <c r="P392" s="272">
        <f xml:space="preserve"> Time!P$34</f>
        <v>0</v>
      </c>
      <c r="Q392" s="272">
        <f xml:space="preserve"> Time!Q$34</f>
        <v>0</v>
      </c>
    </row>
    <row r="393" spans="1:17" s="259" customFormat="1" hidden="1" outlineLevel="2">
      <c r="A393" s="256"/>
      <c r="B393" s="257"/>
      <c r="C393" s="258"/>
      <c r="D393" s="255"/>
      <c r="E393" s="293" t="str">
        <f xml:space="preserve"> Index!E$85</f>
        <v>CPIH index (PR19FD) - FYA - inflate from FYA 2017-18</v>
      </c>
      <c r="F393" s="293">
        <f xml:space="preserve"> Index!F$85</f>
        <v>0</v>
      </c>
      <c r="G393" s="293" t="str">
        <f xml:space="preserve"> Index!G$85</f>
        <v>Factor</v>
      </c>
      <c r="H393" s="293">
        <f xml:space="preserve"> Index!H$85</f>
        <v>0</v>
      </c>
      <c r="I393" s="293">
        <f xml:space="preserve"> Index!I$85</f>
        <v>0</v>
      </c>
      <c r="J393" s="263">
        <f xml:space="preserve"> Index!J$85</f>
        <v>1</v>
      </c>
      <c r="K393" s="263">
        <f xml:space="preserve"> Index!K$85</f>
        <v>1.0212697905005599</v>
      </c>
      <c r="L393" s="263">
        <f xml:space="preserve"> Index!L$85</f>
        <v>1.0416029201511179</v>
      </c>
      <c r="M393" s="263">
        <f xml:space="preserve"> Index!M$85</f>
        <v>1.0622616980779827</v>
      </c>
      <c r="N393" s="263">
        <f xml:space="preserve"> Index!N$85</f>
        <v>1.0835515290872799</v>
      </c>
      <c r="O393" s="263">
        <f xml:space="preserve"> Index!O$85</f>
        <v>1.1060365794841869</v>
      </c>
      <c r="P393" s="263">
        <f xml:space="preserve"> Index!P$85</f>
        <v>1.1292633476533553</v>
      </c>
      <c r="Q393" s="263">
        <f xml:space="preserve"> Index!Q$85</f>
        <v>1.1529778779540774</v>
      </c>
    </row>
    <row r="394" spans="1:17" s="205" customFormat="1" hidden="1" outlineLevel="2">
      <c r="A394" s="294"/>
      <c r="B394" s="295"/>
      <c r="C394" s="296"/>
      <c r="D394" s="297"/>
      <c r="E394" s="576" t="str">
        <f xml:space="preserve"> Index!E$127</f>
        <v>RPI-CPIH wedge (PR19FD) - FYA - annual inflation</v>
      </c>
      <c r="F394" s="576">
        <f xml:space="preserve"> Index!F$127</f>
        <v>0</v>
      </c>
      <c r="G394" s="576" t="str">
        <f xml:space="preserve"> Index!G$127</f>
        <v>Factor</v>
      </c>
      <c r="H394" s="576">
        <f xml:space="preserve"> Index!H$127</f>
        <v>0</v>
      </c>
      <c r="I394" s="576">
        <f xml:space="preserve"> Index!I$127</f>
        <v>0</v>
      </c>
      <c r="J394" s="576">
        <f xml:space="preserve"> Index!J$127</f>
        <v>0</v>
      </c>
      <c r="K394" s="576">
        <f xml:space="preserve"> Index!K$127</f>
        <v>9.2858492581475716E-3</v>
      </c>
      <c r="L394" s="576">
        <f xml:space="preserve"> Index!L$127</f>
        <v>1.1612485258307714E-2</v>
      </c>
      <c r="M394" s="576">
        <f xml:space="preserve"> Index!M$127</f>
        <v>4.424450951415082E-3</v>
      </c>
      <c r="N394" s="576">
        <f xml:space="preserve"> Index!N$127</f>
        <v>9.5456655774606158E-3</v>
      </c>
      <c r="O394" s="576">
        <f xml:space="preserve"> Index!O$127</f>
        <v>1.0752431675141949E-2</v>
      </c>
      <c r="P394" s="576">
        <f xml:space="preserve"> Index!P$127</f>
        <v>1.1000000000000121E-2</v>
      </c>
      <c r="Q394" s="576">
        <f xml:space="preserve"> Index!Q$127</f>
        <v>1.0999999999998566E-2</v>
      </c>
    </row>
    <row r="395" spans="1:17" s="259" customFormat="1" hidden="1" outlineLevel="2">
      <c r="A395" s="256"/>
      <c r="B395" s="257"/>
      <c r="C395" s="258"/>
      <c r="D395" s="255"/>
      <c r="E395" s="196" t="s">
        <v>945</v>
      </c>
      <c r="F395" s="274"/>
      <c r="G395" s="274" t="s">
        <v>668</v>
      </c>
      <c r="H395" s="196"/>
      <c r="I395" s="196"/>
      <c r="J395" s="267">
        <f t="shared" ref="J395" si="321" xml:space="preserve"> IF(J392 = 1, J393, I395 * (1 + J394))</f>
        <v>1</v>
      </c>
      <c r="K395" s="267">
        <f t="shared" ref="K395" si="322" xml:space="preserve"> IF(K392 = 1, K393, J395 * (1 + K394))</f>
        <v>1.0212697905005599</v>
      </c>
      <c r="L395" s="267">
        <f t="shared" ref="L395" si="323" xml:space="preserve"> IF(L392 = 1, L393, K395 * (1 + L394))</f>
        <v>1.0416029201511179</v>
      </c>
      <c r="M395" s="267">
        <f t="shared" ref="M395" si="324" xml:space="preserve"> IF(M392 = 1, M393, L395 * (1 + M394))</f>
        <v>1.0462114411821772</v>
      </c>
      <c r="N395" s="267">
        <f t="shared" ref="N395" si="325" xml:space="preserve"> IF(N392 = 1, N393, M395 * (1 + N394))</f>
        <v>1.0561982257230154</v>
      </c>
      <c r="O395" s="267">
        <f t="shared" ref="O395" si="326" xml:space="preserve"> IF(O392 = 1, O393, N395 * (1 + O394))</f>
        <v>1.0675549249805083</v>
      </c>
      <c r="P395" s="267">
        <f t="shared" ref="P395" si="327" xml:space="preserve"> IF(P392 = 1, P393, O395 * (1 + P394))</f>
        <v>1.079298029155294</v>
      </c>
      <c r="Q395" s="267">
        <f t="shared" ref="Q395" si="328" xml:space="preserve"> IF(Q392 = 1, Q393, P395 * (1 + Q394))</f>
        <v>1.0911703074760006</v>
      </c>
    </row>
    <row r="396" spans="1:17" s="259" customFormat="1" hidden="1" outlineLevel="2">
      <c r="A396" s="256"/>
      <c r="B396" s="257"/>
      <c r="C396" s="258"/>
      <c r="D396" s="255"/>
      <c r="E396" s="196" t="s">
        <v>1076</v>
      </c>
      <c r="F396" s="274"/>
      <c r="G396" s="196" t="s">
        <v>255</v>
      </c>
      <c r="H396" s="196"/>
      <c r="I396" s="196"/>
      <c r="J396" s="274">
        <f t="shared" ref="J396:Q396" si="329" xml:space="preserve"> (1 - $F391) * J390 * J395</f>
        <v>0</v>
      </c>
      <c r="K396" s="274">
        <f t="shared" si="329"/>
        <v>0</v>
      </c>
      <c r="L396" s="274">
        <f t="shared" si="329"/>
        <v>3569.8765147248641</v>
      </c>
      <c r="M396" s="274">
        <f t="shared" si="329"/>
        <v>0</v>
      </c>
      <c r="N396" s="274">
        <f t="shared" si="329"/>
        <v>0</v>
      </c>
      <c r="O396" s="274">
        <f t="shared" si="329"/>
        <v>0</v>
      </c>
      <c r="P396" s="274">
        <f t="shared" si="329"/>
        <v>0</v>
      </c>
      <c r="Q396" s="274">
        <f t="shared" si="329"/>
        <v>0</v>
      </c>
    </row>
    <row r="397" spans="1:17" s="259" customFormat="1" hidden="1" outlineLevel="2">
      <c r="A397" s="256"/>
      <c r="B397" s="257"/>
      <c r="C397" s="258"/>
      <c r="D397" s="255"/>
      <c r="E397" s="196"/>
      <c r="F397" s="196"/>
      <c r="G397" s="196"/>
      <c r="H397" s="196"/>
      <c r="I397" s="196"/>
      <c r="J397" s="196"/>
      <c r="K397" s="196"/>
      <c r="L397" s="196"/>
      <c r="M397" s="196"/>
      <c r="N397" s="196"/>
      <c r="O397" s="196"/>
      <c r="P397" s="196"/>
      <c r="Q397" s="196"/>
    </row>
    <row r="398" spans="1:17" s="259" customFormat="1" hidden="1" outlineLevel="2">
      <c r="A398" s="256"/>
      <c r="B398" s="257"/>
      <c r="C398" s="196" t="s">
        <v>947</v>
      </c>
      <c r="D398" s="255"/>
      <c r="E398" s="196"/>
      <c r="F398" s="196"/>
      <c r="G398" s="196"/>
      <c r="H398" s="196"/>
      <c r="I398" s="196"/>
      <c r="J398" s="196"/>
      <c r="K398" s="196"/>
      <c r="L398" s="196"/>
      <c r="M398" s="196"/>
      <c r="N398" s="196"/>
      <c r="O398" s="196"/>
      <c r="P398" s="196"/>
      <c r="Q398" s="196"/>
    </row>
    <row r="399" spans="1:17" s="573" customFormat="1" hidden="1" outlineLevel="2">
      <c r="A399" s="572"/>
      <c r="B399" s="570"/>
      <c r="C399" s="574"/>
      <c r="D399" s="571"/>
      <c r="E399" s="575" t="str">
        <f>Inp!E$136</f>
        <v>Wastewater network 2020 RCV~ 1 April (opening balance) for FM at 2017-18 CPIH deflated price base</v>
      </c>
      <c r="F399" s="575">
        <f>Inp!F$136</f>
        <v>0</v>
      </c>
      <c r="G399" s="575" t="str">
        <f>Inp!G$136</f>
        <v>£m</v>
      </c>
      <c r="H399" s="575">
        <f>Inp!H$136</f>
        <v>0</v>
      </c>
      <c r="I399" s="575">
        <f>Inp!I$136</f>
        <v>0</v>
      </c>
      <c r="J399" s="575">
        <f>Inp!J$136</f>
        <v>0</v>
      </c>
      <c r="K399" s="575">
        <f>Inp!K$136</f>
        <v>0</v>
      </c>
      <c r="L399" s="575">
        <f>Inp!L$136</f>
        <v>6854.5823857846699</v>
      </c>
      <c r="M399" s="575">
        <f>Inp!M$136</f>
        <v>0</v>
      </c>
      <c r="N399" s="575">
        <f>Inp!N$136</f>
        <v>0</v>
      </c>
      <c r="O399" s="575">
        <f>Inp!O$136</f>
        <v>0</v>
      </c>
      <c r="P399" s="575">
        <f>Inp!P$136</f>
        <v>0</v>
      </c>
      <c r="Q399" s="575">
        <f>Inp!Q$136</f>
        <v>0</v>
      </c>
    </row>
    <row r="400" spans="1:17" s="259" customFormat="1" hidden="1" outlineLevel="2">
      <c r="A400" s="256"/>
      <c r="B400" s="257"/>
      <c r="C400" s="258"/>
      <c r="D400" s="255"/>
      <c r="E400" s="181" t="s">
        <v>944</v>
      </c>
      <c r="F400" s="181">
        <v>0.5</v>
      </c>
      <c r="G400" s="181" t="s">
        <v>446</v>
      </c>
      <c r="H400" s="196"/>
      <c r="I400" s="196"/>
      <c r="J400" s="196"/>
      <c r="K400" s="196"/>
      <c r="L400" s="196"/>
      <c r="M400" s="196"/>
      <c r="N400" s="196"/>
      <c r="O400" s="196"/>
      <c r="P400" s="196"/>
      <c r="Q400" s="196"/>
    </row>
    <row r="401" spans="1:17" s="292" customFormat="1" hidden="1" outlineLevel="2">
      <c r="A401" s="287"/>
      <c r="B401" s="288"/>
      <c r="C401" s="289"/>
      <c r="D401" s="290"/>
      <c r="E401" s="272" t="str">
        <f xml:space="preserve"> Time!E$34</f>
        <v>Pre Forecast Period Flag</v>
      </c>
      <c r="F401" s="272">
        <f xml:space="preserve"> Time!F$34</f>
        <v>0</v>
      </c>
      <c r="G401" s="272" t="str">
        <f xml:space="preserve"> Time!G$34</f>
        <v>flag</v>
      </c>
      <c r="H401" s="272">
        <f xml:space="preserve"> Time!H$34</f>
        <v>3</v>
      </c>
      <c r="I401" s="272">
        <f xml:space="preserve"> Time!I$34</f>
        <v>0</v>
      </c>
      <c r="J401" s="272">
        <f xml:space="preserve"> Time!J$34</f>
        <v>1</v>
      </c>
      <c r="K401" s="272">
        <f xml:space="preserve"> Time!K$34</f>
        <v>1</v>
      </c>
      <c r="L401" s="272">
        <f xml:space="preserve"> Time!L$34</f>
        <v>1</v>
      </c>
      <c r="M401" s="272">
        <f xml:space="preserve"> Time!M$34</f>
        <v>0</v>
      </c>
      <c r="N401" s="272">
        <f xml:space="preserve"> Time!N$34</f>
        <v>0</v>
      </c>
      <c r="O401" s="272">
        <f xml:space="preserve"> Time!O$34</f>
        <v>0</v>
      </c>
      <c r="P401" s="272">
        <f xml:space="preserve"> Time!P$34</f>
        <v>0</v>
      </c>
      <c r="Q401" s="272">
        <f xml:space="preserve"> Time!Q$34</f>
        <v>0</v>
      </c>
    </row>
    <row r="402" spans="1:17" s="205" customFormat="1" hidden="1" outlineLevel="2">
      <c r="A402" s="294"/>
      <c r="B402" s="295"/>
      <c r="C402" s="296"/>
      <c r="D402" s="297"/>
      <c r="E402" s="576" t="str">
        <f xml:space="preserve"> Index!E$199</f>
        <v>CPIH index (actual) - FYA - inflate from FYA 2017-18</v>
      </c>
      <c r="F402" s="576">
        <f xml:space="preserve"> Index!F$199</f>
        <v>0</v>
      </c>
      <c r="G402" s="576" t="str">
        <f xml:space="preserve"> Index!G$199</f>
        <v>Factor</v>
      </c>
      <c r="H402" s="576">
        <f xml:space="preserve"> Index!H$199</f>
        <v>0</v>
      </c>
      <c r="I402" s="576">
        <f xml:space="preserve"> Index!I$199</f>
        <v>0</v>
      </c>
      <c r="J402" s="576">
        <f xml:space="preserve"> Index!J$199</f>
        <v>1</v>
      </c>
      <c r="K402" s="576">
        <f xml:space="preserve"> Index!K$199</f>
        <v>1.0212697905005599</v>
      </c>
      <c r="L402" s="576">
        <f xml:space="preserve"> Index!L$199</f>
        <v>1.0386214616983847</v>
      </c>
      <c r="M402" s="576">
        <f xml:space="preserve"> Index!M$199</f>
        <v>1.0469374700143934</v>
      </c>
      <c r="N402" s="576">
        <f xml:space="preserve"> Index!N$199</f>
        <v>1.0853990084759317</v>
      </c>
      <c r="O402" s="576">
        <f xml:space="preserve"> Index!O$199</f>
        <v>0</v>
      </c>
      <c r="P402" s="576">
        <f xml:space="preserve"> Index!P$199</f>
        <v>0</v>
      </c>
      <c r="Q402" s="576">
        <f xml:space="preserve"> Index!Q$199</f>
        <v>0</v>
      </c>
    </row>
    <row r="403" spans="1:17" s="259" customFormat="1" hidden="1" outlineLevel="2">
      <c r="A403" s="256"/>
      <c r="B403" s="257"/>
      <c r="C403" s="258"/>
      <c r="D403" s="255"/>
      <c r="E403" s="263" t="str">
        <f xml:space="preserve"> Index!E$241</f>
        <v>RPI-CPIH wedge (actual) - FYA - annual inflation</v>
      </c>
      <c r="F403" s="263">
        <f xml:space="preserve"> Index!F$241</f>
        <v>0</v>
      </c>
      <c r="G403" s="263" t="str">
        <f xml:space="preserve"> Index!G$241</f>
        <v>Factor</v>
      </c>
      <c r="H403" s="263">
        <f xml:space="preserve"> Index!H$241</f>
        <v>0</v>
      </c>
      <c r="I403" s="263">
        <f xml:space="preserve"> Index!I$241</f>
        <v>0</v>
      </c>
      <c r="J403" s="263">
        <f xml:space="preserve"> Index!J$241</f>
        <v>0</v>
      </c>
      <c r="K403" s="263">
        <f xml:space="preserve"> Index!K$241</f>
        <v>9.2858492581475716E-3</v>
      </c>
      <c r="L403" s="263">
        <f xml:space="preserve"> Index!L$241</f>
        <v>8.8943456175889501E-3</v>
      </c>
      <c r="M403" s="263">
        <f xml:space="preserve"> Index!M$241</f>
        <v>6.757387172393603E-4</v>
      </c>
      <c r="N403" s="263">
        <f xml:space="preserve"> Index!N$241</f>
        <v>2.1024851849776205E-2</v>
      </c>
      <c r="O403" s="263">
        <f xml:space="preserve"> Index!O$241</f>
        <v>0</v>
      </c>
      <c r="P403" s="263">
        <f xml:space="preserve"> Index!P$241</f>
        <v>0</v>
      </c>
      <c r="Q403" s="263">
        <f xml:space="preserve"> Index!Q$241</f>
        <v>0</v>
      </c>
    </row>
    <row r="404" spans="1:17" s="259" customFormat="1" hidden="1" outlineLevel="2">
      <c r="A404" s="256"/>
      <c r="B404" s="257"/>
      <c r="C404" s="258"/>
      <c r="D404" s="255"/>
      <c r="E404" s="196" t="s">
        <v>945</v>
      </c>
      <c r="F404" s="274"/>
      <c r="G404" s="274" t="s">
        <v>668</v>
      </c>
      <c r="H404" s="196"/>
      <c r="I404" s="196"/>
      <c r="J404" s="267">
        <f t="shared" ref="J404" si="330" xml:space="preserve"> IF(J401 = 1, J402, I404 * (1 + J403))</f>
        <v>1</v>
      </c>
      <c r="K404" s="267">
        <f t="shared" ref="K404" si="331" xml:space="preserve"> IF(K401 = 1, K402, J404 * (1 + K403))</f>
        <v>1.0212697905005599</v>
      </c>
      <c r="L404" s="267">
        <f t="shared" ref="L404" si="332" xml:space="preserve"> IF(L401 = 1, L402, K404 * (1 + L403))</f>
        <v>1.0386214616983847</v>
      </c>
      <c r="M404" s="267">
        <f t="shared" ref="M404" si="333" xml:space="preserve"> IF(M401 = 1, M402, L404 * (1 + M403))</f>
        <v>1.03932329843261</v>
      </c>
      <c r="N404" s="267">
        <f t="shared" ref="N404" si="334" xml:space="preserve"> IF(N401 = 1, N402, M404 * (1 + N403))</f>
        <v>1.0611749168061764</v>
      </c>
      <c r="O404" s="267">
        <f t="shared" ref="O404" si="335" xml:space="preserve"> IF(O401 = 1, O402, N404 * (1 + O403))</f>
        <v>1.0611749168061764</v>
      </c>
      <c r="P404" s="267">
        <f t="shared" ref="P404" si="336" xml:space="preserve"> IF(P401 = 1, P402, O404 * (1 + P403))</f>
        <v>1.0611749168061764</v>
      </c>
      <c r="Q404" s="267">
        <f t="shared" ref="Q404" si="337" xml:space="preserve"> IF(Q401 = 1, Q402, P404 * (1 + Q403))</f>
        <v>1.0611749168061764</v>
      </c>
    </row>
    <row r="405" spans="1:17" s="259" customFormat="1" hidden="1" outlineLevel="2">
      <c r="A405" s="256"/>
      <c r="B405" s="257"/>
      <c r="C405" s="258"/>
      <c r="D405" s="255"/>
      <c r="E405" s="196" t="s">
        <v>1077</v>
      </c>
      <c r="F405" s="274"/>
      <c r="G405" s="196" t="s">
        <v>255</v>
      </c>
      <c r="H405" s="196"/>
      <c r="I405" s="196"/>
      <c r="J405" s="274">
        <f t="shared" ref="J405:Q405" si="338" xml:space="preserve"> (1 - $F400) * J399 * J404</f>
        <v>0</v>
      </c>
      <c r="K405" s="274">
        <f t="shared" si="338"/>
        <v>0</v>
      </c>
      <c r="L405" s="274">
        <f t="shared" si="338"/>
        <v>3559.6581884278371</v>
      </c>
      <c r="M405" s="274">
        <f t="shared" si="338"/>
        <v>0</v>
      </c>
      <c r="N405" s="274">
        <f t="shared" si="338"/>
        <v>0</v>
      </c>
      <c r="O405" s="274">
        <f t="shared" si="338"/>
        <v>0</v>
      </c>
      <c r="P405" s="274">
        <f t="shared" si="338"/>
        <v>0</v>
      </c>
      <c r="Q405" s="274">
        <f t="shared" si="338"/>
        <v>0</v>
      </c>
    </row>
    <row r="406" spans="1:17" s="259" customFormat="1" hidden="1" outlineLevel="2">
      <c r="A406" s="256"/>
      <c r="B406" s="257"/>
      <c r="C406" s="258"/>
      <c r="D406" s="255"/>
      <c r="E406" s="196"/>
      <c r="F406" s="274"/>
      <c r="G406" s="196"/>
      <c r="H406" s="196"/>
      <c r="I406" s="196"/>
      <c r="J406" s="196"/>
      <c r="K406" s="196"/>
      <c r="L406" s="196"/>
      <c r="M406" s="196"/>
      <c r="N406" s="196"/>
      <c r="O406" s="196"/>
      <c r="P406" s="196"/>
      <c r="Q406" s="196"/>
    </row>
    <row r="407" spans="1:17" s="259" customFormat="1" hidden="1" outlineLevel="2">
      <c r="A407" s="256"/>
      <c r="B407" s="257"/>
      <c r="C407" s="196" t="s">
        <v>949</v>
      </c>
      <c r="D407" s="255"/>
      <c r="E407" s="196"/>
      <c r="F407" s="274"/>
      <c r="G407" s="196"/>
      <c r="H407" s="196"/>
      <c r="I407" s="196"/>
      <c r="J407" s="196"/>
      <c r="K407" s="196"/>
      <c r="L407" s="196"/>
      <c r="M407" s="196"/>
      <c r="N407" s="196"/>
      <c r="O407" s="196"/>
      <c r="P407" s="196"/>
      <c r="Q407" s="196"/>
    </row>
    <row r="408" spans="1:17" s="573" customFormat="1" hidden="1" outlineLevel="2">
      <c r="A408" s="572"/>
      <c r="B408" s="570"/>
      <c r="C408" s="574"/>
      <c r="D408" s="571"/>
      <c r="E408" s="577" t="str">
        <f t="shared" ref="E408:Q408" si="339" xml:space="preserve"> E396</f>
        <v>Wastewater network: RCV - CPI(H) + RPI wedge initial balance - nominal (PR19FD)</v>
      </c>
      <c r="F408" s="577">
        <f t="shared" si="339"/>
        <v>0</v>
      </c>
      <c r="G408" s="577" t="str">
        <f t="shared" si="339"/>
        <v>£m</v>
      </c>
      <c r="H408" s="577">
        <f t="shared" si="339"/>
        <v>0</v>
      </c>
      <c r="I408" s="577">
        <f t="shared" si="339"/>
        <v>0</v>
      </c>
      <c r="J408" s="577">
        <f t="shared" si="339"/>
        <v>0</v>
      </c>
      <c r="K408" s="577">
        <f t="shared" si="339"/>
        <v>0</v>
      </c>
      <c r="L408" s="577">
        <f t="shared" si="339"/>
        <v>3569.8765147248641</v>
      </c>
      <c r="M408" s="577">
        <f t="shared" si="339"/>
        <v>0</v>
      </c>
      <c r="N408" s="577">
        <f t="shared" si="339"/>
        <v>0</v>
      </c>
      <c r="O408" s="577">
        <f t="shared" si="339"/>
        <v>0</v>
      </c>
      <c r="P408" s="577">
        <f t="shared" si="339"/>
        <v>0</v>
      </c>
      <c r="Q408" s="577">
        <f t="shared" si="339"/>
        <v>0</v>
      </c>
    </row>
    <row r="409" spans="1:17" s="573" customFormat="1" hidden="1" outlineLevel="2">
      <c r="A409" s="572"/>
      <c r="B409" s="570"/>
      <c r="C409" s="574"/>
      <c r="D409" s="571"/>
      <c r="E409" s="577" t="str">
        <f t="shared" ref="E409:Q409" si="340" xml:space="preserve"> E405</f>
        <v>Wastewater network: RCV - CPI(H) + RPI wedge initial balance - nominal (Actual)</v>
      </c>
      <c r="F409" s="577">
        <f t="shared" si="340"/>
        <v>0</v>
      </c>
      <c r="G409" s="577" t="str">
        <f t="shared" si="340"/>
        <v>£m</v>
      </c>
      <c r="H409" s="577">
        <f t="shared" si="340"/>
        <v>0</v>
      </c>
      <c r="I409" s="577">
        <f t="shared" si="340"/>
        <v>0</v>
      </c>
      <c r="J409" s="577">
        <f t="shared" si="340"/>
        <v>0</v>
      </c>
      <c r="K409" s="577">
        <f t="shared" si="340"/>
        <v>0</v>
      </c>
      <c r="L409" s="577">
        <f t="shared" si="340"/>
        <v>3559.6581884278371</v>
      </c>
      <c r="M409" s="577">
        <f t="shared" si="340"/>
        <v>0</v>
      </c>
      <c r="N409" s="577">
        <f t="shared" si="340"/>
        <v>0</v>
      </c>
      <c r="O409" s="577">
        <f t="shared" si="340"/>
        <v>0</v>
      </c>
      <c r="P409" s="577">
        <f t="shared" si="340"/>
        <v>0</v>
      </c>
      <c r="Q409" s="577">
        <f t="shared" si="340"/>
        <v>0</v>
      </c>
    </row>
    <row r="410" spans="1:17" s="573" customFormat="1" hidden="1" outlineLevel="2">
      <c r="A410" s="572"/>
      <c r="B410" s="570"/>
      <c r="C410" s="574"/>
      <c r="D410" s="571"/>
      <c r="E410" s="577" t="s">
        <v>1078</v>
      </c>
      <c r="F410" s="577"/>
      <c r="G410" s="577" t="s">
        <v>255</v>
      </c>
      <c r="H410" s="577">
        <f t="shared" ref="H410" si="341" xml:space="preserve"> H409 - H408</f>
        <v>0</v>
      </c>
      <c r="I410" s="577">
        <f t="shared" ref="I410" si="342" xml:space="preserve"> I409 - I408</f>
        <v>0</v>
      </c>
      <c r="J410" s="577">
        <f t="shared" ref="J410" si="343" xml:space="preserve"> J409 - J408</f>
        <v>0</v>
      </c>
      <c r="K410" s="577">
        <f t="shared" ref="K410" si="344" xml:space="preserve"> K409 - K408</f>
        <v>0</v>
      </c>
      <c r="L410" s="577">
        <f t="shared" ref="L410" si="345" xml:space="preserve"> L409 - L408</f>
        <v>-10.218326297027033</v>
      </c>
      <c r="M410" s="577">
        <f t="shared" ref="M410" si="346" xml:space="preserve"> M409 - M408</f>
        <v>0</v>
      </c>
      <c r="N410" s="577">
        <f t="shared" ref="N410" si="347" xml:space="preserve"> N409 - N408</f>
        <v>0</v>
      </c>
      <c r="O410" s="577">
        <f t="shared" ref="O410" si="348" xml:space="preserve"> O409 - O408</f>
        <v>0</v>
      </c>
      <c r="P410" s="577">
        <f t="shared" ref="P410" si="349" xml:space="preserve"> P409 - P408</f>
        <v>0</v>
      </c>
      <c r="Q410" s="577">
        <f t="shared" ref="Q410" si="350" xml:space="preserve"> Q409 - Q408</f>
        <v>0</v>
      </c>
    </row>
    <row r="411" spans="1:17" s="259" customFormat="1" hidden="1" outlineLevel="1">
      <c r="A411" s="256"/>
      <c r="B411" s="257"/>
      <c r="C411" s="258"/>
      <c r="D411" s="255"/>
      <c r="E411" s="196"/>
      <c r="F411" s="274"/>
      <c r="G411" s="196"/>
      <c r="H411" s="196"/>
      <c r="I411" s="196"/>
      <c r="J411" s="196"/>
      <c r="K411" s="196"/>
      <c r="L411" s="196"/>
      <c r="M411" s="196"/>
      <c r="N411" s="196"/>
      <c r="O411" s="196"/>
      <c r="P411" s="196"/>
      <c r="Q411" s="196"/>
    </row>
    <row r="412" spans="1:17" s="259" customFormat="1" hidden="1" outlineLevel="1" collapsed="1">
      <c r="A412" s="256"/>
      <c r="B412" s="257" t="s">
        <v>951</v>
      </c>
      <c r="C412" s="258"/>
      <c r="D412" s="255"/>
      <c r="E412" s="196"/>
      <c r="F412" s="196"/>
      <c r="G412" s="196"/>
      <c r="H412" s="196"/>
      <c r="I412" s="196"/>
      <c r="J412" s="196"/>
      <c r="K412" s="196"/>
      <c r="L412" s="196"/>
      <c r="M412" s="196"/>
      <c r="N412" s="196"/>
      <c r="O412" s="196"/>
      <c r="P412" s="196"/>
      <c r="Q412" s="196"/>
    </row>
    <row r="413" spans="1:17" s="259" customFormat="1" hidden="1" outlineLevel="2">
      <c r="A413" s="256"/>
      <c r="B413" s="257"/>
      <c r="C413" s="258"/>
      <c r="D413" s="255"/>
      <c r="E413" s="272" t="str">
        <f>Time!E$39</f>
        <v>Acquisition / initial balance date flag</v>
      </c>
      <c r="F413" s="272">
        <f>Time!F$39</f>
        <v>0</v>
      </c>
      <c r="G413" s="272" t="str">
        <f>Time!G$39</f>
        <v>flag</v>
      </c>
      <c r="H413" s="272">
        <f>Time!H$39</f>
        <v>1</v>
      </c>
      <c r="I413" s="272">
        <f>Time!I$39</f>
        <v>0</v>
      </c>
      <c r="J413" s="272">
        <f>Time!J$39</f>
        <v>0</v>
      </c>
      <c r="K413" s="272">
        <f>Time!K$39</f>
        <v>0</v>
      </c>
      <c r="L413" s="272">
        <f>Time!L$39</f>
        <v>1</v>
      </c>
      <c r="M413" s="272">
        <f>Time!M$39</f>
        <v>0</v>
      </c>
      <c r="N413" s="272">
        <f>Time!N$39</f>
        <v>0</v>
      </c>
      <c r="O413" s="272">
        <f>Time!O$39</f>
        <v>0</v>
      </c>
      <c r="P413" s="272">
        <f>Time!P$39</f>
        <v>0</v>
      </c>
      <c r="Q413" s="272">
        <f>Time!Q$39</f>
        <v>0</v>
      </c>
    </row>
    <row r="414" spans="1:17" s="259" customFormat="1" hidden="1" outlineLevel="2">
      <c r="A414" s="256"/>
      <c r="B414" s="257"/>
      <c r="C414" s="258"/>
      <c r="D414" s="255"/>
      <c r="E414" s="196" t="s">
        <v>1079</v>
      </c>
      <c r="F414" s="274"/>
      <c r="G414" s="196" t="s">
        <v>255</v>
      </c>
      <c r="H414" s="274"/>
      <c r="I414" s="274"/>
      <c r="J414" s="274">
        <f t="shared" ref="J414:Q414" si="351" xml:space="preserve"> J405</f>
        <v>0</v>
      </c>
      <c r="K414" s="274">
        <f t="shared" si="351"/>
        <v>0</v>
      </c>
      <c r="L414" s="274">
        <f t="shared" si="351"/>
        <v>3559.6581884278371</v>
      </c>
      <c r="M414" s="274">
        <f t="shared" si="351"/>
        <v>0</v>
      </c>
      <c r="N414" s="274">
        <f t="shared" si="351"/>
        <v>0</v>
      </c>
      <c r="O414" s="274">
        <f t="shared" si="351"/>
        <v>0</v>
      </c>
      <c r="P414" s="274">
        <f t="shared" si="351"/>
        <v>0</v>
      </c>
      <c r="Q414" s="274">
        <f t="shared" si="351"/>
        <v>0</v>
      </c>
    </row>
    <row r="415" spans="1:17" s="259" customFormat="1" hidden="1" outlineLevel="2">
      <c r="A415" s="256"/>
      <c r="B415" s="257"/>
      <c r="C415" s="258"/>
      <c r="D415" s="255"/>
      <c r="E415" s="196"/>
      <c r="F415" s="274"/>
      <c r="G415" s="196"/>
      <c r="H415" s="274"/>
      <c r="I415" s="274"/>
      <c r="J415" s="274"/>
      <c r="K415" s="274"/>
      <c r="L415" s="274"/>
      <c r="M415" s="274"/>
      <c r="N415" s="274"/>
      <c r="O415" s="274"/>
      <c r="P415" s="274"/>
      <c r="Q415" s="274"/>
    </row>
    <row r="416" spans="1:17" s="281" customFormat="1" hidden="1" outlineLevel="2">
      <c r="A416" s="277"/>
      <c r="B416" s="278"/>
      <c r="C416" s="279"/>
      <c r="D416" s="280"/>
      <c r="E416" s="282" t="str">
        <f t="shared" ref="E416:Q416" si="352" xml:space="preserve"> E425</f>
        <v>RCV (RPI inflated RCV) balance BEG - WWN - nominal</v>
      </c>
      <c r="F416" s="282">
        <f t="shared" si="352"/>
        <v>0</v>
      </c>
      <c r="G416" s="282" t="str">
        <f t="shared" si="352"/>
        <v>£m</v>
      </c>
      <c r="H416" s="282">
        <f t="shared" si="352"/>
        <v>0</v>
      </c>
      <c r="I416" s="282">
        <f t="shared" si="352"/>
        <v>0</v>
      </c>
      <c r="J416" s="282">
        <f t="shared" si="352"/>
        <v>0</v>
      </c>
      <c r="K416" s="282">
        <f t="shared" si="352"/>
        <v>0</v>
      </c>
      <c r="L416" s="282">
        <f t="shared" si="352"/>
        <v>0</v>
      </c>
      <c r="M416" s="282">
        <f t="shared" si="352"/>
        <v>3559.6581884278371</v>
      </c>
      <c r="N416" s="282">
        <f t="shared" si="352"/>
        <v>3395.6717737436384</v>
      </c>
      <c r="O416" s="282">
        <f t="shared" si="352"/>
        <v>3401.3960772562923</v>
      </c>
      <c r="P416" s="282">
        <f t="shared" si="352"/>
        <v>0</v>
      </c>
      <c r="Q416" s="282">
        <f t="shared" si="352"/>
        <v>0</v>
      </c>
    </row>
    <row r="417" spans="1:17" s="259" customFormat="1" hidden="1" outlineLevel="2">
      <c r="A417" s="256"/>
      <c r="B417" s="257"/>
      <c r="C417" s="258"/>
      <c r="D417" s="255"/>
      <c r="E417" s="263" t="str">
        <f xml:space="preserve"> Index!E$239</f>
        <v>RPI index (actual) - FYA - annual inflation active</v>
      </c>
      <c r="F417" s="263">
        <f xml:space="preserve"> Index!F$239</f>
        <v>0</v>
      </c>
      <c r="G417" s="263" t="str">
        <f xml:space="preserve"> Index!G$239</f>
        <v>Factor</v>
      </c>
      <c r="H417" s="263">
        <f xml:space="preserve"> Index!H$239</f>
        <v>0</v>
      </c>
      <c r="I417" s="263">
        <f xml:space="preserve"> Index!I$239</f>
        <v>0</v>
      </c>
      <c r="J417" s="263">
        <f xml:space="preserve"> Index!J$239</f>
        <v>0</v>
      </c>
      <c r="K417" s="263">
        <f xml:space="preserve"> Index!K$239</f>
        <v>1.0305556397587075</v>
      </c>
      <c r="L417" s="263">
        <f xml:space="preserve"> Index!L$239</f>
        <v>1.0258846368797245</v>
      </c>
      <c r="M417" s="263">
        <f xml:space="preserve"> Index!M$239</f>
        <v>1.0086825136806705</v>
      </c>
      <c r="N417" s="263">
        <f xml:space="preserve"> Index!N$239</f>
        <v>1.0577620396600564</v>
      </c>
      <c r="O417" s="263">
        <f xml:space="preserve"> Index!O$239</f>
        <v>0</v>
      </c>
      <c r="P417" s="263">
        <f xml:space="preserve"> Index!P$239</f>
        <v>0</v>
      </c>
      <c r="Q417" s="263">
        <f xml:space="preserve"> Index!Q$239</f>
        <v>0</v>
      </c>
    </row>
    <row r="418" spans="1:17" s="259" customFormat="1" hidden="1" outlineLevel="2">
      <c r="A418" s="256"/>
      <c r="B418" s="257"/>
      <c r="C418" s="258"/>
      <c r="D418" s="255"/>
      <c r="E418" s="196" t="s">
        <v>333</v>
      </c>
      <c r="F418" s="196"/>
      <c r="G418" s="196" t="s">
        <v>255</v>
      </c>
      <c r="H418" s="196"/>
      <c r="I418" s="196"/>
      <c r="J418" s="274">
        <f t="shared" ref="J418:Q418" si="353" xml:space="preserve"> J416 * (J417 - 1)</f>
        <v>0</v>
      </c>
      <c r="K418" s="274">
        <f t="shared" si="353"/>
        <v>0</v>
      </c>
      <c r="L418" s="274">
        <f t="shared" si="353"/>
        <v>0</v>
      </c>
      <c r="M418" s="274">
        <f t="shared" si="353"/>
        <v>30.906780919535546</v>
      </c>
      <c r="N418" s="274">
        <f t="shared" si="353"/>
        <v>196.14092766751423</v>
      </c>
      <c r="O418" s="274">
        <f t="shared" si="353"/>
        <v>-3401.3960772562923</v>
      </c>
      <c r="P418" s="274">
        <f t="shared" si="353"/>
        <v>0</v>
      </c>
      <c r="Q418" s="274">
        <f t="shared" si="353"/>
        <v>0</v>
      </c>
    </row>
    <row r="419" spans="1:17" s="259" customFormat="1" hidden="1" outlineLevel="2">
      <c r="A419" s="256"/>
      <c r="B419" s="257"/>
      <c r="C419" s="258"/>
      <c r="D419" s="255"/>
      <c r="E419" s="196"/>
      <c r="F419" s="196"/>
      <c r="G419" s="196"/>
      <c r="H419" s="196"/>
      <c r="I419" s="196"/>
      <c r="J419" s="196"/>
      <c r="K419" s="196"/>
      <c r="L419" s="196"/>
      <c r="M419" s="196"/>
      <c r="N419" s="196"/>
      <c r="O419" s="196"/>
      <c r="P419" s="196"/>
      <c r="Q419" s="196"/>
    </row>
    <row r="420" spans="1:17" s="292" customFormat="1" hidden="1" outlineLevel="2">
      <c r="A420" s="287"/>
      <c r="B420" s="288"/>
      <c r="C420" s="289"/>
      <c r="D420" s="290"/>
      <c r="E420" s="181" t="str">
        <f xml:space="preserve"> Inp!E$156</f>
        <v>Run-off rate - CPI(H) + RPI wedge - active - WWN</v>
      </c>
      <c r="F420" s="181">
        <f xml:space="preserve"> Inp!F$156</f>
        <v>0</v>
      </c>
      <c r="G420" s="181" t="str">
        <f xml:space="preserve"> Inp!G$156</f>
        <v>%</v>
      </c>
      <c r="H420" s="291">
        <f xml:space="preserve"> Inp!H$156</f>
        <v>0</v>
      </c>
      <c r="I420" s="291">
        <f xml:space="preserve"> Inp!I$156</f>
        <v>0</v>
      </c>
      <c r="J420" s="291">
        <f xml:space="preserve"> Inp!J$156</f>
        <v>0</v>
      </c>
      <c r="K420" s="291">
        <f xml:space="preserve"> Inp!K$156</f>
        <v>0</v>
      </c>
      <c r="L420" s="291">
        <f xml:space="preserve"> Inp!L$156</f>
        <v>0</v>
      </c>
      <c r="M420" s="291">
        <f xml:space="preserve"> Inp!M$156</f>
        <v>5.4279256124742402E-2</v>
      </c>
      <c r="N420" s="291">
        <f xml:space="preserve"> Inp!N$156</f>
        <v>5.30140739465755E-2</v>
      </c>
      <c r="O420" s="291">
        <f xml:space="preserve"> Inp!O$156</f>
        <v>5.30813980109189E-2</v>
      </c>
      <c r="P420" s="291">
        <f xml:space="preserve"> Inp!P$156</f>
        <v>5.2958441258248598E-2</v>
      </c>
      <c r="Q420" s="291">
        <f xml:space="preserve"> Inp!Q$156</f>
        <v>5.2185413869164303E-2</v>
      </c>
    </row>
    <row r="421" spans="1:17" s="281" customFormat="1" hidden="1" outlineLevel="2">
      <c r="A421" s="277"/>
      <c r="B421" s="278"/>
      <c r="C421" s="279"/>
      <c r="D421" s="280"/>
      <c r="E421" s="282" t="str">
        <f t="shared" ref="E421:Q421" si="354" xml:space="preserve"> E425</f>
        <v>RCV (RPI inflated RCV) balance BEG - WWN - nominal</v>
      </c>
      <c r="F421" s="282">
        <f t="shared" si="354"/>
        <v>0</v>
      </c>
      <c r="G421" s="282" t="str">
        <f t="shared" si="354"/>
        <v>£m</v>
      </c>
      <c r="H421" s="282">
        <f t="shared" si="354"/>
        <v>0</v>
      </c>
      <c r="I421" s="282">
        <f t="shared" si="354"/>
        <v>0</v>
      </c>
      <c r="J421" s="282">
        <f t="shared" si="354"/>
        <v>0</v>
      </c>
      <c r="K421" s="282">
        <f t="shared" si="354"/>
        <v>0</v>
      </c>
      <c r="L421" s="282">
        <f t="shared" si="354"/>
        <v>0</v>
      </c>
      <c r="M421" s="282">
        <f t="shared" si="354"/>
        <v>3559.6581884278371</v>
      </c>
      <c r="N421" s="282">
        <f t="shared" si="354"/>
        <v>3395.6717737436384</v>
      </c>
      <c r="O421" s="282">
        <f t="shared" si="354"/>
        <v>3401.3960772562923</v>
      </c>
      <c r="P421" s="282">
        <f t="shared" si="354"/>
        <v>0</v>
      </c>
      <c r="Q421" s="282">
        <f t="shared" si="354"/>
        <v>0</v>
      </c>
    </row>
    <row r="422" spans="1:17" s="259" customFormat="1" hidden="1" outlineLevel="2">
      <c r="A422" s="256"/>
      <c r="B422" s="257"/>
      <c r="C422" s="258"/>
      <c r="D422" s="255"/>
      <c r="E422" s="196" t="str">
        <f t="shared" ref="E422:Q422" si="355" xml:space="preserve"> E418</f>
        <v>Indexation on RCV - CPI(H) + RPI wedge bf balance - WWN - nominal</v>
      </c>
      <c r="F422" s="196">
        <f t="shared" si="355"/>
        <v>0</v>
      </c>
      <c r="G422" s="196" t="str">
        <f t="shared" si="355"/>
        <v>£m</v>
      </c>
      <c r="H422" s="274">
        <f t="shared" si="355"/>
        <v>0</v>
      </c>
      <c r="I422" s="274">
        <f t="shared" si="355"/>
        <v>0</v>
      </c>
      <c r="J422" s="274">
        <f t="shared" si="355"/>
        <v>0</v>
      </c>
      <c r="K422" s="274">
        <f t="shared" si="355"/>
        <v>0</v>
      </c>
      <c r="L422" s="274">
        <f t="shared" si="355"/>
        <v>0</v>
      </c>
      <c r="M422" s="274">
        <f t="shared" si="355"/>
        <v>30.906780919535546</v>
      </c>
      <c r="N422" s="274">
        <f t="shared" si="355"/>
        <v>196.14092766751423</v>
      </c>
      <c r="O422" s="274">
        <f t="shared" si="355"/>
        <v>-3401.3960772562923</v>
      </c>
      <c r="P422" s="274">
        <f t="shared" si="355"/>
        <v>0</v>
      </c>
      <c r="Q422" s="274">
        <f t="shared" si="355"/>
        <v>0</v>
      </c>
    </row>
    <row r="423" spans="1:17" s="259" customFormat="1" hidden="1" outlineLevel="2">
      <c r="A423" s="256"/>
      <c r="B423" s="257"/>
      <c r="C423" s="258"/>
      <c r="D423" s="255"/>
      <c r="E423" s="196" t="s">
        <v>1080</v>
      </c>
      <c r="F423" s="196"/>
      <c r="G423" s="196" t="s">
        <v>255</v>
      </c>
      <c r="H423" s="274"/>
      <c r="I423" s="274"/>
      <c r="J423" s="274">
        <f t="shared" ref="J423:Q423" si="356" xml:space="preserve"> (J421 + J422) * J420</f>
        <v>0</v>
      </c>
      <c r="K423" s="274">
        <f t="shared" si="356"/>
        <v>0</v>
      </c>
      <c r="L423" s="274">
        <f t="shared" si="356"/>
        <v>0</v>
      </c>
      <c r="M423" s="274">
        <f t="shared" si="356"/>
        <v>194.89319560373389</v>
      </c>
      <c r="N423" s="274">
        <f t="shared" si="356"/>
        <v>190.41662415485993</v>
      </c>
      <c r="O423" s="274">
        <f t="shared" si="356"/>
        <v>0</v>
      </c>
      <c r="P423" s="274">
        <f t="shared" si="356"/>
        <v>0</v>
      </c>
      <c r="Q423" s="274">
        <f t="shared" si="356"/>
        <v>0</v>
      </c>
    </row>
    <row r="424" spans="1:17" s="259" customFormat="1" hidden="1" outlineLevel="2">
      <c r="A424" s="256"/>
      <c r="B424" s="257"/>
      <c r="C424" s="258"/>
      <c r="D424" s="255"/>
      <c r="E424" s="196"/>
      <c r="F424" s="196"/>
      <c r="G424" s="196"/>
      <c r="H424" s="274"/>
      <c r="I424" s="274"/>
      <c r="J424" s="274"/>
      <c r="K424" s="274"/>
      <c r="L424" s="274"/>
      <c r="M424" s="274"/>
      <c r="N424" s="274"/>
      <c r="O424" s="274"/>
      <c r="P424" s="274"/>
      <c r="Q424" s="274"/>
    </row>
    <row r="425" spans="1:17" s="259" customFormat="1" hidden="1" outlineLevel="2">
      <c r="A425" s="256"/>
      <c r="B425" s="257"/>
      <c r="C425" s="258"/>
      <c r="D425" s="255"/>
      <c r="E425" s="196" t="s">
        <v>1081</v>
      </c>
      <c r="F425" s="196"/>
      <c r="G425" s="196" t="s">
        <v>255</v>
      </c>
      <c r="H425" s="274"/>
      <c r="I425" s="274"/>
      <c r="J425" s="274">
        <f t="shared" ref="J425" si="357" xml:space="preserve"> I428</f>
        <v>0</v>
      </c>
      <c r="K425" s="274">
        <f t="shared" ref="K425" si="358" xml:space="preserve"> J428</f>
        <v>0</v>
      </c>
      <c r="L425" s="274">
        <f t="shared" ref="L425" si="359" xml:space="preserve"> K428</f>
        <v>0</v>
      </c>
      <c r="M425" s="274">
        <f t="shared" ref="M425" si="360" xml:space="preserve"> L428</f>
        <v>3559.6581884278371</v>
      </c>
      <c r="N425" s="274">
        <f t="shared" ref="N425" si="361" xml:space="preserve"> M428</f>
        <v>3395.6717737436384</v>
      </c>
      <c r="O425" s="274">
        <f t="shared" ref="O425" si="362" xml:space="preserve"> N428</f>
        <v>3401.3960772562923</v>
      </c>
      <c r="P425" s="274">
        <f t="shared" ref="P425" si="363" xml:space="preserve"> O428</f>
        <v>0</v>
      </c>
      <c r="Q425" s="274">
        <f t="shared" ref="Q425" si="364" xml:space="preserve"> P428</f>
        <v>0</v>
      </c>
    </row>
    <row r="426" spans="1:17" s="259" customFormat="1" hidden="1" outlineLevel="2">
      <c r="A426" s="256"/>
      <c r="B426" s="257"/>
      <c r="C426" s="258"/>
      <c r="D426" s="255" t="s">
        <v>719</v>
      </c>
      <c r="E426" s="196" t="str">
        <f t="shared" ref="E426:Q426" si="365" xml:space="preserve"> E418</f>
        <v>Indexation on RCV - CPI(H) + RPI wedge bf balance - WWN - nominal</v>
      </c>
      <c r="F426" s="196">
        <f t="shared" si="365"/>
        <v>0</v>
      </c>
      <c r="G426" s="196" t="str">
        <f t="shared" si="365"/>
        <v>£m</v>
      </c>
      <c r="H426" s="274">
        <f t="shared" si="365"/>
        <v>0</v>
      </c>
      <c r="I426" s="274">
        <f t="shared" si="365"/>
        <v>0</v>
      </c>
      <c r="J426" s="274">
        <f t="shared" si="365"/>
        <v>0</v>
      </c>
      <c r="K426" s="274">
        <f t="shared" si="365"/>
        <v>0</v>
      </c>
      <c r="L426" s="274">
        <f t="shared" si="365"/>
        <v>0</v>
      </c>
      <c r="M426" s="274">
        <f t="shared" si="365"/>
        <v>30.906780919535546</v>
      </c>
      <c r="N426" s="274">
        <f t="shared" si="365"/>
        <v>196.14092766751423</v>
      </c>
      <c r="O426" s="274">
        <f t="shared" si="365"/>
        <v>-3401.3960772562923</v>
      </c>
      <c r="P426" s="274">
        <f t="shared" si="365"/>
        <v>0</v>
      </c>
      <c r="Q426" s="274">
        <f t="shared" si="365"/>
        <v>0</v>
      </c>
    </row>
    <row r="427" spans="1:17" s="259" customFormat="1" hidden="1" outlineLevel="2">
      <c r="A427" s="256"/>
      <c r="B427" s="257"/>
      <c r="C427" s="258"/>
      <c r="D427" s="255" t="s">
        <v>631</v>
      </c>
      <c r="E427" s="196" t="str">
        <f t="shared" ref="E427:Q427" si="366" xml:space="preserve"> E423</f>
        <v>RCV - CPI(H) + RPI wedge run-off - WWN - nominal</v>
      </c>
      <c r="F427" s="196">
        <f t="shared" si="366"/>
        <v>0</v>
      </c>
      <c r="G427" s="196" t="str">
        <f t="shared" si="366"/>
        <v>£m</v>
      </c>
      <c r="H427" s="274">
        <f t="shared" si="366"/>
        <v>0</v>
      </c>
      <c r="I427" s="274">
        <f t="shared" si="366"/>
        <v>0</v>
      </c>
      <c r="J427" s="274">
        <f t="shared" si="366"/>
        <v>0</v>
      </c>
      <c r="K427" s="274">
        <f t="shared" si="366"/>
        <v>0</v>
      </c>
      <c r="L427" s="274">
        <f t="shared" si="366"/>
        <v>0</v>
      </c>
      <c r="M427" s="274">
        <f t="shared" si="366"/>
        <v>194.89319560373389</v>
      </c>
      <c r="N427" s="274">
        <f t="shared" si="366"/>
        <v>190.41662415485993</v>
      </c>
      <c r="O427" s="274">
        <f t="shared" si="366"/>
        <v>0</v>
      </c>
      <c r="P427" s="274">
        <f t="shared" si="366"/>
        <v>0</v>
      </c>
      <c r="Q427" s="274">
        <f t="shared" si="366"/>
        <v>0</v>
      </c>
    </row>
    <row r="428" spans="1:17" s="259" customFormat="1" hidden="1" outlineLevel="2">
      <c r="A428" s="256"/>
      <c r="B428" s="257"/>
      <c r="C428" s="258"/>
      <c r="D428" s="255"/>
      <c r="E428" s="196" t="s">
        <v>1082</v>
      </c>
      <c r="F428" s="196"/>
      <c r="G428" s="196" t="s">
        <v>255</v>
      </c>
      <c r="H428" s="274"/>
      <c r="I428" s="274"/>
      <c r="J428" s="274">
        <f t="shared" ref="J428:Q428" si="367" xml:space="preserve"> IF(J413 = 1, J414, J425 + J426 - J427)</f>
        <v>0</v>
      </c>
      <c r="K428" s="274">
        <f t="shared" si="367"/>
        <v>0</v>
      </c>
      <c r="L428" s="274">
        <f t="shared" si="367"/>
        <v>3559.6581884278371</v>
      </c>
      <c r="M428" s="274">
        <f t="shared" si="367"/>
        <v>3395.6717737436384</v>
      </c>
      <c r="N428" s="274">
        <f t="shared" si="367"/>
        <v>3401.3960772562923</v>
      </c>
      <c r="O428" s="274">
        <f t="shared" si="367"/>
        <v>0</v>
      </c>
      <c r="P428" s="274">
        <f t="shared" si="367"/>
        <v>0</v>
      </c>
      <c r="Q428" s="274">
        <f t="shared" si="367"/>
        <v>0</v>
      </c>
    </row>
    <row r="429" spans="1:17" s="259" customFormat="1" hidden="1" outlineLevel="1">
      <c r="A429" s="256"/>
      <c r="B429" s="257"/>
      <c r="C429" s="258"/>
      <c r="D429" s="255"/>
      <c r="E429" s="196"/>
      <c r="F429" s="196"/>
      <c r="G429" s="196"/>
      <c r="H429" s="196"/>
      <c r="I429" s="196"/>
      <c r="J429" s="196"/>
      <c r="K429" s="196"/>
      <c r="L429" s="196"/>
      <c r="M429" s="196"/>
      <c r="N429" s="196"/>
      <c r="O429" s="196"/>
      <c r="P429" s="196"/>
      <c r="Q429" s="196"/>
    </row>
    <row r="430" spans="1:17" s="259" customFormat="1" hidden="1" outlineLevel="1" collapsed="1">
      <c r="A430" s="256"/>
      <c r="B430" s="257" t="s">
        <v>956</v>
      </c>
      <c r="C430" s="258"/>
      <c r="D430" s="255"/>
      <c r="E430" s="196"/>
      <c r="F430" s="196"/>
      <c r="G430" s="196"/>
      <c r="H430" s="196"/>
      <c r="I430" s="196"/>
      <c r="J430" s="196"/>
      <c r="K430" s="196"/>
      <c r="L430" s="196"/>
      <c r="M430" s="196"/>
      <c r="N430" s="196"/>
      <c r="O430" s="196"/>
      <c r="P430" s="196"/>
      <c r="Q430" s="196"/>
    </row>
    <row r="431" spans="1:17" s="259" customFormat="1" hidden="1" outlineLevel="2">
      <c r="A431" s="256"/>
      <c r="B431" s="257"/>
      <c r="C431" s="258"/>
      <c r="D431" s="255"/>
      <c r="E431" s="274" t="str">
        <f t="shared" ref="E431:Q431" si="368" xml:space="preserve"> E425</f>
        <v>RCV (RPI inflated RCV) balance BEG - WWN - nominal</v>
      </c>
      <c r="F431" s="274">
        <f t="shared" si="368"/>
        <v>0</v>
      </c>
      <c r="G431" s="274" t="str">
        <f t="shared" si="368"/>
        <v>£m</v>
      </c>
      <c r="H431" s="274">
        <f t="shared" si="368"/>
        <v>0</v>
      </c>
      <c r="I431" s="274">
        <f t="shared" si="368"/>
        <v>0</v>
      </c>
      <c r="J431" s="274">
        <f t="shared" si="368"/>
        <v>0</v>
      </c>
      <c r="K431" s="274">
        <f t="shared" si="368"/>
        <v>0</v>
      </c>
      <c r="L431" s="274">
        <f t="shared" si="368"/>
        <v>0</v>
      </c>
      <c r="M431" s="274">
        <f t="shared" si="368"/>
        <v>3559.6581884278371</v>
      </c>
      <c r="N431" s="274">
        <f t="shared" si="368"/>
        <v>3395.6717737436384</v>
      </c>
      <c r="O431" s="274">
        <f t="shared" si="368"/>
        <v>3401.3960772562923</v>
      </c>
      <c r="P431" s="274">
        <f t="shared" si="368"/>
        <v>0</v>
      </c>
      <c r="Q431" s="274">
        <f t="shared" si="368"/>
        <v>0</v>
      </c>
    </row>
    <row r="432" spans="1:17" s="259" customFormat="1" hidden="1" outlineLevel="2">
      <c r="A432" s="256"/>
      <c r="B432" s="257"/>
      <c r="C432" s="258"/>
      <c r="D432" s="255"/>
      <c r="E432" s="274" t="str">
        <f t="shared" ref="E432:Q432" si="369" xml:space="preserve"> E426</f>
        <v>Indexation on RCV - CPI(H) + RPI wedge bf balance - WWN - nominal</v>
      </c>
      <c r="F432" s="274">
        <f t="shared" si="369"/>
        <v>0</v>
      </c>
      <c r="G432" s="274" t="str">
        <f t="shared" si="369"/>
        <v>£m</v>
      </c>
      <c r="H432" s="274">
        <f t="shared" si="369"/>
        <v>0</v>
      </c>
      <c r="I432" s="274">
        <f t="shared" si="369"/>
        <v>0</v>
      </c>
      <c r="J432" s="274">
        <f t="shared" si="369"/>
        <v>0</v>
      </c>
      <c r="K432" s="274">
        <f t="shared" si="369"/>
        <v>0</v>
      </c>
      <c r="L432" s="274">
        <f t="shared" si="369"/>
        <v>0</v>
      </c>
      <c r="M432" s="274">
        <f t="shared" si="369"/>
        <v>30.906780919535546</v>
      </c>
      <c r="N432" s="274">
        <f t="shared" si="369"/>
        <v>196.14092766751423</v>
      </c>
      <c r="O432" s="274">
        <f t="shared" si="369"/>
        <v>-3401.3960772562923</v>
      </c>
      <c r="P432" s="274">
        <f t="shared" si="369"/>
        <v>0</v>
      </c>
      <c r="Q432" s="274">
        <f t="shared" si="369"/>
        <v>0</v>
      </c>
    </row>
    <row r="433" spans="1:17" s="259" customFormat="1" hidden="1" outlineLevel="2">
      <c r="A433" s="256"/>
      <c r="B433" s="257"/>
      <c r="C433" s="258"/>
      <c r="D433" s="255"/>
      <c r="E433" s="274" t="str">
        <f t="shared" ref="E433:Q433" si="370" xml:space="preserve"> E427</f>
        <v>RCV - CPI(H) + RPI wedge run-off - WWN - nominal</v>
      </c>
      <c r="F433" s="274">
        <f t="shared" si="370"/>
        <v>0</v>
      </c>
      <c r="G433" s="274" t="str">
        <f t="shared" si="370"/>
        <v>£m</v>
      </c>
      <c r="H433" s="274">
        <f t="shared" si="370"/>
        <v>0</v>
      </c>
      <c r="I433" s="274">
        <f t="shared" si="370"/>
        <v>0</v>
      </c>
      <c r="J433" s="274">
        <f t="shared" si="370"/>
        <v>0</v>
      </c>
      <c r="K433" s="274">
        <f t="shared" si="370"/>
        <v>0</v>
      </c>
      <c r="L433" s="274">
        <f t="shared" si="370"/>
        <v>0</v>
      </c>
      <c r="M433" s="274">
        <f t="shared" si="370"/>
        <v>194.89319560373389</v>
      </c>
      <c r="N433" s="274">
        <f t="shared" si="370"/>
        <v>190.41662415485993</v>
      </c>
      <c r="O433" s="274">
        <f t="shared" si="370"/>
        <v>0</v>
      </c>
      <c r="P433" s="274">
        <f t="shared" si="370"/>
        <v>0</v>
      </c>
      <c r="Q433" s="274">
        <f t="shared" si="370"/>
        <v>0</v>
      </c>
    </row>
    <row r="434" spans="1:17" s="259" customFormat="1" hidden="1" outlineLevel="2">
      <c r="A434" s="256"/>
      <c r="B434" s="257"/>
      <c r="C434" s="258"/>
      <c r="D434" s="255"/>
      <c r="E434" s="274" t="str">
        <f t="shared" ref="E434:Q434" si="371" xml:space="preserve"> E428</f>
        <v>RCV (RPI inflated RCV) balance END - WWN - nominal</v>
      </c>
      <c r="F434" s="274">
        <f t="shared" si="371"/>
        <v>0</v>
      </c>
      <c r="G434" s="274" t="str">
        <f t="shared" si="371"/>
        <v>£m</v>
      </c>
      <c r="H434" s="274">
        <f t="shared" si="371"/>
        <v>0</v>
      </c>
      <c r="I434" s="274">
        <f t="shared" si="371"/>
        <v>0</v>
      </c>
      <c r="J434" s="274">
        <f t="shared" si="371"/>
        <v>0</v>
      </c>
      <c r="K434" s="274">
        <f t="shared" si="371"/>
        <v>0</v>
      </c>
      <c r="L434" s="274">
        <f t="shared" si="371"/>
        <v>3559.6581884278371</v>
      </c>
      <c r="M434" s="274">
        <f t="shared" si="371"/>
        <v>3395.6717737436384</v>
      </c>
      <c r="N434" s="274">
        <f t="shared" si="371"/>
        <v>3401.3960772562923</v>
      </c>
      <c r="O434" s="274">
        <f t="shared" si="371"/>
        <v>0</v>
      </c>
      <c r="P434" s="274">
        <f t="shared" si="371"/>
        <v>0</v>
      </c>
      <c r="Q434" s="274">
        <f t="shared" si="371"/>
        <v>0</v>
      </c>
    </row>
    <row r="435" spans="1:17" s="259" customFormat="1" hidden="1" outlineLevel="2">
      <c r="A435" s="256"/>
      <c r="B435" s="257"/>
      <c r="C435" s="258"/>
      <c r="D435" s="255"/>
      <c r="E435" s="196" t="s">
        <v>1083</v>
      </c>
      <c r="F435" s="196"/>
      <c r="G435" s="196" t="s">
        <v>255</v>
      </c>
      <c r="H435" s="274"/>
      <c r="I435" s="274"/>
      <c r="J435" s="274">
        <f t="shared" ref="J435:Q435" si="372" xml:space="preserve"> ((J431 + J432) + J434) / 2</f>
        <v>0</v>
      </c>
      <c r="K435" s="274">
        <f t="shared" si="372"/>
        <v>0</v>
      </c>
      <c r="L435" s="274">
        <f t="shared" si="372"/>
        <v>1779.8290942139186</v>
      </c>
      <c r="M435" s="274">
        <f t="shared" si="372"/>
        <v>3493.1183715455054</v>
      </c>
      <c r="N435" s="274">
        <f t="shared" si="372"/>
        <v>3496.6043893337223</v>
      </c>
      <c r="O435" s="274">
        <f t="shared" si="372"/>
        <v>0</v>
      </c>
      <c r="P435" s="274">
        <f t="shared" si="372"/>
        <v>0</v>
      </c>
      <c r="Q435" s="274">
        <f t="shared" si="372"/>
        <v>0</v>
      </c>
    </row>
    <row r="436" spans="1:17" s="259" customFormat="1" hidden="1" outlineLevel="2">
      <c r="A436" s="256"/>
      <c r="B436" s="257"/>
      <c r="C436" s="258"/>
      <c r="D436" s="255"/>
      <c r="E436" s="196"/>
      <c r="F436" s="196"/>
      <c r="G436" s="196"/>
      <c r="H436" s="196"/>
      <c r="I436" s="196"/>
      <c r="J436" s="196"/>
      <c r="K436" s="196"/>
      <c r="L436" s="196"/>
      <c r="M436" s="196"/>
      <c r="N436" s="196"/>
      <c r="O436" s="196"/>
      <c r="P436" s="196"/>
      <c r="Q436" s="196"/>
    </row>
    <row r="437" spans="1:17" s="259" customFormat="1" hidden="1" outlineLevel="2">
      <c r="A437" s="256"/>
      <c r="B437" s="257"/>
      <c r="C437" s="258"/>
      <c r="D437" s="255"/>
      <c r="E437" s="263" t="str">
        <f xml:space="preserve"> Index!E$199</f>
        <v>CPIH index (actual) - FYA - inflate from FYA 2017-18</v>
      </c>
      <c r="F437" s="263">
        <f xml:space="preserve"> Index!F$199</f>
        <v>0</v>
      </c>
      <c r="G437" s="263" t="str">
        <f xml:space="preserve"> Index!G$199</f>
        <v>Factor</v>
      </c>
      <c r="H437" s="263">
        <f xml:space="preserve"> Index!H$199</f>
        <v>0</v>
      </c>
      <c r="I437" s="263">
        <f xml:space="preserve"> Index!I$199</f>
        <v>0</v>
      </c>
      <c r="J437" s="263">
        <f xml:space="preserve"> Index!J$199</f>
        <v>1</v>
      </c>
      <c r="K437" s="263">
        <f xml:space="preserve"> Index!K$199</f>
        <v>1.0212697905005599</v>
      </c>
      <c r="L437" s="263">
        <f xml:space="preserve"> Index!L$199</f>
        <v>1.0386214616983847</v>
      </c>
      <c r="M437" s="263">
        <f xml:space="preserve"> Index!M$199</f>
        <v>1.0469374700143934</v>
      </c>
      <c r="N437" s="263">
        <f xml:space="preserve"> Index!N$199</f>
        <v>1.0853990084759317</v>
      </c>
      <c r="O437" s="263">
        <f xml:space="preserve"> Index!O$199</f>
        <v>0</v>
      </c>
      <c r="P437" s="263">
        <f xml:space="preserve"> Index!P$199</f>
        <v>0</v>
      </c>
      <c r="Q437" s="263">
        <f xml:space="preserve"> Index!Q$199</f>
        <v>0</v>
      </c>
    </row>
    <row r="438" spans="1:17" s="259" customFormat="1" hidden="1" outlineLevel="2">
      <c r="A438" s="256"/>
      <c r="B438" s="257"/>
      <c r="C438" s="258"/>
      <c r="D438" s="255"/>
      <c r="E438" s="196"/>
      <c r="F438" s="196"/>
      <c r="G438" s="196"/>
      <c r="H438" s="196"/>
      <c r="I438" s="196"/>
      <c r="J438" s="196"/>
      <c r="K438" s="196"/>
      <c r="L438" s="196"/>
      <c r="M438" s="196"/>
      <c r="N438" s="196"/>
      <c r="O438" s="196"/>
      <c r="P438" s="196"/>
      <c r="Q438" s="196"/>
    </row>
    <row r="439" spans="1:17" s="573" customFormat="1" hidden="1" outlineLevel="2">
      <c r="A439" s="572"/>
      <c r="B439" s="570"/>
      <c r="C439" s="574"/>
      <c r="D439" s="571"/>
      <c r="E439" s="196" t="s">
        <v>1084</v>
      </c>
      <c r="F439" s="196"/>
      <c r="G439" s="196" t="s">
        <v>255</v>
      </c>
      <c r="H439" s="577"/>
      <c r="I439" s="577"/>
      <c r="J439" s="577">
        <f t="shared" ref="J439:Q439" si="373" xml:space="preserve"> IF(J$13 = 1, J431 / J437, 0)</f>
        <v>0</v>
      </c>
      <c r="K439" s="577">
        <f t="shared" si="373"/>
        <v>0</v>
      </c>
      <c r="L439" s="577">
        <f t="shared" si="373"/>
        <v>0</v>
      </c>
      <c r="M439" s="577">
        <f t="shared" si="373"/>
        <v>3400.0676166255644</v>
      </c>
      <c r="N439" s="577">
        <f t="shared" si="373"/>
        <v>3128.5008989566772</v>
      </c>
      <c r="O439" s="577">
        <f t="shared" si="373"/>
        <v>0</v>
      </c>
      <c r="P439" s="577">
        <f t="shared" si="373"/>
        <v>0</v>
      </c>
      <c r="Q439" s="577">
        <f t="shared" si="373"/>
        <v>0</v>
      </c>
    </row>
    <row r="440" spans="1:17" s="573" customFormat="1" hidden="1" outlineLevel="2">
      <c r="A440" s="572"/>
      <c r="B440" s="570"/>
      <c r="C440" s="574"/>
      <c r="D440" s="571" t="s">
        <v>719</v>
      </c>
      <c r="E440" s="196" t="s">
        <v>809</v>
      </c>
      <c r="F440" s="196"/>
      <c r="G440" s="196" t="s">
        <v>255</v>
      </c>
      <c r="H440" s="577"/>
      <c r="I440" s="577"/>
      <c r="J440" s="577">
        <f t="shared" ref="J440:Q440" si="374" xml:space="preserve"> IF(J$13 = 1, J432 / J437, 0)</f>
        <v>0</v>
      </c>
      <c r="K440" s="577">
        <f t="shared" si="374"/>
        <v>0</v>
      </c>
      <c r="L440" s="577">
        <f t="shared" si="374"/>
        <v>0</v>
      </c>
      <c r="M440" s="577">
        <f t="shared" si="374"/>
        <v>29.521133596556282</v>
      </c>
      <c r="N440" s="577">
        <f t="shared" si="374"/>
        <v>180.7085930020578</v>
      </c>
      <c r="O440" s="577">
        <f t="shared" si="374"/>
        <v>0</v>
      </c>
      <c r="P440" s="577">
        <f t="shared" si="374"/>
        <v>0</v>
      </c>
      <c r="Q440" s="577">
        <f t="shared" si="374"/>
        <v>0</v>
      </c>
    </row>
    <row r="441" spans="1:17" s="573" customFormat="1" hidden="1" outlineLevel="2">
      <c r="A441" s="572"/>
      <c r="B441" s="570"/>
      <c r="C441" s="574"/>
      <c r="D441" s="571" t="str">
        <f xml:space="preserve"> PR19FDPublishedTables!D$29</f>
        <v>less</v>
      </c>
      <c r="E441" s="196" t="s">
        <v>1085</v>
      </c>
      <c r="F441" s="196"/>
      <c r="G441" s="196" t="s">
        <v>255</v>
      </c>
      <c r="H441" s="577"/>
      <c r="I441" s="577"/>
      <c r="J441" s="577">
        <f t="shared" ref="J441:Q441" si="375" xml:space="preserve"> IF(J$13 = 1, J433 / J437, 0)</f>
        <v>0</v>
      </c>
      <c r="K441" s="577">
        <f t="shared" si="375"/>
        <v>0</v>
      </c>
      <c r="L441" s="577">
        <f t="shared" si="375"/>
        <v>0</v>
      </c>
      <c r="M441" s="577">
        <f t="shared" si="375"/>
        <v>186.15552617584169</v>
      </c>
      <c r="N441" s="577">
        <f t="shared" si="375"/>
        <v>175.43467671140991</v>
      </c>
      <c r="O441" s="577">
        <f t="shared" si="375"/>
        <v>0</v>
      </c>
      <c r="P441" s="577">
        <f t="shared" si="375"/>
        <v>0</v>
      </c>
      <c r="Q441" s="577">
        <f t="shared" si="375"/>
        <v>0</v>
      </c>
    </row>
    <row r="442" spans="1:17" s="573" customFormat="1" hidden="1" outlineLevel="2">
      <c r="A442" s="572"/>
      <c r="B442" s="570"/>
      <c r="C442" s="574"/>
      <c r="D442" s="571"/>
      <c r="E442" s="196" t="s">
        <v>1086</v>
      </c>
      <c r="F442" s="196"/>
      <c r="G442" s="196" t="s">
        <v>255</v>
      </c>
      <c r="H442" s="577"/>
      <c r="I442" s="577"/>
      <c r="J442" s="577">
        <f t="shared" ref="J442:Q442" si="376" xml:space="preserve"> IF(J$13 = 1, J434 / J437, 0)</f>
        <v>0</v>
      </c>
      <c r="K442" s="577">
        <f t="shared" si="376"/>
        <v>0</v>
      </c>
      <c r="L442" s="577">
        <f t="shared" si="376"/>
        <v>3427.2911928923349</v>
      </c>
      <c r="M442" s="577">
        <f t="shared" si="376"/>
        <v>3243.4332240462786</v>
      </c>
      <c r="N442" s="577">
        <f t="shared" si="376"/>
        <v>3133.7748152473246</v>
      </c>
      <c r="O442" s="577">
        <f t="shared" si="376"/>
        <v>0</v>
      </c>
      <c r="P442" s="577">
        <f t="shared" si="376"/>
        <v>0</v>
      </c>
      <c r="Q442" s="577">
        <f t="shared" si="376"/>
        <v>0</v>
      </c>
    </row>
    <row r="443" spans="1:17" s="573" customFormat="1" hidden="1" outlineLevel="2">
      <c r="A443" s="572"/>
      <c r="B443" s="570"/>
      <c r="C443" s="574"/>
      <c r="D443" s="571"/>
      <c r="E443" s="196" t="s">
        <v>1087</v>
      </c>
      <c r="F443" s="196"/>
      <c r="G443" s="196" t="s">
        <v>255</v>
      </c>
      <c r="H443" s="577"/>
      <c r="I443" s="577"/>
      <c r="J443" s="577">
        <f t="shared" ref="J443:Q443" si="377" xml:space="preserve"> IF(J$10 = 1, 0, IF(J$13 = 1, J435 / J437,0))</f>
        <v>0</v>
      </c>
      <c r="K443" s="577">
        <f t="shared" si="377"/>
        <v>0</v>
      </c>
      <c r="L443" s="577">
        <f t="shared" si="377"/>
        <v>0</v>
      </c>
      <c r="M443" s="577">
        <f t="shared" si="377"/>
        <v>3336.5109871341997</v>
      </c>
      <c r="N443" s="577">
        <f t="shared" si="377"/>
        <v>3221.4921536030297</v>
      </c>
      <c r="O443" s="577">
        <f t="shared" si="377"/>
        <v>0</v>
      </c>
      <c r="P443" s="577">
        <f t="shared" si="377"/>
        <v>0</v>
      </c>
      <c r="Q443" s="577">
        <f t="shared" si="377"/>
        <v>0</v>
      </c>
    </row>
    <row r="444" spans="1:17" s="573" customFormat="1" hidden="1" outlineLevel="1">
      <c r="A444" s="572"/>
      <c r="B444" s="570"/>
      <c r="C444" s="574"/>
      <c r="D444" s="571"/>
      <c r="E444" s="577"/>
      <c r="F444" s="577"/>
      <c r="G444" s="577"/>
      <c r="H444" s="577"/>
      <c r="I444" s="577"/>
      <c r="J444" s="577"/>
      <c r="K444" s="577"/>
      <c r="L444" s="577"/>
      <c r="M444" s="577"/>
      <c r="N444" s="577"/>
      <c r="O444" s="577"/>
      <c r="P444" s="577"/>
      <c r="Q444" s="577"/>
    </row>
    <row r="445" spans="1:17" s="573" customFormat="1" hidden="1" outlineLevel="1" collapsed="1">
      <c r="A445" s="572"/>
      <c r="B445" s="602" t="s">
        <v>962</v>
      </c>
      <c r="C445" s="574"/>
      <c r="D445" s="571"/>
      <c r="E445" s="577"/>
      <c r="F445" s="577"/>
      <c r="G445" s="577"/>
      <c r="H445" s="577"/>
      <c r="I445" s="577"/>
      <c r="J445" s="577"/>
      <c r="K445" s="577"/>
      <c r="L445" s="577"/>
      <c r="M445" s="577"/>
      <c r="N445" s="577"/>
      <c r="O445" s="577"/>
      <c r="P445" s="577"/>
      <c r="Q445" s="577"/>
    </row>
    <row r="446" spans="1:17" s="573" customFormat="1" hidden="1" outlineLevel="2">
      <c r="A446" s="572"/>
      <c r="B446" s="570"/>
      <c r="C446" s="574"/>
      <c r="D446" s="571"/>
      <c r="E446" s="577"/>
      <c r="F446" s="577"/>
      <c r="G446" s="577"/>
      <c r="H446" s="577"/>
      <c r="I446" s="577"/>
      <c r="J446" s="577"/>
      <c r="K446" s="577"/>
      <c r="L446" s="577"/>
      <c r="M446" s="577"/>
      <c r="N446" s="577"/>
      <c r="O446" s="577"/>
      <c r="P446" s="577"/>
      <c r="Q446" s="577"/>
    </row>
    <row r="447" spans="1:17" s="607" customFormat="1" hidden="1" outlineLevel="2">
      <c r="A447" s="603"/>
      <c r="B447" s="604"/>
      <c r="C447" s="605"/>
      <c r="D447" s="606"/>
      <c r="E447" s="575" t="str">
        <f xml:space="preserve"> PR19FDPublishedTables!E$408</f>
        <v>RCV (CPIH inflated RCV) 31 March 2020 post midnight adjustments - WWN - real</v>
      </c>
      <c r="F447" s="575">
        <f xml:space="preserve"> PR19FDPublishedTables!F$408</f>
        <v>0</v>
      </c>
      <c r="G447" s="575" t="str">
        <f xml:space="preserve"> PR19FDPublishedTables!G$408</f>
        <v>£m</v>
      </c>
      <c r="H447" s="575">
        <f xml:space="preserve"> PR19FDPublishedTables!H$408</f>
        <v>0</v>
      </c>
      <c r="I447" s="575">
        <f xml:space="preserve"> PR19FDPublishedTables!I$408</f>
        <v>0</v>
      </c>
      <c r="J447" s="575">
        <f xml:space="preserve"> PR19FDPublishedTables!J$408</f>
        <v>0</v>
      </c>
      <c r="K447" s="575">
        <f xml:space="preserve"> PR19FDPublishedTables!K$408</f>
        <v>0</v>
      </c>
      <c r="L447" s="575">
        <f xml:space="preserve"> PR19FDPublishedTables!L$408</f>
        <v>3427.2911928923309</v>
      </c>
      <c r="M447" s="575">
        <f xml:space="preserve"> PR19FDPublishedTables!M$408</f>
        <v>0</v>
      </c>
      <c r="N447" s="575">
        <f xml:space="preserve"> PR19FDPublishedTables!N$408</f>
        <v>0</v>
      </c>
      <c r="O447" s="575">
        <f xml:space="preserve"> PR19FDPublishedTables!O$408</f>
        <v>0</v>
      </c>
      <c r="P447" s="575">
        <f xml:space="preserve"> PR19FDPublishedTables!P$408</f>
        <v>0</v>
      </c>
      <c r="Q447" s="575">
        <f xml:space="preserve"> PR19FDPublishedTables!Q$408</f>
        <v>0</v>
      </c>
    </row>
    <row r="448" spans="1:17" s="573" customFormat="1" hidden="1" outlineLevel="2">
      <c r="A448" s="572"/>
      <c r="B448" s="570"/>
      <c r="C448" s="574"/>
      <c r="D448" s="577"/>
      <c r="E448" s="575" t="str">
        <f xml:space="preserve"> PR19FDPublishedTables!E$422</f>
        <v>Opening RCV (CPIH inflated RCV) - WWN - real</v>
      </c>
      <c r="F448" s="575">
        <f xml:space="preserve"> PR19FDPublishedTables!F$422</f>
        <v>0</v>
      </c>
      <c r="G448" s="575" t="str">
        <f xml:space="preserve"> PR19FDPublishedTables!G$422</f>
        <v>£m</v>
      </c>
      <c r="H448" s="575">
        <f xml:space="preserve"> PR19FDPublishedTables!H$422</f>
        <v>0</v>
      </c>
      <c r="I448" s="575">
        <f xml:space="preserve"> PR19FDPublishedTables!I$422</f>
        <v>0</v>
      </c>
      <c r="J448" s="575">
        <f xml:space="preserve"> PR19FDPublishedTables!J$422</f>
        <v>0</v>
      </c>
      <c r="K448" s="575">
        <f xml:space="preserve"> PR19FDPublishedTables!K$422</f>
        <v>0</v>
      </c>
      <c r="L448" s="575">
        <f xml:space="preserve"> PR19FDPublishedTables!L$422</f>
        <v>0</v>
      </c>
      <c r="M448" s="575">
        <f xml:space="preserve"> PR19FDPublishedTables!M$422</f>
        <v>3427.2911928923309</v>
      </c>
      <c r="N448" s="575">
        <f xml:space="preserve"> PR19FDPublishedTables!N$422</f>
        <v>3275.5332883481842</v>
      </c>
      <c r="O448" s="575">
        <f xml:space="preserve"> PR19FDPublishedTables!O$422</f>
        <v>3134.6392572687041</v>
      </c>
      <c r="P448" s="575">
        <f xml:space="preserve"> PR19FDPublishedTables!P$422</f>
        <v>2999.5946158056636</v>
      </c>
      <c r="Q448" s="575">
        <f xml:space="preserve"> PR19FDPublishedTables!Q$422</f>
        <v>2870.7367067040113</v>
      </c>
    </row>
    <row r="449" spans="1:17" s="573" customFormat="1" hidden="1" outlineLevel="2">
      <c r="A449" s="572"/>
      <c r="B449" s="570"/>
      <c r="C449" s="574"/>
      <c r="D449" s="639"/>
      <c r="E449" s="577" t="s">
        <v>1088</v>
      </c>
      <c r="F449" s="577"/>
      <c r="G449" s="577" t="s">
        <v>255</v>
      </c>
      <c r="H449" s="577"/>
      <c r="I449" s="577"/>
      <c r="J449" s="577">
        <f t="shared" ref="J449" si="378" xml:space="preserve"> IF(J$12 = 1, J448 * (J$17 - 1) * J$13, 0)</f>
        <v>0</v>
      </c>
      <c r="K449" s="577">
        <f t="shared" ref="K449" si="379" xml:space="preserve"> IF(K$12 = 1, K448 * (K$17 - 1) * K$13, 0)</f>
        <v>0</v>
      </c>
      <c r="L449" s="577">
        <f t="shared" ref="L449" si="380" xml:space="preserve"> IF(L$12 = 1, L448 * (L$17 - 1) * L$13, 0)</f>
        <v>0</v>
      </c>
      <c r="M449" s="577">
        <f t="shared" ref="M449" si="381" xml:space="preserve"> IF(M$12 = 1, M448 * (M$17 - 1) * M$13, 0)</f>
        <v>27.441549315638436</v>
      </c>
      <c r="N449" s="577">
        <f t="shared" ref="N449" si="382" xml:space="preserve"> IF(N$12 = 1, N448 * (N$17 - 1) * N$13, 0)</f>
        <v>120.33388159287205</v>
      </c>
      <c r="O449" s="577">
        <f t="shared" ref="O449" si="383" xml:space="preserve"> IF(O$12 = 1, O448 * (O$17 - 1) * O$13, 0)</f>
        <v>0</v>
      </c>
      <c r="P449" s="577">
        <f t="shared" ref="P449" si="384" xml:space="preserve"> IF(P$12 = 1, P448 * (P$17 - 1) * P$13, 0)</f>
        <v>0</v>
      </c>
      <c r="Q449" s="577">
        <f t="shared" ref="Q449" si="385" xml:space="preserve"> IF(Q$12 = 1, Q448 * (Q$17 - 1) * Q$13, 0)</f>
        <v>0</v>
      </c>
    </row>
    <row r="450" spans="1:17" s="573" customFormat="1" hidden="1" outlineLevel="2">
      <c r="A450" s="572"/>
      <c r="B450" s="570"/>
      <c r="C450" s="574"/>
      <c r="D450" s="639"/>
      <c r="E450" s="577"/>
      <c r="F450" s="577"/>
      <c r="G450" s="577"/>
      <c r="H450" s="577"/>
      <c r="I450" s="577"/>
      <c r="J450" s="577"/>
      <c r="K450" s="577"/>
      <c r="L450" s="577"/>
      <c r="M450" s="577"/>
      <c r="N450" s="577"/>
      <c r="O450" s="577"/>
      <c r="P450" s="577"/>
      <c r="Q450" s="577"/>
    </row>
    <row r="451" spans="1:17" s="573" customFormat="1" hidden="1" outlineLevel="2">
      <c r="A451" s="572"/>
      <c r="B451" s="570"/>
      <c r="C451" s="574"/>
      <c r="D451" s="639"/>
      <c r="E451" s="577" t="s">
        <v>1089</v>
      </c>
      <c r="F451" s="577"/>
      <c r="G451" s="577" t="s">
        <v>255</v>
      </c>
      <c r="H451" s="577"/>
      <c r="I451" s="577"/>
      <c r="J451" s="577">
        <f t="shared" ref="J451:P451" si="386" xml:space="preserve"> IF(J$12 = 1, J448 - J449, 0)</f>
        <v>0</v>
      </c>
      <c r="K451" s="577">
        <f t="shared" si="386"/>
        <v>0</v>
      </c>
      <c r="L451" s="577">
        <f t="shared" si="386"/>
        <v>0</v>
      </c>
      <c r="M451" s="577">
        <f t="shared" si="386"/>
        <v>3399.8496435766924</v>
      </c>
      <c r="N451" s="577">
        <f t="shared" si="386"/>
        <v>3155.1994067553123</v>
      </c>
      <c r="O451" s="577">
        <f t="shared" si="386"/>
        <v>3134.6392572687041</v>
      </c>
      <c r="P451" s="577">
        <f t="shared" si="386"/>
        <v>2999.5946158056636</v>
      </c>
      <c r="Q451" s="577">
        <f xml:space="preserve"> IF(Q$12 = 1, Q448 - Q449, 0)</f>
        <v>2870.7367067040113</v>
      </c>
    </row>
    <row r="452" spans="1:17" s="573" customFormat="1" hidden="1" outlineLevel="2">
      <c r="A452" s="572"/>
      <c r="B452" s="570"/>
      <c r="C452" s="574"/>
      <c r="D452" s="639" t="s">
        <v>719</v>
      </c>
      <c r="E452" s="577" t="str">
        <f t="shared" ref="E452:Q452" si="387" xml:space="preserve"> E449</f>
        <v>Indexation included in opening RCV (CPIH inflated RCV) - WWN - real</v>
      </c>
      <c r="F452" s="577">
        <f t="shared" si="387"/>
        <v>0</v>
      </c>
      <c r="G452" s="577" t="str">
        <f t="shared" si="387"/>
        <v>£m</v>
      </c>
      <c r="H452" s="577">
        <f t="shared" si="387"/>
        <v>0</v>
      </c>
      <c r="I452" s="577">
        <f t="shared" si="387"/>
        <v>0</v>
      </c>
      <c r="J452" s="577">
        <f t="shared" si="387"/>
        <v>0</v>
      </c>
      <c r="K452" s="577">
        <f t="shared" si="387"/>
        <v>0</v>
      </c>
      <c r="L452" s="577">
        <f t="shared" si="387"/>
        <v>0</v>
      </c>
      <c r="M452" s="577">
        <f t="shared" si="387"/>
        <v>27.441549315638436</v>
      </c>
      <c r="N452" s="577">
        <f t="shared" si="387"/>
        <v>120.33388159287205</v>
      </c>
      <c r="O452" s="577">
        <f t="shared" si="387"/>
        <v>0</v>
      </c>
      <c r="P452" s="577">
        <f t="shared" si="387"/>
        <v>0</v>
      </c>
      <c r="Q452" s="577">
        <f t="shared" si="387"/>
        <v>0</v>
      </c>
    </row>
    <row r="453" spans="1:17" s="573" customFormat="1" hidden="1" outlineLevel="2">
      <c r="A453" s="572"/>
      <c r="B453" s="570"/>
      <c r="C453" s="574"/>
      <c r="D453" s="571" t="str">
        <f xml:space="preserve"> PR19FDPublishedTables!D$423</f>
        <v>less</v>
      </c>
      <c r="E453" s="575" t="str">
        <f xml:space="preserve"> PR19FDPublishedTables!E$423</f>
        <v>RCV - CPI(H) bf depreciation - WWN - real</v>
      </c>
      <c r="F453" s="575">
        <f xml:space="preserve"> PR19FDPublishedTables!F$423</f>
        <v>0</v>
      </c>
      <c r="G453" s="575" t="str">
        <f xml:space="preserve"> PR19FDPublishedTables!G$423</f>
        <v>£m</v>
      </c>
      <c r="H453" s="575">
        <f xml:space="preserve"> PR19FDPublishedTables!H$423</f>
        <v>0</v>
      </c>
      <c r="I453" s="575">
        <f xml:space="preserve"> PR19FDPublishedTables!I$423</f>
        <v>0</v>
      </c>
      <c r="J453" s="575">
        <f xml:space="preserve"> PR19FDPublishedTables!J$423</f>
        <v>0</v>
      </c>
      <c r="K453" s="575">
        <f xml:space="preserve"> PR19FDPublishedTables!K$423</f>
        <v>0</v>
      </c>
      <c r="L453" s="575">
        <f xml:space="preserve"> PR19FDPublishedTables!L$423</f>
        <v>0</v>
      </c>
      <c r="M453" s="575">
        <f xml:space="preserve"> PR19FDPublishedTables!M$423</f>
        <v>151.7579045441536</v>
      </c>
      <c r="N453" s="575">
        <f xml:space="preserve"> PR19FDPublishedTables!N$423</f>
        <v>140.89403107947788</v>
      </c>
      <c r="O453" s="575">
        <f xml:space="preserve"> PR19FDPublishedTables!O$423</f>
        <v>135.04464146304437</v>
      </c>
      <c r="P453" s="575">
        <f xml:space="preserve"> PR19FDPublishedTables!P$423</f>
        <v>128.85790910164641</v>
      </c>
      <c r="Q453" s="575">
        <f xml:space="preserve"> PR19FDPublishedTables!Q$423</f>
        <v>121.1032160817108</v>
      </c>
    </row>
    <row r="454" spans="1:17" s="573" customFormat="1" hidden="1" outlineLevel="2">
      <c r="A454" s="572"/>
      <c r="B454" s="570"/>
      <c r="C454" s="574"/>
      <c r="D454" s="571" t="str">
        <f xml:space="preserve"> PR19FDPublishedTables!D$424</f>
        <v>less</v>
      </c>
      <c r="E454" s="575" t="str">
        <f xml:space="preserve"> PR19FDPublishedTables!E$424</f>
        <v>Other adjustments CPI(H) - WWN - real</v>
      </c>
      <c r="F454" s="575">
        <f xml:space="preserve"> PR19FDPublishedTables!F$424</f>
        <v>0</v>
      </c>
      <c r="G454" s="575" t="str">
        <f xml:space="preserve"> PR19FDPublishedTables!G$424</f>
        <v>£m</v>
      </c>
      <c r="H454" s="575">
        <f xml:space="preserve"> PR19FDPublishedTables!H$424</f>
        <v>0</v>
      </c>
      <c r="I454" s="575">
        <f xml:space="preserve"> PR19FDPublishedTables!I$424</f>
        <v>0</v>
      </c>
      <c r="J454" s="575">
        <f xml:space="preserve"> PR19FDPublishedTables!J$424</f>
        <v>0</v>
      </c>
      <c r="K454" s="575">
        <f xml:space="preserve"> PR19FDPublishedTables!K$424</f>
        <v>0</v>
      </c>
      <c r="L454" s="575">
        <f xml:space="preserve"> PR19FDPublishedTables!L$424</f>
        <v>0</v>
      </c>
      <c r="M454" s="575">
        <f xml:space="preserve"> PR19FDPublishedTables!M$424</f>
        <v>0</v>
      </c>
      <c r="N454" s="575">
        <f xml:space="preserve"> PR19FDPublishedTables!N$424</f>
        <v>0</v>
      </c>
      <c r="O454" s="575">
        <f xml:space="preserve"> PR19FDPublishedTables!O$424</f>
        <v>0</v>
      </c>
      <c r="P454" s="575">
        <f xml:space="preserve"> PR19FDPublishedTables!P$424</f>
        <v>0</v>
      </c>
      <c r="Q454" s="575">
        <f xml:space="preserve"> PR19FDPublishedTables!Q$424</f>
        <v>0</v>
      </c>
    </row>
    <row r="455" spans="1:17" s="573" customFormat="1" hidden="1" outlineLevel="2">
      <c r="A455" s="572"/>
      <c r="B455" s="570"/>
      <c r="C455" s="574"/>
      <c r="D455" s="571"/>
      <c r="E455" s="575" t="str">
        <f xml:space="preserve"> PR19FDPublishedTables!E$425</f>
        <v>Closing RCV (CPIH inflated RCV) - WWN - real</v>
      </c>
      <c r="F455" s="575">
        <f xml:space="preserve"> PR19FDPublishedTables!F$425</f>
        <v>0</v>
      </c>
      <c r="G455" s="575" t="str">
        <f xml:space="preserve"> PR19FDPublishedTables!G$425</f>
        <v>£m</v>
      </c>
      <c r="H455" s="575">
        <f xml:space="preserve"> PR19FDPublishedTables!H$425</f>
        <v>0</v>
      </c>
      <c r="I455" s="575">
        <f xml:space="preserve"> PR19FDPublishedTables!I$425</f>
        <v>0</v>
      </c>
      <c r="J455" s="575">
        <f xml:space="preserve"> PR19FDPublishedTables!J$425</f>
        <v>0</v>
      </c>
      <c r="K455" s="575">
        <f xml:space="preserve"> PR19FDPublishedTables!K$425</f>
        <v>0</v>
      </c>
      <c r="L455" s="575">
        <f xml:space="preserve"> PR19FDPublishedTables!L$425</f>
        <v>0</v>
      </c>
      <c r="M455" s="575">
        <f xml:space="preserve"> PR19FDPublishedTables!M$425</f>
        <v>3275.5332883481774</v>
      </c>
      <c r="N455" s="575">
        <f xml:space="preserve"> PR19FDPublishedTables!N$425</f>
        <v>3134.6392572687064</v>
      </c>
      <c r="O455" s="575">
        <f xml:space="preserve"> PR19FDPublishedTables!O$425</f>
        <v>2999.5946158056599</v>
      </c>
      <c r="P455" s="575">
        <f xml:space="preserve"> PR19FDPublishedTables!P$425</f>
        <v>2870.7367067040173</v>
      </c>
      <c r="Q455" s="575">
        <f xml:space="preserve"> PR19FDPublishedTables!Q$425</f>
        <v>2749.6334906223005</v>
      </c>
    </row>
    <row r="456" spans="1:17" s="573" customFormat="1" hidden="1" outlineLevel="2">
      <c r="A456" s="572"/>
      <c r="B456" s="570"/>
      <c r="C456" s="574"/>
      <c r="D456" s="571"/>
      <c r="E456" s="575" t="str">
        <f xml:space="preserve"> PR19FDPublishedTables!E$429</f>
        <v>Average CPIH inflated RCV - WWN - real</v>
      </c>
      <c r="F456" s="575">
        <f xml:space="preserve"> PR19FDPublishedTables!F$429</f>
        <v>0</v>
      </c>
      <c r="G456" s="575" t="str">
        <f xml:space="preserve"> PR19FDPublishedTables!G$429</f>
        <v>£m</v>
      </c>
      <c r="H456" s="575">
        <f xml:space="preserve"> PR19FDPublishedTables!H$429</f>
        <v>0</v>
      </c>
      <c r="I456" s="575">
        <f xml:space="preserve"> PR19FDPublishedTables!I$429</f>
        <v>0</v>
      </c>
      <c r="J456" s="575">
        <f xml:space="preserve"> PR19FDPublishedTables!J$429</f>
        <v>0</v>
      </c>
      <c r="K456" s="575">
        <f xml:space="preserve"> PR19FDPublishedTables!K$429</f>
        <v>0</v>
      </c>
      <c r="L456" s="575">
        <f xml:space="preserve"> PR19FDPublishedTables!L$429</f>
        <v>0</v>
      </c>
      <c r="M456" s="575">
        <f xml:space="preserve"> PR19FDPublishedTables!M$429</f>
        <v>3351.4122406202541</v>
      </c>
      <c r="N456" s="575">
        <f xml:space="preserve"> PR19FDPublishedTables!N$429</f>
        <v>3205.0862728084453</v>
      </c>
      <c r="O456" s="575">
        <f xml:space="preserve"> PR19FDPublishedTables!O$429</f>
        <v>3067.116936537182</v>
      </c>
      <c r="P456" s="575">
        <f xml:space="preserve"> PR19FDPublishedTables!P$429</f>
        <v>2935.1656612548404</v>
      </c>
      <c r="Q456" s="575">
        <f xml:space="preserve"> PR19FDPublishedTables!Q$429</f>
        <v>2810.1850986631562</v>
      </c>
    </row>
    <row r="457" spans="1:17" s="573" customFormat="1" hidden="1" outlineLevel="2">
      <c r="A457" s="572"/>
      <c r="B457" s="570"/>
      <c r="C457" s="574"/>
      <c r="D457" s="571"/>
      <c r="E457" s="577"/>
      <c r="F457" s="577"/>
      <c r="G457" s="577"/>
      <c r="H457" s="577"/>
      <c r="I457" s="577"/>
      <c r="J457" s="577"/>
      <c r="K457" s="577"/>
      <c r="L457" s="577"/>
      <c r="M457" s="577"/>
      <c r="N457" s="577"/>
      <c r="O457" s="577"/>
      <c r="P457" s="577"/>
      <c r="Q457" s="577"/>
    </row>
    <row r="458" spans="1:17" s="607" customFormat="1" hidden="1" outlineLevel="2">
      <c r="A458" s="603"/>
      <c r="B458" s="604"/>
      <c r="C458" s="605"/>
      <c r="D458" s="606"/>
      <c r="E458" s="575" t="str">
        <f xml:space="preserve"> PR19FDPublishedTables!E$450</f>
        <v>RCV (post 2020 investment RCV) 31 March 2020 post midnight adjustments - WWN - real</v>
      </c>
      <c r="F458" s="575">
        <f xml:space="preserve"> PR19FDPublishedTables!F$450</f>
        <v>0</v>
      </c>
      <c r="G458" s="575" t="str">
        <f xml:space="preserve"> PR19FDPublishedTables!G$450</f>
        <v>£m</v>
      </c>
      <c r="H458" s="575">
        <f xml:space="preserve"> PR19FDPublishedTables!H$450</f>
        <v>0</v>
      </c>
      <c r="I458" s="575">
        <f xml:space="preserve"> PR19FDPublishedTables!I$450</f>
        <v>0</v>
      </c>
      <c r="J458" s="575">
        <f xml:space="preserve"> PR19FDPublishedTables!J$450</f>
        <v>0</v>
      </c>
      <c r="K458" s="575">
        <f xml:space="preserve"> PR19FDPublishedTables!K$450</f>
        <v>0</v>
      </c>
      <c r="L458" s="575">
        <f xml:space="preserve"> PR19FDPublishedTables!L$450</f>
        <v>0</v>
      </c>
      <c r="M458" s="575">
        <f xml:space="preserve"> PR19FDPublishedTables!M$450</f>
        <v>0</v>
      </c>
      <c r="N458" s="575">
        <f xml:space="preserve"> PR19FDPublishedTables!N$450</f>
        <v>0</v>
      </c>
      <c r="O458" s="575">
        <f xml:space="preserve"> PR19FDPublishedTables!O$450</f>
        <v>0</v>
      </c>
      <c r="P458" s="575">
        <f xml:space="preserve"> PR19FDPublishedTables!P$450</f>
        <v>0</v>
      </c>
      <c r="Q458" s="575">
        <f xml:space="preserve"> PR19FDPublishedTables!Q$450</f>
        <v>0</v>
      </c>
    </row>
    <row r="459" spans="1:17" s="573" customFormat="1" hidden="1" outlineLevel="2">
      <c r="A459" s="572"/>
      <c r="B459" s="570"/>
      <c r="C459" s="574"/>
      <c r="D459" s="571"/>
      <c r="E459" s="575" t="str">
        <f xml:space="preserve"> PR19FDPublishedTables!E$460</f>
        <v>Opening RCV (Post 2020 investment RCV) - WWN - real</v>
      </c>
      <c r="F459" s="575">
        <f xml:space="preserve"> PR19FDPublishedTables!F$460</f>
        <v>0</v>
      </c>
      <c r="G459" s="575" t="str">
        <f xml:space="preserve"> PR19FDPublishedTables!G$460</f>
        <v>£m</v>
      </c>
      <c r="H459" s="575">
        <f xml:space="preserve"> PR19FDPublishedTables!H$460</f>
        <v>0</v>
      </c>
      <c r="I459" s="575">
        <f xml:space="preserve"> PR19FDPublishedTables!I$460</f>
        <v>0</v>
      </c>
      <c r="J459" s="575">
        <f xml:space="preserve"> PR19FDPublishedTables!J$460</f>
        <v>0</v>
      </c>
      <c r="K459" s="575">
        <f xml:space="preserve"> PR19FDPublishedTables!K$460</f>
        <v>0</v>
      </c>
      <c r="L459" s="575">
        <f xml:space="preserve"> PR19FDPublishedTables!L$460</f>
        <v>0</v>
      </c>
      <c r="M459" s="575">
        <f xml:space="preserve"> PR19FDPublishedTables!M$460</f>
        <v>0</v>
      </c>
      <c r="N459" s="575">
        <f xml:space="preserve"> PR19FDPublishedTables!N$460</f>
        <v>206.23882817667592</v>
      </c>
      <c r="O459" s="575">
        <f xml:space="preserve"> PR19FDPublishedTables!O$460</f>
        <v>421.2318916882632</v>
      </c>
      <c r="P459" s="575">
        <f xml:space="preserve"> PR19FDPublishedTables!P$460</f>
        <v>591.43596167753287</v>
      </c>
      <c r="Q459" s="575">
        <f xml:space="preserve"> PR19FDPublishedTables!Q$460</f>
        <v>923.94778577617637</v>
      </c>
    </row>
    <row r="460" spans="1:17" s="573" customFormat="1" hidden="1" outlineLevel="2">
      <c r="A460" s="572"/>
      <c r="B460" s="570"/>
      <c r="C460" s="574"/>
      <c r="D460" s="639"/>
      <c r="E460" s="577" t="s">
        <v>1090</v>
      </c>
      <c r="F460" s="577"/>
      <c r="G460" s="577" t="s">
        <v>255</v>
      </c>
      <c r="H460" s="577"/>
      <c r="I460" s="577"/>
      <c r="J460" s="577">
        <f t="shared" ref="J460" si="388" xml:space="preserve"> IF(J$12 = 1, J459 * (J$17 - 1) * J$13, 0)</f>
        <v>0</v>
      </c>
      <c r="K460" s="577">
        <f t="shared" ref="K460" si="389" xml:space="preserve"> IF(K$12 = 1, K459 * (K$17 - 1) * K$13, 0)</f>
        <v>0</v>
      </c>
      <c r="L460" s="577">
        <f t="shared" ref="L460" si="390" xml:space="preserve"> IF(L$12 = 1, L459 * (L$17 - 1) * L$13, 0)</f>
        <v>0</v>
      </c>
      <c r="M460" s="577">
        <f t="shared" ref="M460" si="391" xml:space="preserve"> IF(M$12 = 1, M459 * (M$17 - 1) * M$13, 0)</f>
        <v>0</v>
      </c>
      <c r="N460" s="577">
        <f t="shared" ref="N460" si="392" xml:space="preserve"> IF(N$12 = 1, N459 * (N$17 - 1) * N$13, 0)</f>
        <v>7.5766345644986588</v>
      </c>
      <c r="O460" s="577">
        <f t="shared" ref="O460" si="393" xml:space="preserve"> IF(O$12 = 1, O459 * (O$17 - 1) * O$13, 0)</f>
        <v>0</v>
      </c>
      <c r="P460" s="577">
        <f t="shared" ref="P460" si="394" xml:space="preserve"> IF(P$12 = 1, P459 * (P$17 - 1) * P$13, 0)</f>
        <v>0</v>
      </c>
      <c r="Q460" s="577">
        <f t="shared" ref="Q460" si="395" xml:space="preserve"> IF(Q$12 = 1, Q459 * (Q$17 - 1) * Q$13, 0)</f>
        <v>0</v>
      </c>
    </row>
    <row r="461" spans="1:17" s="573" customFormat="1" hidden="1" outlineLevel="2">
      <c r="A461" s="572"/>
      <c r="B461" s="570"/>
      <c r="C461" s="574"/>
      <c r="D461" s="639"/>
      <c r="E461" s="577"/>
      <c r="F461" s="577"/>
      <c r="G461" s="577"/>
      <c r="H461" s="577"/>
      <c r="I461" s="577"/>
      <c r="J461" s="577"/>
      <c r="K461" s="577"/>
      <c r="L461" s="577"/>
      <c r="M461" s="577"/>
      <c r="N461" s="577"/>
      <c r="O461" s="577"/>
      <c r="P461" s="577"/>
      <c r="Q461" s="577"/>
    </row>
    <row r="462" spans="1:17" s="573" customFormat="1" hidden="1" outlineLevel="2">
      <c r="A462" s="572"/>
      <c r="B462" s="570"/>
      <c r="C462" s="574"/>
      <c r="D462" s="639"/>
      <c r="E462" s="577" t="s">
        <v>1091</v>
      </c>
      <c r="F462" s="577"/>
      <c r="G462" s="577" t="s">
        <v>255</v>
      </c>
      <c r="H462" s="577"/>
      <c r="I462" s="577"/>
      <c r="J462" s="577">
        <f t="shared" ref="J462:P462" si="396" xml:space="preserve"> IF(J$12 = 1, J459 - J460, 0)</f>
        <v>0</v>
      </c>
      <c r="K462" s="577">
        <f t="shared" si="396"/>
        <v>0</v>
      </c>
      <c r="L462" s="577">
        <f t="shared" si="396"/>
        <v>0</v>
      </c>
      <c r="M462" s="577">
        <f t="shared" si="396"/>
        <v>0</v>
      </c>
      <c r="N462" s="577">
        <f t="shared" si="396"/>
        <v>198.66219361217728</v>
      </c>
      <c r="O462" s="577">
        <f t="shared" si="396"/>
        <v>421.2318916882632</v>
      </c>
      <c r="P462" s="577">
        <f t="shared" si="396"/>
        <v>591.43596167753287</v>
      </c>
      <c r="Q462" s="577">
        <f xml:space="preserve"> IF(Q$12 = 1, Q459 - Q460, 0)</f>
        <v>923.94778577617637</v>
      </c>
    </row>
    <row r="463" spans="1:17" s="573" customFormat="1" hidden="1" outlineLevel="2">
      <c r="A463" s="572"/>
      <c r="B463" s="570"/>
      <c r="C463" s="574"/>
      <c r="D463" s="639" t="s">
        <v>719</v>
      </c>
      <c r="E463" s="577" t="str">
        <f t="shared" ref="E463:Q463" si="397" xml:space="preserve"> E460</f>
        <v>Indexation included in opening RCV (Post 2020 investment RCV) - WWN - real</v>
      </c>
      <c r="F463" s="577">
        <f t="shared" si="397"/>
        <v>0</v>
      </c>
      <c r="G463" s="577" t="str">
        <f t="shared" si="397"/>
        <v>£m</v>
      </c>
      <c r="H463" s="577">
        <f t="shared" si="397"/>
        <v>0</v>
      </c>
      <c r="I463" s="577">
        <f t="shared" si="397"/>
        <v>0</v>
      </c>
      <c r="J463" s="577">
        <f t="shared" si="397"/>
        <v>0</v>
      </c>
      <c r="K463" s="577">
        <f t="shared" si="397"/>
        <v>0</v>
      </c>
      <c r="L463" s="577">
        <f t="shared" si="397"/>
        <v>0</v>
      </c>
      <c r="M463" s="577">
        <f t="shared" si="397"/>
        <v>0</v>
      </c>
      <c r="N463" s="577">
        <f t="shared" si="397"/>
        <v>7.5766345644986588</v>
      </c>
      <c r="O463" s="577">
        <f t="shared" si="397"/>
        <v>0</v>
      </c>
      <c r="P463" s="577">
        <f t="shared" si="397"/>
        <v>0</v>
      </c>
      <c r="Q463" s="577">
        <f t="shared" si="397"/>
        <v>0</v>
      </c>
    </row>
    <row r="464" spans="1:17" s="573" customFormat="1" hidden="1" outlineLevel="2">
      <c r="A464" s="572"/>
      <c r="B464" s="570"/>
      <c r="C464" s="574"/>
      <c r="D464" s="571" t="str">
        <f xml:space="preserve"> PR19FDPublishedTables!D$461</f>
        <v>plus</v>
      </c>
      <c r="E464" s="575" t="str">
        <f xml:space="preserve"> PR19FDPublishedTables!E$461</f>
        <v>Wastewater network: Non-PAYG Totex - real</v>
      </c>
      <c r="F464" s="575">
        <f xml:space="preserve"> PR19FDPublishedTables!F$461</f>
        <v>0</v>
      </c>
      <c r="G464" s="575" t="str">
        <f xml:space="preserve"> PR19FDPublishedTables!G$461</f>
        <v>£m</v>
      </c>
      <c r="H464" s="575">
        <f xml:space="preserve"> PR19FDPublishedTables!H$461</f>
        <v>0</v>
      </c>
      <c r="I464" s="575">
        <f xml:space="preserve"> PR19FDPublishedTables!I$461</f>
        <v>0</v>
      </c>
      <c r="J464" s="575">
        <f xml:space="preserve"> PR19FDPublishedTables!J$461</f>
        <v>0</v>
      </c>
      <c r="K464" s="575">
        <f xml:space="preserve"> PR19FDPublishedTables!K$461</f>
        <v>0</v>
      </c>
      <c r="L464" s="575">
        <f xml:space="preserve"> PR19FDPublishedTables!L$461</f>
        <v>0</v>
      </c>
      <c r="M464" s="575">
        <f xml:space="preserve"> PR19FDPublishedTables!M$461</f>
        <v>210.90825857685007</v>
      </c>
      <c r="N464" s="575">
        <f xml:space="preserve"> PR19FDPublishedTables!N$461</f>
        <v>228.78471708674107</v>
      </c>
      <c r="O464" s="575">
        <f xml:space="preserve"> PR19FDPublishedTables!O$461</f>
        <v>192.49786739063813</v>
      </c>
      <c r="P464" s="575">
        <f xml:space="preserve"> PR19FDPublishedTables!P$461</f>
        <v>365.77556518166404</v>
      </c>
      <c r="Q464" s="575">
        <f xml:space="preserve"> PR19FDPublishedTables!Q$461</f>
        <v>289.66580929178087</v>
      </c>
    </row>
    <row r="465" spans="1:17" s="573" customFormat="1" hidden="1" outlineLevel="2">
      <c r="A465" s="572"/>
      <c r="B465" s="570"/>
      <c r="C465" s="574"/>
      <c r="D465" s="571" t="str">
        <f xml:space="preserve"> PR19FDPublishedTables!D$462</f>
        <v>less</v>
      </c>
      <c r="E465" s="575" t="str">
        <f xml:space="preserve"> PR19FDPublishedTables!E$462</f>
        <v>RCV additions depreciation - WWN - real POS</v>
      </c>
      <c r="F465" s="575">
        <f xml:space="preserve"> PR19FDPublishedTables!F$462</f>
        <v>0</v>
      </c>
      <c r="G465" s="575" t="str">
        <f xml:space="preserve"> PR19FDPublishedTables!G$462</f>
        <v>£m</v>
      </c>
      <c r="H465" s="575">
        <f xml:space="preserve"> PR19FDPublishedTables!H$462</f>
        <v>0</v>
      </c>
      <c r="I465" s="575">
        <f xml:space="preserve"> PR19FDPublishedTables!I$462</f>
        <v>0</v>
      </c>
      <c r="J465" s="575">
        <f xml:space="preserve"> PR19FDPublishedTables!J$462</f>
        <v>0</v>
      </c>
      <c r="K465" s="575">
        <f xml:space="preserve"> PR19FDPublishedTables!K$462</f>
        <v>0</v>
      </c>
      <c r="L465" s="575">
        <f xml:space="preserve"> PR19FDPublishedTables!L$462</f>
        <v>0</v>
      </c>
      <c r="M465" s="575">
        <f xml:space="preserve"> PR19FDPublishedTables!M$462</f>
        <v>4.6694304001738711</v>
      </c>
      <c r="N465" s="575">
        <f xml:space="preserve"> PR19FDPublishedTables!N$462</f>
        <v>13.791653575154307</v>
      </c>
      <c r="O465" s="575">
        <f xml:space="preserve"> PR19FDPublishedTables!O$462</f>
        <v>22.29379740136898</v>
      </c>
      <c r="P465" s="575">
        <f xml:space="preserve"> PR19FDPublishedTables!P$462</f>
        <v>33.263741083019632</v>
      </c>
      <c r="Q465" s="575">
        <f xml:space="preserve"> PR19FDPublishedTables!Q$462</f>
        <v>45.086955760826065</v>
      </c>
    </row>
    <row r="466" spans="1:17" s="573" customFormat="1" hidden="1" outlineLevel="2">
      <c r="A466" s="572"/>
      <c r="B466" s="570"/>
      <c r="C466" s="574"/>
      <c r="D466" s="571"/>
      <c r="E466" s="575" t="str">
        <f xml:space="preserve"> PR19FDPublishedTables!E$463</f>
        <v>Closing RCV (Post 2020 investment RCV) - WWN - real</v>
      </c>
      <c r="F466" s="575">
        <f xml:space="preserve"> PR19FDPublishedTables!F$463</f>
        <v>0</v>
      </c>
      <c r="G466" s="575" t="str">
        <f xml:space="preserve"> PR19FDPublishedTables!G$463</f>
        <v>£m</v>
      </c>
      <c r="H466" s="575">
        <f xml:space="preserve"> PR19FDPublishedTables!H$463</f>
        <v>0</v>
      </c>
      <c r="I466" s="575">
        <f xml:space="preserve"> PR19FDPublishedTables!I$463</f>
        <v>0</v>
      </c>
      <c r="J466" s="575">
        <f xml:space="preserve"> PR19FDPublishedTables!J$463</f>
        <v>0</v>
      </c>
      <c r="K466" s="575">
        <f xml:space="preserve"> PR19FDPublishedTables!K$463</f>
        <v>0</v>
      </c>
      <c r="L466" s="575">
        <f xml:space="preserve"> PR19FDPublishedTables!L$463</f>
        <v>0</v>
      </c>
      <c r="M466" s="575">
        <f xml:space="preserve"> PR19FDPublishedTables!M$463</f>
        <v>206.23882817667621</v>
      </c>
      <c r="N466" s="575">
        <f xml:space="preserve"> PR19FDPublishedTables!N$463</f>
        <v>421.23189168826264</v>
      </c>
      <c r="O466" s="575">
        <f xml:space="preserve"> PR19FDPublishedTables!O$463</f>
        <v>591.4359616775323</v>
      </c>
      <c r="P466" s="575">
        <f xml:space="preserve"> PR19FDPublishedTables!P$463</f>
        <v>923.94778577617728</v>
      </c>
      <c r="Q466" s="575">
        <f xml:space="preserve"> PR19FDPublishedTables!Q$463</f>
        <v>1168.5266393071313</v>
      </c>
    </row>
    <row r="467" spans="1:17" s="573" customFormat="1" hidden="1" outlineLevel="2">
      <c r="A467" s="572"/>
      <c r="B467" s="570"/>
      <c r="C467" s="574"/>
      <c r="D467" s="571"/>
      <c r="E467" s="575" t="str">
        <f xml:space="preserve"> PR19FDPublishedTables!E$467</f>
        <v>Average post 2020 investment RCV - WWN - real</v>
      </c>
      <c r="F467" s="575">
        <f xml:space="preserve"> PR19FDPublishedTables!F$467</f>
        <v>0</v>
      </c>
      <c r="G467" s="575" t="str">
        <f xml:space="preserve"> PR19FDPublishedTables!G$467</f>
        <v>£m</v>
      </c>
      <c r="H467" s="575">
        <f xml:space="preserve"> PR19FDPublishedTables!H$467</f>
        <v>0</v>
      </c>
      <c r="I467" s="575">
        <f xml:space="preserve"> PR19FDPublishedTables!I$467</f>
        <v>0</v>
      </c>
      <c r="J467" s="575">
        <f xml:space="preserve"> PR19FDPublishedTables!J$467</f>
        <v>0</v>
      </c>
      <c r="K467" s="575">
        <f xml:space="preserve"> PR19FDPublishedTables!K$467</f>
        <v>0</v>
      </c>
      <c r="L467" s="575">
        <f xml:space="preserve"> PR19FDPublishedTables!L$467</f>
        <v>0</v>
      </c>
      <c r="M467" s="575">
        <f xml:space="preserve"> PR19FDPublishedTables!M$467</f>
        <v>103.1194140883381</v>
      </c>
      <c r="N467" s="575">
        <f xml:space="preserve"> PR19FDPublishedTables!N$467</f>
        <v>313.73535993246929</v>
      </c>
      <c r="O467" s="575">
        <f xml:space="preserve"> PR19FDPublishedTables!O$467</f>
        <v>506.33392668289775</v>
      </c>
      <c r="P467" s="575">
        <f xml:space="preserve"> PR19FDPublishedTables!P$467</f>
        <v>757.69187372685508</v>
      </c>
      <c r="Q467" s="575">
        <f xml:space="preserve"> PR19FDPublishedTables!Q$467</f>
        <v>1046.2372125416539</v>
      </c>
    </row>
    <row r="468" spans="1:17" s="573" customFormat="1" hidden="1" outlineLevel="1">
      <c r="A468" s="572"/>
      <c r="B468" s="570"/>
      <c r="C468" s="574"/>
      <c r="D468" s="571"/>
      <c r="E468" s="577"/>
      <c r="F468" s="577"/>
      <c r="G468" s="577"/>
      <c r="H468" s="577"/>
      <c r="I468" s="577"/>
      <c r="J468" s="577"/>
      <c r="K468" s="577"/>
      <c r="L468" s="577"/>
      <c r="M468" s="577"/>
      <c r="N468" s="577"/>
      <c r="O468" s="577"/>
      <c r="P468" s="577"/>
      <c r="Q468" s="577"/>
    </row>
    <row r="469" spans="1:17" s="573" customFormat="1" hidden="1" outlineLevel="1" collapsed="1">
      <c r="A469" s="572"/>
      <c r="B469" s="602" t="s">
        <v>967</v>
      </c>
      <c r="C469" s="574"/>
      <c r="D469" s="571"/>
      <c r="E469" s="577"/>
      <c r="F469" s="577"/>
      <c r="G469" s="577"/>
      <c r="H469" s="577"/>
      <c r="I469" s="577"/>
      <c r="J469" s="577"/>
      <c r="K469" s="577"/>
      <c r="L469" s="577"/>
      <c r="M469" s="577"/>
      <c r="N469" s="577"/>
      <c r="O469" s="577"/>
      <c r="P469" s="577"/>
      <c r="Q469" s="577"/>
    </row>
    <row r="470" spans="1:17" s="573" customFormat="1" hidden="1" outlineLevel="2">
      <c r="A470" s="572"/>
      <c r="B470" s="570"/>
      <c r="C470" s="574"/>
      <c r="D470" s="571"/>
      <c r="E470" s="577"/>
      <c r="F470" s="577"/>
      <c r="G470" s="577"/>
      <c r="H470" s="577"/>
      <c r="I470" s="577"/>
      <c r="J470" s="577"/>
      <c r="K470" s="577"/>
      <c r="L470" s="577"/>
      <c r="M470" s="577"/>
      <c r="N470" s="577"/>
      <c r="O470" s="577"/>
      <c r="P470" s="577"/>
      <c r="Q470" s="577"/>
    </row>
    <row r="471" spans="1:17" s="573" customFormat="1" hidden="1" outlineLevel="2">
      <c r="A471" s="572"/>
      <c r="B471" s="570"/>
      <c r="C471" s="574"/>
      <c r="D471" s="571"/>
      <c r="E471" s="577" t="str">
        <f t="shared" ref="E471:Q471" si="398" xml:space="preserve"> E$443</f>
        <v>Average RCV (RPI inflated RCV) balance - WWN - real</v>
      </c>
      <c r="F471" s="577">
        <f t="shared" si="398"/>
        <v>0</v>
      </c>
      <c r="G471" s="577" t="str">
        <f t="shared" si="398"/>
        <v>£m</v>
      </c>
      <c r="H471" s="577">
        <f t="shared" si="398"/>
        <v>0</v>
      </c>
      <c r="I471" s="577">
        <f t="shared" si="398"/>
        <v>0</v>
      </c>
      <c r="J471" s="577">
        <f t="shared" si="398"/>
        <v>0</v>
      </c>
      <c r="K471" s="577">
        <f t="shared" si="398"/>
        <v>0</v>
      </c>
      <c r="L471" s="577">
        <f t="shared" si="398"/>
        <v>0</v>
      </c>
      <c r="M471" s="577">
        <f t="shared" si="398"/>
        <v>3336.5109871341997</v>
      </c>
      <c r="N471" s="577">
        <f t="shared" si="398"/>
        <v>3221.4921536030297</v>
      </c>
      <c r="O471" s="577">
        <f t="shared" si="398"/>
        <v>0</v>
      </c>
      <c r="P471" s="577">
        <f t="shared" si="398"/>
        <v>0</v>
      </c>
      <c r="Q471" s="577">
        <f t="shared" si="398"/>
        <v>0</v>
      </c>
    </row>
    <row r="472" spans="1:17" s="573" customFormat="1" hidden="1" outlineLevel="2">
      <c r="A472" s="572"/>
      <c r="B472" s="570"/>
      <c r="C472" s="574"/>
      <c r="D472" s="571"/>
      <c r="E472" s="575" t="str">
        <f xml:space="preserve"> PR19FDPublishedTables!E$429</f>
        <v>Average CPIH inflated RCV - WWN - real</v>
      </c>
      <c r="F472" s="575">
        <f xml:space="preserve"> PR19FDPublishedTables!F$429</f>
        <v>0</v>
      </c>
      <c r="G472" s="575" t="str">
        <f xml:space="preserve"> PR19FDPublishedTables!G$429</f>
        <v>£m</v>
      </c>
      <c r="H472" s="575">
        <f xml:space="preserve"> PR19FDPublishedTables!H$429</f>
        <v>0</v>
      </c>
      <c r="I472" s="575">
        <f xml:space="preserve"> PR19FDPublishedTables!I$429</f>
        <v>0</v>
      </c>
      <c r="J472" s="575">
        <f xml:space="preserve"> PR19FDPublishedTables!J$429</f>
        <v>0</v>
      </c>
      <c r="K472" s="575">
        <f xml:space="preserve"> PR19FDPublishedTables!K$429</f>
        <v>0</v>
      </c>
      <c r="L472" s="575">
        <f xml:space="preserve"> PR19FDPublishedTables!L$429</f>
        <v>0</v>
      </c>
      <c r="M472" s="575">
        <f xml:space="preserve"> PR19FDPublishedTables!M$429</f>
        <v>3351.4122406202541</v>
      </c>
      <c r="N472" s="575">
        <f xml:space="preserve"> PR19FDPublishedTables!N$429</f>
        <v>3205.0862728084453</v>
      </c>
      <c r="O472" s="575">
        <f xml:space="preserve"> PR19FDPublishedTables!O$429</f>
        <v>3067.116936537182</v>
      </c>
      <c r="P472" s="575">
        <f xml:space="preserve"> PR19FDPublishedTables!P$429</f>
        <v>2935.1656612548404</v>
      </c>
      <c r="Q472" s="575">
        <f xml:space="preserve"> PR19FDPublishedTables!Q$429</f>
        <v>2810.1850986631562</v>
      </c>
    </row>
    <row r="473" spans="1:17" s="573" customFormat="1" hidden="1" outlineLevel="2">
      <c r="A473" s="572"/>
      <c r="B473" s="570"/>
      <c r="C473" s="574"/>
      <c r="D473" s="571"/>
      <c r="E473" s="575" t="str">
        <f xml:space="preserve"> PR19FDPublishedTables!E$467</f>
        <v>Average post 2020 investment RCV - WWN - real</v>
      </c>
      <c r="F473" s="575">
        <f xml:space="preserve"> PR19FDPublishedTables!F$467</f>
        <v>0</v>
      </c>
      <c r="G473" s="575" t="str">
        <f xml:space="preserve"> PR19FDPublishedTables!G$467</f>
        <v>£m</v>
      </c>
      <c r="H473" s="575">
        <f xml:space="preserve"> PR19FDPublishedTables!H$467</f>
        <v>0</v>
      </c>
      <c r="I473" s="575">
        <f xml:space="preserve"> PR19FDPublishedTables!I$467</f>
        <v>0</v>
      </c>
      <c r="J473" s="575">
        <f xml:space="preserve"> PR19FDPublishedTables!J$467</f>
        <v>0</v>
      </c>
      <c r="K473" s="575">
        <f xml:space="preserve"> PR19FDPublishedTables!K$467</f>
        <v>0</v>
      </c>
      <c r="L473" s="575">
        <f xml:space="preserve"> PR19FDPublishedTables!L$467</f>
        <v>0</v>
      </c>
      <c r="M473" s="575">
        <f xml:space="preserve"> PR19FDPublishedTables!M$467</f>
        <v>103.1194140883381</v>
      </c>
      <c r="N473" s="575">
        <f xml:space="preserve"> PR19FDPublishedTables!N$467</f>
        <v>313.73535993246929</v>
      </c>
      <c r="O473" s="575">
        <f xml:space="preserve"> PR19FDPublishedTables!O$467</f>
        <v>506.33392668289775</v>
      </c>
      <c r="P473" s="575">
        <f xml:space="preserve"> PR19FDPublishedTables!P$467</f>
        <v>757.69187372685508</v>
      </c>
      <c r="Q473" s="575">
        <f xml:space="preserve"> PR19FDPublishedTables!Q$467</f>
        <v>1046.2372125416539</v>
      </c>
    </row>
    <row r="474" spans="1:17" s="573" customFormat="1" hidden="1" outlineLevel="2">
      <c r="A474" s="572"/>
      <c r="B474" s="570"/>
      <c r="C474" s="574"/>
      <c r="D474" s="571"/>
      <c r="E474" s="610" t="s">
        <v>1092</v>
      </c>
      <c r="F474" s="610"/>
      <c r="G474" s="610" t="s">
        <v>255</v>
      </c>
      <c r="H474" s="610"/>
      <c r="I474" s="610"/>
      <c r="J474" s="610">
        <f t="shared" ref="J474:Q474" si="399" xml:space="preserve"> SUM(J471:J473)</f>
        <v>0</v>
      </c>
      <c r="K474" s="610">
        <f t="shared" si="399"/>
        <v>0</v>
      </c>
      <c r="L474" s="610">
        <f t="shared" si="399"/>
        <v>0</v>
      </c>
      <c r="M474" s="610">
        <f t="shared" si="399"/>
        <v>6791.0426418427924</v>
      </c>
      <c r="N474" s="610">
        <f t="shared" si="399"/>
        <v>6740.3137863439451</v>
      </c>
      <c r="O474" s="610">
        <f t="shared" si="399"/>
        <v>3573.4508632200796</v>
      </c>
      <c r="P474" s="610">
        <f t="shared" si="399"/>
        <v>3692.8575349816956</v>
      </c>
      <c r="Q474" s="610">
        <f t="shared" si="399"/>
        <v>3856.4223112048103</v>
      </c>
    </row>
    <row r="475" spans="1:17" s="259" customFormat="1" hidden="1" outlineLevel="1">
      <c r="A475" s="256"/>
      <c r="B475" s="257"/>
      <c r="C475" s="258"/>
      <c r="D475" s="255"/>
      <c r="E475" s="196"/>
      <c r="F475" s="196"/>
      <c r="G475" s="196"/>
      <c r="H475" s="196"/>
      <c r="I475" s="196"/>
      <c r="J475" s="196"/>
      <c r="K475" s="196"/>
      <c r="L475" s="196"/>
      <c r="M475" s="196"/>
      <c r="N475" s="196"/>
      <c r="O475" s="196"/>
      <c r="P475" s="196"/>
      <c r="Q475" s="196"/>
    </row>
    <row r="476" spans="1:17" s="259" customFormat="1" hidden="1" outlineLevel="1" collapsed="1">
      <c r="A476" s="256"/>
      <c r="B476" s="257" t="s">
        <v>936</v>
      </c>
      <c r="C476" s="258"/>
      <c r="D476" s="255"/>
      <c r="E476" s="196"/>
      <c r="F476" s="196"/>
      <c r="G476" s="196"/>
      <c r="H476" s="196"/>
      <c r="I476" s="196"/>
      <c r="J476" s="196"/>
      <c r="K476" s="196"/>
      <c r="L476" s="196"/>
      <c r="M476" s="196"/>
      <c r="N476" s="196"/>
      <c r="O476" s="196"/>
      <c r="P476" s="196"/>
      <c r="Q476" s="196"/>
    </row>
    <row r="477" spans="1:17" s="259" customFormat="1" hidden="1" outlineLevel="2">
      <c r="A477" s="256"/>
      <c r="B477" s="257"/>
      <c r="C477" s="258"/>
      <c r="D477" s="255"/>
      <c r="E477" s="196"/>
      <c r="F477" s="196"/>
      <c r="G477" s="196"/>
      <c r="H477" s="196"/>
      <c r="I477" s="196"/>
      <c r="J477" s="196"/>
      <c r="K477" s="196"/>
      <c r="L477" s="196"/>
      <c r="M477" s="196"/>
      <c r="N477" s="196"/>
      <c r="O477" s="196"/>
      <c r="P477" s="196"/>
      <c r="Q477" s="196"/>
    </row>
    <row r="478" spans="1:17" s="259" customFormat="1" hidden="1" outlineLevel="2">
      <c r="A478" s="256"/>
      <c r="B478" s="257"/>
      <c r="C478" s="258"/>
      <c r="D478" s="255"/>
      <c r="E478" s="267" t="str">
        <f t="shared" ref="E478:Q478" si="400" xml:space="preserve"> E$20</f>
        <v>Annual update - CPIH FYA active inflator from FYA 2017-18 - nominal year average prices (used for average RCV)</v>
      </c>
      <c r="F478" s="267">
        <f t="shared" si="400"/>
        <v>0</v>
      </c>
      <c r="G478" s="267" t="str">
        <f t="shared" si="400"/>
        <v>Factor</v>
      </c>
      <c r="H478" s="267">
        <f t="shared" si="400"/>
        <v>0</v>
      </c>
      <c r="I478" s="267">
        <f t="shared" si="400"/>
        <v>0</v>
      </c>
      <c r="J478" s="267">
        <f t="shared" si="400"/>
        <v>0</v>
      </c>
      <c r="K478" s="267">
        <f t="shared" si="400"/>
        <v>0</v>
      </c>
      <c r="L478" s="267">
        <f t="shared" si="400"/>
        <v>1.0386214616983847</v>
      </c>
      <c r="M478" s="267">
        <f t="shared" si="400"/>
        <v>1.0469374700143934</v>
      </c>
      <c r="N478" s="267">
        <f t="shared" si="400"/>
        <v>1.0853990084759317</v>
      </c>
      <c r="O478" s="267">
        <f t="shared" si="400"/>
        <v>0</v>
      </c>
      <c r="P478" s="267">
        <f t="shared" si="400"/>
        <v>0</v>
      </c>
      <c r="Q478" s="267">
        <f t="shared" si="400"/>
        <v>0</v>
      </c>
    </row>
    <row r="479" spans="1:17" s="259" customFormat="1" hidden="1" outlineLevel="2">
      <c r="A479" s="256"/>
      <c r="B479" s="257"/>
      <c r="C479" s="258"/>
      <c r="D479" s="255"/>
      <c r="E479" s="267" t="str">
        <f t="shared" ref="E479:Q479" si="401" xml:space="preserve"> E$21</f>
        <v>Annual update - CPIH FYE active inflator from FYA 2017-18 - nominal year end prices (used for RCV components)</v>
      </c>
      <c r="F479" s="267">
        <f t="shared" si="401"/>
        <v>0</v>
      </c>
      <c r="G479" s="267" t="str">
        <f t="shared" si="401"/>
        <v>Factor</v>
      </c>
      <c r="H479" s="267">
        <f t="shared" si="401"/>
        <v>0</v>
      </c>
      <c r="I479" s="267">
        <f t="shared" si="401"/>
        <v>0</v>
      </c>
      <c r="J479" s="267">
        <f t="shared" si="401"/>
        <v>0</v>
      </c>
      <c r="K479" s="267">
        <f t="shared" si="401"/>
        <v>0</v>
      </c>
      <c r="L479" s="267">
        <f t="shared" si="401"/>
        <v>1.0420598112905806</v>
      </c>
      <c r="M479" s="267">
        <f t="shared" si="401"/>
        <v>1.0526147449224375</v>
      </c>
      <c r="N479" s="267">
        <f t="shared" si="401"/>
        <v>1.1178634255557334</v>
      </c>
      <c r="O479" s="267">
        <f t="shared" si="401"/>
        <v>0</v>
      </c>
      <c r="P479" s="267">
        <f t="shared" si="401"/>
        <v>0</v>
      </c>
      <c r="Q479" s="267">
        <f t="shared" si="401"/>
        <v>0</v>
      </c>
    </row>
    <row r="480" spans="1:17" s="259" customFormat="1" hidden="1" outlineLevel="1">
      <c r="A480" s="256"/>
      <c r="B480" s="257"/>
      <c r="C480" s="258"/>
      <c r="D480" s="255"/>
      <c r="E480" s="196"/>
      <c r="F480" s="196"/>
      <c r="G480" s="196"/>
      <c r="H480" s="196"/>
      <c r="I480" s="196"/>
      <c r="J480" s="196"/>
      <c r="K480" s="196"/>
      <c r="L480" s="196"/>
      <c r="M480" s="196"/>
      <c r="N480" s="196"/>
      <c r="O480" s="196"/>
      <c r="P480" s="196"/>
      <c r="Q480" s="196"/>
    </row>
    <row r="481" spans="1:17" s="259" customFormat="1" hidden="1" outlineLevel="1" collapsed="1">
      <c r="A481" s="256"/>
      <c r="B481" s="257" t="s">
        <v>969</v>
      </c>
      <c r="C481" s="258"/>
      <c r="D481" s="255"/>
      <c r="E481" s="196"/>
      <c r="F481" s="196"/>
      <c r="G481" s="196"/>
      <c r="H481" s="196"/>
      <c r="I481" s="196"/>
      <c r="J481" s="196"/>
      <c r="K481" s="196"/>
      <c r="L481" s="196"/>
      <c r="M481" s="196"/>
      <c r="N481" s="196"/>
      <c r="O481" s="196"/>
      <c r="P481" s="196"/>
      <c r="Q481" s="196"/>
    </row>
    <row r="482" spans="1:17" s="259" customFormat="1" hidden="1" outlineLevel="2">
      <c r="A482" s="256"/>
      <c r="B482" s="257"/>
      <c r="C482" s="258"/>
      <c r="D482" s="255"/>
      <c r="E482" s="196"/>
      <c r="F482" s="196"/>
      <c r="G482" s="196"/>
      <c r="H482" s="196"/>
      <c r="I482" s="196"/>
      <c r="J482" s="196"/>
      <c r="K482" s="196"/>
      <c r="L482" s="274"/>
      <c r="M482" s="196"/>
      <c r="N482" s="196"/>
      <c r="O482" s="196"/>
      <c r="P482" s="196"/>
      <c r="Q482" s="196"/>
    </row>
    <row r="483" spans="1:17" s="526" customFormat="1" hidden="1" outlineLevel="2">
      <c r="A483" s="593"/>
      <c r="B483" s="594"/>
      <c r="C483" s="595"/>
      <c r="D483" s="596"/>
      <c r="E483" s="525" t="s">
        <v>1093</v>
      </c>
      <c r="F483" s="525"/>
      <c r="G483" s="525" t="s">
        <v>255</v>
      </c>
      <c r="H483" s="525"/>
      <c r="I483" s="525"/>
      <c r="J483" s="525">
        <f t="shared" ref="J483:Q483" si="402" xml:space="preserve"> J439 * J479</f>
        <v>0</v>
      </c>
      <c r="K483" s="525">
        <f t="shared" si="402"/>
        <v>0</v>
      </c>
      <c r="L483" s="525">
        <f t="shared" si="402"/>
        <v>0</v>
      </c>
      <c r="M483" s="525">
        <f t="shared" si="402"/>
        <v>3578.9613069933584</v>
      </c>
      <c r="N483" s="525">
        <f t="shared" si="402"/>
        <v>3497.2367317619023</v>
      </c>
      <c r="O483" s="525">
        <f t="shared" si="402"/>
        <v>0</v>
      </c>
      <c r="P483" s="525">
        <f t="shared" si="402"/>
        <v>0</v>
      </c>
      <c r="Q483" s="525">
        <f t="shared" si="402"/>
        <v>0</v>
      </c>
    </row>
    <row r="484" spans="1:17" s="526" customFormat="1" hidden="1" outlineLevel="2">
      <c r="A484" s="593"/>
      <c r="B484" s="594"/>
      <c r="C484" s="595"/>
      <c r="D484" s="596" t="s">
        <v>719</v>
      </c>
      <c r="E484" s="525" t="s">
        <v>1094</v>
      </c>
      <c r="F484" s="525"/>
      <c r="G484" s="525" t="s">
        <v>255</v>
      </c>
      <c r="H484" s="525"/>
      <c r="I484" s="525"/>
      <c r="J484" s="525">
        <f t="shared" ref="J484:Q484" si="403" xml:space="preserve"> J440 * J479</f>
        <v>0</v>
      </c>
      <c r="K484" s="525">
        <f t="shared" si="403"/>
        <v>0</v>
      </c>
      <c r="L484" s="525">
        <f t="shared" si="403"/>
        <v>0</v>
      </c>
      <c r="M484" s="525">
        <f t="shared" si="403"/>
        <v>31.074380510560289</v>
      </c>
      <c r="N484" s="525">
        <f t="shared" si="403"/>
        <v>202.00752680063715</v>
      </c>
      <c r="O484" s="525">
        <f t="shared" si="403"/>
        <v>0</v>
      </c>
      <c r="P484" s="525">
        <f t="shared" si="403"/>
        <v>0</v>
      </c>
      <c r="Q484" s="525">
        <f t="shared" si="403"/>
        <v>0</v>
      </c>
    </row>
    <row r="485" spans="1:17" s="526" customFormat="1" hidden="1" outlineLevel="2">
      <c r="A485" s="593"/>
      <c r="B485" s="594"/>
      <c r="C485" s="595"/>
      <c r="D485" s="596" t="s">
        <v>631</v>
      </c>
      <c r="E485" s="525" t="s">
        <v>1095</v>
      </c>
      <c r="F485" s="525"/>
      <c r="G485" s="525" t="s">
        <v>255</v>
      </c>
      <c r="H485" s="525"/>
      <c r="I485" s="525"/>
      <c r="J485" s="525">
        <f t="shared" ref="J485:Q485" si="404" xml:space="preserve"> J441 * J479</f>
        <v>0</v>
      </c>
      <c r="K485" s="525">
        <f t="shared" si="404"/>
        <v>0</v>
      </c>
      <c r="L485" s="525">
        <f t="shared" si="404"/>
        <v>0</v>
      </c>
      <c r="M485" s="525">
        <f t="shared" si="404"/>
        <v>195.95005170148573</v>
      </c>
      <c r="N485" s="525">
        <f t="shared" si="404"/>
        <v>196.11200866987932</v>
      </c>
      <c r="O485" s="525">
        <f t="shared" si="404"/>
        <v>0</v>
      </c>
      <c r="P485" s="525">
        <f t="shared" si="404"/>
        <v>0</v>
      </c>
      <c r="Q485" s="525">
        <f t="shared" si="404"/>
        <v>0</v>
      </c>
    </row>
    <row r="486" spans="1:17" s="526" customFormat="1" hidden="1" outlineLevel="2">
      <c r="A486" s="593"/>
      <c r="B486" s="594"/>
      <c r="C486" s="595"/>
      <c r="D486" s="596"/>
      <c r="E486" s="525" t="s">
        <v>1096</v>
      </c>
      <c r="F486" s="525"/>
      <c r="G486" s="525" t="s">
        <v>255</v>
      </c>
      <c r="H486" s="525"/>
      <c r="I486" s="525"/>
      <c r="J486" s="525">
        <f t="shared" ref="J486:Q486" si="405" xml:space="preserve"> J442 * J479</f>
        <v>0</v>
      </c>
      <c r="K486" s="525">
        <f t="shared" si="405"/>
        <v>0</v>
      </c>
      <c r="L486" s="525">
        <f t="shared" si="405"/>
        <v>3571.4424137032552</v>
      </c>
      <c r="M486" s="525">
        <f t="shared" si="405"/>
        <v>3414.0856358024325</v>
      </c>
      <c r="N486" s="525">
        <f t="shared" si="405"/>
        <v>3503.1322498926597</v>
      </c>
      <c r="O486" s="525">
        <f t="shared" si="405"/>
        <v>0</v>
      </c>
      <c r="P486" s="525">
        <f t="shared" si="405"/>
        <v>0</v>
      </c>
      <c r="Q486" s="525">
        <f t="shared" si="405"/>
        <v>0</v>
      </c>
    </row>
    <row r="487" spans="1:17" s="573" customFormat="1" hidden="1" outlineLevel="2">
      <c r="A487" s="572"/>
      <c r="B487" s="570"/>
      <c r="C487" s="574"/>
      <c r="D487" s="571"/>
      <c r="E487" s="577"/>
      <c r="F487" s="577"/>
      <c r="G487" s="577"/>
      <c r="H487" s="577"/>
      <c r="I487" s="577"/>
      <c r="J487" s="577"/>
      <c r="K487" s="577"/>
      <c r="L487" s="577"/>
      <c r="M487" s="577"/>
      <c r="N487" s="577"/>
      <c r="O487" s="577"/>
      <c r="P487" s="577"/>
      <c r="Q487" s="577"/>
    </row>
    <row r="488" spans="1:17" s="658" customFormat="1" hidden="1" outlineLevel="2">
      <c r="A488" s="654"/>
      <c r="B488" s="655"/>
      <c r="C488" s="656"/>
      <c r="D488" s="657"/>
      <c r="E488" s="645" t="s">
        <v>1097</v>
      </c>
      <c r="F488" s="645"/>
      <c r="G488" s="645" t="s">
        <v>255</v>
      </c>
      <c r="H488" s="645"/>
      <c r="I488" s="645"/>
      <c r="J488" s="645">
        <f t="shared" ref="J488" si="406" xml:space="preserve"> IF(J$11 = 1, J451 * J479 - (I492 - I486), J451 * J479)</f>
        <v>0</v>
      </c>
      <c r="K488" s="645">
        <f t="shared" ref="K488" si="407" xml:space="preserve"> IF(K$11 = 1, K451 * K479 - (J492 - J486), K451 * K479)</f>
        <v>0</v>
      </c>
      <c r="L488" s="645">
        <f t="shared" ref="L488" si="408" xml:space="preserve"> IF(L$11 = 1, L451 * L479 - (K492 - K486), L451 * L479)</f>
        <v>0</v>
      </c>
      <c r="M488" s="645">
        <f xml:space="preserve"> IF(M$11 = 1, M451 * M479 - (L492 - L486), M451 * M479)</f>
        <v>3578.7318653481238</v>
      </c>
      <c r="N488" s="645">
        <f t="shared" ref="N488" si="409" xml:space="preserve"> IF(N$11 = 1, N451 * N479 - (M492 - M486), N451 * N479)</f>
        <v>3527.0820171469113</v>
      </c>
      <c r="O488" s="645">
        <f t="shared" ref="O488" si="410" xml:space="preserve"> IF(O$11 = 1, O451 * O479 - (N492 - N486), O451 * O479)</f>
        <v>0</v>
      </c>
      <c r="P488" s="645">
        <f t="shared" ref="P488" si="411" xml:space="preserve"> IF(P$11 = 1, P451 * P479 - (O492 - O486), P451 * P479)</f>
        <v>0</v>
      </c>
      <c r="Q488" s="645">
        <f t="shared" ref="Q488" si="412" xml:space="preserve"> IF(Q$11 = 1, Q451 * Q479 - (P492 - P486), Q451 * Q479)</f>
        <v>0</v>
      </c>
    </row>
    <row r="489" spans="1:17" s="658" customFormat="1" hidden="1" outlineLevel="2">
      <c r="A489" s="654"/>
      <c r="B489" s="655"/>
      <c r="C489" s="656"/>
      <c r="D489" s="657" t="s">
        <v>719</v>
      </c>
      <c r="E489" s="645" t="s">
        <v>1098</v>
      </c>
      <c r="F489" s="645"/>
      <c r="G489" s="645" t="s">
        <v>255</v>
      </c>
      <c r="H489" s="645"/>
      <c r="I489" s="645"/>
      <c r="J489" s="645">
        <f>IF(J$11 = 1, (J452 - PR19FDPublishedTables!J412) * J479, J452 * J479)</f>
        <v>0</v>
      </c>
      <c r="K489" s="645">
        <f>IF(K$11 = 1, (K452 - PR19FDPublishedTables!K412) * K479, K452 * K479)</f>
        <v>0</v>
      </c>
      <c r="L489" s="645">
        <f>IF(L$11 = 1, (L452 - PR19FDPublishedTables!L412) * L479, L452 * L479)</f>
        <v>0</v>
      </c>
      <c r="M489" s="645">
        <f>IF(M$11 = 1, (M452 - PR19FDPublishedTables!M412) * M479, M452 * M479)</f>
        <v>28.88537943315724</v>
      </c>
      <c r="N489" s="645">
        <f>IF(N$11 = 1, (N452 - PR19FDPublishedTables!N412) * N479, N452 * N479)</f>
        <v>134.51684508782594</v>
      </c>
      <c r="O489" s="645">
        <f>IF(O$11 = 1, (O452 - PR19FDPublishedTables!O412) * O479, O452 * O479)</f>
        <v>0</v>
      </c>
      <c r="P489" s="645">
        <f>IF(P$11 = 1, (P452 - PR19FDPublishedTables!P412) * P479, P452 * P479)</f>
        <v>0</v>
      </c>
      <c r="Q489" s="645">
        <f>IF(Q$11 = 1, (Q452 - PR19FDPublishedTables!Q412) * Q479, Q452 * Q479)</f>
        <v>0</v>
      </c>
    </row>
    <row r="490" spans="1:17" s="526" customFormat="1" hidden="1" outlineLevel="2">
      <c r="A490" s="593"/>
      <c r="B490" s="594"/>
      <c r="C490" s="595"/>
      <c r="D490" s="596" t="s">
        <v>631</v>
      </c>
      <c r="E490" s="525" t="s">
        <v>1099</v>
      </c>
      <c r="F490" s="525"/>
      <c r="G490" s="525" t="s">
        <v>255</v>
      </c>
      <c r="H490" s="525"/>
      <c r="I490" s="525"/>
      <c r="J490" s="525">
        <f t="shared" ref="J490:Q490" si="413" xml:space="preserve"> J453 * J479</f>
        <v>0</v>
      </c>
      <c r="K490" s="525">
        <f t="shared" si="413"/>
        <v>0</v>
      </c>
      <c r="L490" s="525">
        <f t="shared" si="413"/>
        <v>0</v>
      </c>
      <c r="M490" s="525">
        <f t="shared" si="413"/>
        <v>159.74260798170786</v>
      </c>
      <c r="N490" s="525">
        <f t="shared" si="413"/>
        <v>157.5002842228611</v>
      </c>
      <c r="O490" s="525">
        <f t="shared" si="413"/>
        <v>0</v>
      </c>
      <c r="P490" s="525">
        <f t="shared" si="413"/>
        <v>0</v>
      </c>
      <c r="Q490" s="525">
        <f t="shared" si="413"/>
        <v>0</v>
      </c>
    </row>
    <row r="491" spans="1:17" s="526" customFormat="1" hidden="1" outlineLevel="2">
      <c r="A491" s="593"/>
      <c r="B491" s="594"/>
      <c r="C491" s="595"/>
      <c r="D491" s="596" t="s">
        <v>631</v>
      </c>
      <c r="E491" s="525" t="s">
        <v>1100</v>
      </c>
      <c r="F491" s="525"/>
      <c r="G491" s="525" t="s">
        <v>255</v>
      </c>
      <c r="H491" s="525"/>
      <c r="I491" s="525"/>
      <c r="J491" s="525">
        <f t="shared" ref="J491:Q491" si="414" xml:space="preserve"> J454 * J479</f>
        <v>0</v>
      </c>
      <c r="K491" s="525">
        <f t="shared" si="414"/>
        <v>0</v>
      </c>
      <c r="L491" s="525">
        <f t="shared" si="414"/>
        <v>0</v>
      </c>
      <c r="M491" s="525">
        <f t="shared" si="414"/>
        <v>0</v>
      </c>
      <c r="N491" s="525">
        <f t="shared" si="414"/>
        <v>0</v>
      </c>
      <c r="O491" s="525">
        <f t="shared" si="414"/>
        <v>0</v>
      </c>
      <c r="P491" s="525">
        <f t="shared" si="414"/>
        <v>0</v>
      </c>
      <c r="Q491" s="525">
        <f t="shared" si="414"/>
        <v>0</v>
      </c>
    </row>
    <row r="492" spans="1:17" s="526" customFormat="1" hidden="1" outlineLevel="2">
      <c r="A492" s="593"/>
      <c r="B492" s="594"/>
      <c r="C492" s="595"/>
      <c r="D492" s="596"/>
      <c r="E492" s="525" t="s">
        <v>1101</v>
      </c>
      <c r="F492" s="525"/>
      <c r="G492" s="525" t="s">
        <v>255</v>
      </c>
      <c r="H492" s="525"/>
      <c r="I492" s="525"/>
      <c r="J492" s="525">
        <f t="shared" ref="J492:Q492" si="415" xml:space="preserve"> IF( J$10 = 1, J447 * J479, J455 * J479)</f>
        <v>0</v>
      </c>
      <c r="K492" s="525">
        <f t="shared" si="415"/>
        <v>0</v>
      </c>
      <c r="L492" s="525">
        <f t="shared" si="415"/>
        <v>3571.4424137032511</v>
      </c>
      <c r="M492" s="525">
        <f t="shared" si="415"/>
        <v>3447.8746367995695</v>
      </c>
      <c r="N492" s="525">
        <f t="shared" si="415"/>
        <v>3504.0985780118758</v>
      </c>
      <c r="O492" s="525">
        <f t="shared" si="415"/>
        <v>0</v>
      </c>
      <c r="P492" s="525">
        <f t="shared" si="415"/>
        <v>0</v>
      </c>
      <c r="Q492" s="525">
        <f t="shared" si="415"/>
        <v>0</v>
      </c>
    </row>
    <row r="493" spans="1:17" s="573" customFormat="1" hidden="1" outlineLevel="2">
      <c r="A493" s="572"/>
      <c r="B493" s="570"/>
      <c r="C493" s="574"/>
      <c r="D493" s="571"/>
      <c r="E493" s="577"/>
      <c r="F493" s="577"/>
      <c r="G493" s="577"/>
      <c r="I493" s="577"/>
      <c r="J493" s="577"/>
      <c r="K493" s="577"/>
      <c r="L493" s="647"/>
      <c r="M493" s="577"/>
      <c r="N493" s="577"/>
      <c r="O493" s="577"/>
      <c r="P493" s="577"/>
      <c r="Q493" s="577"/>
    </row>
    <row r="494" spans="1:17" s="526" customFormat="1" hidden="1" outlineLevel="2">
      <c r="A494" s="593"/>
      <c r="B494" s="594"/>
      <c r="C494" s="595"/>
      <c r="D494" s="596"/>
      <c r="E494" s="525" t="s">
        <v>1102</v>
      </c>
      <c r="F494" s="525"/>
      <c r="G494" s="525" t="s">
        <v>255</v>
      </c>
      <c r="H494" s="525"/>
      <c r="I494" s="525"/>
      <c r="J494" s="525">
        <f t="shared" ref="J494:Q494" si="416" xml:space="preserve"> J462 * J479</f>
        <v>0</v>
      </c>
      <c r="K494" s="525">
        <f t="shared" si="416"/>
        <v>0</v>
      </c>
      <c r="L494" s="525">
        <f t="shared" si="416"/>
        <v>0</v>
      </c>
      <c r="M494" s="525">
        <f xml:space="preserve"> M462 * M479</f>
        <v>0</v>
      </c>
      <c r="N494" s="525">
        <f t="shared" si="416"/>
        <v>222.07720027972482</v>
      </c>
      <c r="O494" s="525">
        <f t="shared" si="416"/>
        <v>0</v>
      </c>
      <c r="P494" s="525">
        <f t="shared" si="416"/>
        <v>0</v>
      </c>
      <c r="Q494" s="525">
        <f t="shared" si="416"/>
        <v>0</v>
      </c>
    </row>
    <row r="495" spans="1:17" s="526" customFormat="1" hidden="1" outlineLevel="2">
      <c r="A495" s="593"/>
      <c r="B495" s="594"/>
      <c r="C495" s="595"/>
      <c r="D495" s="596" t="s">
        <v>719</v>
      </c>
      <c r="E495" s="525" t="s">
        <v>1103</v>
      </c>
      <c r="F495" s="525"/>
      <c r="G495" s="525" t="s">
        <v>255</v>
      </c>
      <c r="H495" s="525"/>
      <c r="I495" s="525"/>
      <c r="J495" s="525">
        <f t="shared" ref="J495:Q495" si="417" xml:space="preserve"> J463 * J479</f>
        <v>0</v>
      </c>
      <c r="K495" s="525">
        <f t="shared" si="417"/>
        <v>0</v>
      </c>
      <c r="L495" s="525">
        <f t="shared" si="417"/>
        <v>0</v>
      </c>
      <c r="M495" s="525">
        <f t="shared" si="417"/>
        <v>0</v>
      </c>
      <c r="N495" s="525">
        <f t="shared" si="417"/>
        <v>8.4696426684544424</v>
      </c>
      <c r="O495" s="525">
        <f t="shared" si="417"/>
        <v>0</v>
      </c>
      <c r="P495" s="525">
        <f t="shared" si="417"/>
        <v>0</v>
      </c>
      <c r="Q495" s="525">
        <f t="shared" si="417"/>
        <v>0</v>
      </c>
    </row>
    <row r="496" spans="1:17" s="526" customFormat="1" hidden="1" outlineLevel="2">
      <c r="A496" s="593"/>
      <c r="B496" s="594"/>
      <c r="C496" s="595"/>
      <c r="D496" s="596" t="s">
        <v>719</v>
      </c>
      <c r="E496" s="525" t="s">
        <v>981</v>
      </c>
      <c r="F496" s="525"/>
      <c r="G496" s="525" t="s">
        <v>255</v>
      </c>
      <c r="H496" s="525"/>
      <c r="I496" s="525"/>
      <c r="J496" s="525">
        <f t="shared" ref="J496:Q496" si="418" xml:space="preserve"> J464 * J479</f>
        <v>0</v>
      </c>
      <c r="K496" s="525">
        <f t="shared" si="418"/>
        <v>0</v>
      </c>
      <c r="L496" s="525">
        <f t="shared" si="418"/>
        <v>0</v>
      </c>
      <c r="M496" s="525">
        <f t="shared" si="418"/>
        <v>222.00514280390652</v>
      </c>
      <c r="N496" s="525">
        <f t="shared" si="418"/>
        <v>255.75006755738369</v>
      </c>
      <c r="O496" s="525">
        <f t="shared" si="418"/>
        <v>0</v>
      </c>
      <c r="P496" s="525">
        <f t="shared" si="418"/>
        <v>0</v>
      </c>
      <c r="Q496" s="525">
        <f t="shared" si="418"/>
        <v>0</v>
      </c>
    </row>
    <row r="497" spans="1:17" s="526" customFormat="1" hidden="1" outlineLevel="2">
      <c r="A497" s="593"/>
      <c r="B497" s="594"/>
      <c r="C497" s="595"/>
      <c r="D497" s="596" t="s">
        <v>631</v>
      </c>
      <c r="E497" s="525" t="s">
        <v>1104</v>
      </c>
      <c r="F497" s="525"/>
      <c r="G497" s="525" t="s">
        <v>255</v>
      </c>
      <c r="H497" s="525"/>
      <c r="I497" s="525"/>
      <c r="J497" s="525">
        <f t="shared" ref="J497:Q497" si="419" xml:space="preserve"> J465 * J479</f>
        <v>0</v>
      </c>
      <c r="K497" s="525">
        <f t="shared" si="419"/>
        <v>0</v>
      </c>
      <c r="L497" s="525">
        <f t="shared" si="419"/>
        <v>0</v>
      </c>
      <c r="M497" s="525">
        <f t="shared" si="419"/>
        <v>4.9151112896120948</v>
      </c>
      <c r="N497" s="525">
        <f t="shared" si="419"/>
        <v>15.41718510959997</v>
      </c>
      <c r="O497" s="525">
        <f t="shared" si="419"/>
        <v>0</v>
      </c>
      <c r="P497" s="525">
        <f t="shared" si="419"/>
        <v>0</v>
      </c>
      <c r="Q497" s="525">
        <f t="shared" si="419"/>
        <v>0</v>
      </c>
    </row>
    <row r="498" spans="1:17" s="526" customFormat="1" hidden="1" outlineLevel="2">
      <c r="A498" s="593"/>
      <c r="B498" s="594"/>
      <c r="C498" s="595"/>
      <c r="D498" s="596"/>
      <c r="E498" s="525" t="s">
        <v>1105</v>
      </c>
      <c r="F498" s="525"/>
      <c r="G498" s="525" t="s">
        <v>255</v>
      </c>
      <c r="H498" s="525"/>
      <c r="I498" s="525"/>
      <c r="J498" s="525">
        <f t="shared" ref="J498:Q498" si="420" xml:space="preserve"> IF( J$10 = 1, J458 * J479, J466 * J479)</f>
        <v>0</v>
      </c>
      <c r="K498" s="525">
        <f t="shared" si="420"/>
        <v>0</v>
      </c>
      <c r="L498" s="525">
        <f t="shared" si="420"/>
        <v>0</v>
      </c>
      <c r="M498" s="525">
        <f t="shared" si="420"/>
        <v>217.09003151429442</v>
      </c>
      <c r="N498" s="525">
        <f t="shared" si="420"/>
        <v>470.87972539596291</v>
      </c>
      <c r="O498" s="525">
        <f t="shared" si="420"/>
        <v>0</v>
      </c>
      <c r="P498" s="525">
        <f t="shared" si="420"/>
        <v>0</v>
      </c>
      <c r="Q498" s="525">
        <f t="shared" si="420"/>
        <v>0</v>
      </c>
    </row>
    <row r="499" spans="1:17" s="526" customFormat="1" hidden="1" outlineLevel="2">
      <c r="A499" s="593"/>
      <c r="B499" s="594"/>
      <c r="C499" s="595"/>
      <c r="D499" s="596"/>
      <c r="E499" s="525"/>
      <c r="F499" s="525"/>
      <c r="G499" s="525"/>
      <c r="H499" s="525"/>
      <c r="I499" s="525"/>
      <c r="J499" s="525"/>
      <c r="K499" s="525"/>
      <c r="L499" s="525"/>
      <c r="M499" s="525"/>
      <c r="N499" s="525"/>
      <c r="O499" s="525"/>
      <c r="P499" s="525"/>
      <c r="Q499" s="525"/>
    </row>
    <row r="500" spans="1:17" s="526" customFormat="1" hidden="1" outlineLevel="2">
      <c r="A500" s="593"/>
      <c r="B500" s="594"/>
      <c r="C500" s="595"/>
      <c r="D500" s="596"/>
      <c r="E500" s="525" t="s">
        <v>1106</v>
      </c>
      <c r="F500" s="525"/>
      <c r="G500" s="525" t="s">
        <v>255</v>
      </c>
      <c r="H500" s="525"/>
      <c r="I500" s="525"/>
      <c r="J500" s="525">
        <f xml:space="preserve"> J483 + J488 + J494</f>
        <v>0</v>
      </c>
      <c r="K500" s="525">
        <f t="shared" ref="K500:Q501" si="421" xml:space="preserve"> K483 + K488 + K494</f>
        <v>0</v>
      </c>
      <c r="L500" s="525">
        <f t="shared" si="421"/>
        <v>0</v>
      </c>
      <c r="M500" s="525">
        <f t="shared" si="421"/>
        <v>7157.6931723414818</v>
      </c>
      <c r="N500" s="525">
        <f t="shared" si="421"/>
        <v>7246.3959491885389</v>
      </c>
      <c r="O500" s="525">
        <f t="shared" si="421"/>
        <v>0</v>
      </c>
      <c r="P500" s="525">
        <f t="shared" si="421"/>
        <v>0</v>
      </c>
      <c r="Q500" s="525">
        <f t="shared" si="421"/>
        <v>0</v>
      </c>
    </row>
    <row r="501" spans="1:17" s="526" customFormat="1" hidden="1" outlineLevel="2">
      <c r="A501" s="593"/>
      <c r="B501" s="594"/>
      <c r="C501" s="595"/>
      <c r="D501" s="596" t="s">
        <v>719</v>
      </c>
      <c r="E501" s="525" t="s">
        <v>1107</v>
      </c>
      <c r="F501" s="525"/>
      <c r="G501" s="525" t="s">
        <v>255</v>
      </c>
      <c r="H501" s="525"/>
      <c r="I501" s="525"/>
      <c r="J501" s="525">
        <f xml:space="preserve"> J484 + J489 + J495</f>
        <v>0</v>
      </c>
      <c r="K501" s="525">
        <f t="shared" si="421"/>
        <v>0</v>
      </c>
      <c r="L501" s="525">
        <f t="shared" si="421"/>
        <v>0</v>
      </c>
      <c r="M501" s="525">
        <f xml:space="preserve"> M484 + M489 + M495</f>
        <v>59.959759943717529</v>
      </c>
      <c r="N501" s="525">
        <f t="shared" si="421"/>
        <v>344.99401455691753</v>
      </c>
      <c r="O501" s="525">
        <f t="shared" si="421"/>
        <v>0</v>
      </c>
      <c r="P501" s="525">
        <f t="shared" si="421"/>
        <v>0</v>
      </c>
      <c r="Q501" s="525">
        <f t="shared" si="421"/>
        <v>0</v>
      </c>
    </row>
    <row r="502" spans="1:17" s="526" customFormat="1" hidden="1" outlineLevel="2">
      <c r="A502" s="593"/>
      <c r="B502" s="594"/>
      <c r="C502" s="595"/>
      <c r="D502" s="596" t="s">
        <v>719</v>
      </c>
      <c r="E502" s="525" t="s">
        <v>1108</v>
      </c>
      <c r="F502" s="525"/>
      <c r="G502" s="525" t="s">
        <v>255</v>
      </c>
      <c r="H502" s="525"/>
      <c r="I502" s="525"/>
      <c r="J502" s="525">
        <f xml:space="preserve"> J496</f>
        <v>0</v>
      </c>
      <c r="K502" s="525">
        <f t="shared" ref="K502:Q502" si="422" xml:space="preserve"> K496</f>
        <v>0</v>
      </c>
      <c r="L502" s="525">
        <f t="shared" si="422"/>
        <v>0</v>
      </c>
      <c r="M502" s="525">
        <f xml:space="preserve"> M496</f>
        <v>222.00514280390652</v>
      </c>
      <c r="N502" s="525">
        <f t="shared" si="422"/>
        <v>255.75006755738369</v>
      </c>
      <c r="O502" s="525">
        <f t="shared" si="422"/>
        <v>0</v>
      </c>
      <c r="P502" s="525">
        <f t="shared" si="422"/>
        <v>0</v>
      </c>
      <c r="Q502" s="525">
        <f t="shared" si="422"/>
        <v>0</v>
      </c>
    </row>
    <row r="503" spans="1:17" s="526" customFormat="1" hidden="1" outlineLevel="2">
      <c r="A503" s="593"/>
      <c r="B503" s="594"/>
      <c r="C503" s="595"/>
      <c r="D503" s="596" t="s">
        <v>631</v>
      </c>
      <c r="E503" s="525" t="s">
        <v>1109</v>
      </c>
      <c r="F503" s="525"/>
      <c r="G503" s="525" t="s">
        <v>255</v>
      </c>
      <c r="H503" s="525"/>
      <c r="I503" s="525"/>
      <c r="J503" s="525">
        <f xml:space="preserve"> J485 + J490 + J497</f>
        <v>0</v>
      </c>
      <c r="K503" s="525">
        <f t="shared" ref="K503:Q503" si="423" xml:space="preserve"> K485 + K490 + K497</f>
        <v>0</v>
      </c>
      <c r="L503" s="525">
        <f t="shared" si="423"/>
        <v>0</v>
      </c>
      <c r="M503" s="525">
        <f xml:space="preserve"> M485 + M490 + M497</f>
        <v>360.60777097280567</v>
      </c>
      <c r="N503" s="525">
        <f t="shared" si="423"/>
        <v>369.0294780023404</v>
      </c>
      <c r="O503" s="525">
        <f t="shared" si="423"/>
        <v>0</v>
      </c>
      <c r="P503" s="525">
        <f t="shared" si="423"/>
        <v>0</v>
      </c>
      <c r="Q503" s="525">
        <f t="shared" si="423"/>
        <v>0</v>
      </c>
    </row>
    <row r="504" spans="1:17" s="526" customFormat="1" hidden="1" outlineLevel="2">
      <c r="A504" s="593"/>
      <c r="B504" s="594"/>
      <c r="C504" s="595"/>
      <c r="D504" s="596" t="s">
        <v>631</v>
      </c>
      <c r="E504" s="525" t="s">
        <v>1110</v>
      </c>
      <c r="F504" s="525"/>
      <c r="G504" s="525" t="s">
        <v>255</v>
      </c>
      <c r="H504" s="525"/>
      <c r="I504" s="525"/>
      <c r="J504" s="525">
        <f xml:space="preserve"> J491</f>
        <v>0</v>
      </c>
      <c r="K504" s="525">
        <f t="shared" ref="K504:Q504" si="424" xml:space="preserve"> K491</f>
        <v>0</v>
      </c>
      <c r="L504" s="525">
        <f t="shared" si="424"/>
        <v>0</v>
      </c>
      <c r="M504" s="525">
        <f t="shared" si="424"/>
        <v>0</v>
      </c>
      <c r="N504" s="525">
        <f t="shared" si="424"/>
        <v>0</v>
      </c>
      <c r="O504" s="525">
        <f t="shared" si="424"/>
        <v>0</v>
      </c>
      <c r="P504" s="525">
        <f t="shared" si="424"/>
        <v>0</v>
      </c>
      <c r="Q504" s="525">
        <f t="shared" si="424"/>
        <v>0</v>
      </c>
    </row>
    <row r="505" spans="1:17" s="526" customFormat="1" hidden="1" outlineLevel="2">
      <c r="A505" s="593"/>
      <c r="B505" s="594"/>
      <c r="C505" s="595"/>
      <c r="D505" s="596"/>
      <c r="E505" s="525" t="s">
        <v>1111</v>
      </c>
      <c r="F505" s="525"/>
      <c r="G505" s="525" t="s">
        <v>255</v>
      </c>
      <c r="H505" s="525"/>
      <c r="I505" s="525"/>
      <c r="J505" s="525">
        <f xml:space="preserve"> J486 + J492 + J498</f>
        <v>0</v>
      </c>
      <c r="K505" s="525">
        <f t="shared" ref="K505:Q505" si="425" xml:space="preserve"> K486 + K492 + K498</f>
        <v>0</v>
      </c>
      <c r="L505" s="525">
        <f t="shared" si="425"/>
        <v>7142.8848274065058</v>
      </c>
      <c r="M505" s="525">
        <f xml:space="preserve"> M486 + M492 + M498</f>
        <v>7079.0503041162965</v>
      </c>
      <c r="N505" s="525">
        <f t="shared" si="425"/>
        <v>7478.1105533004984</v>
      </c>
      <c r="O505" s="525">
        <f t="shared" si="425"/>
        <v>0</v>
      </c>
      <c r="P505" s="525">
        <f t="shared" si="425"/>
        <v>0</v>
      </c>
      <c r="Q505" s="525">
        <f t="shared" si="425"/>
        <v>0</v>
      </c>
    </row>
    <row r="506" spans="1:17" s="526" customFormat="1" hidden="1" outlineLevel="2">
      <c r="A506" s="593"/>
      <c r="B506" s="594"/>
      <c r="C506" s="595"/>
      <c r="D506" s="596"/>
      <c r="E506" s="525"/>
      <c r="F506" s="525"/>
      <c r="G506" s="525"/>
      <c r="H506" s="525"/>
      <c r="I506" s="525"/>
      <c r="J506" s="525"/>
      <c r="K506" s="525"/>
      <c r="L506" s="525"/>
      <c r="M506" s="525"/>
      <c r="N506" s="525"/>
      <c r="O506" s="525"/>
      <c r="P506" s="525"/>
      <c r="Q506" s="525"/>
    </row>
    <row r="507" spans="1:17" s="526" customFormat="1" hidden="1" outlineLevel="2">
      <c r="A507" s="593"/>
      <c r="B507" s="594"/>
      <c r="C507" s="595"/>
      <c r="D507" s="596"/>
      <c r="E507" s="525" t="s">
        <v>1112</v>
      </c>
      <c r="F507" s="525"/>
      <c r="G507" s="525" t="s">
        <v>255</v>
      </c>
      <c r="H507" s="525"/>
      <c r="I507" s="525"/>
      <c r="J507" s="525">
        <f t="shared" ref="J507:Q507" si="426" xml:space="preserve"> J443 * J478</f>
        <v>0</v>
      </c>
      <c r="K507" s="525">
        <f t="shared" si="426"/>
        <v>0</v>
      </c>
      <c r="L507" s="525">
        <f t="shared" si="426"/>
        <v>0</v>
      </c>
      <c r="M507" s="525">
        <f t="shared" si="426"/>
        <v>3493.1183715455054</v>
      </c>
      <c r="N507" s="525">
        <f t="shared" si="426"/>
        <v>3496.6043893337223</v>
      </c>
      <c r="O507" s="525">
        <f t="shared" si="426"/>
        <v>0</v>
      </c>
      <c r="P507" s="525">
        <f t="shared" si="426"/>
        <v>0</v>
      </c>
      <c r="Q507" s="525">
        <f t="shared" si="426"/>
        <v>0</v>
      </c>
    </row>
    <row r="508" spans="1:17" s="526" customFormat="1" hidden="1" outlineLevel="2">
      <c r="A508" s="593"/>
      <c r="B508" s="594"/>
      <c r="C508" s="595"/>
      <c r="D508" s="596"/>
      <c r="E508" s="525" t="s">
        <v>1113</v>
      </c>
      <c r="F508" s="525"/>
      <c r="G508" s="525" t="s">
        <v>255</v>
      </c>
      <c r="H508" s="525"/>
      <c r="I508" s="525"/>
      <c r="J508" s="525">
        <f t="shared" ref="J508:Q508" si="427" xml:space="preserve"> J456 * J478</f>
        <v>0</v>
      </c>
      <c r="K508" s="525">
        <f t="shared" si="427"/>
        <v>0</v>
      </c>
      <c r="L508" s="525">
        <f t="shared" si="427"/>
        <v>0</v>
      </c>
      <c r="M508" s="525">
        <f t="shared" si="427"/>
        <v>3508.7190521702382</v>
      </c>
      <c r="N508" s="525">
        <f t="shared" si="427"/>
        <v>3478.7974625861061</v>
      </c>
      <c r="O508" s="525">
        <f t="shared" si="427"/>
        <v>0</v>
      </c>
      <c r="P508" s="525">
        <f t="shared" si="427"/>
        <v>0</v>
      </c>
      <c r="Q508" s="525">
        <f t="shared" si="427"/>
        <v>0</v>
      </c>
    </row>
    <row r="509" spans="1:17" s="526" customFormat="1" hidden="1" outlineLevel="2">
      <c r="A509" s="593"/>
      <c r="B509" s="594"/>
      <c r="C509" s="595"/>
      <c r="D509" s="596"/>
      <c r="E509" s="525" t="s">
        <v>1114</v>
      </c>
      <c r="F509" s="525"/>
      <c r="G509" s="525" t="s">
        <v>255</v>
      </c>
      <c r="H509" s="525"/>
      <c r="I509" s="525"/>
      <c r="J509" s="525">
        <f t="shared" ref="J509:Q509" si="428" xml:space="preserve"> J467 * J478</f>
        <v>0</v>
      </c>
      <c r="K509" s="525">
        <f t="shared" si="428"/>
        <v>0</v>
      </c>
      <c r="L509" s="525">
        <f t="shared" si="428"/>
        <v>0</v>
      </c>
      <c r="M509" s="525">
        <f t="shared" si="428"/>
        <v>107.95957849501129</v>
      </c>
      <c r="N509" s="525">
        <f t="shared" si="428"/>
        <v>340.52804859454176</v>
      </c>
      <c r="O509" s="525">
        <f t="shared" si="428"/>
        <v>0</v>
      </c>
      <c r="P509" s="525">
        <f t="shared" si="428"/>
        <v>0</v>
      </c>
      <c r="Q509" s="525">
        <f t="shared" si="428"/>
        <v>0</v>
      </c>
    </row>
    <row r="510" spans="1:17" s="529" customFormat="1" hidden="1" outlineLevel="2">
      <c r="A510" s="597"/>
      <c r="B510" s="598"/>
      <c r="C510" s="599"/>
      <c r="D510" s="600"/>
      <c r="E510" s="601" t="s">
        <v>1115</v>
      </c>
      <c r="F510" s="528"/>
      <c r="G510" s="528" t="s">
        <v>255</v>
      </c>
      <c r="H510" s="528"/>
      <c r="I510" s="528"/>
      <c r="J510" s="528">
        <f t="shared" ref="J510:Q510" si="429" xml:space="preserve"> SUM(J507:J509)</f>
        <v>0</v>
      </c>
      <c r="K510" s="528">
        <f t="shared" si="429"/>
        <v>0</v>
      </c>
      <c r="L510" s="528">
        <f t="shared" si="429"/>
        <v>0</v>
      </c>
      <c r="M510" s="528">
        <f t="shared" si="429"/>
        <v>7109.7970022107556</v>
      </c>
      <c r="N510" s="528">
        <f t="shared" si="429"/>
        <v>7315.9299005143703</v>
      </c>
      <c r="O510" s="528">
        <f t="shared" si="429"/>
        <v>0</v>
      </c>
      <c r="P510" s="528">
        <f t="shared" si="429"/>
        <v>0</v>
      </c>
      <c r="Q510" s="528">
        <f t="shared" si="429"/>
        <v>0</v>
      </c>
    </row>
    <row r="511" spans="1:17" s="573" customFormat="1" hidden="1" outlineLevel="1">
      <c r="A511" s="572"/>
      <c r="B511" s="570"/>
      <c r="C511" s="574"/>
      <c r="D511" s="571"/>
      <c r="E511" s="577"/>
      <c r="F511" s="577"/>
      <c r="G511" s="577"/>
      <c r="H511" s="577"/>
      <c r="I511" s="577"/>
      <c r="J511" s="577"/>
      <c r="K511" s="577"/>
      <c r="L511" s="577"/>
      <c r="M511" s="577"/>
      <c r="N511" s="577"/>
      <c r="O511" s="577"/>
      <c r="P511" s="577"/>
      <c r="Q511" s="577"/>
    </row>
    <row r="512" spans="1:17" s="573" customFormat="1" hidden="1" outlineLevel="1" collapsed="1">
      <c r="A512" s="572"/>
      <c r="B512" s="570" t="s">
        <v>994</v>
      </c>
      <c r="C512" s="574"/>
      <c r="D512" s="571"/>
      <c r="E512" s="577"/>
      <c r="F512" s="577"/>
      <c r="G512" s="577"/>
      <c r="H512" s="577"/>
      <c r="I512" s="577"/>
      <c r="J512" s="577"/>
      <c r="K512" s="577"/>
      <c r="L512" s="577"/>
      <c r="M512" s="577"/>
      <c r="N512" s="577"/>
      <c r="O512" s="577"/>
      <c r="P512" s="577"/>
      <c r="Q512" s="577"/>
    </row>
    <row r="513" spans="1:17" s="573" customFormat="1" hidden="1" outlineLevel="2">
      <c r="A513" s="572"/>
      <c r="B513" s="570"/>
      <c r="C513" s="574"/>
      <c r="D513" s="571"/>
      <c r="E513" s="577"/>
      <c r="F513" s="577"/>
      <c r="G513" s="577"/>
      <c r="H513" s="577"/>
      <c r="I513" s="577"/>
      <c r="J513" s="577"/>
      <c r="K513" s="577"/>
      <c r="L513" s="577"/>
      <c r="M513" s="577"/>
      <c r="N513" s="577"/>
      <c r="O513" s="577"/>
      <c r="P513" s="577"/>
      <c r="Q513" s="577"/>
    </row>
    <row r="514" spans="1:17" s="573" customFormat="1" hidden="1" outlineLevel="2">
      <c r="A514" s="572"/>
      <c r="B514" s="570"/>
      <c r="C514" s="574"/>
      <c r="D514" s="571"/>
      <c r="E514" s="577" t="str">
        <f t="shared" ref="E514:Q514" si="430" xml:space="preserve"> E486</f>
        <v>Closing RCV (RPI inflated RCV) - WWN - nominal (year end prices)</v>
      </c>
      <c r="F514" s="577">
        <f t="shared" si="430"/>
        <v>0</v>
      </c>
      <c r="G514" s="577" t="str">
        <f t="shared" si="430"/>
        <v>£m</v>
      </c>
      <c r="H514" s="577">
        <f t="shared" si="430"/>
        <v>0</v>
      </c>
      <c r="I514" s="577">
        <f t="shared" si="430"/>
        <v>0</v>
      </c>
      <c r="J514" s="577">
        <f t="shared" si="430"/>
        <v>0</v>
      </c>
      <c r="K514" s="577">
        <f t="shared" si="430"/>
        <v>0</v>
      </c>
      <c r="L514" s="577">
        <f t="shared" si="430"/>
        <v>3571.4424137032552</v>
      </c>
      <c r="M514" s="577">
        <f t="shared" si="430"/>
        <v>3414.0856358024325</v>
      </c>
      <c r="N514" s="577">
        <f t="shared" si="430"/>
        <v>3503.1322498926597</v>
      </c>
      <c r="O514" s="577">
        <f t="shared" si="430"/>
        <v>0</v>
      </c>
      <c r="P514" s="577">
        <f t="shared" si="430"/>
        <v>0</v>
      </c>
      <c r="Q514" s="577">
        <f t="shared" si="430"/>
        <v>0</v>
      </c>
    </row>
    <row r="515" spans="1:17" s="573" customFormat="1" hidden="1" outlineLevel="2">
      <c r="A515" s="572"/>
      <c r="B515" s="570"/>
      <c r="C515" s="574"/>
      <c r="D515" s="571" t="s">
        <v>719</v>
      </c>
      <c r="E515" s="577" t="str">
        <f t="shared" ref="E515:Q515" si="431" xml:space="preserve"> E492</f>
        <v>Closing RCV (CPIH inflated RCV) - WWN - nominal (year end prices)</v>
      </c>
      <c r="F515" s="577">
        <f t="shared" si="431"/>
        <v>0</v>
      </c>
      <c r="G515" s="577" t="str">
        <f t="shared" si="431"/>
        <v>£m</v>
      </c>
      <c r="H515" s="577">
        <f t="shared" si="431"/>
        <v>0</v>
      </c>
      <c r="I515" s="577">
        <f t="shared" si="431"/>
        <v>0</v>
      </c>
      <c r="J515" s="577">
        <f t="shared" si="431"/>
        <v>0</v>
      </c>
      <c r="K515" s="577">
        <f t="shared" si="431"/>
        <v>0</v>
      </c>
      <c r="L515" s="577">
        <f t="shared" si="431"/>
        <v>3571.4424137032511</v>
      </c>
      <c r="M515" s="577">
        <f t="shared" si="431"/>
        <v>3447.8746367995695</v>
      </c>
      <c r="N515" s="577">
        <f t="shared" si="431"/>
        <v>3504.0985780118758</v>
      </c>
      <c r="O515" s="577">
        <f t="shared" si="431"/>
        <v>0</v>
      </c>
      <c r="P515" s="577">
        <f t="shared" si="431"/>
        <v>0</v>
      </c>
      <c r="Q515" s="577">
        <f t="shared" si="431"/>
        <v>0</v>
      </c>
    </row>
    <row r="516" spans="1:17" s="573" customFormat="1" hidden="1" outlineLevel="2">
      <c r="A516" s="572"/>
      <c r="B516" s="570"/>
      <c r="C516" s="574"/>
      <c r="D516" s="571" t="s">
        <v>719</v>
      </c>
      <c r="E516" s="577" t="str">
        <f t="shared" ref="E516:Q516" si="432" xml:space="preserve"> E498</f>
        <v>Closing RCV (Post 2020 investment RCV) - WWN - nominal (year end prices)</v>
      </c>
      <c r="F516" s="577">
        <f t="shared" si="432"/>
        <v>0</v>
      </c>
      <c r="G516" s="577" t="str">
        <f t="shared" si="432"/>
        <v>£m</v>
      </c>
      <c r="H516" s="577">
        <f t="shared" si="432"/>
        <v>0</v>
      </c>
      <c r="I516" s="577">
        <f t="shared" si="432"/>
        <v>0</v>
      </c>
      <c r="J516" s="577">
        <f t="shared" si="432"/>
        <v>0</v>
      </c>
      <c r="K516" s="577">
        <f t="shared" si="432"/>
        <v>0</v>
      </c>
      <c r="L516" s="577">
        <f t="shared" si="432"/>
        <v>0</v>
      </c>
      <c r="M516" s="577">
        <f t="shared" si="432"/>
        <v>217.09003151429442</v>
      </c>
      <c r="N516" s="577">
        <f t="shared" si="432"/>
        <v>470.87972539596291</v>
      </c>
      <c r="O516" s="577">
        <f t="shared" si="432"/>
        <v>0</v>
      </c>
      <c r="P516" s="577">
        <f t="shared" si="432"/>
        <v>0</v>
      </c>
      <c r="Q516" s="577">
        <f t="shared" si="432"/>
        <v>0</v>
      </c>
    </row>
    <row r="517" spans="1:17" s="446" customFormat="1" hidden="1" outlineLevel="2">
      <c r="A517" s="586"/>
      <c r="B517" s="587"/>
      <c r="C517" s="588"/>
      <c r="D517" s="589"/>
      <c r="E517" s="590" t="s">
        <v>1116</v>
      </c>
      <c r="F517" s="590"/>
      <c r="G517" s="590" t="s">
        <v>255</v>
      </c>
      <c r="H517" s="590"/>
      <c r="I517" s="590"/>
      <c r="J517" s="610">
        <f t="shared" ref="J517:Q517" si="433" xml:space="preserve"> SUM(J514:J516)</f>
        <v>0</v>
      </c>
      <c r="K517" s="610">
        <f t="shared" si="433"/>
        <v>0</v>
      </c>
      <c r="L517" s="610">
        <f t="shared" si="433"/>
        <v>7142.8848274065058</v>
      </c>
      <c r="M517" s="610">
        <f t="shared" si="433"/>
        <v>7079.0503041162965</v>
      </c>
      <c r="N517" s="610">
        <f t="shared" si="433"/>
        <v>7478.1105533004984</v>
      </c>
      <c r="O517" s="610">
        <f t="shared" si="433"/>
        <v>0</v>
      </c>
      <c r="P517" s="610">
        <f t="shared" si="433"/>
        <v>0</v>
      </c>
      <c r="Q517" s="610">
        <f t="shared" si="433"/>
        <v>0</v>
      </c>
    </row>
    <row r="518" spans="1:17" s="573" customFormat="1" hidden="1" outlineLevel="2">
      <c r="A518" s="572"/>
      <c r="B518" s="570"/>
      <c r="C518" s="574"/>
      <c r="D518" s="571"/>
      <c r="E518" s="577"/>
      <c r="F518" s="577"/>
      <c r="G518" s="577"/>
      <c r="H518" s="577"/>
      <c r="I518" s="577"/>
      <c r="J518" s="577"/>
      <c r="K518" s="577"/>
      <c r="L518" s="577"/>
      <c r="M518" s="577"/>
      <c r="N518" s="577"/>
      <c r="O518" s="577"/>
      <c r="P518" s="577"/>
      <c r="Q518" s="577"/>
    </row>
    <row r="519" spans="1:17" s="573" customFormat="1" hidden="1" outlineLevel="2">
      <c r="A519" s="572"/>
      <c r="B519" s="570"/>
      <c r="C519" s="574"/>
      <c r="D519" s="571"/>
      <c r="E519" s="577" t="s">
        <v>1117</v>
      </c>
      <c r="F519" s="577"/>
      <c r="G519" s="577" t="s">
        <v>255</v>
      </c>
      <c r="H519" s="577"/>
      <c r="I519" s="577"/>
      <c r="J519" s="577">
        <f t="shared" ref="J519:J521" si="434" xml:space="preserve"> I514 * J$22</f>
        <v>0</v>
      </c>
      <c r="K519" s="577">
        <f t="shared" ref="K519:K521" si="435" xml:space="preserve"> J514 * K$22</f>
        <v>0</v>
      </c>
      <c r="L519" s="577">
        <f t="shared" ref="L519:L521" si="436" xml:space="preserve"> K514 * L$22</f>
        <v>0</v>
      </c>
      <c r="M519" s="577">
        <f xml:space="preserve"> L514 * M$22</f>
        <v>3607.6172447812814</v>
      </c>
      <c r="N519" s="577">
        <f xml:space="preserve"> M514 * N$22</f>
        <v>3625.7153743936501</v>
      </c>
      <c r="O519" s="577">
        <f t="shared" ref="O519:O521" si="437" xml:space="preserve"> N514 * O$22</f>
        <v>0</v>
      </c>
      <c r="P519" s="577">
        <f t="shared" ref="P519:P521" si="438" xml:space="preserve"> O514 * P$22</f>
        <v>0</v>
      </c>
      <c r="Q519" s="577">
        <f t="shared" ref="Q519:Q521" si="439" xml:space="preserve"> P514 * Q$22</f>
        <v>0</v>
      </c>
    </row>
    <row r="520" spans="1:17" s="573" customFormat="1" hidden="1" outlineLevel="2">
      <c r="A520" s="572"/>
      <c r="B520" s="570"/>
      <c r="C520" s="574"/>
      <c r="D520" s="571" t="s">
        <v>719</v>
      </c>
      <c r="E520" s="577" t="s">
        <v>1118</v>
      </c>
      <c r="F520" s="577"/>
      <c r="G520" s="577" t="s">
        <v>255</v>
      </c>
      <c r="H520" s="577"/>
      <c r="I520" s="577"/>
      <c r="J520" s="577">
        <f t="shared" si="434"/>
        <v>0</v>
      </c>
      <c r="K520" s="577">
        <f t="shared" si="435"/>
        <v>0</v>
      </c>
      <c r="L520" s="577">
        <f t="shared" si="436"/>
        <v>0</v>
      </c>
      <c r="M520" s="577">
        <f t="shared" ref="M520:M521" si="440" xml:space="preserve"> L515 * M$22</f>
        <v>3607.6172447812773</v>
      </c>
      <c r="N520" s="577">
        <f t="shared" ref="N520:N521" si="441" xml:space="preserve"> M515 * N$22</f>
        <v>3661.5988622347299</v>
      </c>
      <c r="O520" s="577">
        <f t="shared" si="437"/>
        <v>0</v>
      </c>
      <c r="P520" s="577">
        <f t="shared" si="438"/>
        <v>0</v>
      </c>
      <c r="Q520" s="577">
        <f t="shared" si="439"/>
        <v>0</v>
      </c>
    </row>
    <row r="521" spans="1:17" s="573" customFormat="1" hidden="1" outlineLevel="2">
      <c r="A521" s="572"/>
      <c r="B521" s="570"/>
      <c r="C521" s="574"/>
      <c r="D521" s="571" t="s">
        <v>719</v>
      </c>
      <c r="E521" s="577" t="s">
        <v>1119</v>
      </c>
      <c r="F521" s="577"/>
      <c r="G521" s="577" t="s">
        <v>255</v>
      </c>
      <c r="H521" s="577"/>
      <c r="I521" s="577"/>
      <c r="J521" s="577">
        <f t="shared" si="434"/>
        <v>0</v>
      </c>
      <c r="K521" s="577">
        <f t="shared" si="435"/>
        <v>0</v>
      </c>
      <c r="L521" s="577">
        <f t="shared" si="436"/>
        <v>0</v>
      </c>
      <c r="M521" s="577">
        <f t="shared" si="440"/>
        <v>0</v>
      </c>
      <c r="N521" s="577">
        <f t="shared" si="441"/>
        <v>230.5468429481796</v>
      </c>
      <c r="O521" s="577">
        <f t="shared" si="437"/>
        <v>0</v>
      </c>
      <c r="P521" s="577">
        <f t="shared" si="438"/>
        <v>0</v>
      </c>
      <c r="Q521" s="577">
        <f t="shared" si="439"/>
        <v>0</v>
      </c>
    </row>
    <row r="522" spans="1:17" s="446" customFormat="1" hidden="1" outlineLevel="2">
      <c r="A522" s="586"/>
      <c r="B522" s="587"/>
      <c r="C522" s="588"/>
      <c r="D522" s="589"/>
      <c r="E522" s="590" t="s">
        <v>1120</v>
      </c>
      <c r="F522" s="590"/>
      <c r="G522" s="590" t="s">
        <v>255</v>
      </c>
      <c r="H522" s="590"/>
      <c r="I522" s="590"/>
      <c r="J522" s="610">
        <f t="shared" ref="J522" si="442" xml:space="preserve"> SUM(J519:J521)</f>
        <v>0</v>
      </c>
      <c r="K522" s="610">
        <f t="shared" ref="K522:Q522" si="443" xml:space="preserve"> SUM(K519:K521)</f>
        <v>0</v>
      </c>
      <c r="L522" s="610">
        <f t="shared" si="443"/>
        <v>0</v>
      </c>
      <c r="M522" s="610">
        <f t="shared" si="443"/>
        <v>7215.2344895625592</v>
      </c>
      <c r="N522" s="610">
        <f t="shared" si="443"/>
        <v>7517.8610795765599</v>
      </c>
      <c r="O522" s="610">
        <f t="shared" si="443"/>
        <v>0</v>
      </c>
      <c r="P522" s="610">
        <f t="shared" si="443"/>
        <v>0</v>
      </c>
      <c r="Q522" s="610">
        <f t="shared" si="443"/>
        <v>0</v>
      </c>
    </row>
    <row r="523" spans="1:17" s="573" customFormat="1" hidden="1" outlineLevel="2">
      <c r="A523" s="572"/>
      <c r="B523" s="570"/>
      <c r="C523" s="574"/>
      <c r="D523" s="571"/>
      <c r="E523" s="577"/>
      <c r="F523" s="577"/>
      <c r="G523" s="577"/>
      <c r="H523" s="577"/>
      <c r="I523" s="577"/>
      <c r="J523" s="577"/>
      <c r="K523" s="577"/>
      <c r="L523" s="577"/>
      <c r="M523" s="577"/>
      <c r="N523" s="577"/>
      <c r="O523" s="577"/>
      <c r="P523" s="577"/>
      <c r="Q523" s="577"/>
    </row>
    <row r="524" spans="1:17" s="573" customFormat="1" hidden="1" outlineLevel="2">
      <c r="A524" s="572"/>
      <c r="B524" s="570"/>
      <c r="C524" s="574"/>
      <c r="D524" s="571"/>
      <c r="E524" s="577" t="str">
        <f t="shared" ref="E524:Q524" si="444" xml:space="preserve"> E522</f>
        <v>Prior year closing RCV expressed in current year nominal terms - WWN</v>
      </c>
      <c r="F524" s="577">
        <f t="shared" si="444"/>
        <v>0</v>
      </c>
      <c r="G524" s="577" t="str">
        <f t="shared" si="444"/>
        <v>£m</v>
      </c>
      <c r="H524" s="577">
        <f t="shared" si="444"/>
        <v>0</v>
      </c>
      <c r="I524" s="577">
        <f t="shared" si="444"/>
        <v>0</v>
      </c>
      <c r="J524" s="577">
        <f t="shared" si="444"/>
        <v>0</v>
      </c>
      <c r="K524" s="577">
        <f t="shared" si="444"/>
        <v>0</v>
      </c>
      <c r="L524" s="577">
        <f t="shared" si="444"/>
        <v>0</v>
      </c>
      <c r="M524" s="577">
        <f t="shared" si="444"/>
        <v>7215.2344895625592</v>
      </c>
      <c r="N524" s="577">
        <f t="shared" si="444"/>
        <v>7517.8610795765599</v>
      </c>
      <c r="O524" s="577">
        <f t="shared" si="444"/>
        <v>0</v>
      </c>
      <c r="P524" s="577">
        <f t="shared" si="444"/>
        <v>0</v>
      </c>
      <c r="Q524" s="577">
        <f t="shared" si="444"/>
        <v>0</v>
      </c>
    </row>
    <row r="525" spans="1:17" s="573" customFormat="1" hidden="1" outlineLevel="2">
      <c r="A525" s="572"/>
      <c r="B525" s="570"/>
      <c r="C525" s="574"/>
      <c r="D525" s="571" t="s">
        <v>631</v>
      </c>
      <c r="E525" s="577" t="s">
        <v>1121</v>
      </c>
      <c r="F525" s="577"/>
      <c r="G525" s="577" t="s">
        <v>255</v>
      </c>
      <c r="H525" s="577"/>
      <c r="I525" s="577"/>
      <c r="J525" s="577">
        <f t="shared" ref="J525" si="445" xml:space="preserve"> I517</f>
        <v>0</v>
      </c>
      <c r="K525" s="577">
        <f t="shared" ref="K525" si="446" xml:space="preserve"> J517</f>
        <v>0</v>
      </c>
      <c r="L525" s="577">
        <f t="shared" ref="L525" si="447" xml:space="preserve"> K517</f>
        <v>0</v>
      </c>
      <c r="M525" s="577">
        <f t="shared" ref="M525" si="448" xml:space="preserve"> L517</f>
        <v>7142.8848274065058</v>
      </c>
      <c r="N525" s="577">
        <f t="shared" ref="N525" si="449" xml:space="preserve"> M517</f>
        <v>7079.0503041162965</v>
      </c>
      <c r="O525" s="577">
        <f t="shared" ref="O525" si="450" xml:space="preserve"> N517</f>
        <v>7478.1105533004984</v>
      </c>
      <c r="P525" s="577">
        <f t="shared" ref="P525" si="451" xml:space="preserve"> O517</f>
        <v>0</v>
      </c>
      <c r="Q525" s="577">
        <f t="shared" ref="Q525" si="452" xml:space="preserve"> P517</f>
        <v>0</v>
      </c>
    </row>
    <row r="526" spans="1:17" s="259" customFormat="1" hidden="1" outlineLevel="2">
      <c r="A526" s="256"/>
      <c r="B526" s="257"/>
      <c r="C526" s="258"/>
      <c r="D526" s="255"/>
      <c r="E526" s="266" t="str">
        <f t="shared" ref="E526:Q526" si="453" xml:space="preserve"> E$13</f>
        <v>Annual update active flag</v>
      </c>
      <c r="F526" s="266">
        <f t="shared" si="453"/>
        <v>0</v>
      </c>
      <c r="G526" s="266" t="str">
        <f t="shared" si="453"/>
        <v>Flag</v>
      </c>
      <c r="H526" s="266">
        <f t="shared" si="453"/>
        <v>0</v>
      </c>
      <c r="I526" s="266">
        <f t="shared" si="453"/>
        <v>0</v>
      </c>
      <c r="J526" s="266">
        <f t="shared" si="453"/>
        <v>0</v>
      </c>
      <c r="K526" s="266">
        <f t="shared" si="453"/>
        <v>0</v>
      </c>
      <c r="L526" s="266">
        <f t="shared" si="453"/>
        <v>1</v>
      </c>
      <c r="M526" s="266">
        <f t="shared" si="453"/>
        <v>1</v>
      </c>
      <c r="N526" s="266">
        <f t="shared" si="453"/>
        <v>1</v>
      </c>
      <c r="O526" s="266">
        <f t="shared" si="453"/>
        <v>0</v>
      </c>
      <c r="P526" s="266">
        <f t="shared" si="453"/>
        <v>0</v>
      </c>
      <c r="Q526" s="266">
        <f t="shared" si="453"/>
        <v>0</v>
      </c>
    </row>
    <row r="527" spans="1:17" s="573" customFormat="1" hidden="1" outlineLevel="2">
      <c r="A527" s="572"/>
      <c r="B527" s="570"/>
      <c r="C527" s="574"/>
      <c r="D527" s="571"/>
      <c r="E527" s="610" t="s">
        <v>1122</v>
      </c>
      <c r="F527" s="610"/>
      <c r="G527" s="610" t="s">
        <v>255</v>
      </c>
      <c r="H527" s="610"/>
      <c r="I527" s="610"/>
      <c r="J527" s="610">
        <f t="shared" ref="J527:Q527" si="454" xml:space="preserve"> J526 * (J524 - J525)</f>
        <v>0</v>
      </c>
      <c r="K527" s="610">
        <f t="shared" si="454"/>
        <v>0</v>
      </c>
      <c r="L527" s="610">
        <f t="shared" si="454"/>
        <v>0</v>
      </c>
      <c r="M527" s="610">
        <f t="shared" si="454"/>
        <v>72.349662156053455</v>
      </c>
      <c r="N527" s="610">
        <f t="shared" si="454"/>
        <v>438.81077546026336</v>
      </c>
      <c r="O527" s="610">
        <f t="shared" si="454"/>
        <v>0</v>
      </c>
      <c r="P527" s="610">
        <f t="shared" si="454"/>
        <v>0</v>
      </c>
      <c r="Q527" s="610">
        <f t="shared" si="454"/>
        <v>0</v>
      </c>
    </row>
    <row r="528" spans="1:17" s="617" customFormat="1" hidden="1" outlineLevel="1">
      <c r="A528" s="612"/>
      <c r="B528" s="613"/>
      <c r="C528" s="614"/>
      <c r="D528" s="615"/>
      <c r="E528" s="616"/>
    </row>
    <row r="529" spans="1:17" hidden="1" outlineLevel="1" collapsed="1">
      <c r="B529" s="85" t="s">
        <v>759</v>
      </c>
      <c r="D529" s="83"/>
    </row>
    <row r="530" spans="1:17" hidden="1" outlineLevel="2">
      <c r="D530" s="83"/>
    </row>
    <row r="531" spans="1:17" s="187" customFormat="1" hidden="1" outlineLevel="2">
      <c r="A531" s="183"/>
      <c r="B531" s="158"/>
      <c r="C531" s="185"/>
      <c r="D531" s="186"/>
      <c r="E531" s="181" t="str">
        <f xml:space="preserve"> Inp!E$206</f>
        <v>Regulatory equity notional (PR19FD)</v>
      </c>
      <c r="F531" s="181">
        <f xml:space="preserve"> Inp!F$206</f>
        <v>0</v>
      </c>
      <c r="G531" s="181" t="str">
        <f xml:space="preserve"> Inp!G$206</f>
        <v>%</v>
      </c>
      <c r="H531" s="181">
        <f xml:space="preserve"> Inp!H$206</f>
        <v>0</v>
      </c>
      <c r="I531" s="181">
        <f xml:space="preserve"> Inp!I$206</f>
        <v>0</v>
      </c>
      <c r="J531" s="291">
        <f xml:space="preserve"> Inp!J$206</f>
        <v>0</v>
      </c>
      <c r="K531" s="291">
        <f xml:space="preserve"> Inp!K$206</f>
        <v>0</v>
      </c>
      <c r="L531" s="291">
        <f xml:space="preserve"> Inp!L$206</f>
        <v>0</v>
      </c>
      <c r="M531" s="291">
        <f xml:space="preserve"> Inp!M$206</f>
        <v>0.4</v>
      </c>
      <c r="N531" s="291">
        <f xml:space="preserve"> Inp!N$206</f>
        <v>0.4</v>
      </c>
      <c r="O531" s="291">
        <f xml:space="preserve"> Inp!O$206</f>
        <v>0.4</v>
      </c>
      <c r="P531" s="291">
        <f xml:space="preserve"> Inp!P$206</f>
        <v>0.4</v>
      </c>
      <c r="Q531" s="291">
        <f xml:space="preserve"> Inp!Q$206</f>
        <v>0.4</v>
      </c>
    </row>
    <row r="532" spans="1:17" s="192" customFormat="1" hidden="1" outlineLevel="2">
      <c r="A532" s="188"/>
      <c r="B532" s="304"/>
      <c r="C532" s="190"/>
      <c r="D532" s="191"/>
      <c r="E532" s="195" t="str">
        <f t="shared" ref="E532:Q532" si="455" xml:space="preserve"> E510</f>
        <v>Average total RCV (year average) - WWN - nominal (year average prices)</v>
      </c>
      <c r="F532" s="618">
        <f t="shared" si="455"/>
        <v>0</v>
      </c>
      <c r="G532" s="195" t="str">
        <f t="shared" si="455"/>
        <v>£m</v>
      </c>
      <c r="H532" s="618">
        <f t="shared" si="455"/>
        <v>0</v>
      </c>
      <c r="I532" s="618">
        <f t="shared" si="455"/>
        <v>0</v>
      </c>
      <c r="J532" s="618">
        <f t="shared" si="455"/>
        <v>0</v>
      </c>
      <c r="K532" s="618">
        <f t="shared" si="455"/>
        <v>0</v>
      </c>
      <c r="L532" s="618">
        <f t="shared" si="455"/>
        <v>0</v>
      </c>
      <c r="M532" s="618">
        <f t="shared" si="455"/>
        <v>7109.7970022107556</v>
      </c>
      <c r="N532" s="618">
        <f t="shared" si="455"/>
        <v>7315.9299005143703</v>
      </c>
      <c r="O532" s="618">
        <f t="shared" si="455"/>
        <v>0</v>
      </c>
      <c r="P532" s="618">
        <f t="shared" si="455"/>
        <v>0</v>
      </c>
      <c r="Q532" s="618">
        <f t="shared" si="455"/>
        <v>0</v>
      </c>
    </row>
    <row r="533" spans="1:17" s="192" customFormat="1" hidden="1" outlineLevel="2">
      <c r="A533" s="188"/>
      <c r="B533" s="304"/>
      <c r="C533" s="190"/>
      <c r="D533" s="191"/>
      <c r="E533" s="195" t="s">
        <v>1123</v>
      </c>
      <c r="F533" s="618"/>
      <c r="G533" s="195" t="s">
        <v>255</v>
      </c>
      <c r="H533" s="618"/>
      <c r="I533" s="618"/>
      <c r="J533" s="618">
        <f t="shared" ref="J533:Q533" si="456" xml:space="preserve"> J531 * J532</f>
        <v>0</v>
      </c>
      <c r="K533" s="618">
        <f t="shared" si="456"/>
        <v>0</v>
      </c>
      <c r="L533" s="618">
        <f t="shared" si="456"/>
        <v>0</v>
      </c>
      <c r="M533" s="618">
        <f t="shared" si="456"/>
        <v>2843.9188008843025</v>
      </c>
      <c r="N533" s="618">
        <f t="shared" si="456"/>
        <v>2926.3719602057481</v>
      </c>
      <c r="O533" s="618">
        <f t="shared" si="456"/>
        <v>0</v>
      </c>
      <c r="P533" s="618">
        <f t="shared" si="456"/>
        <v>0</v>
      </c>
      <c r="Q533" s="618">
        <f t="shared" si="456"/>
        <v>0</v>
      </c>
    </row>
    <row r="534" spans="1:17" s="192" customFormat="1" hidden="1" outlineLevel="2">
      <c r="A534" s="188"/>
      <c r="B534" s="304"/>
      <c r="C534" s="190"/>
      <c r="D534" s="191"/>
      <c r="E534" s="195" t="s">
        <v>1124</v>
      </c>
      <c r="F534" s="618"/>
      <c r="G534" s="195" t="s">
        <v>255</v>
      </c>
      <c r="H534" s="618"/>
      <c r="I534" s="618"/>
      <c r="J534" s="618">
        <f t="shared" ref="J534:Q534" si="457" xml:space="preserve"> J474 * J$13</f>
        <v>0</v>
      </c>
      <c r="K534" s="618">
        <f t="shared" si="457"/>
        <v>0</v>
      </c>
      <c r="L534" s="618">
        <f t="shared" si="457"/>
        <v>0</v>
      </c>
      <c r="M534" s="618">
        <f t="shared" si="457"/>
        <v>6791.0426418427924</v>
      </c>
      <c r="N534" s="618">
        <f t="shared" si="457"/>
        <v>6740.3137863439451</v>
      </c>
      <c r="O534" s="618">
        <f t="shared" si="457"/>
        <v>0</v>
      </c>
      <c r="P534" s="618">
        <f t="shared" si="457"/>
        <v>0</v>
      </c>
      <c r="Q534" s="618">
        <f t="shared" si="457"/>
        <v>0</v>
      </c>
    </row>
    <row r="535" spans="1:17" s="137" customFormat="1" hidden="1" outlineLevel="2">
      <c r="A535" s="369"/>
      <c r="B535" s="269"/>
      <c r="C535" s="370"/>
      <c r="D535" s="371"/>
      <c r="E535" s="275" t="s">
        <v>1125</v>
      </c>
      <c r="F535" s="585"/>
      <c r="G535" s="585" t="s">
        <v>255</v>
      </c>
      <c r="H535" s="585"/>
      <c r="I535" s="585"/>
      <c r="J535" s="525">
        <f t="shared" ref="J535" si="458" xml:space="preserve"> J531 * J534</f>
        <v>0</v>
      </c>
      <c r="K535" s="525">
        <f t="shared" ref="K535" si="459" xml:space="preserve"> K531 * K534</f>
        <v>0</v>
      </c>
      <c r="L535" s="525">
        <f t="shared" ref="L535" si="460" xml:space="preserve"> L531 * L534</f>
        <v>0</v>
      </c>
      <c r="M535" s="525">
        <f t="shared" ref="M535" si="461" xml:space="preserve"> M531 * M534</f>
        <v>2716.417056737117</v>
      </c>
      <c r="N535" s="525">
        <f t="shared" ref="N535" si="462" xml:space="preserve"> N531 * N534</f>
        <v>2696.1255145375781</v>
      </c>
      <c r="O535" s="525">
        <f t="shared" ref="O535" si="463" xml:space="preserve"> O531 * O534</f>
        <v>0</v>
      </c>
      <c r="P535" s="525">
        <f t="shared" ref="P535" si="464" xml:space="preserve"> P531 * P534</f>
        <v>0</v>
      </c>
      <c r="Q535" s="525">
        <f t="shared" ref="Q535" si="465" xml:space="preserve"> Q531 * Q534</f>
        <v>0</v>
      </c>
    </row>
    <row r="536" spans="1:17" s="192" customFormat="1" hidden="1" outlineLevel="1">
      <c r="A536" s="188"/>
      <c r="B536" s="85"/>
      <c r="C536" s="190"/>
      <c r="D536" s="191"/>
      <c r="E536" s="195"/>
    </row>
    <row r="537" spans="1:17" s="192" customFormat="1" hidden="1" outlineLevel="1" collapsed="1">
      <c r="A537" s="188"/>
      <c r="B537" s="85" t="s">
        <v>761</v>
      </c>
      <c r="C537" s="190"/>
      <c r="D537" s="191"/>
      <c r="E537" s="195"/>
    </row>
    <row r="538" spans="1:17" s="192" customFormat="1" hidden="1" outlineLevel="2">
      <c r="A538" s="188"/>
      <c r="B538" s="304"/>
      <c r="C538" s="190"/>
      <c r="D538" s="191"/>
      <c r="E538" s="195"/>
    </row>
    <row r="539" spans="1:17" s="187" customFormat="1" hidden="1" outlineLevel="2">
      <c r="A539" s="183"/>
      <c r="B539" s="158"/>
      <c r="C539" s="185"/>
      <c r="D539" s="186"/>
      <c r="E539" s="181" t="str">
        <f xml:space="preserve"> Inp!E$214</f>
        <v>Regulatory equity actual</v>
      </c>
      <c r="F539" s="181">
        <f xml:space="preserve"> Inp!F$214</f>
        <v>0</v>
      </c>
      <c r="G539" s="181" t="str">
        <f xml:space="preserve"> Inp!G$214</f>
        <v>%</v>
      </c>
      <c r="H539" s="181">
        <f xml:space="preserve"> Inp!H$214</f>
        <v>0</v>
      </c>
      <c r="I539" s="181">
        <f xml:space="preserve"> Inp!I$214</f>
        <v>0</v>
      </c>
      <c r="J539" s="291">
        <f xml:space="preserve"> Inp!J$214</f>
        <v>0</v>
      </c>
      <c r="K539" s="291">
        <f xml:space="preserve"> Inp!K$214</f>
        <v>0</v>
      </c>
      <c r="L539" s="291">
        <f xml:space="preserve"> Inp!L$214</f>
        <v>0</v>
      </c>
      <c r="M539" s="291">
        <f xml:space="preserve"> Inp!M$214</f>
        <v>0.33494999999999997</v>
      </c>
      <c r="N539" s="291">
        <f xml:space="preserve"> Inp!N$214</f>
        <v>0</v>
      </c>
      <c r="O539" s="291">
        <f xml:space="preserve"> Inp!O$214</f>
        <v>0</v>
      </c>
      <c r="P539" s="291">
        <f xml:space="preserve"> Inp!P$214</f>
        <v>0</v>
      </c>
      <c r="Q539" s="291">
        <f xml:space="preserve"> Inp!Q$214</f>
        <v>0</v>
      </c>
    </row>
    <row r="540" spans="1:17" s="192" customFormat="1" hidden="1" outlineLevel="2">
      <c r="A540" s="188"/>
      <c r="B540" s="304"/>
      <c r="C540" s="190"/>
      <c r="D540" s="191"/>
      <c r="E540" s="618" t="str">
        <f t="shared" ref="E540:Q540" si="466" xml:space="preserve"> E510</f>
        <v>Average total RCV (year average) - WWN - nominal (year average prices)</v>
      </c>
      <c r="F540" s="618">
        <f t="shared" si="466"/>
        <v>0</v>
      </c>
      <c r="G540" s="618" t="str">
        <f t="shared" si="466"/>
        <v>£m</v>
      </c>
      <c r="H540" s="618">
        <f t="shared" si="466"/>
        <v>0</v>
      </c>
      <c r="I540" s="618">
        <f t="shared" si="466"/>
        <v>0</v>
      </c>
      <c r="J540" s="618">
        <f t="shared" si="466"/>
        <v>0</v>
      </c>
      <c r="K540" s="618">
        <f t="shared" si="466"/>
        <v>0</v>
      </c>
      <c r="L540" s="618">
        <f t="shared" si="466"/>
        <v>0</v>
      </c>
      <c r="M540" s="618">
        <f t="shared" si="466"/>
        <v>7109.7970022107556</v>
      </c>
      <c r="N540" s="618">
        <f t="shared" si="466"/>
        <v>7315.9299005143703</v>
      </c>
      <c r="O540" s="618">
        <f t="shared" si="466"/>
        <v>0</v>
      </c>
      <c r="P540" s="618">
        <f t="shared" si="466"/>
        <v>0</v>
      </c>
      <c r="Q540" s="618">
        <f t="shared" si="466"/>
        <v>0</v>
      </c>
    </row>
    <row r="541" spans="1:17" s="310" customFormat="1" hidden="1" outlineLevel="2">
      <c r="A541" s="306"/>
      <c r="B541" s="307"/>
      <c r="C541" s="308"/>
      <c r="D541" s="250"/>
      <c r="E541" s="619" t="s">
        <v>1126</v>
      </c>
      <c r="F541" s="397"/>
      <c r="G541" s="397" t="s">
        <v>255</v>
      </c>
      <c r="H541" s="397"/>
      <c r="I541" s="397"/>
      <c r="J541" s="619">
        <f t="shared" ref="J541:Q541" si="467" xml:space="preserve"> J539 * J540</f>
        <v>0</v>
      </c>
      <c r="K541" s="619">
        <f t="shared" si="467"/>
        <v>0</v>
      </c>
      <c r="L541" s="619">
        <f t="shared" si="467"/>
        <v>0</v>
      </c>
      <c r="M541" s="619">
        <f t="shared" si="467"/>
        <v>2381.4265058904925</v>
      </c>
      <c r="N541" s="619">
        <f t="shared" si="467"/>
        <v>0</v>
      </c>
      <c r="O541" s="619">
        <f t="shared" si="467"/>
        <v>0</v>
      </c>
      <c r="P541" s="619">
        <f t="shared" si="467"/>
        <v>0</v>
      </c>
      <c r="Q541" s="619">
        <f t="shared" si="467"/>
        <v>0</v>
      </c>
    </row>
    <row r="542" spans="1:17" s="259" customFormat="1" hidden="1" outlineLevel="2">
      <c r="A542" s="256"/>
      <c r="B542" s="257"/>
      <c r="C542" s="258"/>
      <c r="D542" s="255"/>
      <c r="E542" s="274" t="s">
        <v>1127</v>
      </c>
      <c r="F542" s="398"/>
      <c r="G542" s="398" t="s">
        <v>255</v>
      </c>
      <c r="H542" s="398"/>
      <c r="I542" s="398"/>
      <c r="J542" s="274">
        <f t="shared" ref="J542:Q542" si="468" xml:space="preserve"> J474 * J$13</f>
        <v>0</v>
      </c>
      <c r="K542" s="274">
        <f t="shared" si="468"/>
        <v>0</v>
      </c>
      <c r="L542" s="274">
        <f t="shared" si="468"/>
        <v>0</v>
      </c>
      <c r="M542" s="274">
        <f t="shared" si="468"/>
        <v>6791.0426418427924</v>
      </c>
      <c r="N542" s="274">
        <f t="shared" si="468"/>
        <v>6740.3137863439451</v>
      </c>
      <c r="O542" s="274">
        <f t="shared" si="468"/>
        <v>0</v>
      </c>
      <c r="P542" s="274">
        <f t="shared" si="468"/>
        <v>0</v>
      </c>
      <c r="Q542" s="274">
        <f t="shared" si="468"/>
        <v>0</v>
      </c>
    </row>
    <row r="543" spans="1:17" s="259" customFormat="1" hidden="1" outlineLevel="2">
      <c r="A543" s="256"/>
      <c r="B543" s="257"/>
      <c r="C543" s="258"/>
      <c r="D543" s="255"/>
      <c r="E543" s="311" t="s">
        <v>1128</v>
      </c>
      <c r="F543" s="620"/>
      <c r="G543" s="620" t="s">
        <v>255</v>
      </c>
      <c r="H543" s="620"/>
      <c r="I543" s="620"/>
      <c r="J543" s="311">
        <f t="shared" ref="J543" si="469" xml:space="preserve"> J539 * J542</f>
        <v>0</v>
      </c>
      <c r="K543" s="311">
        <f t="shared" ref="K543" si="470" xml:space="preserve"> K539 * K542</f>
        <v>0</v>
      </c>
      <c r="L543" s="311">
        <f t="shared" ref="L543" si="471" xml:space="preserve"> L539 * L542</f>
        <v>0</v>
      </c>
      <c r="M543" s="311">
        <f t="shared" ref="M543" si="472" xml:space="preserve"> M539 * M542</f>
        <v>2274.6597328852431</v>
      </c>
      <c r="N543" s="311">
        <f t="shared" ref="N543" si="473" xml:space="preserve"> N539 * N542</f>
        <v>0</v>
      </c>
      <c r="O543" s="311">
        <f t="shared" ref="O543" si="474" xml:space="preserve"> O539 * O542</f>
        <v>0</v>
      </c>
      <c r="P543" s="311">
        <f t="shared" ref="P543" si="475" xml:space="preserve"> P539 * P542</f>
        <v>0</v>
      </c>
      <c r="Q543" s="311">
        <f t="shared" ref="Q543" si="476" xml:space="preserve"> Q539 * Q542</f>
        <v>0</v>
      </c>
    </row>
    <row r="544" spans="1:17" s="148" customFormat="1" hidden="1" outlineLevel="1">
      <c r="A544" s="143"/>
      <c r="B544" s="144"/>
      <c r="C544" s="145"/>
      <c r="D544" s="146"/>
      <c r="E544" s="147"/>
      <c r="G544" s="149"/>
    </row>
    <row r="545" spans="1:17" s="240" customFormat="1" hidden="1" outlineLevel="1" collapsed="1">
      <c r="A545" s="237"/>
      <c r="B545" s="304" t="s">
        <v>1007</v>
      </c>
      <c r="C545" s="238"/>
      <c r="D545" s="239"/>
      <c r="E545" s="196"/>
      <c r="F545" s="196"/>
      <c r="G545" s="196"/>
      <c r="H545" s="196"/>
      <c r="I545" s="196"/>
      <c r="J545" s="196"/>
      <c r="K545" s="196"/>
      <c r="L545" s="196"/>
      <c r="M545" s="196"/>
      <c r="N545" s="196"/>
      <c r="O545" s="196"/>
      <c r="P545" s="196"/>
      <c r="Q545" s="196"/>
    </row>
    <row r="546" spans="1:17" s="240" customFormat="1" hidden="1" outlineLevel="2">
      <c r="A546" s="237"/>
      <c r="B546" s="241"/>
      <c r="C546" s="238"/>
      <c r="D546" s="239"/>
      <c r="E546" s="266"/>
      <c r="F546" s="266"/>
      <c r="G546" s="266"/>
      <c r="H546" s="266"/>
      <c r="I546" s="266"/>
      <c r="J546" s="266"/>
      <c r="K546" s="266"/>
      <c r="L546" s="266"/>
      <c r="M546" s="266"/>
      <c r="N546" s="266"/>
      <c r="O546" s="266"/>
      <c r="P546" s="266"/>
      <c r="Q546" s="266"/>
    </row>
    <row r="547" spans="1:17" s="240" customFormat="1" hidden="1" outlineLevel="2">
      <c r="A547" s="237"/>
      <c r="B547" s="241"/>
      <c r="C547" s="238"/>
      <c r="D547" s="239"/>
      <c r="E547" s="266" t="str">
        <f t="shared" ref="E547:Q547" si="477" xml:space="preserve"> E525</f>
        <v>Prior year closing RCV expressed in prior year nominal terms - WWN</v>
      </c>
      <c r="F547" s="274">
        <f t="shared" si="477"/>
        <v>0</v>
      </c>
      <c r="G547" s="274" t="str">
        <f t="shared" si="477"/>
        <v>£m</v>
      </c>
      <c r="H547" s="274">
        <f t="shared" si="477"/>
        <v>0</v>
      </c>
      <c r="I547" s="274">
        <f t="shared" si="477"/>
        <v>0</v>
      </c>
      <c r="J547" s="274">
        <f t="shared" si="477"/>
        <v>0</v>
      </c>
      <c r="K547" s="274">
        <f t="shared" si="477"/>
        <v>0</v>
      </c>
      <c r="L547" s="274">
        <f t="shared" si="477"/>
        <v>0</v>
      </c>
      <c r="M547" s="274">
        <f t="shared" si="477"/>
        <v>7142.8848274065058</v>
      </c>
      <c r="N547" s="274">
        <f t="shared" si="477"/>
        <v>7079.0503041162965</v>
      </c>
      <c r="O547" s="274">
        <f t="shared" si="477"/>
        <v>7478.1105533004984</v>
      </c>
      <c r="P547" s="274">
        <f t="shared" si="477"/>
        <v>0</v>
      </c>
      <c r="Q547" s="274">
        <f t="shared" si="477"/>
        <v>0</v>
      </c>
    </row>
    <row r="548" spans="1:17" s="240" customFormat="1" hidden="1" outlineLevel="2">
      <c r="A548" s="237"/>
      <c r="B548" s="241"/>
      <c r="C548" s="238"/>
      <c r="D548" s="239"/>
      <c r="E548" s="266" t="str">
        <f t="shared" ref="E548:Q548" si="478" xml:space="preserve"> E527</f>
        <v>Annual update roll forward for Indexation - WWN</v>
      </c>
      <c r="F548" s="274">
        <f t="shared" si="478"/>
        <v>0</v>
      </c>
      <c r="G548" s="274" t="str">
        <f t="shared" si="478"/>
        <v>£m</v>
      </c>
      <c r="H548" s="274">
        <f t="shared" si="478"/>
        <v>0</v>
      </c>
      <c r="I548" s="274">
        <f t="shared" si="478"/>
        <v>0</v>
      </c>
      <c r="J548" s="274">
        <f t="shared" si="478"/>
        <v>0</v>
      </c>
      <c r="K548" s="274">
        <f t="shared" si="478"/>
        <v>0</v>
      </c>
      <c r="L548" s="274">
        <f t="shared" si="478"/>
        <v>0</v>
      </c>
      <c r="M548" s="274">
        <f t="shared" si="478"/>
        <v>72.349662156053455</v>
      </c>
      <c r="N548" s="274">
        <f t="shared" si="478"/>
        <v>438.81077546026336</v>
      </c>
      <c r="O548" s="274">
        <f t="shared" si="478"/>
        <v>0</v>
      </c>
      <c r="P548" s="274">
        <f t="shared" si="478"/>
        <v>0</v>
      </c>
      <c r="Q548" s="274">
        <f t="shared" si="478"/>
        <v>0</v>
      </c>
    </row>
    <row r="549" spans="1:17" s="240" customFormat="1" hidden="1" outlineLevel="2">
      <c r="A549" s="237"/>
      <c r="B549" s="241"/>
      <c r="C549" s="238"/>
      <c r="D549" s="239"/>
      <c r="E549" s="266" t="s">
        <v>1129</v>
      </c>
      <c r="F549" s="266"/>
      <c r="G549" s="266" t="s">
        <v>1009</v>
      </c>
      <c r="H549" s="266"/>
      <c r="I549" s="266"/>
      <c r="J549" s="267">
        <f t="shared" ref="J549" si="479" xml:space="preserve"> IF( J547 &lt;&gt; 0, 1 + J548 / J547, 0)</f>
        <v>0</v>
      </c>
      <c r="K549" s="267">
        <f t="shared" ref="K549" si="480" xml:space="preserve"> IF( K547 &lt;&gt; 0, 1 + K548 / K547, 0)</f>
        <v>0</v>
      </c>
      <c r="L549" s="267">
        <f t="shared" ref="L549" si="481" xml:space="preserve"> IF( L547 &lt;&gt; 0, 1 + L548 / L547, 0)</f>
        <v>0</v>
      </c>
      <c r="M549" s="267">
        <f xml:space="preserve"> IF( M547 &lt;&gt; 0, 1 + M548 / M547, 0)</f>
        <v>1.0101289134438309</v>
      </c>
      <c r="N549" s="267">
        <f t="shared" ref="N549" si="482" xml:space="preserve"> IF( N547 &lt;&gt; 0, 1 + N548 / N547, 0)</f>
        <v>1.0619872379216044</v>
      </c>
      <c r="O549" s="267">
        <f t="shared" ref="O549" si="483" xml:space="preserve"> IF( O547 &lt;&gt; 0, 1 + O548 / O547, 0)</f>
        <v>1</v>
      </c>
      <c r="P549" s="267">
        <f t="shared" ref="P549" si="484" xml:space="preserve"> IF( P547 &lt;&gt; 0, 1 + P548 / P547, 0)</f>
        <v>0</v>
      </c>
      <c r="Q549" s="267">
        <f t="shared" ref="Q549" si="485" xml:space="preserve"> IF( Q547 &lt;&gt; 0, 1 + Q548 / Q547, 0)</f>
        <v>0</v>
      </c>
    </row>
    <row r="550" spans="1:17" s="581" customFormat="1" hidden="1" outlineLevel="2">
      <c r="A550" s="578"/>
      <c r="B550" s="579"/>
      <c r="C550" s="580"/>
      <c r="E550" s="581" t="s">
        <v>1130</v>
      </c>
      <c r="G550" s="581" t="s">
        <v>446</v>
      </c>
      <c r="J550" s="581">
        <f t="shared" ref="J550:Q550" si="486" xml:space="preserve"> IF( J547 &lt;&gt; 0, J548 / J547, 0)</f>
        <v>0</v>
      </c>
      <c r="K550" s="581">
        <f t="shared" si="486"/>
        <v>0</v>
      </c>
      <c r="L550" s="581">
        <f t="shared" si="486"/>
        <v>0</v>
      </c>
      <c r="M550" s="581">
        <f t="shared" si="486"/>
        <v>1.0128913443830892E-2</v>
      </c>
      <c r="N550" s="581">
        <f t="shared" si="486"/>
        <v>6.1987237921604474E-2</v>
      </c>
      <c r="O550" s="581">
        <f t="shared" si="486"/>
        <v>0</v>
      </c>
      <c r="P550" s="581">
        <f t="shared" si="486"/>
        <v>0</v>
      </c>
      <c r="Q550" s="581">
        <f t="shared" si="486"/>
        <v>0</v>
      </c>
    </row>
    <row r="551" spans="1:17" s="240" customFormat="1" hidden="1" outlineLevel="2">
      <c r="A551" s="237"/>
      <c r="B551" s="241"/>
      <c r="C551" s="238"/>
      <c r="D551" s="239"/>
      <c r="E551" s="266"/>
      <c r="F551" s="266"/>
      <c r="G551" s="266"/>
      <c r="H551" s="266"/>
      <c r="I551" s="266"/>
      <c r="J551" s="266"/>
      <c r="K551" s="266"/>
      <c r="L551" s="266"/>
      <c r="M551" s="266"/>
      <c r="N551" s="266"/>
      <c r="O551" s="266"/>
      <c r="P551" s="266"/>
      <c r="Q551" s="266"/>
    </row>
    <row r="552" spans="1:17" s="240" customFormat="1" hidden="1" outlineLevel="2">
      <c r="A552" s="237"/>
      <c r="B552" s="241"/>
      <c r="C552" s="238"/>
      <c r="D552" s="239"/>
      <c r="E552" s="266" t="str">
        <f t="shared" ref="E552:Q552" si="487" xml:space="preserve"> E483</f>
        <v>Opening RCV (RPI inflated RCV) balance BEG - WWN - nominal (year end prices)</v>
      </c>
      <c r="F552" s="274">
        <f t="shared" si="487"/>
        <v>0</v>
      </c>
      <c r="G552" s="274" t="str">
        <f t="shared" si="487"/>
        <v>£m</v>
      </c>
      <c r="H552" s="274">
        <f t="shared" si="487"/>
        <v>0</v>
      </c>
      <c r="I552" s="274">
        <f t="shared" si="487"/>
        <v>0</v>
      </c>
      <c r="J552" s="274">
        <f t="shared" si="487"/>
        <v>0</v>
      </c>
      <c r="K552" s="274">
        <f t="shared" si="487"/>
        <v>0</v>
      </c>
      <c r="L552" s="274">
        <f t="shared" si="487"/>
        <v>0</v>
      </c>
      <c r="M552" s="274">
        <f t="shared" si="487"/>
        <v>3578.9613069933584</v>
      </c>
      <c r="N552" s="274">
        <f t="shared" si="487"/>
        <v>3497.2367317619023</v>
      </c>
      <c r="O552" s="274">
        <f t="shared" si="487"/>
        <v>0</v>
      </c>
      <c r="P552" s="274">
        <f t="shared" si="487"/>
        <v>0</v>
      </c>
      <c r="Q552" s="274">
        <f t="shared" si="487"/>
        <v>0</v>
      </c>
    </row>
    <row r="553" spans="1:17" s="240" customFormat="1" hidden="1" outlineLevel="2">
      <c r="A553" s="237"/>
      <c r="B553" s="241"/>
      <c r="C553" s="238"/>
      <c r="D553" s="239"/>
      <c r="E553" s="274" t="str">
        <f t="shared" ref="E553:Q553" si="488" xml:space="preserve"> E484</f>
        <v>Indexation on RCV - CPI(H) + RPI wedge bf balance - WWN - nominal (year end prices)</v>
      </c>
      <c r="F553" s="274">
        <f t="shared" si="488"/>
        <v>0</v>
      </c>
      <c r="G553" s="274" t="str">
        <f t="shared" si="488"/>
        <v>£m</v>
      </c>
      <c r="H553" s="274">
        <f t="shared" si="488"/>
        <v>0</v>
      </c>
      <c r="I553" s="274">
        <f t="shared" si="488"/>
        <v>0</v>
      </c>
      <c r="J553" s="274">
        <f t="shared" si="488"/>
        <v>0</v>
      </c>
      <c r="K553" s="274">
        <f t="shared" si="488"/>
        <v>0</v>
      </c>
      <c r="L553" s="274">
        <f t="shared" si="488"/>
        <v>0</v>
      </c>
      <c r="M553" s="274">
        <f t="shared" si="488"/>
        <v>31.074380510560289</v>
      </c>
      <c r="N553" s="274">
        <f t="shared" si="488"/>
        <v>202.00752680063715</v>
      </c>
      <c r="O553" s="274">
        <f t="shared" si="488"/>
        <v>0</v>
      </c>
      <c r="P553" s="274">
        <f t="shared" si="488"/>
        <v>0</v>
      </c>
      <c r="Q553" s="274">
        <f t="shared" si="488"/>
        <v>0</v>
      </c>
    </row>
    <row r="554" spans="1:17" s="240" customFormat="1" hidden="1" outlineLevel="2">
      <c r="A554" s="237"/>
      <c r="B554" s="241"/>
      <c r="C554" s="238"/>
      <c r="D554" s="239"/>
      <c r="E554" s="266" t="str">
        <f t="shared" ref="E554:Q554" si="489" xml:space="preserve"> E488</f>
        <v>Opening RCV (CPIH inflated RCV) balance BEG - WWN - nominal (year end prices)</v>
      </c>
      <c r="F554" s="274">
        <f t="shared" si="489"/>
        <v>0</v>
      </c>
      <c r="G554" s="274" t="str">
        <f t="shared" si="489"/>
        <v>£m</v>
      </c>
      <c r="H554" s="274">
        <f t="shared" si="489"/>
        <v>0</v>
      </c>
      <c r="I554" s="274">
        <f t="shared" si="489"/>
        <v>0</v>
      </c>
      <c r="J554" s="274">
        <f t="shared" si="489"/>
        <v>0</v>
      </c>
      <c r="K554" s="274">
        <f t="shared" si="489"/>
        <v>0</v>
      </c>
      <c r="L554" s="274">
        <f t="shared" si="489"/>
        <v>0</v>
      </c>
      <c r="M554" s="274">
        <f t="shared" si="489"/>
        <v>3578.7318653481238</v>
      </c>
      <c r="N554" s="274">
        <f t="shared" si="489"/>
        <v>3527.0820171469113</v>
      </c>
      <c r="O554" s="274">
        <f t="shared" si="489"/>
        <v>0</v>
      </c>
      <c r="P554" s="274">
        <f t="shared" si="489"/>
        <v>0</v>
      </c>
      <c r="Q554" s="274">
        <f t="shared" si="489"/>
        <v>0</v>
      </c>
    </row>
    <row r="555" spans="1:17" s="240" customFormat="1" hidden="1" outlineLevel="2">
      <c r="A555" s="237"/>
      <c r="B555" s="241"/>
      <c r="C555" s="238"/>
      <c r="D555" s="239"/>
      <c r="E555" s="266" t="str">
        <f t="shared" ref="E555:Q555" si="490" xml:space="preserve"> E489</f>
        <v>Indexation on RCV (CPIH inflated RCV) bf balance - WWN - nominal (year end prices)</v>
      </c>
      <c r="F555" s="274">
        <f t="shared" si="490"/>
        <v>0</v>
      </c>
      <c r="G555" s="274" t="str">
        <f t="shared" si="490"/>
        <v>£m</v>
      </c>
      <c r="H555" s="274">
        <f t="shared" si="490"/>
        <v>0</v>
      </c>
      <c r="I555" s="274">
        <f t="shared" si="490"/>
        <v>0</v>
      </c>
      <c r="J555" s="274">
        <f t="shared" si="490"/>
        <v>0</v>
      </c>
      <c r="K555" s="274">
        <f t="shared" si="490"/>
        <v>0</v>
      </c>
      <c r="L555" s="274">
        <f t="shared" si="490"/>
        <v>0</v>
      </c>
      <c r="M555" s="274">
        <f t="shared" si="490"/>
        <v>28.88537943315724</v>
      </c>
      <c r="N555" s="274">
        <f t="shared" si="490"/>
        <v>134.51684508782594</v>
      </c>
      <c r="O555" s="274">
        <f t="shared" si="490"/>
        <v>0</v>
      </c>
      <c r="P555" s="274">
        <f t="shared" si="490"/>
        <v>0</v>
      </c>
      <c r="Q555" s="274">
        <f t="shared" si="490"/>
        <v>0</v>
      </c>
    </row>
    <row r="556" spans="1:17" s="240" customFormat="1" hidden="1" outlineLevel="2">
      <c r="A556" s="237"/>
      <c r="B556" s="241"/>
      <c r="C556" s="238"/>
      <c r="D556" s="239"/>
      <c r="E556" s="266" t="s">
        <v>1131</v>
      </c>
      <c r="F556" s="266"/>
      <c r="G556" s="266" t="s">
        <v>255</v>
      </c>
      <c r="H556" s="266"/>
      <c r="I556" s="266"/>
      <c r="J556" s="274">
        <f t="shared" ref="J556" si="491" xml:space="preserve"> J552 + J553 - J554 - J555</f>
        <v>0</v>
      </c>
      <c r="K556" s="274">
        <f t="shared" ref="K556" si="492" xml:space="preserve"> K552 + K553 - K554 - K555</f>
        <v>0</v>
      </c>
      <c r="L556" s="274">
        <f t="shared" ref="L556" si="493" xml:space="preserve"> L552 + L553 - L554 - L555</f>
        <v>0</v>
      </c>
      <c r="M556" s="274">
        <f xml:space="preserve"> M552 + M553 - M554 - M555</f>
        <v>2.4184427226376926</v>
      </c>
      <c r="N556" s="274">
        <f t="shared" ref="N556" si="494" xml:space="preserve"> N552 + N553 - N554 - N555</f>
        <v>37.645396327802217</v>
      </c>
      <c r="O556" s="274">
        <f t="shared" ref="O556" si="495" xml:space="preserve"> O552 + O553 - O554 - O555</f>
        <v>0</v>
      </c>
      <c r="P556" s="274">
        <f t="shared" ref="P556" si="496" xml:space="preserve"> P552 + P553 - P554 - P555</f>
        <v>0</v>
      </c>
      <c r="Q556" s="274">
        <f t="shared" ref="Q556" si="497" xml:space="preserve"> Q552 + Q553 - Q554 - Q555</f>
        <v>0</v>
      </c>
    </row>
    <row r="557" spans="1:17" s="240" customFormat="1" hidden="1" outlineLevel="2">
      <c r="A557" s="237"/>
      <c r="B557" s="241"/>
      <c r="C557" s="238"/>
      <c r="D557" s="239"/>
      <c r="E557" s="266" t="s">
        <v>1132</v>
      </c>
      <c r="F557" s="266"/>
      <c r="G557" s="266" t="s">
        <v>1009</v>
      </c>
      <c r="H557" s="266"/>
      <c r="I557" s="266"/>
      <c r="J557" s="267">
        <f t="shared" ref="J557" si="498" xml:space="preserve"> IF( J547 &lt;&gt; 0, 1 + J556 / J547, 0)</f>
        <v>0</v>
      </c>
      <c r="K557" s="267">
        <f t="shared" ref="K557" si="499" xml:space="preserve"> IF( K547 &lt;&gt; 0, 1 + K556 / K547, 0)</f>
        <v>0</v>
      </c>
      <c r="L557" s="267">
        <f t="shared" ref="L557" si="500" xml:space="preserve"> IF( L547 &lt;&gt; 0, 1 + L556 / L547, 0)</f>
        <v>0</v>
      </c>
      <c r="M557" s="267">
        <f t="shared" ref="M557" si="501" xml:space="preserve"> IF( M547 &lt;&gt; 0, 1 + M556 / M547, 0)</f>
        <v>1.0003385806688858</v>
      </c>
      <c r="N557" s="267">
        <f t="shared" ref="N557" si="502" xml:space="preserve"> IF( N547 &lt;&gt; 0, 1 + N556 / N547, 0)</f>
        <v>1.0053178597001793</v>
      </c>
      <c r="O557" s="267">
        <f t="shared" ref="O557" si="503" xml:space="preserve"> IF( O547 &lt;&gt; 0, 1 + O556 / O547, 0)</f>
        <v>1</v>
      </c>
      <c r="P557" s="267">
        <f t="shared" ref="P557" si="504" xml:space="preserve"> IF( P547 &lt;&gt; 0, 1 + P556 / P547, 0)</f>
        <v>0</v>
      </c>
      <c r="Q557" s="267">
        <f t="shared" ref="Q557" si="505" xml:space="preserve"> IF( Q547 &lt;&gt; 0, 1 + Q556 / Q547, 0)</f>
        <v>0</v>
      </c>
    </row>
    <row r="558" spans="1:17" s="581" customFormat="1" hidden="1" outlineLevel="2">
      <c r="A558" s="578"/>
      <c r="B558" s="579"/>
      <c r="C558" s="580"/>
      <c r="E558" s="581" t="s">
        <v>1133</v>
      </c>
      <c r="G558" s="581" t="s">
        <v>446</v>
      </c>
      <c r="J558" s="581">
        <f t="shared" ref="J558:Q558" si="506" xml:space="preserve"> IF( J547 &lt;&gt; 0, J556 / J547, 0)</f>
        <v>0</v>
      </c>
      <c r="K558" s="581">
        <f t="shared" si="506"/>
        <v>0</v>
      </c>
      <c r="L558" s="581">
        <f t="shared" si="506"/>
        <v>0</v>
      </c>
      <c r="M558" s="581">
        <f t="shared" si="506"/>
        <v>3.385806688858232E-4</v>
      </c>
      <c r="N558" s="581">
        <f t="shared" si="506"/>
        <v>5.3178597001793211E-3</v>
      </c>
      <c r="O558" s="581">
        <f t="shared" si="506"/>
        <v>0</v>
      </c>
      <c r="P558" s="581">
        <f t="shared" si="506"/>
        <v>0</v>
      </c>
      <c r="Q558" s="581">
        <f t="shared" si="506"/>
        <v>0</v>
      </c>
    </row>
    <row r="559" spans="1:17" s="240" customFormat="1" hidden="1" outlineLevel="2">
      <c r="A559" s="237"/>
      <c r="B559" s="241"/>
      <c r="C559" s="238"/>
      <c r="D559" s="239"/>
      <c r="E559" s="266"/>
      <c r="F559" s="266"/>
      <c r="G559" s="266"/>
      <c r="H559" s="266"/>
      <c r="I559" s="266"/>
      <c r="J559" s="266"/>
      <c r="K559" s="266"/>
      <c r="L559" s="266"/>
      <c r="M559" s="266"/>
      <c r="N559" s="266"/>
      <c r="O559" s="266"/>
      <c r="P559" s="266"/>
      <c r="Q559" s="266"/>
    </row>
    <row r="560" spans="1:17" s="581" customFormat="1" hidden="1" outlineLevel="2">
      <c r="A560" s="578"/>
      <c r="B560" s="579"/>
      <c r="C560" s="580"/>
      <c r="E560" s="581" t="str">
        <f t="shared" ref="E560:L560" si="507" xml:space="preserve"> E550</f>
        <v>CPIH indexation rate - WWN</v>
      </c>
      <c r="F560" s="581">
        <f t="shared" si="507"/>
        <v>0</v>
      </c>
      <c r="G560" s="581" t="str">
        <f t="shared" si="507"/>
        <v>%</v>
      </c>
      <c r="H560" s="581">
        <f t="shared" si="507"/>
        <v>0</v>
      </c>
      <c r="I560" s="581">
        <f t="shared" si="507"/>
        <v>0</v>
      </c>
      <c r="J560" s="581">
        <f t="shared" si="507"/>
        <v>0</v>
      </c>
      <c r="K560" s="581">
        <f t="shared" si="507"/>
        <v>0</v>
      </c>
      <c r="L560" s="581">
        <f t="shared" si="507"/>
        <v>0</v>
      </c>
      <c r="M560" s="581">
        <f xml:space="preserve"> M550</f>
        <v>1.0128913443830892E-2</v>
      </c>
      <c r="N560" s="581">
        <f t="shared" ref="N560:Q560" si="508" xml:space="preserve"> N550</f>
        <v>6.1987237921604474E-2</v>
      </c>
      <c r="O560" s="581">
        <f t="shared" si="508"/>
        <v>0</v>
      </c>
      <c r="P560" s="581">
        <f t="shared" si="508"/>
        <v>0</v>
      </c>
      <c r="Q560" s="581">
        <f t="shared" si="508"/>
        <v>0</v>
      </c>
    </row>
    <row r="561" spans="1:17" s="581" customFormat="1" hidden="1" outlineLevel="2">
      <c r="A561" s="578"/>
      <c r="B561" s="579"/>
      <c r="C561" s="580"/>
      <c r="E561" s="581" t="str">
        <f t="shared" ref="E561:L561" si="509" xml:space="preserve"> E558</f>
        <v>RPI wedge indexation rate - WWN</v>
      </c>
      <c r="F561" s="581">
        <f t="shared" si="509"/>
        <v>0</v>
      </c>
      <c r="G561" s="581" t="str">
        <f t="shared" si="509"/>
        <v>%</v>
      </c>
      <c r="H561" s="581">
        <f t="shared" si="509"/>
        <v>0</v>
      </c>
      <c r="I561" s="581">
        <f t="shared" si="509"/>
        <v>0</v>
      </c>
      <c r="J561" s="581">
        <f t="shared" si="509"/>
        <v>0</v>
      </c>
      <c r="K561" s="581">
        <f t="shared" si="509"/>
        <v>0</v>
      </c>
      <c r="L561" s="581">
        <f t="shared" si="509"/>
        <v>0</v>
      </c>
      <c r="M561" s="581">
        <f xml:space="preserve"> M558</f>
        <v>3.385806688858232E-4</v>
      </c>
      <c r="N561" s="581">
        <f t="shared" ref="N561:Q561" si="510" xml:space="preserve"> N558</f>
        <v>5.3178597001793211E-3</v>
      </c>
      <c r="O561" s="581">
        <f t="shared" si="510"/>
        <v>0</v>
      </c>
      <c r="P561" s="581">
        <f t="shared" si="510"/>
        <v>0</v>
      </c>
      <c r="Q561" s="581">
        <f t="shared" si="510"/>
        <v>0</v>
      </c>
    </row>
    <row r="562" spans="1:17" s="197" customFormat="1" hidden="1" outlineLevel="2">
      <c r="A562" s="582"/>
      <c r="B562" s="583"/>
      <c r="C562" s="584"/>
      <c r="E562" s="197" t="s">
        <v>1134</v>
      </c>
      <c r="G562" s="197" t="s">
        <v>446</v>
      </c>
      <c r="J562" s="197">
        <f t="shared" ref="J562" si="511" xml:space="preserve"> (1 + J560) * (1 + J561) -1</f>
        <v>0</v>
      </c>
      <c r="K562" s="197">
        <f t="shared" ref="K562" si="512" xml:space="preserve"> (1 + K560) * (1 + K561) -1</f>
        <v>0</v>
      </c>
      <c r="L562" s="197">
        <f t="shared" ref="L562" si="513" xml:space="preserve"> (1 + L560) * (1 + L561) -1</f>
        <v>0</v>
      </c>
      <c r="M562" s="197">
        <f t="shared" ref="M562" si="514" xml:space="preserve"> (1 + M560) * (1 + M561) -1</f>
        <v>1.0470923567005741E-2</v>
      </c>
      <c r="N562" s="197">
        <f xml:space="preserve"> (1 + N560) * (1 + N561) -1</f>
        <v>6.7634737056252447E-2</v>
      </c>
      <c r="O562" s="197">
        <f t="shared" ref="O562" si="515" xml:space="preserve"> (1 + O560) * (1 + O561) -1</f>
        <v>0</v>
      </c>
      <c r="P562" s="197">
        <f t="shared" ref="P562" si="516" xml:space="preserve"> (1 + P560) * (1 + P561) -1</f>
        <v>0</v>
      </c>
      <c r="Q562" s="197">
        <f t="shared" ref="Q562" si="517" xml:space="preserve"> (1 + Q560) * (1 + Q561) -1</f>
        <v>0</v>
      </c>
    </row>
    <row r="563" spans="1:17" s="137" customFormat="1" hidden="1" outlineLevel="2">
      <c r="A563" s="369"/>
      <c r="B563" s="380"/>
      <c r="C563" s="370"/>
      <c r="D563" s="371"/>
      <c r="E563" s="275"/>
      <c r="F563" s="275"/>
      <c r="G563" s="275"/>
      <c r="H563" s="275"/>
      <c r="I563" s="275"/>
      <c r="J563" s="197"/>
      <c r="K563" s="197"/>
      <c r="L563" s="197"/>
      <c r="M563" s="197"/>
      <c r="N563" s="197"/>
      <c r="O563" s="197"/>
      <c r="P563" s="197"/>
      <c r="Q563" s="197"/>
    </row>
    <row r="564" spans="1:17" s="259" customFormat="1" hidden="1" outlineLevel="1">
      <c r="A564" s="256"/>
      <c r="B564" s="257"/>
      <c r="C564" s="258"/>
      <c r="D564" s="255"/>
      <c r="E564" s="196"/>
      <c r="F564" s="240"/>
      <c r="G564" s="240"/>
      <c r="H564" s="240"/>
      <c r="I564" s="240"/>
      <c r="J564" s="196"/>
      <c r="K564" s="196"/>
      <c r="L564" s="196"/>
      <c r="M564" s="196"/>
      <c r="N564" s="196"/>
      <c r="O564" s="196"/>
      <c r="P564" s="196"/>
      <c r="Q564" s="196"/>
    </row>
    <row r="565" spans="1:17" s="259" customFormat="1">
      <c r="A565" s="256"/>
      <c r="B565" s="257"/>
      <c r="C565" s="258"/>
      <c r="D565" s="255"/>
      <c r="E565" s="196"/>
      <c r="F565" s="196"/>
      <c r="G565" s="196"/>
      <c r="H565" s="196"/>
      <c r="I565" s="196"/>
      <c r="J565" s="196"/>
      <c r="K565" s="196"/>
      <c r="L565" s="196"/>
      <c r="M565" s="196"/>
      <c r="N565" s="196"/>
      <c r="O565" s="196"/>
      <c r="P565" s="196"/>
      <c r="Q565" s="196"/>
    </row>
    <row r="566" spans="1:17" s="33" customFormat="1" collapsed="1">
      <c r="A566" s="33" t="s">
        <v>1135</v>
      </c>
      <c r="D566" s="253"/>
    </row>
    <row r="567" spans="1:17" s="259" customFormat="1" hidden="1" outlineLevel="1">
      <c r="A567" s="256"/>
      <c r="B567" s="257"/>
      <c r="C567" s="258"/>
      <c r="D567" s="255"/>
      <c r="E567" s="196"/>
      <c r="F567" s="196"/>
      <c r="G567" s="196"/>
      <c r="H567" s="196"/>
      <c r="I567" s="196"/>
      <c r="J567" s="196"/>
      <c r="K567" s="196"/>
      <c r="L567" s="196"/>
      <c r="M567" s="196"/>
      <c r="N567" s="196"/>
      <c r="O567" s="196"/>
      <c r="P567" s="196"/>
      <c r="Q567" s="196"/>
    </row>
    <row r="568" spans="1:17" s="259" customFormat="1" hidden="1" outlineLevel="1" collapsed="1">
      <c r="A568" s="256"/>
      <c r="B568" s="257" t="s">
        <v>942</v>
      </c>
      <c r="C568" s="258"/>
      <c r="D568" s="255"/>
      <c r="E568" s="196"/>
      <c r="F568" s="196"/>
      <c r="G568" s="196"/>
      <c r="H568" s="196"/>
      <c r="I568" s="196"/>
      <c r="J568" s="196"/>
      <c r="K568" s="196"/>
      <c r="L568" s="196"/>
      <c r="M568" s="196"/>
      <c r="N568" s="196"/>
      <c r="O568" s="196"/>
      <c r="P568" s="196"/>
      <c r="Q568" s="196"/>
    </row>
    <row r="569" spans="1:17" s="259" customFormat="1" hidden="1" outlineLevel="2">
      <c r="A569" s="256"/>
      <c r="B569" s="257"/>
      <c r="C569" s="196" t="s">
        <v>943</v>
      </c>
      <c r="D569" s="255"/>
      <c r="E569" s="196"/>
      <c r="F569" s="196"/>
      <c r="G569" s="196"/>
      <c r="H569" s="196"/>
      <c r="I569" s="196"/>
      <c r="J569" s="196"/>
      <c r="K569" s="196"/>
      <c r="L569" s="196"/>
      <c r="M569" s="196"/>
      <c r="N569" s="196"/>
      <c r="O569" s="196"/>
      <c r="P569" s="196"/>
      <c r="Q569" s="196"/>
    </row>
    <row r="570" spans="1:17" s="573" customFormat="1" hidden="1" outlineLevel="2">
      <c r="A570" s="572"/>
      <c r="B570" s="570"/>
      <c r="C570" s="574"/>
      <c r="D570" s="571"/>
      <c r="E570" s="575" t="str">
        <f xml:space="preserve"> Inp!E$159</f>
        <v>Bioresources 2020 RCV~ 1 April (opening balance) for FM at 2017-18 CPIH deflated price base</v>
      </c>
      <c r="F570" s="575">
        <f xml:space="preserve"> Inp!F$159</f>
        <v>0</v>
      </c>
      <c r="G570" s="575" t="str">
        <f xml:space="preserve"> Inp!G$159</f>
        <v>£m</v>
      </c>
      <c r="H570" s="575">
        <f xml:space="preserve"> Inp!H$159</f>
        <v>0</v>
      </c>
      <c r="I570" s="575">
        <f xml:space="preserve"> Inp!I$159</f>
        <v>0</v>
      </c>
      <c r="J570" s="575">
        <f xml:space="preserve"> Inp!J$159</f>
        <v>0</v>
      </c>
      <c r="K570" s="575">
        <f xml:space="preserve"> Inp!K$159</f>
        <v>0</v>
      </c>
      <c r="L570" s="575">
        <f xml:space="preserve"> Inp!L$159</f>
        <v>437.39318782450698</v>
      </c>
      <c r="M570" s="575">
        <f xml:space="preserve"> Inp!M$159</f>
        <v>0</v>
      </c>
      <c r="N570" s="575">
        <f xml:space="preserve"> Inp!N$159</f>
        <v>0</v>
      </c>
      <c r="O570" s="575">
        <f xml:space="preserve"> Inp!O$159</f>
        <v>0</v>
      </c>
      <c r="P570" s="575">
        <f xml:space="preserve"> Inp!P$159</f>
        <v>0</v>
      </c>
      <c r="Q570" s="575">
        <f xml:space="preserve"> Inp!Q$159</f>
        <v>0</v>
      </c>
    </row>
    <row r="571" spans="1:17" s="259" customFormat="1" hidden="1" outlineLevel="2">
      <c r="A571" s="256"/>
      <c r="B571" s="257"/>
      <c r="C571" s="258"/>
      <c r="D571" s="255"/>
      <c r="E571" s="181" t="s">
        <v>944</v>
      </c>
      <c r="F571" s="181">
        <v>0.5</v>
      </c>
      <c r="G571" s="181" t="s">
        <v>446</v>
      </c>
      <c r="H571" s="196"/>
      <c r="I571" s="196"/>
      <c r="J571" s="196"/>
      <c r="K571" s="196"/>
      <c r="L571" s="196"/>
      <c r="M571" s="196"/>
      <c r="N571" s="196"/>
      <c r="O571" s="196"/>
      <c r="P571" s="196"/>
      <c r="Q571" s="196"/>
    </row>
    <row r="572" spans="1:17" s="292" customFormat="1" hidden="1" outlineLevel="2">
      <c r="A572" s="287"/>
      <c r="B572" s="288"/>
      <c r="C572" s="289"/>
      <c r="D572" s="290"/>
      <c r="E572" s="272" t="str">
        <f xml:space="preserve"> Time!E$34</f>
        <v>Pre Forecast Period Flag</v>
      </c>
      <c r="F572" s="272">
        <f xml:space="preserve"> Time!F$34</f>
        <v>0</v>
      </c>
      <c r="G572" s="272" t="str">
        <f xml:space="preserve"> Time!G$34</f>
        <v>flag</v>
      </c>
      <c r="H572" s="272">
        <f xml:space="preserve"> Time!H$34</f>
        <v>3</v>
      </c>
      <c r="I572" s="272">
        <f xml:space="preserve"> Time!I$34</f>
        <v>0</v>
      </c>
      <c r="J572" s="272">
        <f xml:space="preserve"> Time!J$34</f>
        <v>1</v>
      </c>
      <c r="K572" s="272">
        <f xml:space="preserve"> Time!K$34</f>
        <v>1</v>
      </c>
      <c r="L572" s="272">
        <f xml:space="preserve"> Time!L$34</f>
        <v>1</v>
      </c>
      <c r="M572" s="272">
        <f xml:space="preserve"> Time!M$34</f>
        <v>0</v>
      </c>
      <c r="N572" s="272">
        <f xml:space="preserve"> Time!N$34</f>
        <v>0</v>
      </c>
      <c r="O572" s="272">
        <f xml:space="preserve"> Time!O$34</f>
        <v>0</v>
      </c>
      <c r="P572" s="272">
        <f xml:space="preserve"> Time!P$34</f>
        <v>0</v>
      </c>
      <c r="Q572" s="272">
        <f xml:space="preserve"> Time!Q$34</f>
        <v>0</v>
      </c>
    </row>
    <row r="573" spans="1:17" s="259" customFormat="1" hidden="1" outlineLevel="2">
      <c r="A573" s="256"/>
      <c r="B573" s="257"/>
      <c r="C573" s="258"/>
      <c r="D573" s="255"/>
      <c r="E573" s="293" t="str">
        <f xml:space="preserve"> Index!E$85</f>
        <v>CPIH index (PR19FD) - FYA - inflate from FYA 2017-18</v>
      </c>
      <c r="F573" s="293">
        <f xml:space="preserve"> Index!F$85</f>
        <v>0</v>
      </c>
      <c r="G573" s="293" t="str">
        <f xml:space="preserve"> Index!G$85</f>
        <v>Factor</v>
      </c>
      <c r="H573" s="293">
        <f xml:space="preserve"> Index!H$85</f>
        <v>0</v>
      </c>
      <c r="I573" s="293">
        <f xml:space="preserve"> Index!I$85</f>
        <v>0</v>
      </c>
      <c r="J573" s="263">
        <f xml:space="preserve"> Index!J$85</f>
        <v>1</v>
      </c>
      <c r="K573" s="263">
        <f xml:space="preserve"> Index!K$85</f>
        <v>1.0212697905005599</v>
      </c>
      <c r="L573" s="263">
        <f xml:space="preserve"> Index!L$85</f>
        <v>1.0416029201511179</v>
      </c>
      <c r="M573" s="263">
        <f xml:space="preserve"> Index!M$85</f>
        <v>1.0622616980779827</v>
      </c>
      <c r="N573" s="263">
        <f xml:space="preserve"> Index!N$85</f>
        <v>1.0835515290872799</v>
      </c>
      <c r="O573" s="263">
        <f xml:space="preserve"> Index!O$85</f>
        <v>1.1060365794841869</v>
      </c>
      <c r="P573" s="263">
        <f xml:space="preserve"> Index!P$85</f>
        <v>1.1292633476533553</v>
      </c>
      <c r="Q573" s="263">
        <f xml:space="preserve"> Index!Q$85</f>
        <v>1.1529778779540774</v>
      </c>
    </row>
    <row r="574" spans="1:17" s="205" customFormat="1" hidden="1" outlineLevel="2">
      <c r="A574" s="294"/>
      <c r="B574" s="295"/>
      <c r="C574" s="296"/>
      <c r="D574" s="297"/>
      <c r="E574" s="576" t="str">
        <f xml:space="preserve"> Index!E$127</f>
        <v>RPI-CPIH wedge (PR19FD) - FYA - annual inflation</v>
      </c>
      <c r="F574" s="576">
        <f xml:space="preserve"> Index!F$127</f>
        <v>0</v>
      </c>
      <c r="G574" s="576" t="str">
        <f xml:space="preserve"> Index!G$127</f>
        <v>Factor</v>
      </c>
      <c r="H574" s="576">
        <f xml:space="preserve"> Index!H$127</f>
        <v>0</v>
      </c>
      <c r="I574" s="576">
        <f xml:space="preserve"> Index!I$127</f>
        <v>0</v>
      </c>
      <c r="J574" s="576">
        <f xml:space="preserve"> Index!J$127</f>
        <v>0</v>
      </c>
      <c r="K574" s="576">
        <f xml:space="preserve"> Index!K$127</f>
        <v>9.2858492581475716E-3</v>
      </c>
      <c r="L574" s="576">
        <f xml:space="preserve"> Index!L$127</f>
        <v>1.1612485258307714E-2</v>
      </c>
      <c r="M574" s="576">
        <f xml:space="preserve"> Index!M$127</f>
        <v>4.424450951415082E-3</v>
      </c>
      <c r="N574" s="576">
        <f xml:space="preserve"> Index!N$127</f>
        <v>9.5456655774606158E-3</v>
      </c>
      <c r="O574" s="576">
        <f xml:space="preserve"> Index!O$127</f>
        <v>1.0752431675141949E-2</v>
      </c>
      <c r="P574" s="576">
        <f xml:space="preserve"> Index!P$127</f>
        <v>1.1000000000000121E-2</v>
      </c>
      <c r="Q574" s="576">
        <f xml:space="preserve"> Index!Q$127</f>
        <v>1.0999999999998566E-2</v>
      </c>
    </row>
    <row r="575" spans="1:17" s="259" customFormat="1" hidden="1" outlineLevel="2">
      <c r="A575" s="256"/>
      <c r="B575" s="257"/>
      <c r="C575" s="258"/>
      <c r="D575" s="255"/>
      <c r="E575" s="196" t="s">
        <v>945</v>
      </c>
      <c r="F575" s="274"/>
      <c r="G575" s="274" t="s">
        <v>668</v>
      </c>
      <c r="H575" s="196"/>
      <c r="I575" s="196"/>
      <c r="J575" s="267">
        <f t="shared" ref="J575" si="518" xml:space="preserve"> IF(J572 = 1, J573, I575 * (1 + J574))</f>
        <v>1</v>
      </c>
      <c r="K575" s="267">
        <f t="shared" ref="K575" si="519" xml:space="preserve"> IF(K572 = 1, K573, J575 * (1 + K574))</f>
        <v>1.0212697905005599</v>
      </c>
      <c r="L575" s="267">
        <f t="shared" ref="L575" si="520" xml:space="preserve"> IF(L572 = 1, L573, K575 * (1 + L574))</f>
        <v>1.0416029201511179</v>
      </c>
      <c r="M575" s="267">
        <f t="shared" ref="M575" si="521" xml:space="preserve"> IF(M572 = 1, M573, L575 * (1 + M574))</f>
        <v>1.0462114411821772</v>
      </c>
      <c r="N575" s="267">
        <f t="shared" ref="N575" si="522" xml:space="preserve"> IF(N572 = 1, N573, M575 * (1 + N574))</f>
        <v>1.0561982257230154</v>
      </c>
      <c r="O575" s="267">
        <f t="shared" ref="O575" si="523" xml:space="preserve"> IF(O572 = 1, O573, N575 * (1 + O574))</f>
        <v>1.0675549249805083</v>
      </c>
      <c r="P575" s="267">
        <f t="shared" ref="P575" si="524" xml:space="preserve"> IF(P572 = 1, P573, O575 * (1 + P574))</f>
        <v>1.079298029155294</v>
      </c>
      <c r="Q575" s="267">
        <f t="shared" ref="Q575" si="525" xml:space="preserve"> IF(Q572 = 1, Q573, P575 * (1 + Q574))</f>
        <v>1.0911703074760006</v>
      </c>
    </row>
    <row r="576" spans="1:17" s="259" customFormat="1" hidden="1" outlineLevel="2">
      <c r="A576" s="256"/>
      <c r="B576" s="257"/>
      <c r="C576" s="258"/>
      <c r="D576" s="255"/>
      <c r="E576" s="196" t="s">
        <v>1136</v>
      </c>
      <c r="F576" s="274"/>
      <c r="G576" s="196" t="s">
        <v>255</v>
      </c>
      <c r="H576" s="196"/>
      <c r="I576" s="196"/>
      <c r="J576" s="274">
        <f t="shared" ref="J576:Q576" si="526" xml:space="preserve"> (1 - $F571) * J570 * J575</f>
        <v>0</v>
      </c>
      <c r="K576" s="274">
        <f t="shared" si="526"/>
        <v>0</v>
      </c>
      <c r="L576" s="274">
        <f t="shared" si="526"/>
        <v>227.79501084610644</v>
      </c>
      <c r="M576" s="274">
        <f t="shared" si="526"/>
        <v>0</v>
      </c>
      <c r="N576" s="274">
        <f t="shared" si="526"/>
        <v>0</v>
      </c>
      <c r="O576" s="274">
        <f t="shared" si="526"/>
        <v>0</v>
      </c>
      <c r="P576" s="274">
        <f t="shared" si="526"/>
        <v>0</v>
      </c>
      <c r="Q576" s="274">
        <f t="shared" si="526"/>
        <v>0</v>
      </c>
    </row>
    <row r="577" spans="1:17" s="259" customFormat="1" hidden="1" outlineLevel="2">
      <c r="A577" s="256"/>
      <c r="B577" s="257"/>
      <c r="C577" s="258"/>
      <c r="D577" s="255"/>
      <c r="E577" s="196"/>
      <c r="F577" s="196"/>
      <c r="G577" s="196"/>
      <c r="H577" s="196"/>
      <c r="I577" s="196"/>
      <c r="J577" s="196"/>
      <c r="K577" s="196"/>
      <c r="L577" s="196"/>
      <c r="M577" s="196"/>
      <c r="N577" s="196"/>
      <c r="O577" s="196"/>
      <c r="P577" s="196"/>
      <c r="Q577" s="196"/>
    </row>
    <row r="578" spans="1:17" s="259" customFormat="1" hidden="1" outlineLevel="2">
      <c r="A578" s="256"/>
      <c r="B578" s="257"/>
      <c r="C578" s="196" t="s">
        <v>947</v>
      </c>
      <c r="D578" s="255"/>
      <c r="E578" s="196"/>
      <c r="F578" s="196"/>
      <c r="G578" s="196"/>
      <c r="H578" s="196"/>
      <c r="I578" s="196"/>
      <c r="J578" s="196"/>
      <c r="K578" s="196"/>
      <c r="L578" s="196"/>
      <c r="M578" s="196"/>
      <c r="N578" s="196"/>
      <c r="O578" s="196"/>
      <c r="P578" s="196"/>
      <c r="Q578" s="196"/>
    </row>
    <row r="579" spans="1:17" s="573" customFormat="1" hidden="1" outlineLevel="2">
      <c r="A579" s="572"/>
      <c r="B579" s="570"/>
      <c r="C579" s="574"/>
      <c r="D579" s="571"/>
      <c r="E579" s="575" t="str">
        <f xml:space="preserve"> Inp!E$159</f>
        <v>Bioresources 2020 RCV~ 1 April (opening balance) for FM at 2017-18 CPIH deflated price base</v>
      </c>
      <c r="F579" s="575">
        <f xml:space="preserve"> Inp!F$159</f>
        <v>0</v>
      </c>
      <c r="G579" s="575" t="str">
        <f xml:space="preserve"> Inp!G$159</f>
        <v>£m</v>
      </c>
      <c r="H579" s="575">
        <f xml:space="preserve"> Inp!H$159</f>
        <v>0</v>
      </c>
      <c r="I579" s="575">
        <f xml:space="preserve"> Inp!I$159</f>
        <v>0</v>
      </c>
      <c r="J579" s="575">
        <f xml:space="preserve"> Inp!J$159</f>
        <v>0</v>
      </c>
      <c r="K579" s="575">
        <f xml:space="preserve"> Inp!K$159</f>
        <v>0</v>
      </c>
      <c r="L579" s="575">
        <f xml:space="preserve"> Inp!L$159</f>
        <v>437.39318782450698</v>
      </c>
      <c r="M579" s="575">
        <f xml:space="preserve"> Inp!M$159</f>
        <v>0</v>
      </c>
      <c r="N579" s="575">
        <f xml:space="preserve"> Inp!N$159</f>
        <v>0</v>
      </c>
      <c r="O579" s="575">
        <f xml:space="preserve"> Inp!O$159</f>
        <v>0</v>
      </c>
      <c r="P579" s="575">
        <f xml:space="preserve"> Inp!P$159</f>
        <v>0</v>
      </c>
      <c r="Q579" s="575">
        <f xml:space="preserve"> Inp!Q$159</f>
        <v>0</v>
      </c>
    </row>
    <row r="580" spans="1:17" s="259" customFormat="1" hidden="1" outlineLevel="2">
      <c r="A580" s="256"/>
      <c r="B580" s="257"/>
      <c r="C580" s="258"/>
      <c r="D580" s="255"/>
      <c r="E580" s="181" t="s">
        <v>944</v>
      </c>
      <c r="F580" s="181">
        <v>0.5</v>
      </c>
      <c r="G580" s="181" t="s">
        <v>446</v>
      </c>
      <c r="H580" s="196"/>
      <c r="I580" s="196"/>
      <c r="J580" s="196"/>
      <c r="K580" s="196"/>
      <c r="L580" s="196"/>
      <c r="M580" s="196"/>
      <c r="N580" s="196"/>
      <c r="O580" s="196"/>
      <c r="P580" s="196"/>
      <c r="Q580" s="196"/>
    </row>
    <row r="581" spans="1:17" s="292" customFormat="1" hidden="1" outlineLevel="2">
      <c r="A581" s="287"/>
      <c r="B581" s="288"/>
      <c r="C581" s="289"/>
      <c r="D581" s="290"/>
      <c r="E581" s="272" t="str">
        <f xml:space="preserve"> Time!E$34</f>
        <v>Pre Forecast Period Flag</v>
      </c>
      <c r="F581" s="272">
        <f xml:space="preserve"> Time!F$34</f>
        <v>0</v>
      </c>
      <c r="G581" s="272" t="str">
        <f xml:space="preserve"> Time!G$34</f>
        <v>flag</v>
      </c>
      <c r="H581" s="272">
        <f xml:space="preserve"> Time!H$34</f>
        <v>3</v>
      </c>
      <c r="I581" s="272">
        <f xml:space="preserve"> Time!I$34</f>
        <v>0</v>
      </c>
      <c r="J581" s="272">
        <f xml:space="preserve"> Time!J$34</f>
        <v>1</v>
      </c>
      <c r="K581" s="272">
        <f xml:space="preserve"> Time!K$34</f>
        <v>1</v>
      </c>
      <c r="L581" s="272">
        <f xml:space="preserve"> Time!L$34</f>
        <v>1</v>
      </c>
      <c r="M581" s="272">
        <f xml:space="preserve"> Time!M$34</f>
        <v>0</v>
      </c>
      <c r="N581" s="272">
        <f xml:space="preserve"> Time!N$34</f>
        <v>0</v>
      </c>
      <c r="O581" s="272">
        <f xml:space="preserve"> Time!O$34</f>
        <v>0</v>
      </c>
      <c r="P581" s="272">
        <f xml:space="preserve"> Time!P$34</f>
        <v>0</v>
      </c>
      <c r="Q581" s="272">
        <f xml:space="preserve"> Time!Q$34</f>
        <v>0</v>
      </c>
    </row>
    <row r="582" spans="1:17" s="205" customFormat="1" hidden="1" outlineLevel="2">
      <c r="A582" s="294"/>
      <c r="B582" s="295"/>
      <c r="C582" s="296"/>
      <c r="D582" s="297"/>
      <c r="E582" s="576" t="str">
        <f xml:space="preserve"> Index!E$199</f>
        <v>CPIH index (actual) - FYA - inflate from FYA 2017-18</v>
      </c>
      <c r="F582" s="576">
        <f xml:space="preserve"> Index!F$199</f>
        <v>0</v>
      </c>
      <c r="G582" s="576" t="str">
        <f xml:space="preserve"> Index!G$199</f>
        <v>Factor</v>
      </c>
      <c r="H582" s="576">
        <f xml:space="preserve"> Index!H$199</f>
        <v>0</v>
      </c>
      <c r="I582" s="576">
        <f xml:space="preserve"> Index!I$199</f>
        <v>0</v>
      </c>
      <c r="J582" s="576">
        <f xml:space="preserve"> Index!J$199</f>
        <v>1</v>
      </c>
      <c r="K582" s="576">
        <f xml:space="preserve"> Index!K$199</f>
        <v>1.0212697905005599</v>
      </c>
      <c r="L582" s="576">
        <f xml:space="preserve"> Index!L$199</f>
        <v>1.0386214616983847</v>
      </c>
      <c r="M582" s="576">
        <f xml:space="preserve"> Index!M$199</f>
        <v>1.0469374700143934</v>
      </c>
      <c r="N582" s="576">
        <f xml:space="preserve"> Index!N$199</f>
        <v>1.0853990084759317</v>
      </c>
      <c r="O582" s="576">
        <f xml:space="preserve"> Index!O$199</f>
        <v>0</v>
      </c>
      <c r="P582" s="576">
        <f xml:space="preserve"> Index!P$199</f>
        <v>0</v>
      </c>
      <c r="Q582" s="576">
        <f xml:space="preserve"> Index!Q$199</f>
        <v>0</v>
      </c>
    </row>
    <row r="583" spans="1:17" s="259" customFormat="1" hidden="1" outlineLevel="2">
      <c r="A583" s="256"/>
      <c r="B583" s="257"/>
      <c r="C583" s="258"/>
      <c r="D583" s="255"/>
      <c r="E583" s="263" t="str">
        <f xml:space="preserve"> Index!E$241</f>
        <v>RPI-CPIH wedge (actual) - FYA - annual inflation</v>
      </c>
      <c r="F583" s="263">
        <f xml:space="preserve"> Index!F$241</f>
        <v>0</v>
      </c>
      <c r="G583" s="263" t="str">
        <f xml:space="preserve"> Index!G$241</f>
        <v>Factor</v>
      </c>
      <c r="H583" s="263">
        <f xml:space="preserve"> Index!H$241</f>
        <v>0</v>
      </c>
      <c r="I583" s="263">
        <f xml:space="preserve"> Index!I$241</f>
        <v>0</v>
      </c>
      <c r="J583" s="263">
        <f xml:space="preserve"> Index!J$241</f>
        <v>0</v>
      </c>
      <c r="K583" s="263">
        <f xml:space="preserve"> Index!K$241</f>
        <v>9.2858492581475716E-3</v>
      </c>
      <c r="L583" s="263">
        <f xml:space="preserve"> Index!L$241</f>
        <v>8.8943456175889501E-3</v>
      </c>
      <c r="M583" s="263">
        <f xml:space="preserve"> Index!M$241</f>
        <v>6.757387172393603E-4</v>
      </c>
      <c r="N583" s="263">
        <f xml:space="preserve"> Index!N$241</f>
        <v>2.1024851849776205E-2</v>
      </c>
      <c r="O583" s="263">
        <f xml:space="preserve"> Index!O$241</f>
        <v>0</v>
      </c>
      <c r="P583" s="263">
        <f xml:space="preserve"> Index!P$241</f>
        <v>0</v>
      </c>
      <c r="Q583" s="263">
        <f xml:space="preserve"> Index!Q$241</f>
        <v>0</v>
      </c>
    </row>
    <row r="584" spans="1:17" s="259" customFormat="1" hidden="1" outlineLevel="2">
      <c r="A584" s="256"/>
      <c r="B584" s="257"/>
      <c r="C584" s="258"/>
      <c r="D584" s="255"/>
      <c r="E584" s="196" t="s">
        <v>945</v>
      </c>
      <c r="F584" s="274"/>
      <c r="G584" s="274" t="s">
        <v>668</v>
      </c>
      <c r="H584" s="196"/>
      <c r="I584" s="196"/>
      <c r="J584" s="267">
        <f t="shared" ref="J584" si="527" xml:space="preserve"> IF(J581 = 1, J582, I584 * (1 + J583))</f>
        <v>1</v>
      </c>
      <c r="K584" s="267">
        <f t="shared" ref="K584" si="528" xml:space="preserve"> IF(K581 = 1, K582, J584 * (1 + K583))</f>
        <v>1.0212697905005599</v>
      </c>
      <c r="L584" s="267">
        <f t="shared" ref="L584" si="529" xml:space="preserve"> IF(L581 = 1, L582, K584 * (1 + L583))</f>
        <v>1.0386214616983847</v>
      </c>
      <c r="M584" s="267">
        <f t="shared" ref="M584" si="530" xml:space="preserve"> IF(M581 = 1, M582, L584 * (1 + M583))</f>
        <v>1.03932329843261</v>
      </c>
      <c r="N584" s="267">
        <f t="shared" ref="N584" si="531" xml:space="preserve"> IF(N581 = 1, N582, M584 * (1 + N583))</f>
        <v>1.0611749168061764</v>
      </c>
      <c r="O584" s="267">
        <f t="shared" ref="O584" si="532" xml:space="preserve"> IF(O581 = 1, O582, N584 * (1 + O583))</f>
        <v>1.0611749168061764</v>
      </c>
      <c r="P584" s="267">
        <f t="shared" ref="P584" si="533" xml:space="preserve"> IF(P581 = 1, P582, O584 * (1 + P583))</f>
        <v>1.0611749168061764</v>
      </c>
      <c r="Q584" s="267">
        <f t="shared" ref="Q584" si="534" xml:space="preserve"> IF(Q581 = 1, Q582, P584 * (1 + Q583))</f>
        <v>1.0611749168061764</v>
      </c>
    </row>
    <row r="585" spans="1:17" s="259" customFormat="1" hidden="1" outlineLevel="2">
      <c r="A585" s="256"/>
      <c r="B585" s="257"/>
      <c r="C585" s="258"/>
      <c r="D585" s="255"/>
      <c r="E585" s="196" t="s">
        <v>1137</v>
      </c>
      <c r="F585" s="274"/>
      <c r="G585" s="196" t="s">
        <v>255</v>
      </c>
      <c r="H585" s="196"/>
      <c r="I585" s="196"/>
      <c r="J585" s="274">
        <f t="shared" ref="J585:Q585" si="535" xml:space="preserve"> (1 - $F580) * J579 * J584</f>
        <v>0</v>
      </c>
      <c r="K585" s="274">
        <f t="shared" si="535"/>
        <v>0</v>
      </c>
      <c r="L585" s="274">
        <f t="shared" si="535"/>
        <v>227.14297603760278</v>
      </c>
      <c r="M585" s="274">
        <f t="shared" si="535"/>
        <v>0</v>
      </c>
      <c r="N585" s="274">
        <f t="shared" si="535"/>
        <v>0</v>
      </c>
      <c r="O585" s="274">
        <f t="shared" si="535"/>
        <v>0</v>
      </c>
      <c r="P585" s="274">
        <f t="shared" si="535"/>
        <v>0</v>
      </c>
      <c r="Q585" s="274">
        <f t="shared" si="535"/>
        <v>0</v>
      </c>
    </row>
    <row r="586" spans="1:17" s="259" customFormat="1" hidden="1" outlineLevel="2">
      <c r="A586" s="256"/>
      <c r="B586" s="257"/>
      <c r="C586" s="258"/>
      <c r="D586" s="255"/>
      <c r="E586" s="196"/>
      <c r="F586" s="274"/>
      <c r="G586" s="196"/>
      <c r="H586" s="196"/>
      <c r="I586" s="196"/>
      <c r="J586" s="196"/>
      <c r="K586" s="196"/>
      <c r="L586" s="196"/>
      <c r="M586" s="196"/>
      <c r="N586" s="196"/>
      <c r="O586" s="196"/>
      <c r="P586" s="196"/>
      <c r="Q586" s="196"/>
    </row>
    <row r="587" spans="1:17" s="259" customFormat="1" hidden="1" outlineLevel="2">
      <c r="A587" s="256"/>
      <c r="B587" s="257"/>
      <c r="C587" s="196" t="s">
        <v>949</v>
      </c>
      <c r="D587" s="255"/>
      <c r="E587" s="196"/>
      <c r="F587" s="274"/>
      <c r="G587" s="196"/>
      <c r="H587" s="196"/>
      <c r="I587" s="196"/>
      <c r="J587" s="196"/>
      <c r="K587" s="196"/>
      <c r="L587" s="196"/>
      <c r="M587" s="196"/>
      <c r="N587" s="196"/>
      <c r="O587" s="196"/>
      <c r="P587" s="196"/>
      <c r="Q587" s="196"/>
    </row>
    <row r="588" spans="1:17" s="573" customFormat="1" hidden="1" outlineLevel="2">
      <c r="A588" s="572"/>
      <c r="B588" s="570"/>
      <c r="C588" s="574"/>
      <c r="D588" s="571"/>
      <c r="E588" s="577" t="str">
        <f t="shared" ref="E588:Q588" si="536" xml:space="preserve"> E576</f>
        <v>Bioresources: RCV - CPI(H) + RPI wedge initial balance - nominal (PR19FD)</v>
      </c>
      <c r="F588" s="577">
        <f t="shared" si="536"/>
        <v>0</v>
      </c>
      <c r="G588" s="577" t="str">
        <f t="shared" si="536"/>
        <v>£m</v>
      </c>
      <c r="H588" s="577">
        <f t="shared" si="536"/>
        <v>0</v>
      </c>
      <c r="I588" s="577">
        <f t="shared" si="536"/>
        <v>0</v>
      </c>
      <c r="J588" s="577">
        <f t="shared" si="536"/>
        <v>0</v>
      </c>
      <c r="K588" s="577">
        <f t="shared" si="536"/>
        <v>0</v>
      </c>
      <c r="L588" s="577">
        <f t="shared" si="536"/>
        <v>227.79501084610644</v>
      </c>
      <c r="M588" s="577">
        <f t="shared" si="536"/>
        <v>0</v>
      </c>
      <c r="N588" s="577">
        <f t="shared" si="536"/>
        <v>0</v>
      </c>
      <c r="O588" s="577">
        <f t="shared" si="536"/>
        <v>0</v>
      </c>
      <c r="P588" s="577">
        <f t="shared" si="536"/>
        <v>0</v>
      </c>
      <c r="Q588" s="577">
        <f t="shared" si="536"/>
        <v>0</v>
      </c>
    </row>
    <row r="589" spans="1:17" s="573" customFormat="1" hidden="1" outlineLevel="2">
      <c r="A589" s="572"/>
      <c r="B589" s="570"/>
      <c r="C589" s="574"/>
      <c r="D589" s="571"/>
      <c r="E589" s="577" t="str">
        <f t="shared" ref="E589:Q589" si="537" xml:space="preserve"> E585</f>
        <v>Bioresources: RCV - CPI(H) + RPI wedge initial balance - nominal (Actual)</v>
      </c>
      <c r="F589" s="577">
        <f t="shared" si="537"/>
        <v>0</v>
      </c>
      <c r="G589" s="577" t="str">
        <f t="shared" si="537"/>
        <v>£m</v>
      </c>
      <c r="H589" s="577">
        <f t="shared" si="537"/>
        <v>0</v>
      </c>
      <c r="I589" s="577">
        <f t="shared" si="537"/>
        <v>0</v>
      </c>
      <c r="J589" s="577">
        <f t="shared" si="537"/>
        <v>0</v>
      </c>
      <c r="K589" s="577">
        <f t="shared" si="537"/>
        <v>0</v>
      </c>
      <c r="L589" s="577">
        <f t="shared" si="537"/>
        <v>227.14297603760278</v>
      </c>
      <c r="M589" s="577">
        <f t="shared" si="537"/>
        <v>0</v>
      </c>
      <c r="N589" s="577">
        <f t="shared" si="537"/>
        <v>0</v>
      </c>
      <c r="O589" s="577">
        <f t="shared" si="537"/>
        <v>0</v>
      </c>
      <c r="P589" s="577">
        <f t="shared" si="537"/>
        <v>0</v>
      </c>
      <c r="Q589" s="577">
        <f t="shared" si="537"/>
        <v>0</v>
      </c>
    </row>
    <row r="590" spans="1:17" s="573" customFormat="1" hidden="1" outlineLevel="2">
      <c r="A590" s="572"/>
      <c r="B590" s="570"/>
      <c r="C590" s="574"/>
      <c r="D590" s="571"/>
      <c r="E590" s="577" t="s">
        <v>1138</v>
      </c>
      <c r="F590" s="577"/>
      <c r="G590" s="577" t="s">
        <v>255</v>
      </c>
      <c r="H590" s="577">
        <f t="shared" ref="H590" si="538" xml:space="preserve"> H589 - H588</f>
        <v>0</v>
      </c>
      <c r="I590" s="577">
        <f t="shared" ref="I590" si="539" xml:space="preserve"> I589 - I588</f>
        <v>0</v>
      </c>
      <c r="J590" s="577">
        <f t="shared" ref="J590" si="540" xml:space="preserve"> J589 - J588</f>
        <v>0</v>
      </c>
      <c r="K590" s="577">
        <f t="shared" ref="K590" si="541" xml:space="preserve"> K589 - K588</f>
        <v>0</v>
      </c>
      <c r="L590" s="577">
        <f t="shared" ref="L590" si="542" xml:space="preserve"> L589 - L588</f>
        <v>-0.65203480850365736</v>
      </c>
      <c r="M590" s="577">
        <f t="shared" ref="M590" si="543" xml:space="preserve"> M589 - M588</f>
        <v>0</v>
      </c>
      <c r="N590" s="577">
        <f t="shared" ref="N590" si="544" xml:space="preserve"> N589 - N588</f>
        <v>0</v>
      </c>
      <c r="O590" s="577">
        <f t="shared" ref="O590" si="545" xml:space="preserve"> O589 - O588</f>
        <v>0</v>
      </c>
      <c r="P590" s="577">
        <f t="shared" ref="P590" si="546" xml:space="preserve"> P589 - P588</f>
        <v>0</v>
      </c>
      <c r="Q590" s="577">
        <f t="shared" ref="Q590" si="547" xml:space="preserve"> Q589 - Q588</f>
        <v>0</v>
      </c>
    </row>
    <row r="591" spans="1:17" s="259" customFormat="1" hidden="1" outlineLevel="1">
      <c r="A591" s="256"/>
      <c r="B591" s="257"/>
      <c r="C591" s="258"/>
      <c r="D591" s="255"/>
      <c r="E591" s="196"/>
      <c r="F591" s="274"/>
      <c r="G591" s="196"/>
      <c r="H591" s="196"/>
      <c r="I591" s="196"/>
      <c r="J591" s="196"/>
      <c r="K591" s="196"/>
      <c r="L591" s="196"/>
      <c r="M591" s="196"/>
      <c r="N591" s="196"/>
      <c r="O591" s="196"/>
      <c r="P591" s="196"/>
      <c r="Q591" s="196"/>
    </row>
    <row r="592" spans="1:17" s="259" customFormat="1" hidden="1" outlineLevel="1" collapsed="1">
      <c r="A592" s="256"/>
      <c r="B592" s="257" t="s">
        <v>951</v>
      </c>
      <c r="C592" s="258"/>
      <c r="D592" s="255"/>
      <c r="E592" s="196"/>
      <c r="F592" s="196"/>
      <c r="G592" s="196"/>
      <c r="H592" s="196"/>
      <c r="I592" s="196"/>
      <c r="J592" s="196"/>
      <c r="K592" s="196"/>
      <c r="L592" s="196"/>
      <c r="M592" s="196"/>
      <c r="N592" s="196"/>
      <c r="O592" s="196"/>
      <c r="P592" s="196"/>
      <c r="Q592" s="196"/>
    </row>
    <row r="593" spans="1:17" s="259" customFormat="1" hidden="1" outlineLevel="2">
      <c r="A593" s="256"/>
      <c r="B593" s="257"/>
      <c r="C593" s="258"/>
      <c r="D593" s="255"/>
      <c r="E593" s="272" t="str">
        <f>Time!E$39</f>
        <v>Acquisition / initial balance date flag</v>
      </c>
      <c r="F593" s="272">
        <f>Time!F$39</f>
        <v>0</v>
      </c>
      <c r="G593" s="272" t="str">
        <f>Time!G$39</f>
        <v>flag</v>
      </c>
      <c r="H593" s="272">
        <f>Time!H$39</f>
        <v>1</v>
      </c>
      <c r="I593" s="272">
        <f>Time!I$39</f>
        <v>0</v>
      </c>
      <c r="J593" s="272">
        <f>Time!J$39</f>
        <v>0</v>
      </c>
      <c r="K593" s="272">
        <f>Time!K$39</f>
        <v>0</v>
      </c>
      <c r="L593" s="272">
        <f>Time!L$39</f>
        <v>1</v>
      </c>
      <c r="M593" s="272">
        <f>Time!M$39</f>
        <v>0</v>
      </c>
      <c r="N593" s="272">
        <f>Time!N$39</f>
        <v>0</v>
      </c>
      <c r="O593" s="272">
        <f>Time!O$39</f>
        <v>0</v>
      </c>
      <c r="P593" s="272">
        <f>Time!P$39</f>
        <v>0</v>
      </c>
      <c r="Q593" s="272">
        <f>Time!Q$39</f>
        <v>0</v>
      </c>
    </row>
    <row r="594" spans="1:17" s="259" customFormat="1" hidden="1" outlineLevel="2">
      <c r="A594" s="256"/>
      <c r="B594" s="257"/>
      <c r="C594" s="258"/>
      <c r="D594" s="255"/>
      <c r="E594" s="196" t="s">
        <v>1139</v>
      </c>
      <c r="F594" s="274"/>
      <c r="G594" s="196" t="s">
        <v>255</v>
      </c>
      <c r="H594" s="274"/>
      <c r="I594" s="274"/>
      <c r="J594" s="274">
        <f t="shared" ref="J594:Q594" si="548" xml:space="preserve"> J585</f>
        <v>0</v>
      </c>
      <c r="K594" s="274">
        <f t="shared" si="548"/>
        <v>0</v>
      </c>
      <c r="L594" s="274">
        <f t="shared" si="548"/>
        <v>227.14297603760278</v>
      </c>
      <c r="M594" s="274">
        <f t="shared" si="548"/>
        <v>0</v>
      </c>
      <c r="N594" s="274">
        <f t="shared" si="548"/>
        <v>0</v>
      </c>
      <c r="O594" s="274">
        <f t="shared" si="548"/>
        <v>0</v>
      </c>
      <c r="P594" s="274">
        <f t="shared" si="548"/>
        <v>0</v>
      </c>
      <c r="Q594" s="274">
        <f t="shared" si="548"/>
        <v>0</v>
      </c>
    </row>
    <row r="595" spans="1:17" s="259" customFormat="1" hidden="1" outlineLevel="2">
      <c r="A595" s="256"/>
      <c r="B595" s="257"/>
      <c r="C595" s="258"/>
      <c r="D595" s="255"/>
      <c r="E595" s="196"/>
      <c r="F595" s="274"/>
      <c r="G595" s="196"/>
      <c r="H595" s="274"/>
      <c r="I595" s="274"/>
      <c r="J595" s="274"/>
      <c r="K595" s="274"/>
      <c r="L595" s="274"/>
      <c r="M595" s="274"/>
      <c r="N595" s="274"/>
      <c r="O595" s="274"/>
      <c r="P595" s="274"/>
      <c r="Q595" s="274"/>
    </row>
    <row r="596" spans="1:17" s="281" customFormat="1" hidden="1" outlineLevel="2">
      <c r="A596" s="277"/>
      <c r="B596" s="278"/>
      <c r="C596" s="279"/>
      <c r="D596" s="280"/>
      <c r="E596" s="282" t="str">
        <f t="shared" ref="E596:Q596" si="549" xml:space="preserve"> E605</f>
        <v>RCV (RPI inflated RCV) balance BEG - BR - nominal</v>
      </c>
      <c r="F596" s="282">
        <f t="shared" si="549"/>
        <v>0</v>
      </c>
      <c r="G596" s="282" t="str">
        <f t="shared" si="549"/>
        <v>£m</v>
      </c>
      <c r="H596" s="282">
        <f t="shared" si="549"/>
        <v>0</v>
      </c>
      <c r="I596" s="282">
        <f t="shared" si="549"/>
        <v>0</v>
      </c>
      <c r="J596" s="282">
        <f t="shared" si="549"/>
        <v>0</v>
      </c>
      <c r="K596" s="282">
        <f t="shared" si="549"/>
        <v>0</v>
      </c>
      <c r="L596" s="282">
        <f t="shared" si="549"/>
        <v>0</v>
      </c>
      <c r="M596" s="282">
        <f t="shared" si="549"/>
        <v>227.14297603760278</v>
      </c>
      <c r="N596" s="282">
        <f t="shared" si="549"/>
        <v>208.32296325630821</v>
      </c>
      <c r="O596" s="282">
        <f t="shared" si="549"/>
        <v>199.72266923193803</v>
      </c>
      <c r="P596" s="282">
        <f t="shared" si="549"/>
        <v>0</v>
      </c>
      <c r="Q596" s="282">
        <f t="shared" si="549"/>
        <v>0</v>
      </c>
    </row>
    <row r="597" spans="1:17" s="259" customFormat="1" hidden="1" outlineLevel="2">
      <c r="A597" s="256"/>
      <c r="B597" s="257"/>
      <c r="C597" s="258"/>
      <c r="D597" s="255"/>
      <c r="E597" s="263" t="str">
        <f xml:space="preserve"> Index!E$239</f>
        <v>RPI index (actual) - FYA - annual inflation active</v>
      </c>
      <c r="F597" s="263">
        <f xml:space="preserve"> Index!F$239</f>
        <v>0</v>
      </c>
      <c r="G597" s="263" t="str">
        <f xml:space="preserve"> Index!G$239</f>
        <v>Factor</v>
      </c>
      <c r="H597" s="263">
        <f xml:space="preserve"> Index!H$239</f>
        <v>0</v>
      </c>
      <c r="I597" s="263">
        <f xml:space="preserve"> Index!I$239</f>
        <v>0</v>
      </c>
      <c r="J597" s="263">
        <f xml:space="preserve"> Index!J$239</f>
        <v>0</v>
      </c>
      <c r="K597" s="263">
        <f xml:space="preserve"> Index!K$239</f>
        <v>1.0305556397587075</v>
      </c>
      <c r="L597" s="263">
        <f xml:space="preserve"> Index!L$239</f>
        <v>1.0258846368797245</v>
      </c>
      <c r="M597" s="263">
        <f xml:space="preserve"> Index!M$239</f>
        <v>1.0086825136806705</v>
      </c>
      <c r="N597" s="263">
        <f xml:space="preserve"> Index!N$239</f>
        <v>1.0577620396600564</v>
      </c>
      <c r="O597" s="263">
        <f xml:space="preserve"> Index!O$239</f>
        <v>0</v>
      </c>
      <c r="P597" s="263">
        <f xml:space="preserve"> Index!P$239</f>
        <v>0</v>
      </c>
      <c r="Q597" s="263">
        <f xml:space="preserve"> Index!Q$239</f>
        <v>0</v>
      </c>
    </row>
    <row r="598" spans="1:17" s="259" customFormat="1" hidden="1" outlineLevel="2">
      <c r="A598" s="256"/>
      <c r="B598" s="257"/>
      <c r="C598" s="258"/>
      <c r="D598" s="255"/>
      <c r="E598" s="196" t="s">
        <v>371</v>
      </c>
      <c r="F598" s="196"/>
      <c r="G598" s="196" t="s">
        <v>255</v>
      </c>
      <c r="H598" s="196"/>
      <c r="I598" s="196"/>
      <c r="J598" s="274">
        <f t="shared" ref="J598:Q598" si="550" xml:space="preserve"> J596 * (J597 - 1)</f>
        <v>0</v>
      </c>
      <c r="K598" s="274">
        <f t="shared" si="550"/>
        <v>0</v>
      </c>
      <c r="L598" s="274">
        <f t="shared" si="550"/>
        <v>0</v>
      </c>
      <c r="M598" s="274">
        <f t="shared" si="550"/>
        <v>1.9721719969147029</v>
      </c>
      <c r="N598" s="274">
        <f t="shared" si="550"/>
        <v>12.033159265711356</v>
      </c>
      <c r="O598" s="274">
        <f t="shared" si="550"/>
        <v>-199.72266923193803</v>
      </c>
      <c r="P598" s="274">
        <f t="shared" si="550"/>
        <v>0</v>
      </c>
      <c r="Q598" s="274">
        <f t="shared" si="550"/>
        <v>0</v>
      </c>
    </row>
    <row r="599" spans="1:17" s="259" customFormat="1" hidden="1" outlineLevel="2">
      <c r="A599" s="256"/>
      <c r="B599" s="257"/>
      <c r="C599" s="258"/>
      <c r="D599" s="255"/>
      <c r="E599" s="196"/>
      <c r="F599" s="196"/>
      <c r="G599" s="196"/>
      <c r="H599" s="196"/>
      <c r="I599" s="196"/>
      <c r="J599" s="196"/>
      <c r="K599" s="196"/>
      <c r="L599" s="196"/>
      <c r="M599" s="196"/>
      <c r="N599" s="196"/>
      <c r="O599" s="196"/>
      <c r="P599" s="196"/>
      <c r="Q599" s="196"/>
    </row>
    <row r="600" spans="1:17" s="292" customFormat="1" hidden="1" outlineLevel="2">
      <c r="A600" s="287"/>
      <c r="B600" s="288"/>
      <c r="C600" s="289"/>
      <c r="D600" s="290"/>
      <c r="E600" s="181" t="str">
        <f xml:space="preserve"> Inp!E$179</f>
        <v>Run-off rate - CPI(H) + RPI wedge - active - BR</v>
      </c>
      <c r="F600" s="181">
        <f xml:space="preserve"> Inp!F$179</f>
        <v>0</v>
      </c>
      <c r="G600" s="181" t="str">
        <f xml:space="preserve"> Inp!G$179</f>
        <v>%</v>
      </c>
      <c r="H600" s="291">
        <f xml:space="preserve"> Inp!H$179</f>
        <v>0</v>
      </c>
      <c r="I600" s="291">
        <f xml:space="preserve"> Inp!I$179</f>
        <v>0</v>
      </c>
      <c r="J600" s="291">
        <f xml:space="preserve"> Inp!J$179</f>
        <v>0</v>
      </c>
      <c r="K600" s="291">
        <f xml:space="preserve"> Inp!K$179</f>
        <v>0</v>
      </c>
      <c r="L600" s="291">
        <f xml:space="preserve"> Inp!L$179</f>
        <v>0</v>
      </c>
      <c r="M600" s="291">
        <f xml:space="preserve"> Inp!M$179</f>
        <v>9.0749934941345797E-2</v>
      </c>
      <c r="N600" s="291">
        <f xml:space="preserve"> Inp!N$179</f>
        <v>9.3636850448844205E-2</v>
      </c>
      <c r="O600" s="291">
        <f xml:space="preserve"> Inp!O$179</f>
        <v>9.8058595748849606E-2</v>
      </c>
      <c r="P600" s="291">
        <f xml:space="preserve"> Inp!P$179</f>
        <v>0.103509557231351</v>
      </c>
      <c r="Q600" s="291">
        <f xml:space="preserve"> Inp!Q$179</f>
        <v>0.10950797283107599</v>
      </c>
    </row>
    <row r="601" spans="1:17" s="281" customFormat="1" hidden="1" outlineLevel="2">
      <c r="A601" s="277"/>
      <c r="B601" s="278"/>
      <c r="C601" s="279"/>
      <c r="D601" s="280"/>
      <c r="E601" s="282" t="str">
        <f t="shared" ref="E601:Q601" si="551" xml:space="preserve"> E605</f>
        <v>RCV (RPI inflated RCV) balance BEG - BR - nominal</v>
      </c>
      <c r="F601" s="282">
        <f t="shared" si="551"/>
        <v>0</v>
      </c>
      <c r="G601" s="282" t="str">
        <f t="shared" si="551"/>
        <v>£m</v>
      </c>
      <c r="H601" s="282">
        <f t="shared" si="551"/>
        <v>0</v>
      </c>
      <c r="I601" s="282">
        <f t="shared" si="551"/>
        <v>0</v>
      </c>
      <c r="J601" s="282">
        <f t="shared" si="551"/>
        <v>0</v>
      </c>
      <c r="K601" s="282">
        <f t="shared" si="551"/>
        <v>0</v>
      </c>
      <c r="L601" s="282">
        <f t="shared" si="551"/>
        <v>0</v>
      </c>
      <c r="M601" s="282">
        <f t="shared" si="551"/>
        <v>227.14297603760278</v>
      </c>
      <c r="N601" s="282">
        <f t="shared" si="551"/>
        <v>208.32296325630821</v>
      </c>
      <c r="O601" s="282">
        <f t="shared" si="551"/>
        <v>199.72266923193803</v>
      </c>
      <c r="P601" s="282">
        <f t="shared" si="551"/>
        <v>0</v>
      </c>
      <c r="Q601" s="282">
        <f t="shared" si="551"/>
        <v>0</v>
      </c>
    </row>
    <row r="602" spans="1:17" s="259" customFormat="1" hidden="1" outlineLevel="2">
      <c r="A602" s="256"/>
      <c r="B602" s="257"/>
      <c r="C602" s="258"/>
      <c r="D602" s="255"/>
      <c r="E602" s="196" t="str">
        <f t="shared" ref="E602:Q602" si="552" xml:space="preserve"> E598</f>
        <v>Indexation on RCV - CPI(H) + RPI wedge bf balance - BR - nominal</v>
      </c>
      <c r="F602" s="196">
        <f t="shared" si="552"/>
        <v>0</v>
      </c>
      <c r="G602" s="196" t="str">
        <f t="shared" si="552"/>
        <v>£m</v>
      </c>
      <c r="H602" s="274">
        <f t="shared" si="552"/>
        <v>0</v>
      </c>
      <c r="I602" s="274">
        <f t="shared" si="552"/>
        <v>0</v>
      </c>
      <c r="J602" s="274">
        <f t="shared" si="552"/>
        <v>0</v>
      </c>
      <c r="K602" s="274">
        <f t="shared" si="552"/>
        <v>0</v>
      </c>
      <c r="L602" s="274">
        <f t="shared" si="552"/>
        <v>0</v>
      </c>
      <c r="M602" s="274">
        <f t="shared" si="552"/>
        <v>1.9721719969147029</v>
      </c>
      <c r="N602" s="274">
        <f t="shared" si="552"/>
        <v>12.033159265711356</v>
      </c>
      <c r="O602" s="274">
        <f t="shared" si="552"/>
        <v>-199.72266923193803</v>
      </c>
      <c r="P602" s="274">
        <f t="shared" si="552"/>
        <v>0</v>
      </c>
      <c r="Q602" s="274">
        <f t="shared" si="552"/>
        <v>0</v>
      </c>
    </row>
    <row r="603" spans="1:17" s="259" customFormat="1" hidden="1" outlineLevel="2">
      <c r="A603" s="256"/>
      <c r="B603" s="257"/>
      <c r="C603" s="258"/>
      <c r="D603" s="255"/>
      <c r="E603" s="196" t="s">
        <v>1140</v>
      </c>
      <c r="F603" s="196"/>
      <c r="G603" s="196" t="s">
        <v>255</v>
      </c>
      <c r="H603" s="274"/>
      <c r="I603" s="274"/>
      <c r="J603" s="274">
        <f t="shared" ref="J603:Q603" si="553" xml:space="preserve"> (J601 + J602) * J600</f>
        <v>0</v>
      </c>
      <c r="K603" s="274">
        <f t="shared" si="553"/>
        <v>0</v>
      </c>
      <c r="L603" s="274">
        <f t="shared" si="553"/>
        <v>0</v>
      </c>
      <c r="M603" s="274">
        <f t="shared" si="553"/>
        <v>20.792184778209272</v>
      </c>
      <c r="N603" s="274">
        <f t="shared" si="553"/>
        <v>20.633453290081537</v>
      </c>
      <c r="O603" s="274">
        <f t="shared" si="553"/>
        <v>0</v>
      </c>
      <c r="P603" s="274">
        <f t="shared" si="553"/>
        <v>0</v>
      </c>
      <c r="Q603" s="274">
        <f t="shared" si="553"/>
        <v>0</v>
      </c>
    </row>
    <row r="604" spans="1:17" s="259" customFormat="1" hidden="1" outlineLevel="2">
      <c r="A604" s="256"/>
      <c r="B604" s="257"/>
      <c r="C604" s="258"/>
      <c r="D604" s="255"/>
      <c r="E604" s="196"/>
      <c r="F604" s="196"/>
      <c r="G604" s="196"/>
      <c r="H604" s="274"/>
      <c r="I604" s="274"/>
      <c r="J604" s="274"/>
      <c r="K604" s="274"/>
      <c r="L604" s="274"/>
      <c r="M604" s="274"/>
      <c r="N604" s="274"/>
      <c r="O604" s="274"/>
      <c r="P604" s="274"/>
      <c r="Q604" s="274"/>
    </row>
    <row r="605" spans="1:17" s="259" customFormat="1" hidden="1" outlineLevel="2">
      <c r="A605" s="256"/>
      <c r="B605" s="257"/>
      <c r="C605" s="258"/>
      <c r="D605" s="255"/>
      <c r="E605" s="196" t="s">
        <v>1141</v>
      </c>
      <c r="F605" s="196"/>
      <c r="G605" s="196" t="s">
        <v>255</v>
      </c>
      <c r="H605" s="274"/>
      <c r="I605" s="274"/>
      <c r="J605" s="274">
        <f t="shared" ref="J605" si="554" xml:space="preserve"> I608</f>
        <v>0</v>
      </c>
      <c r="K605" s="274">
        <f t="shared" ref="K605" si="555" xml:space="preserve"> J608</f>
        <v>0</v>
      </c>
      <c r="L605" s="274">
        <f t="shared" ref="L605" si="556" xml:space="preserve"> K608</f>
        <v>0</v>
      </c>
      <c r="M605" s="274">
        <f t="shared" ref="M605" si="557" xml:space="preserve"> L608</f>
        <v>227.14297603760278</v>
      </c>
      <c r="N605" s="274">
        <f t="shared" ref="N605" si="558" xml:space="preserve"> M608</f>
        <v>208.32296325630821</v>
      </c>
      <c r="O605" s="274">
        <f t="shared" ref="O605" si="559" xml:space="preserve"> N608</f>
        <v>199.72266923193803</v>
      </c>
      <c r="P605" s="274">
        <f t="shared" ref="P605" si="560" xml:space="preserve"> O608</f>
        <v>0</v>
      </c>
      <c r="Q605" s="274">
        <f t="shared" ref="Q605" si="561" xml:space="preserve"> P608</f>
        <v>0</v>
      </c>
    </row>
    <row r="606" spans="1:17" s="259" customFormat="1" hidden="1" outlineLevel="2">
      <c r="A606" s="256"/>
      <c r="B606" s="257"/>
      <c r="C606" s="258"/>
      <c r="D606" s="255" t="s">
        <v>719</v>
      </c>
      <c r="E606" s="196" t="str">
        <f t="shared" ref="E606:Q606" si="562" xml:space="preserve"> E598</f>
        <v>Indexation on RCV - CPI(H) + RPI wedge bf balance - BR - nominal</v>
      </c>
      <c r="F606" s="196">
        <f t="shared" si="562"/>
        <v>0</v>
      </c>
      <c r="G606" s="196" t="str">
        <f t="shared" si="562"/>
        <v>£m</v>
      </c>
      <c r="H606" s="274">
        <f t="shared" si="562"/>
        <v>0</v>
      </c>
      <c r="I606" s="274">
        <f t="shared" si="562"/>
        <v>0</v>
      </c>
      <c r="J606" s="274">
        <f t="shared" si="562"/>
        <v>0</v>
      </c>
      <c r="K606" s="274">
        <f t="shared" si="562"/>
        <v>0</v>
      </c>
      <c r="L606" s="274">
        <f t="shared" si="562"/>
        <v>0</v>
      </c>
      <c r="M606" s="274">
        <f t="shared" si="562"/>
        <v>1.9721719969147029</v>
      </c>
      <c r="N606" s="274">
        <f t="shared" si="562"/>
        <v>12.033159265711356</v>
      </c>
      <c r="O606" s="274">
        <f t="shared" si="562"/>
        <v>-199.72266923193803</v>
      </c>
      <c r="P606" s="274">
        <f t="shared" si="562"/>
        <v>0</v>
      </c>
      <c r="Q606" s="274">
        <f t="shared" si="562"/>
        <v>0</v>
      </c>
    </row>
    <row r="607" spans="1:17" s="259" customFormat="1" hidden="1" outlineLevel="2">
      <c r="A607" s="256"/>
      <c r="B607" s="257"/>
      <c r="C607" s="258"/>
      <c r="D607" s="255" t="s">
        <v>631</v>
      </c>
      <c r="E607" s="196" t="str">
        <f t="shared" ref="E607:Q607" si="563" xml:space="preserve"> E603</f>
        <v>RCV - CPI(H) + RPI wedge run-off - BR - nominal</v>
      </c>
      <c r="F607" s="196">
        <f t="shared" si="563"/>
        <v>0</v>
      </c>
      <c r="G607" s="196" t="str">
        <f t="shared" si="563"/>
        <v>£m</v>
      </c>
      <c r="H607" s="274">
        <f t="shared" si="563"/>
        <v>0</v>
      </c>
      <c r="I607" s="274">
        <f t="shared" si="563"/>
        <v>0</v>
      </c>
      <c r="J607" s="274">
        <f t="shared" si="563"/>
        <v>0</v>
      </c>
      <c r="K607" s="274">
        <f t="shared" si="563"/>
        <v>0</v>
      </c>
      <c r="L607" s="274">
        <f t="shared" si="563"/>
        <v>0</v>
      </c>
      <c r="M607" s="274">
        <f t="shared" si="563"/>
        <v>20.792184778209272</v>
      </c>
      <c r="N607" s="274">
        <f t="shared" si="563"/>
        <v>20.633453290081537</v>
      </c>
      <c r="O607" s="274">
        <f t="shared" si="563"/>
        <v>0</v>
      </c>
      <c r="P607" s="274">
        <f t="shared" si="563"/>
        <v>0</v>
      </c>
      <c r="Q607" s="274">
        <f t="shared" si="563"/>
        <v>0</v>
      </c>
    </row>
    <row r="608" spans="1:17" s="259" customFormat="1" hidden="1" outlineLevel="2">
      <c r="A608" s="256"/>
      <c r="B608" s="257"/>
      <c r="C608" s="258"/>
      <c r="D608" s="255"/>
      <c r="E608" s="196" t="s">
        <v>1142</v>
      </c>
      <c r="F608" s="196"/>
      <c r="G608" s="196" t="s">
        <v>255</v>
      </c>
      <c r="H608" s="274"/>
      <c r="I608" s="274"/>
      <c r="J608" s="274">
        <f t="shared" ref="J608:Q608" si="564" xml:space="preserve"> IF(J593 = 1, J594, J605 + J606 - J607)</f>
        <v>0</v>
      </c>
      <c r="K608" s="274">
        <f t="shared" si="564"/>
        <v>0</v>
      </c>
      <c r="L608" s="274">
        <f t="shared" si="564"/>
        <v>227.14297603760278</v>
      </c>
      <c r="M608" s="274">
        <f t="shared" si="564"/>
        <v>208.32296325630821</v>
      </c>
      <c r="N608" s="274">
        <f t="shared" si="564"/>
        <v>199.72266923193803</v>
      </c>
      <c r="O608" s="274">
        <f t="shared" si="564"/>
        <v>0</v>
      </c>
      <c r="P608" s="274">
        <f t="shared" si="564"/>
        <v>0</v>
      </c>
      <c r="Q608" s="274">
        <f t="shared" si="564"/>
        <v>0</v>
      </c>
    </row>
    <row r="609" spans="1:17" s="259" customFormat="1" hidden="1" outlineLevel="1">
      <c r="A609" s="256"/>
      <c r="B609" s="257"/>
      <c r="C609" s="258"/>
      <c r="D609" s="255"/>
      <c r="E609" s="196"/>
      <c r="F609" s="196"/>
      <c r="G609" s="196"/>
      <c r="H609" s="196"/>
      <c r="I609" s="196"/>
      <c r="J609" s="196"/>
      <c r="K609" s="196"/>
      <c r="L609" s="196"/>
      <c r="M609" s="196"/>
      <c r="N609" s="196"/>
      <c r="O609" s="196"/>
      <c r="P609" s="196"/>
      <c r="Q609" s="196"/>
    </row>
    <row r="610" spans="1:17" s="259" customFormat="1" hidden="1" outlineLevel="1" collapsed="1">
      <c r="A610" s="256"/>
      <c r="B610" s="257" t="s">
        <v>956</v>
      </c>
      <c r="C610" s="258"/>
      <c r="D610" s="255"/>
      <c r="E610" s="196"/>
      <c r="F610" s="196"/>
      <c r="G610" s="196"/>
      <c r="H610" s="196"/>
      <c r="I610" s="196"/>
      <c r="J610" s="196"/>
      <c r="K610" s="196"/>
      <c r="L610" s="196"/>
      <c r="M610" s="196"/>
      <c r="N610" s="196"/>
      <c r="O610" s="196"/>
      <c r="P610" s="196"/>
      <c r="Q610" s="196"/>
    </row>
    <row r="611" spans="1:17" s="259" customFormat="1" hidden="1" outlineLevel="2">
      <c r="A611" s="256"/>
      <c r="B611" s="257"/>
      <c r="C611" s="258"/>
      <c r="D611" s="255"/>
      <c r="E611" s="274" t="str">
        <f t="shared" ref="E611:Q611" si="565" xml:space="preserve"> E605</f>
        <v>RCV (RPI inflated RCV) balance BEG - BR - nominal</v>
      </c>
      <c r="F611" s="274">
        <f t="shared" si="565"/>
        <v>0</v>
      </c>
      <c r="G611" s="274" t="str">
        <f t="shared" si="565"/>
        <v>£m</v>
      </c>
      <c r="H611" s="274">
        <f t="shared" si="565"/>
        <v>0</v>
      </c>
      <c r="I611" s="274">
        <f t="shared" si="565"/>
        <v>0</v>
      </c>
      <c r="J611" s="274">
        <f t="shared" si="565"/>
        <v>0</v>
      </c>
      <c r="K611" s="274">
        <f t="shared" si="565"/>
        <v>0</v>
      </c>
      <c r="L611" s="274">
        <f t="shared" si="565"/>
        <v>0</v>
      </c>
      <c r="M611" s="274">
        <f t="shared" si="565"/>
        <v>227.14297603760278</v>
      </c>
      <c r="N611" s="274">
        <f t="shared" si="565"/>
        <v>208.32296325630821</v>
      </c>
      <c r="O611" s="274">
        <f t="shared" si="565"/>
        <v>199.72266923193803</v>
      </c>
      <c r="P611" s="274">
        <f t="shared" si="565"/>
        <v>0</v>
      </c>
      <c r="Q611" s="274">
        <f t="shared" si="565"/>
        <v>0</v>
      </c>
    </row>
    <row r="612" spans="1:17" s="259" customFormat="1" hidden="1" outlineLevel="2">
      <c r="A612" s="256"/>
      <c r="B612" s="257"/>
      <c r="C612" s="258"/>
      <c r="D612" s="255"/>
      <c r="E612" s="274" t="str">
        <f t="shared" ref="E612:Q612" si="566" xml:space="preserve"> E606</f>
        <v>Indexation on RCV - CPI(H) + RPI wedge bf balance - BR - nominal</v>
      </c>
      <c r="F612" s="274">
        <f t="shared" si="566"/>
        <v>0</v>
      </c>
      <c r="G612" s="274" t="str">
        <f t="shared" si="566"/>
        <v>£m</v>
      </c>
      <c r="H612" s="274">
        <f t="shared" si="566"/>
        <v>0</v>
      </c>
      <c r="I612" s="274">
        <f t="shared" si="566"/>
        <v>0</v>
      </c>
      <c r="J612" s="274">
        <f t="shared" si="566"/>
        <v>0</v>
      </c>
      <c r="K612" s="274">
        <f t="shared" si="566"/>
        <v>0</v>
      </c>
      <c r="L612" s="274">
        <f t="shared" si="566"/>
        <v>0</v>
      </c>
      <c r="M612" s="274">
        <f t="shared" si="566"/>
        <v>1.9721719969147029</v>
      </c>
      <c r="N612" s="274">
        <f t="shared" si="566"/>
        <v>12.033159265711356</v>
      </c>
      <c r="O612" s="274">
        <f t="shared" si="566"/>
        <v>-199.72266923193803</v>
      </c>
      <c r="P612" s="274">
        <f t="shared" si="566"/>
        <v>0</v>
      </c>
      <c r="Q612" s="274">
        <f t="shared" si="566"/>
        <v>0</v>
      </c>
    </row>
    <row r="613" spans="1:17" s="259" customFormat="1" hidden="1" outlineLevel="2">
      <c r="A613" s="256"/>
      <c r="B613" s="257"/>
      <c r="C613" s="258"/>
      <c r="D613" s="255"/>
      <c r="E613" s="274" t="str">
        <f t="shared" ref="E613:Q613" si="567" xml:space="preserve"> E607</f>
        <v>RCV - CPI(H) + RPI wedge run-off - BR - nominal</v>
      </c>
      <c r="F613" s="274">
        <f t="shared" si="567"/>
        <v>0</v>
      </c>
      <c r="G613" s="274" t="str">
        <f t="shared" si="567"/>
        <v>£m</v>
      </c>
      <c r="H613" s="274">
        <f t="shared" si="567"/>
        <v>0</v>
      </c>
      <c r="I613" s="274">
        <f t="shared" si="567"/>
        <v>0</v>
      </c>
      <c r="J613" s="274">
        <f t="shared" si="567"/>
        <v>0</v>
      </c>
      <c r="K613" s="274">
        <f t="shared" si="567"/>
        <v>0</v>
      </c>
      <c r="L613" s="274">
        <f t="shared" si="567"/>
        <v>0</v>
      </c>
      <c r="M613" s="274">
        <f t="shared" si="567"/>
        <v>20.792184778209272</v>
      </c>
      <c r="N613" s="274">
        <f t="shared" si="567"/>
        <v>20.633453290081537</v>
      </c>
      <c r="O613" s="274">
        <f t="shared" si="567"/>
        <v>0</v>
      </c>
      <c r="P613" s="274">
        <f t="shared" si="567"/>
        <v>0</v>
      </c>
      <c r="Q613" s="274">
        <f t="shared" si="567"/>
        <v>0</v>
      </c>
    </row>
    <row r="614" spans="1:17" s="259" customFormat="1" hidden="1" outlineLevel="2">
      <c r="A614" s="256"/>
      <c r="B614" s="257"/>
      <c r="C614" s="258"/>
      <c r="D614" s="255"/>
      <c r="E614" s="274" t="str">
        <f t="shared" ref="E614:Q614" si="568" xml:space="preserve"> E608</f>
        <v>RCV (RPI inflated RCV) balance END - BR - nominal</v>
      </c>
      <c r="F614" s="274">
        <f t="shared" si="568"/>
        <v>0</v>
      </c>
      <c r="G614" s="274" t="str">
        <f t="shared" si="568"/>
        <v>£m</v>
      </c>
      <c r="H614" s="274">
        <f t="shared" si="568"/>
        <v>0</v>
      </c>
      <c r="I614" s="274">
        <f t="shared" si="568"/>
        <v>0</v>
      </c>
      <c r="J614" s="274">
        <f t="shared" si="568"/>
        <v>0</v>
      </c>
      <c r="K614" s="274">
        <f t="shared" si="568"/>
        <v>0</v>
      </c>
      <c r="L614" s="274">
        <f t="shared" si="568"/>
        <v>227.14297603760278</v>
      </c>
      <c r="M614" s="274">
        <f t="shared" si="568"/>
        <v>208.32296325630821</v>
      </c>
      <c r="N614" s="274">
        <f t="shared" si="568"/>
        <v>199.72266923193803</v>
      </c>
      <c r="O614" s="274">
        <f t="shared" si="568"/>
        <v>0</v>
      </c>
      <c r="P614" s="274">
        <f t="shared" si="568"/>
        <v>0</v>
      </c>
      <c r="Q614" s="274">
        <f t="shared" si="568"/>
        <v>0</v>
      </c>
    </row>
    <row r="615" spans="1:17" s="259" customFormat="1" hidden="1" outlineLevel="2">
      <c r="A615" s="256"/>
      <c r="B615" s="257"/>
      <c r="C615" s="258"/>
      <c r="D615" s="255"/>
      <c r="E615" s="196" t="s">
        <v>1143</v>
      </c>
      <c r="F615" s="196"/>
      <c r="G615" s="196" t="s">
        <v>255</v>
      </c>
      <c r="H615" s="274"/>
      <c r="I615" s="274"/>
      <c r="J615" s="274">
        <f t="shared" ref="J615:Q615" si="569" xml:space="preserve"> ((J611 + J612) + J614) / 2</f>
        <v>0</v>
      </c>
      <c r="K615" s="274">
        <f t="shared" si="569"/>
        <v>0</v>
      </c>
      <c r="L615" s="274">
        <f t="shared" si="569"/>
        <v>113.57148801880139</v>
      </c>
      <c r="M615" s="274">
        <f t="shared" si="569"/>
        <v>218.71905564541285</v>
      </c>
      <c r="N615" s="274">
        <f t="shared" si="569"/>
        <v>210.0393958769788</v>
      </c>
      <c r="O615" s="274">
        <f t="shared" si="569"/>
        <v>0</v>
      </c>
      <c r="P615" s="274">
        <f t="shared" si="569"/>
        <v>0</v>
      </c>
      <c r="Q615" s="274">
        <f t="shared" si="569"/>
        <v>0</v>
      </c>
    </row>
    <row r="616" spans="1:17" s="259" customFormat="1" hidden="1" outlineLevel="2">
      <c r="A616" s="256"/>
      <c r="B616" s="257"/>
      <c r="C616" s="258"/>
      <c r="D616" s="255"/>
      <c r="E616" s="196"/>
      <c r="F616" s="196"/>
      <c r="G616" s="196"/>
      <c r="H616" s="196"/>
      <c r="I616" s="196"/>
      <c r="J616" s="196"/>
      <c r="K616" s="196"/>
      <c r="L616" s="196"/>
      <c r="M616" s="196"/>
      <c r="N616" s="196"/>
      <c r="O616" s="196"/>
      <c r="P616" s="196"/>
      <c r="Q616" s="196"/>
    </row>
    <row r="617" spans="1:17" s="259" customFormat="1" hidden="1" outlineLevel="2">
      <c r="A617" s="256"/>
      <c r="B617" s="257"/>
      <c r="C617" s="258"/>
      <c r="D617" s="255"/>
      <c r="E617" s="263" t="str">
        <f xml:space="preserve"> Index!E$199</f>
        <v>CPIH index (actual) - FYA - inflate from FYA 2017-18</v>
      </c>
      <c r="F617" s="263">
        <f xml:space="preserve"> Index!F$199</f>
        <v>0</v>
      </c>
      <c r="G617" s="263" t="str">
        <f xml:space="preserve"> Index!G$199</f>
        <v>Factor</v>
      </c>
      <c r="H617" s="263">
        <f xml:space="preserve"> Index!H$199</f>
        <v>0</v>
      </c>
      <c r="I617" s="263">
        <f xml:space="preserve"> Index!I$199</f>
        <v>0</v>
      </c>
      <c r="J617" s="263">
        <f xml:space="preserve"> Index!J$199</f>
        <v>1</v>
      </c>
      <c r="K617" s="263">
        <f xml:space="preserve"> Index!K$199</f>
        <v>1.0212697905005599</v>
      </c>
      <c r="L617" s="263">
        <f xml:space="preserve"> Index!L$199</f>
        <v>1.0386214616983847</v>
      </c>
      <c r="M617" s="263">
        <f xml:space="preserve"> Index!M$199</f>
        <v>1.0469374700143934</v>
      </c>
      <c r="N617" s="263">
        <f xml:space="preserve"> Index!N$199</f>
        <v>1.0853990084759317</v>
      </c>
      <c r="O617" s="263">
        <f xml:space="preserve"> Index!O$199</f>
        <v>0</v>
      </c>
      <c r="P617" s="263">
        <f xml:space="preserve"> Index!P$199</f>
        <v>0</v>
      </c>
      <c r="Q617" s="263">
        <f xml:space="preserve"> Index!Q$199</f>
        <v>0</v>
      </c>
    </row>
    <row r="618" spans="1:17" s="259" customFormat="1" hidden="1" outlineLevel="2">
      <c r="A618" s="256"/>
      <c r="B618" s="257"/>
      <c r="C618" s="258"/>
      <c r="D618" s="255"/>
      <c r="E618" s="196"/>
      <c r="F618" s="196"/>
      <c r="G618" s="196"/>
      <c r="H618" s="196"/>
      <c r="I618" s="196"/>
      <c r="J618" s="196"/>
      <c r="K618" s="196"/>
      <c r="L618" s="196"/>
      <c r="M618" s="196"/>
      <c r="N618" s="196"/>
      <c r="O618" s="196"/>
      <c r="P618" s="196"/>
      <c r="Q618" s="196"/>
    </row>
    <row r="619" spans="1:17" s="573" customFormat="1" hidden="1" outlineLevel="2">
      <c r="A619" s="572"/>
      <c r="B619" s="570"/>
      <c r="C619" s="574"/>
      <c r="D619" s="571"/>
      <c r="E619" s="196" t="s">
        <v>1144</v>
      </c>
      <c r="F619" s="196"/>
      <c r="G619" s="196" t="s">
        <v>255</v>
      </c>
      <c r="H619" s="577"/>
      <c r="I619" s="577"/>
      <c r="J619" s="577">
        <f t="shared" ref="J619:Q619" si="570" xml:space="preserve"> IF(J$13 = 1, J611 / J617, 0)</f>
        <v>0</v>
      </c>
      <c r="K619" s="577">
        <f t="shared" si="570"/>
        <v>0</v>
      </c>
      <c r="L619" s="577">
        <f t="shared" si="570"/>
        <v>0</v>
      </c>
      <c r="M619" s="577">
        <f t="shared" si="570"/>
        <v>216.95944843246463</v>
      </c>
      <c r="N619" s="577">
        <f t="shared" si="570"/>
        <v>191.93214811281788</v>
      </c>
      <c r="O619" s="577">
        <f t="shared" si="570"/>
        <v>0</v>
      </c>
      <c r="P619" s="577">
        <f t="shared" si="570"/>
        <v>0</v>
      </c>
      <c r="Q619" s="577">
        <f t="shared" si="570"/>
        <v>0</v>
      </c>
    </row>
    <row r="620" spans="1:17" s="573" customFormat="1" hidden="1" outlineLevel="2">
      <c r="A620" s="572"/>
      <c r="B620" s="570"/>
      <c r="C620" s="574"/>
      <c r="D620" s="571" t="s">
        <v>719</v>
      </c>
      <c r="E620" s="196" t="s">
        <v>851</v>
      </c>
      <c r="F620" s="196"/>
      <c r="G620" s="196" t="s">
        <v>255</v>
      </c>
      <c r="H620" s="577"/>
      <c r="I620" s="577"/>
      <c r="J620" s="577">
        <f t="shared" ref="J620:Q620" si="571" xml:space="preserve"> IF(J$13 = 1, J612 / J617, 0)</f>
        <v>0</v>
      </c>
      <c r="K620" s="577">
        <f t="shared" si="571"/>
        <v>0</v>
      </c>
      <c r="L620" s="577">
        <f t="shared" si="571"/>
        <v>0</v>
      </c>
      <c r="M620" s="577">
        <f t="shared" si="571"/>
        <v>1.8837533791656051</v>
      </c>
      <c r="N620" s="577">
        <f t="shared" si="571"/>
        <v>11.086392351332416</v>
      </c>
      <c r="O620" s="577">
        <f t="shared" si="571"/>
        <v>0</v>
      </c>
      <c r="P620" s="577">
        <f t="shared" si="571"/>
        <v>0</v>
      </c>
      <c r="Q620" s="577">
        <f t="shared" si="571"/>
        <v>0</v>
      </c>
    </row>
    <row r="621" spans="1:17" s="573" customFormat="1" hidden="1" outlineLevel="2">
      <c r="A621" s="572"/>
      <c r="B621" s="570"/>
      <c r="C621" s="574"/>
      <c r="D621" s="571" t="str">
        <f xml:space="preserve"> PR19FDPublishedTables!D$29</f>
        <v>less</v>
      </c>
      <c r="E621" s="196" t="s">
        <v>1145</v>
      </c>
      <c r="F621" s="196"/>
      <c r="G621" s="196" t="s">
        <v>255</v>
      </c>
      <c r="H621" s="577"/>
      <c r="I621" s="577"/>
      <c r="J621" s="577">
        <f t="shared" ref="J621:Q621" si="572" xml:space="preserve"> IF(J$13 = 1, J613 / J617, 0)</f>
        <v>0</v>
      </c>
      <c r="K621" s="577">
        <f t="shared" si="572"/>
        <v>0</v>
      </c>
      <c r="L621" s="577">
        <f t="shared" si="572"/>
        <v>0</v>
      </c>
      <c r="M621" s="577">
        <f t="shared" si="572"/>
        <v>19.860006326761251</v>
      </c>
      <c r="N621" s="577">
        <f t="shared" si="572"/>
        <v>19.010016711784267</v>
      </c>
      <c r="O621" s="577">
        <f t="shared" si="572"/>
        <v>0</v>
      </c>
      <c r="P621" s="577">
        <f t="shared" si="572"/>
        <v>0</v>
      </c>
      <c r="Q621" s="577">
        <f t="shared" si="572"/>
        <v>0</v>
      </c>
    </row>
    <row r="622" spans="1:17" s="573" customFormat="1" hidden="1" outlineLevel="2">
      <c r="A622" s="572"/>
      <c r="B622" s="570"/>
      <c r="C622" s="574"/>
      <c r="D622" s="571"/>
      <c r="E622" s="196" t="s">
        <v>1146</v>
      </c>
      <c r="F622" s="196"/>
      <c r="G622" s="196" t="s">
        <v>255</v>
      </c>
      <c r="H622" s="577"/>
      <c r="I622" s="577"/>
      <c r="J622" s="577">
        <f t="shared" ref="J622:Q622" si="573" xml:space="preserve"> IF(J$13 = 1, J614 / J617, 0)</f>
        <v>0</v>
      </c>
      <c r="K622" s="577">
        <f t="shared" si="573"/>
        <v>0</v>
      </c>
      <c r="L622" s="577">
        <f t="shared" si="573"/>
        <v>218.69659391225349</v>
      </c>
      <c r="M622" s="577">
        <f t="shared" si="573"/>
        <v>198.98319548486899</v>
      </c>
      <c r="N622" s="577">
        <f t="shared" si="573"/>
        <v>184.00852375236605</v>
      </c>
      <c r="O622" s="577">
        <f t="shared" si="573"/>
        <v>0</v>
      </c>
      <c r="P622" s="577">
        <f t="shared" si="573"/>
        <v>0</v>
      </c>
      <c r="Q622" s="577">
        <f t="shared" si="573"/>
        <v>0</v>
      </c>
    </row>
    <row r="623" spans="1:17" s="573" customFormat="1" hidden="1" outlineLevel="2">
      <c r="A623" s="572"/>
      <c r="B623" s="570"/>
      <c r="C623" s="574"/>
      <c r="D623" s="571"/>
      <c r="E623" s="196" t="s">
        <v>1147</v>
      </c>
      <c r="F623" s="196"/>
      <c r="G623" s="196" t="s">
        <v>255</v>
      </c>
      <c r="H623" s="577"/>
      <c r="I623" s="577"/>
      <c r="J623" s="577">
        <f t="shared" ref="J623:Q623" si="574" xml:space="preserve"> IF(J$10 = 1, 0, IF(J$13 = 1, J615 / J617,0))</f>
        <v>0</v>
      </c>
      <c r="K623" s="577">
        <f t="shared" si="574"/>
        <v>0</v>
      </c>
      <c r="L623" s="577">
        <f t="shared" si="574"/>
        <v>0</v>
      </c>
      <c r="M623" s="577">
        <f t="shared" si="574"/>
        <v>208.91319864824962</v>
      </c>
      <c r="N623" s="577">
        <f t="shared" si="574"/>
        <v>193.51353210825818</v>
      </c>
      <c r="O623" s="577">
        <f t="shared" si="574"/>
        <v>0</v>
      </c>
      <c r="P623" s="577">
        <f t="shared" si="574"/>
        <v>0</v>
      </c>
      <c r="Q623" s="577">
        <f t="shared" si="574"/>
        <v>0</v>
      </c>
    </row>
    <row r="624" spans="1:17" s="573" customFormat="1" hidden="1" outlineLevel="1">
      <c r="A624" s="572"/>
      <c r="B624" s="570"/>
      <c r="C624" s="574"/>
      <c r="D624" s="571"/>
      <c r="E624" s="577"/>
      <c r="F624" s="577"/>
      <c r="G624" s="577"/>
      <c r="H624" s="577"/>
      <c r="I624" s="577"/>
      <c r="J624" s="577"/>
      <c r="K624" s="577"/>
      <c r="L624" s="577"/>
      <c r="M624" s="577"/>
      <c r="N624" s="577"/>
      <c r="O624" s="577"/>
      <c r="P624" s="577"/>
      <c r="Q624" s="577"/>
    </row>
    <row r="625" spans="1:17" s="573" customFormat="1" hidden="1" outlineLevel="1" collapsed="1">
      <c r="A625" s="572"/>
      <c r="B625" s="602" t="s">
        <v>962</v>
      </c>
      <c r="C625" s="574"/>
      <c r="D625" s="571"/>
      <c r="E625" s="577"/>
      <c r="F625" s="577"/>
      <c r="G625" s="577"/>
      <c r="H625" s="577"/>
      <c r="I625" s="577"/>
      <c r="J625" s="577"/>
      <c r="K625" s="577"/>
      <c r="L625" s="577"/>
      <c r="M625" s="577"/>
      <c r="N625" s="577"/>
      <c r="O625" s="577"/>
      <c r="P625" s="577"/>
      <c r="Q625" s="577"/>
    </row>
    <row r="626" spans="1:17" s="573" customFormat="1" hidden="1" outlineLevel="2">
      <c r="A626" s="572"/>
      <c r="B626" s="570"/>
      <c r="C626" s="574"/>
      <c r="D626" s="571"/>
      <c r="E626" s="577"/>
      <c r="F626" s="577"/>
      <c r="G626" s="577"/>
      <c r="H626" s="577"/>
      <c r="I626" s="577"/>
      <c r="J626" s="577"/>
      <c r="K626" s="577"/>
      <c r="L626" s="577"/>
      <c r="M626" s="577"/>
      <c r="N626" s="577"/>
      <c r="O626" s="577"/>
      <c r="P626" s="577"/>
      <c r="Q626" s="577"/>
    </row>
    <row r="627" spans="1:17" s="607" customFormat="1" hidden="1" outlineLevel="2">
      <c r="A627" s="603"/>
      <c r="B627" s="604"/>
      <c r="C627" s="605"/>
      <c r="D627" s="606"/>
      <c r="E627" s="575" t="str">
        <f xml:space="preserve"> PR19FDPublishedTables!E$583</f>
        <v>RCV (CPIH inflated RCV) 31 March 2020 post midnight adjustments - BR - real</v>
      </c>
      <c r="F627" s="575">
        <f xml:space="preserve"> PR19FDPublishedTables!F$583</f>
        <v>0</v>
      </c>
      <c r="G627" s="575" t="str">
        <f xml:space="preserve"> PR19FDPublishedTables!G$583</f>
        <v>£m</v>
      </c>
      <c r="H627" s="575">
        <f xml:space="preserve"> PR19FDPublishedTables!H$583</f>
        <v>0</v>
      </c>
      <c r="I627" s="575">
        <f xml:space="preserve"> PR19FDPublishedTables!I$583</f>
        <v>0</v>
      </c>
      <c r="J627" s="575">
        <f xml:space="preserve"> PR19FDPublishedTables!J$583</f>
        <v>0</v>
      </c>
      <c r="K627" s="575">
        <f xml:space="preserve"> PR19FDPublishedTables!K$583</f>
        <v>0</v>
      </c>
      <c r="L627" s="575">
        <f xml:space="preserve"> PR19FDPublishedTables!L$583</f>
        <v>218.69659391225309</v>
      </c>
      <c r="M627" s="575">
        <f xml:space="preserve"> PR19FDPublishedTables!M$583</f>
        <v>0</v>
      </c>
      <c r="N627" s="575">
        <f xml:space="preserve"> PR19FDPublishedTables!N$583</f>
        <v>0</v>
      </c>
      <c r="O627" s="575">
        <f xml:space="preserve"> PR19FDPublishedTables!O$583</f>
        <v>0</v>
      </c>
      <c r="P627" s="575">
        <f xml:space="preserve"> PR19FDPublishedTables!P$583</f>
        <v>0</v>
      </c>
      <c r="Q627" s="575">
        <f xml:space="preserve"> PR19FDPublishedTables!Q$583</f>
        <v>0</v>
      </c>
    </row>
    <row r="628" spans="1:17" s="573" customFormat="1" hidden="1" outlineLevel="2">
      <c r="A628" s="572"/>
      <c r="B628" s="570"/>
      <c r="C628" s="574"/>
      <c r="D628" s="577"/>
      <c r="E628" s="575" t="str">
        <f xml:space="preserve"> PR19FDPublishedTables!E$597</f>
        <v>Opening RCV (CPIH inflated RCV) - BR - real</v>
      </c>
      <c r="F628" s="575">
        <f xml:space="preserve"> PR19FDPublishedTables!F$597</f>
        <v>0</v>
      </c>
      <c r="G628" s="575" t="str">
        <f xml:space="preserve"> PR19FDPublishedTables!G$597</f>
        <v>£m</v>
      </c>
      <c r="H628" s="575">
        <f xml:space="preserve"> PR19FDPublishedTables!H$597</f>
        <v>0</v>
      </c>
      <c r="I628" s="575">
        <f xml:space="preserve"> PR19FDPublishedTables!I$597</f>
        <v>0</v>
      </c>
      <c r="J628" s="575">
        <f xml:space="preserve"> PR19FDPublishedTables!J$597</f>
        <v>0</v>
      </c>
      <c r="K628" s="575">
        <f xml:space="preserve"> PR19FDPublishedTables!K$597</f>
        <v>0</v>
      </c>
      <c r="L628" s="575">
        <f xml:space="preserve"> PR19FDPublishedTables!L$597</f>
        <v>0</v>
      </c>
      <c r="M628" s="575">
        <f xml:space="preserve"> PR19FDPublishedTables!M$597</f>
        <v>218.69659391225312</v>
      </c>
      <c r="N628" s="575">
        <f xml:space="preserve"> PR19FDPublishedTables!N$597</f>
        <v>201.03685818194549</v>
      </c>
      <c r="O628" s="575">
        <f xml:space="preserve"> PR19FDPublishedTables!O$597</f>
        <v>184.22276853947668</v>
      </c>
      <c r="P628" s="575">
        <f xml:space="preserve"> PR19FDPublishedTables!P$597</f>
        <v>168.00037023692454</v>
      </c>
      <c r="Q628" s="575">
        <f xml:space="preserve"> PR19FDPublishedTables!Q$597</f>
        <v>152.29073000136702</v>
      </c>
    </row>
    <row r="629" spans="1:17" s="573" customFormat="1" hidden="1" outlineLevel="2">
      <c r="A629" s="572"/>
      <c r="B629" s="570"/>
      <c r="C629" s="574"/>
      <c r="D629" s="639"/>
      <c r="E629" s="577" t="s">
        <v>1148</v>
      </c>
      <c r="F629" s="577"/>
      <c r="G629" s="577" t="s">
        <v>255</v>
      </c>
      <c r="H629" s="577"/>
      <c r="I629" s="577"/>
      <c r="J629" s="577">
        <f t="shared" ref="J629" si="575" xml:space="preserve"> IF(J$12 = 1, J628 * (J$17 - 1) * J$13, 0)</f>
        <v>0</v>
      </c>
      <c r="K629" s="577">
        <f t="shared" ref="K629" si="576" xml:space="preserve"> IF(K$12 = 1, K628 * (K$17 - 1) * K$13, 0)</f>
        <v>0</v>
      </c>
      <c r="L629" s="577">
        <f t="shared" ref="L629" si="577" xml:space="preserve"> IF(L$12 = 1, L628 * (L$17 - 1) * L$13, 0)</f>
        <v>0</v>
      </c>
      <c r="M629" s="577">
        <f t="shared" ref="M629" si="578" xml:space="preserve"> IF(M$12 = 1, M628 * (M$17 - 1) * M$13, 0)</f>
        <v>1.7510544127243002</v>
      </c>
      <c r="N629" s="577">
        <f t="shared" ref="N629" si="579" xml:space="preserve"> IF(N$12 = 1, N628 * (N$17 - 1) * N$13, 0)</f>
        <v>7.3855288158188044</v>
      </c>
      <c r="O629" s="577">
        <f t="shared" ref="O629" si="580" xml:space="preserve"> IF(O$12 = 1, O628 * (O$17 - 1) * O$13, 0)</f>
        <v>0</v>
      </c>
      <c r="P629" s="577">
        <f t="shared" ref="P629" si="581" xml:space="preserve"> IF(P$12 = 1, P628 * (P$17 - 1) * P$13, 0)</f>
        <v>0</v>
      </c>
      <c r="Q629" s="577">
        <f t="shared" ref="Q629" si="582" xml:space="preserve"> IF(Q$12 = 1, Q628 * (Q$17 - 1) * Q$13, 0)</f>
        <v>0</v>
      </c>
    </row>
    <row r="630" spans="1:17" s="573" customFormat="1" hidden="1" outlineLevel="2">
      <c r="A630" s="572"/>
      <c r="B630" s="570"/>
      <c r="C630" s="574"/>
      <c r="D630" s="639"/>
      <c r="E630" s="577"/>
      <c r="F630" s="577"/>
      <c r="G630" s="577"/>
      <c r="H630" s="577"/>
      <c r="I630" s="577"/>
      <c r="J630" s="577"/>
      <c r="K630" s="577"/>
      <c r="L630" s="577"/>
      <c r="M630" s="577"/>
      <c r="N630" s="577"/>
      <c r="O630" s="577"/>
      <c r="P630" s="577"/>
      <c r="Q630" s="577"/>
    </row>
    <row r="631" spans="1:17" s="573" customFormat="1" hidden="1" outlineLevel="2">
      <c r="A631" s="572"/>
      <c r="B631" s="570"/>
      <c r="C631" s="574"/>
      <c r="D631" s="639"/>
      <c r="E631" s="577" t="s">
        <v>1149</v>
      </c>
      <c r="F631" s="577"/>
      <c r="G631" s="577" t="s">
        <v>255</v>
      </c>
      <c r="H631" s="577"/>
      <c r="I631" s="577"/>
      <c r="J631" s="577">
        <f t="shared" ref="J631:P631" si="583" xml:space="preserve"> IF(J$12 = 1, J628 - J629, 0)</f>
        <v>0</v>
      </c>
      <c r="K631" s="577">
        <f t="shared" si="583"/>
        <v>0</v>
      </c>
      <c r="L631" s="577">
        <f t="shared" si="583"/>
        <v>0</v>
      </c>
      <c r="M631" s="577">
        <f t="shared" si="583"/>
        <v>216.94553949952882</v>
      </c>
      <c r="N631" s="577">
        <f t="shared" si="583"/>
        <v>193.65132936612667</v>
      </c>
      <c r="O631" s="577">
        <f t="shared" si="583"/>
        <v>184.22276853947668</v>
      </c>
      <c r="P631" s="577">
        <f t="shared" si="583"/>
        <v>168.00037023692454</v>
      </c>
      <c r="Q631" s="577">
        <f xml:space="preserve"> IF(Q$12 = 1, Q628 - Q629, 0)</f>
        <v>152.29073000136702</v>
      </c>
    </row>
    <row r="632" spans="1:17" s="573" customFormat="1" hidden="1" outlineLevel="2">
      <c r="A632" s="572"/>
      <c r="B632" s="570"/>
      <c r="C632" s="574"/>
      <c r="D632" s="639" t="s">
        <v>719</v>
      </c>
      <c r="E632" s="577" t="str">
        <f t="shared" ref="E632:Q632" si="584" xml:space="preserve"> E629</f>
        <v>Indexation included in opening RCV (CPIH inflated RCV) - BR - real</v>
      </c>
      <c r="F632" s="577">
        <f t="shared" si="584"/>
        <v>0</v>
      </c>
      <c r="G632" s="577" t="str">
        <f t="shared" si="584"/>
        <v>£m</v>
      </c>
      <c r="H632" s="577">
        <f t="shared" si="584"/>
        <v>0</v>
      </c>
      <c r="I632" s="577">
        <f t="shared" si="584"/>
        <v>0</v>
      </c>
      <c r="J632" s="577">
        <f t="shared" si="584"/>
        <v>0</v>
      </c>
      <c r="K632" s="577">
        <f t="shared" si="584"/>
        <v>0</v>
      </c>
      <c r="L632" s="577">
        <f t="shared" si="584"/>
        <v>0</v>
      </c>
      <c r="M632" s="577">
        <f t="shared" si="584"/>
        <v>1.7510544127243002</v>
      </c>
      <c r="N632" s="577">
        <f t="shared" si="584"/>
        <v>7.3855288158188044</v>
      </c>
      <c r="O632" s="577">
        <f t="shared" si="584"/>
        <v>0</v>
      </c>
      <c r="P632" s="577">
        <f t="shared" si="584"/>
        <v>0</v>
      </c>
      <c r="Q632" s="577">
        <f t="shared" si="584"/>
        <v>0</v>
      </c>
    </row>
    <row r="633" spans="1:17" s="573" customFormat="1" hidden="1" outlineLevel="2">
      <c r="A633" s="572"/>
      <c r="B633" s="570"/>
      <c r="C633" s="574"/>
      <c r="D633" s="571" t="str">
        <f xml:space="preserve"> PR19FDPublishedTables!D$598</f>
        <v>less</v>
      </c>
      <c r="E633" s="575" t="str">
        <f xml:space="preserve"> PR19FDPublishedTables!E$598</f>
        <v>RCV - CPI(H) bf depreciation - BR - real</v>
      </c>
      <c r="F633" s="575">
        <f xml:space="preserve"> PR19FDPublishedTables!F$598</f>
        <v>0</v>
      </c>
      <c r="G633" s="575" t="str">
        <f xml:space="preserve"> PR19FDPublishedTables!G$598</f>
        <v>£m</v>
      </c>
      <c r="H633" s="575">
        <f xml:space="preserve"> PR19FDPublishedTables!H$598</f>
        <v>0</v>
      </c>
      <c r="I633" s="575">
        <f xml:space="preserve"> PR19FDPublishedTables!I$598</f>
        <v>0</v>
      </c>
      <c r="J633" s="575">
        <f xml:space="preserve"> PR19FDPublishedTables!J$598</f>
        <v>0</v>
      </c>
      <c r="K633" s="575">
        <f xml:space="preserve"> PR19FDPublishedTables!K$598</f>
        <v>0</v>
      </c>
      <c r="L633" s="575">
        <f xml:space="preserve"> PR19FDPublishedTables!L$598</f>
        <v>0</v>
      </c>
      <c r="M633" s="575">
        <f xml:space="preserve"> PR19FDPublishedTables!M$598</f>
        <v>17.659735730308377</v>
      </c>
      <c r="N633" s="575">
        <f xml:space="preserve"> PR19FDPublishedTables!N$598</f>
        <v>16.814089642468836</v>
      </c>
      <c r="O633" s="575">
        <f xml:space="preserve"> PR19FDPublishedTables!O$598</f>
        <v>16.222398302551646</v>
      </c>
      <c r="P633" s="575">
        <f xml:space="preserve"> PR19FDPublishedTables!P$598</f>
        <v>15.709640235558114</v>
      </c>
      <c r="Q633" s="575">
        <f xml:space="preserve"> PR19FDPublishedTables!Q$598</f>
        <v>15.154141823400725</v>
      </c>
    </row>
    <row r="634" spans="1:17" s="573" customFormat="1" hidden="1" outlineLevel="2">
      <c r="A634" s="572"/>
      <c r="B634" s="570"/>
      <c r="C634" s="574"/>
      <c r="D634" s="571" t="str">
        <f xml:space="preserve"> PR19FDPublishedTables!D$599</f>
        <v>less</v>
      </c>
      <c r="E634" s="575" t="str">
        <f xml:space="preserve"> PR19FDPublishedTables!E$599</f>
        <v>Other adjustments CPI(H) - BR - real</v>
      </c>
      <c r="F634" s="575">
        <f xml:space="preserve"> PR19FDPublishedTables!F$599</f>
        <v>0</v>
      </c>
      <c r="G634" s="575" t="str">
        <f xml:space="preserve"> PR19FDPublishedTables!G$599</f>
        <v>£m</v>
      </c>
      <c r="H634" s="575">
        <f xml:space="preserve"> PR19FDPublishedTables!H$599</f>
        <v>0</v>
      </c>
      <c r="I634" s="575">
        <f xml:space="preserve"> PR19FDPublishedTables!I$599</f>
        <v>0</v>
      </c>
      <c r="J634" s="575">
        <f xml:space="preserve"> PR19FDPublishedTables!J$599</f>
        <v>0</v>
      </c>
      <c r="K634" s="575">
        <f xml:space="preserve"> PR19FDPublishedTables!K$599</f>
        <v>0</v>
      </c>
      <c r="L634" s="575">
        <f xml:space="preserve"> PR19FDPublishedTables!L$599</f>
        <v>0</v>
      </c>
      <c r="M634" s="575">
        <f xml:space="preserve"> PR19FDPublishedTables!M$599</f>
        <v>0</v>
      </c>
      <c r="N634" s="575">
        <f xml:space="preserve"> PR19FDPublishedTables!N$599</f>
        <v>0</v>
      </c>
      <c r="O634" s="575">
        <f xml:space="preserve"> PR19FDPublishedTables!O$599</f>
        <v>0</v>
      </c>
      <c r="P634" s="575">
        <f xml:space="preserve"> PR19FDPublishedTables!P$599</f>
        <v>0</v>
      </c>
      <c r="Q634" s="575">
        <f xml:space="preserve"> PR19FDPublishedTables!Q$599</f>
        <v>0</v>
      </c>
    </row>
    <row r="635" spans="1:17" s="573" customFormat="1" hidden="1" outlineLevel="2">
      <c r="A635" s="572"/>
      <c r="B635" s="570"/>
      <c r="C635" s="574"/>
      <c r="D635" s="571"/>
      <c r="E635" s="575" t="str">
        <f xml:space="preserve"> PR19FDPublishedTables!E$600</f>
        <v>Closing RCV (CPIH inflated RCV) - BR - real</v>
      </c>
      <c r="F635" s="575">
        <f xml:space="preserve"> PR19FDPublishedTables!F$600</f>
        <v>0</v>
      </c>
      <c r="G635" s="575" t="str">
        <f xml:space="preserve"> PR19FDPublishedTables!G$600</f>
        <v>£m</v>
      </c>
      <c r="H635" s="575">
        <f xml:space="preserve"> PR19FDPublishedTables!H$600</f>
        <v>0</v>
      </c>
      <c r="I635" s="575">
        <f xml:space="preserve"> PR19FDPublishedTables!I$600</f>
        <v>0</v>
      </c>
      <c r="J635" s="575">
        <f xml:space="preserve"> PR19FDPublishedTables!J$600</f>
        <v>0</v>
      </c>
      <c r="K635" s="575">
        <f xml:space="preserve"> PR19FDPublishedTables!K$600</f>
        <v>0</v>
      </c>
      <c r="L635" s="575">
        <f xml:space="preserve"> PR19FDPublishedTables!L$600</f>
        <v>0</v>
      </c>
      <c r="M635" s="575">
        <f xml:space="preserve"> PR19FDPublishedTables!M$600</f>
        <v>201.03685818194475</v>
      </c>
      <c r="N635" s="575">
        <f xml:space="preserve"> PR19FDPublishedTables!N$600</f>
        <v>184.22276853947665</v>
      </c>
      <c r="O635" s="575">
        <f xml:space="preserve"> PR19FDPublishedTables!O$600</f>
        <v>168.00037023692502</v>
      </c>
      <c r="P635" s="575">
        <f xml:space="preserve"> PR19FDPublishedTables!P$600</f>
        <v>152.29073000136643</v>
      </c>
      <c r="Q635" s="575">
        <f xml:space="preserve"> PR19FDPublishedTables!Q$600</f>
        <v>137.1365881779663</v>
      </c>
    </row>
    <row r="636" spans="1:17" s="573" customFormat="1" hidden="1" outlineLevel="2">
      <c r="A636" s="572"/>
      <c r="B636" s="570"/>
      <c r="C636" s="574"/>
      <c r="D636" s="571"/>
      <c r="E636" s="575" t="str">
        <f xml:space="preserve"> PR19FDPublishedTables!E$604</f>
        <v>Average CPIH inflated RCV - BR - real</v>
      </c>
      <c r="F636" s="575">
        <f xml:space="preserve"> PR19FDPublishedTables!F$604</f>
        <v>0</v>
      </c>
      <c r="G636" s="575" t="str">
        <f xml:space="preserve"> PR19FDPublishedTables!G$604</f>
        <v>£m</v>
      </c>
      <c r="H636" s="575">
        <f xml:space="preserve"> PR19FDPublishedTables!H$604</f>
        <v>0</v>
      </c>
      <c r="I636" s="575">
        <f xml:space="preserve"> PR19FDPublishedTables!I$604</f>
        <v>0</v>
      </c>
      <c r="J636" s="575">
        <f xml:space="preserve"> PR19FDPublishedTables!J$604</f>
        <v>0</v>
      </c>
      <c r="K636" s="575">
        <f xml:space="preserve"> PR19FDPublishedTables!K$604</f>
        <v>0</v>
      </c>
      <c r="L636" s="575">
        <f xml:space="preserve"> PR19FDPublishedTables!L$604</f>
        <v>0</v>
      </c>
      <c r="M636" s="575">
        <f xml:space="preserve"> PR19FDPublishedTables!M$604</f>
        <v>209.86672604709895</v>
      </c>
      <c r="N636" s="575">
        <f xml:space="preserve"> PR19FDPublishedTables!N$604</f>
        <v>192.62981336071107</v>
      </c>
      <c r="O636" s="575">
        <f xml:space="preserve"> PR19FDPublishedTables!O$604</f>
        <v>176.11156938820085</v>
      </c>
      <c r="P636" s="575">
        <f xml:space="preserve"> PR19FDPublishedTables!P$604</f>
        <v>160.14555011914547</v>
      </c>
      <c r="Q636" s="575">
        <f xml:space="preserve"> PR19FDPublishedTables!Q$604</f>
        <v>144.71365908966666</v>
      </c>
    </row>
    <row r="637" spans="1:17" s="573" customFormat="1" hidden="1" outlineLevel="2">
      <c r="A637" s="572"/>
      <c r="B637" s="570"/>
      <c r="C637" s="574"/>
      <c r="D637" s="571"/>
      <c r="E637" s="577"/>
      <c r="F637" s="577"/>
      <c r="G637" s="577"/>
      <c r="H637" s="577"/>
      <c r="I637" s="577"/>
      <c r="J637" s="577"/>
      <c r="K637" s="577"/>
      <c r="L637" s="577"/>
      <c r="M637" s="577"/>
      <c r="N637" s="577"/>
      <c r="O637" s="577"/>
      <c r="P637" s="577"/>
      <c r="Q637" s="577"/>
    </row>
    <row r="638" spans="1:17" s="607" customFormat="1" hidden="1" outlineLevel="2">
      <c r="A638" s="603"/>
      <c r="B638" s="604"/>
      <c r="C638" s="605"/>
      <c r="D638" s="606"/>
      <c r="E638" s="575" t="str">
        <f xml:space="preserve"> PR19FDPublishedTables!E$625</f>
        <v>RCV (post 2020 investment RCV) 31 March 2020 post midnight adjustments - BR - real</v>
      </c>
      <c r="F638" s="575">
        <f xml:space="preserve"> PR19FDPublishedTables!F$625</f>
        <v>0</v>
      </c>
      <c r="G638" s="575" t="str">
        <f xml:space="preserve"> PR19FDPublishedTables!G$625</f>
        <v>£m</v>
      </c>
      <c r="H638" s="575">
        <f xml:space="preserve"> PR19FDPublishedTables!H$625</f>
        <v>0</v>
      </c>
      <c r="I638" s="575">
        <f xml:space="preserve"> PR19FDPublishedTables!I$625</f>
        <v>0</v>
      </c>
      <c r="J638" s="575">
        <f xml:space="preserve"> PR19FDPublishedTables!J$625</f>
        <v>0</v>
      </c>
      <c r="K638" s="575">
        <f xml:space="preserve"> PR19FDPublishedTables!K$625</f>
        <v>0</v>
      </c>
      <c r="L638" s="575">
        <f xml:space="preserve"> PR19FDPublishedTables!L$625</f>
        <v>0</v>
      </c>
      <c r="M638" s="575">
        <f xml:space="preserve"> PR19FDPublishedTables!M$625</f>
        <v>0</v>
      </c>
      <c r="N638" s="575">
        <f xml:space="preserve"> PR19FDPublishedTables!N$625</f>
        <v>0</v>
      </c>
      <c r="O638" s="575">
        <f xml:space="preserve"> PR19FDPublishedTables!O$625</f>
        <v>0</v>
      </c>
      <c r="P638" s="575">
        <f xml:space="preserve"> PR19FDPublishedTables!P$625</f>
        <v>0</v>
      </c>
      <c r="Q638" s="575">
        <f xml:space="preserve"> PR19FDPublishedTables!Q$625</f>
        <v>0</v>
      </c>
    </row>
    <row r="639" spans="1:17" s="573" customFormat="1" hidden="1" outlineLevel="2">
      <c r="A639" s="572"/>
      <c r="B639" s="570"/>
      <c r="C639" s="574"/>
      <c r="D639" s="571"/>
      <c r="E639" s="575" t="str">
        <f xml:space="preserve"> PR19FDPublishedTables!E$635</f>
        <v>Opening RCV (Post 2020 investment RCV) - BR - real</v>
      </c>
      <c r="F639" s="575">
        <f xml:space="preserve"> PR19FDPublishedTables!F$635</f>
        <v>0</v>
      </c>
      <c r="G639" s="575" t="str">
        <f xml:space="preserve"> PR19FDPublishedTables!G$635</f>
        <v>£m</v>
      </c>
      <c r="H639" s="575">
        <f xml:space="preserve"> PR19FDPublishedTables!H$635</f>
        <v>0</v>
      </c>
      <c r="I639" s="575">
        <f xml:space="preserve"> PR19FDPublishedTables!I$635</f>
        <v>0</v>
      </c>
      <c r="J639" s="575">
        <f xml:space="preserve"> PR19FDPublishedTables!J$635</f>
        <v>0</v>
      </c>
      <c r="K639" s="575">
        <f xml:space="preserve"> PR19FDPublishedTables!K$635</f>
        <v>0</v>
      </c>
      <c r="L639" s="575">
        <f xml:space="preserve"> PR19FDPublishedTables!L$635</f>
        <v>0</v>
      </c>
      <c r="M639" s="575">
        <f xml:space="preserve"> PR19FDPublishedTables!M$635</f>
        <v>0</v>
      </c>
      <c r="N639" s="575">
        <f xml:space="preserve"> PR19FDPublishedTables!N$635</f>
        <v>33.224837184900124</v>
      </c>
      <c r="O639" s="575">
        <f xml:space="preserve"> PR19FDPublishedTables!O$635</f>
        <v>66.05365573756221</v>
      </c>
      <c r="P639" s="575">
        <f xml:space="preserve"> PR19FDPublishedTables!P$635</f>
        <v>91.578299780323078</v>
      </c>
      <c r="Q639" s="575">
        <f xml:space="preserve"> PR19FDPublishedTables!Q$635</f>
        <v>110.15779179540911</v>
      </c>
    </row>
    <row r="640" spans="1:17" s="573" customFormat="1" hidden="1" outlineLevel="2">
      <c r="A640" s="572"/>
      <c r="B640" s="570"/>
      <c r="C640" s="574"/>
      <c r="D640" s="639"/>
      <c r="E640" s="577" t="s">
        <v>1150</v>
      </c>
      <c r="F640" s="577"/>
      <c r="G640" s="577" t="s">
        <v>255</v>
      </c>
      <c r="H640" s="577"/>
      <c r="I640" s="577"/>
      <c r="J640" s="577">
        <f t="shared" ref="J640" si="585" xml:space="preserve"> IF(J$12 = 1, J639 * (J$17 - 1) * J$13, 0)</f>
        <v>0</v>
      </c>
      <c r="K640" s="577">
        <f t="shared" ref="K640" si="586" xml:space="preserve"> IF(K$12 = 1, K639 * (K$17 - 1) * K$13, 0)</f>
        <v>0</v>
      </c>
      <c r="L640" s="577">
        <f t="shared" ref="L640" si="587" xml:space="preserve"> IF(L$12 = 1, L639 * (L$17 - 1) * L$13, 0)</f>
        <v>0</v>
      </c>
      <c r="M640" s="577">
        <f t="shared" ref="M640" si="588" xml:space="preserve"> IF(M$12 = 1, M639 * (M$17 - 1) * M$13, 0)</f>
        <v>0</v>
      </c>
      <c r="N640" s="577">
        <f t="shared" ref="N640" si="589" xml:space="preserve"> IF(N$12 = 1, N639 * (N$17 - 1) * N$13, 0)</f>
        <v>1.2205870836276584</v>
      </c>
      <c r="O640" s="577">
        <f t="shared" ref="O640" si="590" xml:space="preserve"> IF(O$12 = 1, O639 * (O$17 - 1) * O$13, 0)</f>
        <v>0</v>
      </c>
      <c r="P640" s="577">
        <f t="shared" ref="P640" si="591" xml:space="preserve"> IF(P$12 = 1, P639 * (P$17 - 1) * P$13, 0)</f>
        <v>0</v>
      </c>
      <c r="Q640" s="577">
        <f t="shared" ref="Q640" si="592" xml:space="preserve"> IF(Q$12 = 1, Q639 * (Q$17 - 1) * Q$13, 0)</f>
        <v>0</v>
      </c>
    </row>
    <row r="641" spans="1:17" s="573" customFormat="1" hidden="1" outlineLevel="2">
      <c r="A641" s="572"/>
      <c r="B641" s="570"/>
      <c r="C641" s="574"/>
      <c r="D641" s="639"/>
      <c r="E641" s="577"/>
      <c r="F641" s="577"/>
      <c r="G641" s="577"/>
      <c r="H641" s="577"/>
      <c r="I641" s="577"/>
      <c r="J641" s="577"/>
      <c r="K641" s="577"/>
      <c r="L641" s="577"/>
      <c r="M641" s="577"/>
      <c r="N641" s="577"/>
      <c r="O641" s="577"/>
      <c r="P641" s="577"/>
      <c r="Q641" s="577"/>
    </row>
    <row r="642" spans="1:17" s="573" customFormat="1" hidden="1" outlineLevel="2">
      <c r="A642" s="572"/>
      <c r="B642" s="570"/>
      <c r="C642" s="574"/>
      <c r="D642" s="639"/>
      <c r="E642" s="577" t="s">
        <v>1151</v>
      </c>
      <c r="F642" s="577"/>
      <c r="G642" s="577" t="s">
        <v>255</v>
      </c>
      <c r="H642" s="577"/>
      <c r="I642" s="577"/>
      <c r="J642" s="577">
        <f t="shared" ref="J642:P642" si="593" xml:space="preserve"> IF(J$12 = 1, J639 - J640, 0)</f>
        <v>0</v>
      </c>
      <c r="K642" s="577">
        <f t="shared" si="593"/>
        <v>0</v>
      </c>
      <c r="L642" s="577">
        <f t="shared" si="593"/>
        <v>0</v>
      </c>
      <c r="M642" s="577">
        <f t="shared" si="593"/>
        <v>0</v>
      </c>
      <c r="N642" s="577">
        <f t="shared" si="593"/>
        <v>32.004250101272468</v>
      </c>
      <c r="O642" s="577">
        <f t="shared" si="593"/>
        <v>66.05365573756221</v>
      </c>
      <c r="P642" s="577">
        <f t="shared" si="593"/>
        <v>91.578299780323078</v>
      </c>
      <c r="Q642" s="577">
        <f xml:space="preserve"> IF(Q$12 = 1, Q639 - Q640, 0)</f>
        <v>110.15779179540911</v>
      </c>
    </row>
    <row r="643" spans="1:17" s="573" customFormat="1" hidden="1" outlineLevel="2">
      <c r="A643" s="572"/>
      <c r="B643" s="570"/>
      <c r="C643" s="574"/>
      <c r="D643" s="639" t="s">
        <v>719</v>
      </c>
      <c r="E643" s="577" t="str">
        <f t="shared" ref="E643:Q643" si="594" xml:space="preserve"> E640</f>
        <v>Indexation included in opening RCV (Post 2020 investment RCV) - BR - real</v>
      </c>
      <c r="F643" s="577">
        <f t="shared" si="594"/>
        <v>0</v>
      </c>
      <c r="G643" s="577" t="str">
        <f t="shared" si="594"/>
        <v>£m</v>
      </c>
      <c r="H643" s="577">
        <f t="shared" si="594"/>
        <v>0</v>
      </c>
      <c r="I643" s="577">
        <f t="shared" si="594"/>
        <v>0</v>
      </c>
      <c r="J643" s="577">
        <f t="shared" si="594"/>
        <v>0</v>
      </c>
      <c r="K643" s="577">
        <f t="shared" si="594"/>
        <v>0</v>
      </c>
      <c r="L643" s="577">
        <f t="shared" si="594"/>
        <v>0</v>
      </c>
      <c r="M643" s="577">
        <f t="shared" si="594"/>
        <v>0</v>
      </c>
      <c r="N643" s="577">
        <f t="shared" si="594"/>
        <v>1.2205870836276584</v>
      </c>
      <c r="O643" s="577">
        <f t="shared" si="594"/>
        <v>0</v>
      </c>
      <c r="P643" s="577">
        <f t="shared" si="594"/>
        <v>0</v>
      </c>
      <c r="Q643" s="577">
        <f t="shared" si="594"/>
        <v>0</v>
      </c>
    </row>
    <row r="644" spans="1:17" s="573" customFormat="1" hidden="1" outlineLevel="2">
      <c r="A644" s="572"/>
      <c r="B644" s="570"/>
      <c r="C644" s="574"/>
      <c r="D644" s="571" t="str">
        <f xml:space="preserve"> PR19FDPublishedTables!D$636</f>
        <v>plus</v>
      </c>
      <c r="E644" s="575" t="str">
        <f xml:space="preserve"> PR19FDPublishedTables!E$636</f>
        <v>Bio resources: Non-PAYG Totex - real</v>
      </c>
      <c r="F644" s="575">
        <f xml:space="preserve"> PR19FDPublishedTables!F$636</f>
        <v>0</v>
      </c>
      <c r="G644" s="575" t="str">
        <f xml:space="preserve"> PR19FDPublishedTables!G$636</f>
        <v>£m</v>
      </c>
      <c r="H644" s="575">
        <f xml:space="preserve"> PR19FDPublishedTables!H$636</f>
        <v>0</v>
      </c>
      <c r="I644" s="575">
        <f xml:space="preserve"> PR19FDPublishedTables!I$636</f>
        <v>0</v>
      </c>
      <c r="J644" s="575">
        <f xml:space="preserve"> PR19FDPublishedTables!J$636</f>
        <v>0</v>
      </c>
      <c r="K644" s="575">
        <f xml:space="preserve"> PR19FDPublishedTables!K$636</f>
        <v>0</v>
      </c>
      <c r="L644" s="575">
        <f xml:space="preserve"> PR19FDPublishedTables!L$636</f>
        <v>0</v>
      </c>
      <c r="M644" s="575">
        <f xml:space="preserve"> PR19FDPublishedTables!M$636</f>
        <v>34.622728731166895</v>
      </c>
      <c r="N644" s="575">
        <f xml:space="preserve"> PR19FDPublishedTables!N$636</f>
        <v>37.161682325004712</v>
      </c>
      <c r="O644" s="575">
        <f xml:space="preserve"> PR19FDPublishedTables!O$636</f>
        <v>32.784724616980562</v>
      </c>
      <c r="P644" s="575">
        <f xml:space="preserve"> PR19FDPublishedTables!P$636</f>
        <v>28.474245315519568</v>
      </c>
      <c r="Q644" s="575">
        <f xml:space="preserve"> PR19FDPublishedTables!Q$636</f>
        <v>30.611205436178061</v>
      </c>
    </row>
    <row r="645" spans="1:17" s="573" customFormat="1" hidden="1" outlineLevel="2">
      <c r="A645" s="572"/>
      <c r="B645" s="570"/>
      <c r="C645" s="574"/>
      <c r="D645" s="571" t="str">
        <f xml:space="preserve"> PR19FDPublishedTables!D$637</f>
        <v>less</v>
      </c>
      <c r="E645" s="575" t="str">
        <f xml:space="preserve"> PR19FDPublishedTables!E$637</f>
        <v>RCV additions depreciation - BR - real POS</v>
      </c>
      <c r="F645" s="575">
        <f xml:space="preserve"> PR19FDPublishedTables!F$637</f>
        <v>0</v>
      </c>
      <c r="G645" s="575" t="str">
        <f xml:space="preserve"> PR19FDPublishedTables!G$637</f>
        <v>£m</v>
      </c>
      <c r="H645" s="575">
        <f xml:space="preserve"> PR19FDPublishedTables!H$637</f>
        <v>0</v>
      </c>
      <c r="I645" s="575">
        <f xml:space="preserve"> PR19FDPublishedTables!I$637</f>
        <v>0</v>
      </c>
      <c r="J645" s="575">
        <f xml:space="preserve"> PR19FDPublishedTables!J$637</f>
        <v>0</v>
      </c>
      <c r="K645" s="575">
        <f xml:space="preserve"> PR19FDPublishedTables!K$637</f>
        <v>0</v>
      </c>
      <c r="L645" s="575">
        <f xml:space="preserve"> PR19FDPublishedTables!L$637</f>
        <v>0</v>
      </c>
      <c r="M645" s="575">
        <f xml:space="preserve"> PR19FDPublishedTables!M$637</f>
        <v>1.3978915462667927</v>
      </c>
      <c r="N645" s="575">
        <f xml:space="preserve"> PR19FDPublishedTables!N$637</f>
        <v>4.3328637723426242</v>
      </c>
      <c r="O645" s="575">
        <f xml:space="preserve"> PR19FDPublishedTables!O$637</f>
        <v>7.2600805742196926</v>
      </c>
      <c r="P645" s="575">
        <f xml:space="preserve"> PR19FDPublishedTables!P$637</f>
        <v>9.8947533004336581</v>
      </c>
      <c r="Q645" s="575">
        <f xml:space="preserve"> PR19FDPublishedTables!Q$637</f>
        <v>12.484608052543768</v>
      </c>
    </row>
    <row r="646" spans="1:17" s="573" customFormat="1" hidden="1" outlineLevel="2">
      <c r="A646" s="572"/>
      <c r="B646" s="570"/>
      <c r="C646" s="574"/>
      <c r="D646" s="571"/>
      <c r="E646" s="575" t="str">
        <f xml:space="preserve"> PR19FDPublishedTables!E$638</f>
        <v>Closing RCV (Post 2020 investment RCV) - BR - real</v>
      </c>
      <c r="F646" s="575">
        <f xml:space="preserve"> PR19FDPublishedTables!F$638</f>
        <v>0</v>
      </c>
      <c r="G646" s="575" t="str">
        <f xml:space="preserve"> PR19FDPublishedTables!G$638</f>
        <v>£m</v>
      </c>
      <c r="H646" s="575">
        <f xml:space="preserve"> PR19FDPublishedTables!H$638</f>
        <v>0</v>
      </c>
      <c r="I646" s="575">
        <f xml:space="preserve"> PR19FDPublishedTables!I$638</f>
        <v>0</v>
      </c>
      <c r="J646" s="575">
        <f xml:space="preserve"> PR19FDPublishedTables!J$638</f>
        <v>0</v>
      </c>
      <c r="K646" s="575">
        <f xml:space="preserve"> PR19FDPublishedTables!K$638</f>
        <v>0</v>
      </c>
      <c r="L646" s="575">
        <f xml:space="preserve"> PR19FDPublishedTables!L$638</f>
        <v>0</v>
      </c>
      <c r="M646" s="575">
        <f xml:space="preserve"> PR19FDPublishedTables!M$638</f>
        <v>33.224837184900103</v>
      </c>
      <c r="N646" s="575">
        <f xml:space="preserve"> PR19FDPublishedTables!N$638</f>
        <v>66.053655737562224</v>
      </c>
      <c r="O646" s="575">
        <f xml:space="preserve"> PR19FDPublishedTables!O$638</f>
        <v>91.578299780323078</v>
      </c>
      <c r="P646" s="575">
        <f xml:space="preserve"> PR19FDPublishedTables!P$638</f>
        <v>110.15779179540898</v>
      </c>
      <c r="Q646" s="575">
        <f xml:space="preserve"> PR19FDPublishedTables!Q$638</f>
        <v>128.28438917904342</v>
      </c>
    </row>
    <row r="647" spans="1:17" s="573" customFormat="1" hidden="1" outlineLevel="2">
      <c r="A647" s="572"/>
      <c r="B647" s="570"/>
      <c r="C647" s="574"/>
      <c r="D647" s="571"/>
      <c r="E647" s="575" t="str">
        <f xml:space="preserve"> PR19FDPublishedTables!E$642</f>
        <v>Average post 2020 investment RCV - BR - real</v>
      </c>
      <c r="F647" s="575">
        <f xml:space="preserve"> PR19FDPublishedTables!F$642</f>
        <v>0</v>
      </c>
      <c r="G647" s="575" t="str">
        <f xml:space="preserve"> PR19FDPublishedTables!G$642</f>
        <v>£m</v>
      </c>
      <c r="H647" s="575">
        <f xml:space="preserve"> PR19FDPublishedTables!H$642</f>
        <v>0</v>
      </c>
      <c r="I647" s="575">
        <f xml:space="preserve"> PR19FDPublishedTables!I$642</f>
        <v>0</v>
      </c>
      <c r="J647" s="575">
        <f xml:space="preserve"> PR19FDPublishedTables!J$642</f>
        <v>0</v>
      </c>
      <c r="K647" s="575">
        <f xml:space="preserve"> PR19FDPublishedTables!K$642</f>
        <v>0</v>
      </c>
      <c r="L647" s="575">
        <f xml:space="preserve"> PR19FDPublishedTables!L$642</f>
        <v>0</v>
      </c>
      <c r="M647" s="575">
        <f xml:space="preserve"> PR19FDPublishedTables!M$642</f>
        <v>16.612418592450052</v>
      </c>
      <c r="N647" s="575">
        <f xml:space="preserve"> PR19FDPublishedTables!N$642</f>
        <v>49.639246461231174</v>
      </c>
      <c r="O647" s="575">
        <f xml:space="preserve"> PR19FDPublishedTables!O$642</f>
        <v>78.815977758942637</v>
      </c>
      <c r="P647" s="575">
        <f xml:space="preserve"> PR19FDPublishedTables!P$642</f>
        <v>100.86804578786604</v>
      </c>
      <c r="Q647" s="575">
        <f xml:space="preserve"> PR19FDPublishedTables!Q$642</f>
        <v>119.22109048722626</v>
      </c>
    </row>
    <row r="648" spans="1:17" s="573" customFormat="1" hidden="1" outlineLevel="1">
      <c r="A648" s="572"/>
      <c r="B648" s="570"/>
      <c r="C648" s="574"/>
      <c r="D648" s="571"/>
      <c r="E648" s="577"/>
      <c r="F648" s="577"/>
      <c r="G648" s="577"/>
      <c r="H648" s="577"/>
      <c r="I648" s="577"/>
      <c r="J648" s="577"/>
      <c r="K648" s="577"/>
      <c r="L648" s="577"/>
      <c r="M648" s="577"/>
      <c r="N648" s="577"/>
      <c r="O648" s="577"/>
      <c r="P648" s="577"/>
      <c r="Q648" s="577"/>
    </row>
    <row r="649" spans="1:17" s="573" customFormat="1" hidden="1" outlineLevel="1" collapsed="1">
      <c r="A649" s="572"/>
      <c r="B649" s="602" t="s">
        <v>967</v>
      </c>
      <c r="C649" s="574"/>
      <c r="D649" s="571"/>
      <c r="E649" s="577"/>
      <c r="F649" s="577"/>
      <c r="G649" s="577"/>
      <c r="H649" s="577"/>
      <c r="I649" s="577"/>
      <c r="J649" s="577"/>
      <c r="K649" s="577"/>
      <c r="L649" s="577"/>
      <c r="M649" s="577"/>
      <c r="N649" s="577"/>
      <c r="O649" s="577"/>
      <c r="P649" s="577"/>
      <c r="Q649" s="577"/>
    </row>
    <row r="650" spans="1:17" s="573" customFormat="1" hidden="1" outlineLevel="2">
      <c r="A650" s="572"/>
      <c r="B650" s="570"/>
      <c r="C650" s="574"/>
      <c r="D650" s="571"/>
      <c r="E650" s="577"/>
      <c r="F650" s="577"/>
      <c r="G650" s="577"/>
      <c r="H650" s="577"/>
      <c r="I650" s="577"/>
      <c r="J650" s="577"/>
      <c r="K650" s="577"/>
      <c r="L650" s="577"/>
      <c r="M650" s="577"/>
      <c r="N650" s="577"/>
      <c r="O650" s="577"/>
      <c r="P650" s="577"/>
      <c r="Q650" s="577"/>
    </row>
    <row r="651" spans="1:17" s="573" customFormat="1" hidden="1" outlineLevel="2">
      <c r="A651" s="572"/>
      <c r="B651" s="570"/>
      <c r="C651" s="574"/>
      <c r="D651" s="571"/>
      <c r="E651" s="577" t="str">
        <f t="shared" ref="E651:Q651" si="595" xml:space="preserve"> E$623</f>
        <v>Average RCV (RPI inflated RCV) balance - BR - real</v>
      </c>
      <c r="F651" s="577">
        <f t="shared" si="595"/>
        <v>0</v>
      </c>
      <c r="G651" s="577" t="str">
        <f t="shared" si="595"/>
        <v>£m</v>
      </c>
      <c r="H651" s="577">
        <f t="shared" si="595"/>
        <v>0</v>
      </c>
      <c r="I651" s="577">
        <f t="shared" si="595"/>
        <v>0</v>
      </c>
      <c r="J651" s="577">
        <f t="shared" si="595"/>
        <v>0</v>
      </c>
      <c r="K651" s="577">
        <f t="shared" si="595"/>
        <v>0</v>
      </c>
      <c r="L651" s="577">
        <f t="shared" si="595"/>
        <v>0</v>
      </c>
      <c r="M651" s="577">
        <f t="shared" si="595"/>
        <v>208.91319864824962</v>
      </c>
      <c r="N651" s="577">
        <f t="shared" si="595"/>
        <v>193.51353210825818</v>
      </c>
      <c r="O651" s="577">
        <f t="shared" si="595"/>
        <v>0</v>
      </c>
      <c r="P651" s="577">
        <f t="shared" si="595"/>
        <v>0</v>
      </c>
      <c r="Q651" s="577">
        <f t="shared" si="595"/>
        <v>0</v>
      </c>
    </row>
    <row r="652" spans="1:17" s="573" customFormat="1" hidden="1" outlineLevel="2">
      <c r="A652" s="572"/>
      <c r="B652" s="570"/>
      <c r="C652" s="574"/>
      <c r="D652" s="571"/>
      <c r="E652" s="575" t="str">
        <f xml:space="preserve"> PR19FDPublishedTables!E$604</f>
        <v>Average CPIH inflated RCV - BR - real</v>
      </c>
      <c r="F652" s="575">
        <f xml:space="preserve"> PR19FDPublishedTables!F$604</f>
        <v>0</v>
      </c>
      <c r="G652" s="575" t="str">
        <f xml:space="preserve"> PR19FDPublishedTables!G$604</f>
        <v>£m</v>
      </c>
      <c r="H652" s="575">
        <f xml:space="preserve"> PR19FDPublishedTables!H$604</f>
        <v>0</v>
      </c>
      <c r="I652" s="575">
        <f xml:space="preserve"> PR19FDPublishedTables!I$604</f>
        <v>0</v>
      </c>
      <c r="J652" s="575">
        <f xml:space="preserve"> PR19FDPublishedTables!J$604</f>
        <v>0</v>
      </c>
      <c r="K652" s="575">
        <f xml:space="preserve"> PR19FDPublishedTables!K$604</f>
        <v>0</v>
      </c>
      <c r="L652" s="575">
        <f xml:space="preserve"> PR19FDPublishedTables!L$604</f>
        <v>0</v>
      </c>
      <c r="M652" s="575">
        <f xml:space="preserve"> PR19FDPublishedTables!M$604</f>
        <v>209.86672604709895</v>
      </c>
      <c r="N652" s="575">
        <f xml:space="preserve"> PR19FDPublishedTables!N$604</f>
        <v>192.62981336071107</v>
      </c>
      <c r="O652" s="575">
        <f xml:space="preserve"> PR19FDPublishedTables!O$604</f>
        <v>176.11156938820085</v>
      </c>
      <c r="P652" s="575">
        <f xml:space="preserve"> PR19FDPublishedTables!P$604</f>
        <v>160.14555011914547</v>
      </c>
      <c r="Q652" s="575">
        <f xml:space="preserve"> PR19FDPublishedTables!Q$604</f>
        <v>144.71365908966666</v>
      </c>
    </row>
    <row r="653" spans="1:17" s="573" customFormat="1" hidden="1" outlineLevel="2">
      <c r="A653" s="572"/>
      <c r="B653" s="570"/>
      <c r="C653" s="574"/>
      <c r="D653" s="571"/>
      <c r="E653" s="575" t="str">
        <f xml:space="preserve"> PR19FDPublishedTables!E$642</f>
        <v>Average post 2020 investment RCV - BR - real</v>
      </c>
      <c r="F653" s="575">
        <f xml:space="preserve"> PR19FDPublishedTables!F$642</f>
        <v>0</v>
      </c>
      <c r="G653" s="575" t="str">
        <f xml:space="preserve"> PR19FDPublishedTables!G$642</f>
        <v>£m</v>
      </c>
      <c r="H653" s="575">
        <f xml:space="preserve"> PR19FDPublishedTables!H$642</f>
        <v>0</v>
      </c>
      <c r="I653" s="575">
        <f xml:space="preserve"> PR19FDPublishedTables!I$642</f>
        <v>0</v>
      </c>
      <c r="J653" s="575">
        <f xml:space="preserve"> PR19FDPublishedTables!J$642</f>
        <v>0</v>
      </c>
      <c r="K653" s="575">
        <f xml:space="preserve"> PR19FDPublishedTables!K$642</f>
        <v>0</v>
      </c>
      <c r="L653" s="575">
        <f xml:space="preserve"> PR19FDPublishedTables!L$642</f>
        <v>0</v>
      </c>
      <c r="M653" s="575">
        <f xml:space="preserve"> PR19FDPublishedTables!M$642</f>
        <v>16.612418592450052</v>
      </c>
      <c r="N653" s="575">
        <f xml:space="preserve"> PR19FDPublishedTables!N$642</f>
        <v>49.639246461231174</v>
      </c>
      <c r="O653" s="575">
        <f xml:space="preserve"> PR19FDPublishedTables!O$642</f>
        <v>78.815977758942637</v>
      </c>
      <c r="P653" s="575">
        <f xml:space="preserve"> PR19FDPublishedTables!P$642</f>
        <v>100.86804578786604</v>
      </c>
      <c r="Q653" s="575">
        <f xml:space="preserve"> PR19FDPublishedTables!Q$642</f>
        <v>119.22109048722626</v>
      </c>
    </row>
    <row r="654" spans="1:17" s="573" customFormat="1" hidden="1" outlineLevel="2">
      <c r="A654" s="572"/>
      <c r="B654" s="570"/>
      <c r="C654" s="574"/>
      <c r="D654" s="571"/>
      <c r="E654" s="610" t="s">
        <v>1152</v>
      </c>
      <c r="F654" s="610"/>
      <c r="G654" s="610" t="s">
        <v>255</v>
      </c>
      <c r="H654" s="610"/>
      <c r="I654" s="610"/>
      <c r="J654" s="610">
        <f t="shared" ref="J654:Q654" si="596" xml:space="preserve"> SUM(J651:J653)</f>
        <v>0</v>
      </c>
      <c r="K654" s="610">
        <f t="shared" si="596"/>
        <v>0</v>
      </c>
      <c r="L654" s="610">
        <f t="shared" si="596"/>
        <v>0</v>
      </c>
      <c r="M654" s="610">
        <f t="shared" si="596"/>
        <v>435.39234328779861</v>
      </c>
      <c r="N654" s="610">
        <f t="shared" si="596"/>
        <v>435.7825919302004</v>
      </c>
      <c r="O654" s="610">
        <f t="shared" si="596"/>
        <v>254.92754714714349</v>
      </c>
      <c r="P654" s="610">
        <f t="shared" si="596"/>
        <v>261.01359590701151</v>
      </c>
      <c r="Q654" s="610">
        <f t="shared" si="596"/>
        <v>263.93474957689295</v>
      </c>
    </row>
    <row r="655" spans="1:17" s="259" customFormat="1" hidden="1" outlineLevel="1">
      <c r="A655" s="256"/>
      <c r="B655" s="257"/>
      <c r="C655" s="258"/>
      <c r="D655" s="255"/>
      <c r="E655" s="196"/>
      <c r="F655" s="196"/>
      <c r="G655" s="196"/>
      <c r="H655" s="196"/>
      <c r="I655" s="196"/>
      <c r="J655" s="196"/>
      <c r="K655" s="196"/>
      <c r="L655" s="196"/>
      <c r="M655" s="196"/>
      <c r="N655" s="196"/>
      <c r="O655" s="196"/>
      <c r="P655" s="196"/>
      <c r="Q655" s="196"/>
    </row>
    <row r="656" spans="1:17" s="259" customFormat="1" hidden="1" outlineLevel="1" collapsed="1">
      <c r="A656" s="256"/>
      <c r="B656" s="257" t="s">
        <v>936</v>
      </c>
      <c r="C656" s="258"/>
      <c r="D656" s="255"/>
      <c r="E656" s="196"/>
      <c r="F656" s="196"/>
      <c r="G656" s="196"/>
      <c r="H656" s="196"/>
      <c r="I656" s="196"/>
      <c r="J656" s="196"/>
      <c r="K656" s="196"/>
      <c r="L656" s="196"/>
      <c r="M656" s="196"/>
      <c r="N656" s="196"/>
      <c r="O656" s="196"/>
      <c r="P656" s="196"/>
      <c r="Q656" s="196"/>
    </row>
    <row r="657" spans="1:17" s="259" customFormat="1" hidden="1" outlineLevel="2">
      <c r="A657" s="256"/>
      <c r="B657" s="257"/>
      <c r="C657" s="258"/>
      <c r="D657" s="255"/>
      <c r="E657" s="196"/>
      <c r="F657" s="196"/>
      <c r="G657" s="196"/>
      <c r="H657" s="196"/>
      <c r="I657" s="196"/>
      <c r="J657" s="196"/>
      <c r="K657" s="196"/>
      <c r="L657" s="196"/>
      <c r="M657" s="196"/>
      <c r="N657" s="196"/>
      <c r="O657" s="196"/>
      <c r="P657" s="196"/>
      <c r="Q657" s="196"/>
    </row>
    <row r="658" spans="1:17" s="259" customFormat="1" hidden="1" outlineLevel="2">
      <c r="A658" s="256"/>
      <c r="B658" s="257"/>
      <c r="C658" s="258"/>
      <c r="D658" s="255"/>
      <c r="E658" s="267" t="str">
        <f t="shared" ref="E658:Q658" si="597" xml:space="preserve"> E$20</f>
        <v>Annual update - CPIH FYA active inflator from FYA 2017-18 - nominal year average prices (used for average RCV)</v>
      </c>
      <c r="F658" s="267">
        <f t="shared" si="597"/>
        <v>0</v>
      </c>
      <c r="G658" s="267" t="str">
        <f t="shared" si="597"/>
        <v>Factor</v>
      </c>
      <c r="H658" s="267">
        <f t="shared" si="597"/>
        <v>0</v>
      </c>
      <c r="I658" s="267">
        <f t="shared" si="597"/>
        <v>0</v>
      </c>
      <c r="J658" s="267">
        <f t="shared" si="597"/>
        <v>0</v>
      </c>
      <c r="K658" s="267">
        <f t="shared" si="597"/>
        <v>0</v>
      </c>
      <c r="L658" s="267">
        <f t="shared" si="597"/>
        <v>1.0386214616983847</v>
      </c>
      <c r="M658" s="267">
        <f t="shared" si="597"/>
        <v>1.0469374700143934</v>
      </c>
      <c r="N658" s="267">
        <f t="shared" si="597"/>
        <v>1.0853990084759317</v>
      </c>
      <c r="O658" s="267">
        <f t="shared" si="597"/>
        <v>0</v>
      </c>
      <c r="P658" s="267">
        <f t="shared" si="597"/>
        <v>0</v>
      </c>
      <c r="Q658" s="267">
        <f t="shared" si="597"/>
        <v>0</v>
      </c>
    </row>
    <row r="659" spans="1:17" s="259" customFormat="1" hidden="1" outlineLevel="2">
      <c r="A659" s="256"/>
      <c r="B659" s="257"/>
      <c r="C659" s="258"/>
      <c r="D659" s="255"/>
      <c r="E659" s="267" t="str">
        <f t="shared" ref="E659:Q659" si="598" xml:space="preserve"> E$21</f>
        <v>Annual update - CPIH FYE active inflator from FYA 2017-18 - nominal year end prices (used for RCV components)</v>
      </c>
      <c r="F659" s="267">
        <f t="shared" si="598"/>
        <v>0</v>
      </c>
      <c r="G659" s="267" t="str">
        <f t="shared" si="598"/>
        <v>Factor</v>
      </c>
      <c r="H659" s="267">
        <f t="shared" si="598"/>
        <v>0</v>
      </c>
      <c r="I659" s="267">
        <f t="shared" si="598"/>
        <v>0</v>
      </c>
      <c r="J659" s="267">
        <f t="shared" si="598"/>
        <v>0</v>
      </c>
      <c r="K659" s="267">
        <f t="shared" si="598"/>
        <v>0</v>
      </c>
      <c r="L659" s="267">
        <f t="shared" si="598"/>
        <v>1.0420598112905806</v>
      </c>
      <c r="M659" s="267">
        <f t="shared" si="598"/>
        <v>1.0526147449224375</v>
      </c>
      <c r="N659" s="267">
        <f t="shared" si="598"/>
        <v>1.1178634255557334</v>
      </c>
      <c r="O659" s="267">
        <f t="shared" si="598"/>
        <v>0</v>
      </c>
      <c r="P659" s="267">
        <f t="shared" si="598"/>
        <v>0</v>
      </c>
      <c r="Q659" s="267">
        <f t="shared" si="598"/>
        <v>0</v>
      </c>
    </row>
    <row r="660" spans="1:17" s="259" customFormat="1" hidden="1" outlineLevel="1">
      <c r="A660" s="256"/>
      <c r="B660" s="257"/>
      <c r="C660" s="258"/>
      <c r="D660" s="255"/>
      <c r="E660" s="196"/>
      <c r="F660" s="196"/>
      <c r="G660" s="196"/>
      <c r="H660" s="196"/>
      <c r="I660" s="196"/>
      <c r="J660" s="196"/>
      <c r="K660" s="196"/>
      <c r="L660" s="196"/>
      <c r="M660" s="196"/>
      <c r="N660" s="196"/>
      <c r="O660" s="196"/>
      <c r="P660" s="196"/>
      <c r="Q660" s="196"/>
    </row>
    <row r="661" spans="1:17" s="259" customFormat="1" hidden="1" outlineLevel="1" collapsed="1">
      <c r="A661" s="256"/>
      <c r="B661" s="257" t="s">
        <v>969</v>
      </c>
      <c r="C661" s="258"/>
      <c r="D661" s="255"/>
      <c r="E661" s="196"/>
      <c r="F661" s="196"/>
      <c r="G661" s="196"/>
      <c r="H661" s="196"/>
      <c r="I661" s="196"/>
      <c r="J661" s="196"/>
      <c r="K661" s="196"/>
      <c r="L661" s="196"/>
      <c r="M661" s="196"/>
      <c r="N661" s="196"/>
      <c r="O661" s="196"/>
      <c r="P661" s="196"/>
      <c r="Q661" s="196"/>
    </row>
    <row r="662" spans="1:17" s="259" customFormat="1" hidden="1" outlineLevel="2">
      <c r="A662" s="256"/>
      <c r="B662" s="257"/>
      <c r="C662" s="258"/>
      <c r="D662" s="255"/>
      <c r="E662" s="196"/>
      <c r="F662" s="196"/>
      <c r="G662" s="196"/>
      <c r="H662" s="196"/>
      <c r="I662" s="196"/>
      <c r="J662" s="196"/>
      <c r="K662" s="196"/>
      <c r="L662" s="196"/>
      <c r="M662" s="196"/>
      <c r="N662" s="196"/>
      <c r="O662" s="196"/>
      <c r="P662" s="196"/>
      <c r="Q662" s="196"/>
    </row>
    <row r="663" spans="1:17" s="526" customFormat="1" hidden="1" outlineLevel="2">
      <c r="A663" s="593"/>
      <c r="B663" s="594"/>
      <c r="C663" s="595"/>
      <c r="D663" s="596"/>
      <c r="E663" s="525" t="s">
        <v>1153</v>
      </c>
      <c r="F663" s="525"/>
      <c r="G663" s="525" t="s">
        <v>255</v>
      </c>
      <c r="H663" s="525"/>
      <c r="I663" s="525"/>
      <c r="J663" s="525">
        <f t="shared" ref="J663:Q663" si="599" xml:space="preserve"> J619 * J659</f>
        <v>0</v>
      </c>
      <c r="K663" s="525">
        <f t="shared" si="599"/>
        <v>0</v>
      </c>
      <c r="L663" s="525">
        <f t="shared" si="599"/>
        <v>0</v>
      </c>
      <c r="M663" s="525">
        <f t="shared" si="599"/>
        <v>228.37471447025146</v>
      </c>
      <c r="N663" s="525">
        <f t="shared" si="599"/>
        <v>214.55392856366498</v>
      </c>
      <c r="O663" s="525">
        <f t="shared" si="599"/>
        <v>0</v>
      </c>
      <c r="P663" s="525">
        <f t="shared" si="599"/>
        <v>0</v>
      </c>
      <c r="Q663" s="525">
        <f t="shared" si="599"/>
        <v>0</v>
      </c>
    </row>
    <row r="664" spans="1:17" s="526" customFormat="1" hidden="1" outlineLevel="2">
      <c r="A664" s="593"/>
      <c r="B664" s="594"/>
      <c r="C664" s="595"/>
      <c r="D664" s="596" t="s">
        <v>719</v>
      </c>
      <c r="E664" s="525" t="s">
        <v>1154</v>
      </c>
      <c r="F664" s="525"/>
      <c r="G664" s="525" t="s">
        <v>255</v>
      </c>
      <c r="H664" s="525"/>
      <c r="I664" s="525"/>
      <c r="J664" s="525">
        <f t="shared" ref="J664:Q664" si="600" xml:space="preserve"> J620 * J659</f>
        <v>0</v>
      </c>
      <c r="K664" s="525">
        <f t="shared" si="600"/>
        <v>0</v>
      </c>
      <c r="L664" s="525">
        <f t="shared" si="600"/>
        <v>0</v>
      </c>
      <c r="M664" s="525">
        <f t="shared" si="600"/>
        <v>1.982866582707183</v>
      </c>
      <c r="N664" s="525">
        <f t="shared" si="600"/>
        <v>12.393072530915335</v>
      </c>
      <c r="O664" s="525">
        <f t="shared" si="600"/>
        <v>0</v>
      </c>
      <c r="P664" s="525">
        <f t="shared" si="600"/>
        <v>0</v>
      </c>
      <c r="Q664" s="525">
        <f t="shared" si="600"/>
        <v>0</v>
      </c>
    </row>
    <row r="665" spans="1:17" s="526" customFormat="1" hidden="1" outlineLevel="2">
      <c r="A665" s="593"/>
      <c r="B665" s="594"/>
      <c r="C665" s="595"/>
      <c r="D665" s="596" t="s">
        <v>631</v>
      </c>
      <c r="E665" s="525" t="s">
        <v>1155</v>
      </c>
      <c r="F665" s="525"/>
      <c r="G665" s="525" t="s">
        <v>255</v>
      </c>
      <c r="H665" s="525"/>
      <c r="I665" s="525"/>
      <c r="J665" s="525">
        <f t="shared" ref="J665:Q665" si="601" xml:space="preserve"> J621 * J659</f>
        <v>0</v>
      </c>
      <c r="K665" s="525">
        <f t="shared" si="601"/>
        <v>0</v>
      </c>
      <c r="L665" s="525">
        <f t="shared" si="601"/>
        <v>0</v>
      </c>
      <c r="M665" s="525">
        <f t="shared" si="601"/>
        <v>20.904935493801787</v>
      </c>
      <c r="N665" s="525">
        <f t="shared" si="601"/>
        <v>21.250602401306899</v>
      </c>
      <c r="O665" s="525">
        <f t="shared" si="601"/>
        <v>0</v>
      </c>
      <c r="P665" s="525">
        <f t="shared" si="601"/>
        <v>0</v>
      </c>
      <c r="Q665" s="525">
        <f t="shared" si="601"/>
        <v>0</v>
      </c>
    </row>
    <row r="666" spans="1:17" s="526" customFormat="1" hidden="1" outlineLevel="2">
      <c r="A666" s="593"/>
      <c r="B666" s="594"/>
      <c r="C666" s="595"/>
      <c r="D666" s="596"/>
      <c r="E666" s="525" t="s">
        <v>1156</v>
      </c>
      <c r="F666" s="525"/>
      <c r="G666" s="525" t="s">
        <v>255</v>
      </c>
      <c r="H666" s="525"/>
      <c r="I666" s="525"/>
      <c r="J666" s="525">
        <f t="shared" ref="J666:Q666" si="602" xml:space="preserve"> J622 * J659</f>
        <v>0</v>
      </c>
      <c r="K666" s="525">
        <f t="shared" si="602"/>
        <v>0</v>
      </c>
      <c r="L666" s="525">
        <f t="shared" si="602"/>
        <v>227.89493138209559</v>
      </c>
      <c r="M666" s="525">
        <f t="shared" si="602"/>
        <v>209.45264555915688</v>
      </c>
      <c r="N666" s="525">
        <f t="shared" si="602"/>
        <v>205.69639869327344</v>
      </c>
      <c r="O666" s="525">
        <f t="shared" si="602"/>
        <v>0</v>
      </c>
      <c r="P666" s="525">
        <f t="shared" si="602"/>
        <v>0</v>
      </c>
      <c r="Q666" s="525">
        <f t="shared" si="602"/>
        <v>0</v>
      </c>
    </row>
    <row r="667" spans="1:17" s="573" customFormat="1" hidden="1" outlineLevel="2">
      <c r="A667" s="572"/>
      <c r="B667" s="570"/>
      <c r="C667" s="574"/>
      <c r="D667" s="571"/>
      <c r="E667" s="577"/>
      <c r="F667" s="577"/>
      <c r="G667" s="577"/>
      <c r="H667" s="577"/>
      <c r="I667" s="577"/>
      <c r="J667" s="577"/>
      <c r="K667" s="577"/>
      <c r="L667" s="577"/>
      <c r="M667" s="577"/>
      <c r="N667" s="577"/>
      <c r="O667" s="577"/>
      <c r="P667" s="577"/>
      <c r="Q667" s="577"/>
    </row>
    <row r="668" spans="1:17" s="658" customFormat="1" hidden="1" outlineLevel="2">
      <c r="A668" s="654"/>
      <c r="B668" s="655"/>
      <c r="C668" s="656"/>
      <c r="D668" s="657"/>
      <c r="E668" s="645" t="s">
        <v>1157</v>
      </c>
      <c r="F668" s="645"/>
      <c r="G668" s="645" t="s">
        <v>255</v>
      </c>
      <c r="H668" s="645"/>
      <c r="I668" s="645"/>
      <c r="J668" s="645">
        <f t="shared" ref="J668" si="603" xml:space="preserve"> IF(J$11 = 1, J631 * J659 - (I672 - I666), J631 * J659)</f>
        <v>0</v>
      </c>
      <c r="K668" s="645">
        <f t="shared" ref="K668" si="604" xml:space="preserve"> IF(K$11 = 1, K631 * K659 - (J672 - J666), K631 * K659)</f>
        <v>0</v>
      </c>
      <c r="L668" s="645">
        <f t="shared" ref="L668" si="605" xml:space="preserve"> IF(L$11 = 1, L631 * L659 - (K672 - K666), L631 * L659)</f>
        <v>0</v>
      </c>
      <c r="M668" s="645">
        <f xml:space="preserve"> IF(M$11 = 1, M631 * M659 - (L672 - L666), M631 * M659)</f>
        <v>228.3600737223575</v>
      </c>
      <c r="N668" s="645">
        <f t="shared" ref="N668" si="606" xml:space="preserve"> IF(N$11 = 1, N631 * N659 - (M672 - M666), N631 * N659)</f>
        <v>216.47573840863996</v>
      </c>
      <c r="O668" s="645">
        <f t="shared" ref="O668" si="607" xml:space="preserve"> IF(O$11 = 1, O631 * O659 - (N672 - N666), O631 * O659)</f>
        <v>0</v>
      </c>
      <c r="P668" s="645">
        <f t="shared" ref="P668" si="608" xml:space="preserve"> IF(P$11 = 1, P631 * P659 - (O672 - O666), P631 * P659)</f>
        <v>0</v>
      </c>
      <c r="Q668" s="645">
        <f t="shared" ref="Q668" si="609" xml:space="preserve"> IF(Q$11 = 1, Q631 * Q659 - (P672 - P666), Q631 * Q659)</f>
        <v>0</v>
      </c>
    </row>
    <row r="669" spans="1:17" s="658" customFormat="1" hidden="1" outlineLevel="2">
      <c r="A669" s="654"/>
      <c r="B669" s="655"/>
      <c r="C669" s="656"/>
      <c r="D669" s="657" t="s">
        <v>719</v>
      </c>
      <c r="E669" s="645" t="s">
        <v>1158</v>
      </c>
      <c r="F669" s="645"/>
      <c r="G669" s="645" t="s">
        <v>255</v>
      </c>
      <c r="H669" s="645"/>
      <c r="I669" s="645"/>
      <c r="J669" s="645">
        <f>IF(J$11 = 1, (J632 - PR19FDPublishedTables!J587) * J659, J632 * J659)</f>
        <v>0</v>
      </c>
      <c r="K669" s="645">
        <f>IF(K$11 = 1, (K632 - PR19FDPublishedTables!K587) * K659, K632 * K659)</f>
        <v>0</v>
      </c>
      <c r="L669" s="645">
        <f>IF(L$11 = 1, (L632 - PR19FDPublishedTables!L587) * L659, L632 * L659)</f>
        <v>0</v>
      </c>
      <c r="M669" s="645">
        <f>IF(M$11 = 1, (M632 - PR19FDPublishedTables!M587) * M659, M632 * M659)</f>
        <v>1.8431856939950977</v>
      </c>
      <c r="N669" s="645">
        <f>IF(N$11 = 1, (N632 - PR19FDPublishedTables!N587) * N659, N632 * N659)</f>
        <v>8.2560125415917884</v>
      </c>
      <c r="O669" s="645">
        <f>IF(O$11 = 1, (O632 - PR19FDPublishedTables!O587) * O659, O632 * O659)</f>
        <v>0</v>
      </c>
      <c r="P669" s="645">
        <f>IF(P$11 = 1, (P632 - PR19FDPublishedTables!P587) * P659, P632 * P659)</f>
        <v>0</v>
      </c>
      <c r="Q669" s="645">
        <f>IF(Q$11 = 1, (Q632 - PR19FDPublishedTables!Q587) * Q659, Q632 * Q659)</f>
        <v>0</v>
      </c>
    </row>
    <row r="670" spans="1:17" s="526" customFormat="1" hidden="1" outlineLevel="2">
      <c r="A670" s="593"/>
      <c r="B670" s="594"/>
      <c r="C670" s="595"/>
      <c r="D670" s="596" t="s">
        <v>631</v>
      </c>
      <c r="E670" s="525" t="s">
        <v>1159</v>
      </c>
      <c r="F670" s="525"/>
      <c r="G670" s="525" t="s">
        <v>255</v>
      </c>
      <c r="H670" s="525"/>
      <c r="I670" s="525"/>
      <c r="J670" s="525">
        <f t="shared" ref="J670:Q670" si="610" xml:space="preserve"> J633 * J659</f>
        <v>0</v>
      </c>
      <c r="K670" s="525">
        <f t="shared" si="610"/>
        <v>0</v>
      </c>
      <c r="L670" s="525">
        <f t="shared" si="610"/>
        <v>0</v>
      </c>
      <c r="M670" s="525">
        <f t="shared" si="610"/>
        <v>18.588898221156207</v>
      </c>
      <c r="N670" s="525">
        <f t="shared" si="610"/>
        <v>18.795855845331388</v>
      </c>
      <c r="O670" s="525">
        <f t="shared" si="610"/>
        <v>0</v>
      </c>
      <c r="P670" s="525">
        <f t="shared" si="610"/>
        <v>0</v>
      </c>
      <c r="Q670" s="525">
        <f t="shared" si="610"/>
        <v>0</v>
      </c>
    </row>
    <row r="671" spans="1:17" s="526" customFormat="1" hidden="1" outlineLevel="2">
      <c r="A671" s="593"/>
      <c r="B671" s="594"/>
      <c r="C671" s="595"/>
      <c r="D671" s="596" t="s">
        <v>631</v>
      </c>
      <c r="E671" s="525" t="s">
        <v>1160</v>
      </c>
      <c r="F671" s="525"/>
      <c r="G671" s="525" t="s">
        <v>255</v>
      </c>
      <c r="H671" s="525"/>
      <c r="I671" s="525"/>
      <c r="J671" s="525">
        <f t="shared" ref="J671:Q671" si="611" xml:space="preserve"> J634 * J659</f>
        <v>0</v>
      </c>
      <c r="K671" s="525">
        <f t="shared" si="611"/>
        <v>0</v>
      </c>
      <c r="L671" s="525">
        <f t="shared" si="611"/>
        <v>0</v>
      </c>
      <c r="M671" s="525">
        <f t="shared" si="611"/>
        <v>0</v>
      </c>
      <c r="N671" s="525">
        <f t="shared" si="611"/>
        <v>0</v>
      </c>
      <c r="O671" s="525">
        <f t="shared" si="611"/>
        <v>0</v>
      </c>
      <c r="P671" s="525">
        <f t="shared" si="611"/>
        <v>0</v>
      </c>
      <c r="Q671" s="525">
        <f t="shared" si="611"/>
        <v>0</v>
      </c>
    </row>
    <row r="672" spans="1:17" s="526" customFormat="1" hidden="1" outlineLevel="2">
      <c r="A672" s="593"/>
      <c r="B672" s="594"/>
      <c r="C672" s="595"/>
      <c r="D672" s="596"/>
      <c r="E672" s="525" t="s">
        <v>1161</v>
      </c>
      <c r="F672" s="525"/>
      <c r="G672" s="525" t="s">
        <v>255</v>
      </c>
      <c r="H672" s="525"/>
      <c r="I672" s="525"/>
      <c r="J672" s="525">
        <f t="shared" ref="J672:Q672" si="612" xml:space="preserve"> IF( J$10 = 1, J627 * J659, J635 * J659)</f>
        <v>0</v>
      </c>
      <c r="K672" s="525">
        <f t="shared" si="612"/>
        <v>0</v>
      </c>
      <c r="L672" s="525">
        <f t="shared" si="612"/>
        <v>227.89493138209519</v>
      </c>
      <c r="M672" s="525">
        <f t="shared" si="612"/>
        <v>211.61436119519601</v>
      </c>
      <c r="N672" s="525">
        <f t="shared" si="612"/>
        <v>205.93589510490034</v>
      </c>
      <c r="O672" s="525">
        <f t="shared" si="612"/>
        <v>0</v>
      </c>
      <c r="P672" s="525">
        <f t="shared" si="612"/>
        <v>0</v>
      </c>
      <c r="Q672" s="525">
        <f t="shared" si="612"/>
        <v>0</v>
      </c>
    </row>
    <row r="673" spans="1:17" s="573" customFormat="1" hidden="1" outlineLevel="2">
      <c r="A673" s="572"/>
      <c r="B673" s="570"/>
      <c r="C673" s="574"/>
      <c r="D673" s="571"/>
      <c r="E673" s="577"/>
      <c r="F673" s="577"/>
      <c r="G673" s="577"/>
      <c r="H673" s="577"/>
      <c r="I673" s="577"/>
      <c r="J673" s="577"/>
      <c r="K673" s="577"/>
      <c r="L673" s="577"/>
      <c r="M673" s="577"/>
      <c r="N673" s="577"/>
      <c r="O673" s="577"/>
      <c r="P673" s="577"/>
      <c r="Q673" s="577"/>
    </row>
    <row r="674" spans="1:17" s="526" customFormat="1" hidden="1" outlineLevel="2">
      <c r="A674" s="593"/>
      <c r="B674" s="594"/>
      <c r="C674" s="595"/>
      <c r="D674" s="596"/>
      <c r="E674" s="525" t="s">
        <v>1162</v>
      </c>
      <c r="F674" s="525"/>
      <c r="G674" s="525" t="s">
        <v>255</v>
      </c>
      <c r="H674" s="525"/>
      <c r="I674" s="525"/>
      <c r="J674" s="525">
        <f t="shared" ref="J674:L674" si="613" xml:space="preserve"> J642 * J659</f>
        <v>0</v>
      </c>
      <c r="K674" s="525">
        <f t="shared" si="613"/>
        <v>0</v>
      </c>
      <c r="L674" s="525">
        <f t="shared" si="613"/>
        <v>0</v>
      </c>
      <c r="M674" s="525">
        <f xml:space="preserve"> M642 * M659</f>
        <v>0</v>
      </c>
      <c r="N674" s="525">
        <f t="shared" ref="N674:Q674" si="614" xml:space="preserve"> N642 * N659</f>
        <v>35.77638065055087</v>
      </c>
      <c r="O674" s="525">
        <f t="shared" si="614"/>
        <v>0</v>
      </c>
      <c r="P674" s="525">
        <f t="shared" si="614"/>
        <v>0</v>
      </c>
      <c r="Q674" s="525">
        <f t="shared" si="614"/>
        <v>0</v>
      </c>
    </row>
    <row r="675" spans="1:17" s="526" customFormat="1" hidden="1" outlineLevel="2">
      <c r="A675" s="593"/>
      <c r="B675" s="594"/>
      <c r="C675" s="595"/>
      <c r="D675" s="596" t="s">
        <v>719</v>
      </c>
      <c r="E675" s="525" t="s">
        <v>1163</v>
      </c>
      <c r="F675" s="525"/>
      <c r="G675" s="525" t="s">
        <v>255</v>
      </c>
      <c r="H675" s="525"/>
      <c r="I675" s="525"/>
      <c r="J675" s="525">
        <f t="shared" ref="J675:Q675" si="615" xml:space="preserve"> J643 * J659</f>
        <v>0</v>
      </c>
      <c r="K675" s="525">
        <f t="shared" si="615"/>
        <v>0</v>
      </c>
      <c r="L675" s="525">
        <f t="shared" si="615"/>
        <v>0</v>
      </c>
      <c r="M675" s="525">
        <f xml:space="preserve"> M643 * M659</f>
        <v>0</v>
      </c>
      <c r="N675" s="525">
        <f t="shared" si="615"/>
        <v>1.3644496584930967</v>
      </c>
      <c r="O675" s="525">
        <f t="shared" si="615"/>
        <v>0</v>
      </c>
      <c r="P675" s="525">
        <f t="shared" si="615"/>
        <v>0</v>
      </c>
      <c r="Q675" s="525">
        <f t="shared" si="615"/>
        <v>0</v>
      </c>
    </row>
    <row r="676" spans="1:17" s="526" customFormat="1" hidden="1" outlineLevel="2">
      <c r="A676" s="593"/>
      <c r="B676" s="594"/>
      <c r="C676" s="595"/>
      <c r="D676" s="596" t="s">
        <v>719</v>
      </c>
      <c r="E676" s="525" t="s">
        <v>981</v>
      </c>
      <c r="F676" s="525"/>
      <c r="G676" s="525" t="s">
        <v>255</v>
      </c>
      <c r="H676" s="525"/>
      <c r="I676" s="525"/>
      <c r="J676" s="525">
        <f t="shared" ref="J676:Q676" si="616" xml:space="preserve"> J644 * J659</f>
        <v>0</v>
      </c>
      <c r="K676" s="525">
        <f t="shared" si="616"/>
        <v>0</v>
      </c>
      <c r="L676" s="525">
        <f t="shared" si="616"/>
        <v>0</v>
      </c>
      <c r="M676" s="525">
        <f t="shared" si="616"/>
        <v>36.444394771875984</v>
      </c>
      <c r="N676" s="525">
        <f t="shared" si="616"/>
        <v>41.54168550324372</v>
      </c>
      <c r="O676" s="525">
        <f t="shared" si="616"/>
        <v>0</v>
      </c>
      <c r="P676" s="525">
        <f t="shared" si="616"/>
        <v>0</v>
      </c>
      <c r="Q676" s="525">
        <f t="shared" si="616"/>
        <v>0</v>
      </c>
    </row>
    <row r="677" spans="1:17" s="526" customFormat="1" hidden="1" outlineLevel="2">
      <c r="A677" s="593"/>
      <c r="B677" s="594"/>
      <c r="C677" s="595"/>
      <c r="D677" s="596" t="s">
        <v>631</v>
      </c>
      <c r="E677" s="525" t="s">
        <v>1164</v>
      </c>
      <c r="F677" s="525"/>
      <c r="G677" s="525" t="s">
        <v>255</v>
      </c>
      <c r="H677" s="525"/>
      <c r="I677" s="525"/>
      <c r="J677" s="525">
        <f t="shared" ref="J677:Q677" si="617" xml:space="preserve"> J645 * J659</f>
        <v>0</v>
      </c>
      <c r="K677" s="525">
        <f t="shared" si="617"/>
        <v>0</v>
      </c>
      <c r="L677" s="525">
        <f t="shared" si="617"/>
        <v>0</v>
      </c>
      <c r="M677" s="525">
        <f t="shared" si="617"/>
        <v>1.4714412534028516</v>
      </c>
      <c r="N677" s="525">
        <f t="shared" si="617"/>
        <v>4.8435499390172634</v>
      </c>
      <c r="O677" s="525">
        <f t="shared" si="617"/>
        <v>0</v>
      </c>
      <c r="P677" s="525">
        <f t="shared" si="617"/>
        <v>0</v>
      </c>
      <c r="Q677" s="525">
        <f t="shared" si="617"/>
        <v>0</v>
      </c>
    </row>
    <row r="678" spans="1:17" s="526" customFormat="1" hidden="1" outlineLevel="2">
      <c r="A678" s="593"/>
      <c r="B678" s="594"/>
      <c r="C678" s="595"/>
      <c r="D678" s="596"/>
      <c r="E678" s="525" t="s">
        <v>1165</v>
      </c>
      <c r="F678" s="525"/>
      <c r="G678" s="525" t="s">
        <v>255</v>
      </c>
      <c r="H678" s="525"/>
      <c r="I678" s="525"/>
      <c r="J678" s="525">
        <f t="shared" ref="J678:Q678" si="618" xml:space="preserve"> IF( J$10 = 1, J638 * J659, J646 * J659)</f>
        <v>0</v>
      </c>
      <c r="K678" s="525">
        <f t="shared" si="618"/>
        <v>0</v>
      </c>
      <c r="L678" s="525">
        <f t="shared" si="618"/>
        <v>0</v>
      </c>
      <c r="M678" s="525">
        <f t="shared" si="618"/>
        <v>34.97295351847314</v>
      </c>
      <c r="N678" s="525">
        <f t="shared" si="618"/>
        <v>73.838965873270425</v>
      </c>
      <c r="O678" s="525">
        <f t="shared" si="618"/>
        <v>0</v>
      </c>
      <c r="P678" s="525">
        <f t="shared" si="618"/>
        <v>0</v>
      </c>
      <c r="Q678" s="525">
        <f t="shared" si="618"/>
        <v>0</v>
      </c>
    </row>
    <row r="679" spans="1:17" s="526" customFormat="1" hidden="1" outlineLevel="2">
      <c r="A679" s="593"/>
      <c r="B679" s="594"/>
      <c r="C679" s="595"/>
      <c r="D679" s="596"/>
      <c r="E679" s="525"/>
      <c r="F679" s="525"/>
      <c r="G679" s="525"/>
      <c r="H679" s="525"/>
      <c r="I679" s="525"/>
      <c r="J679" s="525"/>
      <c r="K679" s="525"/>
      <c r="L679" s="525"/>
      <c r="M679" s="525"/>
      <c r="N679" s="525"/>
      <c r="O679" s="525"/>
      <c r="P679" s="525"/>
      <c r="Q679" s="525"/>
    </row>
    <row r="680" spans="1:17" s="526" customFormat="1" hidden="1" outlineLevel="2">
      <c r="A680" s="593"/>
      <c r="B680" s="594"/>
      <c r="C680" s="595"/>
      <c r="D680" s="596"/>
      <c r="E680" s="525" t="s">
        <v>1166</v>
      </c>
      <c r="F680" s="525"/>
      <c r="G680" s="525" t="s">
        <v>255</v>
      </c>
      <c r="H680" s="525"/>
      <c r="I680" s="525"/>
      <c r="J680" s="525">
        <f xml:space="preserve"> J663 + J668 + J674</f>
        <v>0</v>
      </c>
      <c r="K680" s="525">
        <f t="shared" ref="K680:Q681" si="619" xml:space="preserve"> K663 + K668 + K674</f>
        <v>0</v>
      </c>
      <c r="L680" s="525">
        <f t="shared" si="619"/>
        <v>0</v>
      </c>
      <c r="M680" s="525">
        <f t="shared" si="619"/>
        <v>456.73478819260896</v>
      </c>
      <c r="N680" s="525">
        <f t="shared" si="619"/>
        <v>466.80604762285583</v>
      </c>
      <c r="O680" s="525">
        <f t="shared" si="619"/>
        <v>0</v>
      </c>
      <c r="P680" s="525">
        <f t="shared" si="619"/>
        <v>0</v>
      </c>
      <c r="Q680" s="525">
        <f t="shared" si="619"/>
        <v>0</v>
      </c>
    </row>
    <row r="681" spans="1:17" s="526" customFormat="1" hidden="1" outlineLevel="2">
      <c r="A681" s="593"/>
      <c r="B681" s="594"/>
      <c r="C681" s="595"/>
      <c r="D681" s="596" t="s">
        <v>719</v>
      </c>
      <c r="E681" s="525" t="s">
        <v>1167</v>
      </c>
      <c r="F681" s="525"/>
      <c r="G681" s="525" t="s">
        <v>255</v>
      </c>
      <c r="H681" s="525"/>
      <c r="I681" s="525"/>
      <c r="J681" s="525">
        <f xml:space="preserve"> J664 + J669 + J675</f>
        <v>0</v>
      </c>
      <c r="K681" s="525">
        <f t="shared" si="619"/>
        <v>0</v>
      </c>
      <c r="L681" s="525">
        <f t="shared" si="619"/>
        <v>0</v>
      </c>
      <c r="M681" s="525">
        <f xml:space="preserve"> M664 + M669 + M675</f>
        <v>3.8260522767022804</v>
      </c>
      <c r="N681" s="525">
        <f t="shared" si="619"/>
        <v>22.01353473100022</v>
      </c>
      <c r="O681" s="525">
        <f t="shared" si="619"/>
        <v>0</v>
      </c>
      <c r="P681" s="525">
        <f t="shared" si="619"/>
        <v>0</v>
      </c>
      <c r="Q681" s="525">
        <f t="shared" si="619"/>
        <v>0</v>
      </c>
    </row>
    <row r="682" spans="1:17" s="526" customFormat="1" hidden="1" outlineLevel="2">
      <c r="A682" s="593"/>
      <c r="B682" s="594"/>
      <c r="C682" s="595"/>
      <c r="D682" s="596" t="s">
        <v>719</v>
      </c>
      <c r="E682" s="525" t="s">
        <v>1168</v>
      </c>
      <c r="F682" s="525"/>
      <c r="G682" s="525" t="s">
        <v>255</v>
      </c>
      <c r="H682" s="525"/>
      <c r="I682" s="525"/>
      <c r="J682" s="525">
        <f xml:space="preserve"> J676</f>
        <v>0</v>
      </c>
      <c r="K682" s="525">
        <f t="shared" ref="K682:Q682" si="620" xml:space="preserve"> K676</f>
        <v>0</v>
      </c>
      <c r="L682" s="525">
        <f t="shared" si="620"/>
        <v>0</v>
      </c>
      <c r="M682" s="525">
        <f t="shared" si="620"/>
        <v>36.444394771875984</v>
      </c>
      <c r="N682" s="525">
        <f t="shared" si="620"/>
        <v>41.54168550324372</v>
      </c>
      <c r="O682" s="525">
        <f t="shared" si="620"/>
        <v>0</v>
      </c>
      <c r="P682" s="525">
        <f t="shared" si="620"/>
        <v>0</v>
      </c>
      <c r="Q682" s="525">
        <f t="shared" si="620"/>
        <v>0</v>
      </c>
    </row>
    <row r="683" spans="1:17" s="526" customFormat="1" hidden="1" outlineLevel="2">
      <c r="A683" s="593"/>
      <c r="B683" s="594"/>
      <c r="C683" s="595"/>
      <c r="D683" s="596" t="s">
        <v>631</v>
      </c>
      <c r="E683" s="525" t="s">
        <v>1169</v>
      </c>
      <c r="F683" s="525"/>
      <c r="G683" s="525" t="s">
        <v>255</v>
      </c>
      <c r="H683" s="525"/>
      <c r="I683" s="525"/>
      <c r="J683" s="525">
        <f xml:space="preserve"> J665 + J670 + J677</f>
        <v>0</v>
      </c>
      <c r="K683" s="525">
        <f t="shared" ref="K683:Q683" si="621" xml:space="preserve"> K665 + K670 + K677</f>
        <v>0</v>
      </c>
      <c r="L683" s="525">
        <f t="shared" si="621"/>
        <v>0</v>
      </c>
      <c r="M683" s="525">
        <f xml:space="preserve"> M665 + M670 + M677</f>
        <v>40.965274968360845</v>
      </c>
      <c r="N683" s="525">
        <f t="shared" si="621"/>
        <v>44.890008185655553</v>
      </c>
      <c r="O683" s="525">
        <f t="shared" si="621"/>
        <v>0</v>
      </c>
      <c r="P683" s="525">
        <f t="shared" si="621"/>
        <v>0</v>
      </c>
      <c r="Q683" s="525">
        <f t="shared" si="621"/>
        <v>0</v>
      </c>
    </row>
    <row r="684" spans="1:17" s="526" customFormat="1" hidden="1" outlineLevel="2">
      <c r="A684" s="593"/>
      <c r="B684" s="594"/>
      <c r="C684" s="595"/>
      <c r="D684" s="596" t="s">
        <v>631</v>
      </c>
      <c r="E684" s="525" t="s">
        <v>1170</v>
      </c>
      <c r="F684" s="525"/>
      <c r="G684" s="525" t="s">
        <v>255</v>
      </c>
      <c r="H684" s="525"/>
      <c r="I684" s="525"/>
      <c r="J684" s="525">
        <f xml:space="preserve"> J671</f>
        <v>0</v>
      </c>
      <c r="K684" s="525">
        <f t="shared" ref="K684:Q684" si="622" xml:space="preserve"> K671</f>
        <v>0</v>
      </c>
      <c r="L684" s="525">
        <f t="shared" si="622"/>
        <v>0</v>
      </c>
      <c r="M684" s="525">
        <f t="shared" si="622"/>
        <v>0</v>
      </c>
      <c r="N684" s="525">
        <f t="shared" si="622"/>
        <v>0</v>
      </c>
      <c r="O684" s="525">
        <f t="shared" si="622"/>
        <v>0</v>
      </c>
      <c r="P684" s="525">
        <f t="shared" si="622"/>
        <v>0</v>
      </c>
      <c r="Q684" s="525">
        <f t="shared" si="622"/>
        <v>0</v>
      </c>
    </row>
    <row r="685" spans="1:17" s="526" customFormat="1" hidden="1" outlineLevel="2">
      <c r="A685" s="593"/>
      <c r="B685" s="594"/>
      <c r="C685" s="595"/>
      <c r="D685" s="596"/>
      <c r="E685" s="525" t="s">
        <v>1171</v>
      </c>
      <c r="F685" s="525"/>
      <c r="G685" s="525" t="s">
        <v>255</v>
      </c>
      <c r="H685" s="525"/>
      <c r="I685" s="525"/>
      <c r="J685" s="525">
        <f xml:space="preserve"> J666 + J672 + J678</f>
        <v>0</v>
      </c>
      <c r="K685" s="525">
        <f t="shared" ref="K685:Q685" si="623" xml:space="preserve"> K666 + K672 + K678</f>
        <v>0</v>
      </c>
      <c r="L685" s="525">
        <f t="shared" si="623"/>
        <v>455.78986276419079</v>
      </c>
      <c r="M685" s="525">
        <f xml:space="preserve"> M666 + M672 + M678</f>
        <v>456.03996027282602</v>
      </c>
      <c r="N685" s="525">
        <f t="shared" si="623"/>
        <v>485.47125967144422</v>
      </c>
      <c r="O685" s="525">
        <f t="shared" si="623"/>
        <v>0</v>
      </c>
      <c r="P685" s="525">
        <f t="shared" si="623"/>
        <v>0</v>
      </c>
      <c r="Q685" s="525">
        <f t="shared" si="623"/>
        <v>0</v>
      </c>
    </row>
    <row r="686" spans="1:17" s="526" customFormat="1" hidden="1" outlineLevel="2">
      <c r="A686" s="593"/>
      <c r="B686" s="594"/>
      <c r="C686" s="595"/>
      <c r="D686" s="596"/>
      <c r="E686" s="525"/>
      <c r="F686" s="525"/>
      <c r="G686" s="525"/>
      <c r="H686" s="525"/>
      <c r="I686" s="525"/>
      <c r="J686" s="525"/>
      <c r="K686" s="525"/>
      <c r="L686" s="525"/>
      <c r="M686" s="525"/>
      <c r="N686" s="525"/>
      <c r="O686" s="525"/>
      <c r="P686" s="525"/>
      <c r="Q686" s="525"/>
    </row>
    <row r="687" spans="1:17" s="526" customFormat="1" hidden="1" outlineLevel="2">
      <c r="A687" s="593"/>
      <c r="B687" s="594"/>
      <c r="C687" s="595"/>
      <c r="D687" s="596"/>
      <c r="E687" s="525" t="s">
        <v>1172</v>
      </c>
      <c r="F687" s="525"/>
      <c r="G687" s="525" t="s">
        <v>255</v>
      </c>
      <c r="H687" s="525"/>
      <c r="I687" s="525"/>
      <c r="J687" s="525">
        <f t="shared" ref="J687:Q687" si="624" xml:space="preserve"> J623 * J658</f>
        <v>0</v>
      </c>
      <c r="K687" s="525">
        <f t="shared" si="624"/>
        <v>0</v>
      </c>
      <c r="L687" s="525">
        <f t="shared" si="624"/>
        <v>0</v>
      </c>
      <c r="M687" s="525">
        <f t="shared" si="624"/>
        <v>218.71905564541285</v>
      </c>
      <c r="N687" s="525">
        <f t="shared" si="624"/>
        <v>210.0393958769788</v>
      </c>
      <c r="O687" s="525">
        <f t="shared" si="624"/>
        <v>0</v>
      </c>
      <c r="P687" s="525">
        <f t="shared" si="624"/>
        <v>0</v>
      </c>
      <c r="Q687" s="525">
        <f t="shared" si="624"/>
        <v>0</v>
      </c>
    </row>
    <row r="688" spans="1:17" s="526" customFormat="1" hidden="1" outlineLevel="2">
      <c r="A688" s="593"/>
      <c r="B688" s="594"/>
      <c r="C688" s="595"/>
      <c r="D688" s="596"/>
      <c r="E688" s="525" t="s">
        <v>1173</v>
      </c>
      <c r="F688" s="525"/>
      <c r="G688" s="525" t="s">
        <v>255</v>
      </c>
      <c r="H688" s="525"/>
      <c r="I688" s="525"/>
      <c r="J688" s="525">
        <f t="shared" ref="J688:Q688" si="625" xml:space="preserve"> J636 * J658</f>
        <v>0</v>
      </c>
      <c r="K688" s="525">
        <f t="shared" si="625"/>
        <v>0</v>
      </c>
      <c r="L688" s="525">
        <f t="shared" si="625"/>
        <v>0</v>
      </c>
      <c r="M688" s="525">
        <f t="shared" si="625"/>
        <v>219.71733920795359</v>
      </c>
      <c r="N688" s="525">
        <f t="shared" si="625"/>
        <v>209.08020842461957</v>
      </c>
      <c r="O688" s="525">
        <f t="shared" si="625"/>
        <v>0</v>
      </c>
      <c r="P688" s="525">
        <f t="shared" si="625"/>
        <v>0</v>
      </c>
      <c r="Q688" s="525">
        <f t="shared" si="625"/>
        <v>0</v>
      </c>
    </row>
    <row r="689" spans="1:17" s="526" customFormat="1" hidden="1" outlineLevel="2">
      <c r="A689" s="593"/>
      <c r="B689" s="594"/>
      <c r="C689" s="595"/>
      <c r="D689" s="596"/>
      <c r="E689" s="525" t="s">
        <v>1174</v>
      </c>
      <c r="F689" s="525"/>
      <c r="G689" s="525" t="s">
        <v>255</v>
      </c>
      <c r="H689" s="525"/>
      <c r="I689" s="525"/>
      <c r="J689" s="525">
        <f t="shared" ref="J689:Q689" si="626" xml:space="preserve"> J647 * J658</f>
        <v>0</v>
      </c>
      <c r="K689" s="525">
        <f t="shared" si="626"/>
        <v>0</v>
      </c>
      <c r="L689" s="525">
        <f t="shared" si="626"/>
        <v>0</v>
      </c>
      <c r="M689" s="525">
        <f t="shared" si="626"/>
        <v>17.392163491999728</v>
      </c>
      <c r="N689" s="525">
        <f t="shared" si="626"/>
        <v>53.878388890512717</v>
      </c>
      <c r="O689" s="525">
        <f t="shared" si="626"/>
        <v>0</v>
      </c>
      <c r="P689" s="525">
        <f t="shared" si="626"/>
        <v>0</v>
      </c>
      <c r="Q689" s="525">
        <f t="shared" si="626"/>
        <v>0</v>
      </c>
    </row>
    <row r="690" spans="1:17" s="529" customFormat="1" hidden="1" outlineLevel="2">
      <c r="A690" s="597"/>
      <c r="B690" s="598"/>
      <c r="C690" s="599"/>
      <c r="D690" s="600"/>
      <c r="E690" s="601" t="s">
        <v>1175</v>
      </c>
      <c r="F690" s="528"/>
      <c r="G690" s="528" t="s">
        <v>255</v>
      </c>
      <c r="H690" s="528"/>
      <c r="I690" s="528"/>
      <c r="J690" s="528">
        <f t="shared" ref="J690:Q690" si="627" xml:space="preserve"> SUM(J687:J689)</f>
        <v>0</v>
      </c>
      <c r="K690" s="528">
        <f t="shared" si="627"/>
        <v>0</v>
      </c>
      <c r="L690" s="528">
        <f t="shared" si="627"/>
        <v>0</v>
      </c>
      <c r="M690" s="528">
        <f t="shared" si="627"/>
        <v>455.82855834536616</v>
      </c>
      <c r="N690" s="528">
        <f t="shared" si="627"/>
        <v>472.9979931921111</v>
      </c>
      <c r="O690" s="528">
        <f t="shared" si="627"/>
        <v>0</v>
      </c>
      <c r="P690" s="528">
        <f t="shared" si="627"/>
        <v>0</v>
      </c>
      <c r="Q690" s="528">
        <f t="shared" si="627"/>
        <v>0</v>
      </c>
    </row>
    <row r="691" spans="1:17" s="573" customFormat="1" hidden="1" outlineLevel="1">
      <c r="A691" s="572"/>
      <c r="B691" s="570"/>
      <c r="C691" s="574"/>
      <c r="D691" s="571"/>
      <c r="E691" s="577"/>
      <c r="F691" s="577"/>
      <c r="G691" s="577"/>
      <c r="H691" s="577"/>
      <c r="I691" s="577"/>
      <c r="J691" s="577"/>
      <c r="K691" s="577"/>
      <c r="L691" s="577"/>
      <c r="M691" s="577"/>
      <c r="N691" s="577"/>
      <c r="O691" s="577"/>
      <c r="P691" s="577"/>
      <c r="Q691" s="577"/>
    </row>
    <row r="692" spans="1:17" s="573" customFormat="1" hidden="1" outlineLevel="1" collapsed="1">
      <c r="A692" s="572"/>
      <c r="B692" s="570" t="s">
        <v>994</v>
      </c>
      <c r="C692" s="574"/>
      <c r="D692" s="571"/>
      <c r="E692" s="577"/>
      <c r="F692" s="577"/>
      <c r="G692" s="577"/>
      <c r="H692" s="577"/>
      <c r="I692" s="577"/>
      <c r="J692" s="577"/>
      <c r="K692" s="577"/>
      <c r="L692" s="577"/>
      <c r="M692" s="577"/>
      <c r="N692" s="577"/>
      <c r="O692" s="577"/>
      <c r="P692" s="577"/>
      <c r="Q692" s="577"/>
    </row>
    <row r="693" spans="1:17" s="573" customFormat="1" hidden="1" outlineLevel="2">
      <c r="A693" s="572"/>
      <c r="B693" s="570"/>
      <c r="C693" s="574"/>
      <c r="D693" s="571"/>
      <c r="E693" s="577"/>
      <c r="F693" s="577"/>
      <c r="G693" s="577"/>
      <c r="H693" s="577"/>
      <c r="I693" s="577"/>
      <c r="J693" s="577"/>
      <c r="K693" s="577"/>
      <c r="L693" s="577"/>
      <c r="M693" s="577"/>
      <c r="N693" s="577"/>
      <c r="O693" s="577"/>
      <c r="P693" s="577"/>
      <c r="Q693" s="577"/>
    </row>
    <row r="694" spans="1:17" s="573" customFormat="1" hidden="1" outlineLevel="2">
      <c r="A694" s="572"/>
      <c r="B694" s="570"/>
      <c r="C694" s="574"/>
      <c r="D694" s="571"/>
      <c r="E694" s="577" t="str">
        <f t="shared" ref="E694:Q694" si="628" xml:space="preserve"> E666</f>
        <v>Closing RCV (RPI inflated RCV) - BR - nominal (year end prices)</v>
      </c>
      <c r="F694" s="577">
        <f t="shared" si="628"/>
        <v>0</v>
      </c>
      <c r="G694" s="577" t="str">
        <f t="shared" si="628"/>
        <v>£m</v>
      </c>
      <c r="H694" s="577">
        <f t="shared" si="628"/>
        <v>0</v>
      </c>
      <c r="I694" s="577">
        <f t="shared" si="628"/>
        <v>0</v>
      </c>
      <c r="J694" s="577">
        <f t="shared" si="628"/>
        <v>0</v>
      </c>
      <c r="K694" s="577">
        <f t="shared" si="628"/>
        <v>0</v>
      </c>
      <c r="L694" s="577">
        <f t="shared" si="628"/>
        <v>227.89493138209559</v>
      </c>
      <c r="M694" s="577">
        <f t="shared" si="628"/>
        <v>209.45264555915688</v>
      </c>
      <c r="N694" s="577">
        <f t="shared" si="628"/>
        <v>205.69639869327344</v>
      </c>
      <c r="O694" s="577">
        <f t="shared" si="628"/>
        <v>0</v>
      </c>
      <c r="P694" s="577">
        <f t="shared" si="628"/>
        <v>0</v>
      </c>
      <c r="Q694" s="577">
        <f t="shared" si="628"/>
        <v>0</v>
      </c>
    </row>
    <row r="695" spans="1:17" s="573" customFormat="1" hidden="1" outlineLevel="2">
      <c r="A695" s="572"/>
      <c r="B695" s="570"/>
      <c r="C695" s="574"/>
      <c r="D695" s="571" t="s">
        <v>719</v>
      </c>
      <c r="E695" s="577" t="str">
        <f t="shared" ref="E695:Q695" si="629" xml:space="preserve"> E672</f>
        <v>Closing RCV (CPIH inflated RCV) - BR - nominal (year end prices)</v>
      </c>
      <c r="F695" s="577">
        <f t="shared" si="629"/>
        <v>0</v>
      </c>
      <c r="G695" s="577" t="str">
        <f t="shared" si="629"/>
        <v>£m</v>
      </c>
      <c r="H695" s="577">
        <f t="shared" si="629"/>
        <v>0</v>
      </c>
      <c r="I695" s="577">
        <f t="shared" si="629"/>
        <v>0</v>
      </c>
      <c r="J695" s="577">
        <f t="shared" si="629"/>
        <v>0</v>
      </c>
      <c r="K695" s="577">
        <f t="shared" si="629"/>
        <v>0</v>
      </c>
      <c r="L695" s="577">
        <f t="shared" si="629"/>
        <v>227.89493138209519</v>
      </c>
      <c r="M695" s="577">
        <f t="shared" si="629"/>
        <v>211.61436119519601</v>
      </c>
      <c r="N695" s="577">
        <f t="shared" si="629"/>
        <v>205.93589510490034</v>
      </c>
      <c r="O695" s="577">
        <f t="shared" si="629"/>
        <v>0</v>
      </c>
      <c r="P695" s="577">
        <f t="shared" si="629"/>
        <v>0</v>
      </c>
      <c r="Q695" s="577">
        <f t="shared" si="629"/>
        <v>0</v>
      </c>
    </row>
    <row r="696" spans="1:17" s="573" customFormat="1" hidden="1" outlineLevel="2">
      <c r="A696" s="572"/>
      <c r="B696" s="570"/>
      <c r="C696" s="574"/>
      <c r="D696" s="571" t="s">
        <v>719</v>
      </c>
      <c r="E696" s="577" t="str">
        <f t="shared" ref="E696:Q696" si="630" xml:space="preserve"> E678</f>
        <v>Closing RCV (Post 2020 investment RCV) - BR - nominal (year end prices)</v>
      </c>
      <c r="F696" s="577">
        <f t="shared" si="630"/>
        <v>0</v>
      </c>
      <c r="G696" s="577" t="str">
        <f t="shared" si="630"/>
        <v>£m</v>
      </c>
      <c r="H696" s="577">
        <f t="shared" si="630"/>
        <v>0</v>
      </c>
      <c r="I696" s="577">
        <f t="shared" si="630"/>
        <v>0</v>
      </c>
      <c r="J696" s="577">
        <f t="shared" si="630"/>
        <v>0</v>
      </c>
      <c r="K696" s="577">
        <f t="shared" si="630"/>
        <v>0</v>
      </c>
      <c r="L696" s="577">
        <f t="shared" si="630"/>
        <v>0</v>
      </c>
      <c r="M696" s="577">
        <f t="shared" si="630"/>
        <v>34.97295351847314</v>
      </c>
      <c r="N696" s="577">
        <f t="shared" si="630"/>
        <v>73.838965873270425</v>
      </c>
      <c r="O696" s="577">
        <f t="shared" si="630"/>
        <v>0</v>
      </c>
      <c r="P696" s="577">
        <f t="shared" si="630"/>
        <v>0</v>
      </c>
      <c r="Q696" s="577">
        <f t="shared" si="630"/>
        <v>0</v>
      </c>
    </row>
    <row r="697" spans="1:17" s="446" customFormat="1" hidden="1" outlineLevel="2">
      <c r="A697" s="586"/>
      <c r="B697" s="587"/>
      <c r="C697" s="588"/>
      <c r="D697" s="589"/>
      <c r="E697" s="590" t="s">
        <v>1176</v>
      </c>
      <c r="F697" s="590"/>
      <c r="G697" s="590" t="s">
        <v>255</v>
      </c>
      <c r="H697" s="590"/>
      <c r="I697" s="590"/>
      <c r="J697" s="610">
        <f t="shared" ref="J697:Q697" si="631" xml:space="preserve"> SUM(J694:J696)</f>
        <v>0</v>
      </c>
      <c r="K697" s="610">
        <f t="shared" si="631"/>
        <v>0</v>
      </c>
      <c r="L697" s="610">
        <f t="shared" si="631"/>
        <v>455.78986276419079</v>
      </c>
      <c r="M697" s="610">
        <f t="shared" si="631"/>
        <v>456.03996027282602</v>
      </c>
      <c r="N697" s="610">
        <f t="shared" si="631"/>
        <v>485.47125967144422</v>
      </c>
      <c r="O697" s="610">
        <f t="shared" si="631"/>
        <v>0</v>
      </c>
      <c r="P697" s="610">
        <f t="shared" si="631"/>
        <v>0</v>
      </c>
      <c r="Q697" s="610">
        <f t="shared" si="631"/>
        <v>0</v>
      </c>
    </row>
    <row r="698" spans="1:17" s="573" customFormat="1" hidden="1" outlineLevel="2">
      <c r="A698" s="572"/>
      <c r="B698" s="570"/>
      <c r="C698" s="574"/>
      <c r="D698" s="571"/>
      <c r="E698" s="577"/>
      <c r="F698" s="577"/>
      <c r="G698" s="577"/>
      <c r="H698" s="577"/>
      <c r="I698" s="577"/>
      <c r="J698" s="577"/>
      <c r="K698" s="577"/>
      <c r="L698" s="577"/>
      <c r="M698" s="577"/>
      <c r="N698" s="577"/>
      <c r="O698" s="577"/>
      <c r="P698" s="577"/>
      <c r="Q698" s="577"/>
    </row>
    <row r="699" spans="1:17" s="573" customFormat="1" hidden="1" outlineLevel="2">
      <c r="A699" s="572"/>
      <c r="B699" s="570"/>
      <c r="C699" s="574"/>
      <c r="D699" s="571"/>
      <c r="E699" s="577" t="s">
        <v>1177</v>
      </c>
      <c r="F699" s="577"/>
      <c r="G699" s="577" t="s">
        <v>255</v>
      </c>
      <c r="H699" s="577"/>
      <c r="I699" s="577"/>
      <c r="J699" s="577">
        <f t="shared" ref="J699:J701" si="632" xml:space="preserve"> I694 * J$22</f>
        <v>0</v>
      </c>
      <c r="K699" s="577">
        <f t="shared" ref="K699:K701" si="633" xml:space="preserve"> J694 * K$22</f>
        <v>0</v>
      </c>
      <c r="L699" s="577">
        <f t="shared" ref="L699:L701" si="634" xml:space="preserve"> K694 * L$22</f>
        <v>0</v>
      </c>
      <c r="M699" s="577">
        <f xml:space="preserve"> L694 * M$22</f>
        <v>230.20325941635258</v>
      </c>
      <c r="N699" s="577">
        <f xml:space="preserve"> M694 * N$22</f>
        <v>222.43603653274181</v>
      </c>
      <c r="O699" s="577">
        <f t="shared" ref="O699:O701" si="635" xml:space="preserve"> N694 * O$22</f>
        <v>0</v>
      </c>
      <c r="P699" s="577">
        <f t="shared" ref="P699:P701" si="636" xml:space="preserve"> O694 * P$22</f>
        <v>0</v>
      </c>
      <c r="Q699" s="577">
        <f t="shared" ref="Q699:Q701" si="637" xml:space="preserve"> P694 * Q$22</f>
        <v>0</v>
      </c>
    </row>
    <row r="700" spans="1:17" s="573" customFormat="1" hidden="1" outlineLevel="2">
      <c r="A700" s="572"/>
      <c r="B700" s="570"/>
      <c r="C700" s="574"/>
      <c r="D700" s="571" t="s">
        <v>719</v>
      </c>
      <c r="E700" s="577" t="s">
        <v>1178</v>
      </c>
      <c r="F700" s="577"/>
      <c r="G700" s="577" t="s">
        <v>255</v>
      </c>
      <c r="H700" s="577"/>
      <c r="I700" s="577"/>
      <c r="J700" s="577">
        <f t="shared" si="632"/>
        <v>0</v>
      </c>
      <c r="K700" s="577">
        <f t="shared" si="633"/>
        <v>0</v>
      </c>
      <c r="L700" s="577">
        <f t="shared" si="634"/>
        <v>0</v>
      </c>
      <c r="M700" s="577">
        <f t="shared" ref="M700:M701" si="638" xml:space="preserve"> L695 * M$22</f>
        <v>230.20325941635218</v>
      </c>
      <c r="N700" s="577">
        <f t="shared" ref="N700:N701" si="639" xml:space="preserve"> M695 * N$22</f>
        <v>224.73175095023097</v>
      </c>
      <c r="O700" s="577">
        <f t="shared" si="635"/>
        <v>0</v>
      </c>
      <c r="P700" s="577">
        <f t="shared" si="636"/>
        <v>0</v>
      </c>
      <c r="Q700" s="577">
        <f t="shared" si="637"/>
        <v>0</v>
      </c>
    </row>
    <row r="701" spans="1:17" s="573" customFormat="1" hidden="1" outlineLevel="2">
      <c r="A701" s="572"/>
      <c r="B701" s="570"/>
      <c r="C701" s="574"/>
      <c r="D701" s="571" t="s">
        <v>719</v>
      </c>
      <c r="E701" s="577" t="s">
        <v>1179</v>
      </c>
      <c r="F701" s="577"/>
      <c r="G701" s="577" t="s">
        <v>255</v>
      </c>
      <c r="H701" s="577"/>
      <c r="I701" s="577"/>
      <c r="J701" s="577">
        <f t="shared" si="632"/>
        <v>0</v>
      </c>
      <c r="K701" s="577">
        <f t="shared" si="633"/>
        <v>0</v>
      </c>
      <c r="L701" s="577">
        <f t="shared" si="634"/>
        <v>0</v>
      </c>
      <c r="M701" s="577">
        <f t="shared" si="638"/>
        <v>0</v>
      </c>
      <c r="N701" s="577">
        <f t="shared" si="639"/>
        <v>37.140830309043949</v>
      </c>
      <c r="O701" s="577">
        <f t="shared" si="635"/>
        <v>0</v>
      </c>
      <c r="P701" s="577">
        <f t="shared" si="636"/>
        <v>0</v>
      </c>
      <c r="Q701" s="577">
        <f t="shared" si="637"/>
        <v>0</v>
      </c>
    </row>
    <row r="702" spans="1:17" s="446" customFormat="1" hidden="1" outlineLevel="2">
      <c r="A702" s="586"/>
      <c r="B702" s="587"/>
      <c r="C702" s="588"/>
      <c r="D702" s="589"/>
      <c r="E702" s="590" t="s">
        <v>1180</v>
      </c>
      <c r="F702" s="590"/>
      <c r="G702" s="590" t="s">
        <v>255</v>
      </c>
      <c r="H702" s="590"/>
      <c r="I702" s="590"/>
      <c r="J702" s="610">
        <f t="shared" ref="J702" si="640" xml:space="preserve"> SUM(J699:J701)</f>
        <v>0</v>
      </c>
      <c r="K702" s="610">
        <f t="shared" ref="K702:Q702" si="641" xml:space="preserve"> SUM(K699:K701)</f>
        <v>0</v>
      </c>
      <c r="L702" s="610">
        <f t="shared" si="641"/>
        <v>0</v>
      </c>
      <c r="M702" s="610">
        <f t="shared" si="641"/>
        <v>460.40651883270476</v>
      </c>
      <c r="N702" s="610">
        <f t="shared" si="641"/>
        <v>484.30861779201678</v>
      </c>
      <c r="O702" s="610">
        <f t="shared" si="641"/>
        <v>0</v>
      </c>
      <c r="P702" s="610">
        <f t="shared" si="641"/>
        <v>0</v>
      </c>
      <c r="Q702" s="610">
        <f t="shared" si="641"/>
        <v>0</v>
      </c>
    </row>
    <row r="703" spans="1:17" s="573" customFormat="1" hidden="1" outlineLevel="2">
      <c r="A703" s="572"/>
      <c r="B703" s="570"/>
      <c r="C703" s="574"/>
      <c r="D703" s="571"/>
      <c r="E703" s="577"/>
      <c r="F703" s="577"/>
      <c r="G703" s="577"/>
      <c r="H703" s="577"/>
      <c r="I703" s="577"/>
      <c r="J703" s="577"/>
      <c r="K703" s="577"/>
      <c r="L703" s="577"/>
      <c r="M703" s="577"/>
      <c r="N703" s="577"/>
      <c r="O703" s="577"/>
      <c r="P703" s="577"/>
      <c r="Q703" s="577"/>
    </row>
    <row r="704" spans="1:17" s="573" customFormat="1" hidden="1" outlineLevel="2">
      <c r="A704" s="572"/>
      <c r="B704" s="570"/>
      <c r="C704" s="574"/>
      <c r="D704" s="571"/>
      <c r="E704" s="577" t="str">
        <f t="shared" ref="E704:Q704" si="642" xml:space="preserve"> E702</f>
        <v>Prior year closing RCV expressed in current year nominal terms - BR</v>
      </c>
      <c r="F704" s="577">
        <f t="shared" si="642"/>
        <v>0</v>
      </c>
      <c r="G704" s="577" t="str">
        <f t="shared" si="642"/>
        <v>£m</v>
      </c>
      <c r="H704" s="577">
        <f t="shared" si="642"/>
        <v>0</v>
      </c>
      <c r="I704" s="577">
        <f t="shared" si="642"/>
        <v>0</v>
      </c>
      <c r="J704" s="577">
        <f t="shared" si="642"/>
        <v>0</v>
      </c>
      <c r="K704" s="577">
        <f t="shared" si="642"/>
        <v>0</v>
      </c>
      <c r="L704" s="577">
        <f t="shared" si="642"/>
        <v>0</v>
      </c>
      <c r="M704" s="577">
        <f t="shared" si="642"/>
        <v>460.40651883270476</v>
      </c>
      <c r="N704" s="577">
        <f t="shared" si="642"/>
        <v>484.30861779201678</v>
      </c>
      <c r="O704" s="577">
        <f t="shared" si="642"/>
        <v>0</v>
      </c>
      <c r="P704" s="577">
        <f t="shared" si="642"/>
        <v>0</v>
      </c>
      <c r="Q704" s="577">
        <f t="shared" si="642"/>
        <v>0</v>
      </c>
    </row>
    <row r="705" spans="1:17" s="573" customFormat="1" hidden="1" outlineLevel="2">
      <c r="A705" s="572"/>
      <c r="B705" s="570"/>
      <c r="C705" s="574"/>
      <c r="D705" s="571" t="s">
        <v>631</v>
      </c>
      <c r="E705" s="577" t="s">
        <v>1181</v>
      </c>
      <c r="F705" s="577"/>
      <c r="G705" s="577" t="s">
        <v>255</v>
      </c>
      <c r="H705" s="577"/>
      <c r="I705" s="577"/>
      <c r="J705" s="577">
        <f t="shared" ref="J705" si="643" xml:space="preserve"> I697</f>
        <v>0</v>
      </c>
      <c r="K705" s="577">
        <f t="shared" ref="K705" si="644" xml:space="preserve"> J697</f>
        <v>0</v>
      </c>
      <c r="L705" s="577">
        <f t="shared" ref="L705" si="645" xml:space="preserve"> K697</f>
        <v>0</v>
      </c>
      <c r="M705" s="577">
        <f t="shared" ref="M705" si="646" xml:space="preserve"> L697</f>
        <v>455.78986276419079</v>
      </c>
      <c r="N705" s="577">
        <f t="shared" ref="N705" si="647" xml:space="preserve"> M697</f>
        <v>456.03996027282602</v>
      </c>
      <c r="O705" s="577">
        <f t="shared" ref="O705" si="648" xml:space="preserve"> N697</f>
        <v>485.47125967144422</v>
      </c>
      <c r="P705" s="577">
        <f t="shared" ref="P705" si="649" xml:space="preserve"> O697</f>
        <v>0</v>
      </c>
      <c r="Q705" s="577">
        <f t="shared" ref="Q705" si="650" xml:space="preserve"> P697</f>
        <v>0</v>
      </c>
    </row>
    <row r="706" spans="1:17" s="259" customFormat="1" hidden="1" outlineLevel="2">
      <c r="A706" s="256"/>
      <c r="B706" s="257"/>
      <c r="C706" s="258"/>
      <c r="D706" s="255"/>
      <c r="E706" s="266" t="str">
        <f t="shared" ref="E706:Q706" si="651" xml:space="preserve"> E$13</f>
        <v>Annual update active flag</v>
      </c>
      <c r="F706" s="266">
        <f t="shared" si="651"/>
        <v>0</v>
      </c>
      <c r="G706" s="266" t="str">
        <f t="shared" si="651"/>
        <v>Flag</v>
      </c>
      <c r="H706" s="266">
        <f t="shared" si="651"/>
        <v>0</v>
      </c>
      <c r="I706" s="266">
        <f t="shared" si="651"/>
        <v>0</v>
      </c>
      <c r="J706" s="266">
        <f t="shared" si="651"/>
        <v>0</v>
      </c>
      <c r="K706" s="266">
        <f t="shared" si="651"/>
        <v>0</v>
      </c>
      <c r="L706" s="266">
        <f t="shared" si="651"/>
        <v>1</v>
      </c>
      <c r="M706" s="266">
        <f t="shared" si="651"/>
        <v>1</v>
      </c>
      <c r="N706" s="266">
        <f t="shared" si="651"/>
        <v>1</v>
      </c>
      <c r="O706" s="266">
        <f t="shared" si="651"/>
        <v>0</v>
      </c>
      <c r="P706" s="266">
        <f t="shared" si="651"/>
        <v>0</v>
      </c>
      <c r="Q706" s="266">
        <f t="shared" si="651"/>
        <v>0</v>
      </c>
    </row>
    <row r="707" spans="1:17" s="573" customFormat="1" hidden="1" outlineLevel="2">
      <c r="A707" s="572"/>
      <c r="B707" s="570"/>
      <c r="C707" s="574"/>
      <c r="D707" s="571"/>
      <c r="E707" s="610" t="s">
        <v>1182</v>
      </c>
      <c r="F707" s="610"/>
      <c r="G707" s="610" t="s">
        <v>255</v>
      </c>
      <c r="H707" s="610"/>
      <c r="I707" s="610"/>
      <c r="J707" s="610">
        <f t="shared" ref="J707:Q707" si="652" xml:space="preserve"> J706 * (J704 - J705)</f>
        <v>0</v>
      </c>
      <c r="K707" s="610">
        <f t="shared" si="652"/>
        <v>0</v>
      </c>
      <c r="L707" s="610">
        <f t="shared" si="652"/>
        <v>0</v>
      </c>
      <c r="M707" s="610">
        <f t="shared" si="652"/>
        <v>4.6166560685139757</v>
      </c>
      <c r="N707" s="610">
        <f t="shared" si="652"/>
        <v>28.268657519190754</v>
      </c>
      <c r="O707" s="610">
        <f t="shared" si="652"/>
        <v>0</v>
      </c>
      <c r="P707" s="610">
        <f t="shared" si="652"/>
        <v>0</v>
      </c>
      <c r="Q707" s="610">
        <f t="shared" si="652"/>
        <v>0</v>
      </c>
    </row>
    <row r="708" spans="1:17" s="617" customFormat="1" hidden="1" outlineLevel="1">
      <c r="A708" s="612"/>
      <c r="B708" s="613"/>
      <c r="C708" s="614"/>
      <c r="D708" s="615"/>
      <c r="E708" s="616"/>
    </row>
    <row r="709" spans="1:17" hidden="1" outlineLevel="1" collapsed="1">
      <c r="B709" s="85" t="s">
        <v>759</v>
      </c>
      <c r="D709" s="83"/>
    </row>
    <row r="710" spans="1:17" hidden="1" outlineLevel="2">
      <c r="D710" s="83"/>
    </row>
    <row r="711" spans="1:17" s="187" customFormat="1" hidden="1" outlineLevel="2">
      <c r="A711" s="183"/>
      <c r="B711" s="158"/>
      <c r="C711" s="185"/>
      <c r="D711" s="186"/>
      <c r="E711" s="181" t="str">
        <f xml:space="preserve"> Inp!E$206</f>
        <v>Regulatory equity notional (PR19FD)</v>
      </c>
      <c r="F711" s="181">
        <f xml:space="preserve"> Inp!F$206</f>
        <v>0</v>
      </c>
      <c r="G711" s="181" t="str">
        <f xml:space="preserve"> Inp!G$206</f>
        <v>%</v>
      </c>
      <c r="H711" s="181">
        <f xml:space="preserve"> Inp!H$206</f>
        <v>0</v>
      </c>
      <c r="I711" s="181">
        <f xml:space="preserve"> Inp!I$206</f>
        <v>0</v>
      </c>
      <c r="J711" s="291">
        <f xml:space="preserve"> Inp!J$206</f>
        <v>0</v>
      </c>
      <c r="K711" s="291">
        <f xml:space="preserve"> Inp!K$206</f>
        <v>0</v>
      </c>
      <c r="L711" s="291">
        <f xml:space="preserve"> Inp!L$206</f>
        <v>0</v>
      </c>
      <c r="M711" s="291">
        <f xml:space="preserve"> Inp!M$206</f>
        <v>0.4</v>
      </c>
      <c r="N711" s="291">
        <f xml:space="preserve"> Inp!N$206</f>
        <v>0.4</v>
      </c>
      <c r="O711" s="291">
        <f xml:space="preserve"> Inp!O$206</f>
        <v>0.4</v>
      </c>
      <c r="P711" s="291">
        <f xml:space="preserve"> Inp!P$206</f>
        <v>0.4</v>
      </c>
      <c r="Q711" s="291">
        <f xml:space="preserve"> Inp!Q$206</f>
        <v>0.4</v>
      </c>
    </row>
    <row r="712" spans="1:17" s="192" customFormat="1" hidden="1" outlineLevel="2">
      <c r="A712" s="188"/>
      <c r="B712" s="304"/>
      <c r="C712" s="190"/>
      <c r="D712" s="191"/>
      <c r="E712" s="195" t="str">
        <f t="shared" ref="E712:Q712" si="653" xml:space="preserve"> E690</f>
        <v>Average total RCV (year average) - BR - nominal (year average prices)</v>
      </c>
      <c r="F712" s="618">
        <f t="shared" si="653"/>
        <v>0</v>
      </c>
      <c r="G712" s="195" t="str">
        <f t="shared" si="653"/>
        <v>£m</v>
      </c>
      <c r="H712" s="618">
        <f t="shared" si="653"/>
        <v>0</v>
      </c>
      <c r="I712" s="618">
        <f t="shared" si="653"/>
        <v>0</v>
      </c>
      <c r="J712" s="618">
        <f t="shared" si="653"/>
        <v>0</v>
      </c>
      <c r="K712" s="618">
        <f t="shared" si="653"/>
        <v>0</v>
      </c>
      <c r="L712" s="618">
        <f t="shared" si="653"/>
        <v>0</v>
      </c>
      <c r="M712" s="618">
        <f t="shared" si="653"/>
        <v>455.82855834536616</v>
      </c>
      <c r="N712" s="618">
        <f t="shared" si="653"/>
        <v>472.9979931921111</v>
      </c>
      <c r="O712" s="618">
        <f t="shared" si="653"/>
        <v>0</v>
      </c>
      <c r="P712" s="618">
        <f t="shared" si="653"/>
        <v>0</v>
      </c>
      <c r="Q712" s="618">
        <f t="shared" si="653"/>
        <v>0</v>
      </c>
    </row>
    <row r="713" spans="1:17" s="192" customFormat="1" hidden="1" outlineLevel="2">
      <c r="A713" s="188"/>
      <c r="B713" s="304"/>
      <c r="C713" s="190"/>
      <c r="D713" s="191"/>
      <c r="E713" s="195" t="s">
        <v>1183</v>
      </c>
      <c r="F713" s="618"/>
      <c r="G713" s="195" t="s">
        <v>255</v>
      </c>
      <c r="H713" s="618"/>
      <c r="I713" s="618"/>
      <c r="J713" s="618">
        <f t="shared" ref="J713:Q713" si="654" xml:space="preserve"> J711 * J712</f>
        <v>0</v>
      </c>
      <c r="K713" s="618">
        <f t="shared" si="654"/>
        <v>0</v>
      </c>
      <c r="L713" s="618">
        <f t="shared" si="654"/>
        <v>0</v>
      </c>
      <c r="M713" s="618">
        <f t="shared" si="654"/>
        <v>182.33142333814646</v>
      </c>
      <c r="N713" s="618">
        <f t="shared" si="654"/>
        <v>189.19919727684444</v>
      </c>
      <c r="O713" s="618">
        <f t="shared" si="654"/>
        <v>0</v>
      </c>
      <c r="P713" s="618">
        <f t="shared" si="654"/>
        <v>0</v>
      </c>
      <c r="Q713" s="618">
        <f t="shared" si="654"/>
        <v>0</v>
      </c>
    </row>
    <row r="714" spans="1:17" s="192" customFormat="1" hidden="1" outlineLevel="2">
      <c r="A714" s="188"/>
      <c r="B714" s="304"/>
      <c r="C714" s="190"/>
      <c r="D714" s="191"/>
      <c r="E714" s="195" t="s">
        <v>1184</v>
      </c>
      <c r="F714" s="618"/>
      <c r="G714" s="195" t="s">
        <v>255</v>
      </c>
      <c r="H714" s="618"/>
      <c r="I714" s="618"/>
      <c r="J714" s="618">
        <f t="shared" ref="J714:Q714" si="655" xml:space="preserve"> J654 * J$13</f>
        <v>0</v>
      </c>
      <c r="K714" s="618">
        <f t="shared" si="655"/>
        <v>0</v>
      </c>
      <c r="L714" s="618">
        <f t="shared" si="655"/>
        <v>0</v>
      </c>
      <c r="M714" s="618">
        <f t="shared" si="655"/>
        <v>435.39234328779861</v>
      </c>
      <c r="N714" s="618">
        <f t="shared" si="655"/>
        <v>435.7825919302004</v>
      </c>
      <c r="O714" s="618">
        <f t="shared" si="655"/>
        <v>0</v>
      </c>
      <c r="P714" s="618">
        <f t="shared" si="655"/>
        <v>0</v>
      </c>
      <c r="Q714" s="618">
        <f t="shared" si="655"/>
        <v>0</v>
      </c>
    </row>
    <row r="715" spans="1:17" s="137" customFormat="1" hidden="1" outlineLevel="2">
      <c r="A715" s="369"/>
      <c r="B715" s="269"/>
      <c r="C715" s="370"/>
      <c r="D715" s="371"/>
      <c r="E715" s="275" t="s">
        <v>1185</v>
      </c>
      <c r="F715" s="585"/>
      <c r="G715" s="585" t="s">
        <v>255</v>
      </c>
      <c r="H715" s="585"/>
      <c r="I715" s="585"/>
      <c r="J715" s="525">
        <f t="shared" ref="J715" si="656" xml:space="preserve"> J711 * J714</f>
        <v>0</v>
      </c>
      <c r="K715" s="525">
        <f t="shared" ref="K715" si="657" xml:space="preserve"> K711 * K714</f>
        <v>0</v>
      </c>
      <c r="L715" s="525">
        <f t="shared" ref="L715" si="658" xml:space="preserve"> L711 * L714</f>
        <v>0</v>
      </c>
      <c r="M715" s="525">
        <f t="shared" ref="M715" si="659" xml:space="preserve"> M711 * M714</f>
        <v>174.15693731511945</v>
      </c>
      <c r="N715" s="525">
        <f t="shared" ref="N715" si="660" xml:space="preserve"> N711 * N714</f>
        <v>174.31303677208018</v>
      </c>
      <c r="O715" s="525">
        <f t="shared" ref="O715" si="661" xml:space="preserve"> O711 * O714</f>
        <v>0</v>
      </c>
      <c r="P715" s="525">
        <f t="shared" ref="P715" si="662" xml:space="preserve"> P711 * P714</f>
        <v>0</v>
      </c>
      <c r="Q715" s="525">
        <f t="shared" ref="Q715" si="663" xml:space="preserve"> Q711 * Q714</f>
        <v>0</v>
      </c>
    </row>
    <row r="716" spans="1:17" s="192" customFormat="1" hidden="1" outlineLevel="1">
      <c r="A716" s="188"/>
      <c r="B716" s="85"/>
      <c r="C716" s="190"/>
      <c r="D716" s="191"/>
      <c r="E716" s="195"/>
    </row>
    <row r="717" spans="1:17" s="192" customFormat="1" hidden="1" outlineLevel="1" collapsed="1">
      <c r="A717" s="188"/>
      <c r="B717" s="85" t="s">
        <v>761</v>
      </c>
      <c r="C717" s="190"/>
      <c r="D717" s="191"/>
      <c r="E717" s="195"/>
    </row>
    <row r="718" spans="1:17" s="192" customFormat="1" hidden="1" outlineLevel="2">
      <c r="A718" s="188"/>
      <c r="B718" s="304"/>
      <c r="C718" s="190"/>
      <c r="D718" s="191"/>
      <c r="E718" s="195"/>
    </row>
    <row r="719" spans="1:17" s="187" customFormat="1" hidden="1" outlineLevel="2">
      <c r="A719" s="183"/>
      <c r="B719" s="158"/>
      <c r="C719" s="185"/>
      <c r="D719" s="186"/>
      <c r="E719" s="181" t="str">
        <f xml:space="preserve"> Inp!E$214</f>
        <v>Regulatory equity actual</v>
      </c>
      <c r="F719" s="181">
        <f xml:space="preserve"> Inp!F$214</f>
        <v>0</v>
      </c>
      <c r="G719" s="181" t="str">
        <f xml:space="preserve"> Inp!G$214</f>
        <v>%</v>
      </c>
      <c r="H719" s="181">
        <f xml:space="preserve"> Inp!H$214</f>
        <v>0</v>
      </c>
      <c r="I719" s="181">
        <f xml:space="preserve"> Inp!I$214</f>
        <v>0</v>
      </c>
      <c r="J719" s="291">
        <f xml:space="preserve"> Inp!J$214</f>
        <v>0</v>
      </c>
      <c r="K719" s="291">
        <f xml:space="preserve"> Inp!K$214</f>
        <v>0</v>
      </c>
      <c r="L719" s="291">
        <f xml:space="preserve"> Inp!L$214</f>
        <v>0</v>
      </c>
      <c r="M719" s="291">
        <f xml:space="preserve"> Inp!M$214</f>
        <v>0.33494999999999997</v>
      </c>
      <c r="N719" s="291">
        <f xml:space="preserve"> Inp!N$214</f>
        <v>0</v>
      </c>
      <c r="O719" s="291">
        <f xml:space="preserve"> Inp!O$214</f>
        <v>0</v>
      </c>
      <c r="P719" s="291">
        <f xml:space="preserve"> Inp!P$214</f>
        <v>0</v>
      </c>
      <c r="Q719" s="291">
        <f xml:space="preserve"> Inp!Q$214</f>
        <v>0</v>
      </c>
    </row>
    <row r="720" spans="1:17" s="192" customFormat="1" hidden="1" outlineLevel="2">
      <c r="A720" s="188"/>
      <c r="B720" s="304"/>
      <c r="C720" s="190"/>
      <c r="D720" s="191"/>
      <c r="E720" s="618" t="str">
        <f t="shared" ref="E720:Q720" si="664" xml:space="preserve"> E690</f>
        <v>Average total RCV (year average) - BR - nominal (year average prices)</v>
      </c>
      <c r="F720" s="618">
        <f t="shared" si="664"/>
        <v>0</v>
      </c>
      <c r="G720" s="618" t="str">
        <f t="shared" si="664"/>
        <v>£m</v>
      </c>
      <c r="H720" s="618">
        <f t="shared" si="664"/>
        <v>0</v>
      </c>
      <c r="I720" s="618">
        <f t="shared" si="664"/>
        <v>0</v>
      </c>
      <c r="J720" s="618">
        <f t="shared" si="664"/>
        <v>0</v>
      </c>
      <c r="K720" s="618">
        <f t="shared" si="664"/>
        <v>0</v>
      </c>
      <c r="L720" s="618">
        <f t="shared" si="664"/>
        <v>0</v>
      </c>
      <c r="M720" s="618">
        <f t="shared" si="664"/>
        <v>455.82855834536616</v>
      </c>
      <c r="N720" s="618">
        <f t="shared" si="664"/>
        <v>472.9979931921111</v>
      </c>
      <c r="O720" s="618">
        <f t="shared" si="664"/>
        <v>0</v>
      </c>
      <c r="P720" s="618">
        <f t="shared" si="664"/>
        <v>0</v>
      </c>
      <c r="Q720" s="618">
        <f t="shared" si="664"/>
        <v>0</v>
      </c>
    </row>
    <row r="721" spans="1:17" s="310" customFormat="1" hidden="1" outlineLevel="2">
      <c r="A721" s="306"/>
      <c r="B721" s="307"/>
      <c r="C721" s="308"/>
      <c r="D721" s="250"/>
      <c r="E721" s="619" t="s">
        <v>1186</v>
      </c>
      <c r="F721" s="397"/>
      <c r="G721" s="397" t="s">
        <v>255</v>
      </c>
      <c r="H721" s="397"/>
      <c r="I721" s="397"/>
      <c r="J721" s="619">
        <f t="shared" ref="J721:Q721" si="665" xml:space="preserve"> J719 * J720</f>
        <v>0</v>
      </c>
      <c r="K721" s="619">
        <f t="shared" si="665"/>
        <v>0</v>
      </c>
      <c r="L721" s="619">
        <f t="shared" si="665"/>
        <v>0</v>
      </c>
      <c r="M721" s="619">
        <f t="shared" si="665"/>
        <v>152.67977561778039</v>
      </c>
      <c r="N721" s="619">
        <f t="shared" si="665"/>
        <v>0</v>
      </c>
      <c r="O721" s="619">
        <f t="shared" si="665"/>
        <v>0</v>
      </c>
      <c r="P721" s="619">
        <f t="shared" si="665"/>
        <v>0</v>
      </c>
      <c r="Q721" s="619">
        <f t="shared" si="665"/>
        <v>0</v>
      </c>
    </row>
    <row r="722" spans="1:17" s="259" customFormat="1" hidden="1" outlineLevel="2">
      <c r="A722" s="256"/>
      <c r="B722" s="257"/>
      <c r="C722" s="258"/>
      <c r="D722" s="255"/>
      <c r="E722" s="274" t="s">
        <v>1184</v>
      </c>
      <c r="F722" s="398"/>
      <c r="G722" s="398" t="s">
        <v>255</v>
      </c>
      <c r="H722" s="398"/>
      <c r="I722" s="398"/>
      <c r="J722" s="274">
        <f t="shared" ref="J722:Q722" si="666" xml:space="preserve"> J654 * J$13</f>
        <v>0</v>
      </c>
      <c r="K722" s="274">
        <f t="shared" si="666"/>
        <v>0</v>
      </c>
      <c r="L722" s="274">
        <f t="shared" si="666"/>
        <v>0</v>
      </c>
      <c r="M722" s="274">
        <f t="shared" si="666"/>
        <v>435.39234328779861</v>
      </c>
      <c r="N722" s="274">
        <f t="shared" si="666"/>
        <v>435.7825919302004</v>
      </c>
      <c r="O722" s="274">
        <f t="shared" si="666"/>
        <v>0</v>
      </c>
      <c r="P722" s="274">
        <f t="shared" si="666"/>
        <v>0</v>
      </c>
      <c r="Q722" s="274">
        <f t="shared" si="666"/>
        <v>0</v>
      </c>
    </row>
    <row r="723" spans="1:17" s="259" customFormat="1" hidden="1" outlineLevel="2">
      <c r="A723" s="256"/>
      <c r="B723" s="257"/>
      <c r="C723" s="258"/>
      <c r="D723" s="255"/>
      <c r="E723" s="311" t="s">
        <v>1187</v>
      </c>
      <c r="F723" s="620"/>
      <c r="G723" s="620" t="s">
        <v>255</v>
      </c>
      <c r="H723" s="620"/>
      <c r="I723" s="620"/>
      <c r="J723" s="311">
        <f t="shared" ref="J723" si="667" xml:space="preserve"> J719 * J722</f>
        <v>0</v>
      </c>
      <c r="K723" s="311">
        <f t="shared" ref="K723" si="668" xml:space="preserve"> K719 * K722</f>
        <v>0</v>
      </c>
      <c r="L723" s="311">
        <f t="shared" ref="L723" si="669" xml:space="preserve"> L719 * L722</f>
        <v>0</v>
      </c>
      <c r="M723" s="311">
        <f t="shared" ref="M723" si="670" xml:space="preserve"> M719 * M722</f>
        <v>145.83466538424813</v>
      </c>
      <c r="N723" s="311">
        <f t="shared" ref="N723" si="671" xml:space="preserve"> N719 * N722</f>
        <v>0</v>
      </c>
      <c r="O723" s="311">
        <f t="shared" ref="O723" si="672" xml:space="preserve"> O719 * O722</f>
        <v>0</v>
      </c>
      <c r="P723" s="311">
        <f t="shared" ref="P723" si="673" xml:space="preserve"> P719 * P722</f>
        <v>0</v>
      </c>
      <c r="Q723" s="311">
        <f t="shared" ref="Q723" si="674" xml:space="preserve"> Q719 * Q722</f>
        <v>0</v>
      </c>
    </row>
    <row r="724" spans="1:17" s="148" customFormat="1" hidden="1" outlineLevel="1">
      <c r="A724" s="143"/>
      <c r="B724" s="144"/>
      <c r="C724" s="145"/>
      <c r="D724" s="146"/>
      <c r="E724" s="147"/>
      <c r="G724" s="149"/>
    </row>
    <row r="725" spans="1:17" s="240" customFormat="1" hidden="1" outlineLevel="1" collapsed="1">
      <c r="A725" s="237"/>
      <c r="B725" s="304" t="s">
        <v>1007</v>
      </c>
      <c r="C725" s="238"/>
      <c r="D725" s="239"/>
      <c r="E725" s="196"/>
      <c r="F725" s="196"/>
      <c r="G725" s="196"/>
      <c r="H725" s="196"/>
      <c r="I725" s="196"/>
      <c r="J725" s="196"/>
      <c r="K725" s="196"/>
      <c r="L725" s="196"/>
      <c r="M725" s="196"/>
      <c r="N725" s="196"/>
      <c r="O725" s="196"/>
      <c r="P725" s="196"/>
      <c r="Q725" s="196"/>
    </row>
    <row r="726" spans="1:17" s="240" customFormat="1" hidden="1" outlineLevel="2">
      <c r="A726" s="237"/>
      <c r="B726" s="241"/>
      <c r="C726" s="238"/>
      <c r="D726" s="239"/>
      <c r="E726" s="266"/>
      <c r="F726" s="266"/>
      <c r="G726" s="266"/>
      <c r="H726" s="266"/>
      <c r="I726" s="266"/>
      <c r="J726" s="266"/>
      <c r="K726" s="266"/>
      <c r="L726" s="266"/>
      <c r="M726" s="266"/>
      <c r="N726" s="266"/>
      <c r="O726" s="266"/>
      <c r="P726" s="266"/>
      <c r="Q726" s="266"/>
    </row>
    <row r="727" spans="1:17" s="240" customFormat="1" hidden="1" outlineLevel="2">
      <c r="A727" s="237"/>
      <c r="B727" s="241"/>
      <c r="C727" s="238"/>
      <c r="D727" s="239"/>
      <c r="E727" s="266" t="str">
        <f t="shared" ref="E727:Q727" si="675" xml:space="preserve"> E705</f>
        <v>Prior year closing RCV expressed in prior year nominal terms - BR</v>
      </c>
      <c r="F727" s="274">
        <f t="shared" si="675"/>
        <v>0</v>
      </c>
      <c r="G727" s="274" t="str">
        <f t="shared" si="675"/>
        <v>£m</v>
      </c>
      <c r="H727" s="274">
        <f t="shared" si="675"/>
        <v>0</v>
      </c>
      <c r="I727" s="274">
        <f t="shared" si="675"/>
        <v>0</v>
      </c>
      <c r="J727" s="274">
        <f t="shared" si="675"/>
        <v>0</v>
      </c>
      <c r="K727" s="274">
        <f t="shared" si="675"/>
        <v>0</v>
      </c>
      <c r="L727" s="274">
        <f t="shared" si="675"/>
        <v>0</v>
      </c>
      <c r="M727" s="274">
        <f t="shared" si="675"/>
        <v>455.78986276419079</v>
      </c>
      <c r="N727" s="274">
        <f t="shared" si="675"/>
        <v>456.03996027282602</v>
      </c>
      <c r="O727" s="274">
        <f t="shared" si="675"/>
        <v>485.47125967144422</v>
      </c>
      <c r="P727" s="274">
        <f t="shared" si="675"/>
        <v>0</v>
      </c>
      <c r="Q727" s="274">
        <f t="shared" si="675"/>
        <v>0</v>
      </c>
    </row>
    <row r="728" spans="1:17" s="240" customFormat="1" hidden="1" outlineLevel="2">
      <c r="A728" s="237"/>
      <c r="B728" s="241"/>
      <c r="C728" s="238"/>
      <c r="D728" s="239"/>
      <c r="E728" s="266" t="str">
        <f t="shared" ref="E728:Q728" si="676" xml:space="preserve"> E707</f>
        <v>Annual update roll forward for Indexation - BR</v>
      </c>
      <c r="F728" s="274">
        <f t="shared" si="676"/>
        <v>0</v>
      </c>
      <c r="G728" s="274" t="str">
        <f t="shared" si="676"/>
        <v>£m</v>
      </c>
      <c r="H728" s="274">
        <f t="shared" si="676"/>
        <v>0</v>
      </c>
      <c r="I728" s="274">
        <f t="shared" si="676"/>
        <v>0</v>
      </c>
      <c r="J728" s="274">
        <f t="shared" si="676"/>
        <v>0</v>
      </c>
      <c r="K728" s="274">
        <f t="shared" si="676"/>
        <v>0</v>
      </c>
      <c r="L728" s="274">
        <f t="shared" si="676"/>
        <v>0</v>
      </c>
      <c r="M728" s="274">
        <f t="shared" si="676"/>
        <v>4.6166560685139757</v>
      </c>
      <c r="N728" s="274">
        <f t="shared" si="676"/>
        <v>28.268657519190754</v>
      </c>
      <c r="O728" s="274">
        <f t="shared" si="676"/>
        <v>0</v>
      </c>
      <c r="P728" s="274">
        <f t="shared" si="676"/>
        <v>0</v>
      </c>
      <c r="Q728" s="274">
        <f t="shared" si="676"/>
        <v>0</v>
      </c>
    </row>
    <row r="729" spans="1:17" s="240" customFormat="1" hidden="1" outlineLevel="2">
      <c r="A729" s="237"/>
      <c r="B729" s="241"/>
      <c r="C729" s="238"/>
      <c r="D729" s="239"/>
      <c r="E729" s="266" t="s">
        <v>1188</v>
      </c>
      <c r="F729" s="266"/>
      <c r="G729" s="266" t="s">
        <v>1009</v>
      </c>
      <c r="H729" s="266"/>
      <c r="I729" s="266"/>
      <c r="J729" s="267">
        <f t="shared" ref="J729" si="677" xml:space="preserve"> IF( J727 &lt;&gt; 0, 1 + J728 / J727, 0)</f>
        <v>0</v>
      </c>
      <c r="K729" s="267">
        <f t="shared" ref="K729" si="678" xml:space="preserve"> IF( K727 &lt;&gt; 0, 1 + K728 / K727, 0)</f>
        <v>0</v>
      </c>
      <c r="L729" s="267">
        <f t="shared" ref="L729" si="679" xml:space="preserve"> IF( L727 &lt;&gt; 0, 1 + L728 / L727, 0)</f>
        <v>0</v>
      </c>
      <c r="M729" s="267">
        <f xml:space="preserve"> IF( M727 &lt;&gt; 0, 1 + M728 / M727, 0)</f>
        <v>1.0101289134438307</v>
      </c>
      <c r="N729" s="267">
        <f t="shared" ref="N729" si="680" xml:space="preserve"> IF( N727 &lt;&gt; 0, 1 + N728 / N727, 0)</f>
        <v>1.0619872379216047</v>
      </c>
      <c r="O729" s="267">
        <f t="shared" ref="O729" si="681" xml:space="preserve"> IF( O727 &lt;&gt; 0, 1 + O728 / O727, 0)</f>
        <v>1</v>
      </c>
      <c r="P729" s="267">
        <f t="shared" ref="P729" si="682" xml:space="preserve"> IF( P727 &lt;&gt; 0, 1 + P728 / P727, 0)</f>
        <v>0</v>
      </c>
      <c r="Q729" s="267">
        <f t="shared" ref="Q729" si="683" xml:space="preserve"> IF( Q727 &lt;&gt; 0, 1 + Q728 / Q727, 0)</f>
        <v>0</v>
      </c>
    </row>
    <row r="730" spans="1:17" s="581" customFormat="1" hidden="1" outlineLevel="2">
      <c r="A730" s="578"/>
      <c r="B730" s="579"/>
      <c r="C730" s="580"/>
      <c r="E730" s="581" t="s">
        <v>1189</v>
      </c>
      <c r="G730" s="581" t="s">
        <v>446</v>
      </c>
      <c r="J730" s="581">
        <f t="shared" ref="J730:Q730" si="684" xml:space="preserve"> IF( J727 &lt;&gt; 0, J728 / J727, 0)</f>
        <v>0</v>
      </c>
      <c r="K730" s="581">
        <f t="shared" si="684"/>
        <v>0</v>
      </c>
      <c r="L730" s="581">
        <f t="shared" si="684"/>
        <v>0</v>
      </c>
      <c r="M730" s="581">
        <f t="shared" si="684"/>
        <v>1.0128913443830731E-2</v>
      </c>
      <c r="N730" s="581">
        <f t="shared" si="684"/>
        <v>6.198723792160455E-2</v>
      </c>
      <c r="O730" s="581">
        <f t="shared" si="684"/>
        <v>0</v>
      </c>
      <c r="P730" s="581">
        <f t="shared" si="684"/>
        <v>0</v>
      </c>
      <c r="Q730" s="581">
        <f t="shared" si="684"/>
        <v>0</v>
      </c>
    </row>
    <row r="731" spans="1:17" s="240" customFormat="1" hidden="1" outlineLevel="2">
      <c r="A731" s="237"/>
      <c r="B731" s="241"/>
      <c r="C731" s="238"/>
      <c r="D731" s="239"/>
      <c r="E731" s="266"/>
      <c r="F731" s="266"/>
      <c r="G731" s="266"/>
      <c r="H731" s="266"/>
      <c r="I731" s="266"/>
      <c r="J731" s="266"/>
      <c r="K731" s="266"/>
      <c r="L731" s="266"/>
      <c r="M731" s="266"/>
      <c r="N731" s="266"/>
      <c r="O731" s="266"/>
      <c r="P731" s="266"/>
      <c r="Q731" s="266"/>
    </row>
    <row r="732" spans="1:17" s="240" customFormat="1" hidden="1" outlineLevel="2">
      <c r="A732" s="237"/>
      <c r="B732" s="241"/>
      <c r="C732" s="238"/>
      <c r="D732" s="239"/>
      <c r="E732" s="266" t="str">
        <f t="shared" ref="E732:Q732" si="685" xml:space="preserve"> E663</f>
        <v>Opening RCV (RPI inflated RCV) balance BEG - BR - nominal (year end prices)</v>
      </c>
      <c r="F732" s="274">
        <f t="shared" si="685"/>
        <v>0</v>
      </c>
      <c r="G732" s="274" t="str">
        <f t="shared" si="685"/>
        <v>£m</v>
      </c>
      <c r="H732" s="274">
        <f t="shared" si="685"/>
        <v>0</v>
      </c>
      <c r="I732" s="274">
        <f t="shared" si="685"/>
        <v>0</v>
      </c>
      <c r="J732" s="274">
        <f t="shared" si="685"/>
        <v>0</v>
      </c>
      <c r="K732" s="274">
        <f t="shared" si="685"/>
        <v>0</v>
      </c>
      <c r="L732" s="274">
        <f t="shared" si="685"/>
        <v>0</v>
      </c>
      <c r="M732" s="274">
        <f t="shared" si="685"/>
        <v>228.37471447025146</v>
      </c>
      <c r="N732" s="274">
        <f t="shared" si="685"/>
        <v>214.55392856366498</v>
      </c>
      <c r="O732" s="274">
        <f t="shared" si="685"/>
        <v>0</v>
      </c>
      <c r="P732" s="274">
        <f t="shared" si="685"/>
        <v>0</v>
      </c>
      <c r="Q732" s="274">
        <f t="shared" si="685"/>
        <v>0</v>
      </c>
    </row>
    <row r="733" spans="1:17" s="240" customFormat="1" hidden="1" outlineLevel="2">
      <c r="A733" s="237"/>
      <c r="B733" s="241"/>
      <c r="C733" s="238"/>
      <c r="D733" s="239"/>
      <c r="E733" s="274" t="str">
        <f t="shared" ref="E733:Q733" si="686" xml:space="preserve"> E664</f>
        <v>Indexation on RCV - CPI(H) + RPI wedge bf balance - BR - nominal (year end prices)</v>
      </c>
      <c r="F733" s="274">
        <f t="shared" si="686"/>
        <v>0</v>
      </c>
      <c r="G733" s="274" t="str">
        <f t="shared" si="686"/>
        <v>£m</v>
      </c>
      <c r="H733" s="274">
        <f t="shared" si="686"/>
        <v>0</v>
      </c>
      <c r="I733" s="274">
        <f t="shared" si="686"/>
        <v>0</v>
      </c>
      <c r="J733" s="274">
        <f t="shared" si="686"/>
        <v>0</v>
      </c>
      <c r="K733" s="274">
        <f t="shared" si="686"/>
        <v>0</v>
      </c>
      <c r="L733" s="274">
        <f t="shared" si="686"/>
        <v>0</v>
      </c>
      <c r="M733" s="274">
        <f t="shared" si="686"/>
        <v>1.982866582707183</v>
      </c>
      <c r="N733" s="274">
        <f t="shared" si="686"/>
        <v>12.393072530915335</v>
      </c>
      <c r="O733" s="274">
        <f t="shared" si="686"/>
        <v>0</v>
      </c>
      <c r="P733" s="274">
        <f t="shared" si="686"/>
        <v>0</v>
      </c>
      <c r="Q733" s="274">
        <f t="shared" si="686"/>
        <v>0</v>
      </c>
    </row>
    <row r="734" spans="1:17" s="240" customFormat="1" hidden="1" outlineLevel="2">
      <c r="A734" s="237"/>
      <c r="B734" s="241"/>
      <c r="C734" s="238"/>
      <c r="D734" s="239"/>
      <c r="E734" s="266" t="str">
        <f t="shared" ref="E734:Q734" si="687" xml:space="preserve"> E668</f>
        <v>Opening RCV (CPIH inflated RCV) balance BEG - BR - nominal (year end prices)</v>
      </c>
      <c r="F734" s="274">
        <f t="shared" si="687"/>
        <v>0</v>
      </c>
      <c r="G734" s="274" t="str">
        <f t="shared" si="687"/>
        <v>£m</v>
      </c>
      <c r="H734" s="274">
        <f t="shared" si="687"/>
        <v>0</v>
      </c>
      <c r="I734" s="274">
        <f t="shared" si="687"/>
        <v>0</v>
      </c>
      <c r="J734" s="274">
        <f t="shared" si="687"/>
        <v>0</v>
      </c>
      <c r="K734" s="274">
        <f t="shared" si="687"/>
        <v>0</v>
      </c>
      <c r="L734" s="274">
        <f t="shared" si="687"/>
        <v>0</v>
      </c>
      <c r="M734" s="274">
        <f t="shared" si="687"/>
        <v>228.3600737223575</v>
      </c>
      <c r="N734" s="274">
        <f t="shared" si="687"/>
        <v>216.47573840863996</v>
      </c>
      <c r="O734" s="274">
        <f t="shared" si="687"/>
        <v>0</v>
      </c>
      <c r="P734" s="274">
        <f t="shared" si="687"/>
        <v>0</v>
      </c>
      <c r="Q734" s="274">
        <f t="shared" si="687"/>
        <v>0</v>
      </c>
    </row>
    <row r="735" spans="1:17" s="240" customFormat="1" hidden="1" outlineLevel="2">
      <c r="A735" s="237"/>
      <c r="B735" s="241"/>
      <c r="C735" s="238"/>
      <c r="D735" s="239"/>
      <c r="E735" s="266" t="str">
        <f t="shared" ref="E735:Q735" si="688" xml:space="preserve"> E669</f>
        <v>Indexation on RCV (CPIH inflated RCV) bf balance - BR - nominal (year end prices)</v>
      </c>
      <c r="F735" s="274">
        <f t="shared" si="688"/>
        <v>0</v>
      </c>
      <c r="G735" s="274" t="str">
        <f t="shared" si="688"/>
        <v>£m</v>
      </c>
      <c r="H735" s="274">
        <f t="shared" si="688"/>
        <v>0</v>
      </c>
      <c r="I735" s="274">
        <f t="shared" si="688"/>
        <v>0</v>
      </c>
      <c r="J735" s="274">
        <f t="shared" si="688"/>
        <v>0</v>
      </c>
      <c r="K735" s="274">
        <f t="shared" si="688"/>
        <v>0</v>
      </c>
      <c r="L735" s="274">
        <f t="shared" si="688"/>
        <v>0</v>
      </c>
      <c r="M735" s="274">
        <f t="shared" si="688"/>
        <v>1.8431856939950977</v>
      </c>
      <c r="N735" s="274">
        <f t="shared" si="688"/>
        <v>8.2560125415917884</v>
      </c>
      <c r="O735" s="274">
        <f t="shared" si="688"/>
        <v>0</v>
      </c>
      <c r="P735" s="274">
        <f t="shared" si="688"/>
        <v>0</v>
      </c>
      <c r="Q735" s="274">
        <f t="shared" si="688"/>
        <v>0</v>
      </c>
    </row>
    <row r="736" spans="1:17" s="240" customFormat="1" hidden="1" outlineLevel="2">
      <c r="A736" s="237"/>
      <c r="B736" s="241"/>
      <c r="C736" s="238"/>
      <c r="D736" s="239"/>
      <c r="E736" s="266" t="s">
        <v>1190</v>
      </c>
      <c r="F736" s="266"/>
      <c r="G736" s="266" t="s">
        <v>255</v>
      </c>
      <c r="H736" s="266"/>
      <c r="I736" s="266"/>
      <c r="J736" s="274">
        <f t="shared" ref="J736" si="689" xml:space="preserve"> J732 + J733 - J734 - J735</f>
        <v>0</v>
      </c>
      <c r="K736" s="274">
        <f t="shared" ref="K736" si="690" xml:space="preserve"> K732 + K733 - K734 - K735</f>
        <v>0</v>
      </c>
      <c r="L736" s="274">
        <f t="shared" ref="L736" si="691" xml:space="preserve"> L732 + L733 - L734 - L735</f>
        <v>0</v>
      </c>
      <c r="M736" s="274">
        <f xml:space="preserve"> M732 + M733 - M734 - M735</f>
        <v>0.15432163660604048</v>
      </c>
      <c r="N736" s="274">
        <f t="shared" ref="N736" si="692" xml:space="preserve"> N732 + N733 - N734 - N735</f>
        <v>2.2152501443485715</v>
      </c>
      <c r="O736" s="274">
        <f t="shared" ref="O736" si="693" xml:space="preserve"> O732 + O733 - O734 - O735</f>
        <v>0</v>
      </c>
      <c r="P736" s="274">
        <f t="shared" ref="P736" si="694" xml:space="preserve"> P732 + P733 - P734 - P735</f>
        <v>0</v>
      </c>
      <c r="Q736" s="274">
        <f t="shared" ref="Q736" si="695" xml:space="preserve"> Q732 + Q733 - Q734 - Q735</f>
        <v>0</v>
      </c>
    </row>
    <row r="737" spans="1:17" s="240" customFormat="1" hidden="1" outlineLevel="2">
      <c r="A737" s="237"/>
      <c r="B737" s="241"/>
      <c r="C737" s="238"/>
      <c r="D737" s="239"/>
      <c r="E737" s="266" t="s">
        <v>1191</v>
      </c>
      <c r="F737" s="266"/>
      <c r="G737" s="266" t="s">
        <v>1009</v>
      </c>
      <c r="H737" s="266"/>
      <c r="I737" s="266"/>
      <c r="J737" s="267">
        <f t="shared" ref="J737" si="696" xml:space="preserve"> IF( J727 &lt;&gt; 0, 1 + J736 / J727, 0)</f>
        <v>0</v>
      </c>
      <c r="K737" s="267">
        <f t="shared" ref="K737" si="697" xml:space="preserve"> IF( K727 &lt;&gt; 0, 1 + K736 / K727, 0)</f>
        <v>0</v>
      </c>
      <c r="L737" s="267">
        <f t="shared" ref="L737" si="698" xml:space="preserve"> IF( L727 &lt;&gt; 0, 1 + L736 / L727, 0)</f>
        <v>0</v>
      </c>
      <c r="M737" s="267">
        <f t="shared" ref="M737" si="699" xml:space="preserve"> IF( M727 &lt;&gt; 0, 1 + M736 / M727, 0)</f>
        <v>1.0003385806688858</v>
      </c>
      <c r="N737" s="267">
        <f t="shared" ref="N737" si="700" xml:space="preserve"> IF( N727 &lt;&gt; 0, 1 + N736 / N727, 0)</f>
        <v>1.0048575790222929</v>
      </c>
      <c r="O737" s="267">
        <f t="shared" ref="O737" si="701" xml:space="preserve"> IF( O727 &lt;&gt; 0, 1 + O736 / O727, 0)</f>
        <v>1</v>
      </c>
      <c r="P737" s="267">
        <f t="shared" ref="P737" si="702" xml:space="preserve"> IF( P727 &lt;&gt; 0, 1 + P736 / P727, 0)</f>
        <v>0</v>
      </c>
      <c r="Q737" s="267">
        <f t="shared" ref="Q737" si="703" xml:space="preserve"> IF( Q727 &lt;&gt; 0, 1 + Q736 / Q727, 0)</f>
        <v>0</v>
      </c>
    </row>
    <row r="738" spans="1:17" s="581" customFormat="1" hidden="1" outlineLevel="2">
      <c r="A738" s="578"/>
      <c r="B738" s="579"/>
      <c r="C738" s="580"/>
      <c r="E738" s="581" t="s">
        <v>1192</v>
      </c>
      <c r="G738" s="581" t="s">
        <v>446</v>
      </c>
      <c r="J738" s="581">
        <f t="shared" ref="J738:Q738" si="704" xml:space="preserve"> IF( J727 &lt;&gt; 0, J736 / J727, 0)</f>
        <v>0</v>
      </c>
      <c r="K738" s="581">
        <f t="shared" si="704"/>
        <v>0</v>
      </c>
      <c r="L738" s="581">
        <f t="shared" si="704"/>
        <v>0</v>
      </c>
      <c r="M738" s="581">
        <f t="shared" si="704"/>
        <v>3.3858066888574248E-4</v>
      </c>
      <c r="N738" s="581">
        <f t="shared" si="704"/>
        <v>4.8575790222929096E-3</v>
      </c>
      <c r="O738" s="581">
        <f t="shared" si="704"/>
        <v>0</v>
      </c>
      <c r="P738" s="581">
        <f t="shared" si="704"/>
        <v>0</v>
      </c>
      <c r="Q738" s="581">
        <f t="shared" si="704"/>
        <v>0</v>
      </c>
    </row>
    <row r="739" spans="1:17" s="240" customFormat="1" hidden="1" outlineLevel="2">
      <c r="A739" s="237"/>
      <c r="B739" s="241"/>
      <c r="C739" s="238"/>
      <c r="D739" s="239"/>
      <c r="E739" s="266"/>
      <c r="F739" s="266"/>
      <c r="G739" s="266"/>
      <c r="H739" s="266"/>
      <c r="I739" s="266"/>
      <c r="J739" s="266"/>
      <c r="K739" s="266"/>
      <c r="L739" s="266"/>
      <c r="M739" s="266"/>
      <c r="N739" s="266"/>
      <c r="O739" s="266"/>
      <c r="P739" s="266"/>
      <c r="Q739" s="266"/>
    </row>
    <row r="740" spans="1:17" s="581" customFormat="1" hidden="1" outlineLevel="2">
      <c r="A740" s="578"/>
      <c r="B740" s="579"/>
      <c r="C740" s="580"/>
      <c r="E740" s="581" t="str">
        <f t="shared" ref="E740:L740" si="705" xml:space="preserve"> E730</f>
        <v>CPIH indexation rate - BR</v>
      </c>
      <c r="F740" s="581">
        <f t="shared" si="705"/>
        <v>0</v>
      </c>
      <c r="G740" s="581" t="str">
        <f t="shared" si="705"/>
        <v>%</v>
      </c>
      <c r="H740" s="581">
        <f t="shared" si="705"/>
        <v>0</v>
      </c>
      <c r="I740" s="581">
        <f t="shared" si="705"/>
        <v>0</v>
      </c>
      <c r="J740" s="581">
        <f t="shared" si="705"/>
        <v>0</v>
      </c>
      <c r="K740" s="581">
        <f t="shared" si="705"/>
        <v>0</v>
      </c>
      <c r="L740" s="581">
        <f t="shared" si="705"/>
        <v>0</v>
      </c>
      <c r="M740" s="581">
        <f xml:space="preserve"> M730</f>
        <v>1.0128913443830731E-2</v>
      </c>
      <c r="N740" s="581">
        <f t="shared" ref="N740:Q740" si="706" xml:space="preserve"> N730</f>
        <v>6.198723792160455E-2</v>
      </c>
      <c r="O740" s="581">
        <f t="shared" si="706"/>
        <v>0</v>
      </c>
      <c r="P740" s="581">
        <f t="shared" si="706"/>
        <v>0</v>
      </c>
      <c r="Q740" s="581">
        <f t="shared" si="706"/>
        <v>0</v>
      </c>
    </row>
    <row r="741" spans="1:17" s="581" customFormat="1" hidden="1" outlineLevel="2">
      <c r="A741" s="578"/>
      <c r="B741" s="579"/>
      <c r="C741" s="580"/>
      <c r="E741" s="581" t="str">
        <f t="shared" ref="E741:L741" si="707" xml:space="preserve"> E738</f>
        <v>RPI wedge indexation rate - BR</v>
      </c>
      <c r="F741" s="581">
        <f t="shared" si="707"/>
        <v>0</v>
      </c>
      <c r="G741" s="581" t="str">
        <f t="shared" si="707"/>
        <v>%</v>
      </c>
      <c r="H741" s="581">
        <f t="shared" si="707"/>
        <v>0</v>
      </c>
      <c r="I741" s="581">
        <f t="shared" si="707"/>
        <v>0</v>
      </c>
      <c r="J741" s="581">
        <f t="shared" si="707"/>
        <v>0</v>
      </c>
      <c r="K741" s="581">
        <f t="shared" si="707"/>
        <v>0</v>
      </c>
      <c r="L741" s="581">
        <f t="shared" si="707"/>
        <v>0</v>
      </c>
      <c r="M741" s="581">
        <f xml:space="preserve"> M738</f>
        <v>3.3858066888574248E-4</v>
      </c>
      <c r="N741" s="581">
        <f t="shared" ref="N741:Q741" si="708" xml:space="preserve"> N738</f>
        <v>4.8575790222929096E-3</v>
      </c>
      <c r="O741" s="581">
        <f t="shared" si="708"/>
        <v>0</v>
      </c>
      <c r="P741" s="581">
        <f t="shared" si="708"/>
        <v>0</v>
      </c>
      <c r="Q741" s="581">
        <f t="shared" si="708"/>
        <v>0</v>
      </c>
    </row>
    <row r="742" spans="1:17" s="197" customFormat="1" hidden="1" outlineLevel="2">
      <c r="A742" s="582"/>
      <c r="B742" s="583"/>
      <c r="C742" s="584"/>
      <c r="E742" s="197" t="s">
        <v>1193</v>
      </c>
      <c r="G742" s="197" t="s">
        <v>446</v>
      </c>
      <c r="J742" s="197">
        <f t="shared" ref="J742" si="709" xml:space="preserve"> (1 + J740) * (1 + J741) -1</f>
        <v>0</v>
      </c>
      <c r="K742" s="197">
        <f t="shared" ref="K742" si="710" xml:space="preserve"> (1 + K740) * (1 + K741) -1</f>
        <v>0</v>
      </c>
      <c r="L742" s="197">
        <f t="shared" ref="L742" si="711" xml:space="preserve"> (1 + L740) * (1 + L741) -1</f>
        <v>0</v>
      </c>
      <c r="M742" s="197">
        <f t="shared" ref="M742" si="712" xml:space="preserve"> (1 + M740) * (1 + M741) -1</f>
        <v>1.0470923567005519E-2</v>
      </c>
      <c r="N742" s="197">
        <f xml:space="preserve"> (1 + N740) * (1 + N741) -1</f>
        <v>6.7145924850475325E-2</v>
      </c>
      <c r="O742" s="197">
        <f t="shared" ref="O742" si="713" xml:space="preserve"> (1 + O740) * (1 + O741) -1</f>
        <v>0</v>
      </c>
      <c r="P742" s="197">
        <f t="shared" ref="P742" si="714" xml:space="preserve"> (1 + P740) * (1 + P741) -1</f>
        <v>0</v>
      </c>
      <c r="Q742" s="197">
        <f t="shared" ref="Q742" si="715" xml:space="preserve"> (1 + Q740) * (1 + Q741) -1</f>
        <v>0</v>
      </c>
    </row>
    <row r="743" spans="1:17" s="137" customFormat="1" hidden="1" outlineLevel="2">
      <c r="A743" s="369"/>
      <c r="B743" s="380"/>
      <c r="C743" s="370"/>
      <c r="D743" s="371"/>
      <c r="E743" s="275"/>
      <c r="F743" s="275"/>
      <c r="G743" s="275"/>
      <c r="H743" s="275"/>
      <c r="I743" s="275"/>
      <c r="J743" s="197"/>
      <c r="K743" s="197"/>
      <c r="L743" s="197"/>
      <c r="M743" s="197"/>
      <c r="N743" s="197"/>
      <c r="O743" s="197"/>
      <c r="P743" s="197"/>
      <c r="Q743" s="197"/>
    </row>
    <row r="744" spans="1:17" s="259" customFormat="1" hidden="1" outlineLevel="1">
      <c r="A744" s="256"/>
      <c r="B744" s="257"/>
      <c r="C744" s="258"/>
      <c r="D744" s="255"/>
      <c r="E744" s="196"/>
      <c r="F744" s="240"/>
      <c r="G744" s="240"/>
      <c r="H744" s="240"/>
      <c r="I744" s="240"/>
      <c r="J744" s="196"/>
      <c r="K744" s="196"/>
      <c r="L744" s="196"/>
      <c r="M744" s="196"/>
      <c r="N744" s="196"/>
      <c r="O744" s="196"/>
      <c r="P744" s="196"/>
      <c r="Q744" s="196"/>
    </row>
    <row r="745" spans="1:17" s="259" customFormat="1">
      <c r="A745" s="256"/>
      <c r="B745" s="257"/>
      <c r="C745" s="258"/>
      <c r="D745" s="255"/>
      <c r="E745" s="196"/>
      <c r="F745" s="196"/>
      <c r="G745" s="196"/>
      <c r="H745" s="196"/>
      <c r="I745" s="196"/>
      <c r="J745" s="196"/>
      <c r="K745" s="196"/>
      <c r="L745" s="196"/>
      <c r="M745" s="196"/>
      <c r="N745" s="196"/>
      <c r="O745" s="196"/>
      <c r="P745" s="196"/>
      <c r="Q745" s="196"/>
    </row>
    <row r="746" spans="1:17" s="33" customFormat="1" collapsed="1">
      <c r="A746" s="33" t="s">
        <v>1194</v>
      </c>
      <c r="D746" s="253"/>
    </row>
    <row r="747" spans="1:17" s="259" customFormat="1" hidden="1" outlineLevel="1">
      <c r="A747" s="256"/>
      <c r="B747" s="257"/>
      <c r="C747" s="258"/>
      <c r="D747" s="255"/>
      <c r="E747" s="196"/>
      <c r="F747" s="196"/>
      <c r="G747" s="196"/>
      <c r="H747" s="196"/>
      <c r="I747" s="196"/>
      <c r="J747" s="196"/>
      <c r="K747" s="196"/>
      <c r="L747" s="196"/>
      <c r="M747" s="196"/>
      <c r="N747" s="196"/>
      <c r="O747" s="196"/>
      <c r="P747" s="196"/>
      <c r="Q747" s="196"/>
    </row>
    <row r="748" spans="1:17" s="259" customFormat="1" hidden="1" outlineLevel="1" collapsed="1">
      <c r="A748" s="256"/>
      <c r="B748" s="257" t="s">
        <v>942</v>
      </c>
      <c r="C748" s="258"/>
      <c r="D748" s="255"/>
      <c r="E748" s="196"/>
      <c r="F748" s="196"/>
      <c r="G748" s="196"/>
      <c r="H748" s="196"/>
      <c r="I748" s="196"/>
      <c r="J748" s="196"/>
      <c r="K748" s="196"/>
      <c r="L748" s="196"/>
      <c r="M748" s="196"/>
      <c r="N748" s="196"/>
      <c r="O748" s="196"/>
      <c r="P748" s="196"/>
      <c r="Q748" s="196"/>
    </row>
    <row r="749" spans="1:17" s="259" customFormat="1" hidden="1" outlineLevel="2">
      <c r="A749" s="256"/>
      <c r="B749" s="257"/>
      <c r="C749" s="196" t="s">
        <v>943</v>
      </c>
      <c r="D749" s="255"/>
      <c r="E749" s="196"/>
      <c r="F749" s="196"/>
      <c r="G749" s="196"/>
      <c r="H749" s="196"/>
      <c r="I749" s="196"/>
      <c r="J749" s="196"/>
      <c r="K749" s="196"/>
      <c r="L749" s="196"/>
      <c r="M749" s="196"/>
      <c r="N749" s="196"/>
      <c r="O749" s="196"/>
      <c r="P749" s="196"/>
      <c r="Q749" s="196"/>
    </row>
    <row r="750" spans="1:17" s="573" customFormat="1" hidden="1" outlineLevel="2">
      <c r="A750" s="572"/>
      <c r="B750" s="570"/>
      <c r="C750" s="574"/>
      <c r="D750" s="571"/>
      <c r="E750" s="575" t="str">
        <f xml:space="preserve"> Inp!E$182</f>
        <v>Dummy Control 2020 RCV~ 1 April (opening balance) for FM at 2017-18 CPIH deflated price base</v>
      </c>
      <c r="F750" s="575">
        <f xml:space="preserve"> Inp!F$182</f>
        <v>0</v>
      </c>
      <c r="G750" s="575" t="str">
        <f xml:space="preserve"> Inp!G$182</f>
        <v>£m</v>
      </c>
      <c r="H750" s="575">
        <f xml:space="preserve"> Inp!H$182</f>
        <v>0</v>
      </c>
      <c r="I750" s="575">
        <f xml:space="preserve"> Inp!I$182</f>
        <v>0</v>
      </c>
      <c r="J750" s="575">
        <f xml:space="preserve"> Inp!J$182</f>
        <v>0</v>
      </c>
      <c r="K750" s="575">
        <f xml:space="preserve"> Inp!K$182</f>
        <v>0</v>
      </c>
      <c r="L750" s="575">
        <f xml:space="preserve"> Inp!L$182</f>
        <v>0</v>
      </c>
      <c r="M750" s="575">
        <f xml:space="preserve"> Inp!M$182</f>
        <v>0</v>
      </c>
      <c r="N750" s="575">
        <f xml:space="preserve"> Inp!N$182</f>
        <v>0</v>
      </c>
      <c r="O750" s="575">
        <f xml:space="preserve"> Inp!O$182</f>
        <v>0</v>
      </c>
      <c r="P750" s="575">
        <f xml:space="preserve"> Inp!P$182</f>
        <v>0</v>
      </c>
      <c r="Q750" s="575">
        <f xml:space="preserve"> Inp!Q$182</f>
        <v>0</v>
      </c>
    </row>
    <row r="751" spans="1:17" s="259" customFormat="1" hidden="1" outlineLevel="2">
      <c r="A751" s="256"/>
      <c r="B751" s="257"/>
      <c r="C751" s="258"/>
      <c r="D751" s="255"/>
      <c r="E751" s="181" t="s">
        <v>944</v>
      </c>
      <c r="F751" s="181">
        <v>0.5</v>
      </c>
      <c r="G751" s="181" t="s">
        <v>446</v>
      </c>
      <c r="H751" s="196"/>
      <c r="I751" s="196"/>
      <c r="J751" s="196"/>
      <c r="K751" s="196"/>
      <c r="L751" s="196"/>
      <c r="M751" s="196"/>
      <c r="N751" s="196"/>
      <c r="O751" s="196"/>
      <c r="P751" s="196"/>
      <c r="Q751" s="196"/>
    </row>
    <row r="752" spans="1:17" s="292" customFormat="1" hidden="1" outlineLevel="2">
      <c r="A752" s="287"/>
      <c r="B752" s="288"/>
      <c r="C752" s="289"/>
      <c r="D752" s="290"/>
      <c r="E752" s="272" t="str">
        <f xml:space="preserve"> Time!E$34</f>
        <v>Pre Forecast Period Flag</v>
      </c>
      <c r="F752" s="272">
        <f xml:space="preserve"> Time!F$34</f>
        <v>0</v>
      </c>
      <c r="G752" s="272" t="str">
        <f xml:space="preserve"> Time!G$34</f>
        <v>flag</v>
      </c>
      <c r="H752" s="272">
        <f xml:space="preserve"> Time!H$34</f>
        <v>3</v>
      </c>
      <c r="I752" s="272">
        <f xml:space="preserve"> Time!I$34</f>
        <v>0</v>
      </c>
      <c r="J752" s="272">
        <f xml:space="preserve"> Time!J$34</f>
        <v>1</v>
      </c>
      <c r="K752" s="272">
        <f xml:space="preserve"> Time!K$34</f>
        <v>1</v>
      </c>
      <c r="L752" s="272">
        <f xml:space="preserve"> Time!L$34</f>
        <v>1</v>
      </c>
      <c r="M752" s="272">
        <f xml:space="preserve"> Time!M$34</f>
        <v>0</v>
      </c>
      <c r="N752" s="272">
        <f xml:space="preserve"> Time!N$34</f>
        <v>0</v>
      </c>
      <c r="O752" s="272">
        <f xml:space="preserve"> Time!O$34</f>
        <v>0</v>
      </c>
      <c r="P752" s="272">
        <f xml:space="preserve"> Time!P$34</f>
        <v>0</v>
      </c>
      <c r="Q752" s="272">
        <f xml:space="preserve"> Time!Q$34</f>
        <v>0</v>
      </c>
    </row>
    <row r="753" spans="1:17" s="259" customFormat="1" hidden="1" outlineLevel="2">
      <c r="A753" s="256"/>
      <c r="B753" s="257"/>
      <c r="C753" s="258"/>
      <c r="D753" s="255"/>
      <c r="E753" s="293" t="str">
        <f xml:space="preserve"> Index!E$85</f>
        <v>CPIH index (PR19FD) - FYA - inflate from FYA 2017-18</v>
      </c>
      <c r="F753" s="293">
        <f xml:space="preserve"> Index!F$85</f>
        <v>0</v>
      </c>
      <c r="G753" s="293" t="str">
        <f xml:space="preserve"> Index!G$85</f>
        <v>Factor</v>
      </c>
      <c r="H753" s="293">
        <f xml:space="preserve"> Index!H$85</f>
        <v>0</v>
      </c>
      <c r="I753" s="293">
        <f xml:space="preserve"> Index!I$85</f>
        <v>0</v>
      </c>
      <c r="J753" s="263">
        <f xml:space="preserve"> Index!J$85</f>
        <v>1</v>
      </c>
      <c r="K753" s="263">
        <f xml:space="preserve"> Index!K$85</f>
        <v>1.0212697905005599</v>
      </c>
      <c r="L753" s="263">
        <f xml:space="preserve"> Index!L$85</f>
        <v>1.0416029201511179</v>
      </c>
      <c r="M753" s="263">
        <f xml:space="preserve"> Index!M$85</f>
        <v>1.0622616980779827</v>
      </c>
      <c r="N753" s="263">
        <f xml:space="preserve"> Index!N$85</f>
        <v>1.0835515290872799</v>
      </c>
      <c r="O753" s="263">
        <f xml:space="preserve"> Index!O$85</f>
        <v>1.1060365794841869</v>
      </c>
      <c r="P753" s="263">
        <f xml:space="preserve"> Index!P$85</f>
        <v>1.1292633476533553</v>
      </c>
      <c r="Q753" s="263">
        <f xml:space="preserve"> Index!Q$85</f>
        <v>1.1529778779540774</v>
      </c>
    </row>
    <row r="754" spans="1:17" s="205" customFormat="1" hidden="1" outlineLevel="2">
      <c r="A754" s="294"/>
      <c r="B754" s="295"/>
      <c r="C754" s="296"/>
      <c r="D754" s="297"/>
      <c r="E754" s="576" t="str">
        <f xml:space="preserve"> Index!E$127</f>
        <v>RPI-CPIH wedge (PR19FD) - FYA - annual inflation</v>
      </c>
      <c r="F754" s="576">
        <f xml:space="preserve"> Index!F$127</f>
        <v>0</v>
      </c>
      <c r="G754" s="576" t="str">
        <f xml:space="preserve"> Index!G$127</f>
        <v>Factor</v>
      </c>
      <c r="H754" s="576">
        <f xml:space="preserve"> Index!H$127</f>
        <v>0</v>
      </c>
      <c r="I754" s="576">
        <f xml:space="preserve"> Index!I$127</f>
        <v>0</v>
      </c>
      <c r="J754" s="576">
        <f xml:space="preserve"> Index!J$127</f>
        <v>0</v>
      </c>
      <c r="K754" s="576">
        <f xml:space="preserve"> Index!K$127</f>
        <v>9.2858492581475716E-3</v>
      </c>
      <c r="L754" s="576">
        <f xml:space="preserve"> Index!L$127</f>
        <v>1.1612485258307714E-2</v>
      </c>
      <c r="M754" s="576">
        <f xml:space="preserve"> Index!M$127</f>
        <v>4.424450951415082E-3</v>
      </c>
      <c r="N754" s="576">
        <f xml:space="preserve"> Index!N$127</f>
        <v>9.5456655774606158E-3</v>
      </c>
      <c r="O754" s="576">
        <f xml:space="preserve"> Index!O$127</f>
        <v>1.0752431675141949E-2</v>
      </c>
      <c r="P754" s="576">
        <f xml:space="preserve"> Index!P$127</f>
        <v>1.1000000000000121E-2</v>
      </c>
      <c r="Q754" s="576">
        <f xml:space="preserve"> Index!Q$127</f>
        <v>1.0999999999998566E-2</v>
      </c>
    </row>
    <row r="755" spans="1:17" s="259" customFormat="1" hidden="1" outlineLevel="2">
      <c r="A755" s="256"/>
      <c r="B755" s="257"/>
      <c r="C755" s="258"/>
      <c r="D755" s="255"/>
      <c r="E755" s="196" t="s">
        <v>945</v>
      </c>
      <c r="F755" s="274"/>
      <c r="G755" s="274" t="s">
        <v>668</v>
      </c>
      <c r="H755" s="196"/>
      <c r="I755" s="196"/>
      <c r="J755" s="267">
        <f t="shared" ref="J755" si="716" xml:space="preserve"> IF(J752 = 1, J753, I755 * (1 + J754))</f>
        <v>1</v>
      </c>
      <c r="K755" s="267">
        <f t="shared" ref="K755" si="717" xml:space="preserve"> IF(K752 = 1, K753, J755 * (1 + K754))</f>
        <v>1.0212697905005599</v>
      </c>
      <c r="L755" s="267">
        <f t="shared" ref="L755" si="718" xml:space="preserve"> IF(L752 = 1, L753, K755 * (1 + L754))</f>
        <v>1.0416029201511179</v>
      </c>
      <c r="M755" s="267">
        <f t="shared" ref="M755" si="719" xml:space="preserve"> IF(M752 = 1, M753, L755 * (1 + M754))</f>
        <v>1.0462114411821772</v>
      </c>
      <c r="N755" s="267">
        <f t="shared" ref="N755" si="720" xml:space="preserve"> IF(N752 = 1, N753, M755 * (1 + N754))</f>
        <v>1.0561982257230154</v>
      </c>
      <c r="O755" s="267">
        <f t="shared" ref="O755" si="721" xml:space="preserve"> IF(O752 = 1, O753, N755 * (1 + O754))</f>
        <v>1.0675549249805083</v>
      </c>
      <c r="P755" s="267">
        <f t="shared" ref="P755" si="722" xml:space="preserve"> IF(P752 = 1, P753, O755 * (1 + P754))</f>
        <v>1.079298029155294</v>
      </c>
      <c r="Q755" s="267">
        <f t="shared" ref="Q755" si="723" xml:space="preserve"> IF(Q752 = 1, Q753, P755 * (1 + Q754))</f>
        <v>1.0911703074760006</v>
      </c>
    </row>
    <row r="756" spans="1:17" s="259" customFormat="1" hidden="1" outlineLevel="2">
      <c r="A756" s="256"/>
      <c r="B756" s="257"/>
      <c r="C756" s="258"/>
      <c r="D756" s="255"/>
      <c r="E756" s="196" t="s">
        <v>1195</v>
      </c>
      <c r="F756" s="274"/>
      <c r="G756" s="196" t="s">
        <v>255</v>
      </c>
      <c r="H756" s="196"/>
      <c r="I756" s="196"/>
      <c r="J756" s="274">
        <f t="shared" ref="J756:Q756" si="724" xml:space="preserve"> (1 - $F751) * J750 * J755</f>
        <v>0</v>
      </c>
      <c r="K756" s="274">
        <f t="shared" si="724"/>
        <v>0</v>
      </c>
      <c r="L756" s="274">
        <f t="shared" si="724"/>
        <v>0</v>
      </c>
      <c r="M756" s="274">
        <f t="shared" si="724"/>
        <v>0</v>
      </c>
      <c r="N756" s="274">
        <f t="shared" si="724"/>
        <v>0</v>
      </c>
      <c r="O756" s="274">
        <f t="shared" si="724"/>
        <v>0</v>
      </c>
      <c r="P756" s="274">
        <f t="shared" si="724"/>
        <v>0</v>
      </c>
      <c r="Q756" s="274">
        <f t="shared" si="724"/>
        <v>0</v>
      </c>
    </row>
    <row r="757" spans="1:17" s="259" customFormat="1" hidden="1" outlineLevel="2">
      <c r="A757" s="256"/>
      <c r="B757" s="257"/>
      <c r="C757" s="258"/>
      <c r="D757" s="255"/>
      <c r="E757" s="196"/>
      <c r="F757" s="196"/>
      <c r="G757" s="196"/>
      <c r="H757" s="196"/>
      <c r="I757" s="196"/>
      <c r="J757" s="196"/>
      <c r="K757" s="196"/>
      <c r="L757" s="196"/>
      <c r="M757" s="196"/>
      <c r="N757" s="196"/>
      <c r="O757" s="196"/>
      <c r="P757" s="196"/>
      <c r="Q757" s="196"/>
    </row>
    <row r="758" spans="1:17" s="259" customFormat="1" hidden="1" outlineLevel="2">
      <c r="A758" s="256"/>
      <c r="B758" s="257"/>
      <c r="C758" s="196" t="s">
        <v>947</v>
      </c>
      <c r="D758" s="255"/>
      <c r="E758" s="196"/>
      <c r="F758" s="196"/>
      <c r="G758" s="196"/>
      <c r="H758" s="196"/>
      <c r="I758" s="196"/>
      <c r="J758" s="196"/>
      <c r="K758" s="196"/>
      <c r="L758" s="196"/>
      <c r="M758" s="196"/>
      <c r="N758" s="196"/>
      <c r="O758" s="196"/>
      <c r="P758" s="196"/>
      <c r="Q758" s="196"/>
    </row>
    <row r="759" spans="1:17" s="573" customFormat="1" hidden="1" outlineLevel="2">
      <c r="A759" s="572"/>
      <c r="B759" s="570"/>
      <c r="C759" s="574"/>
      <c r="D759" s="571"/>
      <c r="E759" s="575" t="str">
        <f xml:space="preserve"> Inp!E$182</f>
        <v>Dummy Control 2020 RCV~ 1 April (opening balance) for FM at 2017-18 CPIH deflated price base</v>
      </c>
      <c r="F759" s="575">
        <f xml:space="preserve"> Inp!F$182</f>
        <v>0</v>
      </c>
      <c r="G759" s="575" t="str">
        <f xml:space="preserve"> Inp!G$182</f>
        <v>£m</v>
      </c>
      <c r="H759" s="575">
        <f xml:space="preserve"> Inp!H$182</f>
        <v>0</v>
      </c>
      <c r="I759" s="575">
        <f xml:space="preserve"> Inp!I$182</f>
        <v>0</v>
      </c>
      <c r="J759" s="575">
        <f xml:space="preserve"> Inp!J$182</f>
        <v>0</v>
      </c>
      <c r="K759" s="575">
        <f xml:space="preserve"> Inp!K$182</f>
        <v>0</v>
      </c>
      <c r="L759" s="575">
        <f xml:space="preserve"> Inp!L$182</f>
        <v>0</v>
      </c>
      <c r="M759" s="575">
        <f xml:space="preserve"> Inp!M$182</f>
        <v>0</v>
      </c>
      <c r="N759" s="575">
        <f xml:space="preserve"> Inp!N$182</f>
        <v>0</v>
      </c>
      <c r="O759" s="575">
        <f xml:space="preserve"> Inp!O$182</f>
        <v>0</v>
      </c>
      <c r="P759" s="575">
        <f xml:space="preserve"> Inp!P$182</f>
        <v>0</v>
      </c>
      <c r="Q759" s="575">
        <f xml:space="preserve"> Inp!Q$182</f>
        <v>0</v>
      </c>
    </row>
    <row r="760" spans="1:17" s="259" customFormat="1" hidden="1" outlineLevel="2">
      <c r="A760" s="256"/>
      <c r="B760" s="257"/>
      <c r="C760" s="258"/>
      <c r="D760" s="255"/>
      <c r="E760" s="181" t="s">
        <v>944</v>
      </c>
      <c r="F760" s="181">
        <v>0.5</v>
      </c>
      <c r="G760" s="181" t="s">
        <v>446</v>
      </c>
      <c r="H760" s="196"/>
      <c r="I760" s="196"/>
      <c r="J760" s="196"/>
      <c r="K760" s="196"/>
      <c r="L760" s="196"/>
      <c r="M760" s="196"/>
      <c r="N760" s="196"/>
      <c r="O760" s="196"/>
      <c r="P760" s="196"/>
      <c r="Q760" s="196"/>
    </row>
    <row r="761" spans="1:17" s="292" customFormat="1" hidden="1" outlineLevel="2">
      <c r="A761" s="287"/>
      <c r="B761" s="288"/>
      <c r="C761" s="289"/>
      <c r="D761" s="290"/>
      <c r="E761" s="272" t="str">
        <f xml:space="preserve"> Time!E$34</f>
        <v>Pre Forecast Period Flag</v>
      </c>
      <c r="F761" s="272">
        <f xml:space="preserve"> Time!F$34</f>
        <v>0</v>
      </c>
      <c r="G761" s="272" t="str">
        <f xml:space="preserve"> Time!G$34</f>
        <v>flag</v>
      </c>
      <c r="H761" s="272">
        <f xml:space="preserve"> Time!H$34</f>
        <v>3</v>
      </c>
      <c r="I761" s="272">
        <f xml:space="preserve"> Time!I$34</f>
        <v>0</v>
      </c>
      <c r="J761" s="272">
        <f xml:space="preserve"> Time!J$34</f>
        <v>1</v>
      </c>
      <c r="K761" s="272">
        <f xml:space="preserve"> Time!K$34</f>
        <v>1</v>
      </c>
      <c r="L761" s="272">
        <f xml:space="preserve"> Time!L$34</f>
        <v>1</v>
      </c>
      <c r="M761" s="272">
        <f xml:space="preserve"> Time!M$34</f>
        <v>0</v>
      </c>
      <c r="N761" s="272">
        <f xml:space="preserve"> Time!N$34</f>
        <v>0</v>
      </c>
      <c r="O761" s="272">
        <f xml:space="preserve"> Time!O$34</f>
        <v>0</v>
      </c>
      <c r="P761" s="272">
        <f xml:space="preserve"> Time!P$34</f>
        <v>0</v>
      </c>
      <c r="Q761" s="272">
        <f xml:space="preserve"> Time!Q$34</f>
        <v>0</v>
      </c>
    </row>
    <row r="762" spans="1:17" s="205" customFormat="1" hidden="1" outlineLevel="2">
      <c r="A762" s="294"/>
      <c r="B762" s="295"/>
      <c r="C762" s="296"/>
      <c r="D762" s="297"/>
      <c r="E762" s="576" t="str">
        <f xml:space="preserve"> Index!E$199</f>
        <v>CPIH index (actual) - FYA - inflate from FYA 2017-18</v>
      </c>
      <c r="F762" s="576">
        <f xml:space="preserve"> Index!F$199</f>
        <v>0</v>
      </c>
      <c r="G762" s="576" t="str">
        <f xml:space="preserve"> Index!G$199</f>
        <v>Factor</v>
      </c>
      <c r="H762" s="576">
        <f xml:space="preserve"> Index!H$199</f>
        <v>0</v>
      </c>
      <c r="I762" s="576">
        <f xml:space="preserve"> Index!I$199</f>
        <v>0</v>
      </c>
      <c r="J762" s="576">
        <f xml:space="preserve"> Index!J$199</f>
        <v>1</v>
      </c>
      <c r="K762" s="576">
        <f xml:space="preserve"> Index!K$199</f>
        <v>1.0212697905005599</v>
      </c>
      <c r="L762" s="576">
        <f xml:space="preserve"> Index!L$199</f>
        <v>1.0386214616983847</v>
      </c>
      <c r="M762" s="576">
        <f xml:space="preserve"> Index!M$199</f>
        <v>1.0469374700143934</v>
      </c>
      <c r="N762" s="576">
        <f xml:space="preserve"> Index!N$199</f>
        <v>1.0853990084759317</v>
      </c>
      <c r="O762" s="576">
        <f xml:space="preserve"> Index!O$199</f>
        <v>0</v>
      </c>
      <c r="P762" s="576">
        <f xml:space="preserve"> Index!P$199</f>
        <v>0</v>
      </c>
      <c r="Q762" s="576">
        <f xml:space="preserve"> Index!Q$199</f>
        <v>0</v>
      </c>
    </row>
    <row r="763" spans="1:17" s="259" customFormat="1" hidden="1" outlineLevel="2">
      <c r="A763" s="256"/>
      <c r="B763" s="257"/>
      <c r="C763" s="258"/>
      <c r="D763" s="255"/>
      <c r="E763" s="263" t="str">
        <f xml:space="preserve"> Index!E$241</f>
        <v>RPI-CPIH wedge (actual) - FYA - annual inflation</v>
      </c>
      <c r="F763" s="263">
        <f xml:space="preserve"> Index!F$241</f>
        <v>0</v>
      </c>
      <c r="G763" s="263" t="str">
        <f xml:space="preserve"> Index!G$241</f>
        <v>Factor</v>
      </c>
      <c r="H763" s="263">
        <f xml:space="preserve"> Index!H$241</f>
        <v>0</v>
      </c>
      <c r="I763" s="263">
        <f xml:space="preserve"> Index!I$241</f>
        <v>0</v>
      </c>
      <c r="J763" s="263">
        <f xml:space="preserve"> Index!J$241</f>
        <v>0</v>
      </c>
      <c r="K763" s="263">
        <f xml:space="preserve"> Index!K$241</f>
        <v>9.2858492581475716E-3</v>
      </c>
      <c r="L763" s="263">
        <f xml:space="preserve"> Index!L$241</f>
        <v>8.8943456175889501E-3</v>
      </c>
      <c r="M763" s="263">
        <f xml:space="preserve"> Index!M$241</f>
        <v>6.757387172393603E-4</v>
      </c>
      <c r="N763" s="263">
        <f xml:space="preserve"> Index!N$241</f>
        <v>2.1024851849776205E-2</v>
      </c>
      <c r="O763" s="263">
        <f xml:space="preserve"> Index!O$241</f>
        <v>0</v>
      </c>
      <c r="P763" s="263">
        <f xml:space="preserve"> Index!P$241</f>
        <v>0</v>
      </c>
      <c r="Q763" s="263">
        <f xml:space="preserve"> Index!Q$241</f>
        <v>0</v>
      </c>
    </row>
    <row r="764" spans="1:17" s="259" customFormat="1" hidden="1" outlineLevel="2">
      <c r="A764" s="256"/>
      <c r="B764" s="257"/>
      <c r="C764" s="258"/>
      <c r="D764" s="255"/>
      <c r="E764" s="196" t="s">
        <v>945</v>
      </c>
      <c r="F764" s="274"/>
      <c r="G764" s="274" t="s">
        <v>668</v>
      </c>
      <c r="H764" s="196"/>
      <c r="I764" s="196"/>
      <c r="J764" s="267">
        <f t="shared" ref="J764" si="725" xml:space="preserve"> IF(J761 = 1, J762, I764 * (1 + J763))</f>
        <v>1</v>
      </c>
      <c r="K764" s="267">
        <f t="shared" ref="K764" si="726" xml:space="preserve"> IF(K761 = 1, K762, J764 * (1 + K763))</f>
        <v>1.0212697905005599</v>
      </c>
      <c r="L764" s="267">
        <f t="shared" ref="L764" si="727" xml:space="preserve"> IF(L761 = 1, L762, K764 * (1 + L763))</f>
        <v>1.0386214616983847</v>
      </c>
      <c r="M764" s="267">
        <f t="shared" ref="M764" si="728" xml:space="preserve"> IF(M761 = 1, M762, L764 * (1 + M763))</f>
        <v>1.03932329843261</v>
      </c>
      <c r="N764" s="267">
        <f t="shared" ref="N764" si="729" xml:space="preserve"> IF(N761 = 1, N762, M764 * (1 + N763))</f>
        <v>1.0611749168061764</v>
      </c>
      <c r="O764" s="267">
        <f t="shared" ref="O764" si="730" xml:space="preserve"> IF(O761 = 1, O762, N764 * (1 + O763))</f>
        <v>1.0611749168061764</v>
      </c>
      <c r="P764" s="267">
        <f t="shared" ref="P764" si="731" xml:space="preserve"> IF(P761 = 1, P762, O764 * (1 + P763))</f>
        <v>1.0611749168061764</v>
      </c>
      <c r="Q764" s="267">
        <f t="shared" ref="Q764" si="732" xml:space="preserve"> IF(Q761 = 1, Q762, P764 * (1 + Q763))</f>
        <v>1.0611749168061764</v>
      </c>
    </row>
    <row r="765" spans="1:17" s="259" customFormat="1" hidden="1" outlineLevel="2">
      <c r="A765" s="256"/>
      <c r="B765" s="257"/>
      <c r="C765" s="258"/>
      <c r="D765" s="255"/>
      <c r="E765" s="196" t="s">
        <v>1196</v>
      </c>
      <c r="F765" s="274"/>
      <c r="G765" s="196" t="s">
        <v>255</v>
      </c>
      <c r="H765" s="196"/>
      <c r="I765" s="196"/>
      <c r="J765" s="274">
        <f t="shared" ref="J765:Q765" si="733" xml:space="preserve"> (1 - $F760) * J759 * J764</f>
        <v>0</v>
      </c>
      <c r="K765" s="274">
        <f t="shared" si="733"/>
        <v>0</v>
      </c>
      <c r="L765" s="274">
        <f t="shared" si="733"/>
        <v>0</v>
      </c>
      <c r="M765" s="274">
        <f t="shared" si="733"/>
        <v>0</v>
      </c>
      <c r="N765" s="274">
        <f t="shared" si="733"/>
        <v>0</v>
      </c>
      <c r="O765" s="274">
        <f t="shared" si="733"/>
        <v>0</v>
      </c>
      <c r="P765" s="274">
        <f t="shared" si="733"/>
        <v>0</v>
      </c>
      <c r="Q765" s="274">
        <f t="shared" si="733"/>
        <v>0</v>
      </c>
    </row>
    <row r="766" spans="1:17" s="259" customFormat="1" hidden="1" outlineLevel="2">
      <c r="A766" s="256"/>
      <c r="B766" s="257"/>
      <c r="C766" s="258"/>
      <c r="D766" s="255"/>
      <c r="E766" s="196"/>
      <c r="F766" s="274"/>
      <c r="G766" s="196"/>
      <c r="H766" s="196"/>
      <c r="I766" s="196"/>
      <c r="J766" s="196"/>
      <c r="K766" s="196"/>
      <c r="L766" s="196"/>
      <c r="M766" s="196"/>
      <c r="N766" s="196"/>
      <c r="O766" s="196"/>
      <c r="P766" s="196"/>
      <c r="Q766" s="196"/>
    </row>
    <row r="767" spans="1:17" s="259" customFormat="1" hidden="1" outlineLevel="2">
      <c r="A767" s="256"/>
      <c r="B767" s="257"/>
      <c r="C767" s="196" t="s">
        <v>949</v>
      </c>
      <c r="D767" s="255"/>
      <c r="E767" s="196"/>
      <c r="F767" s="274"/>
      <c r="G767" s="196"/>
      <c r="H767" s="196"/>
      <c r="I767" s="196"/>
      <c r="J767" s="196"/>
      <c r="K767" s="196"/>
      <c r="L767" s="196"/>
      <c r="M767" s="196"/>
      <c r="N767" s="196"/>
      <c r="O767" s="196"/>
      <c r="P767" s="196"/>
      <c r="Q767" s="196"/>
    </row>
    <row r="768" spans="1:17" s="573" customFormat="1" hidden="1" outlineLevel="2">
      <c r="A768" s="572"/>
      <c r="B768" s="570"/>
      <c r="C768" s="574"/>
      <c r="D768" s="571"/>
      <c r="E768" s="577" t="str">
        <f t="shared" ref="E768:Q768" si="734" xml:space="preserve"> E756</f>
        <v>Dummy control: RCV - CPI(H) + RPI wedge initial balance - nominal (PR19FD)</v>
      </c>
      <c r="F768" s="577">
        <f t="shared" si="734"/>
        <v>0</v>
      </c>
      <c r="G768" s="577" t="str">
        <f t="shared" si="734"/>
        <v>£m</v>
      </c>
      <c r="H768" s="577">
        <f t="shared" si="734"/>
        <v>0</v>
      </c>
      <c r="I768" s="577">
        <f t="shared" si="734"/>
        <v>0</v>
      </c>
      <c r="J768" s="577">
        <f t="shared" si="734"/>
        <v>0</v>
      </c>
      <c r="K768" s="577">
        <f t="shared" si="734"/>
        <v>0</v>
      </c>
      <c r="L768" s="577">
        <f t="shared" si="734"/>
        <v>0</v>
      </c>
      <c r="M768" s="577">
        <f t="shared" si="734"/>
        <v>0</v>
      </c>
      <c r="N768" s="577">
        <f t="shared" si="734"/>
        <v>0</v>
      </c>
      <c r="O768" s="577">
        <f t="shared" si="734"/>
        <v>0</v>
      </c>
      <c r="P768" s="577">
        <f t="shared" si="734"/>
        <v>0</v>
      </c>
      <c r="Q768" s="577">
        <f t="shared" si="734"/>
        <v>0</v>
      </c>
    </row>
    <row r="769" spans="1:17" s="573" customFormat="1" hidden="1" outlineLevel="2">
      <c r="A769" s="572"/>
      <c r="B769" s="570"/>
      <c r="C769" s="574"/>
      <c r="D769" s="571"/>
      <c r="E769" s="577" t="str">
        <f t="shared" ref="E769:Q769" si="735" xml:space="preserve"> E765</f>
        <v>Dummy control: RCV - CPI(H) + RPI wedge initial balance - nominal (Actual)</v>
      </c>
      <c r="F769" s="577">
        <f t="shared" si="735"/>
        <v>0</v>
      </c>
      <c r="G769" s="577" t="str">
        <f t="shared" si="735"/>
        <v>£m</v>
      </c>
      <c r="H769" s="577">
        <f t="shared" si="735"/>
        <v>0</v>
      </c>
      <c r="I769" s="577">
        <f t="shared" si="735"/>
        <v>0</v>
      </c>
      <c r="J769" s="577">
        <f t="shared" si="735"/>
        <v>0</v>
      </c>
      <c r="K769" s="577">
        <f t="shared" si="735"/>
        <v>0</v>
      </c>
      <c r="L769" s="577">
        <f t="shared" si="735"/>
        <v>0</v>
      </c>
      <c r="M769" s="577">
        <f t="shared" si="735"/>
        <v>0</v>
      </c>
      <c r="N769" s="577">
        <f t="shared" si="735"/>
        <v>0</v>
      </c>
      <c r="O769" s="577">
        <f t="shared" si="735"/>
        <v>0</v>
      </c>
      <c r="P769" s="577">
        <f t="shared" si="735"/>
        <v>0</v>
      </c>
      <c r="Q769" s="577">
        <f t="shared" si="735"/>
        <v>0</v>
      </c>
    </row>
    <row r="770" spans="1:17" s="573" customFormat="1" hidden="1" outlineLevel="2">
      <c r="A770" s="572"/>
      <c r="B770" s="570"/>
      <c r="C770" s="574"/>
      <c r="D770" s="571"/>
      <c r="E770" s="577" t="s">
        <v>1197</v>
      </c>
      <c r="F770" s="577"/>
      <c r="G770" s="577" t="s">
        <v>255</v>
      </c>
      <c r="H770" s="577">
        <f t="shared" ref="H770" si="736" xml:space="preserve"> H769 - H768</f>
        <v>0</v>
      </c>
      <c r="I770" s="577">
        <f t="shared" ref="I770" si="737" xml:space="preserve"> I769 - I768</f>
        <v>0</v>
      </c>
      <c r="J770" s="577">
        <f t="shared" ref="J770" si="738" xml:space="preserve"> J769 - J768</f>
        <v>0</v>
      </c>
      <c r="K770" s="577">
        <f t="shared" ref="K770" si="739" xml:space="preserve"> K769 - K768</f>
        <v>0</v>
      </c>
      <c r="L770" s="577">
        <f t="shared" ref="L770" si="740" xml:space="preserve"> L769 - L768</f>
        <v>0</v>
      </c>
      <c r="M770" s="577">
        <f t="shared" ref="M770" si="741" xml:space="preserve"> M769 - M768</f>
        <v>0</v>
      </c>
      <c r="N770" s="577">
        <f t="shared" ref="N770" si="742" xml:space="preserve"> N769 - N768</f>
        <v>0</v>
      </c>
      <c r="O770" s="577">
        <f t="shared" ref="O770" si="743" xml:space="preserve"> O769 - O768</f>
        <v>0</v>
      </c>
      <c r="P770" s="577">
        <f t="shared" ref="P770" si="744" xml:space="preserve"> P769 - P768</f>
        <v>0</v>
      </c>
      <c r="Q770" s="577">
        <f t="shared" ref="Q770" si="745" xml:space="preserve"> Q769 - Q768</f>
        <v>0</v>
      </c>
    </row>
    <row r="771" spans="1:17" s="259" customFormat="1" hidden="1" outlineLevel="1">
      <c r="A771" s="256"/>
      <c r="B771" s="257"/>
      <c r="C771" s="258"/>
      <c r="D771" s="255"/>
      <c r="E771" s="196"/>
      <c r="F771" s="274"/>
      <c r="G771" s="196"/>
      <c r="H771" s="196"/>
      <c r="I771" s="196"/>
      <c r="J771" s="196"/>
      <c r="K771" s="196"/>
      <c r="L771" s="196"/>
      <c r="M771" s="196"/>
      <c r="N771" s="196"/>
      <c r="O771" s="196"/>
      <c r="P771" s="196"/>
      <c r="Q771" s="196"/>
    </row>
    <row r="772" spans="1:17" s="259" customFormat="1" hidden="1" outlineLevel="1" collapsed="1">
      <c r="A772" s="256"/>
      <c r="B772" s="257" t="s">
        <v>951</v>
      </c>
      <c r="C772" s="258"/>
      <c r="D772" s="255"/>
      <c r="E772" s="196"/>
      <c r="F772" s="196"/>
      <c r="G772" s="196"/>
      <c r="H772" s="196"/>
      <c r="I772" s="196"/>
      <c r="J772" s="196"/>
      <c r="K772" s="196"/>
      <c r="L772" s="196"/>
      <c r="M772" s="196"/>
      <c r="N772" s="196"/>
      <c r="O772" s="196"/>
      <c r="P772" s="196"/>
      <c r="Q772" s="196"/>
    </row>
    <row r="773" spans="1:17" s="259" customFormat="1" hidden="1" outlineLevel="2">
      <c r="A773" s="256"/>
      <c r="B773" s="257"/>
      <c r="C773" s="258"/>
      <c r="D773" s="255"/>
      <c r="E773" s="272" t="str">
        <f>Time!E$39</f>
        <v>Acquisition / initial balance date flag</v>
      </c>
      <c r="F773" s="272">
        <f>Time!F$39</f>
        <v>0</v>
      </c>
      <c r="G773" s="272" t="str">
        <f>Time!G$39</f>
        <v>flag</v>
      </c>
      <c r="H773" s="272">
        <f>Time!H$39</f>
        <v>1</v>
      </c>
      <c r="I773" s="272">
        <f>Time!I$39</f>
        <v>0</v>
      </c>
      <c r="J773" s="272">
        <f>Time!J$39</f>
        <v>0</v>
      </c>
      <c r="K773" s="272">
        <f>Time!K$39</f>
        <v>0</v>
      </c>
      <c r="L773" s="272">
        <f>Time!L$39</f>
        <v>1</v>
      </c>
      <c r="M773" s="272">
        <f>Time!M$39</f>
        <v>0</v>
      </c>
      <c r="N773" s="272">
        <f>Time!N$39</f>
        <v>0</v>
      </c>
      <c r="O773" s="272">
        <f>Time!O$39</f>
        <v>0</v>
      </c>
      <c r="P773" s="272">
        <f>Time!P$39</f>
        <v>0</v>
      </c>
      <c r="Q773" s="272">
        <f>Time!Q$39</f>
        <v>0</v>
      </c>
    </row>
    <row r="774" spans="1:17" s="259" customFormat="1" hidden="1" outlineLevel="2">
      <c r="A774" s="256"/>
      <c r="B774" s="257"/>
      <c r="C774" s="258"/>
      <c r="D774" s="255"/>
      <c r="E774" s="196" t="s">
        <v>1198</v>
      </c>
      <c r="F774" s="274"/>
      <c r="G774" s="196" t="s">
        <v>255</v>
      </c>
      <c r="H774" s="274"/>
      <c r="I774" s="274"/>
      <c r="J774" s="274">
        <f t="shared" ref="J774:Q774" si="746" xml:space="preserve"> J765</f>
        <v>0</v>
      </c>
      <c r="K774" s="274">
        <f t="shared" si="746"/>
        <v>0</v>
      </c>
      <c r="L774" s="274">
        <f t="shared" si="746"/>
        <v>0</v>
      </c>
      <c r="M774" s="274">
        <f t="shared" si="746"/>
        <v>0</v>
      </c>
      <c r="N774" s="274">
        <f t="shared" si="746"/>
        <v>0</v>
      </c>
      <c r="O774" s="274">
        <f t="shared" si="746"/>
        <v>0</v>
      </c>
      <c r="P774" s="274">
        <f t="shared" si="746"/>
        <v>0</v>
      </c>
      <c r="Q774" s="274">
        <f t="shared" si="746"/>
        <v>0</v>
      </c>
    </row>
    <row r="775" spans="1:17" s="259" customFormat="1" hidden="1" outlineLevel="2">
      <c r="A775" s="256"/>
      <c r="B775" s="257"/>
      <c r="C775" s="258"/>
      <c r="D775" s="255"/>
      <c r="E775" s="196"/>
      <c r="F775" s="274"/>
      <c r="G775" s="196"/>
      <c r="H775" s="274"/>
      <c r="I775" s="274"/>
      <c r="J775" s="274"/>
      <c r="K775" s="274"/>
      <c r="L775" s="274"/>
      <c r="M775" s="274"/>
      <c r="N775" s="274"/>
      <c r="O775" s="274"/>
      <c r="P775" s="274"/>
      <c r="Q775" s="274"/>
    </row>
    <row r="776" spans="1:17" s="281" customFormat="1" hidden="1" outlineLevel="2">
      <c r="A776" s="277"/>
      <c r="B776" s="278"/>
      <c r="C776" s="279"/>
      <c r="D776" s="280"/>
      <c r="E776" s="282" t="str">
        <f t="shared" ref="E776:Q776" si="747" xml:space="preserve"> E785</f>
        <v>RCV (RPI inflated RCV) balance BEG - DMMY - nominal</v>
      </c>
      <c r="F776" s="282">
        <f t="shared" si="747"/>
        <v>0</v>
      </c>
      <c r="G776" s="282" t="str">
        <f t="shared" si="747"/>
        <v>£m</v>
      </c>
      <c r="H776" s="282">
        <f t="shared" si="747"/>
        <v>0</v>
      </c>
      <c r="I776" s="282">
        <f t="shared" si="747"/>
        <v>0</v>
      </c>
      <c r="J776" s="282">
        <f t="shared" si="747"/>
        <v>0</v>
      </c>
      <c r="K776" s="282">
        <f t="shared" si="747"/>
        <v>0</v>
      </c>
      <c r="L776" s="282">
        <f t="shared" si="747"/>
        <v>0</v>
      </c>
      <c r="M776" s="282">
        <f t="shared" si="747"/>
        <v>0</v>
      </c>
      <c r="N776" s="282">
        <f t="shared" si="747"/>
        <v>0</v>
      </c>
      <c r="O776" s="282">
        <f t="shared" si="747"/>
        <v>0</v>
      </c>
      <c r="P776" s="282">
        <f t="shared" si="747"/>
        <v>0</v>
      </c>
      <c r="Q776" s="282">
        <f t="shared" si="747"/>
        <v>0</v>
      </c>
    </row>
    <row r="777" spans="1:17" s="259" customFormat="1" hidden="1" outlineLevel="2">
      <c r="A777" s="256"/>
      <c r="B777" s="257"/>
      <c r="C777" s="258"/>
      <c r="D777" s="255"/>
      <c r="E777" s="263" t="str">
        <f xml:space="preserve"> Index!E$239</f>
        <v>RPI index (actual) - FYA - annual inflation active</v>
      </c>
      <c r="F777" s="263">
        <f xml:space="preserve"> Index!F$239</f>
        <v>0</v>
      </c>
      <c r="G777" s="263" t="str">
        <f xml:space="preserve"> Index!G$239</f>
        <v>Factor</v>
      </c>
      <c r="H777" s="263">
        <f xml:space="preserve"> Index!H$239</f>
        <v>0</v>
      </c>
      <c r="I777" s="263">
        <f xml:space="preserve"> Index!I$239</f>
        <v>0</v>
      </c>
      <c r="J777" s="263">
        <f xml:space="preserve"> Index!J$239</f>
        <v>0</v>
      </c>
      <c r="K777" s="263">
        <f xml:space="preserve"> Index!K$239</f>
        <v>1.0305556397587075</v>
      </c>
      <c r="L777" s="263">
        <f xml:space="preserve"> Index!L$239</f>
        <v>1.0258846368797245</v>
      </c>
      <c r="M777" s="263">
        <f xml:space="preserve"> Index!M$239</f>
        <v>1.0086825136806705</v>
      </c>
      <c r="N777" s="263">
        <f xml:space="preserve"> Index!N$239</f>
        <v>1.0577620396600564</v>
      </c>
      <c r="O777" s="263">
        <f xml:space="preserve"> Index!O$239</f>
        <v>0</v>
      </c>
      <c r="P777" s="263">
        <f xml:space="preserve"> Index!P$239</f>
        <v>0</v>
      </c>
      <c r="Q777" s="263">
        <f xml:space="preserve"> Index!Q$239</f>
        <v>0</v>
      </c>
    </row>
    <row r="778" spans="1:17" s="259" customFormat="1" hidden="1" outlineLevel="2">
      <c r="A778" s="256"/>
      <c r="B778" s="257"/>
      <c r="C778" s="258"/>
      <c r="D778" s="255"/>
      <c r="E778" s="196" t="s">
        <v>409</v>
      </c>
      <c r="F778" s="196"/>
      <c r="G778" s="196" t="s">
        <v>255</v>
      </c>
      <c r="H778" s="196"/>
      <c r="I778" s="196"/>
      <c r="J778" s="274">
        <f t="shared" ref="J778:Q778" si="748" xml:space="preserve"> J776 * (J777 - 1)</f>
        <v>0</v>
      </c>
      <c r="K778" s="274">
        <f t="shared" si="748"/>
        <v>0</v>
      </c>
      <c r="L778" s="274">
        <f t="shared" si="748"/>
        <v>0</v>
      </c>
      <c r="M778" s="274">
        <f t="shared" si="748"/>
        <v>0</v>
      </c>
      <c r="N778" s="274">
        <f t="shared" si="748"/>
        <v>0</v>
      </c>
      <c r="O778" s="274">
        <f t="shared" si="748"/>
        <v>0</v>
      </c>
      <c r="P778" s="274">
        <f t="shared" si="748"/>
        <v>0</v>
      </c>
      <c r="Q778" s="274">
        <f t="shared" si="748"/>
        <v>0</v>
      </c>
    </row>
    <row r="779" spans="1:17" s="259" customFormat="1" hidden="1" outlineLevel="2">
      <c r="A779" s="256"/>
      <c r="B779" s="257"/>
      <c r="C779" s="258"/>
      <c r="D779" s="255"/>
      <c r="E779" s="196"/>
      <c r="F779" s="196"/>
      <c r="G779" s="196"/>
      <c r="H779" s="196"/>
      <c r="I779" s="196"/>
      <c r="J779" s="196"/>
      <c r="K779" s="196"/>
      <c r="L779" s="196"/>
      <c r="M779" s="196"/>
      <c r="N779" s="196"/>
      <c r="O779" s="196"/>
      <c r="P779" s="196"/>
      <c r="Q779" s="196"/>
    </row>
    <row r="780" spans="1:17" s="292" customFormat="1" hidden="1" outlineLevel="2">
      <c r="A780" s="287"/>
      <c r="B780" s="288"/>
      <c r="C780" s="289"/>
      <c r="D780" s="290"/>
      <c r="E780" s="181" t="str">
        <f xml:space="preserve"> Inp!E$202</f>
        <v>Run-off rate - CPI(H) + RPI wedge - active - DMMY</v>
      </c>
      <c r="F780" s="181">
        <f xml:space="preserve"> Inp!F$202</f>
        <v>0</v>
      </c>
      <c r="G780" s="181" t="str">
        <f xml:space="preserve"> Inp!G$202</f>
        <v>%</v>
      </c>
      <c r="H780" s="291">
        <f xml:space="preserve"> Inp!H$202</f>
        <v>0</v>
      </c>
      <c r="I780" s="291">
        <f xml:space="preserve"> Inp!I$202</f>
        <v>0</v>
      </c>
      <c r="J780" s="291">
        <f xml:space="preserve"> Inp!J$202</f>
        <v>0</v>
      </c>
      <c r="K780" s="291">
        <f xml:space="preserve"> Inp!K$202</f>
        <v>0</v>
      </c>
      <c r="L780" s="291">
        <f xml:space="preserve"> Inp!L$202</f>
        <v>0</v>
      </c>
      <c r="M780" s="291">
        <f xml:space="preserve"> Inp!M$202</f>
        <v>0</v>
      </c>
      <c r="N780" s="291">
        <f xml:space="preserve"> Inp!N$202</f>
        <v>0</v>
      </c>
      <c r="O780" s="291">
        <f xml:space="preserve"> Inp!O$202</f>
        <v>0</v>
      </c>
      <c r="P780" s="291">
        <f xml:space="preserve"> Inp!P$202</f>
        <v>0</v>
      </c>
      <c r="Q780" s="291">
        <f xml:space="preserve"> Inp!Q$202</f>
        <v>0</v>
      </c>
    </row>
    <row r="781" spans="1:17" s="281" customFormat="1" hidden="1" outlineLevel="2">
      <c r="A781" s="277"/>
      <c r="B781" s="278"/>
      <c r="C781" s="279"/>
      <c r="D781" s="280"/>
      <c r="E781" s="282" t="str">
        <f t="shared" ref="E781:Q781" si="749" xml:space="preserve"> E785</f>
        <v>RCV (RPI inflated RCV) balance BEG - DMMY - nominal</v>
      </c>
      <c r="F781" s="282">
        <f t="shared" si="749"/>
        <v>0</v>
      </c>
      <c r="G781" s="282" t="str">
        <f t="shared" si="749"/>
        <v>£m</v>
      </c>
      <c r="H781" s="282">
        <f t="shared" si="749"/>
        <v>0</v>
      </c>
      <c r="I781" s="282">
        <f t="shared" si="749"/>
        <v>0</v>
      </c>
      <c r="J781" s="282">
        <f t="shared" si="749"/>
        <v>0</v>
      </c>
      <c r="K781" s="282">
        <f t="shared" si="749"/>
        <v>0</v>
      </c>
      <c r="L781" s="282">
        <f t="shared" si="749"/>
        <v>0</v>
      </c>
      <c r="M781" s="282">
        <f t="shared" si="749"/>
        <v>0</v>
      </c>
      <c r="N781" s="282">
        <f t="shared" si="749"/>
        <v>0</v>
      </c>
      <c r="O781" s="282">
        <f t="shared" si="749"/>
        <v>0</v>
      </c>
      <c r="P781" s="282">
        <f t="shared" si="749"/>
        <v>0</v>
      </c>
      <c r="Q781" s="282">
        <f t="shared" si="749"/>
        <v>0</v>
      </c>
    </row>
    <row r="782" spans="1:17" s="259" customFormat="1" hidden="1" outlineLevel="2">
      <c r="A782" s="256"/>
      <c r="B782" s="257"/>
      <c r="C782" s="258"/>
      <c r="D782" s="255"/>
      <c r="E782" s="196" t="str">
        <f t="shared" ref="E782:Q782" si="750" xml:space="preserve"> E778</f>
        <v>Indexation on RCV - CPI(H) + RPI wedge bf balance - DMMY - nominal</v>
      </c>
      <c r="F782" s="196">
        <f t="shared" si="750"/>
        <v>0</v>
      </c>
      <c r="G782" s="196" t="str">
        <f t="shared" si="750"/>
        <v>£m</v>
      </c>
      <c r="H782" s="274">
        <f t="shared" si="750"/>
        <v>0</v>
      </c>
      <c r="I782" s="274">
        <f t="shared" si="750"/>
        <v>0</v>
      </c>
      <c r="J782" s="274">
        <f t="shared" si="750"/>
        <v>0</v>
      </c>
      <c r="K782" s="274">
        <f t="shared" si="750"/>
        <v>0</v>
      </c>
      <c r="L782" s="274">
        <f t="shared" si="750"/>
        <v>0</v>
      </c>
      <c r="M782" s="274">
        <f t="shared" si="750"/>
        <v>0</v>
      </c>
      <c r="N782" s="274">
        <f t="shared" si="750"/>
        <v>0</v>
      </c>
      <c r="O782" s="274">
        <f t="shared" si="750"/>
        <v>0</v>
      </c>
      <c r="P782" s="274">
        <f t="shared" si="750"/>
        <v>0</v>
      </c>
      <c r="Q782" s="274">
        <f t="shared" si="750"/>
        <v>0</v>
      </c>
    </row>
    <row r="783" spans="1:17" s="259" customFormat="1" hidden="1" outlineLevel="2">
      <c r="A783" s="256"/>
      <c r="B783" s="257"/>
      <c r="C783" s="258"/>
      <c r="D783" s="255"/>
      <c r="E783" s="196" t="s">
        <v>1199</v>
      </c>
      <c r="F783" s="196"/>
      <c r="G783" s="196" t="s">
        <v>255</v>
      </c>
      <c r="H783" s="274"/>
      <c r="I783" s="274"/>
      <c r="J783" s="274">
        <f t="shared" ref="J783:Q783" si="751" xml:space="preserve"> (J781 + J782) * J780</f>
        <v>0</v>
      </c>
      <c r="K783" s="274">
        <f t="shared" si="751"/>
        <v>0</v>
      </c>
      <c r="L783" s="274">
        <f t="shared" si="751"/>
        <v>0</v>
      </c>
      <c r="M783" s="274">
        <f t="shared" si="751"/>
        <v>0</v>
      </c>
      <c r="N783" s="274">
        <f t="shared" si="751"/>
        <v>0</v>
      </c>
      <c r="O783" s="274">
        <f t="shared" si="751"/>
        <v>0</v>
      </c>
      <c r="P783" s="274">
        <f t="shared" si="751"/>
        <v>0</v>
      </c>
      <c r="Q783" s="274">
        <f t="shared" si="751"/>
        <v>0</v>
      </c>
    </row>
    <row r="784" spans="1:17" s="259" customFormat="1" hidden="1" outlineLevel="2">
      <c r="A784" s="256"/>
      <c r="B784" s="257"/>
      <c r="C784" s="258"/>
      <c r="D784" s="255"/>
      <c r="E784" s="196"/>
      <c r="F784" s="196"/>
      <c r="G784" s="196"/>
      <c r="H784" s="274"/>
      <c r="I784" s="274"/>
      <c r="J784" s="274"/>
      <c r="K784" s="274"/>
      <c r="L784" s="274"/>
      <c r="M784" s="274"/>
      <c r="N784" s="274"/>
      <c r="O784" s="274"/>
      <c r="P784" s="274"/>
      <c r="Q784" s="274"/>
    </row>
    <row r="785" spans="1:17" s="259" customFormat="1" hidden="1" outlineLevel="2">
      <c r="A785" s="256"/>
      <c r="B785" s="257"/>
      <c r="C785" s="258"/>
      <c r="D785" s="255"/>
      <c r="E785" s="196" t="s">
        <v>1200</v>
      </c>
      <c r="F785" s="196"/>
      <c r="G785" s="196" t="s">
        <v>255</v>
      </c>
      <c r="H785" s="274"/>
      <c r="I785" s="274"/>
      <c r="J785" s="274">
        <f t="shared" ref="J785:Q785" si="752" xml:space="preserve"> I788</f>
        <v>0</v>
      </c>
      <c r="K785" s="274">
        <f t="shared" si="752"/>
        <v>0</v>
      </c>
      <c r="L785" s="274">
        <f t="shared" si="752"/>
        <v>0</v>
      </c>
      <c r="M785" s="274">
        <f t="shared" si="752"/>
        <v>0</v>
      </c>
      <c r="N785" s="274">
        <f t="shared" si="752"/>
        <v>0</v>
      </c>
      <c r="O785" s="274">
        <f t="shared" si="752"/>
        <v>0</v>
      </c>
      <c r="P785" s="274">
        <f t="shared" si="752"/>
        <v>0</v>
      </c>
      <c r="Q785" s="274">
        <f t="shared" si="752"/>
        <v>0</v>
      </c>
    </row>
    <row r="786" spans="1:17" s="259" customFormat="1" hidden="1" outlineLevel="2">
      <c r="A786" s="256"/>
      <c r="B786" s="257"/>
      <c r="C786" s="258"/>
      <c r="D786" s="255" t="s">
        <v>719</v>
      </c>
      <c r="E786" s="196" t="str">
        <f t="shared" ref="E786:Q786" si="753" xml:space="preserve"> E778</f>
        <v>Indexation on RCV - CPI(H) + RPI wedge bf balance - DMMY - nominal</v>
      </c>
      <c r="F786" s="196">
        <f t="shared" si="753"/>
        <v>0</v>
      </c>
      <c r="G786" s="196" t="str">
        <f t="shared" si="753"/>
        <v>£m</v>
      </c>
      <c r="H786" s="274">
        <f t="shared" si="753"/>
        <v>0</v>
      </c>
      <c r="I786" s="274">
        <f t="shared" si="753"/>
        <v>0</v>
      </c>
      <c r="J786" s="274">
        <f t="shared" si="753"/>
        <v>0</v>
      </c>
      <c r="K786" s="274">
        <f t="shared" si="753"/>
        <v>0</v>
      </c>
      <c r="L786" s="274">
        <f t="shared" si="753"/>
        <v>0</v>
      </c>
      <c r="M786" s="274">
        <f t="shared" si="753"/>
        <v>0</v>
      </c>
      <c r="N786" s="274">
        <f t="shared" si="753"/>
        <v>0</v>
      </c>
      <c r="O786" s="274">
        <f t="shared" si="753"/>
        <v>0</v>
      </c>
      <c r="P786" s="274">
        <f t="shared" si="753"/>
        <v>0</v>
      </c>
      <c r="Q786" s="274">
        <f t="shared" si="753"/>
        <v>0</v>
      </c>
    </row>
    <row r="787" spans="1:17" s="259" customFormat="1" hidden="1" outlineLevel="2">
      <c r="A787" s="256"/>
      <c r="B787" s="257"/>
      <c r="C787" s="258"/>
      <c r="D787" s="255" t="s">
        <v>631</v>
      </c>
      <c r="E787" s="196" t="str">
        <f t="shared" ref="E787:Q787" si="754" xml:space="preserve"> E783</f>
        <v>RCV - CPI(H) + RPI wedge run-off - DMMY - nominal</v>
      </c>
      <c r="F787" s="196">
        <f t="shared" si="754"/>
        <v>0</v>
      </c>
      <c r="G787" s="196" t="str">
        <f t="shared" si="754"/>
        <v>£m</v>
      </c>
      <c r="H787" s="274">
        <f t="shared" si="754"/>
        <v>0</v>
      </c>
      <c r="I787" s="274">
        <f t="shared" si="754"/>
        <v>0</v>
      </c>
      <c r="J787" s="274">
        <f t="shared" si="754"/>
        <v>0</v>
      </c>
      <c r="K787" s="274">
        <f t="shared" si="754"/>
        <v>0</v>
      </c>
      <c r="L787" s="274">
        <f t="shared" si="754"/>
        <v>0</v>
      </c>
      <c r="M787" s="274">
        <f t="shared" si="754"/>
        <v>0</v>
      </c>
      <c r="N787" s="274">
        <f t="shared" si="754"/>
        <v>0</v>
      </c>
      <c r="O787" s="274">
        <f t="shared" si="754"/>
        <v>0</v>
      </c>
      <c r="P787" s="274">
        <f t="shared" si="754"/>
        <v>0</v>
      </c>
      <c r="Q787" s="274">
        <f t="shared" si="754"/>
        <v>0</v>
      </c>
    </row>
    <row r="788" spans="1:17" s="259" customFormat="1" hidden="1" outlineLevel="2">
      <c r="A788" s="256"/>
      <c r="B788" s="257"/>
      <c r="C788" s="258"/>
      <c r="D788" s="255"/>
      <c r="E788" s="196" t="s">
        <v>1201</v>
      </c>
      <c r="F788" s="196"/>
      <c r="G788" s="196" t="s">
        <v>255</v>
      </c>
      <c r="H788" s="274"/>
      <c r="I788" s="274"/>
      <c r="J788" s="274">
        <f t="shared" ref="J788:Q788" si="755" xml:space="preserve"> IF(J773 = 1, J774, J785 + J786 - J787)</f>
        <v>0</v>
      </c>
      <c r="K788" s="274">
        <f t="shared" si="755"/>
        <v>0</v>
      </c>
      <c r="L788" s="274">
        <f t="shared" si="755"/>
        <v>0</v>
      </c>
      <c r="M788" s="274">
        <f t="shared" si="755"/>
        <v>0</v>
      </c>
      <c r="N788" s="274">
        <f t="shared" si="755"/>
        <v>0</v>
      </c>
      <c r="O788" s="274">
        <f t="shared" si="755"/>
        <v>0</v>
      </c>
      <c r="P788" s="274">
        <f t="shared" si="755"/>
        <v>0</v>
      </c>
      <c r="Q788" s="274">
        <f t="shared" si="755"/>
        <v>0</v>
      </c>
    </row>
    <row r="789" spans="1:17" s="259" customFormat="1" hidden="1" outlineLevel="1">
      <c r="A789" s="256"/>
      <c r="B789" s="257"/>
      <c r="C789" s="258"/>
      <c r="D789" s="255"/>
      <c r="E789" s="196"/>
      <c r="F789" s="196"/>
      <c r="G789" s="196"/>
      <c r="H789" s="196"/>
      <c r="I789" s="196"/>
      <c r="J789" s="196"/>
      <c r="K789" s="196"/>
      <c r="L789" s="196"/>
      <c r="M789" s="196"/>
      <c r="N789" s="196"/>
      <c r="O789" s="196"/>
      <c r="P789" s="196"/>
      <c r="Q789" s="196"/>
    </row>
    <row r="790" spans="1:17" s="259" customFormat="1" hidden="1" outlineLevel="1" collapsed="1">
      <c r="A790" s="256"/>
      <c r="B790" s="257" t="s">
        <v>1202</v>
      </c>
      <c r="C790" s="258"/>
      <c r="D790" s="255"/>
      <c r="E790" s="196"/>
      <c r="F790" s="196"/>
      <c r="G790" s="196"/>
      <c r="H790" s="196"/>
      <c r="I790" s="196"/>
      <c r="J790" s="196"/>
      <c r="K790" s="196"/>
      <c r="L790" s="196"/>
      <c r="M790" s="196"/>
      <c r="N790" s="196"/>
      <c r="O790" s="196"/>
      <c r="P790" s="196"/>
      <c r="Q790" s="196"/>
    </row>
    <row r="791" spans="1:17" s="259" customFormat="1" hidden="1" outlineLevel="2">
      <c r="A791" s="256"/>
      <c r="B791" s="257"/>
      <c r="C791" s="258"/>
      <c r="D791" s="255"/>
      <c r="E791" s="274" t="str">
        <f t="shared" ref="E791:Q791" si="756" xml:space="preserve"> E785</f>
        <v>RCV (RPI inflated RCV) balance BEG - DMMY - nominal</v>
      </c>
      <c r="F791" s="274">
        <f t="shared" si="756"/>
        <v>0</v>
      </c>
      <c r="G791" s="274" t="str">
        <f t="shared" si="756"/>
        <v>£m</v>
      </c>
      <c r="H791" s="274">
        <f t="shared" si="756"/>
        <v>0</v>
      </c>
      <c r="I791" s="274">
        <f t="shared" si="756"/>
        <v>0</v>
      </c>
      <c r="J791" s="274">
        <f t="shared" si="756"/>
        <v>0</v>
      </c>
      <c r="K791" s="274">
        <f t="shared" si="756"/>
        <v>0</v>
      </c>
      <c r="L791" s="274">
        <f t="shared" si="756"/>
        <v>0</v>
      </c>
      <c r="M791" s="274">
        <f t="shared" si="756"/>
        <v>0</v>
      </c>
      <c r="N791" s="274">
        <f t="shared" si="756"/>
        <v>0</v>
      </c>
      <c r="O791" s="274">
        <f t="shared" si="756"/>
        <v>0</v>
      </c>
      <c r="P791" s="274">
        <f t="shared" si="756"/>
        <v>0</v>
      </c>
      <c r="Q791" s="274">
        <f t="shared" si="756"/>
        <v>0</v>
      </c>
    </row>
    <row r="792" spans="1:17" s="259" customFormat="1" hidden="1" outlineLevel="2">
      <c r="A792" s="256"/>
      <c r="B792" s="257"/>
      <c r="C792" s="258"/>
      <c r="D792" s="255"/>
      <c r="E792" s="274" t="str">
        <f t="shared" ref="E792:Q792" si="757" xml:space="preserve"> E786</f>
        <v>Indexation on RCV - CPI(H) + RPI wedge bf balance - DMMY - nominal</v>
      </c>
      <c r="F792" s="274">
        <f t="shared" si="757"/>
        <v>0</v>
      </c>
      <c r="G792" s="274" t="str">
        <f t="shared" si="757"/>
        <v>£m</v>
      </c>
      <c r="H792" s="274">
        <f t="shared" si="757"/>
        <v>0</v>
      </c>
      <c r="I792" s="274">
        <f t="shared" si="757"/>
        <v>0</v>
      </c>
      <c r="J792" s="274">
        <f t="shared" si="757"/>
        <v>0</v>
      </c>
      <c r="K792" s="274">
        <f t="shared" si="757"/>
        <v>0</v>
      </c>
      <c r="L792" s="274">
        <f t="shared" si="757"/>
        <v>0</v>
      </c>
      <c r="M792" s="274">
        <f t="shared" si="757"/>
        <v>0</v>
      </c>
      <c r="N792" s="274">
        <f t="shared" si="757"/>
        <v>0</v>
      </c>
      <c r="O792" s="274">
        <f t="shared" si="757"/>
        <v>0</v>
      </c>
      <c r="P792" s="274">
        <f t="shared" si="757"/>
        <v>0</v>
      </c>
      <c r="Q792" s="274">
        <f t="shared" si="757"/>
        <v>0</v>
      </c>
    </row>
    <row r="793" spans="1:17" s="259" customFormat="1" hidden="1" outlineLevel="2">
      <c r="A793" s="256"/>
      <c r="B793" s="257"/>
      <c r="C793" s="258"/>
      <c r="D793" s="255"/>
      <c r="E793" s="274" t="str">
        <f t="shared" ref="E793:Q793" si="758" xml:space="preserve"> E787</f>
        <v>RCV - CPI(H) + RPI wedge run-off - DMMY - nominal</v>
      </c>
      <c r="F793" s="274">
        <f t="shared" si="758"/>
        <v>0</v>
      </c>
      <c r="G793" s="274" t="str">
        <f t="shared" si="758"/>
        <v>£m</v>
      </c>
      <c r="H793" s="274">
        <f t="shared" si="758"/>
        <v>0</v>
      </c>
      <c r="I793" s="274">
        <f t="shared" si="758"/>
        <v>0</v>
      </c>
      <c r="J793" s="274">
        <f t="shared" si="758"/>
        <v>0</v>
      </c>
      <c r="K793" s="274">
        <f t="shared" si="758"/>
        <v>0</v>
      </c>
      <c r="L793" s="274">
        <f t="shared" si="758"/>
        <v>0</v>
      </c>
      <c r="M793" s="274">
        <f t="shared" si="758"/>
        <v>0</v>
      </c>
      <c r="N793" s="274">
        <f t="shared" si="758"/>
        <v>0</v>
      </c>
      <c r="O793" s="274">
        <f t="shared" si="758"/>
        <v>0</v>
      </c>
      <c r="P793" s="274">
        <f t="shared" si="758"/>
        <v>0</v>
      </c>
      <c r="Q793" s="274">
        <f t="shared" si="758"/>
        <v>0</v>
      </c>
    </row>
    <row r="794" spans="1:17" s="259" customFormat="1" hidden="1" outlineLevel="2">
      <c r="A794" s="256"/>
      <c r="B794" s="257"/>
      <c r="C794" s="258"/>
      <c r="D794" s="255"/>
      <c r="E794" s="274" t="str">
        <f t="shared" ref="E794:Q794" si="759" xml:space="preserve"> E788</f>
        <v>RCV (RPI inflated RCV) balance END - DMMY - nominal</v>
      </c>
      <c r="F794" s="274">
        <f t="shared" si="759"/>
        <v>0</v>
      </c>
      <c r="G794" s="274" t="str">
        <f t="shared" si="759"/>
        <v>£m</v>
      </c>
      <c r="H794" s="274">
        <f t="shared" si="759"/>
        <v>0</v>
      </c>
      <c r="I794" s="274">
        <f t="shared" si="759"/>
        <v>0</v>
      </c>
      <c r="J794" s="274">
        <f t="shared" si="759"/>
        <v>0</v>
      </c>
      <c r="K794" s="274">
        <f t="shared" si="759"/>
        <v>0</v>
      </c>
      <c r="L794" s="274">
        <f t="shared" si="759"/>
        <v>0</v>
      </c>
      <c r="M794" s="274">
        <f t="shared" si="759"/>
        <v>0</v>
      </c>
      <c r="N794" s="274">
        <f t="shared" si="759"/>
        <v>0</v>
      </c>
      <c r="O794" s="274">
        <f t="shared" si="759"/>
        <v>0</v>
      </c>
      <c r="P794" s="274">
        <f t="shared" si="759"/>
        <v>0</v>
      </c>
      <c r="Q794" s="274">
        <f t="shared" si="759"/>
        <v>0</v>
      </c>
    </row>
    <row r="795" spans="1:17" s="259" customFormat="1" hidden="1" outlineLevel="2">
      <c r="A795" s="256"/>
      <c r="B795" s="257"/>
      <c r="C795" s="258"/>
      <c r="D795" s="255"/>
      <c r="E795" s="196" t="s">
        <v>1203</v>
      </c>
      <c r="F795" s="196"/>
      <c r="G795" s="196" t="s">
        <v>255</v>
      </c>
      <c r="H795" s="274"/>
      <c r="I795" s="274"/>
      <c r="J795" s="274">
        <f t="shared" ref="J795:Q795" si="760" xml:space="preserve"> ((J791 + J792) + J794) / 2</f>
        <v>0</v>
      </c>
      <c r="K795" s="274">
        <f t="shared" si="760"/>
        <v>0</v>
      </c>
      <c r="L795" s="274">
        <f t="shared" si="760"/>
        <v>0</v>
      </c>
      <c r="M795" s="274">
        <f t="shared" si="760"/>
        <v>0</v>
      </c>
      <c r="N795" s="274">
        <f t="shared" si="760"/>
        <v>0</v>
      </c>
      <c r="O795" s="274">
        <f t="shared" si="760"/>
        <v>0</v>
      </c>
      <c r="P795" s="274">
        <f t="shared" si="760"/>
        <v>0</v>
      </c>
      <c r="Q795" s="274">
        <f t="shared" si="760"/>
        <v>0</v>
      </c>
    </row>
    <row r="796" spans="1:17" s="259" customFormat="1" hidden="1" outlineLevel="2">
      <c r="A796" s="256"/>
      <c r="B796" s="257"/>
      <c r="C796" s="258"/>
      <c r="D796" s="255"/>
      <c r="E796" s="196"/>
      <c r="F796" s="196"/>
      <c r="G796" s="196"/>
      <c r="H796" s="196"/>
      <c r="I796" s="196"/>
      <c r="J796" s="196"/>
      <c r="K796" s="196"/>
      <c r="L796" s="196"/>
      <c r="M796" s="196"/>
      <c r="N796" s="196"/>
      <c r="O796" s="196"/>
      <c r="P796" s="196"/>
      <c r="Q796" s="196"/>
    </row>
    <row r="797" spans="1:17" s="259" customFormat="1" hidden="1" outlineLevel="2">
      <c r="A797" s="256"/>
      <c r="B797" s="257"/>
      <c r="C797" s="258"/>
      <c r="D797" s="255"/>
      <c r="E797" s="263" t="str">
        <f xml:space="preserve"> Index!E$199</f>
        <v>CPIH index (actual) - FYA - inflate from FYA 2017-18</v>
      </c>
      <c r="F797" s="263">
        <f xml:space="preserve"> Index!F$199</f>
        <v>0</v>
      </c>
      <c r="G797" s="263" t="str">
        <f xml:space="preserve"> Index!G$199</f>
        <v>Factor</v>
      </c>
      <c r="H797" s="263">
        <f xml:space="preserve"> Index!H$199</f>
        <v>0</v>
      </c>
      <c r="I797" s="263">
        <f xml:space="preserve"> Index!I$199</f>
        <v>0</v>
      </c>
      <c r="J797" s="263">
        <f xml:space="preserve"> Index!J$199</f>
        <v>1</v>
      </c>
      <c r="K797" s="263">
        <f xml:space="preserve"> Index!K$199</f>
        <v>1.0212697905005599</v>
      </c>
      <c r="L797" s="263">
        <f xml:space="preserve"> Index!L$199</f>
        <v>1.0386214616983847</v>
      </c>
      <c r="M797" s="263">
        <f xml:space="preserve"> Index!M$199</f>
        <v>1.0469374700143934</v>
      </c>
      <c r="N797" s="263">
        <f xml:space="preserve"> Index!N$199</f>
        <v>1.0853990084759317</v>
      </c>
      <c r="O797" s="263">
        <f xml:space="preserve"> Index!O$199</f>
        <v>0</v>
      </c>
      <c r="P797" s="263">
        <f xml:space="preserve"> Index!P$199</f>
        <v>0</v>
      </c>
      <c r="Q797" s="263">
        <f xml:space="preserve"> Index!Q$199</f>
        <v>0</v>
      </c>
    </row>
    <row r="798" spans="1:17" s="259" customFormat="1" hidden="1" outlineLevel="2">
      <c r="A798" s="256"/>
      <c r="B798" s="257"/>
      <c r="C798" s="258"/>
      <c r="D798" s="255"/>
      <c r="E798" s="196"/>
      <c r="F798" s="196"/>
      <c r="G798" s="196"/>
      <c r="H798" s="196"/>
      <c r="I798" s="196"/>
      <c r="J798" s="196"/>
      <c r="K798" s="196"/>
      <c r="L798" s="196"/>
      <c r="M798" s="196"/>
      <c r="N798" s="196"/>
      <c r="O798" s="196"/>
      <c r="P798" s="196"/>
      <c r="Q798" s="196"/>
    </row>
    <row r="799" spans="1:17" s="573" customFormat="1" hidden="1" outlineLevel="2">
      <c r="A799" s="572"/>
      <c r="B799" s="570"/>
      <c r="C799" s="574"/>
      <c r="D799" s="571"/>
      <c r="E799" s="196" t="s">
        <v>1204</v>
      </c>
      <c r="F799" s="196"/>
      <c r="G799" s="196" t="s">
        <v>255</v>
      </c>
      <c r="H799" s="577"/>
      <c r="I799" s="577"/>
      <c r="J799" s="577">
        <f t="shared" ref="J799:Q799" si="761" xml:space="preserve"> IF(J$13 = 1, J791 / J797, 0)</f>
        <v>0</v>
      </c>
      <c r="K799" s="577">
        <f t="shared" si="761"/>
        <v>0</v>
      </c>
      <c r="L799" s="577">
        <f t="shared" si="761"/>
        <v>0</v>
      </c>
      <c r="M799" s="577">
        <f t="shared" si="761"/>
        <v>0</v>
      </c>
      <c r="N799" s="577">
        <f t="shared" si="761"/>
        <v>0</v>
      </c>
      <c r="O799" s="577">
        <f t="shared" si="761"/>
        <v>0</v>
      </c>
      <c r="P799" s="577">
        <f t="shared" si="761"/>
        <v>0</v>
      </c>
      <c r="Q799" s="577">
        <f t="shared" si="761"/>
        <v>0</v>
      </c>
    </row>
    <row r="800" spans="1:17" s="573" customFormat="1" hidden="1" outlineLevel="2">
      <c r="A800" s="572"/>
      <c r="B800" s="570"/>
      <c r="C800" s="574"/>
      <c r="D800" s="571" t="s">
        <v>719</v>
      </c>
      <c r="E800" s="196" t="s">
        <v>893</v>
      </c>
      <c r="F800" s="196"/>
      <c r="G800" s="196" t="s">
        <v>255</v>
      </c>
      <c r="H800" s="577"/>
      <c r="I800" s="577"/>
      <c r="J800" s="577">
        <f t="shared" ref="J800:Q800" si="762" xml:space="preserve"> IF(J$13 = 1, J792 / J797, 0)</f>
        <v>0</v>
      </c>
      <c r="K800" s="577">
        <f t="shared" si="762"/>
        <v>0</v>
      </c>
      <c r="L800" s="577">
        <f t="shared" si="762"/>
        <v>0</v>
      </c>
      <c r="M800" s="577">
        <f t="shared" si="762"/>
        <v>0</v>
      </c>
      <c r="N800" s="577">
        <f t="shared" si="762"/>
        <v>0</v>
      </c>
      <c r="O800" s="577">
        <f t="shared" si="762"/>
        <v>0</v>
      </c>
      <c r="P800" s="577">
        <f t="shared" si="762"/>
        <v>0</v>
      </c>
      <c r="Q800" s="577">
        <f t="shared" si="762"/>
        <v>0</v>
      </c>
    </row>
    <row r="801" spans="1:17" s="573" customFormat="1" hidden="1" outlineLevel="2">
      <c r="A801" s="572"/>
      <c r="B801" s="570"/>
      <c r="C801" s="574"/>
      <c r="D801" s="571" t="str">
        <f xml:space="preserve"> PR19FDPublishedTables!D$29</f>
        <v>less</v>
      </c>
      <c r="E801" s="196" t="s">
        <v>1205</v>
      </c>
      <c r="F801" s="196"/>
      <c r="G801" s="196" t="s">
        <v>255</v>
      </c>
      <c r="H801" s="577"/>
      <c r="I801" s="577"/>
      <c r="J801" s="577">
        <f t="shared" ref="J801:Q801" si="763" xml:space="preserve"> IF(J$13 = 1, J793 / J797, 0)</f>
        <v>0</v>
      </c>
      <c r="K801" s="577">
        <f t="shared" si="763"/>
        <v>0</v>
      </c>
      <c r="L801" s="577">
        <f t="shared" si="763"/>
        <v>0</v>
      </c>
      <c r="M801" s="577">
        <f t="shared" si="763"/>
        <v>0</v>
      </c>
      <c r="N801" s="577">
        <f t="shared" si="763"/>
        <v>0</v>
      </c>
      <c r="O801" s="577">
        <f t="shared" si="763"/>
        <v>0</v>
      </c>
      <c r="P801" s="577">
        <f t="shared" si="763"/>
        <v>0</v>
      </c>
      <c r="Q801" s="577">
        <f t="shared" si="763"/>
        <v>0</v>
      </c>
    </row>
    <row r="802" spans="1:17" s="573" customFormat="1" hidden="1" outlineLevel="2">
      <c r="A802" s="572"/>
      <c r="B802" s="570"/>
      <c r="C802" s="574"/>
      <c r="D802" s="571"/>
      <c r="E802" s="196" t="s">
        <v>1206</v>
      </c>
      <c r="F802" s="196"/>
      <c r="G802" s="196" t="s">
        <v>255</v>
      </c>
      <c r="H802" s="577"/>
      <c r="I802" s="577"/>
      <c r="J802" s="577">
        <f t="shared" ref="J802:Q802" si="764" xml:space="preserve"> IF(J$13 = 1, J794 / J797, 0)</f>
        <v>0</v>
      </c>
      <c r="K802" s="577">
        <f t="shared" si="764"/>
        <v>0</v>
      </c>
      <c r="L802" s="577">
        <f t="shared" si="764"/>
        <v>0</v>
      </c>
      <c r="M802" s="577">
        <f t="shared" si="764"/>
        <v>0</v>
      </c>
      <c r="N802" s="577">
        <f t="shared" si="764"/>
        <v>0</v>
      </c>
      <c r="O802" s="577">
        <f t="shared" si="764"/>
        <v>0</v>
      </c>
      <c r="P802" s="577">
        <f t="shared" si="764"/>
        <v>0</v>
      </c>
      <c r="Q802" s="577">
        <f t="shared" si="764"/>
        <v>0</v>
      </c>
    </row>
    <row r="803" spans="1:17" s="573" customFormat="1" hidden="1" outlineLevel="2">
      <c r="A803" s="572"/>
      <c r="B803" s="570"/>
      <c r="C803" s="574"/>
      <c r="D803" s="571"/>
      <c r="E803" s="196" t="s">
        <v>1207</v>
      </c>
      <c r="F803" s="196"/>
      <c r="G803" s="196" t="s">
        <v>255</v>
      </c>
      <c r="H803" s="577"/>
      <c r="I803" s="577"/>
      <c r="J803" s="577">
        <f t="shared" ref="J803:Q803" si="765" xml:space="preserve"> IF(J$10 = 1, 0, IF(J$13 = 1, J795 / J797,0))</f>
        <v>0</v>
      </c>
      <c r="K803" s="577">
        <f t="shared" si="765"/>
        <v>0</v>
      </c>
      <c r="L803" s="577">
        <f t="shared" si="765"/>
        <v>0</v>
      </c>
      <c r="M803" s="577">
        <f t="shared" si="765"/>
        <v>0</v>
      </c>
      <c r="N803" s="577">
        <f t="shared" si="765"/>
        <v>0</v>
      </c>
      <c r="O803" s="577">
        <f t="shared" si="765"/>
        <v>0</v>
      </c>
      <c r="P803" s="577">
        <f t="shared" si="765"/>
        <v>0</v>
      </c>
      <c r="Q803" s="577">
        <f t="shared" si="765"/>
        <v>0</v>
      </c>
    </row>
    <row r="804" spans="1:17" s="573" customFormat="1" hidden="1" outlineLevel="1">
      <c r="A804" s="572"/>
      <c r="B804" s="570"/>
      <c r="C804" s="574"/>
      <c r="D804" s="571"/>
      <c r="E804" s="577"/>
      <c r="F804" s="577"/>
      <c r="G804" s="577"/>
      <c r="H804" s="577"/>
      <c r="I804" s="577"/>
      <c r="J804" s="577"/>
      <c r="K804" s="577"/>
      <c r="L804" s="577"/>
      <c r="M804" s="577"/>
      <c r="N804" s="577"/>
      <c r="O804" s="577"/>
      <c r="P804" s="577"/>
      <c r="Q804" s="577"/>
    </row>
    <row r="805" spans="1:17" s="573" customFormat="1" hidden="1" outlineLevel="1" collapsed="1">
      <c r="A805" s="572"/>
      <c r="B805" s="602" t="s">
        <v>962</v>
      </c>
      <c r="C805" s="574"/>
      <c r="D805" s="571"/>
      <c r="E805" s="577"/>
      <c r="F805" s="577"/>
      <c r="G805" s="577"/>
      <c r="H805" s="577"/>
      <c r="I805" s="577"/>
      <c r="J805" s="577"/>
      <c r="K805" s="577"/>
      <c r="L805" s="577"/>
      <c r="M805" s="577"/>
      <c r="N805" s="577"/>
      <c r="O805" s="577"/>
      <c r="P805" s="577"/>
      <c r="Q805" s="577"/>
    </row>
    <row r="806" spans="1:17" s="573" customFormat="1" hidden="1" outlineLevel="2">
      <c r="A806" s="572"/>
      <c r="B806" s="570"/>
      <c r="C806" s="574"/>
      <c r="D806" s="571"/>
      <c r="E806" s="577"/>
      <c r="F806" s="577"/>
      <c r="G806" s="577"/>
      <c r="H806" s="577"/>
      <c r="I806" s="577"/>
      <c r="J806" s="577"/>
      <c r="K806" s="577"/>
      <c r="L806" s="577"/>
      <c r="M806" s="577"/>
      <c r="N806" s="577"/>
      <c r="O806" s="577"/>
      <c r="P806" s="577"/>
      <c r="Q806" s="577"/>
    </row>
    <row r="807" spans="1:17" s="607" customFormat="1" hidden="1" outlineLevel="2">
      <c r="A807" s="603"/>
      <c r="B807" s="604"/>
      <c r="C807" s="605"/>
      <c r="D807" s="606"/>
      <c r="E807" s="575" t="str">
        <f xml:space="preserve"> PR19FDPublishedTables!E$758</f>
        <v>RCV (CPIH inflated RCV) 31 March 2020 post midnight adjustments - DMMY - real</v>
      </c>
      <c r="F807" s="575">
        <f xml:space="preserve"> PR19FDPublishedTables!F$758</f>
        <v>0</v>
      </c>
      <c r="G807" s="575" t="str">
        <f xml:space="preserve"> PR19FDPublishedTables!G$758</f>
        <v>£m</v>
      </c>
      <c r="H807" s="575">
        <f xml:space="preserve"> PR19FDPublishedTables!H$758</f>
        <v>0</v>
      </c>
      <c r="I807" s="575">
        <f xml:space="preserve"> PR19FDPublishedTables!I$758</f>
        <v>0</v>
      </c>
      <c r="J807" s="575">
        <f xml:space="preserve"> PR19FDPublishedTables!J$758</f>
        <v>0</v>
      </c>
      <c r="K807" s="575">
        <f xml:space="preserve"> PR19FDPublishedTables!K$758</f>
        <v>0</v>
      </c>
      <c r="L807" s="575">
        <f xml:space="preserve"> PR19FDPublishedTables!L$758</f>
        <v>0</v>
      </c>
      <c r="M807" s="575">
        <f xml:space="preserve"> PR19FDPublishedTables!M$758</f>
        <v>0</v>
      </c>
      <c r="N807" s="575">
        <f xml:space="preserve"> PR19FDPublishedTables!N$758</f>
        <v>0</v>
      </c>
      <c r="O807" s="575">
        <f xml:space="preserve"> PR19FDPublishedTables!O$758</f>
        <v>0</v>
      </c>
      <c r="P807" s="575">
        <f xml:space="preserve"> PR19FDPublishedTables!P$758</f>
        <v>0</v>
      </c>
      <c r="Q807" s="575">
        <f xml:space="preserve"> PR19FDPublishedTables!Q$758</f>
        <v>0</v>
      </c>
    </row>
    <row r="808" spans="1:17" s="573" customFormat="1" hidden="1" outlineLevel="2">
      <c r="A808" s="572"/>
      <c r="B808" s="570"/>
      <c r="C808" s="574"/>
      <c r="D808" s="577"/>
      <c r="E808" s="575" t="str">
        <f xml:space="preserve"> PR19FDPublishedTables!E$772</f>
        <v>Opening RCV (CPIH inflated RCV) - DMMY - real</v>
      </c>
      <c r="F808" s="575">
        <f xml:space="preserve"> PR19FDPublishedTables!F$772</f>
        <v>0</v>
      </c>
      <c r="G808" s="575" t="str">
        <f xml:space="preserve"> PR19FDPublishedTables!G$772</f>
        <v>£m</v>
      </c>
      <c r="H808" s="575">
        <f xml:space="preserve"> PR19FDPublishedTables!H$772</f>
        <v>0</v>
      </c>
      <c r="I808" s="575">
        <f xml:space="preserve"> PR19FDPublishedTables!I$772</f>
        <v>0</v>
      </c>
      <c r="J808" s="575">
        <f xml:space="preserve"> PR19FDPublishedTables!J$772</f>
        <v>0</v>
      </c>
      <c r="K808" s="575">
        <f xml:space="preserve"> PR19FDPublishedTables!K$772</f>
        <v>0</v>
      </c>
      <c r="L808" s="575">
        <f xml:space="preserve"> PR19FDPublishedTables!L$772</f>
        <v>0</v>
      </c>
      <c r="M808" s="575">
        <f xml:space="preserve"> PR19FDPublishedTables!M$772</f>
        <v>0</v>
      </c>
      <c r="N808" s="575">
        <f xml:space="preserve"> PR19FDPublishedTables!N$772</f>
        <v>0</v>
      </c>
      <c r="O808" s="575">
        <f xml:space="preserve"> PR19FDPublishedTables!O$772</f>
        <v>0</v>
      </c>
      <c r="P808" s="575">
        <f xml:space="preserve"> PR19FDPublishedTables!P$772</f>
        <v>0</v>
      </c>
      <c r="Q808" s="575">
        <f xml:space="preserve"> PR19FDPublishedTables!Q$772</f>
        <v>0</v>
      </c>
    </row>
    <row r="809" spans="1:17" s="573" customFormat="1" hidden="1" outlineLevel="2">
      <c r="A809" s="572"/>
      <c r="B809" s="570"/>
      <c r="C809" s="574"/>
      <c r="D809" s="639"/>
      <c r="E809" s="577" t="s">
        <v>1208</v>
      </c>
      <c r="F809" s="577"/>
      <c r="G809" s="577" t="s">
        <v>255</v>
      </c>
      <c r="H809" s="577"/>
      <c r="I809" s="577"/>
      <c r="J809" s="577">
        <f t="shared" ref="J809" si="766" xml:space="preserve"> IF(J$12 = 1, J808 * (J$17 - 1) * J$13, 0)</f>
        <v>0</v>
      </c>
      <c r="K809" s="577">
        <f t="shared" ref="K809" si="767" xml:space="preserve"> IF(K$12 = 1, K808 * (K$17 - 1) * K$13, 0)</f>
        <v>0</v>
      </c>
      <c r="L809" s="577">
        <f t="shared" ref="L809" si="768" xml:space="preserve"> IF(L$12 = 1, L808 * (L$17 - 1) * L$13, 0)</f>
        <v>0</v>
      </c>
      <c r="M809" s="577">
        <f t="shared" ref="M809" si="769" xml:space="preserve"> IF(M$12 = 1, M808 * (M$17 - 1) * M$13, 0)</f>
        <v>0</v>
      </c>
      <c r="N809" s="577">
        <f t="shared" ref="N809" si="770" xml:space="preserve"> IF(N$12 = 1, N808 * (N$17 - 1) * N$13, 0)</f>
        <v>0</v>
      </c>
      <c r="O809" s="577">
        <f t="shared" ref="O809" si="771" xml:space="preserve"> IF(O$12 = 1, O808 * (O$17 - 1) * O$13, 0)</f>
        <v>0</v>
      </c>
      <c r="P809" s="577">
        <f t="shared" ref="P809" si="772" xml:space="preserve"> IF(P$12 = 1, P808 * (P$17 - 1) * P$13, 0)</f>
        <v>0</v>
      </c>
      <c r="Q809" s="577">
        <f t="shared" ref="Q809" si="773" xml:space="preserve"> IF(Q$12 = 1, Q808 * (Q$17 - 1) * Q$13, 0)</f>
        <v>0</v>
      </c>
    </row>
    <row r="810" spans="1:17" s="573" customFormat="1" hidden="1" outlineLevel="2">
      <c r="A810" s="572"/>
      <c r="B810" s="570"/>
      <c r="C810" s="574"/>
      <c r="D810" s="639"/>
      <c r="E810" s="577"/>
      <c r="F810" s="577"/>
      <c r="G810" s="577"/>
      <c r="H810" s="577"/>
      <c r="I810" s="577"/>
      <c r="J810" s="577"/>
      <c r="K810" s="577"/>
      <c r="L810" s="577"/>
      <c r="M810" s="577"/>
      <c r="N810" s="577"/>
      <c r="O810" s="577"/>
      <c r="P810" s="577"/>
      <c r="Q810" s="577"/>
    </row>
    <row r="811" spans="1:17" s="573" customFormat="1" hidden="1" outlineLevel="2">
      <c r="A811" s="572"/>
      <c r="B811" s="570"/>
      <c r="C811" s="574"/>
      <c r="D811" s="639"/>
      <c r="E811" s="577" t="s">
        <v>1209</v>
      </c>
      <c r="F811" s="577"/>
      <c r="G811" s="577" t="s">
        <v>255</v>
      </c>
      <c r="H811" s="577"/>
      <c r="I811" s="577"/>
      <c r="J811" s="577">
        <f t="shared" ref="J811:P811" si="774" xml:space="preserve"> IF(J$12 = 1, J808 - J809, 0)</f>
        <v>0</v>
      </c>
      <c r="K811" s="577">
        <f t="shared" si="774"/>
        <v>0</v>
      </c>
      <c r="L811" s="577">
        <f t="shared" si="774"/>
        <v>0</v>
      </c>
      <c r="M811" s="577">
        <f t="shared" si="774"/>
        <v>0</v>
      </c>
      <c r="N811" s="577">
        <f t="shared" si="774"/>
        <v>0</v>
      </c>
      <c r="O811" s="577">
        <f t="shared" si="774"/>
        <v>0</v>
      </c>
      <c r="P811" s="577">
        <f t="shared" si="774"/>
        <v>0</v>
      </c>
      <c r="Q811" s="577">
        <f xml:space="preserve"> IF(Q$12 = 1, Q808 - Q809, 0)</f>
        <v>0</v>
      </c>
    </row>
    <row r="812" spans="1:17" s="573" customFormat="1" hidden="1" outlineLevel="2">
      <c r="A812" s="572"/>
      <c r="B812" s="570"/>
      <c r="C812" s="574"/>
      <c r="D812" s="639" t="s">
        <v>719</v>
      </c>
      <c r="E812" s="577" t="str">
        <f t="shared" ref="E812:Q812" si="775" xml:space="preserve"> E809</f>
        <v>Indexation included in opening RCV (CPIH inflated RCV) - DMMY - real</v>
      </c>
      <c r="F812" s="577">
        <f t="shared" si="775"/>
        <v>0</v>
      </c>
      <c r="G812" s="577" t="str">
        <f t="shared" si="775"/>
        <v>£m</v>
      </c>
      <c r="H812" s="577">
        <f t="shared" si="775"/>
        <v>0</v>
      </c>
      <c r="I812" s="577">
        <f t="shared" si="775"/>
        <v>0</v>
      </c>
      <c r="J812" s="577">
        <f t="shared" si="775"/>
        <v>0</v>
      </c>
      <c r="K812" s="577">
        <f t="shared" si="775"/>
        <v>0</v>
      </c>
      <c r="L812" s="577">
        <f t="shared" si="775"/>
        <v>0</v>
      </c>
      <c r="M812" s="577">
        <f t="shared" si="775"/>
        <v>0</v>
      </c>
      <c r="N812" s="577">
        <f t="shared" si="775"/>
        <v>0</v>
      </c>
      <c r="O812" s="577">
        <f t="shared" si="775"/>
        <v>0</v>
      </c>
      <c r="P812" s="577">
        <f t="shared" si="775"/>
        <v>0</v>
      </c>
      <c r="Q812" s="577">
        <f t="shared" si="775"/>
        <v>0</v>
      </c>
    </row>
    <row r="813" spans="1:17" s="573" customFormat="1" hidden="1" outlineLevel="2">
      <c r="A813" s="572"/>
      <c r="B813" s="570"/>
      <c r="C813" s="574"/>
      <c r="D813" s="571" t="str">
        <f xml:space="preserve"> PR19FDPublishedTables!D$773</f>
        <v>less</v>
      </c>
      <c r="E813" s="575" t="str">
        <f xml:space="preserve"> PR19FDPublishedTables!E$773</f>
        <v>RCV - CPI(H) bf depreciation - DMMY - real</v>
      </c>
      <c r="F813" s="575">
        <f xml:space="preserve"> PR19FDPublishedTables!F$773</f>
        <v>0</v>
      </c>
      <c r="G813" s="575" t="str">
        <f xml:space="preserve"> PR19FDPublishedTables!G$773</f>
        <v>£m</v>
      </c>
      <c r="H813" s="575">
        <f xml:space="preserve"> PR19FDPublishedTables!H$773</f>
        <v>0</v>
      </c>
      <c r="I813" s="575">
        <f xml:space="preserve"> PR19FDPublishedTables!I$773</f>
        <v>0</v>
      </c>
      <c r="J813" s="575">
        <f xml:space="preserve"> PR19FDPublishedTables!J$773</f>
        <v>0</v>
      </c>
      <c r="K813" s="575">
        <f xml:space="preserve"> PR19FDPublishedTables!K$773</f>
        <v>0</v>
      </c>
      <c r="L813" s="575">
        <f xml:space="preserve"> PR19FDPublishedTables!L$773</f>
        <v>0</v>
      </c>
      <c r="M813" s="575">
        <f xml:space="preserve"> PR19FDPublishedTables!M$773</f>
        <v>0</v>
      </c>
      <c r="N813" s="575">
        <f xml:space="preserve"> PR19FDPublishedTables!N$773</f>
        <v>0</v>
      </c>
      <c r="O813" s="575">
        <f xml:space="preserve"> PR19FDPublishedTables!O$773</f>
        <v>0</v>
      </c>
      <c r="P813" s="575">
        <f xml:space="preserve"> PR19FDPublishedTables!P$773</f>
        <v>0</v>
      </c>
      <c r="Q813" s="575">
        <f xml:space="preserve"> PR19FDPublishedTables!Q$773</f>
        <v>0</v>
      </c>
    </row>
    <row r="814" spans="1:17" s="573" customFormat="1" hidden="1" outlineLevel="2">
      <c r="A814" s="572"/>
      <c r="B814" s="570"/>
      <c r="C814" s="574"/>
      <c r="D814" s="571" t="str">
        <f xml:space="preserve"> PR19FDPublishedTables!D$774</f>
        <v>less</v>
      </c>
      <c r="E814" s="575" t="str">
        <f xml:space="preserve"> PR19FDPublishedTables!E$774</f>
        <v>Other adjustments CPI(H) - DMMY - real</v>
      </c>
      <c r="F814" s="575">
        <f xml:space="preserve"> PR19FDPublishedTables!F$774</f>
        <v>0</v>
      </c>
      <c r="G814" s="575" t="str">
        <f xml:space="preserve"> PR19FDPublishedTables!G$774</f>
        <v>£m</v>
      </c>
      <c r="H814" s="575">
        <f xml:space="preserve"> PR19FDPublishedTables!H$774</f>
        <v>0</v>
      </c>
      <c r="I814" s="575">
        <f xml:space="preserve"> PR19FDPublishedTables!I$774</f>
        <v>0</v>
      </c>
      <c r="J814" s="575">
        <f xml:space="preserve"> PR19FDPublishedTables!J$774</f>
        <v>0</v>
      </c>
      <c r="K814" s="575">
        <f xml:space="preserve"> PR19FDPublishedTables!K$774</f>
        <v>0</v>
      </c>
      <c r="L814" s="575">
        <f xml:space="preserve"> PR19FDPublishedTables!L$774</f>
        <v>0</v>
      </c>
      <c r="M814" s="575">
        <f xml:space="preserve"> PR19FDPublishedTables!M$774</f>
        <v>0</v>
      </c>
      <c r="N814" s="575">
        <f xml:space="preserve"> PR19FDPublishedTables!N$774</f>
        <v>0</v>
      </c>
      <c r="O814" s="575">
        <f xml:space="preserve"> PR19FDPublishedTables!O$774</f>
        <v>0</v>
      </c>
      <c r="P814" s="575">
        <f xml:space="preserve"> PR19FDPublishedTables!P$774</f>
        <v>0</v>
      </c>
      <c r="Q814" s="575">
        <f xml:space="preserve"> PR19FDPublishedTables!Q$774</f>
        <v>0</v>
      </c>
    </row>
    <row r="815" spans="1:17" s="573" customFormat="1" hidden="1" outlineLevel="2">
      <c r="A815" s="572"/>
      <c r="B815" s="570"/>
      <c r="C815" s="574"/>
      <c r="D815" s="571"/>
      <c r="E815" s="575" t="str">
        <f xml:space="preserve"> PR19FDPublishedTables!E$775</f>
        <v>Closing RCV (CPIH inflated RCV) - DMMY - real</v>
      </c>
      <c r="F815" s="575">
        <f xml:space="preserve"> PR19FDPublishedTables!F$775</f>
        <v>0</v>
      </c>
      <c r="G815" s="575" t="str">
        <f xml:space="preserve"> PR19FDPublishedTables!G$775</f>
        <v>£m</v>
      </c>
      <c r="H815" s="575">
        <f xml:space="preserve"> PR19FDPublishedTables!H$775</f>
        <v>0</v>
      </c>
      <c r="I815" s="575">
        <f xml:space="preserve"> PR19FDPublishedTables!I$775</f>
        <v>0</v>
      </c>
      <c r="J815" s="575">
        <f xml:space="preserve"> PR19FDPublishedTables!J$775</f>
        <v>0</v>
      </c>
      <c r="K815" s="575">
        <f xml:space="preserve"> PR19FDPublishedTables!K$775</f>
        <v>0</v>
      </c>
      <c r="L815" s="575">
        <f xml:space="preserve"> PR19FDPublishedTables!L$775</f>
        <v>0</v>
      </c>
      <c r="M815" s="575">
        <f xml:space="preserve"> PR19FDPublishedTables!M$775</f>
        <v>0</v>
      </c>
      <c r="N815" s="575">
        <f xml:space="preserve"> PR19FDPublishedTables!N$775</f>
        <v>0</v>
      </c>
      <c r="O815" s="575">
        <f xml:space="preserve"> PR19FDPublishedTables!O$775</f>
        <v>0</v>
      </c>
      <c r="P815" s="575">
        <f xml:space="preserve"> PR19FDPublishedTables!P$775</f>
        <v>0</v>
      </c>
      <c r="Q815" s="575">
        <f xml:space="preserve"> PR19FDPublishedTables!Q$775</f>
        <v>0</v>
      </c>
    </row>
    <row r="816" spans="1:17" s="573" customFormat="1" hidden="1" outlineLevel="2">
      <c r="A816" s="572"/>
      <c r="B816" s="570"/>
      <c r="C816" s="574"/>
      <c r="D816" s="571"/>
      <c r="E816" s="575" t="str">
        <f xml:space="preserve"> PR19FDPublishedTables!E$779</f>
        <v>Average CPIH inflated RCV - DMMY - real</v>
      </c>
      <c r="F816" s="575">
        <f xml:space="preserve"> PR19FDPublishedTables!F$779</f>
        <v>0</v>
      </c>
      <c r="G816" s="575" t="str">
        <f xml:space="preserve"> PR19FDPublishedTables!G$779</f>
        <v>£m</v>
      </c>
      <c r="H816" s="575">
        <f xml:space="preserve"> PR19FDPublishedTables!H$779</f>
        <v>0</v>
      </c>
      <c r="I816" s="575">
        <f xml:space="preserve"> PR19FDPublishedTables!I$779</f>
        <v>0</v>
      </c>
      <c r="J816" s="575">
        <f xml:space="preserve"> PR19FDPublishedTables!J$779</f>
        <v>0</v>
      </c>
      <c r="K816" s="575">
        <f xml:space="preserve"> PR19FDPublishedTables!K$779</f>
        <v>0</v>
      </c>
      <c r="L816" s="575">
        <f xml:space="preserve"> PR19FDPublishedTables!L$779</f>
        <v>0</v>
      </c>
      <c r="M816" s="575">
        <f xml:space="preserve"> PR19FDPublishedTables!M$779</f>
        <v>0</v>
      </c>
      <c r="N816" s="575">
        <f xml:space="preserve"> PR19FDPublishedTables!N$779</f>
        <v>0</v>
      </c>
      <c r="O816" s="575">
        <f xml:space="preserve"> PR19FDPublishedTables!O$779</f>
        <v>0</v>
      </c>
      <c r="P816" s="575">
        <f xml:space="preserve"> PR19FDPublishedTables!P$779</f>
        <v>0</v>
      </c>
      <c r="Q816" s="575">
        <f xml:space="preserve"> PR19FDPublishedTables!Q$779</f>
        <v>0</v>
      </c>
    </row>
    <row r="817" spans="1:17" s="573" customFormat="1" hidden="1" outlineLevel="2">
      <c r="A817" s="572"/>
      <c r="B817" s="570"/>
      <c r="C817" s="574"/>
      <c r="D817" s="571"/>
      <c r="E817" s="577"/>
      <c r="F817" s="577"/>
      <c r="G817" s="577"/>
      <c r="H817" s="577"/>
      <c r="I817" s="577"/>
      <c r="J817" s="577"/>
      <c r="K817" s="577"/>
      <c r="L817" s="577"/>
      <c r="M817" s="577"/>
      <c r="N817" s="577"/>
      <c r="O817" s="577"/>
      <c r="P817" s="577"/>
      <c r="Q817" s="577"/>
    </row>
    <row r="818" spans="1:17" s="607" customFormat="1" hidden="1" outlineLevel="2">
      <c r="A818" s="603"/>
      <c r="B818" s="604"/>
      <c r="C818" s="605"/>
      <c r="D818" s="606"/>
      <c r="E818" s="575" t="str">
        <f xml:space="preserve"> PR19FDPublishedTables!E$800</f>
        <v>RCV (post 2020 investment RCV) 31 March 2020 post midnight adjustments - DMMY - real</v>
      </c>
      <c r="F818" s="575">
        <f xml:space="preserve"> PR19FDPublishedTables!F$800</f>
        <v>0</v>
      </c>
      <c r="G818" s="575" t="str">
        <f xml:space="preserve"> PR19FDPublishedTables!G$800</f>
        <v>£m</v>
      </c>
      <c r="H818" s="575">
        <f xml:space="preserve"> PR19FDPublishedTables!H$800</f>
        <v>0</v>
      </c>
      <c r="I818" s="575">
        <f xml:space="preserve"> PR19FDPublishedTables!I$800</f>
        <v>0</v>
      </c>
      <c r="J818" s="575">
        <f xml:space="preserve"> PR19FDPublishedTables!J$800</f>
        <v>0</v>
      </c>
      <c r="K818" s="575">
        <f xml:space="preserve"> PR19FDPublishedTables!K$800</f>
        <v>0</v>
      </c>
      <c r="L818" s="575">
        <f xml:space="preserve"> PR19FDPublishedTables!L$800</f>
        <v>0</v>
      </c>
      <c r="M818" s="575">
        <f xml:space="preserve"> PR19FDPublishedTables!M$800</f>
        <v>0</v>
      </c>
      <c r="N818" s="575">
        <f xml:space="preserve"> PR19FDPublishedTables!N$800</f>
        <v>0</v>
      </c>
      <c r="O818" s="575">
        <f xml:space="preserve"> PR19FDPublishedTables!O$800</f>
        <v>0</v>
      </c>
      <c r="P818" s="575">
        <f xml:space="preserve"> PR19FDPublishedTables!P$800</f>
        <v>0</v>
      </c>
      <c r="Q818" s="575">
        <f xml:space="preserve"> PR19FDPublishedTables!Q$800</f>
        <v>0</v>
      </c>
    </row>
    <row r="819" spans="1:17" s="573" customFormat="1" hidden="1" outlineLevel="2">
      <c r="A819" s="572"/>
      <c r="B819" s="570"/>
      <c r="C819" s="574"/>
      <c r="D819" s="571"/>
      <c r="E819" s="575" t="str">
        <f xml:space="preserve"> PR19FDPublishedTables!E$810</f>
        <v>Opening RCV (Post 2020 investment RCV) - DMMY - real</v>
      </c>
      <c r="F819" s="575">
        <f xml:space="preserve"> PR19FDPublishedTables!F$810</f>
        <v>0</v>
      </c>
      <c r="G819" s="575" t="str">
        <f xml:space="preserve"> PR19FDPublishedTables!G$810</f>
        <v>£m</v>
      </c>
      <c r="H819" s="575">
        <f xml:space="preserve"> PR19FDPublishedTables!H$810</f>
        <v>0</v>
      </c>
      <c r="I819" s="575">
        <f xml:space="preserve"> PR19FDPublishedTables!I$810</f>
        <v>0</v>
      </c>
      <c r="J819" s="575">
        <f xml:space="preserve"> PR19FDPublishedTables!J$810</f>
        <v>0</v>
      </c>
      <c r="K819" s="575">
        <f xml:space="preserve"> PR19FDPublishedTables!K$810</f>
        <v>0</v>
      </c>
      <c r="L819" s="575">
        <f xml:space="preserve"> PR19FDPublishedTables!L$810</f>
        <v>0</v>
      </c>
      <c r="M819" s="575">
        <f xml:space="preserve"> PR19FDPublishedTables!M$810</f>
        <v>0</v>
      </c>
      <c r="N819" s="575">
        <f xml:space="preserve"> PR19FDPublishedTables!N$810</f>
        <v>0</v>
      </c>
      <c r="O819" s="575">
        <f xml:space="preserve"> PR19FDPublishedTables!O$810</f>
        <v>0</v>
      </c>
      <c r="P819" s="575">
        <f xml:space="preserve"> PR19FDPublishedTables!P$810</f>
        <v>0</v>
      </c>
      <c r="Q819" s="575">
        <f xml:space="preserve"> PR19FDPublishedTables!Q$810</f>
        <v>0</v>
      </c>
    </row>
    <row r="820" spans="1:17" s="573" customFormat="1" hidden="1" outlineLevel="2">
      <c r="A820" s="572"/>
      <c r="B820" s="570"/>
      <c r="C820" s="574"/>
      <c r="D820" s="639"/>
      <c r="E820" s="577" t="s">
        <v>1210</v>
      </c>
      <c r="F820" s="577"/>
      <c r="G820" s="577" t="s">
        <v>255</v>
      </c>
      <c r="H820" s="577"/>
      <c r="I820" s="577"/>
      <c r="J820" s="577">
        <f t="shared" ref="J820" si="776" xml:space="preserve"> IF(J$12 = 1, J819 * (J$17 - 1) * J$13, 0)</f>
        <v>0</v>
      </c>
      <c r="K820" s="577">
        <f t="shared" ref="K820" si="777" xml:space="preserve"> IF(K$12 = 1, K819 * (K$17 - 1) * K$13, 0)</f>
        <v>0</v>
      </c>
      <c r="L820" s="577">
        <f t="shared" ref="L820" si="778" xml:space="preserve"> IF(L$12 = 1, L819 * (L$17 - 1) * L$13, 0)</f>
        <v>0</v>
      </c>
      <c r="M820" s="577">
        <f t="shared" ref="M820" si="779" xml:space="preserve"> IF(M$12 = 1, M819 * (M$17 - 1) * M$13, 0)</f>
        <v>0</v>
      </c>
      <c r="N820" s="577">
        <f t="shared" ref="N820" si="780" xml:space="preserve"> IF(N$12 = 1, N819 * (N$17 - 1) * N$13, 0)</f>
        <v>0</v>
      </c>
      <c r="O820" s="577">
        <f t="shared" ref="O820" si="781" xml:space="preserve"> IF(O$12 = 1, O819 * (O$17 - 1) * O$13, 0)</f>
        <v>0</v>
      </c>
      <c r="P820" s="577">
        <f t="shared" ref="P820" si="782" xml:space="preserve"> IF(P$12 = 1, P819 * (P$17 - 1) * P$13, 0)</f>
        <v>0</v>
      </c>
      <c r="Q820" s="577">
        <f t="shared" ref="Q820" si="783" xml:space="preserve"> IF(Q$12 = 1, Q819 * (Q$17 - 1) * Q$13, 0)</f>
        <v>0</v>
      </c>
    </row>
    <row r="821" spans="1:17" s="573" customFormat="1" hidden="1" outlineLevel="2">
      <c r="A821" s="572"/>
      <c r="B821" s="570"/>
      <c r="C821" s="574"/>
      <c r="D821" s="639"/>
      <c r="E821" s="577"/>
      <c r="F821" s="577"/>
      <c r="G821" s="577"/>
      <c r="H821" s="577"/>
      <c r="I821" s="577"/>
      <c r="J821" s="577"/>
      <c r="K821" s="577"/>
      <c r="L821" s="577"/>
      <c r="M821" s="577"/>
      <c r="N821" s="577"/>
      <c r="O821" s="577"/>
      <c r="P821" s="577"/>
      <c r="Q821" s="577"/>
    </row>
    <row r="822" spans="1:17" s="573" customFormat="1" hidden="1" outlineLevel="2">
      <c r="A822" s="572"/>
      <c r="B822" s="570"/>
      <c r="C822" s="574"/>
      <c r="D822" s="639"/>
      <c r="E822" s="577" t="s">
        <v>1211</v>
      </c>
      <c r="F822" s="577"/>
      <c r="G822" s="577" t="s">
        <v>255</v>
      </c>
      <c r="H822" s="577"/>
      <c r="I822" s="577"/>
      <c r="J822" s="577">
        <f t="shared" ref="J822:P822" si="784" xml:space="preserve"> IF(J$12 = 1, J819 - J820, 0)</f>
        <v>0</v>
      </c>
      <c r="K822" s="577">
        <f t="shared" si="784"/>
        <v>0</v>
      </c>
      <c r="L822" s="577">
        <f t="shared" si="784"/>
        <v>0</v>
      </c>
      <c r="M822" s="577">
        <f t="shared" si="784"/>
        <v>0</v>
      </c>
      <c r="N822" s="577">
        <f t="shared" si="784"/>
        <v>0</v>
      </c>
      <c r="O822" s="577">
        <f t="shared" si="784"/>
        <v>0</v>
      </c>
      <c r="P822" s="577">
        <f t="shared" si="784"/>
        <v>0</v>
      </c>
      <c r="Q822" s="577">
        <f xml:space="preserve"> IF(Q$12 = 1, Q819 - Q820, 0)</f>
        <v>0</v>
      </c>
    </row>
    <row r="823" spans="1:17" s="573" customFormat="1" hidden="1" outlineLevel="2">
      <c r="A823" s="572"/>
      <c r="B823" s="570"/>
      <c r="C823" s="574"/>
      <c r="D823" s="639" t="s">
        <v>719</v>
      </c>
      <c r="E823" s="577" t="str">
        <f t="shared" ref="E823:Q823" si="785" xml:space="preserve"> E820</f>
        <v>Indexation included in opening RCV (Post 2020 investment RCV) - DMMY - real</v>
      </c>
      <c r="F823" s="577">
        <f t="shared" si="785"/>
        <v>0</v>
      </c>
      <c r="G823" s="577" t="str">
        <f t="shared" si="785"/>
        <v>£m</v>
      </c>
      <c r="H823" s="577">
        <f t="shared" si="785"/>
        <v>0</v>
      </c>
      <c r="I823" s="577">
        <f t="shared" si="785"/>
        <v>0</v>
      </c>
      <c r="J823" s="577">
        <f t="shared" si="785"/>
        <v>0</v>
      </c>
      <c r="K823" s="577">
        <f t="shared" si="785"/>
        <v>0</v>
      </c>
      <c r="L823" s="577">
        <f t="shared" si="785"/>
        <v>0</v>
      </c>
      <c r="M823" s="577">
        <f t="shared" si="785"/>
        <v>0</v>
      </c>
      <c r="N823" s="577">
        <f t="shared" si="785"/>
        <v>0</v>
      </c>
      <c r="O823" s="577">
        <f t="shared" si="785"/>
        <v>0</v>
      </c>
      <c r="P823" s="577">
        <f t="shared" si="785"/>
        <v>0</v>
      </c>
      <c r="Q823" s="577">
        <f t="shared" si="785"/>
        <v>0</v>
      </c>
    </row>
    <row r="824" spans="1:17" s="573" customFormat="1" hidden="1" outlineLevel="2">
      <c r="A824" s="572"/>
      <c r="B824" s="570"/>
      <c r="C824" s="574"/>
      <c r="D824" s="571" t="str">
        <f xml:space="preserve"> PR19FDPublishedTables!D$811</f>
        <v>plus</v>
      </c>
      <c r="E824" s="575" t="str">
        <f xml:space="preserve"> PR19FDPublishedTables!E$811</f>
        <v>Dummy control: Non-PAYG Totex - real</v>
      </c>
      <c r="F824" s="575">
        <f xml:space="preserve"> PR19FDPublishedTables!F$811</f>
        <v>0</v>
      </c>
      <c r="G824" s="575" t="str">
        <f xml:space="preserve"> PR19FDPublishedTables!G$811</f>
        <v>£m</v>
      </c>
      <c r="H824" s="575">
        <f xml:space="preserve"> PR19FDPublishedTables!H$811</f>
        <v>0</v>
      </c>
      <c r="I824" s="575">
        <f xml:space="preserve"> PR19FDPublishedTables!I$811</f>
        <v>0</v>
      </c>
      <c r="J824" s="575">
        <f xml:space="preserve"> PR19FDPublishedTables!J$811</f>
        <v>0</v>
      </c>
      <c r="K824" s="575">
        <f xml:space="preserve"> PR19FDPublishedTables!K$811</f>
        <v>0</v>
      </c>
      <c r="L824" s="575">
        <f xml:space="preserve"> PR19FDPublishedTables!L$811</f>
        <v>0</v>
      </c>
      <c r="M824" s="575">
        <f xml:space="preserve"> PR19FDPublishedTables!M$811</f>
        <v>0</v>
      </c>
      <c r="N824" s="575">
        <f xml:space="preserve"> PR19FDPublishedTables!N$811</f>
        <v>0</v>
      </c>
      <c r="O824" s="575">
        <f xml:space="preserve"> PR19FDPublishedTables!O$811</f>
        <v>0</v>
      </c>
      <c r="P824" s="575">
        <f xml:space="preserve"> PR19FDPublishedTables!P$811</f>
        <v>0</v>
      </c>
      <c r="Q824" s="575">
        <f xml:space="preserve"> PR19FDPublishedTables!Q$811</f>
        <v>0</v>
      </c>
    </row>
    <row r="825" spans="1:17" s="573" customFormat="1" hidden="1" outlineLevel="2">
      <c r="A825" s="572"/>
      <c r="B825" s="570"/>
      <c r="C825" s="574"/>
      <c r="D825" s="571" t="str">
        <f xml:space="preserve"> PR19FDPublishedTables!D$812</f>
        <v>less</v>
      </c>
      <c r="E825" s="575" t="str">
        <f xml:space="preserve"> PR19FDPublishedTables!E$812</f>
        <v>RCV additions depreciation - DMMY - real POS</v>
      </c>
      <c r="F825" s="575">
        <f xml:space="preserve"> PR19FDPublishedTables!F$812</f>
        <v>0</v>
      </c>
      <c r="G825" s="575" t="str">
        <f xml:space="preserve"> PR19FDPublishedTables!G$812</f>
        <v>£m</v>
      </c>
      <c r="H825" s="575">
        <f xml:space="preserve"> PR19FDPublishedTables!H$812</f>
        <v>0</v>
      </c>
      <c r="I825" s="575">
        <f xml:space="preserve"> PR19FDPublishedTables!I$812</f>
        <v>0</v>
      </c>
      <c r="J825" s="575">
        <f xml:space="preserve"> PR19FDPublishedTables!J$812</f>
        <v>0</v>
      </c>
      <c r="K825" s="575">
        <f xml:space="preserve"> PR19FDPublishedTables!K$812</f>
        <v>0</v>
      </c>
      <c r="L825" s="575">
        <f xml:space="preserve"> PR19FDPublishedTables!L$812</f>
        <v>0</v>
      </c>
      <c r="M825" s="575">
        <f xml:space="preserve"> PR19FDPublishedTables!M$812</f>
        <v>0</v>
      </c>
      <c r="N825" s="575">
        <f xml:space="preserve"> PR19FDPublishedTables!N$812</f>
        <v>0</v>
      </c>
      <c r="O825" s="575">
        <f xml:space="preserve"> PR19FDPublishedTables!O$812</f>
        <v>0</v>
      </c>
      <c r="P825" s="575">
        <f xml:space="preserve"> PR19FDPublishedTables!P$812</f>
        <v>0</v>
      </c>
      <c r="Q825" s="575">
        <f xml:space="preserve"> PR19FDPublishedTables!Q$812</f>
        <v>0</v>
      </c>
    </row>
    <row r="826" spans="1:17" s="573" customFormat="1" hidden="1" outlineLevel="2">
      <c r="A826" s="572"/>
      <c r="B826" s="570"/>
      <c r="C826" s="574"/>
      <c r="D826" s="571"/>
      <c r="E826" s="575" t="str">
        <f xml:space="preserve"> PR19FDPublishedTables!E$813</f>
        <v>Closing RCV (Post 2020 investment RCV) - DMMY - real</v>
      </c>
      <c r="F826" s="575">
        <f xml:space="preserve"> PR19FDPublishedTables!F$813</f>
        <v>0</v>
      </c>
      <c r="G826" s="575" t="str">
        <f xml:space="preserve"> PR19FDPublishedTables!G$813</f>
        <v>£m</v>
      </c>
      <c r="H826" s="575">
        <f xml:space="preserve"> PR19FDPublishedTables!H$813</f>
        <v>0</v>
      </c>
      <c r="I826" s="575">
        <f xml:space="preserve"> PR19FDPublishedTables!I$813</f>
        <v>0</v>
      </c>
      <c r="J826" s="575">
        <f xml:space="preserve"> PR19FDPublishedTables!J$813</f>
        <v>0</v>
      </c>
      <c r="K826" s="575">
        <f xml:space="preserve"> PR19FDPublishedTables!K$813</f>
        <v>0</v>
      </c>
      <c r="L826" s="575">
        <f xml:space="preserve"> PR19FDPublishedTables!L$813</f>
        <v>0</v>
      </c>
      <c r="M826" s="575">
        <f xml:space="preserve"> PR19FDPublishedTables!M$813</f>
        <v>0</v>
      </c>
      <c r="N826" s="575">
        <f xml:space="preserve"> PR19FDPublishedTables!N$813</f>
        <v>0</v>
      </c>
      <c r="O826" s="575">
        <f xml:space="preserve"> PR19FDPublishedTables!O$813</f>
        <v>0</v>
      </c>
      <c r="P826" s="575">
        <f xml:space="preserve"> PR19FDPublishedTables!P$813</f>
        <v>0</v>
      </c>
      <c r="Q826" s="575">
        <f xml:space="preserve"> PR19FDPublishedTables!Q$813</f>
        <v>0</v>
      </c>
    </row>
    <row r="827" spans="1:17" s="573" customFormat="1" hidden="1" outlineLevel="2">
      <c r="A827" s="572"/>
      <c r="B827" s="570"/>
      <c r="C827" s="574"/>
      <c r="D827" s="571"/>
      <c r="E827" s="575" t="str">
        <f xml:space="preserve"> PR19FDPublishedTables!E$817</f>
        <v>Average post 2020 investment RCV - DMMY - real</v>
      </c>
      <c r="F827" s="575">
        <f xml:space="preserve"> PR19FDPublishedTables!F$817</f>
        <v>0</v>
      </c>
      <c r="G827" s="575" t="str">
        <f xml:space="preserve"> PR19FDPublishedTables!G$817</f>
        <v>£m</v>
      </c>
      <c r="H827" s="575">
        <f xml:space="preserve"> PR19FDPublishedTables!H$817</f>
        <v>0</v>
      </c>
      <c r="I827" s="575">
        <f xml:space="preserve"> PR19FDPublishedTables!I$817</f>
        <v>0</v>
      </c>
      <c r="J827" s="575">
        <f xml:space="preserve"> PR19FDPublishedTables!J$817</f>
        <v>0</v>
      </c>
      <c r="K827" s="575">
        <f xml:space="preserve"> PR19FDPublishedTables!K$817</f>
        <v>0</v>
      </c>
      <c r="L827" s="575">
        <f xml:space="preserve"> PR19FDPublishedTables!L$817</f>
        <v>0</v>
      </c>
      <c r="M827" s="575">
        <f xml:space="preserve"> PR19FDPublishedTables!M$817</f>
        <v>0</v>
      </c>
      <c r="N827" s="575">
        <f xml:space="preserve"> PR19FDPublishedTables!N$817</f>
        <v>0</v>
      </c>
      <c r="O827" s="575">
        <f xml:space="preserve"> PR19FDPublishedTables!O$817</f>
        <v>0</v>
      </c>
      <c r="P827" s="575">
        <f xml:space="preserve"> PR19FDPublishedTables!P$817</f>
        <v>0</v>
      </c>
      <c r="Q827" s="575">
        <f xml:space="preserve"> PR19FDPublishedTables!Q$817</f>
        <v>0</v>
      </c>
    </row>
    <row r="828" spans="1:17" s="573" customFormat="1" hidden="1" outlineLevel="1">
      <c r="A828" s="572"/>
      <c r="B828" s="570"/>
      <c r="C828" s="574"/>
      <c r="D828" s="571"/>
      <c r="E828" s="577"/>
      <c r="F828" s="577"/>
      <c r="G828" s="577"/>
      <c r="H828" s="577"/>
      <c r="I828" s="577"/>
      <c r="J828" s="577"/>
      <c r="K828" s="577"/>
      <c r="L828" s="577"/>
      <c r="M828" s="577"/>
      <c r="N828" s="577"/>
      <c r="O828" s="577"/>
      <c r="P828" s="577"/>
      <c r="Q828" s="577"/>
    </row>
    <row r="829" spans="1:17" s="573" customFormat="1" hidden="1" outlineLevel="1" collapsed="1">
      <c r="A829" s="572"/>
      <c r="B829" s="602" t="s">
        <v>967</v>
      </c>
      <c r="C829" s="574"/>
      <c r="D829" s="571"/>
      <c r="E829" s="577"/>
      <c r="F829" s="577"/>
      <c r="G829" s="577"/>
      <c r="H829" s="577"/>
      <c r="I829" s="577"/>
      <c r="J829" s="577"/>
      <c r="K829" s="577"/>
      <c r="L829" s="577"/>
      <c r="M829" s="577"/>
      <c r="N829" s="577"/>
      <c r="O829" s="577"/>
      <c r="P829" s="577"/>
      <c r="Q829" s="577"/>
    </row>
    <row r="830" spans="1:17" s="573" customFormat="1" hidden="1" outlineLevel="2">
      <c r="A830" s="572"/>
      <c r="B830" s="570"/>
      <c r="C830" s="574"/>
      <c r="D830" s="571"/>
      <c r="E830" s="577"/>
      <c r="F830" s="577"/>
      <c r="G830" s="577"/>
      <c r="H830" s="577"/>
      <c r="I830" s="577"/>
      <c r="J830" s="577"/>
      <c r="K830" s="577"/>
      <c r="L830" s="577"/>
      <c r="M830" s="577"/>
      <c r="N830" s="577"/>
      <c r="O830" s="577"/>
      <c r="P830" s="577"/>
      <c r="Q830" s="577"/>
    </row>
    <row r="831" spans="1:17" s="573" customFormat="1" hidden="1" outlineLevel="2">
      <c r="A831" s="572"/>
      <c r="B831" s="570"/>
      <c r="C831" s="574"/>
      <c r="D831" s="571"/>
      <c r="E831" s="577" t="str">
        <f t="shared" ref="E831:Q831" si="786" xml:space="preserve"> E$803</f>
        <v>Average RCV (RPI inflated RCV) balance - DMMY - real</v>
      </c>
      <c r="F831" s="577">
        <f t="shared" si="786"/>
        <v>0</v>
      </c>
      <c r="G831" s="577" t="str">
        <f t="shared" si="786"/>
        <v>£m</v>
      </c>
      <c r="H831" s="577">
        <f t="shared" si="786"/>
        <v>0</v>
      </c>
      <c r="I831" s="577">
        <f t="shared" si="786"/>
        <v>0</v>
      </c>
      <c r="J831" s="577">
        <f t="shared" si="786"/>
        <v>0</v>
      </c>
      <c r="K831" s="577">
        <f t="shared" si="786"/>
        <v>0</v>
      </c>
      <c r="L831" s="577">
        <f t="shared" si="786"/>
        <v>0</v>
      </c>
      <c r="M831" s="577">
        <f t="shared" si="786"/>
        <v>0</v>
      </c>
      <c r="N831" s="577">
        <f t="shared" si="786"/>
        <v>0</v>
      </c>
      <c r="O831" s="577">
        <f t="shared" si="786"/>
        <v>0</v>
      </c>
      <c r="P831" s="577">
        <f t="shared" si="786"/>
        <v>0</v>
      </c>
      <c r="Q831" s="577">
        <f t="shared" si="786"/>
        <v>0</v>
      </c>
    </row>
    <row r="832" spans="1:17" s="573" customFormat="1" hidden="1" outlineLevel="2">
      <c r="A832" s="572"/>
      <c r="B832" s="570"/>
      <c r="C832" s="574"/>
      <c r="D832" s="571"/>
      <c r="E832" s="575" t="str">
        <f xml:space="preserve"> PR19FDPublishedTables!E$779</f>
        <v>Average CPIH inflated RCV - DMMY - real</v>
      </c>
      <c r="F832" s="575">
        <f xml:space="preserve"> PR19FDPublishedTables!F$779</f>
        <v>0</v>
      </c>
      <c r="G832" s="575" t="str">
        <f xml:space="preserve"> PR19FDPublishedTables!G$779</f>
        <v>£m</v>
      </c>
      <c r="H832" s="575">
        <f xml:space="preserve"> PR19FDPublishedTables!H$779</f>
        <v>0</v>
      </c>
      <c r="I832" s="575">
        <f xml:space="preserve"> PR19FDPublishedTables!I$779</f>
        <v>0</v>
      </c>
      <c r="J832" s="575">
        <f xml:space="preserve"> PR19FDPublishedTables!J$779</f>
        <v>0</v>
      </c>
      <c r="K832" s="575">
        <f xml:space="preserve"> PR19FDPublishedTables!K$779</f>
        <v>0</v>
      </c>
      <c r="L832" s="575">
        <f xml:space="preserve"> PR19FDPublishedTables!L$779</f>
        <v>0</v>
      </c>
      <c r="M832" s="575">
        <f xml:space="preserve"> PR19FDPublishedTables!M$779</f>
        <v>0</v>
      </c>
      <c r="N832" s="575">
        <f xml:space="preserve"> PR19FDPublishedTables!N$779</f>
        <v>0</v>
      </c>
      <c r="O832" s="575">
        <f xml:space="preserve"> PR19FDPublishedTables!O$779</f>
        <v>0</v>
      </c>
      <c r="P832" s="575">
        <f xml:space="preserve"> PR19FDPublishedTables!P$779</f>
        <v>0</v>
      </c>
      <c r="Q832" s="575">
        <f xml:space="preserve"> PR19FDPublishedTables!Q$779</f>
        <v>0</v>
      </c>
    </row>
    <row r="833" spans="1:17" s="573" customFormat="1" hidden="1" outlineLevel="2">
      <c r="A833" s="572"/>
      <c r="B833" s="570"/>
      <c r="C833" s="574"/>
      <c r="D833" s="571"/>
      <c r="E833" s="575" t="str">
        <f xml:space="preserve"> PR19FDPublishedTables!E$817</f>
        <v>Average post 2020 investment RCV - DMMY - real</v>
      </c>
      <c r="F833" s="575">
        <f xml:space="preserve"> PR19FDPublishedTables!F$817</f>
        <v>0</v>
      </c>
      <c r="G833" s="575" t="str">
        <f xml:space="preserve"> PR19FDPublishedTables!G$817</f>
        <v>£m</v>
      </c>
      <c r="H833" s="575">
        <f xml:space="preserve"> PR19FDPublishedTables!H$817</f>
        <v>0</v>
      </c>
      <c r="I833" s="575">
        <f xml:space="preserve"> PR19FDPublishedTables!I$817</f>
        <v>0</v>
      </c>
      <c r="J833" s="575">
        <f xml:space="preserve"> PR19FDPublishedTables!J$817</f>
        <v>0</v>
      </c>
      <c r="K833" s="575">
        <f xml:space="preserve"> PR19FDPublishedTables!K$817</f>
        <v>0</v>
      </c>
      <c r="L833" s="575">
        <f xml:space="preserve"> PR19FDPublishedTables!L$817</f>
        <v>0</v>
      </c>
      <c r="M833" s="575">
        <f xml:space="preserve"> PR19FDPublishedTables!M$817</f>
        <v>0</v>
      </c>
      <c r="N833" s="575">
        <f xml:space="preserve"> PR19FDPublishedTables!N$817</f>
        <v>0</v>
      </c>
      <c r="O833" s="575">
        <f xml:space="preserve"> PR19FDPublishedTables!O$817</f>
        <v>0</v>
      </c>
      <c r="P833" s="575">
        <f xml:space="preserve"> PR19FDPublishedTables!P$817</f>
        <v>0</v>
      </c>
      <c r="Q833" s="575">
        <f xml:space="preserve"> PR19FDPublishedTables!Q$817</f>
        <v>0</v>
      </c>
    </row>
    <row r="834" spans="1:17" s="573" customFormat="1" hidden="1" outlineLevel="2">
      <c r="A834" s="572"/>
      <c r="B834" s="570"/>
      <c r="C834" s="574"/>
      <c r="D834" s="571"/>
      <c r="E834" s="610" t="s">
        <v>1212</v>
      </c>
      <c r="F834" s="610"/>
      <c r="G834" s="610" t="s">
        <v>255</v>
      </c>
      <c r="H834" s="610"/>
      <c r="I834" s="610"/>
      <c r="J834" s="610">
        <f t="shared" ref="J834:Q834" si="787" xml:space="preserve"> SUM(J831:J833)</f>
        <v>0</v>
      </c>
      <c r="K834" s="610">
        <f t="shared" si="787"/>
        <v>0</v>
      </c>
      <c r="L834" s="610">
        <f t="shared" si="787"/>
        <v>0</v>
      </c>
      <c r="M834" s="610">
        <f t="shared" si="787"/>
        <v>0</v>
      </c>
      <c r="N834" s="610">
        <f t="shared" si="787"/>
        <v>0</v>
      </c>
      <c r="O834" s="610">
        <f t="shared" si="787"/>
        <v>0</v>
      </c>
      <c r="P834" s="610">
        <f t="shared" si="787"/>
        <v>0</v>
      </c>
      <c r="Q834" s="610">
        <f t="shared" si="787"/>
        <v>0</v>
      </c>
    </row>
    <row r="835" spans="1:17" s="259" customFormat="1" hidden="1" outlineLevel="1">
      <c r="A835" s="256"/>
      <c r="B835" s="257"/>
      <c r="C835" s="258"/>
      <c r="D835" s="255"/>
      <c r="E835" s="196"/>
      <c r="F835" s="196"/>
      <c r="G835" s="196"/>
      <c r="H835" s="196"/>
      <c r="I835" s="196"/>
      <c r="J835" s="196"/>
      <c r="K835" s="196"/>
      <c r="L835" s="196"/>
      <c r="M835" s="196"/>
      <c r="N835" s="196"/>
      <c r="O835" s="196"/>
      <c r="P835" s="196"/>
      <c r="Q835" s="196"/>
    </row>
    <row r="836" spans="1:17" s="259" customFormat="1" hidden="1" outlineLevel="1" collapsed="1">
      <c r="A836" s="256"/>
      <c r="B836" s="257" t="s">
        <v>936</v>
      </c>
      <c r="C836" s="258"/>
      <c r="D836" s="255"/>
      <c r="E836" s="196"/>
      <c r="F836" s="196"/>
      <c r="G836" s="196"/>
      <c r="H836" s="196"/>
      <c r="I836" s="196"/>
      <c r="J836" s="196"/>
      <c r="K836" s="196"/>
      <c r="L836" s="196"/>
      <c r="M836" s="196"/>
      <c r="N836" s="196"/>
      <c r="O836" s="196"/>
      <c r="P836" s="196"/>
      <c r="Q836" s="196"/>
    </row>
    <row r="837" spans="1:17" s="259" customFormat="1" hidden="1" outlineLevel="2">
      <c r="A837" s="256"/>
      <c r="B837" s="257"/>
      <c r="C837" s="258"/>
      <c r="D837" s="255"/>
      <c r="E837" s="196"/>
      <c r="F837" s="196"/>
      <c r="G837" s="196"/>
      <c r="H837" s="196"/>
      <c r="I837" s="196"/>
      <c r="J837" s="196"/>
      <c r="K837" s="196"/>
      <c r="L837" s="196"/>
      <c r="M837" s="196"/>
      <c r="N837" s="196"/>
      <c r="O837" s="196"/>
      <c r="P837" s="196"/>
      <c r="Q837" s="196"/>
    </row>
    <row r="838" spans="1:17" s="259" customFormat="1" hidden="1" outlineLevel="2">
      <c r="A838" s="256"/>
      <c r="B838" s="257"/>
      <c r="C838" s="258"/>
      <c r="D838" s="255"/>
      <c r="E838" s="267" t="str">
        <f t="shared" ref="E838:Q838" si="788" xml:space="preserve"> E$20</f>
        <v>Annual update - CPIH FYA active inflator from FYA 2017-18 - nominal year average prices (used for average RCV)</v>
      </c>
      <c r="F838" s="267">
        <f t="shared" si="788"/>
        <v>0</v>
      </c>
      <c r="G838" s="267" t="str">
        <f t="shared" si="788"/>
        <v>Factor</v>
      </c>
      <c r="H838" s="267">
        <f t="shared" si="788"/>
        <v>0</v>
      </c>
      <c r="I838" s="267">
        <f t="shared" si="788"/>
        <v>0</v>
      </c>
      <c r="J838" s="267">
        <f t="shared" si="788"/>
        <v>0</v>
      </c>
      <c r="K838" s="267">
        <f t="shared" si="788"/>
        <v>0</v>
      </c>
      <c r="L838" s="267">
        <f t="shared" si="788"/>
        <v>1.0386214616983847</v>
      </c>
      <c r="M838" s="267">
        <f t="shared" si="788"/>
        <v>1.0469374700143934</v>
      </c>
      <c r="N838" s="267">
        <f t="shared" si="788"/>
        <v>1.0853990084759317</v>
      </c>
      <c r="O838" s="267">
        <f t="shared" si="788"/>
        <v>0</v>
      </c>
      <c r="P838" s="267">
        <f t="shared" si="788"/>
        <v>0</v>
      </c>
      <c r="Q838" s="267">
        <f t="shared" si="788"/>
        <v>0</v>
      </c>
    </row>
    <row r="839" spans="1:17" s="259" customFormat="1" hidden="1" outlineLevel="2">
      <c r="A839" s="256"/>
      <c r="B839" s="257"/>
      <c r="C839" s="258"/>
      <c r="D839" s="255"/>
      <c r="E839" s="267" t="str">
        <f t="shared" ref="E839:Q839" si="789" xml:space="preserve"> E$21</f>
        <v>Annual update - CPIH FYE active inflator from FYA 2017-18 - nominal year end prices (used for RCV components)</v>
      </c>
      <c r="F839" s="267">
        <f t="shared" si="789"/>
        <v>0</v>
      </c>
      <c r="G839" s="267" t="str">
        <f t="shared" si="789"/>
        <v>Factor</v>
      </c>
      <c r="H839" s="267">
        <f t="shared" si="789"/>
        <v>0</v>
      </c>
      <c r="I839" s="267">
        <f t="shared" si="789"/>
        <v>0</v>
      </c>
      <c r="J839" s="267">
        <f t="shared" si="789"/>
        <v>0</v>
      </c>
      <c r="K839" s="267">
        <f t="shared" si="789"/>
        <v>0</v>
      </c>
      <c r="L839" s="267">
        <f t="shared" si="789"/>
        <v>1.0420598112905806</v>
      </c>
      <c r="M839" s="267">
        <f t="shared" si="789"/>
        <v>1.0526147449224375</v>
      </c>
      <c r="N839" s="267">
        <f t="shared" si="789"/>
        <v>1.1178634255557334</v>
      </c>
      <c r="O839" s="267">
        <f t="shared" si="789"/>
        <v>0</v>
      </c>
      <c r="P839" s="267">
        <f t="shared" si="789"/>
        <v>0</v>
      </c>
      <c r="Q839" s="267">
        <f t="shared" si="789"/>
        <v>0</v>
      </c>
    </row>
    <row r="840" spans="1:17" s="259" customFormat="1" hidden="1" outlineLevel="1">
      <c r="A840" s="256"/>
      <c r="B840" s="257"/>
      <c r="C840" s="258"/>
      <c r="D840" s="255"/>
      <c r="E840" s="196"/>
      <c r="F840" s="196"/>
      <c r="G840" s="196"/>
      <c r="H840" s="196"/>
      <c r="I840" s="196"/>
      <c r="J840" s="196"/>
      <c r="K840" s="196"/>
      <c r="L840" s="196"/>
      <c r="M840" s="196"/>
      <c r="N840" s="196"/>
      <c r="O840" s="196"/>
      <c r="P840" s="196"/>
      <c r="Q840" s="196"/>
    </row>
    <row r="841" spans="1:17" s="259" customFormat="1" hidden="1" outlineLevel="1" collapsed="1">
      <c r="A841" s="256"/>
      <c r="B841" s="257" t="s">
        <v>969</v>
      </c>
      <c r="C841" s="258"/>
      <c r="D841" s="255"/>
      <c r="E841" s="196"/>
      <c r="F841" s="196"/>
      <c r="G841" s="196"/>
      <c r="H841" s="196"/>
      <c r="I841" s="196"/>
      <c r="J841" s="196"/>
      <c r="K841" s="196"/>
      <c r="L841" s="196"/>
      <c r="M841" s="196"/>
      <c r="N841" s="196"/>
      <c r="O841" s="196"/>
      <c r="P841" s="196"/>
      <c r="Q841" s="196"/>
    </row>
    <row r="842" spans="1:17" s="259" customFormat="1" hidden="1" outlineLevel="2">
      <c r="A842" s="256"/>
      <c r="B842" s="257"/>
      <c r="C842" s="258"/>
      <c r="D842" s="255"/>
      <c r="E842" s="196"/>
      <c r="F842" s="196"/>
      <c r="G842" s="196"/>
      <c r="H842" s="196"/>
      <c r="I842" s="196"/>
      <c r="J842" s="196"/>
      <c r="K842" s="196"/>
      <c r="L842" s="196"/>
      <c r="M842" s="196"/>
      <c r="N842" s="196"/>
      <c r="O842" s="196"/>
      <c r="P842" s="196"/>
      <c r="Q842" s="196"/>
    </row>
    <row r="843" spans="1:17" s="526" customFormat="1" hidden="1" outlineLevel="2">
      <c r="A843" s="593"/>
      <c r="B843" s="594"/>
      <c r="C843" s="595"/>
      <c r="D843" s="596"/>
      <c r="E843" s="525" t="s">
        <v>1213</v>
      </c>
      <c r="F843" s="525"/>
      <c r="G843" s="525" t="s">
        <v>255</v>
      </c>
      <c r="H843" s="525"/>
      <c r="I843" s="525"/>
      <c r="J843" s="525">
        <f t="shared" ref="J843:Q843" si="790" xml:space="preserve"> J799 * J839</f>
        <v>0</v>
      </c>
      <c r="K843" s="525">
        <f t="shared" si="790"/>
        <v>0</v>
      </c>
      <c r="L843" s="525">
        <f t="shared" si="790"/>
        <v>0</v>
      </c>
      <c r="M843" s="525">
        <f t="shared" si="790"/>
        <v>0</v>
      </c>
      <c r="N843" s="525">
        <f t="shared" si="790"/>
        <v>0</v>
      </c>
      <c r="O843" s="525">
        <f t="shared" si="790"/>
        <v>0</v>
      </c>
      <c r="P843" s="525">
        <f t="shared" si="790"/>
        <v>0</v>
      </c>
      <c r="Q843" s="525">
        <f t="shared" si="790"/>
        <v>0</v>
      </c>
    </row>
    <row r="844" spans="1:17" s="526" customFormat="1" hidden="1" outlineLevel="2">
      <c r="A844" s="593"/>
      <c r="B844" s="594"/>
      <c r="C844" s="595"/>
      <c r="D844" s="596" t="s">
        <v>719</v>
      </c>
      <c r="E844" s="525" t="s">
        <v>1214</v>
      </c>
      <c r="F844" s="525"/>
      <c r="G844" s="525" t="s">
        <v>255</v>
      </c>
      <c r="H844" s="525"/>
      <c r="I844" s="525"/>
      <c r="J844" s="525">
        <f t="shared" ref="J844:Q844" si="791" xml:space="preserve"> J800 * J839</f>
        <v>0</v>
      </c>
      <c r="K844" s="525">
        <f t="shared" si="791"/>
        <v>0</v>
      </c>
      <c r="L844" s="525">
        <f t="shared" si="791"/>
        <v>0</v>
      </c>
      <c r="M844" s="525">
        <f t="shared" si="791"/>
        <v>0</v>
      </c>
      <c r="N844" s="525">
        <f t="shared" si="791"/>
        <v>0</v>
      </c>
      <c r="O844" s="525">
        <f t="shared" si="791"/>
        <v>0</v>
      </c>
      <c r="P844" s="525">
        <f t="shared" si="791"/>
        <v>0</v>
      </c>
      <c r="Q844" s="525">
        <f t="shared" si="791"/>
        <v>0</v>
      </c>
    </row>
    <row r="845" spans="1:17" s="526" customFormat="1" hidden="1" outlineLevel="2">
      <c r="A845" s="593"/>
      <c r="B845" s="594"/>
      <c r="C845" s="595"/>
      <c r="D845" s="596" t="s">
        <v>631</v>
      </c>
      <c r="E845" s="525" t="s">
        <v>1215</v>
      </c>
      <c r="F845" s="525"/>
      <c r="G845" s="525" t="s">
        <v>255</v>
      </c>
      <c r="H845" s="525"/>
      <c r="I845" s="525"/>
      <c r="J845" s="525">
        <f t="shared" ref="J845:Q845" si="792" xml:space="preserve"> J801 * J839</f>
        <v>0</v>
      </c>
      <c r="K845" s="525">
        <f t="shared" si="792"/>
        <v>0</v>
      </c>
      <c r="L845" s="525">
        <f t="shared" si="792"/>
        <v>0</v>
      </c>
      <c r="M845" s="525">
        <f t="shared" si="792"/>
        <v>0</v>
      </c>
      <c r="N845" s="525">
        <f t="shared" si="792"/>
        <v>0</v>
      </c>
      <c r="O845" s="525">
        <f t="shared" si="792"/>
        <v>0</v>
      </c>
      <c r="P845" s="525">
        <f t="shared" si="792"/>
        <v>0</v>
      </c>
      <c r="Q845" s="525">
        <f t="shared" si="792"/>
        <v>0</v>
      </c>
    </row>
    <row r="846" spans="1:17" s="526" customFormat="1" hidden="1" outlineLevel="2">
      <c r="A846" s="593"/>
      <c r="B846" s="594"/>
      <c r="C846" s="595"/>
      <c r="D846" s="596"/>
      <c r="E846" s="525" t="s">
        <v>1216</v>
      </c>
      <c r="F846" s="525"/>
      <c r="G846" s="525" t="s">
        <v>255</v>
      </c>
      <c r="H846" s="525"/>
      <c r="I846" s="525"/>
      <c r="J846" s="525">
        <f t="shared" ref="J846:Q846" si="793" xml:space="preserve"> J802 * J839</f>
        <v>0</v>
      </c>
      <c r="K846" s="525">
        <f t="shared" si="793"/>
        <v>0</v>
      </c>
      <c r="L846" s="525">
        <f t="shared" si="793"/>
        <v>0</v>
      </c>
      <c r="M846" s="525">
        <f t="shared" si="793"/>
        <v>0</v>
      </c>
      <c r="N846" s="525">
        <f t="shared" si="793"/>
        <v>0</v>
      </c>
      <c r="O846" s="525">
        <f t="shared" si="793"/>
        <v>0</v>
      </c>
      <c r="P846" s="525">
        <f t="shared" si="793"/>
        <v>0</v>
      </c>
      <c r="Q846" s="525">
        <f t="shared" si="793"/>
        <v>0</v>
      </c>
    </row>
    <row r="847" spans="1:17" s="573" customFormat="1" hidden="1" outlineLevel="2">
      <c r="A847" s="572"/>
      <c r="B847" s="570"/>
      <c r="C847" s="574"/>
      <c r="D847" s="571"/>
      <c r="E847" s="577"/>
      <c r="F847" s="577"/>
      <c r="G847" s="577"/>
      <c r="H847" s="577"/>
      <c r="I847" s="577"/>
      <c r="J847" s="577"/>
      <c r="K847" s="577"/>
      <c r="L847" s="577"/>
      <c r="M847" s="577"/>
      <c r="N847" s="577"/>
      <c r="O847" s="577"/>
      <c r="P847" s="577"/>
      <c r="Q847" s="577"/>
    </row>
    <row r="848" spans="1:17" s="658" customFormat="1" hidden="1" outlineLevel="2">
      <c r="A848" s="654"/>
      <c r="B848" s="655"/>
      <c r="C848" s="656"/>
      <c r="D848" s="657"/>
      <c r="E848" s="645" t="s">
        <v>1217</v>
      </c>
      <c r="F848" s="645"/>
      <c r="G848" s="645" t="s">
        <v>255</v>
      </c>
      <c r="H848" s="645"/>
      <c r="I848" s="645"/>
      <c r="J848" s="645">
        <f t="shared" ref="J848" si="794" xml:space="preserve"> IF(J$11 = 1, J811 * J839 - (I852 - I846), J811 * J839)</f>
        <v>0</v>
      </c>
      <c r="K848" s="645">
        <f t="shared" ref="K848" si="795" xml:space="preserve"> IF(K$11 = 1, K811 * K839 - (J852 - J846), K811 * K839)</f>
        <v>0</v>
      </c>
      <c r="L848" s="645">
        <f t="shared" ref="L848" si="796" xml:space="preserve"> IF(L$11 = 1, L811 * L839 - (K852 - K846), L811 * L839)</f>
        <v>0</v>
      </c>
      <c r="M848" s="645">
        <f xml:space="preserve"> IF(M$11 = 1, M811 * M839 - (L852 - L846), M811 * M839)</f>
        <v>0</v>
      </c>
      <c r="N848" s="645">
        <f t="shared" ref="N848" si="797" xml:space="preserve"> IF(N$11 = 1, N811 * N839 - (M852 - M846), N811 * N839)</f>
        <v>0</v>
      </c>
      <c r="O848" s="645">
        <f t="shared" ref="O848" si="798" xml:space="preserve"> IF(O$11 = 1, O811 * O839 - (N852 - N846), O811 * O839)</f>
        <v>0</v>
      </c>
      <c r="P848" s="645">
        <f t="shared" ref="P848" si="799" xml:space="preserve"> IF(P$11 = 1, P811 * P839 - (O852 - O846), P811 * P839)</f>
        <v>0</v>
      </c>
      <c r="Q848" s="645">
        <f t="shared" ref="Q848" si="800" xml:space="preserve"> IF(Q$11 = 1, Q811 * Q839 - (P852 - P846), Q811 * Q839)</f>
        <v>0</v>
      </c>
    </row>
    <row r="849" spans="1:17" s="658" customFormat="1" hidden="1" outlineLevel="2">
      <c r="A849" s="654"/>
      <c r="B849" s="655"/>
      <c r="C849" s="656"/>
      <c r="D849" s="657" t="s">
        <v>719</v>
      </c>
      <c r="E849" s="645" t="s">
        <v>1218</v>
      </c>
      <c r="F849" s="645"/>
      <c r="G849" s="645" t="s">
        <v>255</v>
      </c>
      <c r="H849" s="645"/>
      <c r="I849" s="645"/>
      <c r="J849" s="645">
        <f>IF(J$11 = 1, (J812 - PR19FDPublishedTables!J762) * J839, J812 * J839)</f>
        <v>0</v>
      </c>
      <c r="K849" s="645">
        <f>IF(K$11 = 1, (K812 - PR19FDPublishedTables!K762) * K839, K812 * K839)</f>
        <v>0</v>
      </c>
      <c r="L849" s="645">
        <f>IF(L$11 = 1, (L812 - PR19FDPublishedTables!L762) * L839, L812 * L839)</f>
        <v>0</v>
      </c>
      <c r="M849" s="645">
        <f>IF(M$11 = 1, (M812 - PR19FDPublishedTables!M762) * M839, M812 * M839)</f>
        <v>0</v>
      </c>
      <c r="N849" s="645">
        <f>IF(N$11 = 1, (N812 - PR19FDPublishedTables!N762) * N839, N812 * N839)</f>
        <v>0</v>
      </c>
      <c r="O849" s="645">
        <f>IF(O$11 = 1, (O812 - PR19FDPublishedTables!O762) * O839, O812 * O839)</f>
        <v>0</v>
      </c>
      <c r="P849" s="645">
        <f>IF(P$11 = 1, (P812 - PR19FDPublishedTables!P762) * P839, P812 * P839)</f>
        <v>0</v>
      </c>
      <c r="Q849" s="645">
        <f>IF(Q$11 = 1, (Q812 - PR19FDPublishedTables!Q762) * Q839, Q812 * Q839)</f>
        <v>0</v>
      </c>
    </row>
    <row r="850" spans="1:17" s="526" customFormat="1" hidden="1" outlineLevel="2">
      <c r="A850" s="593"/>
      <c r="B850" s="594"/>
      <c r="C850" s="595"/>
      <c r="D850" s="596" t="s">
        <v>631</v>
      </c>
      <c r="E850" s="525" t="s">
        <v>1219</v>
      </c>
      <c r="F850" s="525"/>
      <c r="G850" s="525" t="s">
        <v>255</v>
      </c>
      <c r="H850" s="525"/>
      <c r="I850" s="525"/>
      <c r="J850" s="525">
        <f t="shared" ref="J850:Q850" si="801" xml:space="preserve"> J813 * J839</f>
        <v>0</v>
      </c>
      <c r="K850" s="525">
        <f t="shared" si="801"/>
        <v>0</v>
      </c>
      <c r="L850" s="525">
        <f t="shared" si="801"/>
        <v>0</v>
      </c>
      <c r="M850" s="525">
        <f t="shared" si="801"/>
        <v>0</v>
      </c>
      <c r="N850" s="525">
        <f t="shared" si="801"/>
        <v>0</v>
      </c>
      <c r="O850" s="525">
        <f t="shared" si="801"/>
        <v>0</v>
      </c>
      <c r="P850" s="525">
        <f t="shared" si="801"/>
        <v>0</v>
      </c>
      <c r="Q850" s="525">
        <f t="shared" si="801"/>
        <v>0</v>
      </c>
    </row>
    <row r="851" spans="1:17" s="526" customFormat="1" hidden="1" outlineLevel="2">
      <c r="A851" s="593"/>
      <c r="B851" s="594"/>
      <c r="C851" s="595"/>
      <c r="D851" s="596" t="s">
        <v>631</v>
      </c>
      <c r="E851" s="525" t="s">
        <v>1220</v>
      </c>
      <c r="F851" s="525"/>
      <c r="G851" s="525" t="s">
        <v>255</v>
      </c>
      <c r="H851" s="525"/>
      <c r="I851" s="525"/>
      <c r="J851" s="525">
        <f t="shared" ref="J851:Q851" si="802" xml:space="preserve"> J814 * J839</f>
        <v>0</v>
      </c>
      <c r="K851" s="525">
        <f t="shared" si="802"/>
        <v>0</v>
      </c>
      <c r="L851" s="525">
        <f t="shared" si="802"/>
        <v>0</v>
      </c>
      <c r="M851" s="525">
        <f t="shared" si="802"/>
        <v>0</v>
      </c>
      <c r="N851" s="525">
        <f t="shared" si="802"/>
        <v>0</v>
      </c>
      <c r="O851" s="525">
        <f t="shared" si="802"/>
        <v>0</v>
      </c>
      <c r="P851" s="525">
        <f t="shared" si="802"/>
        <v>0</v>
      </c>
      <c r="Q851" s="525">
        <f t="shared" si="802"/>
        <v>0</v>
      </c>
    </row>
    <row r="852" spans="1:17" s="526" customFormat="1" hidden="1" outlineLevel="2">
      <c r="A852" s="593"/>
      <c r="B852" s="594"/>
      <c r="C852" s="595"/>
      <c r="D852" s="596"/>
      <c r="E852" s="525" t="s">
        <v>1221</v>
      </c>
      <c r="F852" s="525"/>
      <c r="G852" s="525" t="s">
        <v>255</v>
      </c>
      <c r="H852" s="525"/>
      <c r="I852" s="525"/>
      <c r="J852" s="525">
        <f t="shared" ref="J852:Q852" si="803" xml:space="preserve"> IF( J$10 = 1, J807 * J839, J815 * J839)</f>
        <v>0</v>
      </c>
      <c r="K852" s="525">
        <f t="shared" si="803"/>
        <v>0</v>
      </c>
      <c r="L852" s="525">
        <f t="shared" si="803"/>
        <v>0</v>
      </c>
      <c r="M852" s="525">
        <f t="shared" si="803"/>
        <v>0</v>
      </c>
      <c r="N852" s="525">
        <f t="shared" si="803"/>
        <v>0</v>
      </c>
      <c r="O852" s="525">
        <f t="shared" si="803"/>
        <v>0</v>
      </c>
      <c r="P852" s="525">
        <f t="shared" si="803"/>
        <v>0</v>
      </c>
      <c r="Q852" s="525">
        <f t="shared" si="803"/>
        <v>0</v>
      </c>
    </row>
    <row r="853" spans="1:17" s="573" customFormat="1" hidden="1" outlineLevel="2">
      <c r="A853" s="572"/>
      <c r="B853" s="570"/>
      <c r="C853" s="574"/>
      <c r="D853" s="571"/>
      <c r="E853" s="577"/>
      <c r="F853" s="577"/>
      <c r="G853" s="577"/>
      <c r="H853" s="577"/>
      <c r="I853" s="577"/>
      <c r="J853" s="577"/>
      <c r="K853" s="577"/>
      <c r="L853" s="577"/>
      <c r="M853" s="577"/>
      <c r="N853" s="577"/>
      <c r="O853" s="577"/>
      <c r="P853" s="577"/>
      <c r="Q853" s="577"/>
    </row>
    <row r="854" spans="1:17" s="526" customFormat="1" hidden="1" outlineLevel="2">
      <c r="A854" s="593"/>
      <c r="B854" s="594"/>
      <c r="C854" s="595"/>
      <c r="D854" s="596"/>
      <c r="E854" s="525" t="s">
        <v>1222</v>
      </c>
      <c r="F854" s="525"/>
      <c r="G854" s="525" t="s">
        <v>255</v>
      </c>
      <c r="H854" s="525"/>
      <c r="I854" s="525"/>
      <c r="J854" s="525">
        <f t="shared" ref="J854:L854" si="804" xml:space="preserve"> J822 * J839</f>
        <v>0</v>
      </c>
      <c r="K854" s="525">
        <f t="shared" si="804"/>
        <v>0</v>
      </c>
      <c r="L854" s="525">
        <f t="shared" si="804"/>
        <v>0</v>
      </c>
      <c r="M854" s="525">
        <f xml:space="preserve"> M822 * M839</f>
        <v>0</v>
      </c>
      <c r="N854" s="525">
        <f t="shared" ref="N854:Q854" si="805" xml:space="preserve"> N822 * N839</f>
        <v>0</v>
      </c>
      <c r="O854" s="525">
        <f t="shared" si="805"/>
        <v>0</v>
      </c>
      <c r="P854" s="525">
        <f t="shared" si="805"/>
        <v>0</v>
      </c>
      <c r="Q854" s="525">
        <f t="shared" si="805"/>
        <v>0</v>
      </c>
    </row>
    <row r="855" spans="1:17" s="526" customFormat="1" hidden="1" outlineLevel="2">
      <c r="A855" s="593"/>
      <c r="B855" s="594"/>
      <c r="C855" s="595"/>
      <c r="D855" s="596" t="s">
        <v>719</v>
      </c>
      <c r="E855" s="525" t="s">
        <v>1223</v>
      </c>
      <c r="F855" s="525"/>
      <c r="G855" s="525" t="s">
        <v>255</v>
      </c>
      <c r="H855" s="525"/>
      <c r="I855" s="525"/>
      <c r="J855" s="525">
        <f t="shared" ref="J855:L855" si="806" xml:space="preserve"> J823 * J839</f>
        <v>0</v>
      </c>
      <c r="K855" s="525">
        <f t="shared" si="806"/>
        <v>0</v>
      </c>
      <c r="L855" s="525">
        <f t="shared" si="806"/>
        <v>0</v>
      </c>
      <c r="M855" s="525">
        <f xml:space="preserve"> M823 * M839</f>
        <v>0</v>
      </c>
      <c r="N855" s="525">
        <f t="shared" ref="N855:Q855" si="807" xml:space="preserve"> N823 * N839</f>
        <v>0</v>
      </c>
      <c r="O855" s="525">
        <f t="shared" si="807"/>
        <v>0</v>
      </c>
      <c r="P855" s="525">
        <f t="shared" si="807"/>
        <v>0</v>
      </c>
      <c r="Q855" s="525">
        <f t="shared" si="807"/>
        <v>0</v>
      </c>
    </row>
    <row r="856" spans="1:17" s="526" customFormat="1" hidden="1" outlineLevel="2">
      <c r="A856" s="593"/>
      <c r="B856" s="594"/>
      <c r="C856" s="595"/>
      <c r="D856" s="596" t="s">
        <v>719</v>
      </c>
      <c r="E856" s="525" t="s">
        <v>981</v>
      </c>
      <c r="F856" s="525"/>
      <c r="G856" s="525" t="s">
        <v>255</v>
      </c>
      <c r="H856" s="525"/>
      <c r="I856" s="525"/>
      <c r="J856" s="525">
        <f t="shared" ref="J856:Q856" si="808" xml:space="preserve"> J824 * J839</f>
        <v>0</v>
      </c>
      <c r="K856" s="525">
        <f t="shared" si="808"/>
        <v>0</v>
      </c>
      <c r="L856" s="525">
        <f t="shared" si="808"/>
        <v>0</v>
      </c>
      <c r="M856" s="525">
        <f t="shared" si="808"/>
        <v>0</v>
      </c>
      <c r="N856" s="525">
        <f t="shared" si="808"/>
        <v>0</v>
      </c>
      <c r="O856" s="525">
        <f t="shared" si="808"/>
        <v>0</v>
      </c>
      <c r="P856" s="525">
        <f t="shared" si="808"/>
        <v>0</v>
      </c>
      <c r="Q856" s="525">
        <f t="shared" si="808"/>
        <v>0</v>
      </c>
    </row>
    <row r="857" spans="1:17" s="526" customFormat="1" hidden="1" outlineLevel="2">
      <c r="A857" s="593"/>
      <c r="B857" s="594"/>
      <c r="C857" s="595"/>
      <c r="D857" s="596" t="s">
        <v>631</v>
      </c>
      <c r="E857" s="525" t="s">
        <v>1224</v>
      </c>
      <c r="F857" s="525"/>
      <c r="G857" s="525" t="s">
        <v>255</v>
      </c>
      <c r="H857" s="525"/>
      <c r="I857" s="525"/>
      <c r="J857" s="525">
        <f t="shared" ref="J857:Q857" si="809" xml:space="preserve"> J825 * J839</f>
        <v>0</v>
      </c>
      <c r="K857" s="525">
        <f t="shared" si="809"/>
        <v>0</v>
      </c>
      <c r="L857" s="525">
        <f t="shared" si="809"/>
        <v>0</v>
      </c>
      <c r="M857" s="525">
        <f t="shared" si="809"/>
        <v>0</v>
      </c>
      <c r="N857" s="525">
        <f t="shared" si="809"/>
        <v>0</v>
      </c>
      <c r="O857" s="525">
        <f t="shared" si="809"/>
        <v>0</v>
      </c>
      <c r="P857" s="525">
        <f t="shared" si="809"/>
        <v>0</v>
      </c>
      <c r="Q857" s="525">
        <f t="shared" si="809"/>
        <v>0</v>
      </c>
    </row>
    <row r="858" spans="1:17" s="526" customFormat="1" hidden="1" outlineLevel="2">
      <c r="A858" s="593"/>
      <c r="B858" s="594"/>
      <c r="C858" s="595"/>
      <c r="D858" s="596"/>
      <c r="E858" s="525" t="s">
        <v>1225</v>
      </c>
      <c r="F858" s="525"/>
      <c r="G858" s="525" t="s">
        <v>255</v>
      </c>
      <c r="H858" s="525"/>
      <c r="I858" s="525"/>
      <c r="J858" s="525">
        <f t="shared" ref="J858:Q858" si="810" xml:space="preserve"> IF( J$10 = 1, J818 * J839, J826 * J839)</f>
        <v>0</v>
      </c>
      <c r="K858" s="525">
        <f t="shared" si="810"/>
        <v>0</v>
      </c>
      <c r="L858" s="525">
        <f t="shared" si="810"/>
        <v>0</v>
      </c>
      <c r="M858" s="525">
        <f t="shared" si="810"/>
        <v>0</v>
      </c>
      <c r="N858" s="525">
        <f t="shared" si="810"/>
        <v>0</v>
      </c>
      <c r="O858" s="525">
        <f t="shared" si="810"/>
        <v>0</v>
      </c>
      <c r="P858" s="525">
        <f t="shared" si="810"/>
        <v>0</v>
      </c>
      <c r="Q858" s="525">
        <f t="shared" si="810"/>
        <v>0</v>
      </c>
    </row>
    <row r="859" spans="1:17" s="526" customFormat="1" hidden="1" outlineLevel="2">
      <c r="A859" s="593"/>
      <c r="B859" s="594"/>
      <c r="C859" s="595"/>
      <c r="D859" s="596"/>
      <c r="E859" s="525"/>
      <c r="F859" s="525"/>
      <c r="G859" s="525"/>
      <c r="H859" s="525"/>
      <c r="I859" s="525"/>
      <c r="J859" s="525"/>
      <c r="K859" s="525"/>
      <c r="L859" s="525"/>
      <c r="M859" s="525"/>
      <c r="N859" s="525"/>
      <c r="O859" s="525"/>
      <c r="P859" s="525"/>
      <c r="Q859" s="525"/>
    </row>
    <row r="860" spans="1:17" s="526" customFormat="1" hidden="1" outlineLevel="2">
      <c r="A860" s="593"/>
      <c r="B860" s="594"/>
      <c r="C860" s="595"/>
      <c r="D860" s="596"/>
      <c r="E860" s="525" t="s">
        <v>1226</v>
      </c>
      <c r="F860" s="525"/>
      <c r="G860" s="525" t="s">
        <v>255</v>
      </c>
      <c r="H860" s="525"/>
      <c r="I860" s="525"/>
      <c r="J860" s="525">
        <f xml:space="preserve"> J843 + J848 + J854</f>
        <v>0</v>
      </c>
      <c r="K860" s="525">
        <f t="shared" ref="K860:Q861" si="811" xml:space="preserve"> K843 + K848 + K854</f>
        <v>0</v>
      </c>
      <c r="L860" s="525">
        <f t="shared" si="811"/>
        <v>0</v>
      </c>
      <c r="M860" s="525">
        <f t="shared" si="811"/>
        <v>0</v>
      </c>
      <c r="N860" s="525">
        <f t="shared" si="811"/>
        <v>0</v>
      </c>
      <c r="O860" s="525">
        <f t="shared" si="811"/>
        <v>0</v>
      </c>
      <c r="P860" s="525">
        <f t="shared" si="811"/>
        <v>0</v>
      </c>
      <c r="Q860" s="525">
        <f t="shared" si="811"/>
        <v>0</v>
      </c>
    </row>
    <row r="861" spans="1:17" s="526" customFormat="1" hidden="1" outlineLevel="2">
      <c r="A861" s="593"/>
      <c r="B861" s="594"/>
      <c r="C861" s="595"/>
      <c r="D861" s="596" t="s">
        <v>719</v>
      </c>
      <c r="E861" s="525" t="s">
        <v>1227</v>
      </c>
      <c r="F861" s="525"/>
      <c r="G861" s="525" t="s">
        <v>255</v>
      </c>
      <c r="H861" s="525"/>
      <c r="I861" s="525"/>
      <c r="J861" s="525">
        <f xml:space="preserve"> J844 + J849 + J855</f>
        <v>0</v>
      </c>
      <c r="K861" s="525">
        <f t="shared" si="811"/>
        <v>0</v>
      </c>
      <c r="L861" s="525">
        <f t="shared" si="811"/>
        <v>0</v>
      </c>
      <c r="M861" s="525">
        <f xml:space="preserve"> M844 + M849 + M855</f>
        <v>0</v>
      </c>
      <c r="N861" s="525">
        <f t="shared" si="811"/>
        <v>0</v>
      </c>
      <c r="O861" s="525">
        <f t="shared" si="811"/>
        <v>0</v>
      </c>
      <c r="P861" s="525">
        <f t="shared" si="811"/>
        <v>0</v>
      </c>
      <c r="Q861" s="525">
        <f t="shared" si="811"/>
        <v>0</v>
      </c>
    </row>
    <row r="862" spans="1:17" s="526" customFormat="1" hidden="1" outlineLevel="2">
      <c r="A862" s="593"/>
      <c r="B862" s="594"/>
      <c r="C862" s="595"/>
      <c r="D862" s="596" t="s">
        <v>719</v>
      </c>
      <c r="E862" s="525" t="s">
        <v>1228</v>
      </c>
      <c r="F862" s="525"/>
      <c r="G862" s="525" t="s">
        <v>255</v>
      </c>
      <c r="H862" s="525"/>
      <c r="I862" s="525"/>
      <c r="J862" s="525">
        <f xml:space="preserve"> J856</f>
        <v>0</v>
      </c>
      <c r="K862" s="525">
        <f t="shared" ref="K862:Q862" si="812" xml:space="preserve"> K856</f>
        <v>0</v>
      </c>
      <c r="L862" s="525">
        <f t="shared" si="812"/>
        <v>0</v>
      </c>
      <c r="M862" s="525">
        <f t="shared" si="812"/>
        <v>0</v>
      </c>
      <c r="N862" s="525">
        <f t="shared" si="812"/>
        <v>0</v>
      </c>
      <c r="O862" s="525">
        <f t="shared" si="812"/>
        <v>0</v>
      </c>
      <c r="P862" s="525">
        <f t="shared" si="812"/>
        <v>0</v>
      </c>
      <c r="Q862" s="525">
        <f t="shared" si="812"/>
        <v>0</v>
      </c>
    </row>
    <row r="863" spans="1:17" s="526" customFormat="1" hidden="1" outlineLevel="2">
      <c r="A863" s="593"/>
      <c r="B863" s="594"/>
      <c r="C863" s="595"/>
      <c r="D863" s="596" t="s">
        <v>631</v>
      </c>
      <c r="E863" s="525" t="s">
        <v>1229</v>
      </c>
      <c r="F863" s="525"/>
      <c r="G863" s="525" t="s">
        <v>255</v>
      </c>
      <c r="H863" s="525"/>
      <c r="I863" s="525"/>
      <c r="J863" s="525">
        <f xml:space="preserve"> J845 + J850 + J857</f>
        <v>0</v>
      </c>
      <c r="K863" s="525">
        <f t="shared" ref="K863:Q863" si="813" xml:space="preserve"> K845 + K850 + K857</f>
        <v>0</v>
      </c>
      <c r="L863" s="525">
        <f t="shared" si="813"/>
        <v>0</v>
      </c>
      <c r="M863" s="525">
        <f xml:space="preserve"> M845 + M850 + M857</f>
        <v>0</v>
      </c>
      <c r="N863" s="525">
        <f t="shared" si="813"/>
        <v>0</v>
      </c>
      <c r="O863" s="525">
        <f t="shared" si="813"/>
        <v>0</v>
      </c>
      <c r="P863" s="525">
        <f t="shared" si="813"/>
        <v>0</v>
      </c>
      <c r="Q863" s="525">
        <f t="shared" si="813"/>
        <v>0</v>
      </c>
    </row>
    <row r="864" spans="1:17" s="526" customFormat="1" hidden="1" outlineLevel="2">
      <c r="A864" s="593"/>
      <c r="B864" s="594"/>
      <c r="C864" s="595"/>
      <c r="D864" s="596" t="s">
        <v>631</v>
      </c>
      <c r="E864" s="525" t="s">
        <v>1230</v>
      </c>
      <c r="F864" s="525"/>
      <c r="G864" s="525" t="s">
        <v>255</v>
      </c>
      <c r="H864" s="525"/>
      <c r="I864" s="525"/>
      <c r="J864" s="525">
        <f xml:space="preserve"> J851</f>
        <v>0</v>
      </c>
      <c r="K864" s="525">
        <f t="shared" ref="K864:Q864" si="814" xml:space="preserve"> K851</f>
        <v>0</v>
      </c>
      <c r="L864" s="525">
        <f t="shared" si="814"/>
        <v>0</v>
      </c>
      <c r="M864" s="525">
        <f t="shared" si="814"/>
        <v>0</v>
      </c>
      <c r="N864" s="525">
        <f t="shared" si="814"/>
        <v>0</v>
      </c>
      <c r="O864" s="525">
        <f t="shared" si="814"/>
        <v>0</v>
      </c>
      <c r="P864" s="525">
        <f t="shared" si="814"/>
        <v>0</v>
      </c>
      <c r="Q864" s="525">
        <f t="shared" si="814"/>
        <v>0</v>
      </c>
    </row>
    <row r="865" spans="1:17" s="526" customFormat="1" hidden="1" outlineLevel="2">
      <c r="A865" s="593"/>
      <c r="B865" s="594"/>
      <c r="C865" s="595"/>
      <c r="D865" s="596"/>
      <c r="E865" s="525" t="s">
        <v>1231</v>
      </c>
      <c r="F865" s="525"/>
      <c r="G865" s="525" t="s">
        <v>255</v>
      </c>
      <c r="H865" s="525"/>
      <c r="I865" s="525"/>
      <c r="J865" s="525">
        <f xml:space="preserve"> J846 + J852 + J858</f>
        <v>0</v>
      </c>
      <c r="K865" s="525">
        <f t="shared" ref="K865:Q865" si="815" xml:space="preserve"> K846 + K852 + K858</f>
        <v>0</v>
      </c>
      <c r="L865" s="525">
        <f t="shared" si="815"/>
        <v>0</v>
      </c>
      <c r="M865" s="525">
        <f xml:space="preserve"> M846 + M852 + M858</f>
        <v>0</v>
      </c>
      <c r="N865" s="525">
        <f t="shared" si="815"/>
        <v>0</v>
      </c>
      <c r="O865" s="525">
        <f t="shared" si="815"/>
        <v>0</v>
      </c>
      <c r="P865" s="525">
        <f t="shared" si="815"/>
        <v>0</v>
      </c>
      <c r="Q865" s="525">
        <f t="shared" si="815"/>
        <v>0</v>
      </c>
    </row>
    <row r="866" spans="1:17" s="526" customFormat="1" hidden="1" outlineLevel="2">
      <c r="A866" s="593"/>
      <c r="B866" s="594"/>
      <c r="C866" s="595"/>
      <c r="D866" s="596"/>
      <c r="E866" s="525"/>
      <c r="F866" s="525"/>
      <c r="G866" s="525"/>
      <c r="H866" s="525"/>
      <c r="I866" s="525"/>
      <c r="J866" s="525"/>
      <c r="K866" s="525"/>
      <c r="L866" s="525"/>
      <c r="M866" s="525"/>
      <c r="N866" s="525"/>
      <c r="O866" s="525"/>
      <c r="P866" s="525"/>
      <c r="Q866" s="525"/>
    </row>
    <row r="867" spans="1:17" s="526" customFormat="1" hidden="1" outlineLevel="2">
      <c r="A867" s="593"/>
      <c r="B867" s="594"/>
      <c r="C867" s="595"/>
      <c r="D867" s="596"/>
      <c r="E867" s="525" t="s">
        <v>1232</v>
      </c>
      <c r="F867" s="525"/>
      <c r="G867" s="525" t="s">
        <v>255</v>
      </c>
      <c r="H867" s="525"/>
      <c r="I867" s="525"/>
      <c r="J867" s="525">
        <f t="shared" ref="J867:Q867" si="816" xml:space="preserve"> J803 * J838</f>
        <v>0</v>
      </c>
      <c r="K867" s="525">
        <f t="shared" si="816"/>
        <v>0</v>
      </c>
      <c r="L867" s="525">
        <f t="shared" si="816"/>
        <v>0</v>
      </c>
      <c r="M867" s="525">
        <f t="shared" si="816"/>
        <v>0</v>
      </c>
      <c r="N867" s="525">
        <f t="shared" si="816"/>
        <v>0</v>
      </c>
      <c r="O867" s="525">
        <f t="shared" si="816"/>
        <v>0</v>
      </c>
      <c r="P867" s="525">
        <f t="shared" si="816"/>
        <v>0</v>
      </c>
      <c r="Q867" s="525">
        <f t="shared" si="816"/>
        <v>0</v>
      </c>
    </row>
    <row r="868" spans="1:17" s="526" customFormat="1" hidden="1" outlineLevel="2">
      <c r="A868" s="593"/>
      <c r="B868" s="594"/>
      <c r="C868" s="595"/>
      <c r="D868" s="596"/>
      <c r="E868" s="525" t="s">
        <v>1233</v>
      </c>
      <c r="F868" s="525"/>
      <c r="G868" s="525" t="s">
        <v>255</v>
      </c>
      <c r="H868" s="525"/>
      <c r="I868" s="525"/>
      <c r="J868" s="525">
        <f t="shared" ref="J868:Q868" si="817" xml:space="preserve"> J816 * J838</f>
        <v>0</v>
      </c>
      <c r="K868" s="525">
        <f t="shared" si="817"/>
        <v>0</v>
      </c>
      <c r="L868" s="525">
        <f t="shared" si="817"/>
        <v>0</v>
      </c>
      <c r="M868" s="525">
        <f t="shared" si="817"/>
        <v>0</v>
      </c>
      <c r="N868" s="525">
        <f t="shared" si="817"/>
        <v>0</v>
      </c>
      <c r="O868" s="525">
        <f t="shared" si="817"/>
        <v>0</v>
      </c>
      <c r="P868" s="525">
        <f t="shared" si="817"/>
        <v>0</v>
      </c>
      <c r="Q868" s="525">
        <f t="shared" si="817"/>
        <v>0</v>
      </c>
    </row>
    <row r="869" spans="1:17" s="526" customFormat="1" hidden="1" outlineLevel="2">
      <c r="A869" s="593"/>
      <c r="B869" s="594"/>
      <c r="C869" s="595"/>
      <c r="D869" s="596"/>
      <c r="E869" s="525" t="s">
        <v>1234</v>
      </c>
      <c r="F869" s="525"/>
      <c r="G869" s="525" t="s">
        <v>255</v>
      </c>
      <c r="H869" s="525"/>
      <c r="I869" s="525"/>
      <c r="J869" s="525">
        <f t="shared" ref="J869:Q869" si="818" xml:space="preserve"> J827 * J838</f>
        <v>0</v>
      </c>
      <c r="K869" s="525">
        <f t="shared" si="818"/>
        <v>0</v>
      </c>
      <c r="L869" s="525">
        <f t="shared" si="818"/>
        <v>0</v>
      </c>
      <c r="M869" s="525">
        <f t="shared" si="818"/>
        <v>0</v>
      </c>
      <c r="N869" s="525">
        <f t="shared" si="818"/>
        <v>0</v>
      </c>
      <c r="O869" s="525">
        <f t="shared" si="818"/>
        <v>0</v>
      </c>
      <c r="P869" s="525">
        <f t="shared" si="818"/>
        <v>0</v>
      </c>
      <c r="Q869" s="525">
        <f t="shared" si="818"/>
        <v>0</v>
      </c>
    </row>
    <row r="870" spans="1:17" s="529" customFormat="1" hidden="1" outlineLevel="2">
      <c r="A870" s="597"/>
      <c r="B870" s="598"/>
      <c r="C870" s="599"/>
      <c r="D870" s="600"/>
      <c r="E870" s="601" t="s">
        <v>1235</v>
      </c>
      <c r="F870" s="528"/>
      <c r="G870" s="528" t="s">
        <v>255</v>
      </c>
      <c r="H870" s="528"/>
      <c r="I870" s="528"/>
      <c r="J870" s="528">
        <f t="shared" ref="J870:Q870" si="819" xml:space="preserve"> SUM(J867:J869)</f>
        <v>0</v>
      </c>
      <c r="K870" s="528">
        <f t="shared" si="819"/>
        <v>0</v>
      </c>
      <c r="L870" s="528">
        <f t="shared" si="819"/>
        <v>0</v>
      </c>
      <c r="M870" s="528">
        <f t="shared" si="819"/>
        <v>0</v>
      </c>
      <c r="N870" s="528">
        <f t="shared" si="819"/>
        <v>0</v>
      </c>
      <c r="O870" s="528">
        <f t="shared" si="819"/>
        <v>0</v>
      </c>
      <c r="P870" s="528">
        <f t="shared" si="819"/>
        <v>0</v>
      </c>
      <c r="Q870" s="528">
        <f t="shared" si="819"/>
        <v>0</v>
      </c>
    </row>
    <row r="871" spans="1:17" s="573" customFormat="1" hidden="1" outlineLevel="1">
      <c r="A871" s="572"/>
      <c r="B871" s="570"/>
      <c r="C871" s="574"/>
      <c r="D871" s="571"/>
      <c r="E871" s="577"/>
      <c r="F871" s="577"/>
      <c r="G871" s="577"/>
      <c r="H871" s="577"/>
      <c r="I871" s="577"/>
      <c r="J871" s="577"/>
      <c r="K871" s="577"/>
      <c r="L871" s="577"/>
      <c r="M871" s="577"/>
      <c r="N871" s="577"/>
      <c r="O871" s="577"/>
      <c r="P871" s="577"/>
      <c r="Q871" s="577"/>
    </row>
    <row r="872" spans="1:17" s="573" customFormat="1" hidden="1" outlineLevel="1" collapsed="1">
      <c r="A872" s="572"/>
      <c r="B872" s="570" t="s">
        <v>994</v>
      </c>
      <c r="C872" s="574"/>
      <c r="D872" s="571"/>
      <c r="E872" s="577"/>
      <c r="F872" s="577"/>
      <c r="G872" s="577"/>
      <c r="H872" s="577"/>
      <c r="I872" s="577"/>
      <c r="J872" s="577"/>
      <c r="K872" s="577"/>
      <c r="L872" s="577"/>
      <c r="M872" s="577"/>
      <c r="N872" s="577"/>
      <c r="O872" s="577"/>
      <c r="P872" s="577"/>
      <c r="Q872" s="577"/>
    </row>
    <row r="873" spans="1:17" s="573" customFormat="1" hidden="1" outlineLevel="2">
      <c r="A873" s="572"/>
      <c r="B873" s="570"/>
      <c r="C873" s="574"/>
      <c r="D873" s="571"/>
      <c r="E873" s="577"/>
      <c r="F873" s="577"/>
      <c r="G873" s="577"/>
      <c r="H873" s="577"/>
      <c r="I873" s="577"/>
      <c r="J873" s="577"/>
      <c r="K873" s="577"/>
      <c r="L873" s="577"/>
      <c r="M873" s="577"/>
      <c r="N873" s="577"/>
      <c r="O873" s="577"/>
      <c r="P873" s="577"/>
      <c r="Q873" s="577"/>
    </row>
    <row r="874" spans="1:17" s="573" customFormat="1" hidden="1" outlineLevel="2">
      <c r="A874" s="572"/>
      <c r="B874" s="570"/>
      <c r="C874" s="574"/>
      <c r="D874" s="571"/>
      <c r="E874" s="577" t="str">
        <f t="shared" ref="E874:Q874" si="820" xml:space="preserve"> E846</f>
        <v>Closing RCV (RPI inflated RCV) - DMMY - nominal (year end prices)</v>
      </c>
      <c r="F874" s="577">
        <f t="shared" si="820"/>
        <v>0</v>
      </c>
      <c r="G874" s="577" t="str">
        <f t="shared" si="820"/>
        <v>£m</v>
      </c>
      <c r="H874" s="577">
        <f t="shared" si="820"/>
        <v>0</v>
      </c>
      <c r="I874" s="577">
        <f t="shared" si="820"/>
        <v>0</v>
      </c>
      <c r="J874" s="577">
        <f t="shared" si="820"/>
        <v>0</v>
      </c>
      <c r="K874" s="577">
        <f t="shared" si="820"/>
        <v>0</v>
      </c>
      <c r="L874" s="577">
        <f t="shared" si="820"/>
        <v>0</v>
      </c>
      <c r="M874" s="577">
        <f t="shared" si="820"/>
        <v>0</v>
      </c>
      <c r="N874" s="577">
        <f t="shared" si="820"/>
        <v>0</v>
      </c>
      <c r="O874" s="577">
        <f t="shared" si="820"/>
        <v>0</v>
      </c>
      <c r="P874" s="577">
        <f t="shared" si="820"/>
        <v>0</v>
      </c>
      <c r="Q874" s="577">
        <f t="shared" si="820"/>
        <v>0</v>
      </c>
    </row>
    <row r="875" spans="1:17" s="573" customFormat="1" hidden="1" outlineLevel="2">
      <c r="A875" s="572"/>
      <c r="B875" s="570"/>
      <c r="C875" s="574"/>
      <c r="D875" s="571" t="s">
        <v>719</v>
      </c>
      <c r="E875" s="577" t="str">
        <f t="shared" ref="E875:Q875" si="821" xml:space="preserve"> E852</f>
        <v>Closing RCV (CPIH inflated RCV) - DMMY - nominal (year end prices)</v>
      </c>
      <c r="F875" s="577">
        <f t="shared" si="821"/>
        <v>0</v>
      </c>
      <c r="G875" s="577" t="str">
        <f t="shared" si="821"/>
        <v>£m</v>
      </c>
      <c r="H875" s="577">
        <f t="shared" si="821"/>
        <v>0</v>
      </c>
      <c r="I875" s="577">
        <f t="shared" si="821"/>
        <v>0</v>
      </c>
      <c r="J875" s="577">
        <f t="shared" si="821"/>
        <v>0</v>
      </c>
      <c r="K875" s="577">
        <f t="shared" si="821"/>
        <v>0</v>
      </c>
      <c r="L875" s="577">
        <f t="shared" si="821"/>
        <v>0</v>
      </c>
      <c r="M875" s="577">
        <f t="shared" si="821"/>
        <v>0</v>
      </c>
      <c r="N875" s="577">
        <f t="shared" si="821"/>
        <v>0</v>
      </c>
      <c r="O875" s="577">
        <f t="shared" si="821"/>
        <v>0</v>
      </c>
      <c r="P875" s="577">
        <f t="shared" si="821"/>
        <v>0</v>
      </c>
      <c r="Q875" s="577">
        <f t="shared" si="821"/>
        <v>0</v>
      </c>
    </row>
    <row r="876" spans="1:17" s="573" customFormat="1" hidden="1" outlineLevel="2">
      <c r="A876" s="572"/>
      <c r="B876" s="570"/>
      <c r="C876" s="574"/>
      <c r="D876" s="571" t="s">
        <v>719</v>
      </c>
      <c r="E876" s="577" t="str">
        <f t="shared" ref="E876:Q876" si="822" xml:space="preserve"> E858</f>
        <v>Closing RCV (Post 2020 investment RCV) - DMMY - nominal (year end prices)</v>
      </c>
      <c r="F876" s="577">
        <f t="shared" si="822"/>
        <v>0</v>
      </c>
      <c r="G876" s="577" t="str">
        <f t="shared" si="822"/>
        <v>£m</v>
      </c>
      <c r="H876" s="577">
        <f t="shared" si="822"/>
        <v>0</v>
      </c>
      <c r="I876" s="577">
        <f t="shared" si="822"/>
        <v>0</v>
      </c>
      <c r="J876" s="577">
        <f t="shared" si="822"/>
        <v>0</v>
      </c>
      <c r="K876" s="577">
        <f t="shared" si="822"/>
        <v>0</v>
      </c>
      <c r="L876" s="577">
        <f t="shared" si="822"/>
        <v>0</v>
      </c>
      <c r="M876" s="577">
        <f t="shared" si="822"/>
        <v>0</v>
      </c>
      <c r="N876" s="577">
        <f t="shared" si="822"/>
        <v>0</v>
      </c>
      <c r="O876" s="577">
        <f t="shared" si="822"/>
        <v>0</v>
      </c>
      <c r="P876" s="577">
        <f t="shared" si="822"/>
        <v>0</v>
      </c>
      <c r="Q876" s="577">
        <f t="shared" si="822"/>
        <v>0</v>
      </c>
    </row>
    <row r="877" spans="1:17" s="446" customFormat="1" hidden="1" outlineLevel="2">
      <c r="A877" s="586"/>
      <c r="B877" s="587"/>
      <c r="C877" s="588"/>
      <c r="D877" s="589"/>
      <c r="E877" s="590" t="s">
        <v>1236</v>
      </c>
      <c r="F877" s="590"/>
      <c r="G877" s="590" t="s">
        <v>255</v>
      </c>
      <c r="H877" s="590"/>
      <c r="I877" s="590"/>
      <c r="J877" s="610">
        <f t="shared" ref="J877:Q877" si="823" xml:space="preserve"> SUM(J874:J876)</f>
        <v>0</v>
      </c>
      <c r="K877" s="610">
        <f t="shared" si="823"/>
        <v>0</v>
      </c>
      <c r="L877" s="610">
        <f t="shared" si="823"/>
        <v>0</v>
      </c>
      <c r="M877" s="610">
        <f t="shared" si="823"/>
        <v>0</v>
      </c>
      <c r="N877" s="610">
        <f t="shared" si="823"/>
        <v>0</v>
      </c>
      <c r="O877" s="610">
        <f t="shared" si="823"/>
        <v>0</v>
      </c>
      <c r="P877" s="610">
        <f t="shared" si="823"/>
        <v>0</v>
      </c>
      <c r="Q877" s="610">
        <f t="shared" si="823"/>
        <v>0</v>
      </c>
    </row>
    <row r="878" spans="1:17" s="573" customFormat="1" hidden="1" outlineLevel="2">
      <c r="A878" s="572"/>
      <c r="B878" s="570"/>
      <c r="C878" s="574"/>
      <c r="D878" s="571"/>
      <c r="E878" s="577"/>
      <c r="F878" s="577"/>
      <c r="G878" s="577"/>
      <c r="H878" s="577"/>
      <c r="I878" s="577"/>
      <c r="J878" s="577"/>
      <c r="K878" s="577"/>
      <c r="L878" s="577"/>
      <c r="M878" s="577"/>
      <c r="N878" s="577"/>
      <c r="O878" s="577"/>
      <c r="P878" s="577"/>
      <c r="Q878" s="577"/>
    </row>
    <row r="879" spans="1:17" s="573" customFormat="1" hidden="1" outlineLevel="2">
      <c r="A879" s="572"/>
      <c r="B879" s="570"/>
      <c r="C879" s="574"/>
      <c r="D879" s="571"/>
      <c r="E879" s="577" t="s">
        <v>1237</v>
      </c>
      <c r="F879" s="577"/>
      <c r="G879" s="577" t="s">
        <v>255</v>
      </c>
      <c r="H879" s="577"/>
      <c r="I879" s="577"/>
      <c r="J879" s="577">
        <f xml:space="preserve"> I874 * J$22</f>
        <v>0</v>
      </c>
      <c r="K879" s="577">
        <f t="shared" ref="J879:Q881" si="824" xml:space="preserve"> J874 * K$22</f>
        <v>0</v>
      </c>
      <c r="L879" s="577">
        <f t="shared" si="824"/>
        <v>0</v>
      </c>
      <c r="M879" s="577">
        <f xml:space="preserve"> L874 * M$22</f>
        <v>0</v>
      </c>
      <c r="N879" s="577">
        <f xml:space="preserve"> M874 * N$22</f>
        <v>0</v>
      </c>
      <c r="O879" s="577">
        <f t="shared" ref="O879:Q879" si="825" xml:space="preserve"> N874 * O$22</f>
        <v>0</v>
      </c>
      <c r="P879" s="577">
        <f t="shared" si="825"/>
        <v>0</v>
      </c>
      <c r="Q879" s="577">
        <f t="shared" si="825"/>
        <v>0</v>
      </c>
    </row>
    <row r="880" spans="1:17" s="573" customFormat="1" hidden="1" outlineLevel="2">
      <c r="A880" s="572"/>
      <c r="B880" s="570"/>
      <c r="C880" s="574"/>
      <c r="D880" s="571" t="s">
        <v>719</v>
      </c>
      <c r="E880" s="577" t="s">
        <v>1238</v>
      </c>
      <c r="F880" s="577"/>
      <c r="G880" s="577" t="s">
        <v>255</v>
      </c>
      <c r="H880" s="577"/>
      <c r="I880" s="577"/>
      <c r="J880" s="577">
        <f xml:space="preserve"> I875 * J$22</f>
        <v>0</v>
      </c>
      <c r="K880" s="577">
        <f t="shared" si="824"/>
        <v>0</v>
      </c>
      <c r="L880" s="577">
        <f t="shared" si="824"/>
        <v>0</v>
      </c>
      <c r="M880" s="577">
        <f t="shared" si="824"/>
        <v>0</v>
      </c>
      <c r="N880" s="577">
        <f t="shared" si="824"/>
        <v>0</v>
      </c>
      <c r="O880" s="577">
        <f t="shared" si="824"/>
        <v>0</v>
      </c>
      <c r="P880" s="577">
        <f t="shared" si="824"/>
        <v>0</v>
      </c>
      <c r="Q880" s="577">
        <f t="shared" si="824"/>
        <v>0</v>
      </c>
    </row>
    <row r="881" spans="1:17" s="573" customFormat="1" hidden="1" outlineLevel="2">
      <c r="A881" s="572"/>
      <c r="B881" s="570"/>
      <c r="C881" s="574"/>
      <c r="D881" s="571" t="s">
        <v>719</v>
      </c>
      <c r="E881" s="577" t="s">
        <v>1239</v>
      </c>
      <c r="F881" s="577"/>
      <c r="G881" s="577" t="s">
        <v>255</v>
      </c>
      <c r="H881" s="577"/>
      <c r="I881" s="577"/>
      <c r="J881" s="577">
        <f t="shared" si="824"/>
        <v>0</v>
      </c>
      <c r="K881" s="577">
        <f t="shared" si="824"/>
        <v>0</v>
      </c>
      <c r="L881" s="577">
        <f t="shared" si="824"/>
        <v>0</v>
      </c>
      <c r="M881" s="577">
        <f t="shared" si="824"/>
        <v>0</v>
      </c>
      <c r="N881" s="577">
        <f t="shared" si="824"/>
        <v>0</v>
      </c>
      <c r="O881" s="577">
        <f t="shared" si="824"/>
        <v>0</v>
      </c>
      <c r="P881" s="577">
        <f t="shared" si="824"/>
        <v>0</v>
      </c>
      <c r="Q881" s="577">
        <f t="shared" si="824"/>
        <v>0</v>
      </c>
    </row>
    <row r="882" spans="1:17" s="446" customFormat="1" hidden="1" outlineLevel="2">
      <c r="A882" s="586"/>
      <c r="B882" s="587"/>
      <c r="C882" s="588"/>
      <c r="D882" s="589"/>
      <c r="E882" s="590" t="s">
        <v>1240</v>
      </c>
      <c r="F882" s="590"/>
      <c r="G882" s="590" t="s">
        <v>255</v>
      </c>
      <c r="H882" s="590"/>
      <c r="I882" s="590"/>
      <c r="J882" s="610">
        <f t="shared" ref="J882" si="826" xml:space="preserve"> SUM(J879:J881)</f>
        <v>0</v>
      </c>
      <c r="K882" s="610">
        <f t="shared" ref="K882:Q882" si="827" xml:space="preserve"> SUM(K879:K881)</f>
        <v>0</v>
      </c>
      <c r="L882" s="610">
        <f t="shared" si="827"/>
        <v>0</v>
      </c>
      <c r="M882" s="610">
        <f t="shared" si="827"/>
        <v>0</v>
      </c>
      <c r="N882" s="610">
        <f t="shared" si="827"/>
        <v>0</v>
      </c>
      <c r="O882" s="610">
        <f t="shared" si="827"/>
        <v>0</v>
      </c>
      <c r="P882" s="610">
        <f t="shared" si="827"/>
        <v>0</v>
      </c>
      <c r="Q882" s="610">
        <f t="shared" si="827"/>
        <v>0</v>
      </c>
    </row>
    <row r="883" spans="1:17" s="573" customFormat="1" hidden="1" outlineLevel="2">
      <c r="A883" s="572"/>
      <c r="B883" s="570"/>
      <c r="C883" s="574"/>
      <c r="D883" s="571"/>
      <c r="E883" s="577"/>
      <c r="F883" s="577"/>
      <c r="G883" s="577"/>
      <c r="H883" s="577"/>
      <c r="I883" s="577"/>
      <c r="J883" s="577"/>
      <c r="K883" s="577"/>
      <c r="L883" s="577"/>
      <c r="M883" s="577"/>
      <c r="N883" s="577"/>
      <c r="O883" s="577"/>
      <c r="P883" s="577"/>
      <c r="Q883" s="577"/>
    </row>
    <row r="884" spans="1:17" s="573" customFormat="1" hidden="1" outlineLevel="2">
      <c r="A884" s="572"/>
      <c r="B884" s="570"/>
      <c r="C884" s="574"/>
      <c r="D884" s="571"/>
      <c r="E884" s="577" t="str">
        <f t="shared" ref="E884:Q884" si="828" xml:space="preserve"> E882</f>
        <v>Prior year closing RCV expressed in current year nominal terms - DMMY</v>
      </c>
      <c r="F884" s="577">
        <f t="shared" si="828"/>
        <v>0</v>
      </c>
      <c r="G884" s="577" t="str">
        <f t="shared" si="828"/>
        <v>£m</v>
      </c>
      <c r="H884" s="577">
        <f t="shared" si="828"/>
        <v>0</v>
      </c>
      <c r="I884" s="577">
        <f t="shared" si="828"/>
        <v>0</v>
      </c>
      <c r="J884" s="577">
        <f t="shared" si="828"/>
        <v>0</v>
      </c>
      <c r="K884" s="577">
        <f t="shared" si="828"/>
        <v>0</v>
      </c>
      <c r="L884" s="577">
        <f t="shared" si="828"/>
        <v>0</v>
      </c>
      <c r="M884" s="577">
        <f t="shared" si="828"/>
        <v>0</v>
      </c>
      <c r="N884" s="577">
        <f t="shared" si="828"/>
        <v>0</v>
      </c>
      <c r="O884" s="577">
        <f t="shared" si="828"/>
        <v>0</v>
      </c>
      <c r="P884" s="577">
        <f t="shared" si="828"/>
        <v>0</v>
      </c>
      <c r="Q884" s="577">
        <f t="shared" si="828"/>
        <v>0</v>
      </c>
    </row>
    <row r="885" spans="1:17" s="573" customFormat="1" hidden="1" outlineLevel="2">
      <c r="A885" s="572"/>
      <c r="B885" s="570"/>
      <c r="C885" s="574"/>
      <c r="D885" s="571" t="s">
        <v>631</v>
      </c>
      <c r="E885" s="577" t="s">
        <v>1241</v>
      </c>
      <c r="F885" s="577"/>
      <c r="G885" s="577" t="s">
        <v>255</v>
      </c>
      <c r="H885" s="577"/>
      <c r="I885" s="577"/>
      <c r="J885" s="577">
        <f xml:space="preserve"> I877</f>
        <v>0</v>
      </c>
      <c r="K885" s="577">
        <f t="shared" ref="K885:Q885" si="829" xml:space="preserve"> J877</f>
        <v>0</v>
      </c>
      <c r="L885" s="577">
        <f t="shared" si="829"/>
        <v>0</v>
      </c>
      <c r="M885" s="577">
        <f t="shared" si="829"/>
        <v>0</v>
      </c>
      <c r="N885" s="577">
        <f t="shared" si="829"/>
        <v>0</v>
      </c>
      <c r="O885" s="577">
        <f t="shared" si="829"/>
        <v>0</v>
      </c>
      <c r="P885" s="577">
        <f t="shared" si="829"/>
        <v>0</v>
      </c>
      <c r="Q885" s="577">
        <f t="shared" si="829"/>
        <v>0</v>
      </c>
    </row>
    <row r="886" spans="1:17" s="259" customFormat="1" hidden="1" outlineLevel="2">
      <c r="A886" s="256"/>
      <c r="B886" s="257"/>
      <c r="C886" s="258"/>
      <c r="D886" s="255"/>
      <c r="E886" s="266" t="str">
        <f t="shared" ref="E886:Q886" si="830" xml:space="preserve"> E$13</f>
        <v>Annual update active flag</v>
      </c>
      <c r="F886" s="266">
        <f t="shared" si="830"/>
        <v>0</v>
      </c>
      <c r="G886" s="266" t="str">
        <f t="shared" si="830"/>
        <v>Flag</v>
      </c>
      <c r="H886" s="266">
        <f t="shared" si="830"/>
        <v>0</v>
      </c>
      <c r="I886" s="266">
        <f t="shared" si="830"/>
        <v>0</v>
      </c>
      <c r="J886" s="266">
        <f t="shared" si="830"/>
        <v>0</v>
      </c>
      <c r="K886" s="266">
        <f t="shared" si="830"/>
        <v>0</v>
      </c>
      <c r="L886" s="266">
        <f t="shared" si="830"/>
        <v>1</v>
      </c>
      <c r="M886" s="266">
        <f t="shared" si="830"/>
        <v>1</v>
      </c>
      <c r="N886" s="266">
        <f t="shared" si="830"/>
        <v>1</v>
      </c>
      <c r="O886" s="266">
        <f t="shared" si="830"/>
        <v>0</v>
      </c>
      <c r="P886" s="266">
        <f t="shared" si="830"/>
        <v>0</v>
      </c>
      <c r="Q886" s="266">
        <f t="shared" si="830"/>
        <v>0</v>
      </c>
    </row>
    <row r="887" spans="1:17" s="573" customFormat="1" hidden="1" outlineLevel="2">
      <c r="A887" s="572"/>
      <c r="B887" s="570"/>
      <c r="C887" s="574"/>
      <c r="D887" s="571"/>
      <c r="E887" s="610" t="s">
        <v>1242</v>
      </c>
      <c r="F887" s="610"/>
      <c r="G887" s="610" t="s">
        <v>255</v>
      </c>
      <c r="H887" s="610"/>
      <c r="I887" s="610"/>
      <c r="J887" s="610">
        <f t="shared" ref="J887:Q887" si="831" xml:space="preserve"> J886 * (J884 - J885)</f>
        <v>0</v>
      </c>
      <c r="K887" s="610">
        <f t="shared" si="831"/>
        <v>0</v>
      </c>
      <c r="L887" s="610">
        <f t="shared" si="831"/>
        <v>0</v>
      </c>
      <c r="M887" s="610">
        <f t="shared" si="831"/>
        <v>0</v>
      </c>
      <c r="N887" s="610">
        <f t="shared" si="831"/>
        <v>0</v>
      </c>
      <c r="O887" s="610">
        <f t="shared" si="831"/>
        <v>0</v>
      </c>
      <c r="P887" s="610">
        <f t="shared" si="831"/>
        <v>0</v>
      </c>
      <c r="Q887" s="610">
        <f t="shared" si="831"/>
        <v>0</v>
      </c>
    </row>
    <row r="888" spans="1:17" s="617" customFormat="1" hidden="1" outlineLevel="1">
      <c r="A888" s="612"/>
      <c r="B888" s="613"/>
      <c r="C888" s="614"/>
      <c r="D888" s="615"/>
      <c r="E888" s="616"/>
    </row>
    <row r="889" spans="1:17" hidden="1" outlineLevel="1" collapsed="1">
      <c r="B889" s="85" t="s">
        <v>759</v>
      </c>
      <c r="D889" s="83"/>
    </row>
    <row r="890" spans="1:17" hidden="1" outlineLevel="2">
      <c r="D890" s="83"/>
    </row>
    <row r="891" spans="1:17" s="187" customFormat="1" hidden="1" outlineLevel="2">
      <c r="A891" s="183"/>
      <c r="B891" s="158"/>
      <c r="C891" s="185"/>
      <c r="D891" s="186"/>
      <c r="E891" s="181" t="str">
        <f xml:space="preserve"> Inp!E$206</f>
        <v>Regulatory equity notional (PR19FD)</v>
      </c>
      <c r="F891" s="181">
        <f xml:space="preserve"> Inp!F$206</f>
        <v>0</v>
      </c>
      <c r="G891" s="181" t="str">
        <f xml:space="preserve"> Inp!G$206</f>
        <v>%</v>
      </c>
      <c r="H891" s="181">
        <f xml:space="preserve"> Inp!H$206</f>
        <v>0</v>
      </c>
      <c r="I891" s="181">
        <f xml:space="preserve"> Inp!I$206</f>
        <v>0</v>
      </c>
      <c r="J891" s="291">
        <f xml:space="preserve"> Inp!J$206</f>
        <v>0</v>
      </c>
      <c r="K891" s="291">
        <f xml:space="preserve"> Inp!K$206</f>
        <v>0</v>
      </c>
      <c r="L891" s="291">
        <f xml:space="preserve"> Inp!L$206</f>
        <v>0</v>
      </c>
      <c r="M891" s="291">
        <f xml:space="preserve"> Inp!M$206</f>
        <v>0.4</v>
      </c>
      <c r="N891" s="291">
        <f xml:space="preserve"> Inp!N$206</f>
        <v>0.4</v>
      </c>
      <c r="O891" s="291">
        <f xml:space="preserve"> Inp!O$206</f>
        <v>0.4</v>
      </c>
      <c r="P891" s="291">
        <f xml:space="preserve"> Inp!P$206</f>
        <v>0.4</v>
      </c>
      <c r="Q891" s="291">
        <f xml:space="preserve"> Inp!Q$206</f>
        <v>0.4</v>
      </c>
    </row>
    <row r="892" spans="1:17" s="192" customFormat="1" hidden="1" outlineLevel="2">
      <c r="A892" s="188"/>
      <c r="B892" s="304"/>
      <c r="C892" s="190"/>
      <c r="D892" s="191"/>
      <c r="E892" s="195" t="str">
        <f t="shared" ref="E892:Q892" si="832" xml:space="preserve"> E870</f>
        <v>Average total RCV (year average) - DMMY - nominal (year average prices)</v>
      </c>
      <c r="F892" s="618">
        <f t="shared" si="832"/>
        <v>0</v>
      </c>
      <c r="G892" s="195" t="str">
        <f t="shared" si="832"/>
        <v>£m</v>
      </c>
      <c r="H892" s="618">
        <f t="shared" si="832"/>
        <v>0</v>
      </c>
      <c r="I892" s="618">
        <f t="shared" si="832"/>
        <v>0</v>
      </c>
      <c r="J892" s="618">
        <f t="shared" si="832"/>
        <v>0</v>
      </c>
      <c r="K892" s="618">
        <f t="shared" si="832"/>
        <v>0</v>
      </c>
      <c r="L892" s="618">
        <f t="shared" si="832"/>
        <v>0</v>
      </c>
      <c r="M892" s="618">
        <f t="shared" si="832"/>
        <v>0</v>
      </c>
      <c r="N892" s="618">
        <f t="shared" si="832"/>
        <v>0</v>
      </c>
      <c r="O892" s="618">
        <f t="shared" si="832"/>
        <v>0</v>
      </c>
      <c r="P892" s="618">
        <f t="shared" si="832"/>
        <v>0</v>
      </c>
      <c r="Q892" s="618">
        <f t="shared" si="832"/>
        <v>0</v>
      </c>
    </row>
    <row r="893" spans="1:17" s="192" customFormat="1" hidden="1" outlineLevel="2">
      <c r="A893" s="188"/>
      <c r="B893" s="304"/>
      <c r="C893" s="190"/>
      <c r="D893" s="191"/>
      <c r="E893" s="195" t="s">
        <v>1243</v>
      </c>
      <c r="F893" s="618"/>
      <c r="G893" s="195" t="s">
        <v>255</v>
      </c>
      <c r="H893" s="618"/>
      <c r="I893" s="618"/>
      <c r="J893" s="618">
        <f t="shared" ref="J893:Q893" si="833" xml:space="preserve"> J891 * J892</f>
        <v>0</v>
      </c>
      <c r="K893" s="618">
        <f t="shared" si="833"/>
        <v>0</v>
      </c>
      <c r="L893" s="618">
        <f t="shared" si="833"/>
        <v>0</v>
      </c>
      <c r="M893" s="618">
        <f t="shared" si="833"/>
        <v>0</v>
      </c>
      <c r="N893" s="618">
        <f t="shared" si="833"/>
        <v>0</v>
      </c>
      <c r="O893" s="618">
        <f t="shared" si="833"/>
        <v>0</v>
      </c>
      <c r="P893" s="618">
        <f t="shared" si="833"/>
        <v>0</v>
      </c>
      <c r="Q893" s="618">
        <f t="shared" si="833"/>
        <v>0</v>
      </c>
    </row>
    <row r="894" spans="1:17" s="192" customFormat="1" hidden="1" outlineLevel="2">
      <c r="A894" s="188"/>
      <c r="B894" s="304"/>
      <c r="C894" s="190"/>
      <c r="D894" s="191"/>
      <c r="E894" s="195" t="s">
        <v>1244</v>
      </c>
      <c r="F894" s="618"/>
      <c r="G894" s="195" t="s">
        <v>255</v>
      </c>
      <c r="H894" s="618"/>
      <c r="I894" s="618"/>
      <c r="J894" s="618">
        <f t="shared" ref="J894:Q894" si="834" xml:space="preserve"> J834 * J$13</f>
        <v>0</v>
      </c>
      <c r="K894" s="618">
        <f t="shared" si="834"/>
        <v>0</v>
      </c>
      <c r="L894" s="618">
        <f t="shared" si="834"/>
        <v>0</v>
      </c>
      <c r="M894" s="618">
        <f t="shared" si="834"/>
        <v>0</v>
      </c>
      <c r="N894" s="618">
        <f t="shared" si="834"/>
        <v>0</v>
      </c>
      <c r="O894" s="618">
        <f t="shared" si="834"/>
        <v>0</v>
      </c>
      <c r="P894" s="618">
        <f t="shared" si="834"/>
        <v>0</v>
      </c>
      <c r="Q894" s="618">
        <f t="shared" si="834"/>
        <v>0</v>
      </c>
    </row>
    <row r="895" spans="1:17" s="137" customFormat="1" hidden="1" outlineLevel="2">
      <c r="A895" s="369"/>
      <c r="B895" s="269"/>
      <c r="C895" s="370"/>
      <c r="D895" s="371"/>
      <c r="E895" s="275" t="s">
        <v>1245</v>
      </c>
      <c r="F895" s="585"/>
      <c r="G895" s="585" t="s">
        <v>255</v>
      </c>
      <c r="H895" s="585"/>
      <c r="I895" s="585"/>
      <c r="J895" s="525">
        <f xml:space="preserve"> J891 * J894</f>
        <v>0</v>
      </c>
      <c r="K895" s="525">
        <f t="shared" ref="K895" si="835" xml:space="preserve"> K891 * K894</f>
        <v>0</v>
      </c>
      <c r="L895" s="525">
        <f t="shared" ref="L895" si="836" xml:space="preserve"> L891 * L894</f>
        <v>0</v>
      </c>
      <c r="M895" s="525">
        <f t="shared" ref="M895" si="837" xml:space="preserve"> M891 * M894</f>
        <v>0</v>
      </c>
      <c r="N895" s="525">
        <f t="shared" ref="N895" si="838" xml:space="preserve"> N891 * N894</f>
        <v>0</v>
      </c>
      <c r="O895" s="525">
        <f t="shared" ref="O895" si="839" xml:space="preserve"> O891 * O894</f>
        <v>0</v>
      </c>
      <c r="P895" s="525">
        <f t="shared" ref="P895" si="840" xml:space="preserve"> P891 * P894</f>
        <v>0</v>
      </c>
      <c r="Q895" s="525">
        <f t="shared" ref="Q895" si="841" xml:space="preserve"> Q891 * Q894</f>
        <v>0</v>
      </c>
    </row>
    <row r="896" spans="1:17" s="192" customFormat="1" hidden="1" outlineLevel="1">
      <c r="A896" s="188"/>
      <c r="B896" s="85"/>
      <c r="C896" s="190"/>
      <c r="D896" s="191"/>
      <c r="E896" s="195"/>
    </row>
    <row r="897" spans="1:17" s="192" customFormat="1" hidden="1" outlineLevel="1" collapsed="1">
      <c r="A897" s="188"/>
      <c r="B897" s="85" t="s">
        <v>761</v>
      </c>
      <c r="C897" s="190"/>
      <c r="D897" s="191"/>
      <c r="E897" s="195"/>
    </row>
    <row r="898" spans="1:17" s="192" customFormat="1" hidden="1" outlineLevel="2">
      <c r="A898" s="188"/>
      <c r="B898" s="304"/>
      <c r="C898" s="190"/>
      <c r="D898" s="191"/>
      <c r="E898" s="195"/>
    </row>
    <row r="899" spans="1:17" s="187" customFormat="1" hidden="1" outlineLevel="2">
      <c r="A899" s="183"/>
      <c r="B899" s="158"/>
      <c r="C899" s="185"/>
      <c r="D899" s="186"/>
      <c r="E899" s="181" t="str">
        <f xml:space="preserve"> Inp!E$214</f>
        <v>Regulatory equity actual</v>
      </c>
      <c r="F899" s="181">
        <f xml:space="preserve"> Inp!F$214</f>
        <v>0</v>
      </c>
      <c r="G899" s="181" t="str">
        <f xml:space="preserve"> Inp!G$214</f>
        <v>%</v>
      </c>
      <c r="H899" s="181">
        <f xml:space="preserve"> Inp!H$214</f>
        <v>0</v>
      </c>
      <c r="I899" s="181">
        <f xml:space="preserve"> Inp!I$214</f>
        <v>0</v>
      </c>
      <c r="J899" s="291">
        <f xml:space="preserve"> Inp!J$214</f>
        <v>0</v>
      </c>
      <c r="K899" s="291">
        <f xml:space="preserve"> Inp!K$214</f>
        <v>0</v>
      </c>
      <c r="L899" s="291">
        <f xml:space="preserve"> Inp!L$214</f>
        <v>0</v>
      </c>
      <c r="M899" s="291">
        <f xml:space="preserve"> Inp!M$214</f>
        <v>0.33494999999999997</v>
      </c>
      <c r="N899" s="291">
        <f xml:space="preserve"> Inp!N$214</f>
        <v>0</v>
      </c>
      <c r="O899" s="291">
        <f xml:space="preserve"> Inp!O$214</f>
        <v>0</v>
      </c>
      <c r="P899" s="291">
        <f xml:space="preserve"> Inp!P$214</f>
        <v>0</v>
      </c>
      <c r="Q899" s="291">
        <f xml:space="preserve"> Inp!Q$214</f>
        <v>0</v>
      </c>
    </row>
    <row r="900" spans="1:17" s="192" customFormat="1" hidden="1" outlineLevel="2">
      <c r="A900" s="188"/>
      <c r="B900" s="304"/>
      <c r="C900" s="190"/>
      <c r="D900" s="191"/>
      <c r="E900" s="618" t="str">
        <f t="shared" ref="E900:Q900" si="842" xml:space="preserve"> E870</f>
        <v>Average total RCV (year average) - DMMY - nominal (year average prices)</v>
      </c>
      <c r="F900" s="618">
        <f t="shared" si="842"/>
        <v>0</v>
      </c>
      <c r="G900" s="618" t="str">
        <f t="shared" si="842"/>
        <v>£m</v>
      </c>
      <c r="H900" s="618">
        <f t="shared" si="842"/>
        <v>0</v>
      </c>
      <c r="I900" s="618">
        <f t="shared" si="842"/>
        <v>0</v>
      </c>
      <c r="J900" s="618">
        <f t="shared" si="842"/>
        <v>0</v>
      </c>
      <c r="K900" s="618">
        <f t="shared" si="842"/>
        <v>0</v>
      </c>
      <c r="L900" s="618">
        <f t="shared" si="842"/>
        <v>0</v>
      </c>
      <c r="M900" s="618">
        <f t="shared" si="842"/>
        <v>0</v>
      </c>
      <c r="N900" s="618">
        <f t="shared" si="842"/>
        <v>0</v>
      </c>
      <c r="O900" s="618">
        <f t="shared" si="842"/>
        <v>0</v>
      </c>
      <c r="P900" s="618">
        <f t="shared" si="842"/>
        <v>0</v>
      </c>
      <c r="Q900" s="618">
        <f t="shared" si="842"/>
        <v>0</v>
      </c>
    </row>
    <row r="901" spans="1:17" s="310" customFormat="1" hidden="1" outlineLevel="2">
      <c r="A901" s="306"/>
      <c r="B901" s="307"/>
      <c r="C901" s="308"/>
      <c r="D901" s="250"/>
      <c r="E901" s="619" t="s">
        <v>1246</v>
      </c>
      <c r="F901" s="397"/>
      <c r="G901" s="397" t="s">
        <v>255</v>
      </c>
      <c r="H901" s="397"/>
      <c r="I901" s="397"/>
      <c r="J901" s="619">
        <f t="shared" ref="J901:Q901" si="843" xml:space="preserve"> J899 * J900</f>
        <v>0</v>
      </c>
      <c r="K901" s="619">
        <f t="shared" si="843"/>
        <v>0</v>
      </c>
      <c r="L901" s="619">
        <f t="shared" si="843"/>
        <v>0</v>
      </c>
      <c r="M901" s="619">
        <f t="shared" si="843"/>
        <v>0</v>
      </c>
      <c r="N901" s="619">
        <f t="shared" si="843"/>
        <v>0</v>
      </c>
      <c r="O901" s="619">
        <f t="shared" si="843"/>
        <v>0</v>
      </c>
      <c r="P901" s="619">
        <f t="shared" si="843"/>
        <v>0</v>
      </c>
      <c r="Q901" s="619">
        <f t="shared" si="843"/>
        <v>0</v>
      </c>
    </row>
    <row r="902" spans="1:17" s="259" customFormat="1" hidden="1" outlineLevel="2">
      <c r="A902" s="256"/>
      <c r="B902" s="257"/>
      <c r="C902" s="258"/>
      <c r="D902" s="255"/>
      <c r="E902" s="274" t="s">
        <v>1244</v>
      </c>
      <c r="F902" s="398"/>
      <c r="G902" s="398" t="s">
        <v>255</v>
      </c>
      <c r="H902" s="398"/>
      <c r="I902" s="398"/>
      <c r="J902" s="274">
        <f t="shared" ref="J902:Q902" si="844" xml:space="preserve"> J834 * J$13</f>
        <v>0</v>
      </c>
      <c r="K902" s="274">
        <f t="shared" si="844"/>
        <v>0</v>
      </c>
      <c r="L902" s="274">
        <f t="shared" si="844"/>
        <v>0</v>
      </c>
      <c r="M902" s="274">
        <f t="shared" si="844"/>
        <v>0</v>
      </c>
      <c r="N902" s="274">
        <f t="shared" si="844"/>
        <v>0</v>
      </c>
      <c r="O902" s="274">
        <f t="shared" si="844"/>
        <v>0</v>
      </c>
      <c r="P902" s="274">
        <f t="shared" si="844"/>
        <v>0</v>
      </c>
      <c r="Q902" s="274">
        <f t="shared" si="844"/>
        <v>0</v>
      </c>
    </row>
    <row r="903" spans="1:17" s="259" customFormat="1" hidden="1" outlineLevel="2">
      <c r="A903" s="256"/>
      <c r="B903" s="257"/>
      <c r="C903" s="258"/>
      <c r="D903" s="255"/>
      <c r="E903" s="311" t="s">
        <v>1247</v>
      </c>
      <c r="F903" s="620"/>
      <c r="G903" s="620" t="s">
        <v>255</v>
      </c>
      <c r="H903" s="620"/>
      <c r="I903" s="620"/>
      <c r="J903" s="311">
        <f t="shared" ref="J903" si="845" xml:space="preserve"> J899 * J902</f>
        <v>0</v>
      </c>
      <c r="K903" s="311">
        <f t="shared" ref="K903" si="846" xml:space="preserve"> K899 * K902</f>
        <v>0</v>
      </c>
      <c r="L903" s="311">
        <f t="shared" ref="L903" si="847" xml:space="preserve"> L899 * L902</f>
        <v>0</v>
      </c>
      <c r="M903" s="311">
        <f t="shared" ref="M903" si="848" xml:space="preserve"> M899 * M902</f>
        <v>0</v>
      </c>
      <c r="N903" s="311">
        <f t="shared" ref="N903" si="849" xml:space="preserve"> N899 * N902</f>
        <v>0</v>
      </c>
      <c r="O903" s="311">
        <f t="shared" ref="O903" si="850" xml:space="preserve"> O899 * O902</f>
        <v>0</v>
      </c>
      <c r="P903" s="311">
        <f t="shared" ref="P903" si="851" xml:space="preserve"> P899 * P902</f>
        <v>0</v>
      </c>
      <c r="Q903" s="311">
        <f t="shared" ref="Q903" si="852" xml:space="preserve"> Q899 * Q902</f>
        <v>0</v>
      </c>
    </row>
    <row r="904" spans="1:17" s="148" customFormat="1" hidden="1" outlineLevel="1">
      <c r="A904" s="143"/>
      <c r="B904" s="144"/>
      <c r="C904" s="145"/>
      <c r="D904" s="146"/>
      <c r="E904" s="147"/>
      <c r="G904" s="149"/>
    </row>
    <row r="905" spans="1:17" s="240" customFormat="1" hidden="1" outlineLevel="1" collapsed="1">
      <c r="A905" s="237"/>
      <c r="B905" s="304" t="s">
        <v>1007</v>
      </c>
      <c r="C905" s="238"/>
      <c r="D905" s="239"/>
      <c r="E905" s="196"/>
      <c r="F905" s="196"/>
      <c r="G905" s="196"/>
      <c r="H905" s="196"/>
      <c r="I905" s="196"/>
      <c r="J905" s="196"/>
      <c r="K905" s="196"/>
      <c r="L905" s="196"/>
      <c r="M905" s="196"/>
      <c r="N905" s="196"/>
      <c r="O905" s="196"/>
      <c r="P905" s="196"/>
      <c r="Q905" s="196"/>
    </row>
    <row r="906" spans="1:17" s="240" customFormat="1" hidden="1" outlineLevel="2">
      <c r="A906" s="237"/>
      <c r="B906" s="241"/>
      <c r="C906" s="238"/>
      <c r="D906" s="239"/>
      <c r="E906" s="266"/>
      <c r="F906" s="266"/>
      <c r="G906" s="266"/>
      <c r="H906" s="266"/>
      <c r="I906" s="266"/>
      <c r="J906" s="266"/>
      <c r="K906" s="266"/>
      <c r="L906" s="266"/>
      <c r="M906" s="266"/>
      <c r="N906" s="266"/>
      <c r="O906" s="266"/>
      <c r="P906" s="266"/>
      <c r="Q906" s="266"/>
    </row>
    <row r="907" spans="1:17" s="240" customFormat="1" hidden="1" outlineLevel="2">
      <c r="A907" s="237"/>
      <c r="B907" s="241"/>
      <c r="C907" s="238"/>
      <c r="D907" s="239"/>
      <c r="E907" s="266" t="str">
        <f t="shared" ref="E907:Q907" si="853" xml:space="preserve"> E885</f>
        <v>Prior year closing RCV expressed in prior year nominal terms - DMMY</v>
      </c>
      <c r="F907" s="274">
        <f t="shared" si="853"/>
        <v>0</v>
      </c>
      <c r="G907" s="274" t="str">
        <f t="shared" si="853"/>
        <v>£m</v>
      </c>
      <c r="H907" s="274">
        <f t="shared" si="853"/>
        <v>0</v>
      </c>
      <c r="I907" s="274">
        <f t="shared" si="853"/>
        <v>0</v>
      </c>
      <c r="J907" s="274">
        <f t="shared" si="853"/>
        <v>0</v>
      </c>
      <c r="K907" s="274">
        <f t="shared" si="853"/>
        <v>0</v>
      </c>
      <c r="L907" s="274">
        <f t="shared" si="853"/>
        <v>0</v>
      </c>
      <c r="M907" s="274">
        <f t="shared" si="853"/>
        <v>0</v>
      </c>
      <c r="N907" s="274">
        <f t="shared" si="853"/>
        <v>0</v>
      </c>
      <c r="O907" s="274">
        <f t="shared" si="853"/>
        <v>0</v>
      </c>
      <c r="P907" s="274">
        <f t="shared" si="853"/>
        <v>0</v>
      </c>
      <c r="Q907" s="274">
        <f t="shared" si="853"/>
        <v>0</v>
      </c>
    </row>
    <row r="908" spans="1:17" s="240" customFormat="1" hidden="1" outlineLevel="2">
      <c r="A908" s="237"/>
      <c r="B908" s="241"/>
      <c r="C908" s="238"/>
      <c r="D908" s="239"/>
      <c r="E908" s="266" t="str">
        <f t="shared" ref="E908:Q908" si="854" xml:space="preserve"> E887</f>
        <v>Annual update roll forward for Indexation - DMMY</v>
      </c>
      <c r="F908" s="274">
        <f t="shared" si="854"/>
        <v>0</v>
      </c>
      <c r="G908" s="274" t="str">
        <f t="shared" si="854"/>
        <v>£m</v>
      </c>
      <c r="H908" s="274">
        <f t="shared" si="854"/>
        <v>0</v>
      </c>
      <c r="I908" s="274">
        <f t="shared" si="854"/>
        <v>0</v>
      </c>
      <c r="J908" s="274">
        <f t="shared" si="854"/>
        <v>0</v>
      </c>
      <c r="K908" s="274">
        <f t="shared" si="854"/>
        <v>0</v>
      </c>
      <c r="L908" s="274">
        <f t="shared" si="854"/>
        <v>0</v>
      </c>
      <c r="M908" s="274">
        <f t="shared" si="854"/>
        <v>0</v>
      </c>
      <c r="N908" s="274">
        <f t="shared" si="854"/>
        <v>0</v>
      </c>
      <c r="O908" s="274">
        <f t="shared" si="854"/>
        <v>0</v>
      </c>
      <c r="P908" s="274">
        <f t="shared" si="854"/>
        <v>0</v>
      </c>
      <c r="Q908" s="274">
        <f t="shared" si="854"/>
        <v>0</v>
      </c>
    </row>
    <row r="909" spans="1:17" s="240" customFormat="1" hidden="1" outlineLevel="2">
      <c r="A909" s="237"/>
      <c r="B909" s="241"/>
      <c r="C909" s="238"/>
      <c r="D909" s="239"/>
      <c r="E909" s="266" t="s">
        <v>1248</v>
      </c>
      <c r="F909" s="266"/>
      <c r="G909" s="266" t="s">
        <v>1009</v>
      </c>
      <c r="H909" s="266"/>
      <c r="I909" s="266"/>
      <c r="J909" s="267">
        <f t="shared" ref="J909" si="855" xml:space="preserve"> IF( J907 &lt;&gt; 0, 1 + J908 / J907, 0)</f>
        <v>0</v>
      </c>
      <c r="K909" s="267">
        <f t="shared" ref="K909" si="856" xml:space="preserve"> IF( K907 &lt;&gt; 0, 1 + K908 / K907, 0)</f>
        <v>0</v>
      </c>
      <c r="L909" s="267">
        <f t="shared" ref="L909" si="857" xml:space="preserve"> IF( L907 &lt;&gt; 0, 1 + L908 / L907, 0)</f>
        <v>0</v>
      </c>
      <c r="M909" s="267">
        <f xml:space="preserve"> IF( M907 &lt;&gt; 0, 1 + M908 / M907, 0)</f>
        <v>0</v>
      </c>
      <c r="N909" s="267">
        <f t="shared" ref="N909" si="858" xml:space="preserve"> IF( N907 &lt;&gt; 0, 1 + N908 / N907, 0)</f>
        <v>0</v>
      </c>
      <c r="O909" s="267">
        <f t="shared" ref="O909" si="859" xml:space="preserve"> IF( O907 &lt;&gt; 0, 1 + O908 / O907, 0)</f>
        <v>0</v>
      </c>
      <c r="P909" s="267">
        <f t="shared" ref="P909" si="860" xml:space="preserve"> IF( P907 &lt;&gt; 0, 1 + P908 / P907, 0)</f>
        <v>0</v>
      </c>
      <c r="Q909" s="267">
        <f t="shared" ref="Q909" si="861" xml:space="preserve"> IF( Q907 &lt;&gt; 0, 1 + Q908 / Q907, 0)</f>
        <v>0</v>
      </c>
    </row>
    <row r="910" spans="1:17" s="581" customFormat="1" hidden="1" outlineLevel="2">
      <c r="A910" s="578"/>
      <c r="B910" s="579"/>
      <c r="C910" s="580"/>
      <c r="E910" s="581" t="s">
        <v>1249</v>
      </c>
      <c r="G910" s="581" t="s">
        <v>446</v>
      </c>
      <c r="J910" s="581">
        <f t="shared" ref="J910:Q910" si="862" xml:space="preserve"> IF( J907 &lt;&gt; 0, J908 / J907, 0)</f>
        <v>0</v>
      </c>
      <c r="K910" s="581">
        <f t="shared" si="862"/>
        <v>0</v>
      </c>
      <c r="L910" s="581">
        <f t="shared" si="862"/>
        <v>0</v>
      </c>
      <c r="M910" s="581">
        <f t="shared" si="862"/>
        <v>0</v>
      </c>
      <c r="N910" s="581">
        <f t="shared" si="862"/>
        <v>0</v>
      </c>
      <c r="O910" s="581">
        <f t="shared" si="862"/>
        <v>0</v>
      </c>
      <c r="P910" s="581">
        <f t="shared" si="862"/>
        <v>0</v>
      </c>
      <c r="Q910" s="581">
        <f t="shared" si="862"/>
        <v>0</v>
      </c>
    </row>
    <row r="911" spans="1:17" s="240" customFormat="1" hidden="1" outlineLevel="2">
      <c r="A911" s="237"/>
      <c r="B911" s="241"/>
      <c r="C911" s="238"/>
      <c r="D911" s="239"/>
      <c r="E911" s="266"/>
      <c r="F911" s="266"/>
      <c r="G911" s="266"/>
      <c r="H911" s="266"/>
      <c r="I911" s="266"/>
      <c r="J911" s="266"/>
      <c r="K911" s="266"/>
      <c r="L911" s="266"/>
      <c r="M911" s="266"/>
      <c r="N911" s="266"/>
      <c r="O911" s="266"/>
      <c r="P911" s="266"/>
      <c r="Q911" s="266"/>
    </row>
    <row r="912" spans="1:17" s="240" customFormat="1" hidden="1" outlineLevel="2">
      <c r="A912" s="237"/>
      <c r="B912" s="241"/>
      <c r="C912" s="238"/>
      <c r="D912" s="239"/>
      <c r="E912" s="266" t="str">
        <f t="shared" ref="E912:Q912" si="863" xml:space="preserve"> E843</f>
        <v>Opening RCV (RPI inflated RCV) balance BEG - DMMY - nominal (year end prices)</v>
      </c>
      <c r="F912" s="274">
        <f t="shared" si="863"/>
        <v>0</v>
      </c>
      <c r="G912" s="274" t="str">
        <f t="shared" si="863"/>
        <v>£m</v>
      </c>
      <c r="H912" s="274">
        <f t="shared" si="863"/>
        <v>0</v>
      </c>
      <c r="I912" s="274">
        <f t="shared" si="863"/>
        <v>0</v>
      </c>
      <c r="J912" s="274">
        <f t="shared" si="863"/>
        <v>0</v>
      </c>
      <c r="K912" s="274">
        <f t="shared" si="863"/>
        <v>0</v>
      </c>
      <c r="L912" s="274">
        <f t="shared" si="863"/>
        <v>0</v>
      </c>
      <c r="M912" s="274">
        <f t="shared" si="863"/>
        <v>0</v>
      </c>
      <c r="N912" s="274">
        <f t="shared" si="863"/>
        <v>0</v>
      </c>
      <c r="O912" s="274">
        <f t="shared" si="863"/>
        <v>0</v>
      </c>
      <c r="P912" s="274">
        <f t="shared" si="863"/>
        <v>0</v>
      </c>
      <c r="Q912" s="274">
        <f t="shared" si="863"/>
        <v>0</v>
      </c>
    </row>
    <row r="913" spans="1:17" s="240" customFormat="1" hidden="1" outlineLevel="2">
      <c r="A913" s="237"/>
      <c r="B913" s="241"/>
      <c r="C913" s="238"/>
      <c r="D913" s="239"/>
      <c r="E913" s="274" t="str">
        <f t="shared" ref="E913:Q913" si="864" xml:space="preserve"> E844</f>
        <v>Indexation on RCV - CPI(H) + RPI wedge bf balance - DMMY - nominal (year end prices)</v>
      </c>
      <c r="F913" s="274">
        <f t="shared" si="864"/>
        <v>0</v>
      </c>
      <c r="G913" s="274" t="str">
        <f t="shared" si="864"/>
        <v>£m</v>
      </c>
      <c r="H913" s="274">
        <f t="shared" si="864"/>
        <v>0</v>
      </c>
      <c r="I913" s="274">
        <f t="shared" si="864"/>
        <v>0</v>
      </c>
      <c r="J913" s="274">
        <f t="shared" si="864"/>
        <v>0</v>
      </c>
      <c r="K913" s="274">
        <f t="shared" si="864"/>
        <v>0</v>
      </c>
      <c r="L913" s="274">
        <f t="shared" si="864"/>
        <v>0</v>
      </c>
      <c r="M913" s="274">
        <f t="shared" si="864"/>
        <v>0</v>
      </c>
      <c r="N913" s="274">
        <f t="shared" si="864"/>
        <v>0</v>
      </c>
      <c r="O913" s="274">
        <f t="shared" si="864"/>
        <v>0</v>
      </c>
      <c r="P913" s="274">
        <f t="shared" si="864"/>
        <v>0</v>
      </c>
      <c r="Q913" s="274">
        <f t="shared" si="864"/>
        <v>0</v>
      </c>
    </row>
    <row r="914" spans="1:17" s="240" customFormat="1" hidden="1" outlineLevel="2">
      <c r="A914" s="237"/>
      <c r="B914" s="241"/>
      <c r="C914" s="238"/>
      <c r="D914" s="239"/>
      <c r="E914" s="266" t="str">
        <f t="shared" ref="E914:Q914" si="865" xml:space="preserve"> E848</f>
        <v>Opening RCV (CPIH inflated RCV) balance BEG - DMMY - nominal (year end prices)</v>
      </c>
      <c r="F914" s="274">
        <f t="shared" si="865"/>
        <v>0</v>
      </c>
      <c r="G914" s="274" t="str">
        <f t="shared" si="865"/>
        <v>£m</v>
      </c>
      <c r="H914" s="274">
        <f t="shared" si="865"/>
        <v>0</v>
      </c>
      <c r="I914" s="274">
        <f t="shared" si="865"/>
        <v>0</v>
      </c>
      <c r="J914" s="274">
        <f t="shared" si="865"/>
        <v>0</v>
      </c>
      <c r="K914" s="274">
        <f t="shared" si="865"/>
        <v>0</v>
      </c>
      <c r="L914" s="274">
        <f t="shared" si="865"/>
        <v>0</v>
      </c>
      <c r="M914" s="274">
        <f t="shared" si="865"/>
        <v>0</v>
      </c>
      <c r="N914" s="274">
        <f t="shared" si="865"/>
        <v>0</v>
      </c>
      <c r="O914" s="274">
        <f t="shared" si="865"/>
        <v>0</v>
      </c>
      <c r="P914" s="274">
        <f t="shared" si="865"/>
        <v>0</v>
      </c>
      <c r="Q914" s="274">
        <f t="shared" si="865"/>
        <v>0</v>
      </c>
    </row>
    <row r="915" spans="1:17" s="240" customFormat="1" hidden="1" outlineLevel="2">
      <c r="A915" s="237"/>
      <c r="B915" s="241"/>
      <c r="C915" s="238"/>
      <c r="D915" s="239"/>
      <c r="E915" s="266" t="str">
        <f t="shared" ref="E915:Q915" si="866" xml:space="preserve"> E849</f>
        <v>Indexation on RCV (CPIH inflated RCV) bf balance - DMMY - nominal (year end prices)</v>
      </c>
      <c r="F915" s="274">
        <f t="shared" si="866"/>
        <v>0</v>
      </c>
      <c r="G915" s="274" t="str">
        <f t="shared" si="866"/>
        <v>£m</v>
      </c>
      <c r="H915" s="274">
        <f t="shared" si="866"/>
        <v>0</v>
      </c>
      <c r="I915" s="274">
        <f t="shared" si="866"/>
        <v>0</v>
      </c>
      <c r="J915" s="274">
        <f t="shared" si="866"/>
        <v>0</v>
      </c>
      <c r="K915" s="274">
        <f t="shared" si="866"/>
        <v>0</v>
      </c>
      <c r="L915" s="274">
        <f t="shared" si="866"/>
        <v>0</v>
      </c>
      <c r="M915" s="274">
        <f t="shared" si="866"/>
        <v>0</v>
      </c>
      <c r="N915" s="274">
        <f t="shared" si="866"/>
        <v>0</v>
      </c>
      <c r="O915" s="274">
        <f t="shared" si="866"/>
        <v>0</v>
      </c>
      <c r="P915" s="274">
        <f t="shared" si="866"/>
        <v>0</v>
      </c>
      <c r="Q915" s="274">
        <f t="shared" si="866"/>
        <v>0</v>
      </c>
    </row>
    <row r="916" spans="1:17" s="240" customFormat="1" hidden="1" outlineLevel="2">
      <c r="A916" s="237"/>
      <c r="B916" s="241"/>
      <c r="C916" s="238"/>
      <c r="D916" s="239"/>
      <c r="E916" s="266" t="s">
        <v>1250</v>
      </c>
      <c r="F916" s="266"/>
      <c r="G916" s="266" t="s">
        <v>255</v>
      </c>
      <c r="H916" s="266"/>
      <c r="I916" s="266"/>
      <c r="J916" s="274">
        <f t="shared" ref="J916" si="867" xml:space="preserve"> J912 + J913 - J914 - J915</f>
        <v>0</v>
      </c>
      <c r="K916" s="274">
        <f t="shared" ref="K916" si="868" xml:space="preserve"> K912 + K913 - K914 - K915</f>
        <v>0</v>
      </c>
      <c r="L916" s="274">
        <f t="shared" ref="L916" si="869" xml:space="preserve"> L912 + L913 - L914 - L915</f>
        <v>0</v>
      </c>
      <c r="M916" s="274">
        <f xml:space="preserve"> M912 + M913 - M914 - M915</f>
        <v>0</v>
      </c>
      <c r="N916" s="274">
        <f t="shared" ref="N916" si="870" xml:space="preserve"> N912 + N913 - N914 - N915</f>
        <v>0</v>
      </c>
      <c r="O916" s="274">
        <f t="shared" ref="O916" si="871" xml:space="preserve"> O912 + O913 - O914 - O915</f>
        <v>0</v>
      </c>
      <c r="P916" s="274">
        <f t="shared" ref="P916" si="872" xml:space="preserve"> P912 + P913 - P914 - P915</f>
        <v>0</v>
      </c>
      <c r="Q916" s="274">
        <f t="shared" ref="Q916" si="873" xml:space="preserve"> Q912 + Q913 - Q914 - Q915</f>
        <v>0</v>
      </c>
    </row>
    <row r="917" spans="1:17" s="240" customFormat="1" hidden="1" outlineLevel="2">
      <c r="A917" s="237"/>
      <c r="B917" s="241"/>
      <c r="C917" s="238"/>
      <c r="D917" s="239"/>
      <c r="E917" s="266" t="s">
        <v>1251</v>
      </c>
      <c r="F917" s="266"/>
      <c r="G917" s="266" t="s">
        <v>1009</v>
      </c>
      <c r="H917" s="266"/>
      <c r="I917" s="266"/>
      <c r="J917" s="267">
        <f t="shared" ref="J917:Q917" si="874" xml:space="preserve"> IF( J907 &lt;&gt; 0, 1 + J916 / J907, 0)</f>
        <v>0</v>
      </c>
      <c r="K917" s="267">
        <f t="shared" si="874"/>
        <v>0</v>
      </c>
      <c r="L917" s="267">
        <f t="shared" si="874"/>
        <v>0</v>
      </c>
      <c r="M917" s="267">
        <f t="shared" si="874"/>
        <v>0</v>
      </c>
      <c r="N917" s="267">
        <f t="shared" si="874"/>
        <v>0</v>
      </c>
      <c r="O917" s="267">
        <f t="shared" si="874"/>
        <v>0</v>
      </c>
      <c r="P917" s="267">
        <f t="shared" si="874"/>
        <v>0</v>
      </c>
      <c r="Q917" s="267">
        <f t="shared" si="874"/>
        <v>0</v>
      </c>
    </row>
    <row r="918" spans="1:17" s="581" customFormat="1" hidden="1" outlineLevel="2">
      <c r="A918" s="578"/>
      <c r="B918" s="579"/>
      <c r="C918" s="580"/>
      <c r="E918" s="581" t="s">
        <v>1252</v>
      </c>
      <c r="G918" s="581" t="s">
        <v>446</v>
      </c>
      <c r="J918" s="581">
        <f t="shared" ref="J918:Q918" si="875" xml:space="preserve"> IF( J907 &lt;&gt; 0, J916 / J907, 0)</f>
        <v>0</v>
      </c>
      <c r="K918" s="581">
        <f t="shared" si="875"/>
        <v>0</v>
      </c>
      <c r="L918" s="581">
        <f t="shared" si="875"/>
        <v>0</v>
      </c>
      <c r="M918" s="581">
        <f t="shared" si="875"/>
        <v>0</v>
      </c>
      <c r="N918" s="581">
        <f t="shared" si="875"/>
        <v>0</v>
      </c>
      <c r="O918" s="581">
        <f t="shared" si="875"/>
        <v>0</v>
      </c>
      <c r="P918" s="581">
        <f t="shared" si="875"/>
        <v>0</v>
      </c>
      <c r="Q918" s="581">
        <f t="shared" si="875"/>
        <v>0</v>
      </c>
    </row>
    <row r="919" spans="1:17" s="240" customFormat="1" hidden="1" outlineLevel="2">
      <c r="A919" s="237"/>
      <c r="B919" s="241"/>
      <c r="C919" s="238"/>
      <c r="D919" s="239"/>
      <c r="E919" s="266"/>
      <c r="F919" s="266"/>
      <c r="G919" s="266"/>
      <c r="H919" s="266"/>
      <c r="I919" s="266"/>
      <c r="J919" s="266"/>
      <c r="K919" s="266"/>
      <c r="L919" s="266"/>
      <c r="M919" s="266"/>
      <c r="N919" s="266"/>
      <c r="O919" s="266"/>
      <c r="P919" s="266"/>
      <c r="Q919" s="266"/>
    </row>
    <row r="920" spans="1:17" s="581" customFormat="1" hidden="1" outlineLevel="2">
      <c r="A920" s="578"/>
      <c r="B920" s="579"/>
      <c r="C920" s="580"/>
      <c r="E920" s="581" t="str">
        <f t="shared" ref="E920:Q920" si="876" xml:space="preserve"> E910</f>
        <v>CPIH indexation rate - DMMY</v>
      </c>
      <c r="F920" s="581">
        <f t="shared" si="876"/>
        <v>0</v>
      </c>
      <c r="G920" s="581" t="str">
        <f t="shared" si="876"/>
        <v>%</v>
      </c>
      <c r="H920" s="581">
        <f t="shared" si="876"/>
        <v>0</v>
      </c>
      <c r="I920" s="581">
        <f t="shared" si="876"/>
        <v>0</v>
      </c>
      <c r="J920" s="581">
        <f t="shared" si="876"/>
        <v>0</v>
      </c>
      <c r="K920" s="581">
        <f t="shared" si="876"/>
        <v>0</v>
      </c>
      <c r="L920" s="581">
        <f t="shared" si="876"/>
        <v>0</v>
      </c>
      <c r="M920" s="581">
        <f t="shared" si="876"/>
        <v>0</v>
      </c>
      <c r="N920" s="581">
        <f t="shared" si="876"/>
        <v>0</v>
      </c>
      <c r="O920" s="581">
        <f t="shared" si="876"/>
        <v>0</v>
      </c>
      <c r="P920" s="581">
        <f t="shared" si="876"/>
        <v>0</v>
      </c>
      <c r="Q920" s="581">
        <f t="shared" si="876"/>
        <v>0</v>
      </c>
    </row>
    <row r="921" spans="1:17" s="581" customFormat="1" hidden="1" outlineLevel="2">
      <c r="A921" s="578"/>
      <c r="B921" s="579"/>
      <c r="C921" s="580"/>
      <c r="E921" s="581" t="str">
        <f t="shared" ref="E921:L921" si="877" xml:space="preserve"> E918</f>
        <v>RPI wedge indexation rate - DMMY</v>
      </c>
      <c r="F921" s="581">
        <f t="shared" si="877"/>
        <v>0</v>
      </c>
      <c r="G921" s="581" t="str">
        <f t="shared" si="877"/>
        <v>%</v>
      </c>
      <c r="H921" s="581">
        <f t="shared" si="877"/>
        <v>0</v>
      </c>
      <c r="I921" s="581">
        <f t="shared" si="877"/>
        <v>0</v>
      </c>
      <c r="J921" s="581">
        <f t="shared" si="877"/>
        <v>0</v>
      </c>
      <c r="K921" s="581">
        <f t="shared" si="877"/>
        <v>0</v>
      </c>
      <c r="L921" s="581">
        <f t="shared" si="877"/>
        <v>0</v>
      </c>
      <c r="M921" s="581">
        <f xml:space="preserve"> M918</f>
        <v>0</v>
      </c>
      <c r="N921" s="581">
        <f t="shared" ref="N921:Q921" si="878" xml:space="preserve"> N918</f>
        <v>0</v>
      </c>
      <c r="O921" s="581">
        <f t="shared" si="878"/>
        <v>0</v>
      </c>
      <c r="P921" s="581">
        <f t="shared" si="878"/>
        <v>0</v>
      </c>
      <c r="Q921" s="581">
        <f t="shared" si="878"/>
        <v>0</v>
      </c>
    </row>
    <row r="922" spans="1:17" s="197" customFormat="1" hidden="1" outlineLevel="2">
      <c r="A922" s="582"/>
      <c r="B922" s="583"/>
      <c r="C922" s="584"/>
      <c r="E922" s="197" t="s">
        <v>1253</v>
      </c>
      <c r="G922" s="197" t="s">
        <v>446</v>
      </c>
      <c r="J922" s="197">
        <f t="shared" ref="J922" si="879" xml:space="preserve"> (1 + J920) * (1 + J921) -1</f>
        <v>0</v>
      </c>
      <c r="K922" s="197">
        <f t="shared" ref="K922" si="880" xml:space="preserve"> (1 + K920) * (1 + K921) -1</f>
        <v>0</v>
      </c>
      <c r="L922" s="197">
        <f t="shared" ref="L922" si="881" xml:space="preserve"> (1 + L920) * (1 + L921) -1</f>
        <v>0</v>
      </c>
      <c r="M922" s="197">
        <f xml:space="preserve"> (1 + M920) * (1 + M921) -1</f>
        <v>0</v>
      </c>
      <c r="N922" s="197">
        <f xml:space="preserve"> (1 + N920) * (1 + N921) -1</f>
        <v>0</v>
      </c>
      <c r="O922" s="197">
        <f t="shared" ref="O922" si="882" xml:space="preserve"> (1 + O920) * (1 + O921) -1</f>
        <v>0</v>
      </c>
      <c r="P922" s="197">
        <f t="shared" ref="P922" si="883" xml:space="preserve"> (1 + P920) * (1 + P921) -1</f>
        <v>0</v>
      </c>
      <c r="Q922" s="197">
        <f t="shared" ref="Q922" si="884" xml:space="preserve"> (1 + Q920) * (1 + Q921) -1</f>
        <v>0</v>
      </c>
    </row>
    <row r="923" spans="1:17" s="137" customFormat="1" hidden="1" outlineLevel="2">
      <c r="A923" s="369"/>
      <c r="B923" s="380"/>
      <c r="C923" s="370"/>
      <c r="D923" s="371"/>
      <c r="E923" s="275"/>
      <c r="F923" s="275"/>
      <c r="G923" s="275"/>
      <c r="H923" s="275"/>
      <c r="I923" s="275"/>
      <c r="J923" s="197"/>
      <c r="K923" s="197"/>
      <c r="L923" s="197"/>
      <c r="M923" s="197"/>
      <c r="N923" s="197"/>
      <c r="O923" s="197"/>
      <c r="P923" s="197"/>
      <c r="Q923" s="197"/>
    </row>
    <row r="924" spans="1:17" s="259" customFormat="1" hidden="1" outlineLevel="1">
      <c r="A924" s="256"/>
      <c r="B924" s="257"/>
      <c r="C924" s="258"/>
      <c r="D924" s="255"/>
      <c r="E924" s="196"/>
      <c r="F924" s="240"/>
      <c r="G924" s="240"/>
      <c r="H924" s="240"/>
      <c r="I924" s="240"/>
      <c r="J924" s="196"/>
      <c r="K924" s="196"/>
      <c r="L924" s="196"/>
      <c r="M924" s="196"/>
      <c r="N924" s="196"/>
      <c r="O924" s="196"/>
      <c r="P924" s="196"/>
      <c r="Q924" s="196"/>
    </row>
    <row r="925" spans="1:17" s="259" customFormat="1">
      <c r="A925" s="256"/>
      <c r="B925" s="257"/>
      <c r="C925" s="258"/>
      <c r="D925" s="255"/>
      <c r="E925" s="196"/>
      <c r="F925" s="196"/>
      <c r="G925" s="196"/>
      <c r="H925" s="196"/>
      <c r="I925" s="196"/>
      <c r="J925" s="196"/>
      <c r="K925" s="196"/>
      <c r="L925" s="196"/>
      <c r="M925" s="196"/>
      <c r="N925" s="196"/>
      <c r="O925" s="196"/>
      <c r="P925" s="196"/>
      <c r="Q925" s="196"/>
    </row>
    <row r="926" spans="1:17" s="33" customFormat="1" collapsed="1">
      <c r="A926" s="33" t="s">
        <v>1254</v>
      </c>
    </row>
    <row r="927" spans="1:17" s="573" customFormat="1" hidden="1" outlineLevel="1">
      <c r="A927" s="572"/>
      <c r="B927" s="570"/>
      <c r="C927" s="574"/>
      <c r="D927" s="571"/>
      <c r="E927" s="577"/>
      <c r="F927" s="577"/>
      <c r="G927" s="577"/>
      <c r="H927" s="577"/>
      <c r="I927" s="577"/>
      <c r="J927" s="577"/>
      <c r="K927" s="577"/>
      <c r="L927" s="577"/>
      <c r="M927" s="577"/>
      <c r="N927" s="577"/>
      <c r="O927" s="577"/>
      <c r="P927" s="577"/>
      <c r="Q927" s="577"/>
    </row>
    <row r="928" spans="1:17" s="573" customFormat="1" hidden="1" outlineLevel="1" collapsed="1">
      <c r="A928" s="572"/>
      <c r="B928" s="570" t="s">
        <v>969</v>
      </c>
      <c r="C928" s="574"/>
      <c r="D928" s="571"/>
      <c r="E928" s="577"/>
      <c r="F928" s="577"/>
      <c r="G928" s="577"/>
      <c r="H928" s="577"/>
      <c r="I928" s="577"/>
      <c r="J928" s="577"/>
      <c r="K928" s="577"/>
      <c r="L928" s="577"/>
      <c r="M928" s="577"/>
      <c r="N928" s="577"/>
      <c r="O928" s="577"/>
      <c r="P928" s="577"/>
      <c r="Q928" s="577"/>
    </row>
    <row r="929" spans="1:17" s="573" customFormat="1" hidden="1" outlineLevel="2">
      <c r="A929" s="572"/>
      <c r="B929" s="570"/>
      <c r="C929" s="574"/>
      <c r="D929" s="571"/>
      <c r="E929" s="577"/>
      <c r="F929" s="577"/>
      <c r="G929" s="577"/>
      <c r="H929" s="577"/>
      <c r="I929" s="577"/>
      <c r="J929" s="577"/>
      <c r="K929" s="577"/>
      <c r="L929" s="577"/>
      <c r="M929" s="577"/>
      <c r="N929" s="577"/>
      <c r="O929" s="577"/>
      <c r="P929" s="577"/>
      <c r="Q929" s="577"/>
    </row>
    <row r="930" spans="1:17" s="526" customFormat="1" hidden="1" outlineLevel="2">
      <c r="A930" s="593"/>
      <c r="B930" s="594"/>
      <c r="C930" s="595"/>
      <c r="D930" s="596"/>
      <c r="E930" s="525" t="s">
        <v>1255</v>
      </c>
      <c r="F930" s="525"/>
      <c r="G930" s="525" t="s">
        <v>255</v>
      </c>
      <c r="H930" s="525"/>
      <c r="I930" s="525"/>
      <c r="J930" s="525">
        <f t="shared" ref="J930:Q933" si="885" xml:space="preserve"> J123 + J303 + J483 + J663 + J843</f>
        <v>0</v>
      </c>
      <c r="K930" s="525">
        <f t="shared" si="885"/>
        <v>0</v>
      </c>
      <c r="L930" s="525">
        <f t="shared" si="885"/>
        <v>0</v>
      </c>
      <c r="M930" s="525">
        <f t="shared" si="885"/>
        <v>5888.7655589221258</v>
      </c>
      <c r="N930" s="525">
        <f t="shared" si="885"/>
        <v>5742.0279076484512</v>
      </c>
      <c r="O930" s="525">
        <f t="shared" si="885"/>
        <v>0</v>
      </c>
      <c r="P930" s="525">
        <f t="shared" si="885"/>
        <v>0</v>
      </c>
      <c r="Q930" s="525">
        <f t="shared" si="885"/>
        <v>0</v>
      </c>
    </row>
    <row r="931" spans="1:17" s="526" customFormat="1" hidden="1" outlineLevel="2">
      <c r="A931" s="593"/>
      <c r="B931" s="594"/>
      <c r="C931" s="595"/>
      <c r="D931" s="596" t="s">
        <v>719</v>
      </c>
      <c r="E931" s="525" t="s">
        <v>1256</v>
      </c>
      <c r="F931" s="525"/>
      <c r="G931" s="525" t="s">
        <v>255</v>
      </c>
      <c r="H931" s="525"/>
      <c r="I931" s="525"/>
      <c r="J931" s="525">
        <f t="shared" si="885"/>
        <v>0</v>
      </c>
      <c r="K931" s="525">
        <f t="shared" si="885"/>
        <v>0</v>
      </c>
      <c r="L931" s="525">
        <f t="shared" si="885"/>
        <v>0</v>
      </c>
      <c r="M931" s="525">
        <f t="shared" si="885"/>
        <v>51.129287527602749</v>
      </c>
      <c r="N931" s="525">
        <f t="shared" si="885"/>
        <v>331.67124373074068</v>
      </c>
      <c r="O931" s="525">
        <f t="shared" si="885"/>
        <v>0</v>
      </c>
      <c r="P931" s="525">
        <f t="shared" si="885"/>
        <v>0</v>
      </c>
      <c r="Q931" s="525">
        <f t="shared" si="885"/>
        <v>0</v>
      </c>
    </row>
    <row r="932" spans="1:17" s="526" customFormat="1" hidden="1" outlineLevel="2">
      <c r="A932" s="593"/>
      <c r="B932" s="594"/>
      <c r="C932" s="595"/>
      <c r="D932" s="596" t="s">
        <v>631</v>
      </c>
      <c r="E932" s="525" t="s">
        <v>1257</v>
      </c>
      <c r="F932" s="525"/>
      <c r="G932" s="525" t="s">
        <v>255</v>
      </c>
      <c r="H932" s="525"/>
      <c r="I932" s="525"/>
      <c r="J932" s="525">
        <f t="shared" si="885"/>
        <v>0</v>
      </c>
      <c r="K932" s="525">
        <f t="shared" si="885"/>
        <v>0</v>
      </c>
      <c r="L932" s="525">
        <f t="shared" si="885"/>
        <v>0</v>
      </c>
      <c r="M932" s="525">
        <f t="shared" si="885"/>
        <v>334.39070032264453</v>
      </c>
      <c r="N932" s="525">
        <f t="shared" si="885"/>
        <v>338.6438426689258</v>
      </c>
      <c r="O932" s="525">
        <f t="shared" si="885"/>
        <v>0</v>
      </c>
      <c r="P932" s="525">
        <f t="shared" si="885"/>
        <v>0</v>
      </c>
      <c r="Q932" s="525">
        <f t="shared" si="885"/>
        <v>0</v>
      </c>
    </row>
    <row r="933" spans="1:17" s="526" customFormat="1" hidden="1" outlineLevel="2">
      <c r="A933" s="593"/>
      <c r="B933" s="594"/>
      <c r="C933" s="595"/>
      <c r="D933" s="596"/>
      <c r="E933" s="525" t="s">
        <v>1258</v>
      </c>
      <c r="F933" s="525"/>
      <c r="G933" s="525" t="s">
        <v>255</v>
      </c>
      <c r="H933" s="525"/>
      <c r="I933" s="525"/>
      <c r="J933" s="525">
        <f t="shared" si="885"/>
        <v>0</v>
      </c>
      <c r="K933" s="525">
        <f t="shared" si="885"/>
        <v>0</v>
      </c>
      <c r="L933" s="525">
        <f t="shared" si="885"/>
        <v>5876.3940924406488</v>
      </c>
      <c r="M933" s="525">
        <f t="shared" si="885"/>
        <v>5605.504146127083</v>
      </c>
      <c r="N933" s="525">
        <f t="shared" si="885"/>
        <v>5735.0553087102653</v>
      </c>
      <c r="O933" s="525">
        <f t="shared" si="885"/>
        <v>0</v>
      </c>
      <c r="P933" s="525">
        <f t="shared" si="885"/>
        <v>0</v>
      </c>
      <c r="Q933" s="525">
        <f t="shared" si="885"/>
        <v>0</v>
      </c>
    </row>
    <row r="934" spans="1:17" s="526" customFormat="1" hidden="1" outlineLevel="2">
      <c r="A934" s="572"/>
      <c r="B934" s="570"/>
      <c r="C934" s="574"/>
      <c r="D934" s="571"/>
      <c r="E934" s="525"/>
      <c r="F934" s="525"/>
      <c r="G934" s="525"/>
      <c r="H934" s="525"/>
      <c r="I934" s="525"/>
      <c r="J934" s="525"/>
      <c r="K934" s="525"/>
      <c r="L934" s="525"/>
      <c r="M934" s="525"/>
      <c r="N934" s="525"/>
      <c r="O934" s="525"/>
      <c r="P934" s="525"/>
      <c r="Q934" s="525"/>
    </row>
    <row r="935" spans="1:17" s="526" customFormat="1" hidden="1" outlineLevel="2">
      <c r="A935" s="593"/>
      <c r="B935" s="594"/>
      <c r="C935" s="595"/>
      <c r="D935" s="596"/>
      <c r="E935" s="525" t="s">
        <v>1259</v>
      </c>
      <c r="F935" s="525"/>
      <c r="G935" s="525" t="s">
        <v>255</v>
      </c>
      <c r="H935" s="525"/>
      <c r="I935" s="525"/>
      <c r="J935" s="525">
        <f t="shared" ref="J935:Q939" si="886" xml:space="preserve"> J128 + J308 + J488 + J668 + J848</f>
        <v>0</v>
      </c>
      <c r="K935" s="525">
        <f t="shared" si="886"/>
        <v>0</v>
      </c>
      <c r="L935" s="525">
        <f t="shared" si="886"/>
        <v>0</v>
      </c>
      <c r="M935" s="525">
        <f t="shared" si="886"/>
        <v>5888.3880393173176</v>
      </c>
      <c r="N935" s="525">
        <f t="shared" si="886"/>
        <v>5791.1596291387714</v>
      </c>
      <c r="O935" s="525">
        <f t="shared" si="886"/>
        <v>0</v>
      </c>
      <c r="P935" s="525">
        <f t="shared" si="886"/>
        <v>0</v>
      </c>
      <c r="Q935" s="525">
        <f t="shared" si="886"/>
        <v>0</v>
      </c>
    </row>
    <row r="936" spans="1:17" s="526" customFormat="1" hidden="1" outlineLevel="2">
      <c r="A936" s="593"/>
      <c r="B936" s="594"/>
      <c r="C936" s="595"/>
      <c r="D936" s="596" t="s">
        <v>719</v>
      </c>
      <c r="E936" s="525" t="s">
        <v>1260</v>
      </c>
      <c r="F936" s="525"/>
      <c r="G936" s="525"/>
      <c r="H936" s="525"/>
      <c r="I936" s="525"/>
      <c r="J936" s="525">
        <f t="shared" si="886"/>
        <v>0</v>
      </c>
      <c r="K936" s="525">
        <f t="shared" si="886"/>
        <v>0</v>
      </c>
      <c r="L936" s="525">
        <f t="shared" si="886"/>
        <v>0</v>
      </c>
      <c r="M936" s="525">
        <f t="shared" si="886"/>
        <v>47.527540247500511</v>
      </c>
      <c r="N936" s="525">
        <f t="shared" si="886"/>
        <v>220.86487326480682</v>
      </c>
      <c r="O936" s="525">
        <f t="shared" si="886"/>
        <v>0</v>
      </c>
      <c r="P936" s="525">
        <f t="shared" si="886"/>
        <v>0</v>
      </c>
      <c r="Q936" s="525">
        <f t="shared" si="886"/>
        <v>0</v>
      </c>
    </row>
    <row r="937" spans="1:17" s="526" customFormat="1" hidden="1" outlineLevel="2">
      <c r="A937" s="593"/>
      <c r="B937" s="594"/>
      <c r="C937" s="595"/>
      <c r="D937" s="596" t="s">
        <v>631</v>
      </c>
      <c r="E937" s="525" t="s">
        <v>1261</v>
      </c>
      <c r="F937" s="525"/>
      <c r="G937" s="525" t="s">
        <v>255</v>
      </c>
      <c r="H937" s="525"/>
      <c r="I937" s="525"/>
      <c r="J937" s="525">
        <f t="shared" si="886"/>
        <v>0</v>
      </c>
      <c r="K937" s="525">
        <f t="shared" si="886"/>
        <v>0</v>
      </c>
      <c r="L937" s="525">
        <f t="shared" si="886"/>
        <v>0</v>
      </c>
      <c r="M937" s="525">
        <f t="shared" si="886"/>
        <v>274.80752880368607</v>
      </c>
      <c r="N937" s="525">
        <f t="shared" si="886"/>
        <v>275.08937160984613</v>
      </c>
      <c r="O937" s="525">
        <f t="shared" si="886"/>
        <v>0</v>
      </c>
      <c r="P937" s="525">
        <f t="shared" si="886"/>
        <v>0</v>
      </c>
      <c r="Q937" s="525">
        <f t="shared" si="886"/>
        <v>0</v>
      </c>
    </row>
    <row r="938" spans="1:17" s="526" customFormat="1" hidden="1" outlineLevel="2">
      <c r="A938" s="593"/>
      <c r="B938" s="594"/>
      <c r="C938" s="595"/>
      <c r="D938" s="596" t="s">
        <v>631</v>
      </c>
      <c r="E938" s="525" t="s">
        <v>1262</v>
      </c>
      <c r="F938" s="525"/>
      <c r="G938" s="525" t="s">
        <v>255</v>
      </c>
      <c r="H938" s="525"/>
      <c r="I938" s="525"/>
      <c r="J938" s="525">
        <f t="shared" si="886"/>
        <v>0</v>
      </c>
      <c r="K938" s="525">
        <f t="shared" si="886"/>
        <v>0</v>
      </c>
      <c r="L938" s="525">
        <f t="shared" si="886"/>
        <v>0</v>
      </c>
      <c r="M938" s="525">
        <f t="shared" si="886"/>
        <v>0</v>
      </c>
      <c r="N938" s="525">
        <f t="shared" si="886"/>
        <v>0</v>
      </c>
      <c r="O938" s="525">
        <f t="shared" si="886"/>
        <v>0</v>
      </c>
      <c r="P938" s="525">
        <f t="shared" si="886"/>
        <v>0</v>
      </c>
      <c r="Q938" s="525">
        <f t="shared" si="886"/>
        <v>0</v>
      </c>
    </row>
    <row r="939" spans="1:17" s="526" customFormat="1" hidden="1" outlineLevel="2">
      <c r="A939" s="593"/>
      <c r="B939" s="594"/>
      <c r="C939" s="595"/>
      <c r="D939" s="596"/>
      <c r="E939" s="525" t="s">
        <v>1263</v>
      </c>
      <c r="F939" s="525"/>
      <c r="G939" s="525" t="s">
        <v>255</v>
      </c>
      <c r="H939" s="525"/>
      <c r="I939" s="525"/>
      <c r="J939" s="525">
        <f t="shared" si="886"/>
        <v>0</v>
      </c>
      <c r="K939" s="525">
        <f t="shared" si="886"/>
        <v>0</v>
      </c>
      <c r="L939" s="525">
        <f t="shared" si="886"/>
        <v>5876.3940924406415</v>
      </c>
      <c r="M939" s="525">
        <f t="shared" si="886"/>
        <v>5661.1080507611259</v>
      </c>
      <c r="N939" s="525">
        <f t="shared" si="886"/>
        <v>5736.9351307937322</v>
      </c>
      <c r="O939" s="525">
        <f t="shared" si="886"/>
        <v>0</v>
      </c>
      <c r="P939" s="525">
        <f t="shared" si="886"/>
        <v>0</v>
      </c>
      <c r="Q939" s="525">
        <f t="shared" si="886"/>
        <v>0</v>
      </c>
    </row>
    <row r="940" spans="1:17" s="526" customFormat="1" hidden="1" outlineLevel="2">
      <c r="A940" s="572"/>
      <c r="B940" s="570"/>
      <c r="C940" s="574"/>
      <c r="D940" s="571"/>
      <c r="E940" s="525"/>
      <c r="F940" s="525"/>
      <c r="G940" s="525"/>
      <c r="H940" s="525"/>
      <c r="I940" s="525"/>
      <c r="J940" s="525"/>
      <c r="K940" s="525"/>
      <c r="L940" s="525"/>
      <c r="M940" s="525"/>
      <c r="N940" s="525"/>
      <c r="O940" s="525"/>
      <c r="P940" s="525"/>
      <c r="Q940" s="525"/>
    </row>
    <row r="941" spans="1:17" s="526" customFormat="1" hidden="1" outlineLevel="2">
      <c r="A941" s="593"/>
      <c r="B941" s="594"/>
      <c r="C941" s="595"/>
      <c r="D941" s="596"/>
      <c r="E941" s="525" t="s">
        <v>1264</v>
      </c>
      <c r="F941" s="525"/>
      <c r="G941" s="525" t="s">
        <v>255</v>
      </c>
      <c r="H941" s="525"/>
      <c r="I941" s="525"/>
      <c r="J941" s="525">
        <f t="shared" ref="J941:Q945" si="887" xml:space="preserve"> J134 + J314 + J494 + J674 + J854</f>
        <v>0</v>
      </c>
      <c r="K941" s="525">
        <f t="shared" si="887"/>
        <v>0</v>
      </c>
      <c r="L941" s="525">
        <f t="shared" si="887"/>
        <v>0</v>
      </c>
      <c r="M941" s="525">
        <f t="shared" si="887"/>
        <v>0</v>
      </c>
      <c r="N941" s="525">
        <f t="shared" si="887"/>
        <v>424.3047042641316</v>
      </c>
      <c r="O941" s="525">
        <f t="shared" si="887"/>
        <v>0</v>
      </c>
      <c r="P941" s="525">
        <f t="shared" si="887"/>
        <v>0</v>
      </c>
      <c r="Q941" s="525">
        <f t="shared" si="887"/>
        <v>0</v>
      </c>
    </row>
    <row r="942" spans="1:17" s="526" customFormat="1" hidden="1" outlineLevel="2">
      <c r="A942" s="593"/>
      <c r="B942" s="594"/>
      <c r="C942" s="595"/>
      <c r="D942" s="596" t="s">
        <v>719</v>
      </c>
      <c r="E942" s="525" t="s">
        <v>1265</v>
      </c>
      <c r="F942" s="525"/>
      <c r="G942" s="525"/>
      <c r="H942" s="525"/>
      <c r="I942" s="525"/>
      <c r="J942" s="525">
        <f t="shared" si="887"/>
        <v>0</v>
      </c>
      <c r="K942" s="525">
        <f t="shared" si="887"/>
        <v>0</v>
      </c>
      <c r="L942" s="525">
        <f t="shared" si="887"/>
        <v>0</v>
      </c>
      <c r="M942" s="525">
        <f t="shared" si="887"/>
        <v>0</v>
      </c>
      <c r="N942" s="525">
        <f t="shared" si="887"/>
        <v>16.182252041789319</v>
      </c>
      <c r="O942" s="525">
        <f t="shared" si="887"/>
        <v>0</v>
      </c>
      <c r="P942" s="525">
        <f t="shared" si="887"/>
        <v>0</v>
      </c>
      <c r="Q942" s="525">
        <f t="shared" si="887"/>
        <v>0</v>
      </c>
    </row>
    <row r="943" spans="1:17" s="526" customFormat="1" hidden="1" outlineLevel="2">
      <c r="A943" s="593"/>
      <c r="B943" s="594"/>
      <c r="C943" s="595"/>
      <c r="D943" s="596" t="s">
        <v>719</v>
      </c>
      <c r="E943" s="525" t="s">
        <v>1266</v>
      </c>
      <c r="F943" s="525"/>
      <c r="G943" s="525" t="s">
        <v>255</v>
      </c>
      <c r="H943" s="525"/>
      <c r="I943" s="525"/>
      <c r="J943" s="525">
        <f t="shared" si="887"/>
        <v>0</v>
      </c>
      <c r="K943" s="525">
        <f t="shared" si="887"/>
        <v>0</v>
      </c>
      <c r="L943" s="525">
        <f t="shared" si="887"/>
        <v>0</v>
      </c>
      <c r="M943" s="525">
        <f t="shared" si="887"/>
        <v>425.09585491400844</v>
      </c>
      <c r="N943" s="525">
        <f t="shared" si="887"/>
        <v>455.55776162527599</v>
      </c>
      <c r="O943" s="525">
        <f t="shared" si="887"/>
        <v>0</v>
      </c>
      <c r="P943" s="525">
        <f t="shared" si="887"/>
        <v>0</v>
      </c>
      <c r="Q943" s="525">
        <f t="shared" si="887"/>
        <v>0</v>
      </c>
    </row>
    <row r="944" spans="1:17" s="526" customFormat="1" hidden="1" outlineLevel="2">
      <c r="A944" s="593"/>
      <c r="B944" s="594"/>
      <c r="C944" s="595"/>
      <c r="D944" s="596" t="s">
        <v>631</v>
      </c>
      <c r="E944" s="525" t="s">
        <v>1267</v>
      </c>
      <c r="F944" s="525"/>
      <c r="G944" s="525" t="s">
        <v>255</v>
      </c>
      <c r="H944" s="525"/>
      <c r="I944" s="525"/>
      <c r="J944" s="525">
        <f t="shared" si="887"/>
        <v>0</v>
      </c>
      <c r="K944" s="525">
        <f t="shared" si="887"/>
        <v>0</v>
      </c>
      <c r="L944" s="525">
        <f t="shared" si="887"/>
        <v>0</v>
      </c>
      <c r="M944" s="525">
        <f t="shared" si="887"/>
        <v>10.319725242253053</v>
      </c>
      <c r="N944" s="525">
        <f t="shared" si="887"/>
        <v>32.25731626847395</v>
      </c>
      <c r="O944" s="525">
        <f t="shared" si="887"/>
        <v>0</v>
      </c>
      <c r="P944" s="525">
        <f t="shared" si="887"/>
        <v>0</v>
      </c>
      <c r="Q944" s="525">
        <f t="shared" si="887"/>
        <v>0</v>
      </c>
    </row>
    <row r="945" spans="1:17" s="526" customFormat="1" hidden="1" outlineLevel="2">
      <c r="A945" s="593"/>
      <c r="B945" s="594"/>
      <c r="C945" s="595"/>
      <c r="D945" s="596"/>
      <c r="E945" s="525" t="s">
        <v>1268</v>
      </c>
      <c r="F945" s="525"/>
      <c r="G945" s="525" t="s">
        <v>255</v>
      </c>
      <c r="H945" s="525"/>
      <c r="I945" s="525"/>
      <c r="J945" s="525">
        <f t="shared" si="887"/>
        <v>0</v>
      </c>
      <c r="K945" s="525">
        <f t="shared" si="887"/>
        <v>0</v>
      </c>
      <c r="L945" s="525">
        <f t="shared" si="887"/>
        <v>0</v>
      </c>
      <c r="M945" s="525">
        <f t="shared" si="887"/>
        <v>414.77612967175543</v>
      </c>
      <c r="N945" s="525">
        <f t="shared" si="887"/>
        <v>863.78740166272291</v>
      </c>
      <c r="O945" s="525">
        <f t="shared" si="887"/>
        <v>0</v>
      </c>
      <c r="P945" s="525">
        <f t="shared" si="887"/>
        <v>0</v>
      </c>
      <c r="Q945" s="525">
        <f t="shared" si="887"/>
        <v>0</v>
      </c>
    </row>
    <row r="946" spans="1:17" s="526" customFormat="1" hidden="1" outlineLevel="2">
      <c r="A946" s="572"/>
      <c r="B946" s="570"/>
      <c r="C946" s="574"/>
      <c r="D946" s="571"/>
      <c r="E946" s="525"/>
      <c r="F946" s="525"/>
      <c r="G946" s="525"/>
      <c r="H946" s="525"/>
      <c r="I946" s="525"/>
      <c r="J946" s="525"/>
      <c r="K946" s="525"/>
      <c r="L946" s="525"/>
      <c r="M946" s="525"/>
      <c r="N946" s="525"/>
      <c r="O946" s="525"/>
      <c r="P946" s="525"/>
      <c r="Q946" s="525"/>
    </row>
    <row r="947" spans="1:17" s="526" customFormat="1" hidden="1" outlineLevel="2">
      <c r="A947" s="593"/>
      <c r="B947" s="594"/>
      <c r="C947" s="595"/>
      <c r="D947" s="596"/>
      <c r="E947" s="525" t="s">
        <v>1269</v>
      </c>
      <c r="F947" s="525"/>
      <c r="G947" s="525" t="s">
        <v>255</v>
      </c>
      <c r="H947" s="525"/>
      <c r="I947" s="525"/>
      <c r="J947" s="525">
        <f xml:space="preserve"> J930 + J935 + J941</f>
        <v>0</v>
      </c>
      <c r="K947" s="525">
        <f t="shared" ref="K947:Q947" si="888" xml:space="preserve"> K930 + K935 + K941</f>
        <v>0</v>
      </c>
      <c r="L947" s="525">
        <f t="shared" si="888"/>
        <v>0</v>
      </c>
      <c r="M947" s="525">
        <f xml:space="preserve"> M930 + M935 + M941</f>
        <v>11777.153598239443</v>
      </c>
      <c r="N947" s="525">
        <f t="shared" si="888"/>
        <v>11957.492241051355</v>
      </c>
      <c r="O947" s="525">
        <f t="shared" si="888"/>
        <v>0</v>
      </c>
      <c r="P947" s="525">
        <f t="shared" si="888"/>
        <v>0</v>
      </c>
      <c r="Q947" s="525">
        <f t="shared" si="888"/>
        <v>0</v>
      </c>
    </row>
    <row r="948" spans="1:17" s="526" customFormat="1" hidden="1" outlineLevel="2">
      <c r="A948" s="593"/>
      <c r="B948" s="594"/>
      <c r="C948" s="595"/>
      <c r="D948" s="596" t="s">
        <v>719</v>
      </c>
      <c r="E948" s="525" t="s">
        <v>1270</v>
      </c>
      <c r="F948" s="525"/>
      <c r="G948" s="525" t="s">
        <v>255</v>
      </c>
      <c r="H948" s="525"/>
      <c r="I948" s="525"/>
      <c r="J948" s="525">
        <f t="shared" ref="J948:Q948" si="889" xml:space="preserve"> J931 + J936 + J942</f>
        <v>0</v>
      </c>
      <c r="K948" s="525">
        <f t="shared" si="889"/>
        <v>0</v>
      </c>
      <c r="L948" s="525">
        <f t="shared" si="889"/>
        <v>0</v>
      </c>
      <c r="M948" s="525">
        <f t="shared" si="889"/>
        <v>98.656827775103267</v>
      </c>
      <c r="N948" s="525">
        <f t="shared" si="889"/>
        <v>568.71836903733674</v>
      </c>
      <c r="O948" s="525">
        <f t="shared" si="889"/>
        <v>0</v>
      </c>
      <c r="P948" s="525">
        <f t="shared" si="889"/>
        <v>0</v>
      </c>
      <c r="Q948" s="525">
        <f t="shared" si="889"/>
        <v>0</v>
      </c>
    </row>
    <row r="949" spans="1:17" s="526" customFormat="1" hidden="1" outlineLevel="2">
      <c r="A949" s="593"/>
      <c r="B949" s="594"/>
      <c r="C949" s="595"/>
      <c r="D949" s="596" t="s">
        <v>719</v>
      </c>
      <c r="E949" s="525" t="s">
        <v>1271</v>
      </c>
      <c r="F949" s="525"/>
      <c r="G949" s="525" t="s">
        <v>255</v>
      </c>
      <c r="H949" s="525"/>
      <c r="I949" s="525"/>
      <c r="J949" s="525">
        <f xml:space="preserve"> J943</f>
        <v>0</v>
      </c>
      <c r="K949" s="525">
        <f t="shared" ref="K949:Q949" si="890" xml:space="preserve"> K943</f>
        <v>0</v>
      </c>
      <c r="L949" s="525">
        <f t="shared" si="890"/>
        <v>0</v>
      </c>
      <c r="M949" s="525">
        <f xml:space="preserve"> M943</f>
        <v>425.09585491400844</v>
      </c>
      <c r="N949" s="525">
        <f t="shared" si="890"/>
        <v>455.55776162527599</v>
      </c>
      <c r="O949" s="525">
        <f t="shared" si="890"/>
        <v>0</v>
      </c>
      <c r="P949" s="525">
        <f t="shared" si="890"/>
        <v>0</v>
      </c>
      <c r="Q949" s="525">
        <f t="shared" si="890"/>
        <v>0</v>
      </c>
    </row>
    <row r="950" spans="1:17" s="526" customFormat="1" hidden="1" outlineLevel="2">
      <c r="A950" s="593"/>
      <c r="B950" s="594"/>
      <c r="C950" s="595"/>
      <c r="D950" s="596" t="s">
        <v>631</v>
      </c>
      <c r="E950" s="525" t="s">
        <v>1272</v>
      </c>
      <c r="F950" s="525"/>
      <c r="G950" s="525" t="s">
        <v>255</v>
      </c>
      <c r="H950" s="525"/>
      <c r="I950" s="525"/>
      <c r="J950" s="525">
        <f xml:space="preserve"> J932 + J937 + J944</f>
        <v>0</v>
      </c>
      <c r="K950" s="525">
        <f t="shared" ref="K950:Q950" si="891" xml:space="preserve"> K932 + K937 + K944</f>
        <v>0</v>
      </c>
      <c r="L950" s="525">
        <f t="shared" si="891"/>
        <v>0</v>
      </c>
      <c r="M950" s="525">
        <f t="shared" si="891"/>
        <v>619.51795436858367</v>
      </c>
      <c r="N950" s="525">
        <f t="shared" si="891"/>
        <v>645.99053054724584</v>
      </c>
      <c r="O950" s="525">
        <f t="shared" si="891"/>
        <v>0</v>
      </c>
      <c r="P950" s="525">
        <f t="shared" si="891"/>
        <v>0</v>
      </c>
      <c r="Q950" s="525">
        <f t="shared" si="891"/>
        <v>0</v>
      </c>
    </row>
    <row r="951" spans="1:17" s="526" customFormat="1" hidden="1" outlineLevel="2">
      <c r="A951" s="593"/>
      <c r="B951" s="594"/>
      <c r="C951" s="595"/>
      <c r="D951" s="596" t="s">
        <v>631</v>
      </c>
      <c r="E951" s="525" t="s">
        <v>1273</v>
      </c>
      <c r="F951" s="525"/>
      <c r="G951" s="525" t="s">
        <v>255</v>
      </c>
      <c r="H951" s="525"/>
      <c r="I951" s="525"/>
      <c r="J951" s="525">
        <f xml:space="preserve"> J938</f>
        <v>0</v>
      </c>
      <c r="K951" s="525">
        <f t="shared" ref="K951:Q951" si="892" xml:space="preserve"> K938</f>
        <v>0</v>
      </c>
      <c r="L951" s="525">
        <f t="shared" si="892"/>
        <v>0</v>
      </c>
      <c r="M951" s="525">
        <f xml:space="preserve"> M938</f>
        <v>0</v>
      </c>
      <c r="N951" s="525">
        <f t="shared" si="892"/>
        <v>0</v>
      </c>
      <c r="O951" s="525">
        <f t="shared" si="892"/>
        <v>0</v>
      </c>
      <c r="P951" s="525">
        <f t="shared" si="892"/>
        <v>0</v>
      </c>
      <c r="Q951" s="525">
        <f t="shared" si="892"/>
        <v>0</v>
      </c>
    </row>
    <row r="952" spans="1:17" s="526" customFormat="1" hidden="1" outlineLevel="2">
      <c r="A952" s="593"/>
      <c r="B952" s="594"/>
      <c r="C952" s="595"/>
      <c r="D952" s="596"/>
      <c r="E952" s="525" t="s">
        <v>1274</v>
      </c>
      <c r="F952" s="525"/>
      <c r="G952" s="525" t="s">
        <v>255</v>
      </c>
      <c r="H952" s="525"/>
      <c r="I952" s="525"/>
      <c r="J952" s="525">
        <f xml:space="preserve"> J933 + J939 + J945</f>
        <v>0</v>
      </c>
      <c r="K952" s="525">
        <f t="shared" ref="K952:Q952" si="893" xml:space="preserve"> K933 + K939 + K945</f>
        <v>0</v>
      </c>
      <c r="L952" s="525">
        <f t="shared" si="893"/>
        <v>11752.78818488129</v>
      </c>
      <c r="M952" s="525">
        <f t="shared" si="893"/>
        <v>11681.388326559965</v>
      </c>
      <c r="N952" s="525">
        <f t="shared" si="893"/>
        <v>12335.77784116672</v>
      </c>
      <c r="O952" s="525">
        <f t="shared" si="893"/>
        <v>0</v>
      </c>
      <c r="P952" s="525">
        <f t="shared" si="893"/>
        <v>0</v>
      </c>
      <c r="Q952" s="525">
        <f t="shared" si="893"/>
        <v>0</v>
      </c>
    </row>
    <row r="953" spans="1:17" s="526" customFormat="1" hidden="1" outlineLevel="2">
      <c r="A953" s="593"/>
      <c r="B953" s="594"/>
      <c r="C953" s="595"/>
      <c r="D953" s="596"/>
      <c r="E953" s="525"/>
      <c r="F953" s="525"/>
      <c r="G953" s="525"/>
      <c r="H953" s="525"/>
      <c r="I953" s="525"/>
      <c r="J953" s="525"/>
      <c r="K953" s="525"/>
      <c r="L953" s="525"/>
      <c r="M953" s="525"/>
      <c r="N953" s="525"/>
      <c r="O953" s="525"/>
      <c r="P953" s="525"/>
      <c r="Q953" s="525"/>
    </row>
    <row r="954" spans="1:17" s="526" customFormat="1" hidden="1" outlineLevel="2">
      <c r="A954" s="593"/>
      <c r="B954" s="594"/>
      <c r="C954" s="595"/>
      <c r="D954" s="596"/>
      <c r="E954" s="525" t="s">
        <v>1275</v>
      </c>
      <c r="F954" s="525"/>
      <c r="G954" s="525" t="s">
        <v>255</v>
      </c>
      <c r="H954" s="525"/>
      <c r="I954" s="525"/>
      <c r="J954" s="525">
        <f t="shared" ref="J954:Q956" si="894" xml:space="preserve"> J147 + J327 + J507 + J687 + J867</f>
        <v>0</v>
      </c>
      <c r="K954" s="525">
        <f t="shared" si="894"/>
        <v>0</v>
      </c>
      <c r="L954" s="525">
        <f t="shared" si="894"/>
        <v>0</v>
      </c>
      <c r="M954" s="525">
        <f t="shared" si="894"/>
        <v>5741.5644564649119</v>
      </c>
      <c r="N954" s="525">
        <f t="shared" si="894"/>
        <v>5732.9053305169646</v>
      </c>
      <c r="O954" s="525">
        <f t="shared" si="894"/>
        <v>0</v>
      </c>
      <c r="P954" s="525">
        <f t="shared" si="894"/>
        <v>0</v>
      </c>
      <c r="Q954" s="525">
        <f t="shared" si="894"/>
        <v>0</v>
      </c>
    </row>
    <row r="955" spans="1:17" s="526" customFormat="1" hidden="1" outlineLevel="2">
      <c r="A955" s="593"/>
      <c r="B955" s="594"/>
      <c r="C955" s="595"/>
      <c r="D955" s="596"/>
      <c r="E955" s="525" t="s">
        <v>1276</v>
      </c>
      <c r="F955" s="525"/>
      <c r="G955" s="525" t="s">
        <v>255</v>
      </c>
      <c r="H955" s="525"/>
      <c r="I955" s="525"/>
      <c r="J955" s="525">
        <f t="shared" si="894"/>
        <v>0</v>
      </c>
      <c r="K955" s="525">
        <f t="shared" si="894"/>
        <v>0</v>
      </c>
      <c r="L955" s="525">
        <f t="shared" si="894"/>
        <v>0</v>
      </c>
      <c r="M955" s="525">
        <f t="shared" si="894"/>
        <v>5767.2375566642941</v>
      </c>
      <c r="N955" s="525">
        <f t="shared" si="894"/>
        <v>5703.8761824399253</v>
      </c>
      <c r="O955" s="525">
        <f t="shared" si="894"/>
        <v>0</v>
      </c>
      <c r="P955" s="525">
        <f t="shared" si="894"/>
        <v>0</v>
      </c>
      <c r="Q955" s="525">
        <f t="shared" si="894"/>
        <v>0</v>
      </c>
    </row>
    <row r="956" spans="1:17" s="526" customFormat="1" hidden="1" outlineLevel="2">
      <c r="A956" s="593"/>
      <c r="B956" s="594"/>
      <c r="C956" s="595"/>
      <c r="D956" s="596"/>
      <c r="E956" s="525" t="s">
        <v>1277</v>
      </c>
      <c r="F956" s="525"/>
      <c r="G956" s="525" t="s">
        <v>255</v>
      </c>
      <c r="H956" s="525"/>
      <c r="I956" s="525"/>
      <c r="J956" s="525">
        <f t="shared" si="894"/>
        <v>0</v>
      </c>
      <c r="K956" s="525">
        <f t="shared" si="894"/>
        <v>0</v>
      </c>
      <c r="L956" s="525">
        <f t="shared" si="894"/>
        <v>0</v>
      </c>
      <c r="M956" s="525">
        <f t="shared" si="894"/>
        <v>206.2695178438276</v>
      </c>
      <c r="N956" s="525">
        <f t="shared" si="894"/>
        <v>633.1981450309861</v>
      </c>
      <c r="O956" s="525">
        <f t="shared" si="894"/>
        <v>0</v>
      </c>
      <c r="P956" s="525">
        <f t="shared" si="894"/>
        <v>0</v>
      </c>
      <c r="Q956" s="525">
        <f t="shared" si="894"/>
        <v>0</v>
      </c>
    </row>
    <row r="957" spans="1:17" s="585" customFormat="1" hidden="1" outlineLevel="2">
      <c r="A957" s="593"/>
      <c r="B957" s="594"/>
      <c r="C957" s="595"/>
      <c r="D957" s="596"/>
      <c r="E957" s="527" t="s">
        <v>1278</v>
      </c>
      <c r="F957" s="527"/>
      <c r="G957" s="527" t="s">
        <v>255</v>
      </c>
      <c r="H957" s="527"/>
      <c r="I957" s="527"/>
      <c r="J957" s="527">
        <f t="shared" ref="J957:Q957" si="895" xml:space="preserve"> SUM(J954:J956)</f>
        <v>0</v>
      </c>
      <c r="K957" s="527">
        <f t="shared" si="895"/>
        <v>0</v>
      </c>
      <c r="L957" s="527">
        <f t="shared" si="895"/>
        <v>0</v>
      </c>
      <c r="M957" s="527">
        <f xml:space="preserve"> SUM(M954:M956)</f>
        <v>11715.071530973035</v>
      </c>
      <c r="N957" s="527">
        <f t="shared" si="895"/>
        <v>12069.979657987877</v>
      </c>
      <c r="O957" s="527">
        <f t="shared" si="895"/>
        <v>0</v>
      </c>
      <c r="P957" s="527">
        <f t="shared" si="895"/>
        <v>0</v>
      </c>
      <c r="Q957" s="527">
        <f t="shared" si="895"/>
        <v>0</v>
      </c>
    </row>
    <row r="958" spans="1:17" s="192" customFormat="1" hidden="1" outlineLevel="1">
      <c r="A958" s="188"/>
      <c r="B958" s="304"/>
      <c r="C958" s="190"/>
      <c r="D958" s="191"/>
      <c r="E958" s="195"/>
    </row>
    <row r="959" spans="1:17" s="208" customFormat="1" hidden="1" outlineLevel="1" collapsed="1">
      <c r="A959" s="256"/>
      <c r="B959" s="257" t="s">
        <v>1279</v>
      </c>
      <c r="C959" s="258"/>
      <c r="D959" s="255"/>
      <c r="E959" s="196"/>
      <c r="F959" s="196"/>
      <c r="G959" s="196"/>
      <c r="H959" s="196"/>
      <c r="I959" s="196"/>
      <c r="J959" s="196"/>
      <c r="K959" s="196"/>
      <c r="L959" s="196"/>
      <c r="M959" s="196"/>
      <c r="N959" s="196"/>
      <c r="O959" s="196"/>
      <c r="P959" s="196"/>
      <c r="Q959" s="196"/>
    </row>
    <row r="960" spans="1:17" s="192" customFormat="1" hidden="1" outlineLevel="2">
      <c r="A960" s="188"/>
      <c r="B960" s="304"/>
      <c r="C960" s="190"/>
      <c r="D960" s="191"/>
      <c r="E960" s="195"/>
    </row>
    <row r="961" spans="1:17" s="446" customFormat="1" hidden="1" outlineLevel="2">
      <c r="A961" s="572"/>
      <c r="B961" s="570"/>
      <c r="C961" s="574"/>
      <c r="D961" s="571"/>
      <c r="E961" s="577" t="s">
        <v>1280</v>
      </c>
      <c r="F961" s="577"/>
      <c r="G961" s="577" t="s">
        <v>255</v>
      </c>
      <c r="H961" s="577"/>
      <c r="I961" s="577"/>
      <c r="J961" s="274">
        <f t="shared" ref="J961:Q964" si="896" xml:space="preserve"> J154 + J334 + J514 + J694 + J874</f>
        <v>0</v>
      </c>
      <c r="K961" s="274">
        <f t="shared" si="896"/>
        <v>0</v>
      </c>
      <c r="L961" s="274">
        <f t="shared" si="896"/>
        <v>5876.3940924406488</v>
      </c>
      <c r="M961" s="274">
        <f t="shared" si="896"/>
        <v>5605.504146127083</v>
      </c>
      <c r="N961" s="274">
        <f t="shared" si="896"/>
        <v>5735.0553087102653</v>
      </c>
      <c r="O961" s="274">
        <f t="shared" si="896"/>
        <v>0</v>
      </c>
      <c r="P961" s="274">
        <f t="shared" si="896"/>
        <v>0</v>
      </c>
      <c r="Q961" s="274">
        <f t="shared" si="896"/>
        <v>0</v>
      </c>
    </row>
    <row r="962" spans="1:17" s="446" customFormat="1" hidden="1" outlineLevel="2">
      <c r="A962" s="572"/>
      <c r="B962" s="570"/>
      <c r="C962" s="574"/>
      <c r="D962" s="571" t="s">
        <v>719</v>
      </c>
      <c r="E962" s="577" t="s">
        <v>1263</v>
      </c>
      <c r="F962" s="577"/>
      <c r="G962" s="577" t="s">
        <v>255</v>
      </c>
      <c r="H962" s="577"/>
      <c r="I962" s="577"/>
      <c r="J962" s="274">
        <f t="shared" si="896"/>
        <v>0</v>
      </c>
      <c r="K962" s="274">
        <f t="shared" si="896"/>
        <v>0</v>
      </c>
      <c r="L962" s="274">
        <f t="shared" si="896"/>
        <v>5876.3940924406415</v>
      </c>
      <c r="M962" s="274">
        <f t="shared" si="896"/>
        <v>5661.1080507611259</v>
      </c>
      <c r="N962" s="274">
        <f t="shared" si="896"/>
        <v>5736.9351307937322</v>
      </c>
      <c r="O962" s="274">
        <f t="shared" si="896"/>
        <v>0</v>
      </c>
      <c r="P962" s="274">
        <f t="shared" si="896"/>
        <v>0</v>
      </c>
      <c r="Q962" s="274">
        <f t="shared" si="896"/>
        <v>0</v>
      </c>
    </row>
    <row r="963" spans="1:17" s="446" customFormat="1" hidden="1" outlineLevel="2">
      <c r="A963" s="572"/>
      <c r="B963" s="570"/>
      <c r="C963" s="574"/>
      <c r="D963" s="571" t="s">
        <v>719</v>
      </c>
      <c r="E963" s="577" t="s">
        <v>1268</v>
      </c>
      <c r="F963" s="577"/>
      <c r="G963" s="577" t="s">
        <v>255</v>
      </c>
      <c r="H963" s="577"/>
      <c r="I963" s="577"/>
      <c r="J963" s="274">
        <f t="shared" si="896"/>
        <v>0</v>
      </c>
      <c r="K963" s="274">
        <f t="shared" si="896"/>
        <v>0</v>
      </c>
      <c r="L963" s="274">
        <f t="shared" si="896"/>
        <v>0</v>
      </c>
      <c r="M963" s="274">
        <f t="shared" si="896"/>
        <v>414.77612967175543</v>
      </c>
      <c r="N963" s="274">
        <f t="shared" si="896"/>
        <v>863.78740166272291</v>
      </c>
      <c r="O963" s="274">
        <f t="shared" si="896"/>
        <v>0</v>
      </c>
      <c r="P963" s="274">
        <f t="shared" si="896"/>
        <v>0</v>
      </c>
      <c r="Q963" s="274">
        <f t="shared" si="896"/>
        <v>0</v>
      </c>
    </row>
    <row r="964" spans="1:17" s="592" customFormat="1" hidden="1" outlineLevel="2">
      <c r="A964" s="586"/>
      <c r="B964" s="587"/>
      <c r="C964" s="588"/>
      <c r="D964" s="589"/>
      <c r="E964" s="590" t="s">
        <v>1281</v>
      </c>
      <c r="F964" s="590"/>
      <c r="G964" s="590" t="s">
        <v>255</v>
      </c>
      <c r="H964" s="590"/>
      <c r="I964" s="590"/>
      <c r="J964" s="591">
        <f t="shared" si="896"/>
        <v>0</v>
      </c>
      <c r="K964" s="591">
        <f t="shared" si="896"/>
        <v>0</v>
      </c>
      <c r="L964" s="591">
        <f t="shared" si="896"/>
        <v>11752.78818488129</v>
      </c>
      <c r="M964" s="591">
        <f t="shared" si="896"/>
        <v>11681.388326559965</v>
      </c>
      <c r="N964" s="591">
        <f t="shared" si="896"/>
        <v>12335.777841166719</v>
      </c>
      <c r="O964" s="591">
        <f t="shared" si="896"/>
        <v>0</v>
      </c>
      <c r="P964" s="591">
        <f t="shared" si="896"/>
        <v>0</v>
      </c>
      <c r="Q964" s="591">
        <f t="shared" si="896"/>
        <v>0</v>
      </c>
    </row>
    <row r="965" spans="1:17" s="192" customFormat="1" hidden="1" outlineLevel="2">
      <c r="A965" s="256"/>
      <c r="B965" s="257"/>
      <c r="C965" s="258"/>
      <c r="D965" s="255"/>
      <c r="E965" s="196"/>
      <c r="F965" s="196"/>
      <c r="G965" s="196"/>
      <c r="H965" s="196"/>
      <c r="I965" s="196"/>
    </row>
    <row r="966" spans="1:17" s="192" customFormat="1" hidden="1" outlineLevel="2">
      <c r="A966" s="314"/>
      <c r="B966" s="315"/>
      <c r="C966" s="316"/>
      <c r="D966" s="317"/>
      <c r="E966" s="318" t="s">
        <v>1282</v>
      </c>
      <c r="F966" s="318"/>
      <c r="G966" s="318" t="s">
        <v>255</v>
      </c>
      <c r="H966" s="318"/>
      <c r="I966" s="318"/>
      <c r="J966" s="274">
        <f xml:space="preserve"> I961 * J$22</f>
        <v>0</v>
      </c>
      <c r="K966" s="274">
        <f t="shared" ref="K966:Q966" si="897" xml:space="preserve"> J961 * K$22</f>
        <v>0</v>
      </c>
      <c r="L966" s="274">
        <f t="shared" si="897"/>
        <v>0</v>
      </c>
      <c r="M966" s="274">
        <f t="shared" si="897"/>
        <v>5935.9155795648185</v>
      </c>
      <c r="N966" s="274">
        <f t="shared" si="897"/>
        <v>5952.9738653036029</v>
      </c>
      <c r="O966" s="274">
        <f t="shared" si="897"/>
        <v>0</v>
      </c>
      <c r="P966" s="274">
        <f t="shared" si="897"/>
        <v>0</v>
      </c>
      <c r="Q966" s="274">
        <f t="shared" si="897"/>
        <v>0</v>
      </c>
    </row>
    <row r="967" spans="1:17" s="192" customFormat="1" hidden="1" outlineLevel="2">
      <c r="A967" s="314"/>
      <c r="B967" s="315"/>
      <c r="C967" s="316"/>
      <c r="D967" s="317" t="s">
        <v>719</v>
      </c>
      <c r="E967" s="318" t="s">
        <v>1283</v>
      </c>
      <c r="F967" s="318"/>
      <c r="G967" s="318" t="s">
        <v>255</v>
      </c>
      <c r="H967" s="318"/>
      <c r="I967" s="318"/>
      <c r="J967" s="274">
        <f t="shared" ref="J967:Q968" si="898" xml:space="preserve"> I962 * J$22</f>
        <v>0</v>
      </c>
      <c r="K967" s="274">
        <f t="shared" si="898"/>
        <v>0</v>
      </c>
      <c r="L967" s="274">
        <f t="shared" si="898"/>
        <v>0</v>
      </c>
      <c r="M967" s="274">
        <f t="shared" si="898"/>
        <v>5935.9155795648112</v>
      </c>
      <c r="N967" s="274">
        <f t="shared" si="898"/>
        <v>6012.0245024035657</v>
      </c>
      <c r="O967" s="274">
        <f t="shared" si="898"/>
        <v>0</v>
      </c>
      <c r="P967" s="274">
        <f t="shared" si="898"/>
        <v>0</v>
      </c>
      <c r="Q967" s="274">
        <f t="shared" si="898"/>
        <v>0</v>
      </c>
    </row>
    <row r="968" spans="1:17" s="192" customFormat="1" hidden="1" outlineLevel="2">
      <c r="A968" s="314"/>
      <c r="B968" s="315"/>
      <c r="C968" s="316"/>
      <c r="D968" s="317" t="s">
        <v>719</v>
      </c>
      <c r="E968" s="318" t="s">
        <v>1284</v>
      </c>
      <c r="F968" s="318"/>
      <c r="G968" s="318" t="s">
        <v>255</v>
      </c>
      <c r="H968" s="318"/>
      <c r="I968" s="318"/>
      <c r="J968" s="274">
        <f t="shared" si="898"/>
        <v>0</v>
      </c>
      <c r="K968" s="274">
        <f t="shared" si="898"/>
        <v>0</v>
      </c>
      <c r="L968" s="274">
        <f t="shared" si="898"/>
        <v>0</v>
      </c>
      <c r="M968" s="274">
        <f t="shared" si="898"/>
        <v>0</v>
      </c>
      <c r="N968" s="274">
        <f t="shared" si="898"/>
        <v>440.48695630592078</v>
      </c>
      <c r="O968" s="274">
        <f t="shared" si="898"/>
        <v>0</v>
      </c>
      <c r="P968" s="274">
        <f t="shared" si="898"/>
        <v>0</v>
      </c>
      <c r="Q968" s="274">
        <f t="shared" si="898"/>
        <v>0</v>
      </c>
    </row>
    <row r="969" spans="1:17" s="192" customFormat="1" hidden="1" outlineLevel="2">
      <c r="A969" s="188"/>
      <c r="B969" s="304"/>
      <c r="C969" s="190"/>
      <c r="D969" s="191"/>
      <c r="E969" s="243" t="s">
        <v>1285</v>
      </c>
      <c r="F969" s="243"/>
      <c r="G969" s="243" t="s">
        <v>255</v>
      </c>
      <c r="H969" s="243"/>
      <c r="I969" s="243"/>
      <c r="J969" s="591">
        <f t="shared" ref="J969:Q969" si="899" xml:space="preserve"> SUM(J966:J968)</f>
        <v>0</v>
      </c>
      <c r="K969" s="591">
        <f t="shared" si="899"/>
        <v>0</v>
      </c>
      <c r="L969" s="591">
        <f t="shared" si="899"/>
        <v>0</v>
      </c>
      <c r="M969" s="591">
        <f t="shared" si="899"/>
        <v>11871.83115912963</v>
      </c>
      <c r="N969" s="591">
        <f t="shared" si="899"/>
        <v>12405.485324013089</v>
      </c>
      <c r="O969" s="591">
        <f t="shared" si="899"/>
        <v>0</v>
      </c>
      <c r="P969" s="591">
        <f t="shared" si="899"/>
        <v>0</v>
      </c>
      <c r="Q969" s="591">
        <f t="shared" si="899"/>
        <v>0</v>
      </c>
    </row>
    <row r="970" spans="1:17" s="192" customFormat="1" hidden="1" outlineLevel="2">
      <c r="A970" s="256"/>
      <c r="B970" s="257"/>
      <c r="C970" s="258"/>
      <c r="D970" s="255"/>
      <c r="E970" s="196"/>
      <c r="F970" s="196"/>
      <c r="G970" s="196"/>
      <c r="H970" s="196"/>
      <c r="I970" s="196"/>
    </row>
    <row r="971" spans="1:17" s="192" customFormat="1" hidden="1" outlineLevel="2">
      <c r="A971" s="256"/>
      <c r="B971" s="257"/>
      <c r="C971" s="258"/>
      <c r="D971" s="255"/>
      <c r="E971" s="196" t="str">
        <f t="shared" ref="E971" si="900" xml:space="preserve"> E969</f>
        <v>Total: Prior year closing RCV expressed in current year nominal terms</v>
      </c>
      <c r="F971" s="196">
        <f t="shared" ref="F971" si="901" xml:space="preserve"> F969</f>
        <v>0</v>
      </c>
      <c r="G971" s="196" t="str">
        <f t="shared" ref="G971:Q971" si="902" xml:space="preserve"> G969</f>
        <v>£m</v>
      </c>
      <c r="H971" s="196">
        <f xml:space="preserve"> H969</f>
        <v>0</v>
      </c>
      <c r="I971" s="196">
        <f t="shared" si="902"/>
        <v>0</v>
      </c>
      <c r="J971" s="274">
        <f xml:space="preserve"> J969</f>
        <v>0</v>
      </c>
      <c r="K971" s="274">
        <f t="shared" si="902"/>
        <v>0</v>
      </c>
      <c r="L971" s="274">
        <f t="shared" si="902"/>
        <v>0</v>
      </c>
      <c r="M971" s="274">
        <f t="shared" si="902"/>
        <v>11871.83115912963</v>
      </c>
      <c r="N971" s="274">
        <f t="shared" si="902"/>
        <v>12405.485324013089</v>
      </c>
      <c r="O971" s="274">
        <f t="shared" si="902"/>
        <v>0</v>
      </c>
      <c r="P971" s="274">
        <f t="shared" si="902"/>
        <v>0</v>
      </c>
      <c r="Q971" s="274">
        <f t="shared" si="902"/>
        <v>0</v>
      </c>
    </row>
    <row r="972" spans="1:17" s="192" customFormat="1" hidden="1" outlineLevel="2">
      <c r="A972" s="256"/>
      <c r="B972" s="257"/>
      <c r="C972" s="258"/>
      <c r="D972" s="255" t="s">
        <v>631</v>
      </c>
      <c r="E972" s="196" t="s">
        <v>1286</v>
      </c>
      <c r="F972" s="196"/>
      <c r="G972" s="196" t="s">
        <v>255</v>
      </c>
      <c r="H972" s="196"/>
      <c r="I972" s="196"/>
      <c r="J972" s="274">
        <f t="shared" ref="J972:Q972" si="903" xml:space="preserve"> I964</f>
        <v>0</v>
      </c>
      <c r="K972" s="274">
        <f t="shared" si="903"/>
        <v>0</v>
      </c>
      <c r="L972" s="274">
        <f t="shared" si="903"/>
        <v>0</v>
      </c>
      <c r="M972" s="274">
        <f t="shared" si="903"/>
        <v>11752.78818488129</v>
      </c>
      <c r="N972" s="274">
        <f t="shared" si="903"/>
        <v>11681.388326559965</v>
      </c>
      <c r="O972" s="274">
        <f t="shared" si="903"/>
        <v>12335.777841166719</v>
      </c>
      <c r="P972" s="274">
        <f t="shared" si="903"/>
        <v>0</v>
      </c>
      <c r="Q972" s="274">
        <f t="shared" si="903"/>
        <v>0</v>
      </c>
    </row>
    <row r="973" spans="1:17" s="192" customFormat="1" hidden="1" outlineLevel="2">
      <c r="A973" s="256"/>
      <c r="B973" s="257"/>
      <c r="C973" s="258"/>
      <c r="D973" s="255"/>
      <c r="E973" s="266" t="str">
        <f t="shared" ref="E973" si="904" xml:space="preserve"> E$13</f>
        <v>Annual update active flag</v>
      </c>
      <c r="F973" s="266">
        <f t="shared" ref="F973" si="905" xml:space="preserve"> F$13</f>
        <v>0</v>
      </c>
      <c r="G973" s="266" t="str">
        <f t="shared" ref="G973:Q973" si="906" xml:space="preserve"> G$13</f>
        <v>Flag</v>
      </c>
      <c r="H973" s="266">
        <f t="shared" si="906"/>
        <v>0</v>
      </c>
      <c r="I973" s="266">
        <f t="shared" si="906"/>
        <v>0</v>
      </c>
      <c r="J973" s="266">
        <f t="shared" si="906"/>
        <v>0</v>
      </c>
      <c r="K973" s="266">
        <f t="shared" si="906"/>
        <v>0</v>
      </c>
      <c r="L973" s="266">
        <f t="shared" si="906"/>
        <v>1</v>
      </c>
      <c r="M973" s="266">
        <f t="shared" si="906"/>
        <v>1</v>
      </c>
      <c r="N973" s="266">
        <f t="shared" si="906"/>
        <v>1</v>
      </c>
      <c r="O973" s="266">
        <f t="shared" si="906"/>
        <v>0</v>
      </c>
      <c r="P973" s="266">
        <f t="shared" si="906"/>
        <v>0</v>
      </c>
      <c r="Q973" s="266">
        <f t="shared" si="906"/>
        <v>0</v>
      </c>
    </row>
    <row r="974" spans="1:17" s="611" customFormat="1" hidden="1" outlineLevel="2">
      <c r="A974" s="572"/>
      <c r="B974" s="570"/>
      <c r="C974" s="574"/>
      <c r="D974" s="571"/>
      <c r="E974" s="610" t="s">
        <v>1287</v>
      </c>
      <c r="F974" s="610"/>
      <c r="G974" s="610" t="s">
        <v>255</v>
      </c>
      <c r="H974" s="610"/>
      <c r="I974" s="610"/>
      <c r="J974" s="610">
        <f t="shared" ref="J974:Q974" si="907" xml:space="preserve"> J973 * (J971 - J972)</f>
        <v>0</v>
      </c>
      <c r="K974" s="610">
        <f t="shared" si="907"/>
        <v>0</v>
      </c>
      <c r="L974" s="610">
        <f t="shared" si="907"/>
        <v>0</v>
      </c>
      <c r="M974" s="610">
        <f t="shared" si="907"/>
        <v>119.04297424833931</v>
      </c>
      <c r="N974" s="610">
        <f t="shared" si="907"/>
        <v>724.09699745312355</v>
      </c>
      <c r="O974" s="610">
        <f t="shared" si="907"/>
        <v>0</v>
      </c>
      <c r="P974" s="610">
        <f t="shared" si="907"/>
        <v>0</v>
      </c>
      <c r="Q974" s="610">
        <f t="shared" si="907"/>
        <v>0</v>
      </c>
    </row>
    <row r="975" spans="1:17" s="224" customFormat="1" hidden="1" outlineLevel="1">
      <c r="A975" s="219"/>
      <c r="B975" s="220"/>
      <c r="C975" s="221"/>
      <c r="D975" s="222"/>
      <c r="E975" s="223"/>
    </row>
    <row r="976" spans="1:17" s="208" customFormat="1" hidden="1" outlineLevel="1" collapsed="1">
      <c r="A976" s="256"/>
      <c r="B976" s="257" t="s">
        <v>759</v>
      </c>
      <c r="C976" s="258"/>
      <c r="D976" s="255"/>
      <c r="E976" s="196"/>
      <c r="F976" s="196"/>
      <c r="G976" s="196"/>
      <c r="H976" s="196"/>
      <c r="I976" s="196"/>
      <c r="J976" s="196"/>
      <c r="K976" s="196"/>
      <c r="L976" s="196"/>
      <c r="M976" s="196"/>
      <c r="N976" s="196"/>
      <c r="O976" s="196"/>
      <c r="P976" s="196"/>
      <c r="Q976" s="196"/>
    </row>
    <row r="977" spans="1:17" s="192" customFormat="1" hidden="1" outlineLevel="2">
      <c r="A977" s="188"/>
      <c r="B977" s="304"/>
      <c r="C977" s="190"/>
      <c r="D977" s="191"/>
      <c r="E977" s="195"/>
    </row>
    <row r="978" spans="1:17" s="192" customFormat="1" hidden="1" outlineLevel="2">
      <c r="A978" s="188"/>
      <c r="B978" s="304" t="s">
        <v>1288</v>
      </c>
      <c r="C978" s="190"/>
      <c r="D978" s="191"/>
      <c r="E978" s="195"/>
    </row>
    <row r="979" spans="1:17" s="187" customFormat="1" hidden="1" outlineLevel="2">
      <c r="A979" s="183"/>
      <c r="B979" s="216"/>
      <c r="C979" s="185"/>
      <c r="D979" s="186"/>
      <c r="E979" s="181" t="str">
        <f xml:space="preserve"> Inp!E$206</f>
        <v>Regulatory equity notional (PR19FD)</v>
      </c>
      <c r="F979" s="181">
        <f xml:space="preserve"> Inp!F$206</f>
        <v>0</v>
      </c>
      <c r="G979" s="181" t="str">
        <f xml:space="preserve"> Inp!G$206</f>
        <v>%</v>
      </c>
      <c r="H979" s="181">
        <f xml:space="preserve"> Inp!H$206</f>
        <v>0</v>
      </c>
      <c r="I979" s="181">
        <f xml:space="preserve"> Inp!I$206</f>
        <v>0</v>
      </c>
      <c r="J979" s="291">
        <f xml:space="preserve"> Inp!J$206</f>
        <v>0</v>
      </c>
      <c r="K979" s="291">
        <f xml:space="preserve"> Inp!K$206</f>
        <v>0</v>
      </c>
      <c r="L979" s="291">
        <f xml:space="preserve"> Inp!L$206</f>
        <v>0</v>
      </c>
      <c r="M979" s="291">
        <f xml:space="preserve"> Inp!M$206</f>
        <v>0.4</v>
      </c>
      <c r="N979" s="291">
        <f xml:space="preserve"> Inp!N$206</f>
        <v>0.4</v>
      </c>
      <c r="O979" s="291">
        <f xml:space="preserve"> Inp!O$206</f>
        <v>0.4</v>
      </c>
      <c r="P979" s="291">
        <f xml:space="preserve"> Inp!P$206</f>
        <v>0.4</v>
      </c>
      <c r="Q979" s="291">
        <f xml:space="preserve"> Inp!Q$206</f>
        <v>0.4</v>
      </c>
    </row>
    <row r="980" spans="1:17" s="192" customFormat="1" hidden="1" outlineLevel="2">
      <c r="A980" s="188"/>
      <c r="B980" s="304"/>
      <c r="C980" s="190"/>
      <c r="D980" s="191"/>
      <c r="E980" s="195" t="str">
        <f t="shared" ref="E980:Q980" si="908" xml:space="preserve"> E173</f>
        <v>Notional regulated equity - WR - nominal (year average prices)</v>
      </c>
      <c r="F980" s="618">
        <f t="shared" si="908"/>
        <v>0</v>
      </c>
      <c r="G980" s="618" t="str">
        <f t="shared" si="908"/>
        <v>£m</v>
      </c>
      <c r="H980" s="618">
        <f t="shared" si="908"/>
        <v>0</v>
      </c>
      <c r="I980" s="618">
        <f t="shared" si="908"/>
        <v>0</v>
      </c>
      <c r="J980" s="618">
        <f t="shared" si="908"/>
        <v>0</v>
      </c>
      <c r="K980" s="618">
        <f t="shared" si="908"/>
        <v>0</v>
      </c>
      <c r="L980" s="618">
        <f t="shared" si="908"/>
        <v>0</v>
      </c>
      <c r="M980" s="618">
        <f t="shared" si="908"/>
        <v>248.49032645780446</v>
      </c>
      <c r="N980" s="618">
        <f t="shared" si="908"/>
        <v>256.35798948809173</v>
      </c>
      <c r="O980" s="618">
        <f t="shared" si="908"/>
        <v>0</v>
      </c>
      <c r="P980" s="618">
        <f t="shared" si="908"/>
        <v>0</v>
      </c>
      <c r="Q980" s="618">
        <f t="shared" si="908"/>
        <v>0</v>
      </c>
    </row>
    <row r="981" spans="1:17" s="192" customFormat="1" hidden="1" outlineLevel="2">
      <c r="A981" s="188"/>
      <c r="B981" s="304"/>
      <c r="C981" s="190"/>
      <c r="D981" s="191"/>
      <c r="E981" s="195" t="str">
        <f t="shared" ref="E981:Q981" si="909" xml:space="preserve"> E353</f>
        <v>Notional regulated equity - WN - nominal (year average prices)</v>
      </c>
      <c r="F981" s="618">
        <f t="shared" si="909"/>
        <v>0</v>
      </c>
      <c r="G981" s="618" t="str">
        <f t="shared" si="909"/>
        <v>£m</v>
      </c>
      <c r="H981" s="618">
        <f t="shared" si="909"/>
        <v>0</v>
      </c>
      <c r="I981" s="618">
        <f t="shared" si="909"/>
        <v>0</v>
      </c>
      <c r="J981" s="618">
        <f t="shared" si="909"/>
        <v>0</v>
      </c>
      <c r="K981" s="618">
        <f t="shared" si="909"/>
        <v>0</v>
      </c>
      <c r="L981" s="618">
        <f t="shared" si="909"/>
        <v>0</v>
      </c>
      <c r="M981" s="618">
        <f t="shared" si="909"/>
        <v>1411.2880617089604</v>
      </c>
      <c r="N981" s="618">
        <f t="shared" si="909"/>
        <v>1456.0627162244657</v>
      </c>
      <c r="O981" s="618">
        <f t="shared" si="909"/>
        <v>0</v>
      </c>
      <c r="P981" s="618">
        <f t="shared" si="909"/>
        <v>0</v>
      </c>
      <c r="Q981" s="618">
        <f t="shared" si="909"/>
        <v>0</v>
      </c>
    </row>
    <row r="982" spans="1:17" s="192" customFormat="1" hidden="1" outlineLevel="2">
      <c r="A982" s="188"/>
      <c r="B982" s="304"/>
      <c r="C982" s="190"/>
      <c r="D982" s="191"/>
      <c r="E982" s="195" t="str">
        <f t="shared" ref="E982:Q982" si="910" xml:space="preserve"> E533</f>
        <v>Notional regulated equity - WWN - nominal (year average prices)</v>
      </c>
      <c r="F982" s="618">
        <f t="shared" si="910"/>
        <v>0</v>
      </c>
      <c r="G982" s="618" t="str">
        <f t="shared" si="910"/>
        <v>£m</v>
      </c>
      <c r="H982" s="618">
        <f t="shared" si="910"/>
        <v>0</v>
      </c>
      <c r="I982" s="618">
        <f t="shared" si="910"/>
        <v>0</v>
      </c>
      <c r="J982" s="618">
        <f t="shared" si="910"/>
        <v>0</v>
      </c>
      <c r="K982" s="618">
        <f t="shared" si="910"/>
        <v>0</v>
      </c>
      <c r="L982" s="618">
        <f t="shared" si="910"/>
        <v>0</v>
      </c>
      <c r="M982" s="618">
        <f t="shared" si="910"/>
        <v>2843.9188008843025</v>
      </c>
      <c r="N982" s="618">
        <f t="shared" si="910"/>
        <v>2926.3719602057481</v>
      </c>
      <c r="O982" s="618">
        <f t="shared" si="910"/>
        <v>0</v>
      </c>
      <c r="P982" s="618">
        <f t="shared" si="910"/>
        <v>0</v>
      </c>
      <c r="Q982" s="618">
        <f t="shared" si="910"/>
        <v>0</v>
      </c>
    </row>
    <row r="983" spans="1:17" s="192" customFormat="1" hidden="1" outlineLevel="2">
      <c r="A983" s="188"/>
      <c r="B983" s="304"/>
      <c r="C983" s="190"/>
      <c r="D983" s="191"/>
      <c r="E983" s="195" t="str">
        <f t="shared" ref="E983:Q983" si="911" xml:space="preserve"> E713</f>
        <v>Notional regulated equity - BR - nominal (year average prices)</v>
      </c>
      <c r="F983" s="618">
        <f t="shared" si="911"/>
        <v>0</v>
      </c>
      <c r="G983" s="618" t="str">
        <f t="shared" si="911"/>
        <v>£m</v>
      </c>
      <c r="H983" s="618">
        <f t="shared" si="911"/>
        <v>0</v>
      </c>
      <c r="I983" s="618">
        <f t="shared" si="911"/>
        <v>0</v>
      </c>
      <c r="J983" s="618">
        <f t="shared" si="911"/>
        <v>0</v>
      </c>
      <c r="K983" s="618">
        <f t="shared" si="911"/>
        <v>0</v>
      </c>
      <c r="L983" s="618">
        <f t="shared" si="911"/>
        <v>0</v>
      </c>
      <c r="M983" s="618">
        <f t="shared" si="911"/>
        <v>182.33142333814646</v>
      </c>
      <c r="N983" s="618">
        <f t="shared" si="911"/>
        <v>189.19919727684444</v>
      </c>
      <c r="O983" s="618">
        <f t="shared" si="911"/>
        <v>0</v>
      </c>
      <c r="P983" s="618">
        <f t="shared" si="911"/>
        <v>0</v>
      </c>
      <c r="Q983" s="618">
        <f t="shared" si="911"/>
        <v>0</v>
      </c>
    </row>
    <row r="984" spans="1:17" s="192" customFormat="1" hidden="1" outlineLevel="2">
      <c r="A984" s="188"/>
      <c r="B984" s="304"/>
      <c r="C984" s="190"/>
      <c r="D984" s="191"/>
      <c r="E984" s="195" t="str">
        <f t="shared" ref="E984:Q984" si="912">E893</f>
        <v>Notional regulated equity - DMMY - nominal (year average prices)</v>
      </c>
      <c r="F984" s="618">
        <f t="shared" si="912"/>
        <v>0</v>
      </c>
      <c r="G984" s="618" t="str">
        <f t="shared" si="912"/>
        <v>£m</v>
      </c>
      <c r="H984" s="618">
        <f t="shared" si="912"/>
        <v>0</v>
      </c>
      <c r="I984" s="618">
        <f t="shared" si="912"/>
        <v>0</v>
      </c>
      <c r="J984" s="618">
        <f t="shared" si="912"/>
        <v>0</v>
      </c>
      <c r="K984" s="618">
        <f t="shared" si="912"/>
        <v>0</v>
      </c>
      <c r="L984" s="618">
        <f t="shared" si="912"/>
        <v>0</v>
      </c>
      <c r="M984" s="618">
        <f t="shared" si="912"/>
        <v>0</v>
      </c>
      <c r="N984" s="618">
        <f t="shared" si="912"/>
        <v>0</v>
      </c>
      <c r="O984" s="618">
        <f t="shared" si="912"/>
        <v>0</v>
      </c>
      <c r="P984" s="618">
        <f t="shared" si="912"/>
        <v>0</v>
      </c>
      <c r="Q984" s="618">
        <f t="shared" si="912"/>
        <v>0</v>
      </c>
    </row>
    <row r="985" spans="1:17" s="240" customFormat="1" hidden="1" outlineLevel="2">
      <c r="A985" s="237"/>
      <c r="B985" s="241"/>
      <c r="C985" s="238"/>
      <c r="D985" s="239"/>
      <c r="E985" s="320" t="s">
        <v>1289</v>
      </c>
      <c r="F985" s="591"/>
      <c r="G985" s="591" t="s">
        <v>255</v>
      </c>
      <c r="H985" s="591"/>
      <c r="I985" s="591"/>
      <c r="J985" s="591">
        <f t="shared" ref="J985" si="913" xml:space="preserve"> SUM(J980:J984)</f>
        <v>0</v>
      </c>
      <c r="K985" s="591">
        <f t="shared" ref="K985:Q985" si="914" xml:space="preserve"> SUM(K980:K984)</f>
        <v>0</v>
      </c>
      <c r="L985" s="591">
        <f t="shared" si="914"/>
        <v>0</v>
      </c>
      <c r="M985" s="591">
        <f t="shared" si="914"/>
        <v>4686.0286123892138</v>
      </c>
      <c r="N985" s="591">
        <f t="shared" si="914"/>
        <v>4827.9918631951505</v>
      </c>
      <c r="O985" s="591">
        <f t="shared" si="914"/>
        <v>0</v>
      </c>
      <c r="P985" s="591">
        <f t="shared" si="914"/>
        <v>0</v>
      </c>
      <c r="Q985" s="591">
        <f t="shared" si="914"/>
        <v>0</v>
      </c>
    </row>
    <row r="986" spans="1:17" s="148" customFormat="1" hidden="1" outlineLevel="2">
      <c r="A986" s="143"/>
      <c r="B986" s="144"/>
      <c r="C986" s="145"/>
      <c r="D986" s="146"/>
      <c r="E986" s="147"/>
      <c r="G986" s="149"/>
    </row>
    <row r="987" spans="1:17" s="148" customFormat="1" hidden="1" outlineLevel="2">
      <c r="A987" s="143"/>
      <c r="B987" s="304" t="s">
        <v>1290</v>
      </c>
      <c r="C987" s="145"/>
      <c r="D987" s="146"/>
      <c r="E987" s="147"/>
      <c r="G987" s="149"/>
    </row>
    <row r="988" spans="1:17" s="187" customFormat="1" hidden="1" outlineLevel="2">
      <c r="A988" s="183"/>
      <c r="B988" s="216"/>
      <c r="C988" s="185"/>
      <c r="D988" s="186"/>
      <c r="E988" s="181" t="str">
        <f xml:space="preserve"> Inp!E$206</f>
        <v>Regulatory equity notional (PR19FD)</v>
      </c>
      <c r="F988" s="181">
        <f xml:space="preserve"> Inp!F$206</f>
        <v>0</v>
      </c>
      <c r="G988" s="181" t="str">
        <f xml:space="preserve"> Inp!G$206</f>
        <v>%</v>
      </c>
      <c r="H988" s="181">
        <f xml:space="preserve"> Inp!H$206</f>
        <v>0</v>
      </c>
      <c r="I988" s="181">
        <f xml:space="preserve"> Inp!I$206</f>
        <v>0</v>
      </c>
      <c r="J988" s="291">
        <f xml:space="preserve"> Inp!J$206</f>
        <v>0</v>
      </c>
      <c r="K988" s="291">
        <f xml:space="preserve"> Inp!K$206</f>
        <v>0</v>
      </c>
      <c r="L988" s="291">
        <f xml:space="preserve"> Inp!L$206</f>
        <v>0</v>
      </c>
      <c r="M988" s="291">
        <f xml:space="preserve"> Inp!M$206</f>
        <v>0.4</v>
      </c>
      <c r="N988" s="291">
        <f xml:space="preserve"> Inp!N$206</f>
        <v>0.4</v>
      </c>
      <c r="O988" s="291">
        <f xml:space="preserve"> Inp!O$206</f>
        <v>0.4</v>
      </c>
      <c r="P988" s="291">
        <f xml:space="preserve"> Inp!P$206</f>
        <v>0.4</v>
      </c>
      <c r="Q988" s="291">
        <f xml:space="preserve"> Inp!Q$206</f>
        <v>0.4</v>
      </c>
    </row>
    <row r="989" spans="1:17" s="192" customFormat="1" hidden="1" outlineLevel="2">
      <c r="A989" s="188"/>
      <c r="B989" s="304"/>
      <c r="C989" s="190"/>
      <c r="D989" s="191"/>
      <c r="E989" s="195" t="str">
        <f t="shared" ref="E989:Q989" si="915" xml:space="preserve"> E175</f>
        <v>Notional regulated equity - WR - real (2017-18 prices)</v>
      </c>
      <c r="F989" s="618">
        <f t="shared" si="915"/>
        <v>0</v>
      </c>
      <c r="G989" s="618" t="str">
        <f t="shared" si="915"/>
        <v>£m</v>
      </c>
      <c r="H989" s="618">
        <f t="shared" si="915"/>
        <v>0</v>
      </c>
      <c r="I989" s="618">
        <f t="shared" si="915"/>
        <v>0</v>
      </c>
      <c r="J989" s="618">
        <f t="shared" si="915"/>
        <v>0</v>
      </c>
      <c r="K989" s="618">
        <f t="shared" si="915"/>
        <v>0</v>
      </c>
      <c r="L989" s="618">
        <f t="shared" si="915"/>
        <v>0</v>
      </c>
      <c r="M989" s="618">
        <f t="shared" si="915"/>
        <v>237.34973059507379</v>
      </c>
      <c r="N989" s="618">
        <f t="shared" si="915"/>
        <v>236.1877866905904</v>
      </c>
      <c r="O989" s="618">
        <f t="shared" si="915"/>
        <v>0</v>
      </c>
      <c r="P989" s="618">
        <f t="shared" si="915"/>
        <v>0</v>
      </c>
      <c r="Q989" s="618">
        <f t="shared" si="915"/>
        <v>0</v>
      </c>
    </row>
    <row r="990" spans="1:17" s="192" customFormat="1" hidden="1" outlineLevel="2">
      <c r="A990" s="188"/>
      <c r="B990" s="304"/>
      <c r="C990" s="190"/>
      <c r="D990" s="191"/>
      <c r="E990" s="195" t="str">
        <f t="shared" ref="E990:Q990" si="916" xml:space="preserve"> E355</f>
        <v>Notional regulated equity - WN - real (2017-18 prices)</v>
      </c>
      <c r="F990" s="618">
        <f t="shared" si="916"/>
        <v>0</v>
      </c>
      <c r="G990" s="618" t="str">
        <f t="shared" si="916"/>
        <v>£m</v>
      </c>
      <c r="H990" s="618">
        <f t="shared" si="916"/>
        <v>0</v>
      </c>
      <c r="I990" s="618">
        <f t="shared" si="916"/>
        <v>0</v>
      </c>
      <c r="J990" s="618">
        <f t="shared" si="916"/>
        <v>0</v>
      </c>
      <c r="K990" s="618">
        <f t="shared" si="916"/>
        <v>0</v>
      </c>
      <c r="L990" s="618">
        <f t="shared" si="916"/>
        <v>0</v>
      </c>
      <c r="M990" s="618">
        <f t="shared" si="916"/>
        <v>1348.0156190126218</v>
      </c>
      <c r="N990" s="618">
        <f t="shared" si="916"/>
        <v>1341.499950574861</v>
      </c>
      <c r="O990" s="618">
        <f t="shared" si="916"/>
        <v>0</v>
      </c>
      <c r="P990" s="618">
        <f t="shared" si="916"/>
        <v>0</v>
      </c>
      <c r="Q990" s="618">
        <f t="shared" si="916"/>
        <v>0</v>
      </c>
    </row>
    <row r="991" spans="1:17" s="192" customFormat="1" hidden="1" outlineLevel="2">
      <c r="A991" s="188"/>
      <c r="B991" s="304"/>
      <c r="C991" s="190"/>
      <c r="D991" s="191"/>
      <c r="E991" s="195" t="str">
        <f t="shared" ref="E991:Q991" si="917" xml:space="preserve"> E535</f>
        <v>Notional regulated equity - WWN - real (2017-18 prices)</v>
      </c>
      <c r="F991" s="618">
        <f t="shared" si="917"/>
        <v>0</v>
      </c>
      <c r="G991" s="618" t="str">
        <f t="shared" si="917"/>
        <v>£m</v>
      </c>
      <c r="H991" s="618">
        <f t="shared" si="917"/>
        <v>0</v>
      </c>
      <c r="I991" s="618">
        <f t="shared" si="917"/>
        <v>0</v>
      </c>
      <c r="J991" s="618">
        <f t="shared" si="917"/>
        <v>0</v>
      </c>
      <c r="K991" s="618">
        <f t="shared" si="917"/>
        <v>0</v>
      </c>
      <c r="L991" s="618">
        <f t="shared" si="917"/>
        <v>0</v>
      </c>
      <c r="M991" s="618">
        <f t="shared" si="917"/>
        <v>2716.417056737117</v>
      </c>
      <c r="N991" s="618">
        <f t="shared" si="917"/>
        <v>2696.1255145375781</v>
      </c>
      <c r="O991" s="618">
        <f t="shared" si="917"/>
        <v>0</v>
      </c>
      <c r="P991" s="618">
        <f t="shared" si="917"/>
        <v>0</v>
      </c>
      <c r="Q991" s="618">
        <f t="shared" si="917"/>
        <v>0</v>
      </c>
    </row>
    <row r="992" spans="1:17" s="192" customFormat="1" hidden="1" outlineLevel="2">
      <c r="A992" s="188"/>
      <c r="B992" s="304"/>
      <c r="C992" s="190"/>
      <c r="D992" s="191"/>
      <c r="E992" s="195" t="str">
        <f t="shared" ref="E992:Q992" si="918" xml:space="preserve"> E715</f>
        <v>Notional regulated equity - BR - real (2017-18 prices)</v>
      </c>
      <c r="F992" s="618">
        <f t="shared" si="918"/>
        <v>0</v>
      </c>
      <c r="G992" s="618" t="str">
        <f t="shared" si="918"/>
        <v>£m</v>
      </c>
      <c r="H992" s="618">
        <f t="shared" si="918"/>
        <v>0</v>
      </c>
      <c r="I992" s="618">
        <f t="shared" si="918"/>
        <v>0</v>
      </c>
      <c r="J992" s="618">
        <f t="shared" si="918"/>
        <v>0</v>
      </c>
      <c r="K992" s="618">
        <f t="shared" si="918"/>
        <v>0</v>
      </c>
      <c r="L992" s="618">
        <f t="shared" si="918"/>
        <v>0</v>
      </c>
      <c r="M992" s="618">
        <f t="shared" si="918"/>
        <v>174.15693731511945</v>
      </c>
      <c r="N992" s="618">
        <f t="shared" si="918"/>
        <v>174.31303677208018</v>
      </c>
      <c r="O992" s="618">
        <f t="shared" si="918"/>
        <v>0</v>
      </c>
      <c r="P992" s="618">
        <f t="shared" si="918"/>
        <v>0</v>
      </c>
      <c r="Q992" s="618">
        <f t="shared" si="918"/>
        <v>0</v>
      </c>
    </row>
    <row r="993" spans="1:17" s="192" customFormat="1" hidden="1" outlineLevel="2">
      <c r="A993" s="188"/>
      <c r="B993" s="304"/>
      <c r="C993" s="190"/>
      <c r="D993" s="191"/>
      <c r="E993" s="195" t="str">
        <f t="shared" ref="E993:Q993" si="919" xml:space="preserve"> E895</f>
        <v>Notional regulated equity - DMMY - real (2017-18 prices)</v>
      </c>
      <c r="F993" s="618">
        <f t="shared" si="919"/>
        <v>0</v>
      </c>
      <c r="G993" s="618" t="str">
        <f t="shared" si="919"/>
        <v>£m</v>
      </c>
      <c r="H993" s="618">
        <f t="shared" si="919"/>
        <v>0</v>
      </c>
      <c r="I993" s="618">
        <f t="shared" si="919"/>
        <v>0</v>
      </c>
      <c r="J993" s="618">
        <f t="shared" si="919"/>
        <v>0</v>
      </c>
      <c r="K993" s="618">
        <f t="shared" si="919"/>
        <v>0</v>
      </c>
      <c r="L993" s="618">
        <f t="shared" si="919"/>
        <v>0</v>
      </c>
      <c r="M993" s="618">
        <f t="shared" si="919"/>
        <v>0</v>
      </c>
      <c r="N993" s="618">
        <f t="shared" si="919"/>
        <v>0</v>
      </c>
      <c r="O993" s="618">
        <f t="shared" si="919"/>
        <v>0</v>
      </c>
      <c r="P993" s="618">
        <f t="shared" si="919"/>
        <v>0</v>
      </c>
      <c r="Q993" s="618">
        <f t="shared" si="919"/>
        <v>0</v>
      </c>
    </row>
    <row r="994" spans="1:17" s="137" customFormat="1" hidden="1" outlineLevel="2">
      <c r="A994" s="369"/>
      <c r="B994" s="380"/>
      <c r="C994" s="370"/>
      <c r="D994" s="371"/>
      <c r="E994" s="368" t="s">
        <v>1291</v>
      </c>
      <c r="F994" s="621"/>
      <c r="G994" s="621" t="s">
        <v>255</v>
      </c>
      <c r="H994" s="621"/>
      <c r="I994" s="621"/>
      <c r="J994" s="621">
        <f t="shared" ref="J994" si="920" xml:space="preserve"> SUM(J989:J993)</f>
        <v>0</v>
      </c>
      <c r="K994" s="621">
        <f t="shared" ref="K994:Q994" si="921" xml:space="preserve"> SUM(K989:K993)</f>
        <v>0</v>
      </c>
      <c r="L994" s="621">
        <f t="shared" si="921"/>
        <v>0</v>
      </c>
      <c r="M994" s="621">
        <f xml:space="preserve"> SUM(M989:M993)</f>
        <v>4475.9393436599321</v>
      </c>
      <c r="N994" s="621">
        <f t="shared" si="921"/>
        <v>4448.1262885751103</v>
      </c>
      <c r="O994" s="621">
        <f t="shared" si="921"/>
        <v>0</v>
      </c>
      <c r="P994" s="621">
        <f t="shared" si="921"/>
        <v>0</v>
      </c>
      <c r="Q994" s="621">
        <f t="shared" si="921"/>
        <v>0</v>
      </c>
    </row>
    <row r="995" spans="1:17" s="192" customFormat="1" hidden="1" outlineLevel="1">
      <c r="A995" s="188"/>
      <c r="B995" s="304"/>
      <c r="C995" s="190"/>
      <c r="D995" s="191"/>
      <c r="E995" s="195"/>
    </row>
    <row r="996" spans="1:17" s="208" customFormat="1" hidden="1" outlineLevel="1" collapsed="1">
      <c r="A996" s="256"/>
      <c r="B996" s="257" t="s">
        <v>761</v>
      </c>
      <c r="C996" s="258"/>
      <c r="D996" s="255"/>
      <c r="E996" s="196"/>
      <c r="F996" s="196"/>
      <c r="G996" s="196"/>
      <c r="H996" s="196"/>
      <c r="I996" s="196"/>
      <c r="J996" s="196"/>
      <c r="K996" s="196"/>
      <c r="L996" s="196"/>
      <c r="M996" s="196"/>
      <c r="N996" s="196"/>
      <c r="O996" s="196"/>
      <c r="P996" s="196"/>
      <c r="Q996" s="196"/>
    </row>
    <row r="997" spans="1:17" s="192" customFormat="1" hidden="1" outlineLevel="2">
      <c r="A997" s="188"/>
      <c r="B997" s="304"/>
      <c r="C997" s="190"/>
      <c r="D997" s="191"/>
      <c r="E997" s="195"/>
    </row>
    <row r="998" spans="1:17" s="192" customFormat="1" hidden="1" outlineLevel="2">
      <c r="A998" s="188"/>
      <c r="B998" s="304" t="s">
        <v>1292</v>
      </c>
      <c r="C998" s="190"/>
      <c r="D998" s="191"/>
      <c r="E998" s="195"/>
    </row>
    <row r="999" spans="1:17" s="187" customFormat="1" hidden="1" outlineLevel="2">
      <c r="A999" s="183"/>
      <c r="B999" s="216"/>
      <c r="C999" s="185"/>
      <c r="D999" s="186"/>
      <c r="E999" s="181" t="str">
        <f xml:space="preserve"> Inp!E$214</f>
        <v>Regulatory equity actual</v>
      </c>
      <c r="F999" s="181">
        <f xml:space="preserve"> Inp!F$214</f>
        <v>0</v>
      </c>
      <c r="G999" s="181" t="str">
        <f xml:space="preserve"> Inp!G$214</f>
        <v>%</v>
      </c>
      <c r="H999" s="181">
        <f xml:space="preserve"> Inp!H$214</f>
        <v>0</v>
      </c>
      <c r="I999" s="181">
        <f xml:space="preserve"> Inp!I$214</f>
        <v>0</v>
      </c>
      <c r="J999" s="305">
        <f xml:space="preserve"> Inp!J$214</f>
        <v>0</v>
      </c>
      <c r="K999" s="305">
        <f xml:space="preserve"> Inp!K$214</f>
        <v>0</v>
      </c>
      <c r="L999" s="305">
        <f xml:space="preserve"> Inp!L$214</f>
        <v>0</v>
      </c>
      <c r="M999" s="305">
        <f xml:space="preserve"> Inp!M$214</f>
        <v>0.33494999999999997</v>
      </c>
      <c r="N999" s="305">
        <f xml:space="preserve"> Inp!N$214</f>
        <v>0</v>
      </c>
      <c r="O999" s="305">
        <f xml:space="preserve"> Inp!O$214</f>
        <v>0</v>
      </c>
      <c r="P999" s="305">
        <f xml:space="preserve"> Inp!P$214</f>
        <v>0</v>
      </c>
      <c r="Q999" s="305">
        <f xml:space="preserve"> Inp!Q$214</f>
        <v>0</v>
      </c>
    </row>
    <row r="1000" spans="1:17" s="192" customFormat="1" hidden="1" outlineLevel="2">
      <c r="A1000" s="188"/>
      <c r="B1000" s="304"/>
      <c r="C1000" s="190"/>
      <c r="D1000" s="191"/>
      <c r="E1000" s="195" t="str">
        <f t="shared" ref="E1000:Q1000" si="922" xml:space="preserve"> E181</f>
        <v>Actual regulated equity - WR - nominal (year average prices)</v>
      </c>
      <c r="F1000" s="618">
        <f t="shared" si="922"/>
        <v>0</v>
      </c>
      <c r="G1000" s="618" t="str">
        <f t="shared" si="922"/>
        <v>£m</v>
      </c>
      <c r="H1000" s="618">
        <f t="shared" si="922"/>
        <v>0</v>
      </c>
      <c r="I1000" s="618">
        <f t="shared" si="922"/>
        <v>0</v>
      </c>
      <c r="J1000" s="618">
        <f t="shared" si="922"/>
        <v>0</v>
      </c>
      <c r="K1000" s="618">
        <f t="shared" si="922"/>
        <v>0</v>
      </c>
      <c r="L1000" s="618">
        <f t="shared" si="922"/>
        <v>0</v>
      </c>
      <c r="M1000" s="618">
        <f t="shared" si="922"/>
        <v>208.07958711760398</v>
      </c>
      <c r="N1000" s="618">
        <f t="shared" si="922"/>
        <v>0</v>
      </c>
      <c r="O1000" s="618">
        <f t="shared" si="922"/>
        <v>0</v>
      </c>
      <c r="P1000" s="618">
        <f t="shared" si="922"/>
        <v>0</v>
      </c>
      <c r="Q1000" s="618">
        <f t="shared" si="922"/>
        <v>0</v>
      </c>
    </row>
    <row r="1001" spans="1:17" s="192" customFormat="1" hidden="1" outlineLevel="2">
      <c r="A1001" s="188"/>
      <c r="B1001" s="304"/>
      <c r="C1001" s="190"/>
      <c r="D1001" s="191"/>
      <c r="E1001" s="195" t="str">
        <f t="shared" ref="E1001:Q1001" si="923" xml:space="preserve"> E361</f>
        <v>Actual regulated equity - WN - nominal (year average prices)</v>
      </c>
      <c r="F1001" s="618">
        <f t="shared" si="923"/>
        <v>0</v>
      </c>
      <c r="G1001" s="618" t="str">
        <f t="shared" si="923"/>
        <v>£m</v>
      </c>
      <c r="H1001" s="618">
        <f t="shared" si="923"/>
        <v>0</v>
      </c>
      <c r="I1001" s="618">
        <f t="shared" si="923"/>
        <v>0</v>
      </c>
      <c r="J1001" s="618">
        <f t="shared" si="923"/>
        <v>0</v>
      </c>
      <c r="K1001" s="618">
        <f t="shared" si="923"/>
        <v>0</v>
      </c>
      <c r="L1001" s="618">
        <f t="shared" si="923"/>
        <v>0</v>
      </c>
      <c r="M1001" s="618">
        <f t="shared" si="923"/>
        <v>1181.7773406735407</v>
      </c>
      <c r="N1001" s="618">
        <f t="shared" si="923"/>
        <v>0</v>
      </c>
      <c r="O1001" s="618">
        <f t="shared" si="923"/>
        <v>0</v>
      </c>
      <c r="P1001" s="618">
        <f t="shared" si="923"/>
        <v>0</v>
      </c>
      <c r="Q1001" s="618">
        <f t="shared" si="923"/>
        <v>0</v>
      </c>
    </row>
    <row r="1002" spans="1:17" s="192" customFormat="1" hidden="1" outlineLevel="2">
      <c r="A1002" s="188"/>
      <c r="B1002" s="304"/>
      <c r="C1002" s="190"/>
      <c r="D1002" s="191"/>
      <c r="E1002" s="195" t="str">
        <f t="shared" ref="E1002:Q1002" si="924" xml:space="preserve"> E541</f>
        <v>Actual regulated equity - WWN - nominal (year average prices)</v>
      </c>
      <c r="F1002" s="618">
        <f t="shared" si="924"/>
        <v>0</v>
      </c>
      <c r="G1002" s="618" t="str">
        <f t="shared" si="924"/>
        <v>£m</v>
      </c>
      <c r="H1002" s="618">
        <f t="shared" si="924"/>
        <v>0</v>
      </c>
      <c r="I1002" s="618">
        <f t="shared" si="924"/>
        <v>0</v>
      </c>
      <c r="J1002" s="618">
        <f t="shared" si="924"/>
        <v>0</v>
      </c>
      <c r="K1002" s="618">
        <f t="shared" si="924"/>
        <v>0</v>
      </c>
      <c r="L1002" s="618">
        <f t="shared" si="924"/>
        <v>0</v>
      </c>
      <c r="M1002" s="618">
        <f t="shared" si="924"/>
        <v>2381.4265058904925</v>
      </c>
      <c r="N1002" s="618">
        <f t="shared" si="924"/>
        <v>0</v>
      </c>
      <c r="O1002" s="618">
        <f t="shared" si="924"/>
        <v>0</v>
      </c>
      <c r="P1002" s="618">
        <f t="shared" si="924"/>
        <v>0</v>
      </c>
      <c r="Q1002" s="618">
        <f t="shared" si="924"/>
        <v>0</v>
      </c>
    </row>
    <row r="1003" spans="1:17" s="192" customFormat="1" hidden="1" outlineLevel="2">
      <c r="A1003" s="188"/>
      <c r="B1003" s="304"/>
      <c r="C1003" s="190"/>
      <c r="D1003" s="191"/>
      <c r="E1003" s="195" t="str">
        <f t="shared" ref="E1003:Q1003" si="925" xml:space="preserve"> E721</f>
        <v>Actual regulated equity - BR - nominal (year average prices)</v>
      </c>
      <c r="F1003" s="618">
        <f t="shared" si="925"/>
        <v>0</v>
      </c>
      <c r="G1003" s="618" t="str">
        <f t="shared" si="925"/>
        <v>£m</v>
      </c>
      <c r="H1003" s="618">
        <f t="shared" si="925"/>
        <v>0</v>
      </c>
      <c r="I1003" s="618">
        <f t="shared" si="925"/>
        <v>0</v>
      </c>
      <c r="J1003" s="618">
        <f t="shared" si="925"/>
        <v>0</v>
      </c>
      <c r="K1003" s="618">
        <f t="shared" si="925"/>
        <v>0</v>
      </c>
      <c r="L1003" s="618">
        <f t="shared" si="925"/>
        <v>0</v>
      </c>
      <c r="M1003" s="618">
        <f t="shared" si="925"/>
        <v>152.67977561778039</v>
      </c>
      <c r="N1003" s="618">
        <f t="shared" si="925"/>
        <v>0</v>
      </c>
      <c r="O1003" s="618">
        <f t="shared" si="925"/>
        <v>0</v>
      </c>
      <c r="P1003" s="618">
        <f t="shared" si="925"/>
        <v>0</v>
      </c>
      <c r="Q1003" s="618">
        <f t="shared" si="925"/>
        <v>0</v>
      </c>
    </row>
    <row r="1004" spans="1:17" s="192" customFormat="1" hidden="1" outlineLevel="2">
      <c r="A1004" s="188"/>
      <c r="B1004" s="304"/>
      <c r="C1004" s="190"/>
      <c r="D1004" s="191"/>
      <c r="E1004" s="195" t="str">
        <f t="shared" ref="E1004:Q1004" si="926" xml:space="preserve"> E901</f>
        <v>Actual regulated equity - DMMY - nominal (year average prices)</v>
      </c>
      <c r="F1004" s="618">
        <f t="shared" si="926"/>
        <v>0</v>
      </c>
      <c r="G1004" s="618" t="str">
        <f t="shared" si="926"/>
        <v>£m</v>
      </c>
      <c r="H1004" s="618">
        <f t="shared" si="926"/>
        <v>0</v>
      </c>
      <c r="I1004" s="618">
        <f t="shared" si="926"/>
        <v>0</v>
      </c>
      <c r="J1004" s="618">
        <f t="shared" si="926"/>
        <v>0</v>
      </c>
      <c r="K1004" s="618">
        <f t="shared" si="926"/>
        <v>0</v>
      </c>
      <c r="L1004" s="618">
        <f t="shared" si="926"/>
        <v>0</v>
      </c>
      <c r="M1004" s="618">
        <f t="shared" si="926"/>
        <v>0</v>
      </c>
      <c r="N1004" s="618">
        <f t="shared" si="926"/>
        <v>0</v>
      </c>
      <c r="O1004" s="618">
        <f t="shared" si="926"/>
        <v>0</v>
      </c>
      <c r="P1004" s="618">
        <f t="shared" si="926"/>
        <v>0</v>
      </c>
      <c r="Q1004" s="618">
        <f t="shared" si="926"/>
        <v>0</v>
      </c>
    </row>
    <row r="1005" spans="1:17" s="240" customFormat="1" hidden="1" outlineLevel="2">
      <c r="A1005" s="237"/>
      <c r="B1005" s="241"/>
      <c r="C1005" s="238"/>
      <c r="D1005" s="239"/>
      <c r="E1005" s="320" t="s">
        <v>1293</v>
      </c>
      <c r="F1005" s="591"/>
      <c r="G1005" s="591" t="s">
        <v>255</v>
      </c>
      <c r="H1005" s="591"/>
      <c r="I1005" s="591"/>
      <c r="J1005" s="591">
        <f t="shared" ref="J1005:Q1005" si="927" xml:space="preserve"> SUM(J1000:J1004)</f>
        <v>0</v>
      </c>
      <c r="K1005" s="591">
        <f t="shared" si="927"/>
        <v>0</v>
      </c>
      <c r="L1005" s="591">
        <f t="shared" si="927"/>
        <v>0</v>
      </c>
      <c r="M1005" s="591">
        <f t="shared" si="927"/>
        <v>3923.9632092994175</v>
      </c>
      <c r="N1005" s="591">
        <f t="shared" si="927"/>
        <v>0</v>
      </c>
      <c r="O1005" s="591">
        <f t="shared" si="927"/>
        <v>0</v>
      </c>
      <c r="P1005" s="591">
        <f t="shared" si="927"/>
        <v>0</v>
      </c>
      <c r="Q1005" s="591">
        <f t="shared" si="927"/>
        <v>0</v>
      </c>
    </row>
    <row r="1006" spans="1:17" s="148" customFormat="1" hidden="1" outlineLevel="2">
      <c r="A1006" s="143"/>
      <c r="B1006" s="144"/>
      <c r="C1006" s="145"/>
      <c r="D1006" s="146"/>
      <c r="E1006" s="147"/>
      <c r="G1006" s="149"/>
    </row>
    <row r="1007" spans="1:17" s="148" customFormat="1" hidden="1" outlineLevel="2">
      <c r="A1007" s="143"/>
      <c r="B1007" s="304" t="s">
        <v>1294</v>
      </c>
      <c r="C1007" s="145"/>
      <c r="D1007" s="146"/>
      <c r="E1007" s="147"/>
      <c r="G1007" s="149"/>
    </row>
    <row r="1008" spans="1:17" s="187" customFormat="1" hidden="1" outlineLevel="2">
      <c r="A1008" s="183"/>
      <c r="B1008" s="216"/>
      <c r="C1008" s="185"/>
      <c r="D1008" s="186"/>
      <c r="E1008" s="181" t="str">
        <f xml:space="preserve"> Inp!E$214</f>
        <v>Regulatory equity actual</v>
      </c>
      <c r="F1008" s="181">
        <f xml:space="preserve"> Inp!F$214</f>
        <v>0</v>
      </c>
      <c r="G1008" s="181" t="str">
        <f xml:space="preserve"> Inp!G$214</f>
        <v>%</v>
      </c>
      <c r="H1008" s="181">
        <f xml:space="preserve"> Inp!H$214</f>
        <v>0</v>
      </c>
      <c r="I1008" s="181">
        <f xml:space="preserve"> Inp!I$214</f>
        <v>0</v>
      </c>
      <c r="J1008" s="305">
        <f xml:space="preserve"> Inp!J$214</f>
        <v>0</v>
      </c>
      <c r="K1008" s="305">
        <f xml:space="preserve"> Inp!K$214</f>
        <v>0</v>
      </c>
      <c r="L1008" s="305">
        <f xml:space="preserve"> Inp!L$214</f>
        <v>0</v>
      </c>
      <c r="M1008" s="305">
        <f xml:space="preserve"> Inp!M$214</f>
        <v>0.33494999999999997</v>
      </c>
      <c r="N1008" s="305">
        <f xml:space="preserve"> Inp!N$214</f>
        <v>0</v>
      </c>
      <c r="O1008" s="305">
        <f xml:space="preserve"> Inp!O$214</f>
        <v>0</v>
      </c>
      <c r="P1008" s="305">
        <f xml:space="preserve"> Inp!P$214</f>
        <v>0</v>
      </c>
      <c r="Q1008" s="305">
        <f xml:space="preserve"> Inp!Q$214</f>
        <v>0</v>
      </c>
    </row>
    <row r="1009" spans="1:17" s="192" customFormat="1" hidden="1" outlineLevel="2">
      <c r="A1009" s="188"/>
      <c r="B1009" s="304"/>
      <c r="C1009" s="190"/>
      <c r="D1009" s="191"/>
      <c r="E1009" s="195" t="str">
        <f t="shared" ref="E1009:Q1009" si="928" xml:space="preserve"> E183</f>
        <v>Actual regulated equity - WR - real (2017-18 prices)</v>
      </c>
      <c r="F1009" s="618">
        <f t="shared" si="928"/>
        <v>0</v>
      </c>
      <c r="G1009" s="618" t="str">
        <f t="shared" si="928"/>
        <v>£m</v>
      </c>
      <c r="H1009" s="618">
        <f t="shared" si="928"/>
        <v>0</v>
      </c>
      <c r="I1009" s="618">
        <f t="shared" si="928"/>
        <v>0</v>
      </c>
      <c r="J1009" s="618">
        <f t="shared" si="928"/>
        <v>0</v>
      </c>
      <c r="K1009" s="618">
        <f t="shared" si="928"/>
        <v>0</v>
      </c>
      <c r="L1009" s="618">
        <f t="shared" si="928"/>
        <v>0</v>
      </c>
      <c r="M1009" s="618">
        <f t="shared" si="928"/>
        <v>198.7507306570499</v>
      </c>
      <c r="N1009" s="618">
        <f t="shared" si="928"/>
        <v>0</v>
      </c>
      <c r="O1009" s="618">
        <f t="shared" si="928"/>
        <v>0</v>
      </c>
      <c r="P1009" s="618">
        <f t="shared" si="928"/>
        <v>0</v>
      </c>
      <c r="Q1009" s="618">
        <f t="shared" si="928"/>
        <v>0</v>
      </c>
    </row>
    <row r="1010" spans="1:17" s="192" customFormat="1" hidden="1" outlineLevel="2">
      <c r="A1010" s="188"/>
      <c r="B1010" s="304"/>
      <c r="C1010" s="190"/>
      <c r="D1010" s="191"/>
      <c r="E1010" s="195" t="str">
        <f t="shared" ref="E1010:Q1010" si="929" xml:space="preserve"> E363</f>
        <v>Actual regulated equity - WN - real (2017-18 prices)</v>
      </c>
      <c r="F1010" s="618">
        <f t="shared" si="929"/>
        <v>0</v>
      </c>
      <c r="G1010" s="618" t="str">
        <f t="shared" si="929"/>
        <v>£m</v>
      </c>
      <c r="H1010" s="618">
        <f t="shared" si="929"/>
        <v>0</v>
      </c>
      <c r="I1010" s="618">
        <f t="shared" si="929"/>
        <v>0</v>
      </c>
      <c r="J1010" s="618">
        <f t="shared" si="929"/>
        <v>0</v>
      </c>
      <c r="K1010" s="618">
        <f t="shared" si="929"/>
        <v>0</v>
      </c>
      <c r="L1010" s="618">
        <f t="shared" si="929"/>
        <v>0</v>
      </c>
      <c r="M1010" s="618">
        <f t="shared" si="929"/>
        <v>1128.7945789706939</v>
      </c>
      <c r="N1010" s="618">
        <f t="shared" si="929"/>
        <v>0</v>
      </c>
      <c r="O1010" s="618">
        <f t="shared" si="929"/>
        <v>0</v>
      </c>
      <c r="P1010" s="618">
        <f t="shared" si="929"/>
        <v>0</v>
      </c>
      <c r="Q1010" s="618">
        <f t="shared" si="929"/>
        <v>0</v>
      </c>
    </row>
    <row r="1011" spans="1:17" s="192" customFormat="1" hidden="1" outlineLevel="2">
      <c r="A1011" s="188"/>
      <c r="B1011" s="304"/>
      <c r="C1011" s="190"/>
      <c r="D1011" s="191"/>
      <c r="E1011" s="195" t="str">
        <f t="shared" ref="E1011:Q1011" si="930" xml:space="preserve"> E543</f>
        <v>Actual regulated equity - WWN - real (2017-18 prices)</v>
      </c>
      <c r="F1011" s="618">
        <f t="shared" si="930"/>
        <v>0</v>
      </c>
      <c r="G1011" s="618" t="str">
        <f t="shared" si="930"/>
        <v>£m</v>
      </c>
      <c r="H1011" s="618">
        <f t="shared" si="930"/>
        <v>0</v>
      </c>
      <c r="I1011" s="618">
        <f t="shared" si="930"/>
        <v>0</v>
      </c>
      <c r="J1011" s="618">
        <f t="shared" si="930"/>
        <v>0</v>
      </c>
      <c r="K1011" s="618">
        <f t="shared" si="930"/>
        <v>0</v>
      </c>
      <c r="L1011" s="618">
        <f t="shared" si="930"/>
        <v>0</v>
      </c>
      <c r="M1011" s="618">
        <f t="shared" si="930"/>
        <v>2274.6597328852431</v>
      </c>
      <c r="N1011" s="618">
        <f t="shared" si="930"/>
        <v>0</v>
      </c>
      <c r="O1011" s="618">
        <f t="shared" si="930"/>
        <v>0</v>
      </c>
      <c r="P1011" s="618">
        <f t="shared" si="930"/>
        <v>0</v>
      </c>
      <c r="Q1011" s="618">
        <f t="shared" si="930"/>
        <v>0</v>
      </c>
    </row>
    <row r="1012" spans="1:17" s="192" customFormat="1" hidden="1" outlineLevel="2">
      <c r="A1012" s="188"/>
      <c r="B1012" s="304"/>
      <c r="C1012" s="190"/>
      <c r="D1012" s="191"/>
      <c r="E1012" s="195" t="str">
        <f t="shared" ref="E1012:Q1012" si="931" xml:space="preserve"> E723</f>
        <v>Actual regulated equity - BR - real (2017-18 prices)</v>
      </c>
      <c r="F1012" s="618">
        <f t="shared" si="931"/>
        <v>0</v>
      </c>
      <c r="G1012" s="618" t="str">
        <f t="shared" si="931"/>
        <v>£m</v>
      </c>
      <c r="H1012" s="618">
        <f t="shared" si="931"/>
        <v>0</v>
      </c>
      <c r="I1012" s="618">
        <f t="shared" si="931"/>
        <v>0</v>
      </c>
      <c r="J1012" s="618">
        <f t="shared" si="931"/>
        <v>0</v>
      </c>
      <c r="K1012" s="618">
        <f t="shared" si="931"/>
        <v>0</v>
      </c>
      <c r="L1012" s="618">
        <f t="shared" si="931"/>
        <v>0</v>
      </c>
      <c r="M1012" s="618">
        <f t="shared" si="931"/>
        <v>145.83466538424813</v>
      </c>
      <c r="N1012" s="618">
        <f t="shared" si="931"/>
        <v>0</v>
      </c>
      <c r="O1012" s="618">
        <f t="shared" si="931"/>
        <v>0</v>
      </c>
      <c r="P1012" s="618">
        <f t="shared" si="931"/>
        <v>0</v>
      </c>
      <c r="Q1012" s="618">
        <f t="shared" si="931"/>
        <v>0</v>
      </c>
    </row>
    <row r="1013" spans="1:17" s="192" customFormat="1" hidden="1" outlineLevel="2">
      <c r="A1013" s="188"/>
      <c r="B1013" s="304"/>
      <c r="C1013" s="190"/>
      <c r="D1013" s="191"/>
      <c r="E1013" s="195" t="str">
        <f t="shared" ref="E1013:Q1013" si="932">E903</f>
        <v>Actual regulated equity - DMMY - real (2017-18 prices)</v>
      </c>
      <c r="F1013" s="618">
        <f t="shared" si="932"/>
        <v>0</v>
      </c>
      <c r="G1013" s="618" t="str">
        <f t="shared" si="932"/>
        <v>£m</v>
      </c>
      <c r="H1013" s="618">
        <f t="shared" si="932"/>
        <v>0</v>
      </c>
      <c r="I1013" s="618">
        <f t="shared" si="932"/>
        <v>0</v>
      </c>
      <c r="J1013" s="618">
        <f t="shared" si="932"/>
        <v>0</v>
      </c>
      <c r="K1013" s="618">
        <f t="shared" si="932"/>
        <v>0</v>
      </c>
      <c r="L1013" s="618">
        <f t="shared" si="932"/>
        <v>0</v>
      </c>
      <c r="M1013" s="618">
        <f t="shared" si="932"/>
        <v>0</v>
      </c>
      <c r="N1013" s="618">
        <f t="shared" si="932"/>
        <v>0</v>
      </c>
      <c r="O1013" s="618">
        <f t="shared" si="932"/>
        <v>0</v>
      </c>
      <c r="P1013" s="618">
        <f t="shared" si="932"/>
        <v>0</v>
      </c>
      <c r="Q1013" s="618">
        <f t="shared" si="932"/>
        <v>0</v>
      </c>
    </row>
    <row r="1014" spans="1:17" s="137" customFormat="1" hidden="1" outlineLevel="2">
      <c r="A1014" s="369"/>
      <c r="B1014" s="380"/>
      <c r="C1014" s="370"/>
      <c r="D1014" s="371"/>
      <c r="E1014" s="368" t="s">
        <v>1295</v>
      </c>
      <c r="F1014" s="621"/>
      <c r="G1014" s="621" t="s">
        <v>255</v>
      </c>
      <c r="H1014" s="621"/>
      <c r="I1014" s="621"/>
      <c r="J1014" s="621">
        <f t="shared" ref="J1014:Q1014" si="933" xml:space="preserve"> SUM(J1009:J1013)</f>
        <v>0</v>
      </c>
      <c r="K1014" s="621">
        <f t="shared" si="933"/>
        <v>0</v>
      </c>
      <c r="L1014" s="621">
        <f t="shared" si="933"/>
        <v>0</v>
      </c>
      <c r="M1014" s="621">
        <f t="shared" si="933"/>
        <v>3748.0397078972351</v>
      </c>
      <c r="N1014" s="621">
        <f t="shared" si="933"/>
        <v>0</v>
      </c>
      <c r="O1014" s="621">
        <f t="shared" si="933"/>
        <v>0</v>
      </c>
      <c r="P1014" s="621">
        <f t="shared" si="933"/>
        <v>0</v>
      </c>
      <c r="Q1014" s="621">
        <f t="shared" si="933"/>
        <v>0</v>
      </c>
    </row>
    <row r="1015" spans="1:17" s="192" customFormat="1" hidden="1" outlineLevel="1">
      <c r="A1015" s="188"/>
      <c r="B1015" s="304"/>
      <c r="C1015" s="190"/>
      <c r="D1015" s="191"/>
      <c r="E1015" s="195"/>
    </row>
    <row r="1016" spans="1:17" s="240" customFormat="1" hidden="1" outlineLevel="1" collapsed="1">
      <c r="A1016" s="237"/>
      <c r="B1016" s="304" t="s">
        <v>1007</v>
      </c>
      <c r="C1016" s="238"/>
      <c r="D1016" s="239"/>
      <c r="E1016" s="196"/>
      <c r="F1016" s="196"/>
      <c r="G1016" s="196"/>
      <c r="H1016" s="196"/>
      <c r="I1016" s="196"/>
      <c r="J1016" s="196"/>
      <c r="K1016" s="196"/>
      <c r="L1016" s="196"/>
      <c r="M1016" s="196"/>
      <c r="N1016" s="196"/>
      <c r="O1016" s="196"/>
      <c r="P1016" s="196"/>
      <c r="Q1016" s="196"/>
    </row>
    <row r="1017" spans="1:17" s="240" customFormat="1" hidden="1" outlineLevel="2">
      <c r="A1017" s="237"/>
      <c r="B1017" s="241"/>
      <c r="C1017" s="238"/>
      <c r="D1017" s="239"/>
      <c r="E1017" s="266"/>
      <c r="F1017" s="266"/>
      <c r="G1017" s="266"/>
      <c r="H1017" s="266"/>
      <c r="I1017" s="266"/>
      <c r="J1017" s="266"/>
      <c r="K1017" s="266"/>
      <c r="L1017" s="266"/>
      <c r="M1017" s="266"/>
      <c r="N1017" s="266"/>
      <c r="O1017" s="266"/>
      <c r="P1017" s="266"/>
      <c r="Q1017" s="266"/>
    </row>
    <row r="1018" spans="1:17" s="240" customFormat="1" hidden="1" outlineLevel="2">
      <c r="A1018" s="237"/>
      <c r="B1018" s="241"/>
      <c r="C1018" s="238"/>
      <c r="D1018" s="239"/>
      <c r="E1018" s="266" t="str">
        <f t="shared" ref="E1018:Q1018" si="934" xml:space="preserve"> E972</f>
        <v>Total: Prior year closing RCV expressed in prior year nominal terms</v>
      </c>
      <c r="F1018" s="274">
        <f t="shared" si="934"/>
        <v>0</v>
      </c>
      <c r="G1018" s="274" t="str">
        <f t="shared" si="934"/>
        <v>£m</v>
      </c>
      <c r="H1018" s="274">
        <f t="shared" si="934"/>
        <v>0</v>
      </c>
      <c r="I1018" s="274">
        <f t="shared" si="934"/>
        <v>0</v>
      </c>
      <c r="J1018" s="274">
        <f t="shared" si="934"/>
        <v>0</v>
      </c>
      <c r="K1018" s="274">
        <f t="shared" si="934"/>
        <v>0</v>
      </c>
      <c r="L1018" s="274">
        <f t="shared" si="934"/>
        <v>0</v>
      </c>
      <c r="M1018" s="274">
        <f t="shared" si="934"/>
        <v>11752.78818488129</v>
      </c>
      <c r="N1018" s="274">
        <f t="shared" si="934"/>
        <v>11681.388326559965</v>
      </c>
      <c r="O1018" s="274">
        <f t="shared" si="934"/>
        <v>12335.777841166719</v>
      </c>
      <c r="P1018" s="274">
        <f t="shared" si="934"/>
        <v>0</v>
      </c>
      <c r="Q1018" s="274">
        <f t="shared" si="934"/>
        <v>0</v>
      </c>
    </row>
    <row r="1019" spans="1:17" s="240" customFormat="1" hidden="1" outlineLevel="2">
      <c r="A1019" s="237"/>
      <c r="B1019" s="241"/>
      <c r="C1019" s="238"/>
      <c r="D1019" s="239"/>
      <c r="E1019" s="266" t="str">
        <f t="shared" ref="E1019:Q1019" si="935" xml:space="preserve"> E974</f>
        <v>Total: Annual update roll forward for Indexation</v>
      </c>
      <c r="F1019" s="274">
        <f t="shared" si="935"/>
        <v>0</v>
      </c>
      <c r="G1019" s="274" t="str">
        <f t="shared" si="935"/>
        <v>£m</v>
      </c>
      <c r="H1019" s="274">
        <f t="shared" si="935"/>
        <v>0</v>
      </c>
      <c r="I1019" s="274">
        <f t="shared" si="935"/>
        <v>0</v>
      </c>
      <c r="J1019" s="274">
        <f t="shared" si="935"/>
        <v>0</v>
      </c>
      <c r="K1019" s="274">
        <f t="shared" si="935"/>
        <v>0</v>
      </c>
      <c r="L1019" s="274">
        <f t="shared" si="935"/>
        <v>0</v>
      </c>
      <c r="M1019" s="274">
        <f t="shared" si="935"/>
        <v>119.04297424833931</v>
      </c>
      <c r="N1019" s="274">
        <f t="shared" si="935"/>
        <v>724.09699745312355</v>
      </c>
      <c r="O1019" s="274">
        <f t="shared" si="935"/>
        <v>0</v>
      </c>
      <c r="P1019" s="274">
        <f t="shared" si="935"/>
        <v>0</v>
      </c>
      <c r="Q1019" s="274">
        <f t="shared" si="935"/>
        <v>0</v>
      </c>
    </row>
    <row r="1020" spans="1:17" s="240" customFormat="1" hidden="1" outlineLevel="2">
      <c r="A1020" s="237"/>
      <c r="B1020" s="241"/>
      <c r="C1020" s="238"/>
      <c r="D1020" s="239"/>
      <c r="E1020" s="266" t="s">
        <v>1296</v>
      </c>
      <c r="F1020" s="266"/>
      <c r="G1020" s="266" t="s">
        <v>1009</v>
      </c>
      <c r="H1020" s="266"/>
      <c r="I1020" s="266"/>
      <c r="J1020" s="267">
        <f t="shared" ref="J1020:L1020" si="936" xml:space="preserve"> IF( J1018 &lt;&gt; 0, 1 + J1019 / J1018, 0)</f>
        <v>0</v>
      </c>
      <c r="K1020" s="267">
        <f t="shared" si="936"/>
        <v>0</v>
      </c>
      <c r="L1020" s="267">
        <f t="shared" si="936"/>
        <v>0</v>
      </c>
      <c r="M1020" s="267">
        <f xml:space="preserve"> IF( M1018 &lt;&gt; 0, 1 + M1019 / M1018, 0)</f>
        <v>1.0101289134438307</v>
      </c>
      <c r="N1020" s="267">
        <f t="shared" ref="N1020:Q1020" si="937" xml:space="preserve"> IF( N1018 &lt;&gt; 0, 1 + N1019 / N1018, 0)</f>
        <v>1.0619872379216042</v>
      </c>
      <c r="O1020" s="267">
        <f t="shared" si="937"/>
        <v>1</v>
      </c>
      <c r="P1020" s="267">
        <f t="shared" si="937"/>
        <v>0</v>
      </c>
      <c r="Q1020" s="267">
        <f t="shared" si="937"/>
        <v>0</v>
      </c>
    </row>
    <row r="1021" spans="1:17" s="581" customFormat="1" hidden="1" outlineLevel="2">
      <c r="A1021" s="578"/>
      <c r="B1021" s="579"/>
      <c r="C1021" s="580"/>
      <c r="E1021" s="581" t="s">
        <v>1297</v>
      </c>
      <c r="G1021" s="581" t="s">
        <v>446</v>
      </c>
      <c r="J1021" s="581">
        <f t="shared" ref="J1021:Q1021" si="938" xml:space="preserve"> IF( J1018 &lt;&gt; 0, J1019 / J1018, 0)</f>
        <v>0</v>
      </c>
      <c r="K1021" s="581">
        <f t="shared" si="938"/>
        <v>0</v>
      </c>
      <c r="L1021" s="581">
        <f t="shared" si="938"/>
        <v>0</v>
      </c>
      <c r="M1021" s="581">
        <f t="shared" si="938"/>
        <v>1.012891344383075E-2</v>
      </c>
      <c r="N1021" s="581">
        <f t="shared" si="938"/>
        <v>6.1987237921604287E-2</v>
      </c>
      <c r="O1021" s="581">
        <f t="shared" si="938"/>
        <v>0</v>
      </c>
      <c r="P1021" s="581">
        <f t="shared" si="938"/>
        <v>0</v>
      </c>
      <c r="Q1021" s="581">
        <f t="shared" si="938"/>
        <v>0</v>
      </c>
    </row>
    <row r="1022" spans="1:17" s="240" customFormat="1" hidden="1" outlineLevel="2">
      <c r="A1022" s="237"/>
      <c r="B1022" s="241"/>
      <c r="C1022" s="238"/>
      <c r="D1022" s="239"/>
      <c r="E1022" s="266"/>
      <c r="F1022" s="266"/>
      <c r="G1022" s="266"/>
      <c r="H1022" s="266"/>
      <c r="I1022" s="266"/>
      <c r="J1022" s="266"/>
      <c r="K1022" s="266"/>
      <c r="L1022" s="266"/>
      <c r="M1022" s="266"/>
      <c r="N1022" s="266"/>
      <c r="O1022" s="266"/>
      <c r="P1022" s="266"/>
      <c r="Q1022" s="266"/>
    </row>
    <row r="1023" spans="1:17" s="240" customFormat="1" hidden="1" outlineLevel="2">
      <c r="A1023" s="237"/>
      <c r="B1023" s="241"/>
      <c r="C1023" s="238"/>
      <c r="D1023" s="239"/>
      <c r="E1023" s="266" t="str">
        <f t="shared" ref="E1023:Q1023" si="939" xml:space="preserve"> E930</f>
        <v>Total: Opening RCV (RPI inflated RCV) balance BEG - nominal (year end prices)</v>
      </c>
      <c r="F1023" s="274">
        <f t="shared" si="939"/>
        <v>0</v>
      </c>
      <c r="G1023" s="274" t="str">
        <f t="shared" si="939"/>
        <v>£m</v>
      </c>
      <c r="H1023" s="274">
        <f t="shared" si="939"/>
        <v>0</v>
      </c>
      <c r="I1023" s="274">
        <f t="shared" si="939"/>
        <v>0</v>
      </c>
      <c r="J1023" s="274">
        <f t="shared" si="939"/>
        <v>0</v>
      </c>
      <c r="K1023" s="274">
        <f t="shared" si="939"/>
        <v>0</v>
      </c>
      <c r="L1023" s="274">
        <f t="shared" si="939"/>
        <v>0</v>
      </c>
      <c r="M1023" s="274">
        <f t="shared" si="939"/>
        <v>5888.7655589221258</v>
      </c>
      <c r="N1023" s="274">
        <f t="shared" si="939"/>
        <v>5742.0279076484512</v>
      </c>
      <c r="O1023" s="274">
        <f t="shared" si="939"/>
        <v>0</v>
      </c>
      <c r="P1023" s="274">
        <f t="shared" si="939"/>
        <v>0</v>
      </c>
      <c r="Q1023" s="274">
        <f t="shared" si="939"/>
        <v>0</v>
      </c>
    </row>
    <row r="1024" spans="1:17" s="240" customFormat="1" hidden="1" outlineLevel="2">
      <c r="A1024" s="237"/>
      <c r="B1024" s="241"/>
      <c r="C1024" s="238"/>
      <c r="D1024" s="239"/>
      <c r="E1024" s="266" t="str">
        <f t="shared" ref="E1024:Q1024" si="940" xml:space="preserve"> E931</f>
        <v>Total: Indexation on RCV - CPI(H) + RPI wedge bf balance - nominal (year end prices)</v>
      </c>
      <c r="F1024" s="274">
        <f t="shared" si="940"/>
        <v>0</v>
      </c>
      <c r="G1024" s="274" t="str">
        <f t="shared" si="940"/>
        <v>£m</v>
      </c>
      <c r="H1024" s="274">
        <f t="shared" si="940"/>
        <v>0</v>
      </c>
      <c r="I1024" s="274">
        <f t="shared" si="940"/>
        <v>0</v>
      </c>
      <c r="J1024" s="274">
        <f t="shared" si="940"/>
        <v>0</v>
      </c>
      <c r="K1024" s="274">
        <f t="shared" si="940"/>
        <v>0</v>
      </c>
      <c r="L1024" s="274">
        <f t="shared" si="940"/>
        <v>0</v>
      </c>
      <c r="M1024" s="274">
        <f t="shared" si="940"/>
        <v>51.129287527602749</v>
      </c>
      <c r="N1024" s="274">
        <f t="shared" si="940"/>
        <v>331.67124373074068</v>
      </c>
      <c r="O1024" s="274">
        <f t="shared" si="940"/>
        <v>0</v>
      </c>
      <c r="P1024" s="274">
        <f t="shared" si="940"/>
        <v>0</v>
      </c>
      <c r="Q1024" s="274">
        <f t="shared" si="940"/>
        <v>0</v>
      </c>
    </row>
    <row r="1025" spans="1:20" s="240" customFormat="1" hidden="1" outlineLevel="2">
      <c r="A1025" s="237"/>
      <c r="B1025" s="241"/>
      <c r="C1025" s="238"/>
      <c r="D1025" s="239"/>
      <c r="E1025" s="266" t="str">
        <f t="shared" ref="E1025:Q1025" si="941" xml:space="preserve"> E935</f>
        <v>Total: Opening RCV (CPIH inflated RCV) - nominal (year end prices)</v>
      </c>
      <c r="F1025" s="274">
        <f t="shared" si="941"/>
        <v>0</v>
      </c>
      <c r="G1025" s="274" t="str">
        <f t="shared" si="941"/>
        <v>£m</v>
      </c>
      <c r="H1025" s="274">
        <f t="shared" si="941"/>
        <v>0</v>
      </c>
      <c r="I1025" s="274">
        <f t="shared" si="941"/>
        <v>0</v>
      </c>
      <c r="J1025" s="274">
        <f t="shared" si="941"/>
        <v>0</v>
      </c>
      <c r="K1025" s="274">
        <f t="shared" si="941"/>
        <v>0</v>
      </c>
      <c r="L1025" s="274">
        <f t="shared" si="941"/>
        <v>0</v>
      </c>
      <c r="M1025" s="274">
        <f t="shared" si="941"/>
        <v>5888.3880393173176</v>
      </c>
      <c r="N1025" s="274">
        <f t="shared" si="941"/>
        <v>5791.1596291387714</v>
      </c>
      <c r="O1025" s="274">
        <f t="shared" si="941"/>
        <v>0</v>
      </c>
      <c r="P1025" s="274">
        <f t="shared" si="941"/>
        <v>0</v>
      </c>
      <c r="Q1025" s="274">
        <f t="shared" si="941"/>
        <v>0</v>
      </c>
    </row>
    <row r="1026" spans="1:20" s="240" customFormat="1" hidden="1" outlineLevel="2">
      <c r="A1026" s="237"/>
      <c r="B1026" s="241"/>
      <c r="C1026" s="238"/>
      <c r="D1026" s="239"/>
      <c r="E1026" s="266" t="str">
        <f t="shared" ref="E1026" si="942" xml:space="preserve"> E936</f>
        <v>Total: Indexation on RCV - CPI(H) bf balance - nominal (year end prices)</v>
      </c>
      <c r="F1026" s="274">
        <f t="shared" ref="F1026" si="943" xml:space="preserve"> F936</f>
        <v>0</v>
      </c>
      <c r="G1026" s="274">
        <f t="shared" ref="G1026:Q1026" si="944" xml:space="preserve"> G936</f>
        <v>0</v>
      </c>
      <c r="H1026" s="274">
        <f t="shared" si="944"/>
        <v>0</v>
      </c>
      <c r="I1026" s="274">
        <f t="shared" si="944"/>
        <v>0</v>
      </c>
      <c r="J1026" s="274">
        <f t="shared" si="944"/>
        <v>0</v>
      </c>
      <c r="K1026" s="274">
        <f t="shared" si="944"/>
        <v>0</v>
      </c>
      <c r="L1026" s="274">
        <f t="shared" si="944"/>
        <v>0</v>
      </c>
      <c r="M1026" s="274">
        <f t="shared" si="944"/>
        <v>47.527540247500511</v>
      </c>
      <c r="N1026" s="274">
        <f t="shared" si="944"/>
        <v>220.86487326480682</v>
      </c>
      <c r="O1026" s="274">
        <f t="shared" si="944"/>
        <v>0</v>
      </c>
      <c r="P1026" s="274">
        <f t="shared" si="944"/>
        <v>0</v>
      </c>
      <c r="Q1026" s="274">
        <f t="shared" si="944"/>
        <v>0</v>
      </c>
    </row>
    <row r="1027" spans="1:20" s="240" customFormat="1" hidden="1" outlineLevel="2">
      <c r="A1027" s="237"/>
      <c r="B1027" s="241"/>
      <c r="C1027" s="238"/>
      <c r="D1027" s="239"/>
      <c r="E1027" s="266" t="s">
        <v>1298</v>
      </c>
      <c r="F1027" s="266"/>
      <c r="G1027" s="266" t="s">
        <v>255</v>
      </c>
      <c r="H1027" s="266"/>
      <c r="I1027" s="266"/>
      <c r="J1027" s="274">
        <f t="shared" ref="J1027" si="945" xml:space="preserve"> J1023 + J1024 - J1025 - J1026</f>
        <v>0</v>
      </c>
      <c r="K1027" s="274">
        <f t="shared" ref="K1027" si="946" xml:space="preserve"> K1023 + K1024 - K1025 - K1026</f>
        <v>0</v>
      </c>
      <c r="L1027" s="274">
        <f t="shared" ref="L1027" si="947" xml:space="preserve"> L1023 + L1024 - L1025 - L1026</f>
        <v>0</v>
      </c>
      <c r="M1027" s="274">
        <f xml:space="preserve"> M1023 + M1024 - M1025 - M1026</f>
        <v>3.9792668849107571</v>
      </c>
      <c r="N1027" s="274">
        <f t="shared" ref="N1027" si="948" xml:space="preserve"> N1023 + N1024 - N1025 - N1026</f>
        <v>61.674648975613593</v>
      </c>
      <c r="O1027" s="274">
        <f t="shared" ref="O1027" si="949" xml:space="preserve"> O1023 + O1024 - O1025 - O1026</f>
        <v>0</v>
      </c>
      <c r="P1027" s="274">
        <f t="shared" ref="P1027" si="950" xml:space="preserve"> P1023 + P1024 - P1025 - P1026</f>
        <v>0</v>
      </c>
      <c r="Q1027" s="274">
        <f t="shared" ref="Q1027" si="951" xml:space="preserve"> Q1023 + Q1024 - Q1025 - Q1026</f>
        <v>0</v>
      </c>
    </row>
    <row r="1028" spans="1:20" s="240" customFormat="1" hidden="1" outlineLevel="2">
      <c r="A1028" s="237"/>
      <c r="B1028" s="241"/>
      <c r="C1028" s="238"/>
      <c r="D1028" s="239"/>
      <c r="E1028" s="266" t="s">
        <v>1299</v>
      </c>
      <c r="F1028" s="266"/>
      <c r="G1028" s="266" t="s">
        <v>1009</v>
      </c>
      <c r="H1028" s="266"/>
      <c r="I1028" s="266"/>
      <c r="J1028" s="267">
        <f t="shared" ref="J1028:Q1028" si="952" xml:space="preserve"> IF( J1018 &lt;&gt; 0, 1 + J1027 / J1018, 0)</f>
        <v>0</v>
      </c>
      <c r="K1028" s="267">
        <f t="shared" si="952"/>
        <v>0</v>
      </c>
      <c r="L1028" s="267">
        <f t="shared" si="952"/>
        <v>0</v>
      </c>
      <c r="M1028" s="267">
        <f t="shared" si="952"/>
        <v>1.0003385806688858</v>
      </c>
      <c r="N1028" s="267">
        <f t="shared" si="952"/>
        <v>1.0052797362138355</v>
      </c>
      <c r="O1028" s="267">
        <f t="shared" si="952"/>
        <v>1</v>
      </c>
      <c r="P1028" s="267">
        <f t="shared" si="952"/>
        <v>0</v>
      </c>
      <c r="Q1028" s="267">
        <f t="shared" si="952"/>
        <v>0</v>
      </c>
    </row>
    <row r="1029" spans="1:20" s="581" customFormat="1" hidden="1" outlineLevel="2">
      <c r="A1029" s="578"/>
      <c r="B1029" s="579"/>
      <c r="C1029" s="580"/>
      <c r="E1029" s="581" t="s">
        <v>1300</v>
      </c>
      <c r="G1029" s="581" t="s">
        <v>446</v>
      </c>
      <c r="J1029" s="581">
        <f t="shared" ref="J1029:Q1029" si="953" xml:space="preserve"> IF( J1018 &lt;&gt; 0, J1027 / J1018, 0)</f>
        <v>0</v>
      </c>
      <c r="K1029" s="581">
        <f t="shared" si="953"/>
        <v>0</v>
      </c>
      <c r="L1029" s="581">
        <f t="shared" si="953"/>
        <v>0</v>
      </c>
      <c r="M1029" s="581">
        <f xml:space="preserve"> IF( M1018 &lt;&gt; 0, M1027 / M1018, 0)</f>
        <v>3.3858066888584445E-4</v>
      </c>
      <c r="N1029" s="581">
        <f t="shared" si="953"/>
        <v>5.2797362138354721E-3</v>
      </c>
      <c r="O1029" s="581">
        <f t="shared" si="953"/>
        <v>0</v>
      </c>
      <c r="P1029" s="581">
        <f t="shared" si="953"/>
        <v>0</v>
      </c>
      <c r="Q1029" s="581">
        <f t="shared" si="953"/>
        <v>0</v>
      </c>
    </row>
    <row r="1030" spans="1:20" s="240" customFormat="1" hidden="1" outlineLevel="2">
      <c r="A1030" s="237"/>
      <c r="B1030" s="241"/>
      <c r="C1030" s="238"/>
      <c r="D1030" s="239"/>
      <c r="E1030" s="266"/>
      <c r="F1030" s="266"/>
      <c r="G1030" s="266"/>
      <c r="H1030" s="266"/>
      <c r="I1030" s="266"/>
      <c r="J1030" s="266"/>
      <c r="K1030" s="266"/>
      <c r="L1030" s="266"/>
      <c r="M1030" s="266"/>
      <c r="N1030" s="266"/>
      <c r="O1030" s="266"/>
      <c r="P1030" s="266"/>
      <c r="Q1030" s="266"/>
    </row>
    <row r="1031" spans="1:20" s="581" customFormat="1" hidden="1" outlineLevel="2">
      <c r="A1031" s="578"/>
      <c r="B1031" s="579"/>
      <c r="C1031" s="580"/>
      <c r="E1031" s="581" t="str">
        <f t="shared" ref="E1031:Q1031" si="954" xml:space="preserve"> E1021</f>
        <v>Total: CPIH indexation rate</v>
      </c>
      <c r="F1031" s="581">
        <f t="shared" si="954"/>
        <v>0</v>
      </c>
      <c r="G1031" s="581" t="str">
        <f t="shared" si="954"/>
        <v>%</v>
      </c>
      <c r="H1031" s="581">
        <f t="shared" si="954"/>
        <v>0</v>
      </c>
      <c r="I1031" s="581">
        <f t="shared" si="954"/>
        <v>0</v>
      </c>
      <c r="J1031" s="581">
        <f t="shared" si="954"/>
        <v>0</v>
      </c>
      <c r="K1031" s="581">
        <f t="shared" si="954"/>
        <v>0</v>
      </c>
      <c r="L1031" s="581">
        <f t="shared" si="954"/>
        <v>0</v>
      </c>
      <c r="M1031" s="581">
        <f xml:space="preserve"> M1021</f>
        <v>1.012891344383075E-2</v>
      </c>
      <c r="N1031" s="581">
        <f t="shared" si="954"/>
        <v>6.1987237921604287E-2</v>
      </c>
      <c r="O1031" s="581">
        <f t="shared" si="954"/>
        <v>0</v>
      </c>
      <c r="P1031" s="581">
        <f t="shared" si="954"/>
        <v>0</v>
      </c>
      <c r="Q1031" s="581">
        <f t="shared" si="954"/>
        <v>0</v>
      </c>
    </row>
    <row r="1032" spans="1:20" s="581" customFormat="1" hidden="1" outlineLevel="2">
      <c r="A1032" s="578"/>
      <c r="B1032" s="579"/>
      <c r="C1032" s="580"/>
      <c r="E1032" s="581" t="str">
        <f t="shared" ref="E1032:Q1032" si="955" xml:space="preserve"> E1029</f>
        <v>Total: RPI wedge indexation rate</v>
      </c>
      <c r="F1032" s="581">
        <f t="shared" si="955"/>
        <v>0</v>
      </c>
      <c r="G1032" s="581" t="str">
        <f t="shared" si="955"/>
        <v>%</v>
      </c>
      <c r="H1032" s="581">
        <f t="shared" si="955"/>
        <v>0</v>
      </c>
      <c r="I1032" s="581">
        <f t="shared" si="955"/>
        <v>0</v>
      </c>
      <c r="J1032" s="581">
        <f t="shared" si="955"/>
        <v>0</v>
      </c>
      <c r="K1032" s="581">
        <f t="shared" si="955"/>
        <v>0</v>
      </c>
      <c r="L1032" s="581">
        <f t="shared" si="955"/>
        <v>0</v>
      </c>
      <c r="M1032" s="581">
        <f xml:space="preserve"> M1029</f>
        <v>3.3858066888584445E-4</v>
      </c>
      <c r="N1032" s="581">
        <f t="shared" si="955"/>
        <v>5.2797362138354721E-3</v>
      </c>
      <c r="O1032" s="581">
        <f t="shared" si="955"/>
        <v>0</v>
      </c>
      <c r="P1032" s="581">
        <f t="shared" si="955"/>
        <v>0</v>
      </c>
      <c r="Q1032" s="581">
        <f t="shared" si="955"/>
        <v>0</v>
      </c>
    </row>
    <row r="1033" spans="1:20" s="197" customFormat="1" hidden="1" outlineLevel="2">
      <c r="A1033" s="582"/>
      <c r="B1033" s="583"/>
      <c r="C1033" s="584"/>
      <c r="E1033" s="197" t="s">
        <v>1301</v>
      </c>
      <c r="G1033" s="197" t="s">
        <v>446</v>
      </c>
      <c r="J1033" s="197">
        <f t="shared" ref="J1033:M1033" si="956" xml:space="preserve"> (1 + J1031) * (1 + J1032) -1</f>
        <v>0</v>
      </c>
      <c r="K1033" s="197">
        <f t="shared" si="956"/>
        <v>0</v>
      </c>
      <c r="L1033" s="197">
        <f t="shared" si="956"/>
        <v>0</v>
      </c>
      <c r="M1033" s="197">
        <f t="shared" si="956"/>
        <v>1.0470923567005519E-2</v>
      </c>
      <c r="N1033" s="197">
        <f xml:space="preserve"> (1 + N1031) * (1 + N1032) -1</f>
        <v>6.759425040028999E-2</v>
      </c>
      <c r="O1033" s="197">
        <f t="shared" ref="O1033:Q1033" si="957" xml:space="preserve"> (1 + O1031) * (1 + O1032) -1</f>
        <v>0</v>
      </c>
      <c r="P1033" s="197">
        <f t="shared" si="957"/>
        <v>0</v>
      </c>
      <c r="Q1033" s="197">
        <f t="shared" si="957"/>
        <v>0</v>
      </c>
    </row>
    <row r="1034" spans="1:20" s="512" customFormat="1" hidden="1" outlineLevel="1">
      <c r="A1034" s="506"/>
      <c r="B1034" s="507"/>
      <c r="C1034" s="509"/>
      <c r="D1034" s="524"/>
      <c r="E1034" s="511"/>
    </row>
    <row r="1035" spans="1:20" s="259" customFormat="1">
      <c r="A1035" s="256"/>
      <c r="B1035" s="257"/>
      <c r="C1035" s="258"/>
      <c r="D1035" s="255"/>
      <c r="E1035" s="196"/>
      <c r="F1035" s="196"/>
      <c r="G1035" s="196"/>
      <c r="H1035" s="196"/>
      <c r="I1035" s="196"/>
      <c r="J1035" s="196"/>
      <c r="K1035" s="196"/>
      <c r="L1035" s="196"/>
      <c r="M1035" s="196"/>
      <c r="N1035" s="196"/>
      <c r="O1035" s="196"/>
      <c r="P1035" s="196"/>
      <c r="Q1035" s="196"/>
    </row>
    <row r="1036" spans="1:20">
      <c r="A1036" s="51" t="s">
        <v>88</v>
      </c>
      <c r="B1036" s="51"/>
      <c r="C1036" s="51"/>
      <c r="D1036" s="254"/>
      <c r="E1036" s="51"/>
      <c r="F1036" s="51"/>
      <c r="G1036" s="51"/>
      <c r="H1036" s="51"/>
      <c r="I1036" s="51"/>
      <c r="J1036" s="51"/>
      <c r="K1036" s="51"/>
      <c r="L1036" s="51"/>
      <c r="M1036" s="51"/>
      <c r="N1036" s="51"/>
      <c r="O1036" s="51"/>
      <c r="P1036" s="51"/>
      <c r="Q1036" s="51"/>
      <c r="R1036" s="51"/>
      <c r="S1036" s="51"/>
      <c r="T1036" s="51"/>
    </row>
    <row r="1037" spans="1:20"/>
    <row r="1038" spans="1:20"/>
    <row r="1039" spans="1:20"/>
    <row r="1040" spans="1:20"/>
    <row r="1041" spans="2:79"/>
    <row r="1042" spans="2:79" s="67" customFormat="1" hidden="1">
      <c r="B1042" s="85"/>
      <c r="C1042" s="86"/>
      <c r="D1042" s="250"/>
      <c r="E1042" s="84"/>
      <c r="F1042" s="70"/>
      <c r="G1042" s="70"/>
      <c r="H1042" s="70"/>
      <c r="I1042" s="70"/>
      <c r="J1042" s="70"/>
      <c r="K1042" s="70"/>
      <c r="L1042" s="70"/>
      <c r="M1042" s="70"/>
      <c r="N1042" s="70"/>
      <c r="O1042" s="70"/>
      <c r="P1042" s="70"/>
      <c r="Q1042" s="70"/>
      <c r="R1042" s="70"/>
      <c r="S1042" s="70"/>
      <c r="T1042" s="70"/>
      <c r="U1042" s="70"/>
      <c r="V1042" s="70"/>
      <c r="W1042" s="70"/>
      <c r="X1042" s="70"/>
      <c r="Y1042" s="70"/>
      <c r="Z1042" s="70"/>
      <c r="AA1042" s="70"/>
      <c r="AB1042" s="70"/>
      <c r="AC1042" s="70"/>
      <c r="AD1042" s="70"/>
      <c r="AE1042" s="70"/>
      <c r="AF1042" s="70"/>
      <c r="AG1042" s="70"/>
      <c r="AH1042" s="70"/>
      <c r="AI1042" s="70"/>
      <c r="AJ1042" s="70"/>
      <c r="AK1042" s="70"/>
      <c r="AL1042" s="70"/>
      <c r="AM1042" s="70"/>
      <c r="AN1042" s="70"/>
      <c r="AO1042" s="70"/>
      <c r="AP1042" s="70"/>
      <c r="AQ1042" s="70"/>
      <c r="AR1042" s="70"/>
      <c r="AS1042" s="70"/>
      <c r="AT1042" s="70"/>
      <c r="AU1042" s="70"/>
      <c r="AV1042" s="70"/>
      <c r="AW1042" s="70"/>
      <c r="AX1042" s="70"/>
      <c r="AY1042" s="70"/>
      <c r="AZ1042" s="70"/>
      <c r="BA1042" s="70"/>
      <c r="BB1042" s="70"/>
      <c r="BC1042" s="70"/>
      <c r="BD1042" s="70"/>
      <c r="BE1042" s="70"/>
      <c r="BF1042" s="70"/>
      <c r="BG1042" s="70"/>
      <c r="BH1042" s="70"/>
      <c r="BI1042" s="70"/>
      <c r="BJ1042" s="70"/>
      <c r="BK1042" s="70"/>
      <c r="BL1042" s="70"/>
      <c r="BM1042" s="70"/>
      <c r="BN1042" s="70"/>
      <c r="BO1042" s="70"/>
      <c r="BP1042" s="70"/>
      <c r="BQ1042" s="70"/>
      <c r="BR1042" s="70"/>
      <c r="BS1042" s="70"/>
      <c r="BT1042" s="70"/>
      <c r="BU1042" s="70"/>
      <c r="BV1042" s="70"/>
      <c r="BW1042" s="70"/>
      <c r="BX1042" s="70"/>
      <c r="BY1042" s="70"/>
      <c r="BZ1042" s="70"/>
      <c r="CA1042" s="70"/>
    </row>
    <row r="1043" spans="2:79" s="67" customFormat="1" hidden="1">
      <c r="B1043" s="85"/>
      <c r="C1043" s="86"/>
      <c r="D1043" s="250"/>
      <c r="E1043" s="84"/>
      <c r="F1043" s="70"/>
      <c r="G1043" s="70"/>
      <c r="H1043" s="70"/>
      <c r="I1043" s="70"/>
      <c r="J1043" s="70"/>
      <c r="K1043" s="70"/>
      <c r="L1043" s="70"/>
      <c r="M1043" s="70"/>
      <c r="N1043" s="70"/>
      <c r="O1043" s="70"/>
      <c r="P1043" s="70"/>
      <c r="Q1043" s="70"/>
      <c r="R1043" s="70"/>
      <c r="S1043" s="70"/>
      <c r="T1043" s="70"/>
      <c r="U1043" s="70"/>
      <c r="V1043" s="70"/>
      <c r="W1043" s="70"/>
      <c r="X1043" s="70"/>
      <c r="Y1043" s="70"/>
      <c r="Z1043" s="70"/>
      <c r="AA1043" s="70"/>
      <c r="AB1043" s="70"/>
      <c r="AC1043" s="70"/>
      <c r="AD1043" s="70"/>
      <c r="AE1043" s="70"/>
      <c r="AF1043" s="70"/>
      <c r="AG1043" s="70"/>
      <c r="AH1043" s="70"/>
      <c r="AI1043" s="70"/>
      <c r="AJ1043" s="70"/>
      <c r="AK1043" s="70"/>
      <c r="AL1043" s="70"/>
      <c r="AM1043" s="70"/>
      <c r="AN1043" s="70"/>
      <c r="AO1043" s="70"/>
      <c r="AP1043" s="70"/>
      <c r="AQ1043" s="70"/>
      <c r="AR1043" s="70"/>
      <c r="AS1043" s="70"/>
      <c r="AT1043" s="70"/>
      <c r="AU1043" s="70"/>
      <c r="AV1043" s="70"/>
      <c r="AW1043" s="70"/>
      <c r="AX1043" s="70"/>
      <c r="AY1043" s="70"/>
      <c r="AZ1043" s="70"/>
      <c r="BA1043" s="70"/>
      <c r="BB1043" s="70"/>
      <c r="BC1043" s="70"/>
      <c r="BD1043" s="70"/>
      <c r="BE1043" s="70"/>
      <c r="BF1043" s="70"/>
      <c r="BG1043" s="70"/>
      <c r="BH1043" s="70"/>
      <c r="BI1043" s="70"/>
      <c r="BJ1043" s="70"/>
      <c r="BK1043" s="70"/>
      <c r="BL1043" s="70"/>
      <c r="BM1043" s="70"/>
      <c r="BN1043" s="70"/>
      <c r="BO1043" s="70"/>
      <c r="BP1043" s="70"/>
      <c r="BQ1043" s="70"/>
      <c r="BR1043" s="70"/>
      <c r="BS1043" s="70"/>
      <c r="BT1043" s="70"/>
      <c r="BU1043" s="70"/>
      <c r="BV1043" s="70"/>
      <c r="BW1043" s="70"/>
      <c r="BX1043" s="70"/>
      <c r="BY1043" s="70"/>
      <c r="BZ1043" s="70"/>
      <c r="CA1043" s="70"/>
    </row>
    <row r="1044" spans="2:79" s="67" customFormat="1" hidden="1">
      <c r="B1044" s="85"/>
      <c r="C1044" s="86"/>
      <c r="D1044" s="250"/>
      <c r="E1044" s="84"/>
      <c r="F1044" s="70"/>
      <c r="G1044" s="70"/>
      <c r="H1044" s="70"/>
      <c r="I1044" s="70"/>
      <c r="J1044" s="70"/>
      <c r="K1044" s="70"/>
      <c r="L1044" s="70"/>
      <c r="M1044" s="70"/>
      <c r="N1044" s="70"/>
      <c r="O1044" s="70"/>
      <c r="P1044" s="70"/>
      <c r="Q1044" s="70"/>
      <c r="R1044" s="70"/>
      <c r="S1044" s="70"/>
      <c r="T1044" s="70"/>
      <c r="U1044" s="70"/>
      <c r="V1044" s="70"/>
      <c r="W1044" s="70"/>
      <c r="X1044" s="70"/>
      <c r="Y1044" s="70"/>
      <c r="Z1044" s="70"/>
      <c r="AA1044" s="70"/>
      <c r="AB1044" s="70"/>
      <c r="AC1044" s="70"/>
      <c r="AD1044" s="70"/>
      <c r="AE1044" s="70"/>
      <c r="AF1044" s="70"/>
      <c r="AG1044" s="70"/>
      <c r="AH1044" s="70"/>
      <c r="AI1044" s="70"/>
      <c r="AJ1044" s="70"/>
      <c r="AK1044" s="70"/>
      <c r="AL1044" s="70"/>
      <c r="AM1044" s="70"/>
      <c r="AN1044" s="70"/>
      <c r="AO1044" s="70"/>
      <c r="AP1044" s="70"/>
      <c r="AQ1044" s="70"/>
      <c r="AR1044" s="70"/>
      <c r="AS1044" s="70"/>
      <c r="AT1044" s="70"/>
      <c r="AU1044" s="70"/>
      <c r="AV1044" s="70"/>
      <c r="AW1044" s="70"/>
      <c r="AX1044" s="70"/>
      <c r="AY1044" s="70"/>
      <c r="AZ1044" s="70"/>
      <c r="BA1044" s="70"/>
      <c r="BB1044" s="70"/>
      <c r="BC1044" s="70"/>
      <c r="BD1044" s="70"/>
      <c r="BE1044" s="70"/>
      <c r="BF1044" s="70"/>
      <c r="BG1044" s="70"/>
      <c r="BH1044" s="70"/>
      <c r="BI1044" s="70"/>
      <c r="BJ1044" s="70"/>
      <c r="BK1044" s="70"/>
      <c r="BL1044" s="70"/>
      <c r="BM1044" s="70"/>
      <c r="BN1044" s="70"/>
      <c r="BO1044" s="70"/>
      <c r="BP1044" s="70"/>
      <c r="BQ1044" s="70"/>
      <c r="BR1044" s="70"/>
      <c r="BS1044" s="70"/>
      <c r="BT1044" s="70"/>
      <c r="BU1044" s="70"/>
      <c r="BV1044" s="70"/>
      <c r="BW1044" s="70"/>
      <c r="BX1044" s="70"/>
      <c r="BY1044" s="70"/>
      <c r="BZ1044" s="70"/>
      <c r="CA1044" s="70"/>
    </row>
    <row r="1045" spans="2:79" s="67" customFormat="1" hidden="1">
      <c r="B1045" s="85"/>
      <c r="C1045" s="86"/>
      <c r="D1045" s="250"/>
      <c r="E1045" s="84"/>
      <c r="F1045" s="70"/>
      <c r="G1045" s="70"/>
      <c r="H1045" s="70"/>
      <c r="I1045" s="70"/>
      <c r="J1045" s="70"/>
      <c r="K1045" s="70"/>
      <c r="L1045" s="70"/>
      <c r="M1045" s="70"/>
      <c r="N1045" s="70"/>
      <c r="O1045" s="70"/>
      <c r="P1045" s="70"/>
      <c r="Q1045" s="70"/>
      <c r="R1045" s="70"/>
      <c r="S1045" s="70"/>
      <c r="T1045" s="70"/>
      <c r="U1045" s="70"/>
      <c r="V1045" s="70"/>
      <c r="W1045" s="70"/>
      <c r="X1045" s="70"/>
      <c r="Y1045" s="70"/>
      <c r="Z1045" s="70"/>
      <c r="AA1045" s="70"/>
      <c r="AB1045" s="70"/>
      <c r="AC1045" s="70"/>
      <c r="AD1045" s="70"/>
      <c r="AE1045" s="70"/>
      <c r="AF1045" s="70"/>
      <c r="AG1045" s="70"/>
      <c r="AH1045" s="70"/>
      <c r="AI1045" s="70"/>
      <c r="AJ1045" s="70"/>
      <c r="AK1045" s="70"/>
      <c r="AL1045" s="70"/>
      <c r="AM1045" s="70"/>
      <c r="AN1045" s="70"/>
      <c r="AO1045" s="70"/>
      <c r="AP1045" s="70"/>
      <c r="AQ1045" s="70"/>
      <c r="AR1045" s="70"/>
      <c r="AS1045" s="70"/>
      <c r="AT1045" s="70"/>
      <c r="AU1045" s="70"/>
      <c r="AV1045" s="70"/>
      <c r="AW1045" s="70"/>
      <c r="AX1045" s="70"/>
      <c r="AY1045" s="70"/>
      <c r="AZ1045" s="70"/>
      <c r="BA1045" s="70"/>
      <c r="BB1045" s="70"/>
      <c r="BC1045" s="70"/>
      <c r="BD1045" s="70"/>
      <c r="BE1045" s="70"/>
      <c r="BF1045" s="70"/>
      <c r="BG1045" s="70"/>
      <c r="BH1045" s="70"/>
      <c r="BI1045" s="70"/>
      <c r="BJ1045" s="70"/>
      <c r="BK1045" s="70"/>
      <c r="BL1045" s="70"/>
      <c r="BM1045" s="70"/>
      <c r="BN1045" s="70"/>
      <c r="BO1045" s="70"/>
      <c r="BP1045" s="70"/>
      <c r="BQ1045" s="70"/>
      <c r="BR1045" s="70"/>
      <c r="BS1045" s="70"/>
      <c r="BT1045" s="70"/>
      <c r="BU1045" s="70"/>
      <c r="BV1045" s="70"/>
      <c r="BW1045" s="70"/>
      <c r="BX1045" s="70"/>
      <c r="BY1045" s="70"/>
      <c r="BZ1045" s="70"/>
      <c r="CA1045" s="70"/>
    </row>
    <row r="1046" spans="2:79" s="67" customFormat="1" hidden="1">
      <c r="B1046" s="85"/>
      <c r="C1046" s="86"/>
      <c r="D1046" s="250"/>
      <c r="E1046" s="84"/>
      <c r="F1046" s="70"/>
      <c r="G1046" s="70"/>
      <c r="H1046" s="70"/>
      <c r="I1046" s="70"/>
      <c r="J1046" s="70"/>
      <c r="K1046" s="70"/>
      <c r="L1046" s="70"/>
      <c r="M1046" s="70"/>
      <c r="N1046" s="70"/>
      <c r="O1046" s="70"/>
      <c r="P1046" s="70"/>
      <c r="Q1046" s="70"/>
      <c r="R1046" s="70"/>
      <c r="S1046" s="70"/>
      <c r="T1046" s="70"/>
      <c r="U1046" s="70"/>
      <c r="V1046" s="70"/>
      <c r="W1046" s="70"/>
      <c r="X1046" s="70"/>
      <c r="Y1046" s="70"/>
      <c r="Z1046" s="70"/>
      <c r="AA1046" s="70"/>
      <c r="AB1046" s="70"/>
      <c r="AC1046" s="70"/>
      <c r="AD1046" s="70"/>
      <c r="AE1046" s="70"/>
      <c r="AF1046" s="70"/>
      <c r="AG1046" s="70"/>
      <c r="AH1046" s="70"/>
      <c r="AI1046" s="70"/>
      <c r="AJ1046" s="70"/>
      <c r="AK1046" s="70"/>
      <c r="AL1046" s="70"/>
      <c r="AM1046" s="70"/>
      <c r="AN1046" s="70"/>
      <c r="AO1046" s="70"/>
      <c r="AP1046" s="70"/>
      <c r="AQ1046" s="70"/>
      <c r="AR1046" s="70"/>
      <c r="AS1046" s="70"/>
      <c r="AT1046" s="70"/>
      <c r="AU1046" s="70"/>
      <c r="AV1046" s="70"/>
      <c r="AW1046" s="70"/>
      <c r="AX1046" s="70"/>
      <c r="AY1046" s="70"/>
      <c r="AZ1046" s="70"/>
      <c r="BA1046" s="70"/>
      <c r="BB1046" s="70"/>
      <c r="BC1046" s="70"/>
      <c r="BD1046" s="70"/>
      <c r="BE1046" s="70"/>
      <c r="BF1046" s="70"/>
      <c r="BG1046" s="70"/>
      <c r="BH1046" s="70"/>
      <c r="BI1046" s="70"/>
      <c r="BJ1046" s="70"/>
      <c r="BK1046" s="70"/>
      <c r="BL1046" s="70"/>
      <c r="BM1046" s="70"/>
      <c r="BN1046" s="70"/>
      <c r="BO1046" s="70"/>
      <c r="BP1046" s="70"/>
      <c r="BQ1046" s="70"/>
      <c r="BR1046" s="70"/>
      <c r="BS1046" s="70"/>
      <c r="BT1046" s="70"/>
      <c r="BU1046" s="70"/>
      <c r="BV1046" s="70"/>
      <c r="BW1046" s="70"/>
      <c r="BX1046" s="70"/>
      <c r="BY1046" s="70"/>
      <c r="BZ1046" s="70"/>
      <c r="CA1046" s="70"/>
    </row>
    <row r="1047" spans="2:79" s="67" customFormat="1" hidden="1">
      <c r="B1047" s="85"/>
      <c r="C1047" s="86"/>
      <c r="D1047" s="250"/>
      <c r="E1047" s="84"/>
      <c r="F1047" s="70"/>
      <c r="G1047" s="70"/>
      <c r="H1047" s="70"/>
      <c r="I1047" s="70"/>
      <c r="J1047" s="70"/>
      <c r="K1047" s="70"/>
      <c r="L1047" s="70"/>
      <c r="M1047" s="70"/>
      <c r="N1047" s="70"/>
      <c r="O1047" s="70"/>
      <c r="P1047" s="70"/>
      <c r="Q1047" s="70"/>
      <c r="R1047" s="70"/>
      <c r="S1047" s="70"/>
      <c r="T1047" s="70"/>
      <c r="U1047" s="70"/>
      <c r="V1047" s="70"/>
      <c r="W1047" s="70"/>
      <c r="X1047" s="70"/>
      <c r="Y1047" s="70"/>
      <c r="Z1047" s="70"/>
      <c r="AA1047" s="70"/>
      <c r="AB1047" s="70"/>
      <c r="AC1047" s="70"/>
      <c r="AD1047" s="70"/>
      <c r="AE1047" s="70"/>
      <c r="AF1047" s="70"/>
      <c r="AG1047" s="70"/>
      <c r="AH1047" s="70"/>
      <c r="AI1047" s="70"/>
      <c r="AJ1047" s="70"/>
      <c r="AK1047" s="70"/>
      <c r="AL1047" s="70"/>
      <c r="AM1047" s="70"/>
      <c r="AN1047" s="70"/>
      <c r="AO1047" s="70"/>
      <c r="AP1047" s="70"/>
      <c r="AQ1047" s="70"/>
      <c r="AR1047" s="70"/>
      <c r="AS1047" s="70"/>
      <c r="AT1047" s="70"/>
      <c r="AU1047" s="70"/>
      <c r="AV1047" s="70"/>
      <c r="AW1047" s="70"/>
      <c r="AX1047" s="70"/>
      <c r="AY1047" s="70"/>
      <c r="AZ1047" s="70"/>
      <c r="BA1047" s="70"/>
      <c r="BB1047" s="70"/>
      <c r="BC1047" s="70"/>
      <c r="BD1047" s="70"/>
      <c r="BE1047" s="70"/>
      <c r="BF1047" s="70"/>
      <c r="BG1047" s="70"/>
      <c r="BH1047" s="70"/>
      <c r="BI1047" s="70"/>
      <c r="BJ1047" s="70"/>
      <c r="BK1047" s="70"/>
      <c r="BL1047" s="70"/>
      <c r="BM1047" s="70"/>
      <c r="BN1047" s="70"/>
      <c r="BO1047" s="70"/>
      <c r="BP1047" s="70"/>
      <c r="BQ1047" s="70"/>
      <c r="BR1047" s="70"/>
      <c r="BS1047" s="70"/>
      <c r="BT1047" s="70"/>
      <c r="BU1047" s="70"/>
      <c r="BV1047" s="70"/>
      <c r="BW1047" s="70"/>
      <c r="BX1047" s="70"/>
      <c r="BY1047" s="70"/>
      <c r="BZ1047" s="70"/>
      <c r="CA1047" s="70"/>
    </row>
    <row r="1048" spans="2:79" s="67" customFormat="1" hidden="1">
      <c r="B1048" s="85"/>
      <c r="C1048" s="86"/>
      <c r="D1048" s="250"/>
      <c r="E1048" s="84"/>
      <c r="F1048" s="70"/>
      <c r="G1048" s="70"/>
      <c r="H1048" s="70"/>
      <c r="I1048" s="70"/>
      <c r="J1048" s="70"/>
      <c r="K1048" s="70"/>
      <c r="L1048" s="70"/>
      <c r="M1048" s="70"/>
      <c r="N1048" s="70"/>
      <c r="O1048" s="70"/>
      <c r="P1048" s="70"/>
      <c r="Q1048" s="70"/>
      <c r="R1048" s="70"/>
      <c r="S1048" s="70"/>
      <c r="T1048" s="70"/>
      <c r="U1048" s="70"/>
      <c r="V1048" s="70"/>
      <c r="W1048" s="70"/>
      <c r="X1048" s="70"/>
      <c r="Y1048" s="70"/>
      <c r="Z1048" s="70"/>
      <c r="AA1048" s="70"/>
      <c r="AB1048" s="70"/>
      <c r="AC1048" s="70"/>
      <c r="AD1048" s="70"/>
      <c r="AE1048" s="70"/>
      <c r="AF1048" s="70"/>
      <c r="AG1048" s="70"/>
      <c r="AH1048" s="70"/>
      <c r="AI1048" s="70"/>
      <c r="AJ1048" s="70"/>
      <c r="AK1048" s="70"/>
      <c r="AL1048" s="70"/>
      <c r="AM1048" s="70"/>
      <c r="AN1048" s="70"/>
      <c r="AO1048" s="70"/>
      <c r="AP1048" s="70"/>
      <c r="AQ1048" s="70"/>
      <c r="AR1048" s="70"/>
      <c r="AS1048" s="70"/>
      <c r="AT1048" s="70"/>
      <c r="AU1048" s="70"/>
      <c r="AV1048" s="70"/>
      <c r="AW1048" s="70"/>
      <c r="AX1048" s="70"/>
      <c r="AY1048" s="70"/>
      <c r="AZ1048" s="70"/>
      <c r="BA1048" s="70"/>
      <c r="BB1048" s="70"/>
      <c r="BC1048" s="70"/>
      <c r="BD1048" s="70"/>
      <c r="BE1048" s="70"/>
      <c r="BF1048" s="70"/>
      <c r="BG1048" s="70"/>
      <c r="BH1048" s="70"/>
      <c r="BI1048" s="70"/>
      <c r="BJ1048" s="70"/>
      <c r="BK1048" s="70"/>
      <c r="BL1048" s="70"/>
      <c r="BM1048" s="70"/>
      <c r="BN1048" s="70"/>
      <c r="BO1048" s="70"/>
      <c r="BP1048" s="70"/>
      <c r="BQ1048" s="70"/>
      <c r="BR1048" s="70"/>
      <c r="BS1048" s="70"/>
      <c r="BT1048" s="70"/>
      <c r="BU1048" s="70"/>
      <c r="BV1048" s="70"/>
      <c r="BW1048" s="70"/>
      <c r="BX1048" s="70"/>
      <c r="BY1048" s="70"/>
      <c r="BZ1048" s="70"/>
      <c r="CA1048" s="70"/>
    </row>
    <row r="1049" spans="2:79" s="67" customFormat="1" hidden="1">
      <c r="B1049" s="85"/>
      <c r="C1049" s="86"/>
      <c r="D1049" s="250"/>
      <c r="E1049" s="84"/>
      <c r="F1049" s="70"/>
      <c r="G1049" s="70"/>
      <c r="H1049" s="70"/>
      <c r="I1049" s="70"/>
      <c r="J1049" s="70"/>
      <c r="K1049" s="70"/>
      <c r="L1049" s="70"/>
      <c r="M1049" s="70"/>
      <c r="N1049" s="70"/>
      <c r="O1049" s="70"/>
      <c r="P1049" s="70"/>
      <c r="Q1049" s="70"/>
      <c r="R1049" s="70"/>
      <c r="S1049" s="70"/>
      <c r="T1049" s="70"/>
      <c r="U1049" s="70"/>
      <c r="V1049" s="70"/>
      <c r="W1049" s="70"/>
      <c r="X1049" s="70"/>
      <c r="Y1049" s="70"/>
      <c r="Z1049" s="70"/>
      <c r="AA1049" s="70"/>
      <c r="AB1049" s="70"/>
      <c r="AC1049" s="70"/>
      <c r="AD1049" s="70"/>
      <c r="AE1049" s="70"/>
      <c r="AF1049" s="70"/>
      <c r="AG1049" s="70"/>
      <c r="AH1049" s="70"/>
      <c r="AI1049" s="70"/>
      <c r="AJ1049" s="70"/>
      <c r="AK1049" s="70"/>
      <c r="AL1049" s="70"/>
      <c r="AM1049" s="70"/>
      <c r="AN1049" s="70"/>
      <c r="AO1049" s="70"/>
      <c r="AP1049" s="70"/>
      <c r="AQ1049" s="70"/>
      <c r="AR1049" s="70"/>
      <c r="AS1049" s="70"/>
      <c r="AT1049" s="70"/>
      <c r="AU1049" s="70"/>
      <c r="AV1049" s="70"/>
      <c r="AW1049" s="70"/>
      <c r="AX1049" s="70"/>
      <c r="AY1049" s="70"/>
      <c r="AZ1049" s="70"/>
      <c r="BA1049" s="70"/>
      <c r="BB1049" s="70"/>
      <c r="BC1049" s="70"/>
      <c r="BD1049" s="70"/>
      <c r="BE1049" s="70"/>
      <c r="BF1049" s="70"/>
      <c r="BG1049" s="70"/>
      <c r="BH1049" s="70"/>
      <c r="BI1049" s="70"/>
      <c r="BJ1049" s="70"/>
      <c r="BK1049" s="70"/>
      <c r="BL1049" s="70"/>
      <c r="BM1049" s="70"/>
      <c r="BN1049" s="70"/>
      <c r="BO1049" s="70"/>
      <c r="BP1049" s="70"/>
      <c r="BQ1049" s="70"/>
      <c r="BR1049" s="70"/>
      <c r="BS1049" s="70"/>
      <c r="BT1049" s="70"/>
      <c r="BU1049" s="70"/>
      <c r="BV1049" s="70"/>
      <c r="BW1049" s="70"/>
      <c r="BX1049" s="70"/>
      <c r="BY1049" s="70"/>
      <c r="BZ1049" s="70"/>
      <c r="CA1049" s="70"/>
    </row>
    <row r="1050" spans="2:79" s="67" customFormat="1" hidden="1">
      <c r="B1050" s="85"/>
      <c r="C1050" s="86"/>
      <c r="D1050" s="250"/>
      <c r="E1050" s="84"/>
      <c r="F1050" s="70"/>
      <c r="G1050" s="70"/>
      <c r="H1050" s="70"/>
      <c r="I1050" s="70"/>
      <c r="J1050" s="70"/>
      <c r="K1050" s="70"/>
      <c r="L1050" s="70"/>
      <c r="M1050" s="70"/>
      <c r="N1050" s="70"/>
      <c r="O1050" s="70"/>
      <c r="P1050" s="70"/>
      <c r="Q1050" s="70"/>
      <c r="R1050" s="70"/>
      <c r="S1050" s="70"/>
      <c r="T1050" s="70"/>
      <c r="U1050" s="70"/>
      <c r="V1050" s="70"/>
      <c r="W1050" s="70"/>
      <c r="X1050" s="70"/>
      <c r="Y1050" s="70"/>
      <c r="Z1050" s="70"/>
      <c r="AA1050" s="70"/>
      <c r="AB1050" s="70"/>
      <c r="AC1050" s="70"/>
      <c r="AD1050" s="70"/>
      <c r="AE1050" s="70"/>
      <c r="AF1050" s="70"/>
      <c r="AG1050" s="70"/>
      <c r="AH1050" s="70"/>
      <c r="AI1050" s="70"/>
      <c r="AJ1050" s="70"/>
      <c r="AK1050" s="70"/>
      <c r="AL1050" s="70"/>
      <c r="AM1050" s="70"/>
      <c r="AN1050" s="70"/>
      <c r="AO1050" s="70"/>
      <c r="AP1050" s="70"/>
      <c r="AQ1050" s="70"/>
      <c r="AR1050" s="70"/>
      <c r="AS1050" s="70"/>
      <c r="AT1050" s="70"/>
      <c r="AU1050" s="70"/>
      <c r="AV1050" s="70"/>
      <c r="AW1050" s="70"/>
      <c r="AX1050" s="70"/>
      <c r="AY1050" s="70"/>
      <c r="AZ1050" s="70"/>
      <c r="BA1050" s="70"/>
      <c r="BB1050" s="70"/>
      <c r="BC1050" s="70"/>
      <c r="BD1050" s="70"/>
      <c r="BE1050" s="70"/>
      <c r="BF1050" s="70"/>
      <c r="BG1050" s="70"/>
      <c r="BH1050" s="70"/>
      <c r="BI1050" s="70"/>
      <c r="BJ1050" s="70"/>
      <c r="BK1050" s="70"/>
      <c r="BL1050" s="70"/>
      <c r="BM1050" s="70"/>
      <c r="BN1050" s="70"/>
      <c r="BO1050" s="70"/>
      <c r="BP1050" s="70"/>
      <c r="BQ1050" s="70"/>
      <c r="BR1050" s="70"/>
      <c r="BS1050" s="70"/>
      <c r="BT1050" s="70"/>
      <c r="BU1050" s="70"/>
      <c r="BV1050" s="70"/>
      <c r="BW1050" s="70"/>
      <c r="BX1050" s="70"/>
      <c r="BY1050" s="70"/>
      <c r="BZ1050" s="70"/>
      <c r="CA1050" s="70"/>
    </row>
    <row r="1051" spans="2:79" s="67" customFormat="1" hidden="1">
      <c r="B1051" s="85"/>
      <c r="C1051" s="86"/>
      <c r="D1051" s="250"/>
      <c r="E1051" s="84"/>
      <c r="F1051" s="70"/>
      <c r="G1051" s="70"/>
      <c r="H1051" s="70"/>
      <c r="I1051" s="70"/>
      <c r="J1051" s="70"/>
      <c r="K1051" s="70"/>
      <c r="L1051" s="70"/>
      <c r="M1051" s="70"/>
      <c r="N1051" s="70"/>
      <c r="O1051" s="70"/>
      <c r="P1051" s="70"/>
      <c r="Q1051" s="70"/>
      <c r="R1051" s="70"/>
      <c r="S1051" s="70"/>
      <c r="T1051" s="70"/>
      <c r="U1051" s="70"/>
      <c r="V1051" s="70"/>
      <c r="W1051" s="70"/>
      <c r="X1051" s="70"/>
      <c r="Y1051" s="70"/>
      <c r="Z1051" s="70"/>
      <c r="AA1051" s="70"/>
      <c r="AB1051" s="70"/>
      <c r="AC1051" s="70"/>
      <c r="AD1051" s="70"/>
      <c r="AE1051" s="70"/>
      <c r="AF1051" s="70"/>
      <c r="AG1051" s="70"/>
      <c r="AH1051" s="70"/>
      <c r="AI1051" s="70"/>
      <c r="AJ1051" s="70"/>
      <c r="AK1051" s="70"/>
      <c r="AL1051" s="70"/>
      <c r="AM1051" s="70"/>
      <c r="AN1051" s="70"/>
      <c r="AO1051" s="70"/>
      <c r="AP1051" s="70"/>
      <c r="AQ1051" s="70"/>
      <c r="AR1051" s="70"/>
      <c r="AS1051" s="70"/>
      <c r="AT1051" s="70"/>
      <c r="AU1051" s="70"/>
      <c r="AV1051" s="70"/>
      <c r="AW1051" s="70"/>
      <c r="AX1051" s="70"/>
      <c r="AY1051" s="70"/>
      <c r="AZ1051" s="70"/>
      <c r="BA1051" s="70"/>
      <c r="BB1051" s="70"/>
      <c r="BC1051" s="70"/>
      <c r="BD1051" s="70"/>
      <c r="BE1051" s="70"/>
      <c r="BF1051" s="70"/>
      <c r="BG1051" s="70"/>
      <c r="BH1051" s="70"/>
      <c r="BI1051" s="70"/>
      <c r="BJ1051" s="70"/>
      <c r="BK1051" s="70"/>
      <c r="BL1051" s="70"/>
      <c r="BM1051" s="70"/>
      <c r="BN1051" s="70"/>
      <c r="BO1051" s="70"/>
      <c r="BP1051" s="70"/>
      <c r="BQ1051" s="70"/>
      <c r="BR1051" s="70"/>
      <c r="BS1051" s="70"/>
      <c r="BT1051" s="70"/>
      <c r="BU1051" s="70"/>
      <c r="BV1051" s="70"/>
      <c r="BW1051" s="70"/>
      <c r="BX1051" s="70"/>
      <c r="BY1051" s="70"/>
      <c r="BZ1051" s="70"/>
      <c r="CA1051" s="70"/>
    </row>
    <row r="1052" spans="2:79" s="67" customFormat="1" hidden="1">
      <c r="B1052" s="85"/>
      <c r="C1052" s="86"/>
      <c r="D1052" s="250"/>
      <c r="E1052" s="84"/>
      <c r="F1052" s="70"/>
      <c r="G1052" s="70"/>
      <c r="H1052" s="70"/>
      <c r="I1052" s="70"/>
      <c r="J1052" s="70"/>
      <c r="K1052" s="70"/>
      <c r="L1052" s="70"/>
      <c r="M1052" s="70"/>
      <c r="N1052" s="70"/>
      <c r="O1052" s="70"/>
      <c r="P1052" s="70"/>
      <c r="Q1052" s="70"/>
      <c r="R1052" s="70"/>
      <c r="S1052" s="70"/>
      <c r="T1052" s="70"/>
      <c r="U1052" s="70"/>
      <c r="V1052" s="70"/>
      <c r="W1052" s="70"/>
      <c r="X1052" s="70"/>
      <c r="Y1052" s="70"/>
      <c r="Z1052" s="70"/>
      <c r="AA1052" s="70"/>
      <c r="AB1052" s="70"/>
      <c r="AC1052" s="70"/>
      <c r="AD1052" s="70"/>
      <c r="AE1052" s="70"/>
      <c r="AF1052" s="70"/>
      <c r="AG1052" s="70"/>
      <c r="AH1052" s="70"/>
      <c r="AI1052" s="70"/>
      <c r="AJ1052" s="70"/>
      <c r="AK1052" s="70"/>
      <c r="AL1052" s="70"/>
      <c r="AM1052" s="70"/>
      <c r="AN1052" s="70"/>
      <c r="AO1052" s="70"/>
      <c r="AP1052" s="70"/>
      <c r="AQ1052" s="70"/>
      <c r="AR1052" s="70"/>
      <c r="AS1052" s="70"/>
      <c r="AT1052" s="70"/>
      <c r="AU1052" s="70"/>
      <c r="AV1052" s="70"/>
      <c r="AW1052" s="70"/>
      <c r="AX1052" s="70"/>
      <c r="AY1052" s="70"/>
      <c r="AZ1052" s="70"/>
      <c r="BA1052" s="70"/>
      <c r="BB1052" s="70"/>
      <c r="BC1052" s="70"/>
      <c r="BD1052" s="70"/>
      <c r="BE1052" s="70"/>
      <c r="BF1052" s="70"/>
      <c r="BG1052" s="70"/>
      <c r="BH1052" s="70"/>
      <c r="BI1052" s="70"/>
      <c r="BJ1052" s="70"/>
      <c r="BK1052" s="70"/>
      <c r="BL1052" s="70"/>
      <c r="BM1052" s="70"/>
      <c r="BN1052" s="70"/>
      <c r="BO1052" s="70"/>
      <c r="BP1052" s="70"/>
      <c r="BQ1052" s="70"/>
      <c r="BR1052" s="70"/>
      <c r="BS1052" s="70"/>
      <c r="BT1052" s="70"/>
      <c r="BU1052" s="70"/>
      <c r="BV1052" s="70"/>
      <c r="BW1052" s="70"/>
      <c r="BX1052" s="70"/>
      <c r="BY1052" s="70"/>
      <c r="BZ1052" s="70"/>
      <c r="CA1052" s="70"/>
    </row>
    <row r="1053" spans="2:79" s="67" customFormat="1" hidden="1">
      <c r="B1053" s="85"/>
      <c r="C1053" s="86"/>
      <c r="D1053" s="250"/>
      <c r="E1053" s="84"/>
      <c r="F1053" s="70"/>
      <c r="G1053" s="70"/>
      <c r="H1053" s="70"/>
      <c r="I1053" s="70"/>
      <c r="J1053" s="70"/>
      <c r="K1053" s="70"/>
      <c r="L1053" s="70"/>
      <c r="M1053" s="70"/>
      <c r="N1053" s="70"/>
      <c r="O1053" s="70"/>
      <c r="P1053" s="70"/>
      <c r="Q1053" s="70"/>
      <c r="R1053" s="70"/>
      <c r="S1053" s="70"/>
      <c r="T1053" s="70"/>
      <c r="U1053" s="70"/>
      <c r="V1053" s="70"/>
      <c r="W1053" s="70"/>
      <c r="X1053" s="70"/>
      <c r="Y1053" s="70"/>
      <c r="Z1053" s="70"/>
      <c r="AA1053" s="70"/>
      <c r="AB1053" s="70"/>
      <c r="AC1053" s="70"/>
      <c r="AD1053" s="70"/>
      <c r="AE1053" s="70"/>
      <c r="AF1053" s="70"/>
      <c r="AG1053" s="70"/>
      <c r="AH1053" s="70"/>
      <c r="AI1053" s="70"/>
      <c r="AJ1053" s="70"/>
      <c r="AK1053" s="70"/>
      <c r="AL1053" s="70"/>
      <c r="AM1053" s="70"/>
      <c r="AN1053" s="70"/>
      <c r="AO1053" s="70"/>
      <c r="AP1053" s="70"/>
      <c r="AQ1053" s="70"/>
      <c r="AR1053" s="70"/>
      <c r="AS1053" s="70"/>
      <c r="AT1053" s="70"/>
      <c r="AU1053" s="70"/>
      <c r="AV1053" s="70"/>
      <c r="AW1053" s="70"/>
      <c r="AX1053" s="70"/>
      <c r="AY1053" s="70"/>
      <c r="AZ1053" s="70"/>
      <c r="BA1053" s="70"/>
      <c r="BB1053" s="70"/>
      <c r="BC1053" s="70"/>
      <c r="BD1053" s="70"/>
      <c r="BE1053" s="70"/>
      <c r="BF1053" s="70"/>
      <c r="BG1053" s="70"/>
      <c r="BH1053" s="70"/>
      <c r="BI1053" s="70"/>
      <c r="BJ1053" s="70"/>
      <c r="BK1053" s="70"/>
      <c r="BL1053" s="70"/>
      <c r="BM1053" s="70"/>
      <c r="BN1053" s="70"/>
      <c r="BO1053" s="70"/>
      <c r="BP1053" s="70"/>
      <c r="BQ1053" s="70"/>
      <c r="BR1053" s="70"/>
      <c r="BS1053" s="70"/>
      <c r="BT1053" s="70"/>
      <c r="BU1053" s="70"/>
      <c r="BV1053" s="70"/>
      <c r="BW1053" s="70"/>
      <c r="BX1053" s="70"/>
      <c r="BY1053" s="70"/>
      <c r="BZ1053" s="70"/>
      <c r="CA1053" s="70"/>
    </row>
    <row r="1054" spans="2:79" s="67" customFormat="1" hidden="1">
      <c r="B1054" s="85"/>
      <c r="C1054" s="86"/>
      <c r="D1054" s="250"/>
      <c r="E1054" s="84"/>
      <c r="F1054" s="70"/>
      <c r="G1054" s="70"/>
      <c r="H1054" s="70"/>
      <c r="I1054" s="70"/>
      <c r="J1054" s="70"/>
      <c r="K1054" s="70"/>
      <c r="L1054" s="70"/>
      <c r="M1054" s="70"/>
      <c r="N1054" s="70"/>
      <c r="O1054" s="70"/>
      <c r="P1054" s="70"/>
      <c r="Q1054" s="70"/>
      <c r="R1054" s="70"/>
      <c r="S1054" s="70"/>
      <c r="T1054" s="70"/>
      <c r="U1054" s="70"/>
      <c r="V1054" s="70"/>
      <c r="W1054" s="70"/>
      <c r="X1054" s="70"/>
      <c r="Y1054" s="70"/>
      <c r="Z1054" s="70"/>
      <c r="AA1054" s="70"/>
      <c r="AB1054" s="70"/>
      <c r="AC1054" s="70"/>
      <c r="AD1054" s="70"/>
      <c r="AE1054" s="70"/>
      <c r="AF1054" s="70"/>
      <c r="AG1054" s="70"/>
      <c r="AH1054" s="70"/>
      <c r="AI1054" s="70"/>
      <c r="AJ1054" s="70"/>
      <c r="AK1054" s="70"/>
      <c r="AL1054" s="70"/>
      <c r="AM1054" s="70"/>
      <c r="AN1054" s="70"/>
      <c r="AO1054" s="70"/>
      <c r="AP1054" s="70"/>
      <c r="AQ1054" s="70"/>
      <c r="AR1054" s="70"/>
      <c r="AS1054" s="70"/>
      <c r="AT1054" s="70"/>
      <c r="AU1054" s="70"/>
      <c r="AV1054" s="70"/>
      <c r="AW1054" s="70"/>
      <c r="AX1054" s="70"/>
      <c r="AY1054" s="70"/>
      <c r="AZ1054" s="70"/>
      <c r="BA1054" s="70"/>
      <c r="BB1054" s="70"/>
      <c r="BC1054" s="70"/>
      <c r="BD1054" s="70"/>
      <c r="BE1054" s="70"/>
      <c r="BF1054" s="70"/>
      <c r="BG1054" s="70"/>
      <c r="BH1054" s="70"/>
      <c r="BI1054" s="70"/>
      <c r="BJ1054" s="70"/>
      <c r="BK1054" s="70"/>
      <c r="BL1054" s="70"/>
      <c r="BM1054" s="70"/>
      <c r="BN1054" s="70"/>
      <c r="BO1054" s="70"/>
      <c r="BP1054" s="70"/>
      <c r="BQ1054" s="70"/>
      <c r="BR1054" s="70"/>
      <c r="BS1054" s="70"/>
      <c r="BT1054" s="70"/>
      <c r="BU1054" s="70"/>
      <c r="BV1054" s="70"/>
      <c r="BW1054" s="70"/>
      <c r="BX1054" s="70"/>
      <c r="BY1054" s="70"/>
      <c r="BZ1054" s="70"/>
      <c r="CA1054" s="70"/>
    </row>
    <row r="1055" spans="2:79" s="67" customFormat="1" hidden="1">
      <c r="B1055" s="85"/>
      <c r="C1055" s="86"/>
      <c r="D1055" s="250"/>
      <c r="E1055" s="84"/>
      <c r="F1055" s="70"/>
      <c r="G1055" s="70"/>
      <c r="H1055" s="70"/>
      <c r="I1055" s="70"/>
      <c r="J1055" s="70"/>
      <c r="K1055" s="70"/>
      <c r="L1055" s="70"/>
      <c r="M1055" s="70"/>
      <c r="N1055" s="70"/>
      <c r="O1055" s="70"/>
      <c r="P1055" s="70"/>
      <c r="Q1055" s="70"/>
      <c r="R1055" s="70"/>
      <c r="S1055" s="70"/>
      <c r="T1055" s="70"/>
      <c r="U1055" s="70"/>
      <c r="V1055" s="70"/>
      <c r="W1055" s="70"/>
      <c r="X1055" s="70"/>
      <c r="Y1055" s="70"/>
      <c r="Z1055" s="70"/>
      <c r="AA1055" s="70"/>
      <c r="AB1055" s="70"/>
      <c r="AC1055" s="70"/>
      <c r="AD1055" s="70"/>
      <c r="AE1055" s="70"/>
      <c r="AF1055" s="70"/>
      <c r="AG1055" s="70"/>
      <c r="AH1055" s="70"/>
      <c r="AI1055" s="70"/>
      <c r="AJ1055" s="70"/>
      <c r="AK1055" s="70"/>
      <c r="AL1055" s="70"/>
      <c r="AM1055" s="70"/>
      <c r="AN1055" s="70"/>
      <c r="AO1055" s="70"/>
      <c r="AP1055" s="70"/>
      <c r="AQ1055" s="70"/>
      <c r="AR1055" s="70"/>
      <c r="AS1055" s="70"/>
      <c r="AT1055" s="70"/>
      <c r="AU1055" s="70"/>
      <c r="AV1055" s="70"/>
      <c r="AW1055" s="70"/>
      <c r="AX1055" s="70"/>
      <c r="AY1055" s="70"/>
      <c r="AZ1055" s="70"/>
      <c r="BA1055" s="70"/>
      <c r="BB1055" s="70"/>
      <c r="BC1055" s="70"/>
      <c r="BD1055" s="70"/>
      <c r="BE1055" s="70"/>
      <c r="BF1055" s="70"/>
      <c r="BG1055" s="70"/>
      <c r="BH1055" s="70"/>
      <c r="BI1055" s="70"/>
      <c r="BJ1055" s="70"/>
      <c r="BK1055" s="70"/>
      <c r="BL1055" s="70"/>
      <c r="BM1055" s="70"/>
      <c r="BN1055" s="70"/>
      <c r="BO1055" s="70"/>
      <c r="BP1055" s="70"/>
      <c r="BQ1055" s="70"/>
      <c r="BR1055" s="70"/>
      <c r="BS1055" s="70"/>
      <c r="BT1055" s="70"/>
      <c r="BU1055" s="70"/>
      <c r="BV1055" s="70"/>
      <c r="BW1055" s="70"/>
      <c r="BX1055" s="70"/>
      <c r="BY1055" s="70"/>
      <c r="BZ1055" s="70"/>
      <c r="CA1055" s="70"/>
    </row>
    <row r="1056" spans="2:79" s="67" customFormat="1" hidden="1">
      <c r="B1056" s="85"/>
      <c r="C1056" s="86"/>
      <c r="D1056" s="250"/>
      <c r="E1056" s="84"/>
      <c r="F1056" s="70"/>
      <c r="G1056" s="70"/>
      <c r="H1056" s="70"/>
      <c r="I1056" s="70"/>
      <c r="J1056" s="70"/>
      <c r="K1056" s="70"/>
      <c r="L1056" s="70"/>
      <c r="M1056" s="70"/>
      <c r="N1056" s="70"/>
      <c r="O1056" s="70"/>
      <c r="P1056" s="70"/>
      <c r="Q1056" s="70"/>
      <c r="R1056" s="70"/>
      <c r="S1056" s="70"/>
      <c r="T1056" s="70"/>
      <c r="U1056" s="70"/>
      <c r="V1056" s="70"/>
      <c r="W1056" s="70"/>
      <c r="X1056" s="70"/>
      <c r="Y1056" s="70"/>
      <c r="Z1056" s="70"/>
      <c r="AA1056" s="70"/>
      <c r="AB1056" s="70"/>
      <c r="AC1056" s="70"/>
      <c r="AD1056" s="70"/>
      <c r="AE1056" s="70"/>
      <c r="AF1056" s="70"/>
      <c r="AG1056" s="70"/>
      <c r="AH1056" s="70"/>
      <c r="AI1056" s="70"/>
      <c r="AJ1056" s="70"/>
      <c r="AK1056" s="70"/>
      <c r="AL1056" s="70"/>
      <c r="AM1056" s="70"/>
      <c r="AN1056" s="70"/>
      <c r="AO1056" s="70"/>
      <c r="AP1056" s="70"/>
      <c r="AQ1056" s="70"/>
      <c r="AR1056" s="70"/>
      <c r="AS1056" s="70"/>
      <c r="AT1056" s="70"/>
      <c r="AU1056" s="70"/>
      <c r="AV1056" s="70"/>
      <c r="AW1056" s="70"/>
      <c r="AX1056" s="70"/>
      <c r="AY1056" s="70"/>
      <c r="AZ1056" s="70"/>
      <c r="BA1056" s="70"/>
      <c r="BB1056" s="70"/>
      <c r="BC1056" s="70"/>
      <c r="BD1056" s="70"/>
      <c r="BE1056" s="70"/>
      <c r="BF1056" s="70"/>
      <c r="BG1056" s="70"/>
      <c r="BH1056" s="70"/>
      <c r="BI1056" s="70"/>
      <c r="BJ1056" s="70"/>
      <c r="BK1056" s="70"/>
      <c r="BL1056" s="70"/>
      <c r="BM1056" s="70"/>
      <c r="BN1056" s="70"/>
      <c r="BO1056" s="70"/>
      <c r="BP1056" s="70"/>
      <c r="BQ1056" s="70"/>
      <c r="BR1056" s="70"/>
      <c r="BS1056" s="70"/>
      <c r="BT1056" s="70"/>
      <c r="BU1056" s="70"/>
      <c r="BV1056" s="70"/>
      <c r="BW1056" s="70"/>
      <c r="BX1056" s="70"/>
      <c r="BY1056" s="70"/>
      <c r="BZ1056" s="70"/>
      <c r="CA1056" s="70"/>
    </row>
    <row r="1057" spans="2:79" s="67" customFormat="1" hidden="1">
      <c r="B1057" s="85"/>
      <c r="C1057" s="86"/>
      <c r="D1057" s="250"/>
      <c r="E1057" s="84"/>
      <c r="F1057" s="70"/>
      <c r="G1057" s="70"/>
      <c r="H1057" s="70"/>
      <c r="I1057" s="70"/>
      <c r="J1057" s="70"/>
      <c r="K1057" s="70"/>
      <c r="L1057" s="70"/>
      <c r="M1057" s="70"/>
      <c r="N1057" s="70"/>
      <c r="O1057" s="70"/>
      <c r="P1057" s="70"/>
      <c r="Q1057" s="70"/>
      <c r="R1057" s="70"/>
      <c r="S1057" s="70"/>
      <c r="T1057" s="70"/>
      <c r="U1057" s="70"/>
      <c r="V1057" s="70"/>
      <c r="W1057" s="70"/>
      <c r="X1057" s="70"/>
      <c r="Y1057" s="70"/>
      <c r="Z1057" s="70"/>
      <c r="AA1057" s="70"/>
      <c r="AB1057" s="70"/>
      <c r="AC1057" s="70"/>
      <c r="AD1057" s="70"/>
      <c r="AE1057" s="70"/>
      <c r="AF1057" s="70"/>
      <c r="AG1057" s="70"/>
      <c r="AH1057" s="70"/>
      <c r="AI1057" s="70"/>
      <c r="AJ1057" s="70"/>
      <c r="AK1057" s="70"/>
      <c r="AL1057" s="70"/>
      <c r="AM1057" s="70"/>
      <c r="AN1057" s="70"/>
      <c r="AO1057" s="70"/>
      <c r="AP1057" s="70"/>
      <c r="AQ1057" s="70"/>
      <c r="AR1057" s="70"/>
      <c r="AS1057" s="70"/>
      <c r="AT1057" s="70"/>
      <c r="AU1057" s="70"/>
      <c r="AV1057" s="70"/>
      <c r="AW1057" s="70"/>
      <c r="AX1057" s="70"/>
      <c r="AY1057" s="70"/>
      <c r="AZ1057" s="70"/>
      <c r="BA1057" s="70"/>
      <c r="BB1057" s="70"/>
      <c r="BC1057" s="70"/>
      <c r="BD1057" s="70"/>
      <c r="BE1057" s="70"/>
      <c r="BF1057" s="70"/>
      <c r="BG1057" s="70"/>
      <c r="BH1057" s="70"/>
      <c r="BI1057" s="70"/>
      <c r="BJ1057" s="70"/>
      <c r="BK1057" s="70"/>
      <c r="BL1057" s="70"/>
      <c r="BM1057" s="70"/>
      <c r="BN1057" s="70"/>
      <c r="BO1057" s="70"/>
      <c r="BP1057" s="70"/>
      <c r="BQ1057" s="70"/>
      <c r="BR1057" s="70"/>
      <c r="BS1057" s="70"/>
      <c r="BT1057" s="70"/>
      <c r="BU1057" s="70"/>
      <c r="BV1057" s="70"/>
      <c r="BW1057" s="70"/>
      <c r="BX1057" s="70"/>
      <c r="BY1057" s="70"/>
      <c r="BZ1057" s="70"/>
      <c r="CA1057" s="70"/>
    </row>
    <row r="1058" spans="2:79" s="67" customFormat="1" hidden="1">
      <c r="B1058" s="85"/>
      <c r="C1058" s="86"/>
      <c r="D1058" s="250"/>
      <c r="E1058" s="84"/>
      <c r="F1058" s="70"/>
      <c r="G1058" s="70"/>
      <c r="H1058" s="70"/>
      <c r="I1058" s="70"/>
      <c r="J1058" s="70"/>
      <c r="K1058" s="70"/>
      <c r="L1058" s="70"/>
      <c r="M1058" s="70"/>
      <c r="N1058" s="70"/>
      <c r="O1058" s="70"/>
      <c r="P1058" s="70"/>
      <c r="Q1058" s="70"/>
      <c r="R1058" s="70"/>
      <c r="S1058" s="70"/>
      <c r="T1058" s="70"/>
      <c r="U1058" s="70"/>
      <c r="V1058" s="70"/>
      <c r="W1058" s="70"/>
      <c r="X1058" s="70"/>
      <c r="Y1058" s="70"/>
      <c r="Z1058" s="70"/>
      <c r="AA1058" s="70"/>
      <c r="AB1058" s="70"/>
      <c r="AC1058" s="70"/>
      <c r="AD1058" s="70"/>
      <c r="AE1058" s="70"/>
      <c r="AF1058" s="70"/>
      <c r="AG1058" s="70"/>
      <c r="AH1058" s="70"/>
      <c r="AI1058" s="70"/>
      <c r="AJ1058" s="70"/>
      <c r="AK1058" s="70"/>
      <c r="AL1058" s="70"/>
      <c r="AM1058" s="70"/>
      <c r="AN1058" s="70"/>
      <c r="AO1058" s="70"/>
      <c r="AP1058" s="70"/>
      <c r="AQ1058" s="70"/>
      <c r="AR1058" s="70"/>
      <c r="AS1058" s="70"/>
      <c r="AT1058" s="70"/>
      <c r="AU1058" s="70"/>
      <c r="AV1058" s="70"/>
      <c r="AW1058" s="70"/>
      <c r="AX1058" s="70"/>
      <c r="AY1058" s="70"/>
      <c r="AZ1058" s="70"/>
      <c r="BA1058" s="70"/>
      <c r="BB1058" s="70"/>
      <c r="BC1058" s="70"/>
      <c r="BD1058" s="70"/>
      <c r="BE1058" s="70"/>
      <c r="BF1058" s="70"/>
      <c r="BG1058" s="70"/>
      <c r="BH1058" s="70"/>
      <c r="BI1058" s="70"/>
      <c r="BJ1058" s="70"/>
      <c r="BK1058" s="70"/>
      <c r="BL1058" s="70"/>
      <c r="BM1058" s="70"/>
      <c r="BN1058" s="70"/>
      <c r="BO1058" s="70"/>
      <c r="BP1058" s="70"/>
      <c r="BQ1058" s="70"/>
      <c r="BR1058" s="70"/>
      <c r="BS1058" s="70"/>
      <c r="BT1058" s="70"/>
      <c r="BU1058" s="70"/>
      <c r="BV1058" s="70"/>
      <c r="BW1058" s="70"/>
      <c r="BX1058" s="70"/>
      <c r="BY1058" s="70"/>
      <c r="BZ1058" s="70"/>
      <c r="CA1058" s="70"/>
    </row>
    <row r="1059" spans="2:79" s="67" customFormat="1" hidden="1">
      <c r="B1059" s="85"/>
      <c r="C1059" s="86"/>
      <c r="D1059" s="250"/>
      <c r="E1059" s="84"/>
      <c r="F1059" s="70"/>
      <c r="G1059" s="70"/>
      <c r="H1059" s="70"/>
      <c r="I1059" s="70"/>
      <c r="J1059" s="70"/>
      <c r="K1059" s="70"/>
      <c r="L1059" s="70"/>
      <c r="M1059" s="70"/>
      <c r="N1059" s="70"/>
      <c r="O1059" s="70"/>
      <c r="P1059" s="70"/>
      <c r="Q1059" s="70"/>
      <c r="R1059" s="70"/>
      <c r="S1059" s="70"/>
      <c r="T1059" s="70"/>
      <c r="U1059" s="70"/>
      <c r="V1059" s="70"/>
      <c r="W1059" s="70"/>
      <c r="X1059" s="70"/>
      <c r="Y1059" s="70"/>
      <c r="Z1059" s="70"/>
      <c r="AA1059" s="70"/>
      <c r="AB1059" s="70"/>
      <c r="AC1059" s="70"/>
      <c r="AD1059" s="70"/>
      <c r="AE1059" s="70"/>
      <c r="AF1059" s="70"/>
      <c r="AG1059" s="70"/>
      <c r="AH1059" s="70"/>
      <c r="AI1059" s="70"/>
      <c r="AJ1059" s="70"/>
      <c r="AK1059" s="70"/>
      <c r="AL1059" s="70"/>
      <c r="AM1059" s="70"/>
      <c r="AN1059" s="70"/>
      <c r="AO1059" s="70"/>
      <c r="AP1059" s="70"/>
      <c r="AQ1059" s="70"/>
      <c r="AR1059" s="70"/>
      <c r="AS1059" s="70"/>
      <c r="AT1059" s="70"/>
      <c r="AU1059" s="70"/>
      <c r="AV1059" s="70"/>
      <c r="AW1059" s="70"/>
      <c r="AX1059" s="70"/>
      <c r="AY1059" s="70"/>
      <c r="AZ1059" s="70"/>
      <c r="BA1059" s="70"/>
      <c r="BB1059" s="70"/>
      <c r="BC1059" s="70"/>
      <c r="BD1059" s="70"/>
      <c r="BE1059" s="70"/>
      <c r="BF1059" s="70"/>
      <c r="BG1059" s="70"/>
      <c r="BH1059" s="70"/>
      <c r="BI1059" s="70"/>
      <c r="BJ1059" s="70"/>
      <c r="BK1059" s="70"/>
      <c r="BL1059" s="70"/>
      <c r="BM1059" s="70"/>
      <c r="BN1059" s="70"/>
      <c r="BO1059" s="70"/>
      <c r="BP1059" s="70"/>
      <c r="BQ1059" s="70"/>
      <c r="BR1059" s="70"/>
      <c r="BS1059" s="70"/>
      <c r="BT1059" s="70"/>
      <c r="BU1059" s="70"/>
      <c r="BV1059" s="70"/>
      <c r="BW1059" s="70"/>
      <c r="BX1059" s="70"/>
      <c r="BY1059" s="70"/>
      <c r="BZ1059" s="70"/>
      <c r="CA1059" s="70"/>
    </row>
    <row r="1060" spans="2:79" s="67" customFormat="1" hidden="1">
      <c r="B1060" s="85"/>
      <c r="C1060" s="86"/>
      <c r="D1060" s="250"/>
      <c r="E1060" s="84"/>
      <c r="F1060" s="70"/>
      <c r="G1060" s="70"/>
      <c r="H1060" s="70"/>
      <c r="I1060" s="70"/>
      <c r="J1060" s="70"/>
      <c r="K1060" s="70"/>
      <c r="L1060" s="70"/>
      <c r="M1060" s="70"/>
      <c r="N1060" s="70"/>
      <c r="O1060" s="70"/>
      <c r="P1060" s="70"/>
      <c r="Q1060" s="70"/>
      <c r="R1060" s="70"/>
      <c r="S1060" s="70"/>
      <c r="T1060" s="70"/>
      <c r="U1060" s="70"/>
      <c r="V1060" s="70"/>
      <c r="W1060" s="70"/>
      <c r="X1060" s="70"/>
      <c r="Y1060" s="70"/>
      <c r="Z1060" s="70"/>
      <c r="AA1060" s="70"/>
      <c r="AB1060" s="70"/>
      <c r="AC1060" s="70"/>
      <c r="AD1060" s="70"/>
      <c r="AE1060" s="70"/>
      <c r="AF1060" s="70"/>
      <c r="AG1060" s="70"/>
      <c r="AH1060" s="70"/>
      <c r="AI1060" s="70"/>
      <c r="AJ1060" s="70"/>
      <c r="AK1060" s="70"/>
      <c r="AL1060" s="70"/>
      <c r="AM1060" s="70"/>
      <c r="AN1060" s="70"/>
      <c r="AO1060" s="70"/>
      <c r="AP1060" s="70"/>
      <c r="AQ1060" s="70"/>
      <c r="AR1060" s="70"/>
      <c r="AS1060" s="70"/>
      <c r="AT1060" s="70"/>
      <c r="AU1060" s="70"/>
      <c r="AV1060" s="70"/>
      <c r="AW1060" s="70"/>
      <c r="AX1060" s="70"/>
      <c r="AY1060" s="70"/>
      <c r="AZ1060" s="70"/>
      <c r="BA1060" s="70"/>
      <c r="BB1060" s="70"/>
      <c r="BC1060" s="70"/>
      <c r="BD1060" s="70"/>
      <c r="BE1060" s="70"/>
      <c r="BF1060" s="70"/>
      <c r="BG1060" s="70"/>
      <c r="BH1060" s="70"/>
      <c r="BI1060" s="70"/>
      <c r="BJ1060" s="70"/>
      <c r="BK1060" s="70"/>
      <c r="BL1060" s="70"/>
      <c r="BM1060" s="70"/>
      <c r="BN1060" s="70"/>
      <c r="BO1060" s="70"/>
      <c r="BP1060" s="70"/>
      <c r="BQ1060" s="70"/>
      <c r="BR1060" s="70"/>
      <c r="BS1060" s="70"/>
      <c r="BT1060" s="70"/>
      <c r="BU1060" s="70"/>
      <c r="BV1060" s="70"/>
      <c r="BW1060" s="70"/>
      <c r="BX1060" s="70"/>
      <c r="BY1060" s="70"/>
      <c r="BZ1060" s="70"/>
      <c r="CA1060" s="70"/>
    </row>
    <row r="1061" spans="2:79" s="67" customFormat="1" hidden="1">
      <c r="B1061" s="85"/>
      <c r="C1061" s="86"/>
      <c r="D1061" s="250"/>
      <c r="E1061" s="84"/>
      <c r="F1061" s="70"/>
      <c r="G1061" s="70"/>
      <c r="H1061" s="70"/>
      <c r="I1061" s="70"/>
      <c r="J1061" s="70"/>
      <c r="K1061" s="70"/>
      <c r="L1061" s="70"/>
      <c r="M1061" s="70"/>
      <c r="N1061" s="70"/>
      <c r="O1061" s="70"/>
      <c r="P1061" s="70"/>
      <c r="Q1061" s="70"/>
      <c r="R1061" s="70"/>
      <c r="S1061" s="70"/>
      <c r="T1061" s="70"/>
      <c r="U1061" s="70"/>
      <c r="V1061" s="70"/>
      <c r="W1061" s="70"/>
      <c r="X1061" s="70"/>
      <c r="Y1061" s="70"/>
      <c r="Z1061" s="70"/>
      <c r="AA1061" s="70"/>
      <c r="AB1061" s="70"/>
      <c r="AC1061" s="70"/>
      <c r="AD1061" s="70"/>
      <c r="AE1061" s="70"/>
      <c r="AF1061" s="70"/>
      <c r="AG1061" s="70"/>
      <c r="AH1061" s="70"/>
      <c r="AI1061" s="70"/>
      <c r="AJ1061" s="70"/>
      <c r="AK1061" s="70"/>
      <c r="AL1061" s="70"/>
      <c r="AM1061" s="70"/>
      <c r="AN1061" s="70"/>
      <c r="AO1061" s="70"/>
      <c r="AP1061" s="70"/>
      <c r="AQ1061" s="70"/>
      <c r="AR1061" s="70"/>
      <c r="AS1061" s="70"/>
      <c r="AT1061" s="70"/>
      <c r="AU1061" s="70"/>
      <c r="AV1061" s="70"/>
      <c r="AW1061" s="70"/>
      <c r="AX1061" s="70"/>
      <c r="AY1061" s="70"/>
      <c r="AZ1061" s="70"/>
      <c r="BA1061" s="70"/>
      <c r="BB1061" s="70"/>
      <c r="BC1061" s="70"/>
      <c r="BD1061" s="70"/>
      <c r="BE1061" s="70"/>
      <c r="BF1061" s="70"/>
      <c r="BG1061" s="70"/>
      <c r="BH1061" s="70"/>
      <c r="BI1061" s="70"/>
      <c r="BJ1061" s="70"/>
      <c r="BK1061" s="70"/>
      <c r="BL1061" s="70"/>
      <c r="BM1061" s="70"/>
      <c r="BN1061" s="70"/>
      <c r="BO1061" s="70"/>
      <c r="BP1061" s="70"/>
      <c r="BQ1061" s="70"/>
      <c r="BR1061" s="70"/>
      <c r="BS1061" s="70"/>
      <c r="BT1061" s="70"/>
      <c r="BU1061" s="70"/>
      <c r="BV1061" s="70"/>
      <c r="BW1061" s="70"/>
      <c r="BX1061" s="70"/>
      <c r="BY1061" s="70"/>
      <c r="BZ1061" s="70"/>
      <c r="CA1061" s="70"/>
    </row>
    <row r="1062" spans="2:79" s="67" customFormat="1" hidden="1">
      <c r="B1062" s="85"/>
      <c r="C1062" s="86"/>
      <c r="D1062" s="250"/>
      <c r="E1062" s="84"/>
      <c r="F1062" s="70"/>
      <c r="G1062" s="70"/>
      <c r="H1062" s="70"/>
      <c r="I1062" s="70"/>
      <c r="J1062" s="70"/>
      <c r="K1062" s="70"/>
      <c r="L1062" s="70"/>
      <c r="M1062" s="70"/>
      <c r="N1062" s="70"/>
      <c r="O1062" s="70"/>
      <c r="P1062" s="70"/>
      <c r="Q1062" s="70"/>
      <c r="R1062" s="70"/>
      <c r="S1062" s="70"/>
      <c r="T1062" s="70"/>
      <c r="U1062" s="70"/>
      <c r="V1062" s="70"/>
      <c r="W1062" s="70"/>
      <c r="X1062" s="70"/>
      <c r="Y1062" s="70"/>
      <c r="Z1062" s="70"/>
      <c r="AA1062" s="70"/>
      <c r="AB1062" s="70"/>
      <c r="AC1062" s="70"/>
      <c r="AD1062" s="70"/>
      <c r="AE1062" s="70"/>
      <c r="AF1062" s="70"/>
      <c r="AG1062" s="70"/>
      <c r="AH1062" s="70"/>
      <c r="AI1062" s="70"/>
      <c r="AJ1062" s="70"/>
      <c r="AK1062" s="70"/>
      <c r="AL1062" s="70"/>
      <c r="AM1062" s="70"/>
      <c r="AN1062" s="70"/>
      <c r="AO1062" s="70"/>
      <c r="AP1062" s="70"/>
      <c r="AQ1062" s="70"/>
      <c r="AR1062" s="70"/>
      <c r="AS1062" s="70"/>
      <c r="AT1062" s="70"/>
      <c r="AU1062" s="70"/>
      <c r="AV1062" s="70"/>
      <c r="AW1062" s="70"/>
      <c r="AX1062" s="70"/>
      <c r="AY1062" s="70"/>
      <c r="AZ1062" s="70"/>
      <c r="BA1062" s="70"/>
      <c r="BB1062" s="70"/>
      <c r="BC1062" s="70"/>
      <c r="BD1062" s="70"/>
      <c r="BE1062" s="70"/>
      <c r="BF1062" s="70"/>
      <c r="BG1062" s="70"/>
      <c r="BH1062" s="70"/>
      <c r="BI1062" s="70"/>
      <c r="BJ1062" s="70"/>
      <c r="BK1062" s="70"/>
      <c r="BL1062" s="70"/>
      <c r="BM1062" s="70"/>
      <c r="BN1062" s="70"/>
      <c r="BO1062" s="70"/>
      <c r="BP1062" s="70"/>
      <c r="BQ1062" s="70"/>
      <c r="BR1062" s="70"/>
      <c r="BS1062" s="70"/>
      <c r="BT1062" s="70"/>
      <c r="BU1062" s="70"/>
      <c r="BV1062" s="70"/>
      <c r="BW1062" s="70"/>
      <c r="BX1062" s="70"/>
      <c r="BY1062" s="70"/>
      <c r="BZ1062" s="70"/>
      <c r="CA1062" s="70"/>
    </row>
    <row r="1063" spans="2:79" s="67" customFormat="1" hidden="1">
      <c r="B1063" s="85"/>
      <c r="C1063" s="86"/>
      <c r="D1063" s="250"/>
      <c r="E1063" s="84"/>
      <c r="F1063" s="70"/>
      <c r="G1063" s="70"/>
      <c r="H1063" s="70"/>
      <c r="I1063" s="70"/>
      <c r="J1063" s="70"/>
      <c r="K1063" s="70"/>
      <c r="L1063" s="70"/>
      <c r="M1063" s="70"/>
      <c r="N1063" s="70"/>
      <c r="O1063" s="70"/>
      <c r="P1063" s="70"/>
      <c r="Q1063" s="70"/>
      <c r="R1063" s="70"/>
      <c r="S1063" s="70"/>
      <c r="T1063" s="70"/>
      <c r="U1063" s="70"/>
      <c r="V1063" s="70"/>
      <c r="W1063" s="70"/>
      <c r="X1063" s="70"/>
      <c r="Y1063" s="70"/>
      <c r="Z1063" s="70"/>
      <c r="AA1063" s="70"/>
      <c r="AB1063" s="70"/>
      <c r="AC1063" s="70"/>
      <c r="AD1063" s="70"/>
      <c r="AE1063" s="70"/>
      <c r="AF1063" s="70"/>
      <c r="AG1063" s="70"/>
      <c r="AH1063" s="70"/>
      <c r="AI1063" s="70"/>
      <c r="AJ1063" s="70"/>
      <c r="AK1063" s="70"/>
      <c r="AL1063" s="70"/>
      <c r="AM1063" s="70"/>
      <c r="AN1063" s="70"/>
      <c r="AO1063" s="70"/>
      <c r="AP1063" s="70"/>
      <c r="AQ1063" s="70"/>
      <c r="AR1063" s="70"/>
      <c r="AS1063" s="70"/>
      <c r="AT1063" s="70"/>
      <c r="AU1063" s="70"/>
      <c r="AV1063" s="70"/>
      <c r="AW1063" s="70"/>
      <c r="AX1063" s="70"/>
      <c r="AY1063" s="70"/>
      <c r="AZ1063" s="70"/>
      <c r="BA1063" s="70"/>
      <c r="BB1063" s="70"/>
      <c r="BC1063" s="70"/>
      <c r="BD1063" s="70"/>
      <c r="BE1063" s="70"/>
      <c r="BF1063" s="70"/>
      <c r="BG1063" s="70"/>
      <c r="BH1063" s="70"/>
      <c r="BI1063" s="70"/>
      <c r="BJ1063" s="70"/>
      <c r="BK1063" s="70"/>
      <c r="BL1063" s="70"/>
      <c r="BM1063" s="70"/>
      <c r="BN1063" s="70"/>
      <c r="BO1063" s="70"/>
      <c r="BP1063" s="70"/>
      <c r="BQ1063" s="70"/>
      <c r="BR1063" s="70"/>
      <c r="BS1063" s="70"/>
      <c r="BT1063" s="70"/>
      <c r="BU1063" s="70"/>
      <c r="BV1063" s="70"/>
      <c r="BW1063" s="70"/>
      <c r="BX1063" s="70"/>
      <c r="BY1063" s="70"/>
      <c r="BZ1063" s="70"/>
      <c r="CA1063" s="70"/>
    </row>
    <row r="1064" spans="2:79" s="67" customFormat="1" hidden="1">
      <c r="B1064" s="85"/>
      <c r="C1064" s="86"/>
      <c r="D1064" s="250"/>
      <c r="E1064" s="84"/>
      <c r="F1064" s="70"/>
      <c r="G1064" s="70"/>
      <c r="H1064" s="70"/>
      <c r="I1064" s="70"/>
      <c r="J1064" s="70"/>
      <c r="K1064" s="70"/>
      <c r="L1064" s="70"/>
      <c r="M1064" s="70"/>
      <c r="N1064" s="70"/>
      <c r="O1064" s="70"/>
      <c r="P1064" s="70"/>
      <c r="Q1064" s="70"/>
      <c r="R1064" s="70"/>
      <c r="S1064" s="70"/>
      <c r="T1064" s="70"/>
      <c r="U1064" s="70"/>
      <c r="V1064" s="70"/>
      <c r="W1064" s="70"/>
      <c r="X1064" s="70"/>
      <c r="Y1064" s="70"/>
      <c r="Z1064" s="70"/>
      <c r="AA1064" s="70"/>
      <c r="AB1064" s="70"/>
      <c r="AC1064" s="70"/>
      <c r="AD1064" s="70"/>
      <c r="AE1064" s="70"/>
      <c r="AF1064" s="70"/>
      <c r="AG1064" s="70"/>
      <c r="AH1064" s="70"/>
      <c r="AI1064" s="70"/>
      <c r="AJ1064" s="70"/>
      <c r="AK1064" s="70"/>
      <c r="AL1064" s="70"/>
      <c r="AM1064" s="70"/>
      <c r="AN1064" s="70"/>
      <c r="AO1064" s="70"/>
      <c r="AP1064" s="70"/>
      <c r="AQ1064" s="70"/>
      <c r="AR1064" s="70"/>
      <c r="AS1064" s="70"/>
      <c r="AT1064" s="70"/>
      <c r="AU1064" s="70"/>
      <c r="AV1064" s="70"/>
      <c r="AW1064" s="70"/>
      <c r="AX1064" s="70"/>
      <c r="AY1064" s="70"/>
      <c r="AZ1064" s="70"/>
      <c r="BA1064" s="70"/>
      <c r="BB1064" s="70"/>
      <c r="BC1064" s="70"/>
      <c r="BD1064" s="70"/>
      <c r="BE1064" s="70"/>
      <c r="BF1064" s="70"/>
      <c r="BG1064" s="70"/>
      <c r="BH1064" s="70"/>
      <c r="BI1064" s="70"/>
      <c r="BJ1064" s="70"/>
      <c r="BK1064" s="70"/>
      <c r="BL1064" s="70"/>
      <c r="BM1064" s="70"/>
      <c r="BN1064" s="70"/>
      <c r="BO1064" s="70"/>
      <c r="BP1064" s="70"/>
      <c r="BQ1064" s="70"/>
      <c r="BR1064" s="70"/>
      <c r="BS1064" s="70"/>
      <c r="BT1064" s="70"/>
      <c r="BU1064" s="70"/>
      <c r="BV1064" s="70"/>
      <c r="BW1064" s="70"/>
      <c r="BX1064" s="70"/>
      <c r="BY1064" s="70"/>
      <c r="BZ1064" s="70"/>
      <c r="CA1064" s="70"/>
    </row>
    <row r="1065" spans="2:79" s="67" customFormat="1" hidden="1">
      <c r="B1065" s="85"/>
      <c r="C1065" s="86"/>
      <c r="D1065" s="250"/>
      <c r="E1065" s="84"/>
      <c r="F1065" s="70"/>
      <c r="G1065" s="70"/>
      <c r="H1065" s="70"/>
      <c r="I1065" s="70"/>
      <c r="J1065" s="70"/>
      <c r="K1065" s="70"/>
      <c r="L1065" s="70"/>
      <c r="M1065" s="70"/>
      <c r="N1065" s="70"/>
      <c r="O1065" s="70"/>
      <c r="P1065" s="70"/>
      <c r="Q1065" s="70"/>
      <c r="R1065" s="70"/>
      <c r="S1065" s="70"/>
      <c r="T1065" s="70"/>
      <c r="U1065" s="70"/>
      <c r="V1065" s="70"/>
      <c r="W1065" s="70"/>
      <c r="X1065" s="70"/>
      <c r="Y1065" s="70"/>
      <c r="Z1065" s="70"/>
      <c r="AA1065" s="70"/>
      <c r="AB1065" s="70"/>
      <c r="AC1065" s="70"/>
      <c r="AD1065" s="70"/>
      <c r="AE1065" s="70"/>
      <c r="AF1065" s="70"/>
      <c r="AG1065" s="70"/>
      <c r="AH1065" s="70"/>
      <c r="AI1065" s="70"/>
      <c r="AJ1065" s="70"/>
      <c r="AK1065" s="70"/>
      <c r="AL1065" s="70"/>
      <c r="AM1065" s="70"/>
      <c r="AN1065" s="70"/>
      <c r="AO1065" s="70"/>
      <c r="AP1065" s="70"/>
      <c r="AQ1065" s="70"/>
      <c r="AR1065" s="70"/>
      <c r="AS1065" s="70"/>
      <c r="AT1065" s="70"/>
      <c r="AU1065" s="70"/>
      <c r="AV1065" s="70"/>
      <c r="AW1065" s="70"/>
      <c r="AX1065" s="70"/>
      <c r="AY1065" s="70"/>
      <c r="AZ1065" s="70"/>
      <c r="BA1065" s="70"/>
      <c r="BB1065" s="70"/>
      <c r="BC1065" s="70"/>
      <c r="BD1065" s="70"/>
      <c r="BE1065" s="70"/>
      <c r="BF1065" s="70"/>
      <c r="BG1065" s="70"/>
      <c r="BH1065" s="70"/>
      <c r="BI1065" s="70"/>
      <c r="BJ1065" s="70"/>
      <c r="BK1065" s="70"/>
      <c r="BL1065" s="70"/>
      <c r="BM1065" s="70"/>
      <c r="BN1065" s="70"/>
      <c r="BO1065" s="70"/>
      <c r="BP1065" s="70"/>
      <c r="BQ1065" s="70"/>
      <c r="BR1065" s="70"/>
      <c r="BS1065" s="70"/>
      <c r="BT1065" s="70"/>
      <c r="BU1065" s="70"/>
      <c r="BV1065" s="70"/>
      <c r="BW1065" s="70"/>
      <c r="BX1065" s="70"/>
      <c r="BY1065" s="70"/>
      <c r="BZ1065" s="70"/>
      <c r="CA1065" s="70"/>
    </row>
    <row r="1066" spans="2:79" s="67" customFormat="1" hidden="1">
      <c r="B1066" s="85"/>
      <c r="C1066" s="86"/>
      <c r="D1066" s="250"/>
      <c r="E1066" s="84"/>
      <c r="F1066" s="70"/>
      <c r="G1066" s="70"/>
      <c r="H1066" s="70"/>
      <c r="I1066" s="70"/>
      <c r="J1066" s="70"/>
      <c r="K1066" s="70"/>
      <c r="L1066" s="70"/>
      <c r="M1066" s="70"/>
      <c r="N1066" s="70"/>
      <c r="O1066" s="70"/>
      <c r="P1066" s="70"/>
      <c r="Q1066" s="70"/>
      <c r="R1066" s="70"/>
      <c r="S1066" s="70"/>
      <c r="T1066" s="70"/>
      <c r="U1066" s="70"/>
      <c r="V1066" s="70"/>
      <c r="W1066" s="70"/>
      <c r="X1066" s="70"/>
      <c r="Y1066" s="70"/>
      <c r="Z1066" s="70"/>
      <c r="AA1066" s="70"/>
      <c r="AB1066" s="70"/>
      <c r="AC1066" s="70"/>
      <c r="AD1066" s="70"/>
      <c r="AE1066" s="70"/>
      <c r="AF1066" s="70"/>
      <c r="AG1066" s="70"/>
      <c r="AH1066" s="70"/>
      <c r="AI1066" s="70"/>
      <c r="AJ1066" s="70"/>
      <c r="AK1066" s="70"/>
      <c r="AL1066" s="70"/>
      <c r="AM1066" s="70"/>
      <c r="AN1066" s="70"/>
      <c r="AO1066" s="70"/>
      <c r="AP1066" s="70"/>
      <c r="AQ1066" s="70"/>
      <c r="AR1066" s="70"/>
      <c r="AS1066" s="70"/>
      <c r="AT1066" s="70"/>
      <c r="AU1066" s="70"/>
      <c r="AV1066" s="70"/>
      <c r="AW1066" s="70"/>
      <c r="AX1066" s="70"/>
      <c r="AY1066" s="70"/>
      <c r="AZ1066" s="70"/>
      <c r="BA1066" s="70"/>
      <c r="BB1066" s="70"/>
      <c r="BC1066" s="70"/>
      <c r="BD1066" s="70"/>
      <c r="BE1066" s="70"/>
      <c r="BF1066" s="70"/>
      <c r="BG1066" s="70"/>
      <c r="BH1066" s="70"/>
      <c r="BI1066" s="70"/>
      <c r="BJ1066" s="70"/>
      <c r="BK1066" s="70"/>
      <c r="BL1066" s="70"/>
      <c r="BM1066" s="70"/>
      <c r="BN1066" s="70"/>
      <c r="BO1066" s="70"/>
      <c r="BP1066" s="70"/>
      <c r="BQ1066" s="70"/>
      <c r="BR1066" s="70"/>
      <c r="BS1066" s="70"/>
      <c r="BT1066" s="70"/>
      <c r="BU1066" s="70"/>
      <c r="BV1066" s="70"/>
      <c r="BW1066" s="70"/>
      <c r="BX1066" s="70"/>
      <c r="BY1066" s="70"/>
      <c r="BZ1066" s="70"/>
      <c r="CA1066" s="70"/>
    </row>
    <row r="1067" spans="2:79" s="67" customFormat="1" hidden="1">
      <c r="B1067" s="85"/>
      <c r="C1067" s="86"/>
      <c r="D1067" s="250"/>
      <c r="E1067" s="84"/>
      <c r="F1067" s="70"/>
      <c r="G1067" s="70"/>
      <c r="H1067" s="70"/>
      <c r="I1067" s="70"/>
      <c r="J1067" s="70"/>
      <c r="K1067" s="70"/>
      <c r="L1067" s="70"/>
      <c r="M1067" s="70"/>
      <c r="N1067" s="70"/>
      <c r="O1067" s="70"/>
      <c r="P1067" s="70"/>
      <c r="Q1067" s="70"/>
      <c r="R1067" s="70"/>
      <c r="S1067" s="70"/>
      <c r="T1067" s="70"/>
      <c r="U1067" s="70"/>
      <c r="V1067" s="70"/>
      <c r="W1067" s="70"/>
      <c r="X1067" s="70"/>
      <c r="Y1067" s="70"/>
      <c r="Z1067" s="70"/>
      <c r="AA1067" s="70"/>
      <c r="AB1067" s="70"/>
      <c r="AC1067" s="70"/>
      <c r="AD1067" s="70"/>
      <c r="AE1067" s="70"/>
      <c r="AF1067" s="70"/>
      <c r="AG1067" s="70"/>
      <c r="AH1067" s="70"/>
      <c r="AI1067" s="70"/>
      <c r="AJ1067" s="70"/>
      <c r="AK1067" s="70"/>
      <c r="AL1067" s="70"/>
      <c r="AM1067" s="70"/>
      <c r="AN1067" s="70"/>
      <c r="AO1067" s="70"/>
      <c r="AP1067" s="70"/>
      <c r="AQ1067" s="70"/>
      <c r="AR1067" s="70"/>
      <c r="AS1067" s="70"/>
      <c r="AT1067" s="70"/>
      <c r="AU1067" s="70"/>
      <c r="AV1067" s="70"/>
      <c r="AW1067" s="70"/>
      <c r="AX1067" s="70"/>
      <c r="AY1067" s="70"/>
      <c r="AZ1067" s="70"/>
      <c r="BA1067" s="70"/>
      <c r="BB1067" s="70"/>
      <c r="BC1067" s="70"/>
      <c r="BD1067" s="70"/>
      <c r="BE1067" s="70"/>
      <c r="BF1067" s="70"/>
      <c r="BG1067" s="70"/>
      <c r="BH1067" s="70"/>
      <c r="BI1067" s="70"/>
      <c r="BJ1067" s="70"/>
      <c r="BK1067" s="70"/>
      <c r="BL1067" s="70"/>
      <c r="BM1067" s="70"/>
      <c r="BN1067" s="70"/>
      <c r="BO1067" s="70"/>
      <c r="BP1067" s="70"/>
      <c r="BQ1067" s="70"/>
      <c r="BR1067" s="70"/>
      <c r="BS1067" s="70"/>
      <c r="BT1067" s="70"/>
      <c r="BU1067" s="70"/>
      <c r="BV1067" s="70"/>
      <c r="BW1067" s="70"/>
      <c r="BX1067" s="70"/>
      <c r="BY1067" s="70"/>
      <c r="BZ1067" s="70"/>
      <c r="CA1067" s="70"/>
    </row>
    <row r="1068" spans="2:79" s="67" customFormat="1" hidden="1">
      <c r="B1068" s="85"/>
      <c r="C1068" s="86"/>
      <c r="D1068" s="250"/>
      <c r="E1068" s="84"/>
      <c r="F1068" s="70"/>
      <c r="G1068" s="70"/>
      <c r="H1068" s="70"/>
      <c r="I1068" s="70"/>
      <c r="J1068" s="70"/>
      <c r="K1068" s="70"/>
      <c r="L1068" s="70"/>
      <c r="M1068" s="70"/>
      <c r="N1068" s="70"/>
      <c r="O1068" s="70"/>
      <c r="P1068" s="70"/>
      <c r="Q1068" s="70"/>
      <c r="R1068" s="70"/>
      <c r="S1068" s="70"/>
      <c r="T1068" s="70"/>
      <c r="U1068" s="70"/>
      <c r="V1068" s="70"/>
      <c r="W1068" s="70"/>
      <c r="X1068" s="70"/>
      <c r="Y1068" s="70"/>
      <c r="Z1068" s="70"/>
      <c r="AA1068" s="70"/>
      <c r="AB1068" s="70"/>
      <c r="AC1068" s="70"/>
      <c r="AD1068" s="70"/>
      <c r="AE1068" s="70"/>
      <c r="AF1068" s="70"/>
      <c r="AG1068" s="70"/>
      <c r="AH1068" s="70"/>
      <c r="AI1068" s="70"/>
      <c r="AJ1068" s="70"/>
      <c r="AK1068" s="70"/>
      <c r="AL1068" s="70"/>
      <c r="AM1068" s="70"/>
      <c r="AN1068" s="70"/>
      <c r="AO1068" s="70"/>
      <c r="AP1068" s="70"/>
      <c r="AQ1068" s="70"/>
      <c r="AR1068" s="70"/>
      <c r="AS1068" s="70"/>
      <c r="AT1068" s="70"/>
      <c r="AU1068" s="70"/>
      <c r="AV1068" s="70"/>
      <c r="AW1068" s="70"/>
      <c r="AX1068" s="70"/>
      <c r="AY1068" s="70"/>
      <c r="AZ1068" s="70"/>
      <c r="BA1068" s="70"/>
      <c r="BB1068" s="70"/>
      <c r="BC1068" s="70"/>
      <c r="BD1068" s="70"/>
      <c r="BE1068" s="70"/>
      <c r="BF1068" s="70"/>
      <c r="BG1068" s="70"/>
      <c r="BH1068" s="70"/>
      <c r="BI1068" s="70"/>
      <c r="BJ1068" s="70"/>
      <c r="BK1068" s="70"/>
      <c r="BL1068" s="70"/>
      <c r="BM1068" s="70"/>
      <c r="BN1068" s="70"/>
      <c r="BO1068" s="70"/>
      <c r="BP1068" s="70"/>
      <c r="BQ1068" s="70"/>
      <c r="BR1068" s="70"/>
      <c r="BS1068" s="70"/>
      <c r="BT1068" s="70"/>
      <c r="BU1068" s="70"/>
      <c r="BV1068" s="70"/>
      <c r="BW1068" s="70"/>
      <c r="BX1068" s="70"/>
      <c r="BY1068" s="70"/>
      <c r="BZ1068" s="70"/>
      <c r="CA1068" s="70"/>
    </row>
    <row r="1069" spans="2:79" s="67" customFormat="1" hidden="1">
      <c r="B1069" s="85"/>
      <c r="C1069" s="86"/>
      <c r="D1069" s="250"/>
      <c r="E1069" s="84"/>
      <c r="F1069" s="70"/>
      <c r="G1069" s="70"/>
      <c r="H1069" s="70"/>
      <c r="I1069" s="70"/>
      <c r="J1069" s="70"/>
      <c r="K1069" s="70"/>
      <c r="L1069" s="70"/>
      <c r="M1069" s="70"/>
      <c r="N1069" s="70"/>
      <c r="O1069" s="70"/>
      <c r="P1069" s="70"/>
      <c r="Q1069" s="70"/>
      <c r="R1069" s="70"/>
      <c r="S1069" s="70"/>
      <c r="T1069" s="70"/>
      <c r="U1069" s="70"/>
      <c r="V1069" s="70"/>
      <c r="W1069" s="70"/>
      <c r="X1069" s="70"/>
      <c r="Y1069" s="70"/>
      <c r="Z1069" s="70"/>
      <c r="AA1069" s="70"/>
      <c r="AB1069" s="70"/>
      <c r="AC1069" s="70"/>
      <c r="AD1069" s="70"/>
      <c r="AE1069" s="70"/>
      <c r="AF1069" s="70"/>
      <c r="AG1069" s="70"/>
      <c r="AH1069" s="70"/>
      <c r="AI1069" s="70"/>
      <c r="AJ1069" s="70"/>
      <c r="AK1069" s="70"/>
      <c r="AL1069" s="70"/>
      <c r="AM1069" s="70"/>
      <c r="AN1069" s="70"/>
      <c r="AO1069" s="70"/>
      <c r="AP1069" s="70"/>
      <c r="AQ1069" s="70"/>
      <c r="AR1069" s="70"/>
      <c r="AS1069" s="70"/>
      <c r="AT1069" s="70"/>
      <c r="AU1069" s="70"/>
      <c r="AV1069" s="70"/>
      <c r="AW1069" s="70"/>
      <c r="AX1069" s="70"/>
      <c r="AY1069" s="70"/>
      <c r="AZ1069" s="70"/>
      <c r="BA1069" s="70"/>
      <c r="BB1069" s="70"/>
      <c r="BC1069" s="70"/>
      <c r="BD1069" s="70"/>
      <c r="BE1069" s="70"/>
      <c r="BF1069" s="70"/>
      <c r="BG1069" s="70"/>
      <c r="BH1069" s="70"/>
      <c r="BI1069" s="70"/>
      <c r="BJ1069" s="70"/>
      <c r="BK1069" s="70"/>
      <c r="BL1069" s="70"/>
      <c r="BM1069" s="70"/>
      <c r="BN1069" s="70"/>
      <c r="BO1069" s="70"/>
      <c r="BP1069" s="70"/>
      <c r="BQ1069" s="70"/>
      <c r="BR1069" s="70"/>
      <c r="BS1069" s="70"/>
      <c r="BT1069" s="70"/>
      <c r="BU1069" s="70"/>
      <c r="BV1069" s="70"/>
      <c r="BW1069" s="70"/>
      <c r="BX1069" s="70"/>
      <c r="BY1069" s="70"/>
      <c r="BZ1069" s="70"/>
      <c r="CA1069" s="70"/>
    </row>
    <row r="1070" spans="2:79" s="67" customFormat="1" hidden="1">
      <c r="B1070" s="85"/>
      <c r="C1070" s="86"/>
      <c r="D1070" s="250"/>
      <c r="E1070" s="84"/>
      <c r="F1070" s="70"/>
      <c r="G1070" s="70"/>
      <c r="H1070" s="70"/>
      <c r="I1070" s="70"/>
      <c r="J1070" s="70"/>
      <c r="K1070" s="70"/>
      <c r="L1070" s="70"/>
      <c r="M1070" s="70"/>
      <c r="N1070" s="70"/>
      <c r="O1070" s="70"/>
      <c r="P1070" s="70"/>
      <c r="Q1070" s="70"/>
      <c r="R1070" s="70"/>
      <c r="S1070" s="70"/>
      <c r="T1070" s="70"/>
      <c r="U1070" s="70"/>
      <c r="V1070" s="70"/>
      <c r="W1070" s="70"/>
      <c r="X1070" s="70"/>
      <c r="Y1070" s="70"/>
      <c r="Z1070" s="70"/>
      <c r="AA1070" s="70"/>
      <c r="AB1070" s="70"/>
      <c r="AC1070" s="70"/>
      <c r="AD1070" s="70"/>
      <c r="AE1070" s="70"/>
      <c r="AF1070" s="70"/>
      <c r="AG1070" s="70"/>
      <c r="AH1070" s="70"/>
      <c r="AI1070" s="70"/>
      <c r="AJ1070" s="70"/>
      <c r="AK1070" s="70"/>
      <c r="AL1070" s="70"/>
      <c r="AM1070" s="70"/>
      <c r="AN1070" s="70"/>
      <c r="AO1070" s="70"/>
      <c r="AP1070" s="70"/>
      <c r="AQ1070" s="70"/>
      <c r="AR1070" s="70"/>
      <c r="AS1070" s="70"/>
      <c r="AT1070" s="70"/>
      <c r="AU1070" s="70"/>
      <c r="AV1070" s="70"/>
      <c r="AW1070" s="70"/>
      <c r="AX1070" s="70"/>
      <c r="AY1070" s="70"/>
      <c r="AZ1070" s="70"/>
      <c r="BA1070" s="70"/>
      <c r="BB1070" s="70"/>
      <c r="BC1070" s="70"/>
      <c r="BD1070" s="70"/>
      <c r="BE1070" s="70"/>
      <c r="BF1070" s="70"/>
      <c r="BG1070" s="70"/>
      <c r="BH1070" s="70"/>
      <c r="BI1070" s="70"/>
      <c r="BJ1070" s="70"/>
      <c r="BK1070" s="70"/>
      <c r="BL1070" s="70"/>
      <c r="BM1070" s="70"/>
      <c r="BN1070" s="70"/>
      <c r="BO1070" s="70"/>
      <c r="BP1070" s="70"/>
      <c r="BQ1070" s="70"/>
      <c r="BR1070" s="70"/>
      <c r="BS1070" s="70"/>
      <c r="BT1070" s="70"/>
      <c r="BU1070" s="70"/>
      <c r="BV1070" s="70"/>
      <c r="BW1070" s="70"/>
      <c r="BX1070" s="70"/>
      <c r="BY1070" s="70"/>
      <c r="BZ1070" s="70"/>
      <c r="CA1070" s="70"/>
    </row>
    <row r="1071" spans="2:79" s="67" customFormat="1" hidden="1">
      <c r="B1071" s="85"/>
      <c r="C1071" s="86"/>
      <c r="D1071" s="250"/>
      <c r="E1071" s="84"/>
      <c r="F1071" s="70"/>
      <c r="G1071" s="70"/>
      <c r="H1071" s="70"/>
      <c r="I1071" s="70"/>
      <c r="J1071" s="70"/>
      <c r="K1071" s="70"/>
      <c r="L1071" s="70"/>
      <c r="M1071" s="70"/>
      <c r="N1071" s="70"/>
      <c r="O1071" s="70"/>
      <c r="P1071" s="70"/>
      <c r="Q1071" s="70"/>
      <c r="R1071" s="70"/>
      <c r="S1071" s="70"/>
      <c r="T1071" s="70"/>
      <c r="U1071" s="70"/>
      <c r="V1071" s="70"/>
      <c r="W1071" s="70"/>
      <c r="X1071" s="70"/>
      <c r="Y1071" s="70"/>
      <c r="Z1071" s="70"/>
      <c r="AA1071" s="70"/>
      <c r="AB1071" s="70"/>
      <c r="AC1071" s="70"/>
      <c r="AD1071" s="70"/>
      <c r="AE1071" s="70"/>
      <c r="AF1071" s="70"/>
      <c r="AG1071" s="70"/>
      <c r="AH1071" s="70"/>
      <c r="AI1071" s="70"/>
      <c r="AJ1071" s="70"/>
      <c r="AK1071" s="70"/>
      <c r="AL1071" s="70"/>
      <c r="AM1071" s="70"/>
      <c r="AN1071" s="70"/>
      <c r="AO1071" s="70"/>
      <c r="AP1071" s="70"/>
      <c r="AQ1071" s="70"/>
      <c r="AR1071" s="70"/>
      <c r="AS1071" s="70"/>
      <c r="AT1071" s="70"/>
      <c r="AU1071" s="70"/>
      <c r="AV1071" s="70"/>
      <c r="AW1071" s="70"/>
      <c r="AX1071" s="70"/>
      <c r="AY1071" s="70"/>
      <c r="AZ1071" s="70"/>
      <c r="BA1071" s="70"/>
      <c r="BB1071" s="70"/>
      <c r="BC1071" s="70"/>
      <c r="BD1071" s="70"/>
      <c r="BE1071" s="70"/>
      <c r="BF1071" s="70"/>
      <c r="BG1071" s="70"/>
      <c r="BH1071" s="70"/>
      <c r="BI1071" s="70"/>
      <c r="BJ1071" s="70"/>
      <c r="BK1071" s="70"/>
      <c r="BL1071" s="70"/>
      <c r="BM1071" s="70"/>
      <c r="BN1071" s="70"/>
      <c r="BO1071" s="70"/>
      <c r="BP1071" s="70"/>
      <c r="BQ1071" s="70"/>
      <c r="BR1071" s="70"/>
      <c r="BS1071" s="70"/>
      <c r="BT1071" s="70"/>
      <c r="BU1071" s="70"/>
      <c r="BV1071" s="70"/>
      <c r="BW1071" s="70"/>
      <c r="BX1071" s="70"/>
      <c r="BY1071" s="70"/>
      <c r="BZ1071" s="70"/>
      <c r="CA1071" s="70"/>
    </row>
    <row r="1072" spans="2:79" s="67" customFormat="1" hidden="1">
      <c r="B1072" s="85"/>
      <c r="C1072" s="86"/>
      <c r="D1072" s="250"/>
      <c r="E1072" s="84"/>
      <c r="F1072" s="70"/>
      <c r="G1072" s="70"/>
      <c r="H1072" s="70"/>
      <c r="I1072" s="70"/>
      <c r="J1072" s="70"/>
      <c r="K1072" s="70"/>
      <c r="L1072" s="70"/>
      <c r="M1072" s="70"/>
      <c r="N1072" s="70"/>
      <c r="O1072" s="70"/>
      <c r="P1072" s="70"/>
      <c r="Q1072" s="70"/>
      <c r="R1072" s="70"/>
      <c r="S1072" s="70"/>
      <c r="T1072" s="70"/>
      <c r="U1072" s="70"/>
      <c r="V1072" s="70"/>
      <c r="W1072" s="70"/>
      <c r="X1072" s="70"/>
      <c r="Y1072" s="70"/>
      <c r="Z1072" s="70"/>
      <c r="AA1072" s="70"/>
      <c r="AB1072" s="70"/>
      <c r="AC1072" s="70"/>
      <c r="AD1072" s="70"/>
      <c r="AE1072" s="70"/>
      <c r="AF1072" s="70"/>
      <c r="AG1072" s="70"/>
      <c r="AH1072" s="70"/>
      <c r="AI1072" s="70"/>
      <c r="AJ1072" s="70"/>
      <c r="AK1072" s="70"/>
      <c r="AL1072" s="70"/>
      <c r="AM1072" s="70"/>
      <c r="AN1072" s="70"/>
      <c r="AO1072" s="70"/>
      <c r="AP1072" s="70"/>
      <c r="AQ1072" s="70"/>
      <c r="AR1072" s="70"/>
      <c r="AS1072" s="70"/>
      <c r="AT1072" s="70"/>
      <c r="AU1072" s="70"/>
      <c r="AV1072" s="70"/>
      <c r="AW1072" s="70"/>
      <c r="AX1072" s="70"/>
      <c r="AY1072" s="70"/>
      <c r="AZ1072" s="70"/>
      <c r="BA1072" s="70"/>
      <c r="BB1072" s="70"/>
      <c r="BC1072" s="70"/>
      <c r="BD1072" s="70"/>
      <c r="BE1072" s="70"/>
      <c r="BF1072" s="70"/>
      <c r="BG1072" s="70"/>
      <c r="BH1072" s="70"/>
      <c r="BI1072" s="70"/>
      <c r="BJ1072" s="70"/>
      <c r="BK1072" s="70"/>
      <c r="BL1072" s="70"/>
      <c r="BM1072" s="70"/>
      <c r="BN1072" s="70"/>
      <c r="BO1072" s="70"/>
      <c r="BP1072" s="70"/>
      <c r="BQ1072" s="70"/>
      <c r="BR1072" s="70"/>
      <c r="BS1072" s="70"/>
      <c r="BT1072" s="70"/>
      <c r="BU1072" s="70"/>
      <c r="BV1072" s="70"/>
      <c r="BW1072" s="70"/>
      <c r="BX1072" s="70"/>
      <c r="BY1072" s="70"/>
      <c r="BZ1072" s="70"/>
      <c r="CA1072" s="70"/>
    </row>
    <row r="1073" spans="2:79" s="67" customFormat="1" hidden="1">
      <c r="B1073" s="85"/>
      <c r="C1073" s="86"/>
      <c r="D1073" s="250"/>
      <c r="E1073" s="84"/>
      <c r="F1073" s="70"/>
      <c r="G1073" s="70"/>
      <c r="H1073" s="70"/>
      <c r="I1073" s="70"/>
      <c r="J1073" s="70"/>
      <c r="K1073" s="70"/>
      <c r="L1073" s="70"/>
      <c r="M1073" s="70"/>
      <c r="N1073" s="70"/>
      <c r="O1073" s="70"/>
      <c r="P1073" s="70"/>
      <c r="Q1073" s="70"/>
      <c r="R1073" s="70"/>
      <c r="S1073" s="70"/>
      <c r="T1073" s="70"/>
      <c r="U1073" s="70"/>
      <c r="V1073" s="70"/>
      <c r="W1073" s="70"/>
      <c r="X1073" s="70"/>
      <c r="Y1073" s="70"/>
      <c r="Z1073" s="70"/>
      <c r="AA1073" s="70"/>
      <c r="AB1073" s="70"/>
      <c r="AC1073" s="70"/>
      <c r="AD1073" s="70"/>
      <c r="AE1073" s="70"/>
      <c r="AF1073" s="70"/>
      <c r="AG1073" s="70"/>
      <c r="AH1073" s="70"/>
      <c r="AI1073" s="70"/>
      <c r="AJ1073" s="70"/>
      <c r="AK1073" s="70"/>
      <c r="AL1073" s="70"/>
      <c r="AM1073" s="70"/>
      <c r="AN1073" s="70"/>
      <c r="AO1073" s="70"/>
      <c r="AP1073" s="70"/>
      <c r="AQ1073" s="70"/>
      <c r="AR1073" s="70"/>
      <c r="AS1073" s="70"/>
      <c r="AT1073" s="70"/>
      <c r="AU1073" s="70"/>
      <c r="AV1073" s="70"/>
      <c r="AW1073" s="70"/>
      <c r="AX1073" s="70"/>
      <c r="AY1073" s="70"/>
      <c r="AZ1073" s="70"/>
      <c r="BA1073" s="70"/>
      <c r="BB1073" s="70"/>
      <c r="BC1073" s="70"/>
      <c r="BD1073" s="70"/>
      <c r="BE1073" s="70"/>
      <c r="BF1073" s="70"/>
      <c r="BG1073" s="70"/>
      <c r="BH1073" s="70"/>
      <c r="BI1073" s="70"/>
      <c r="BJ1073" s="70"/>
      <c r="BK1073" s="70"/>
      <c r="BL1073" s="70"/>
      <c r="BM1073" s="70"/>
      <c r="BN1073" s="70"/>
      <c r="BO1073" s="70"/>
      <c r="BP1073" s="70"/>
      <c r="BQ1073" s="70"/>
      <c r="BR1073" s="70"/>
      <c r="BS1073" s="70"/>
      <c r="BT1073" s="70"/>
      <c r="BU1073" s="70"/>
      <c r="BV1073" s="70"/>
      <c r="BW1073" s="70"/>
      <c r="BX1073" s="70"/>
      <c r="BY1073" s="70"/>
      <c r="BZ1073" s="70"/>
      <c r="CA1073" s="70"/>
    </row>
    <row r="1074" spans="2:79" s="67" customFormat="1" hidden="1">
      <c r="B1074" s="85"/>
      <c r="C1074" s="86"/>
      <c r="D1074" s="250"/>
      <c r="E1074" s="84"/>
      <c r="F1074" s="70"/>
      <c r="G1074" s="70"/>
      <c r="H1074" s="70"/>
      <c r="I1074" s="70"/>
      <c r="J1074" s="70"/>
      <c r="K1074" s="70"/>
      <c r="L1074" s="70"/>
      <c r="M1074" s="70"/>
      <c r="N1074" s="70"/>
      <c r="O1074" s="70"/>
      <c r="P1074" s="70"/>
      <c r="Q1074" s="70"/>
      <c r="R1074" s="70"/>
      <c r="S1074" s="70"/>
      <c r="T1074" s="70"/>
      <c r="U1074" s="70"/>
      <c r="V1074" s="70"/>
      <c r="W1074" s="70"/>
      <c r="X1074" s="70"/>
      <c r="Y1074" s="70"/>
      <c r="Z1074" s="70"/>
      <c r="AA1074" s="70"/>
      <c r="AB1074" s="70"/>
      <c r="AC1074" s="70"/>
      <c r="AD1074" s="70"/>
      <c r="AE1074" s="70"/>
      <c r="AF1074" s="70"/>
      <c r="AG1074" s="70"/>
      <c r="AH1074" s="70"/>
      <c r="AI1074" s="70"/>
      <c r="AJ1074" s="70"/>
      <c r="AK1074" s="70"/>
      <c r="AL1074" s="70"/>
      <c r="AM1074" s="70"/>
      <c r="AN1074" s="70"/>
      <c r="AO1074" s="70"/>
      <c r="AP1074" s="70"/>
      <c r="AQ1074" s="70"/>
      <c r="AR1074" s="70"/>
      <c r="AS1074" s="70"/>
      <c r="AT1074" s="70"/>
      <c r="AU1074" s="70"/>
      <c r="AV1074" s="70"/>
      <c r="AW1074" s="70"/>
      <c r="AX1074" s="70"/>
      <c r="AY1074" s="70"/>
      <c r="AZ1074" s="70"/>
      <c r="BA1074" s="70"/>
      <c r="BB1074" s="70"/>
      <c r="BC1074" s="70"/>
      <c r="BD1074" s="70"/>
      <c r="BE1074" s="70"/>
      <c r="BF1074" s="70"/>
      <c r="BG1074" s="70"/>
      <c r="BH1074" s="70"/>
      <c r="BI1074" s="70"/>
      <c r="BJ1074" s="70"/>
      <c r="BK1074" s="70"/>
      <c r="BL1074" s="70"/>
      <c r="BM1074" s="70"/>
      <c r="BN1074" s="70"/>
      <c r="BO1074" s="70"/>
      <c r="BP1074" s="70"/>
      <c r="BQ1074" s="70"/>
      <c r="BR1074" s="70"/>
      <c r="BS1074" s="70"/>
      <c r="BT1074" s="70"/>
      <c r="BU1074" s="70"/>
      <c r="BV1074" s="70"/>
      <c r="BW1074" s="70"/>
      <c r="BX1074" s="70"/>
      <c r="BY1074" s="70"/>
      <c r="BZ1074" s="70"/>
      <c r="CA1074" s="70"/>
    </row>
    <row r="1075" spans="2:79" s="67" customFormat="1" hidden="1">
      <c r="B1075" s="85"/>
      <c r="C1075" s="86"/>
      <c r="D1075" s="250"/>
      <c r="E1075" s="84"/>
      <c r="F1075" s="70"/>
      <c r="G1075" s="70"/>
      <c r="H1075" s="70"/>
      <c r="I1075" s="70"/>
      <c r="J1075" s="70"/>
      <c r="K1075" s="70"/>
      <c r="L1075" s="70"/>
      <c r="M1075" s="70"/>
      <c r="N1075" s="70"/>
      <c r="O1075" s="70"/>
      <c r="P1075" s="70"/>
      <c r="Q1075" s="70"/>
      <c r="R1075" s="70"/>
      <c r="S1075" s="70"/>
      <c r="T1075" s="70"/>
      <c r="U1075" s="70"/>
      <c r="V1075" s="70"/>
      <c r="W1075" s="70"/>
      <c r="X1075" s="70"/>
      <c r="Y1075" s="70"/>
      <c r="Z1075" s="70"/>
      <c r="AA1075" s="70"/>
      <c r="AB1075" s="70"/>
      <c r="AC1075" s="70"/>
      <c r="AD1075" s="70"/>
      <c r="AE1075" s="70"/>
      <c r="AF1075" s="70"/>
      <c r="AG1075" s="70"/>
      <c r="AH1075" s="70"/>
      <c r="AI1075" s="70"/>
      <c r="AJ1075" s="70"/>
      <c r="AK1075" s="70"/>
      <c r="AL1075" s="70"/>
      <c r="AM1075" s="70"/>
      <c r="AN1075" s="70"/>
      <c r="AO1075" s="70"/>
      <c r="AP1075" s="70"/>
      <c r="AQ1075" s="70"/>
      <c r="AR1075" s="70"/>
      <c r="AS1075" s="70"/>
      <c r="AT1075" s="70"/>
      <c r="AU1075" s="70"/>
      <c r="AV1075" s="70"/>
      <c r="AW1075" s="70"/>
      <c r="AX1075" s="70"/>
      <c r="AY1075" s="70"/>
      <c r="AZ1075" s="70"/>
      <c r="BA1075" s="70"/>
      <c r="BB1075" s="70"/>
      <c r="BC1075" s="70"/>
      <c r="BD1075" s="70"/>
      <c r="BE1075" s="70"/>
      <c r="BF1075" s="70"/>
      <c r="BG1075" s="70"/>
      <c r="BH1075" s="70"/>
      <c r="BI1075" s="70"/>
      <c r="BJ1075" s="70"/>
      <c r="BK1075" s="70"/>
      <c r="BL1075" s="70"/>
      <c r="BM1075" s="70"/>
      <c r="BN1075" s="70"/>
      <c r="BO1075" s="70"/>
      <c r="BP1075" s="70"/>
      <c r="BQ1075" s="70"/>
      <c r="BR1075" s="70"/>
      <c r="BS1075" s="70"/>
      <c r="BT1075" s="70"/>
      <c r="BU1075" s="70"/>
      <c r="BV1075" s="70"/>
      <c r="BW1075" s="70"/>
      <c r="BX1075" s="70"/>
      <c r="BY1075" s="70"/>
      <c r="BZ1075" s="70"/>
      <c r="CA1075" s="70"/>
    </row>
    <row r="1076" spans="2:79" s="67" customFormat="1" hidden="1">
      <c r="B1076" s="85"/>
      <c r="C1076" s="86"/>
      <c r="D1076" s="250"/>
      <c r="E1076" s="84"/>
      <c r="F1076" s="70"/>
      <c r="G1076" s="70"/>
      <c r="H1076" s="70"/>
      <c r="I1076" s="70"/>
      <c r="J1076" s="70"/>
      <c r="K1076" s="70"/>
      <c r="L1076" s="70"/>
      <c r="M1076" s="70"/>
      <c r="N1076" s="70"/>
      <c r="O1076" s="70"/>
      <c r="P1076" s="70"/>
      <c r="Q1076" s="70"/>
      <c r="R1076" s="70"/>
      <c r="S1076" s="70"/>
      <c r="T1076" s="70"/>
      <c r="U1076" s="70"/>
      <c r="V1076" s="70"/>
      <c r="W1076" s="70"/>
      <c r="X1076" s="70"/>
      <c r="Y1076" s="70"/>
      <c r="Z1076" s="70"/>
      <c r="AA1076" s="70"/>
      <c r="AB1076" s="70"/>
      <c r="AC1076" s="70"/>
      <c r="AD1076" s="70"/>
      <c r="AE1076" s="70"/>
      <c r="AF1076" s="70"/>
      <c r="AG1076" s="70"/>
      <c r="AH1076" s="70"/>
      <c r="AI1076" s="70"/>
      <c r="AJ1076" s="70"/>
      <c r="AK1076" s="70"/>
      <c r="AL1076" s="70"/>
      <c r="AM1076" s="70"/>
      <c r="AN1076" s="70"/>
      <c r="AO1076" s="70"/>
      <c r="AP1076" s="70"/>
      <c r="AQ1076" s="70"/>
      <c r="AR1076" s="70"/>
      <c r="AS1076" s="70"/>
      <c r="AT1076" s="70"/>
      <c r="AU1076" s="70"/>
      <c r="AV1076" s="70"/>
      <c r="AW1076" s="70"/>
      <c r="AX1076" s="70"/>
      <c r="AY1076" s="70"/>
      <c r="AZ1076" s="70"/>
      <c r="BA1076" s="70"/>
      <c r="BB1076" s="70"/>
      <c r="BC1076" s="70"/>
      <c r="BD1076" s="70"/>
      <c r="BE1076" s="70"/>
      <c r="BF1076" s="70"/>
      <c r="BG1076" s="70"/>
      <c r="BH1076" s="70"/>
      <c r="BI1076" s="70"/>
      <c r="BJ1076" s="70"/>
      <c r="BK1076" s="70"/>
      <c r="BL1076" s="70"/>
      <c r="BM1076" s="70"/>
      <c r="BN1076" s="70"/>
      <c r="BO1076" s="70"/>
      <c r="BP1076" s="70"/>
      <c r="BQ1076" s="70"/>
      <c r="BR1076" s="70"/>
      <c r="BS1076" s="70"/>
      <c r="BT1076" s="70"/>
      <c r="BU1076" s="70"/>
      <c r="BV1076" s="70"/>
      <c r="BW1076" s="70"/>
      <c r="BX1076" s="70"/>
      <c r="BY1076" s="70"/>
      <c r="BZ1076" s="70"/>
      <c r="CA1076" s="70"/>
    </row>
    <row r="1077" spans="2:79" s="67" customFormat="1" hidden="1">
      <c r="B1077" s="85"/>
      <c r="C1077" s="86"/>
      <c r="D1077" s="250"/>
      <c r="E1077" s="84"/>
      <c r="F1077" s="70"/>
      <c r="G1077" s="70"/>
      <c r="H1077" s="70"/>
      <c r="I1077" s="70"/>
      <c r="J1077" s="70"/>
      <c r="K1077" s="70"/>
      <c r="L1077" s="70"/>
      <c r="M1077" s="70"/>
      <c r="N1077" s="70"/>
      <c r="O1077" s="70"/>
      <c r="P1077" s="70"/>
      <c r="Q1077" s="70"/>
      <c r="R1077" s="70"/>
      <c r="S1077" s="70"/>
      <c r="T1077" s="70"/>
      <c r="U1077" s="70"/>
      <c r="V1077" s="70"/>
      <c r="W1077" s="70"/>
      <c r="X1077" s="70"/>
      <c r="Y1077" s="70"/>
      <c r="Z1077" s="70"/>
      <c r="AA1077" s="70"/>
      <c r="AB1077" s="70"/>
      <c r="AC1077" s="70"/>
      <c r="AD1077" s="70"/>
      <c r="AE1077" s="70"/>
      <c r="AF1077" s="70"/>
      <c r="AG1077" s="70"/>
      <c r="AH1077" s="70"/>
      <c r="AI1077" s="70"/>
      <c r="AJ1077" s="70"/>
      <c r="AK1077" s="70"/>
      <c r="AL1077" s="70"/>
      <c r="AM1077" s="70"/>
      <c r="AN1077" s="70"/>
      <c r="AO1077" s="70"/>
      <c r="AP1077" s="70"/>
      <c r="AQ1077" s="70"/>
      <c r="AR1077" s="70"/>
      <c r="AS1077" s="70"/>
      <c r="AT1077" s="70"/>
      <c r="AU1077" s="70"/>
      <c r="AV1077" s="70"/>
      <c r="AW1077" s="70"/>
      <c r="AX1077" s="70"/>
      <c r="AY1077" s="70"/>
      <c r="AZ1077" s="70"/>
      <c r="BA1077" s="70"/>
      <c r="BB1077" s="70"/>
      <c r="BC1077" s="70"/>
      <c r="BD1077" s="70"/>
      <c r="BE1077" s="70"/>
      <c r="BF1077" s="70"/>
      <c r="BG1077" s="70"/>
      <c r="BH1077" s="70"/>
      <c r="BI1077" s="70"/>
      <c r="BJ1077" s="70"/>
      <c r="BK1077" s="70"/>
      <c r="BL1077" s="70"/>
      <c r="BM1077" s="70"/>
      <c r="BN1077" s="70"/>
      <c r="BO1077" s="70"/>
      <c r="BP1077" s="70"/>
      <c r="BQ1077" s="70"/>
      <c r="BR1077" s="70"/>
      <c r="BS1077" s="70"/>
      <c r="BT1077" s="70"/>
      <c r="BU1077" s="70"/>
      <c r="BV1077" s="70"/>
      <c r="BW1077" s="70"/>
      <c r="BX1077" s="70"/>
      <c r="BY1077" s="70"/>
      <c r="BZ1077" s="70"/>
      <c r="CA1077" s="70"/>
    </row>
    <row r="1078" spans="2:79" s="67" customFormat="1" hidden="1">
      <c r="B1078" s="85"/>
      <c r="C1078" s="86"/>
      <c r="D1078" s="250"/>
      <c r="E1078" s="84"/>
      <c r="F1078" s="70"/>
      <c r="G1078" s="70"/>
      <c r="H1078" s="70"/>
      <c r="I1078" s="70"/>
      <c r="J1078" s="70"/>
      <c r="K1078" s="70"/>
      <c r="L1078" s="70"/>
      <c r="M1078" s="70"/>
      <c r="N1078" s="70"/>
      <c r="O1078" s="70"/>
      <c r="P1078" s="70"/>
      <c r="Q1078" s="70"/>
      <c r="R1078" s="70"/>
      <c r="S1078" s="70"/>
      <c r="T1078" s="70"/>
      <c r="U1078" s="70"/>
      <c r="V1078" s="70"/>
      <c r="W1078" s="70"/>
      <c r="X1078" s="70"/>
      <c r="Y1078" s="70"/>
      <c r="Z1078" s="70"/>
      <c r="AA1078" s="70"/>
      <c r="AB1078" s="70"/>
      <c r="AC1078" s="70"/>
      <c r="AD1078" s="70"/>
      <c r="AE1078" s="70"/>
      <c r="AF1078" s="70"/>
      <c r="AG1078" s="70"/>
      <c r="AH1078" s="70"/>
      <c r="AI1078" s="70"/>
      <c r="AJ1078" s="70"/>
      <c r="AK1078" s="70"/>
      <c r="AL1078" s="70"/>
      <c r="AM1078" s="70"/>
      <c r="AN1078" s="70"/>
      <c r="AO1078" s="70"/>
      <c r="AP1078" s="70"/>
      <c r="AQ1078" s="70"/>
      <c r="AR1078" s="70"/>
      <c r="AS1078" s="70"/>
      <c r="AT1078" s="70"/>
      <c r="AU1078" s="70"/>
      <c r="AV1078" s="70"/>
      <c r="AW1078" s="70"/>
      <c r="AX1078" s="70"/>
      <c r="AY1078" s="70"/>
      <c r="AZ1078" s="70"/>
      <c r="BA1078" s="70"/>
      <c r="BB1078" s="70"/>
      <c r="BC1078" s="70"/>
      <c r="BD1078" s="70"/>
      <c r="BE1078" s="70"/>
      <c r="BF1078" s="70"/>
      <c r="BG1078" s="70"/>
      <c r="BH1078" s="70"/>
      <c r="BI1078" s="70"/>
      <c r="BJ1078" s="70"/>
      <c r="BK1078" s="70"/>
      <c r="BL1078" s="70"/>
      <c r="BM1078" s="70"/>
      <c r="BN1078" s="70"/>
      <c r="BO1078" s="70"/>
      <c r="BP1078" s="70"/>
      <c r="BQ1078" s="70"/>
      <c r="BR1078" s="70"/>
      <c r="BS1078" s="70"/>
      <c r="BT1078" s="70"/>
      <c r="BU1078" s="70"/>
      <c r="BV1078" s="70"/>
      <c r="BW1078" s="70"/>
      <c r="BX1078" s="70"/>
      <c r="BY1078" s="70"/>
      <c r="BZ1078" s="70"/>
      <c r="CA1078" s="70"/>
    </row>
    <row r="1079" spans="2:79" s="67" customFormat="1" hidden="1">
      <c r="B1079" s="85"/>
      <c r="C1079" s="86"/>
      <c r="D1079" s="250"/>
      <c r="E1079" s="84"/>
      <c r="F1079" s="70"/>
      <c r="G1079" s="70"/>
      <c r="H1079" s="70"/>
      <c r="I1079" s="70"/>
      <c r="J1079" s="70"/>
      <c r="K1079" s="70"/>
      <c r="L1079" s="70"/>
      <c r="M1079" s="70"/>
      <c r="N1079" s="70"/>
      <c r="O1079" s="70"/>
      <c r="P1079" s="70"/>
      <c r="Q1079" s="70"/>
      <c r="R1079" s="70"/>
      <c r="S1079" s="70"/>
      <c r="T1079" s="70"/>
      <c r="U1079" s="70"/>
      <c r="V1079" s="70"/>
      <c r="W1079" s="70"/>
      <c r="X1079" s="70"/>
      <c r="Y1079" s="70"/>
      <c r="Z1079" s="70"/>
      <c r="AA1079" s="70"/>
      <c r="AB1079" s="70"/>
      <c r="AC1079" s="70"/>
      <c r="AD1079" s="70"/>
      <c r="AE1079" s="70"/>
      <c r="AF1079" s="70"/>
      <c r="AG1079" s="70"/>
      <c r="AH1079" s="70"/>
      <c r="AI1079" s="70"/>
      <c r="AJ1079" s="70"/>
      <c r="AK1079" s="70"/>
      <c r="AL1079" s="70"/>
      <c r="AM1079" s="70"/>
      <c r="AN1079" s="70"/>
      <c r="AO1079" s="70"/>
      <c r="AP1079" s="70"/>
      <c r="AQ1079" s="70"/>
      <c r="AR1079" s="70"/>
      <c r="AS1079" s="70"/>
      <c r="AT1079" s="70"/>
      <c r="AU1079" s="70"/>
      <c r="AV1079" s="70"/>
      <c r="AW1079" s="70"/>
      <c r="AX1079" s="70"/>
      <c r="AY1079" s="70"/>
      <c r="AZ1079" s="70"/>
      <c r="BA1079" s="70"/>
      <c r="BB1079" s="70"/>
      <c r="BC1079" s="70"/>
      <c r="BD1079" s="70"/>
      <c r="BE1079" s="70"/>
      <c r="BF1079" s="70"/>
      <c r="BG1079" s="70"/>
      <c r="BH1079" s="70"/>
      <c r="BI1079" s="70"/>
      <c r="BJ1079" s="70"/>
      <c r="BK1079" s="70"/>
      <c r="BL1079" s="70"/>
      <c r="BM1079" s="70"/>
      <c r="BN1079" s="70"/>
      <c r="BO1079" s="70"/>
      <c r="BP1079" s="70"/>
      <c r="BQ1079" s="70"/>
      <c r="BR1079" s="70"/>
      <c r="BS1079" s="70"/>
      <c r="BT1079" s="70"/>
      <c r="BU1079" s="70"/>
      <c r="BV1079" s="70"/>
      <c r="BW1079" s="70"/>
      <c r="BX1079" s="70"/>
      <c r="BY1079" s="70"/>
      <c r="BZ1079" s="70"/>
      <c r="CA1079" s="70"/>
    </row>
    <row r="1080" spans="2:79" s="67" customFormat="1" hidden="1">
      <c r="B1080" s="85"/>
      <c r="C1080" s="86"/>
      <c r="D1080" s="250"/>
      <c r="E1080" s="84"/>
      <c r="F1080" s="70"/>
      <c r="G1080" s="70"/>
      <c r="H1080" s="70"/>
      <c r="I1080" s="70"/>
      <c r="J1080" s="70"/>
      <c r="K1080" s="70"/>
      <c r="L1080" s="70"/>
      <c r="M1080" s="70"/>
      <c r="N1080" s="70"/>
      <c r="O1080" s="70"/>
      <c r="P1080" s="70"/>
      <c r="Q1080" s="70"/>
      <c r="R1080" s="70"/>
      <c r="S1080" s="70"/>
      <c r="T1080" s="70"/>
      <c r="U1080" s="70"/>
      <c r="V1080" s="70"/>
      <c r="W1080" s="70"/>
      <c r="X1080" s="70"/>
      <c r="Y1080" s="70"/>
      <c r="Z1080" s="70"/>
      <c r="AA1080" s="70"/>
      <c r="AB1080" s="70"/>
      <c r="AC1080" s="70"/>
      <c r="AD1080" s="70"/>
      <c r="AE1080" s="70"/>
      <c r="AF1080" s="70"/>
      <c r="AG1080" s="70"/>
      <c r="AH1080" s="70"/>
      <c r="AI1080" s="70"/>
      <c r="AJ1080" s="70"/>
      <c r="AK1080" s="70"/>
      <c r="AL1080" s="70"/>
      <c r="AM1080" s="70"/>
      <c r="AN1080" s="70"/>
      <c r="AO1080" s="70"/>
      <c r="AP1080" s="70"/>
      <c r="AQ1080" s="70"/>
      <c r="AR1080" s="70"/>
      <c r="AS1080" s="70"/>
      <c r="AT1080" s="70"/>
      <c r="AU1080" s="70"/>
      <c r="AV1080" s="70"/>
      <c r="AW1080" s="70"/>
      <c r="AX1080" s="70"/>
      <c r="AY1080" s="70"/>
      <c r="AZ1080" s="70"/>
      <c r="BA1080" s="70"/>
      <c r="BB1080" s="70"/>
      <c r="BC1080" s="70"/>
      <c r="BD1080" s="70"/>
      <c r="BE1080" s="70"/>
      <c r="BF1080" s="70"/>
      <c r="BG1080" s="70"/>
      <c r="BH1080" s="70"/>
      <c r="BI1080" s="70"/>
      <c r="BJ1080" s="70"/>
      <c r="BK1080" s="70"/>
      <c r="BL1080" s="70"/>
      <c r="BM1080" s="70"/>
      <c r="BN1080" s="70"/>
      <c r="BO1080" s="70"/>
      <c r="BP1080" s="70"/>
      <c r="BQ1080" s="70"/>
      <c r="BR1080" s="70"/>
      <c r="BS1080" s="70"/>
      <c r="BT1080" s="70"/>
      <c r="BU1080" s="70"/>
      <c r="BV1080" s="70"/>
      <c r="BW1080" s="70"/>
      <c r="BX1080" s="70"/>
      <c r="BY1080" s="70"/>
      <c r="BZ1080" s="70"/>
      <c r="CA1080" s="70"/>
    </row>
    <row r="1081" spans="2:79" s="67" customFormat="1" hidden="1">
      <c r="B1081" s="85"/>
      <c r="C1081" s="86"/>
      <c r="D1081" s="250"/>
      <c r="E1081" s="84"/>
      <c r="F1081" s="70"/>
      <c r="G1081" s="70"/>
      <c r="H1081" s="70"/>
      <c r="I1081" s="70"/>
      <c r="J1081" s="70"/>
      <c r="K1081" s="70"/>
      <c r="L1081" s="70"/>
      <c r="M1081" s="70"/>
      <c r="N1081" s="70"/>
      <c r="O1081" s="70"/>
      <c r="P1081" s="70"/>
      <c r="Q1081" s="70"/>
      <c r="R1081" s="70"/>
      <c r="S1081" s="70"/>
      <c r="T1081" s="70"/>
      <c r="U1081" s="70"/>
      <c r="V1081" s="70"/>
      <c r="W1081" s="70"/>
      <c r="X1081" s="70"/>
      <c r="Y1081" s="70"/>
      <c r="Z1081" s="70"/>
      <c r="AA1081" s="70"/>
      <c r="AB1081" s="70"/>
      <c r="AC1081" s="70"/>
      <c r="AD1081" s="70"/>
      <c r="AE1081" s="70"/>
      <c r="AF1081" s="70"/>
      <c r="AG1081" s="70"/>
      <c r="AH1081" s="70"/>
      <c r="AI1081" s="70"/>
      <c r="AJ1081" s="70"/>
      <c r="AK1081" s="70"/>
      <c r="AL1081" s="70"/>
      <c r="AM1081" s="70"/>
      <c r="AN1081" s="70"/>
      <c r="AO1081" s="70"/>
      <c r="AP1081" s="70"/>
      <c r="AQ1081" s="70"/>
      <c r="AR1081" s="70"/>
      <c r="AS1081" s="70"/>
      <c r="AT1081" s="70"/>
      <c r="AU1081" s="70"/>
      <c r="AV1081" s="70"/>
      <c r="AW1081" s="70"/>
      <c r="AX1081" s="70"/>
      <c r="AY1081" s="70"/>
      <c r="AZ1081" s="70"/>
      <c r="BA1081" s="70"/>
      <c r="BB1081" s="70"/>
      <c r="BC1081" s="70"/>
      <c r="BD1081" s="70"/>
      <c r="BE1081" s="70"/>
      <c r="BF1081" s="70"/>
      <c r="BG1081" s="70"/>
      <c r="BH1081" s="70"/>
      <c r="BI1081" s="70"/>
      <c r="BJ1081" s="70"/>
      <c r="BK1081" s="70"/>
      <c r="BL1081" s="70"/>
      <c r="BM1081" s="70"/>
      <c r="BN1081" s="70"/>
      <c r="BO1081" s="70"/>
      <c r="BP1081" s="70"/>
      <c r="BQ1081" s="70"/>
      <c r="BR1081" s="70"/>
      <c r="BS1081" s="70"/>
      <c r="BT1081" s="70"/>
      <c r="BU1081" s="70"/>
      <c r="BV1081" s="70"/>
      <c r="BW1081" s="70"/>
      <c r="BX1081" s="70"/>
      <c r="BY1081" s="70"/>
      <c r="BZ1081" s="70"/>
      <c r="CA1081" s="70"/>
    </row>
    <row r="1082" spans="2:79" s="67" customFormat="1" hidden="1">
      <c r="B1082" s="85"/>
      <c r="C1082" s="86"/>
      <c r="D1082" s="250"/>
      <c r="E1082" s="84"/>
      <c r="F1082" s="70"/>
      <c r="G1082" s="70"/>
      <c r="H1082" s="70"/>
      <c r="I1082" s="70"/>
      <c r="J1082" s="70"/>
      <c r="K1082" s="70"/>
      <c r="L1082" s="70"/>
      <c r="M1082" s="70"/>
      <c r="N1082" s="70"/>
      <c r="O1082" s="70"/>
      <c r="P1082" s="70"/>
      <c r="Q1082" s="70"/>
      <c r="R1082" s="70"/>
      <c r="S1082" s="70"/>
      <c r="T1082" s="70"/>
      <c r="U1082" s="70"/>
      <c r="V1082" s="70"/>
      <c r="W1082" s="70"/>
      <c r="X1082" s="70"/>
      <c r="Y1082" s="70"/>
      <c r="Z1082" s="70"/>
      <c r="AA1082" s="70"/>
      <c r="AB1082" s="70"/>
      <c r="AC1082" s="70"/>
      <c r="AD1082" s="70"/>
      <c r="AE1082" s="70"/>
      <c r="AF1082" s="70"/>
      <c r="AG1082" s="70"/>
      <c r="AH1082" s="70"/>
      <c r="AI1082" s="70"/>
      <c r="AJ1082" s="70"/>
      <c r="AK1082" s="70"/>
      <c r="AL1082" s="70"/>
      <c r="AM1082" s="70"/>
      <c r="AN1082" s="70"/>
      <c r="AO1082" s="70"/>
      <c r="AP1082" s="70"/>
      <c r="AQ1082" s="70"/>
      <c r="AR1082" s="70"/>
      <c r="AS1082" s="70"/>
      <c r="AT1082" s="70"/>
      <c r="AU1082" s="70"/>
      <c r="AV1082" s="70"/>
      <c r="AW1082" s="70"/>
      <c r="AX1082" s="70"/>
      <c r="AY1082" s="70"/>
      <c r="AZ1082" s="70"/>
      <c r="BA1082" s="70"/>
      <c r="BB1082" s="70"/>
      <c r="BC1082" s="70"/>
      <c r="BD1082" s="70"/>
      <c r="BE1082" s="70"/>
      <c r="BF1082" s="70"/>
      <c r="BG1082" s="70"/>
      <c r="BH1082" s="70"/>
      <c r="BI1082" s="70"/>
      <c r="BJ1082" s="70"/>
      <c r="BK1082" s="70"/>
      <c r="BL1082" s="70"/>
      <c r="BM1082" s="70"/>
      <c r="BN1082" s="70"/>
      <c r="BO1082" s="70"/>
      <c r="BP1082" s="70"/>
      <c r="BQ1082" s="70"/>
      <c r="BR1082" s="70"/>
      <c r="BS1082" s="70"/>
      <c r="BT1082" s="70"/>
      <c r="BU1082" s="70"/>
      <c r="BV1082" s="70"/>
      <c r="BW1082" s="70"/>
      <c r="BX1082" s="70"/>
      <c r="BY1082" s="70"/>
      <c r="BZ1082" s="70"/>
      <c r="CA1082" s="70"/>
    </row>
    <row r="1083" spans="2:79" s="67" customFormat="1" hidden="1">
      <c r="B1083" s="85"/>
      <c r="C1083" s="86"/>
      <c r="D1083" s="250"/>
      <c r="E1083" s="84"/>
      <c r="F1083" s="70"/>
      <c r="G1083" s="70"/>
      <c r="H1083" s="70"/>
      <c r="I1083" s="70"/>
      <c r="J1083" s="70"/>
      <c r="K1083" s="70"/>
      <c r="L1083" s="70"/>
      <c r="M1083" s="70"/>
      <c r="N1083" s="70"/>
      <c r="O1083" s="70"/>
      <c r="P1083" s="70"/>
      <c r="Q1083" s="70"/>
      <c r="R1083" s="70"/>
      <c r="S1083" s="70"/>
      <c r="T1083" s="70"/>
      <c r="U1083" s="70"/>
      <c r="V1083" s="70"/>
      <c r="W1083" s="70"/>
      <c r="X1083" s="70"/>
      <c r="Y1083" s="70"/>
      <c r="Z1083" s="70"/>
      <c r="AA1083" s="70"/>
      <c r="AB1083" s="70"/>
      <c r="AC1083" s="70"/>
      <c r="AD1083" s="70"/>
      <c r="AE1083" s="70"/>
      <c r="AF1083" s="70"/>
      <c r="AG1083" s="70"/>
      <c r="AH1083" s="70"/>
      <c r="AI1083" s="70"/>
      <c r="AJ1083" s="70"/>
      <c r="AK1083" s="70"/>
      <c r="AL1083" s="70"/>
      <c r="AM1083" s="70"/>
      <c r="AN1083" s="70"/>
      <c r="AO1083" s="70"/>
      <c r="AP1083" s="70"/>
      <c r="AQ1083" s="70"/>
      <c r="AR1083" s="70"/>
      <c r="AS1083" s="70"/>
      <c r="AT1083" s="70"/>
      <c r="AU1083" s="70"/>
      <c r="AV1083" s="70"/>
      <c r="AW1083" s="70"/>
      <c r="AX1083" s="70"/>
      <c r="AY1083" s="70"/>
      <c r="AZ1083" s="70"/>
      <c r="BA1083" s="70"/>
      <c r="BB1083" s="70"/>
      <c r="BC1083" s="70"/>
      <c r="BD1083" s="70"/>
      <c r="BE1083" s="70"/>
      <c r="BF1083" s="70"/>
      <c r="BG1083" s="70"/>
      <c r="BH1083" s="70"/>
      <c r="BI1083" s="70"/>
      <c r="BJ1083" s="70"/>
      <c r="BK1083" s="70"/>
      <c r="BL1083" s="70"/>
      <c r="BM1083" s="70"/>
      <c r="BN1083" s="70"/>
      <c r="BO1083" s="70"/>
      <c r="BP1083" s="70"/>
      <c r="BQ1083" s="70"/>
      <c r="BR1083" s="70"/>
      <c r="BS1083" s="70"/>
      <c r="BT1083" s="70"/>
      <c r="BU1083" s="70"/>
      <c r="BV1083" s="70"/>
      <c r="BW1083" s="70"/>
      <c r="BX1083" s="70"/>
      <c r="BY1083" s="70"/>
      <c r="BZ1083" s="70"/>
      <c r="CA1083" s="70"/>
    </row>
    <row r="1084" spans="2:79" s="67" customFormat="1" hidden="1">
      <c r="B1084" s="85"/>
      <c r="C1084" s="86"/>
      <c r="D1084" s="250"/>
      <c r="E1084" s="84"/>
      <c r="F1084" s="70"/>
      <c r="G1084" s="70"/>
      <c r="H1084" s="70"/>
      <c r="I1084" s="70"/>
      <c r="J1084" s="70"/>
      <c r="K1084" s="70"/>
      <c r="L1084" s="70"/>
      <c r="M1084" s="70"/>
      <c r="N1084" s="70"/>
      <c r="O1084" s="70"/>
      <c r="P1084" s="70"/>
      <c r="Q1084" s="70"/>
      <c r="R1084" s="70"/>
      <c r="S1084" s="70"/>
      <c r="T1084" s="70"/>
      <c r="U1084" s="70"/>
      <c r="V1084" s="70"/>
      <c r="W1084" s="70"/>
      <c r="X1084" s="70"/>
      <c r="Y1084" s="70"/>
      <c r="Z1084" s="70"/>
      <c r="AA1084" s="70"/>
      <c r="AB1084" s="70"/>
      <c r="AC1084" s="70"/>
      <c r="AD1084" s="70"/>
      <c r="AE1084" s="70"/>
      <c r="AF1084" s="70"/>
      <c r="AG1084" s="70"/>
      <c r="AH1084" s="70"/>
      <c r="AI1084" s="70"/>
      <c r="AJ1084" s="70"/>
      <c r="AK1084" s="70"/>
      <c r="AL1084" s="70"/>
      <c r="AM1084" s="70"/>
      <c r="AN1084" s="70"/>
      <c r="AO1084" s="70"/>
      <c r="AP1084" s="70"/>
      <c r="AQ1084" s="70"/>
      <c r="AR1084" s="70"/>
      <c r="AS1084" s="70"/>
      <c r="AT1084" s="70"/>
      <c r="AU1084" s="70"/>
      <c r="AV1084" s="70"/>
      <c r="AW1084" s="70"/>
      <c r="AX1084" s="70"/>
      <c r="AY1084" s="70"/>
      <c r="AZ1084" s="70"/>
      <c r="BA1084" s="70"/>
      <c r="BB1084" s="70"/>
      <c r="BC1084" s="70"/>
      <c r="BD1084" s="70"/>
      <c r="BE1084" s="70"/>
      <c r="BF1084" s="70"/>
      <c r="BG1084" s="70"/>
      <c r="BH1084" s="70"/>
      <c r="BI1084" s="70"/>
      <c r="BJ1084" s="70"/>
      <c r="BK1084" s="70"/>
      <c r="BL1084" s="70"/>
      <c r="BM1084" s="70"/>
      <c r="BN1084" s="70"/>
      <c r="BO1084" s="70"/>
      <c r="BP1084" s="70"/>
      <c r="BQ1084" s="70"/>
      <c r="BR1084" s="70"/>
      <c r="BS1084" s="70"/>
      <c r="BT1084" s="70"/>
      <c r="BU1084" s="70"/>
      <c r="BV1084" s="70"/>
      <c r="BW1084" s="70"/>
      <c r="BX1084" s="70"/>
      <c r="BY1084" s="70"/>
      <c r="BZ1084" s="70"/>
      <c r="CA1084" s="70"/>
    </row>
    <row r="1085" spans="2:79" s="67" customFormat="1" hidden="1">
      <c r="B1085" s="85"/>
      <c r="C1085" s="86"/>
      <c r="D1085" s="250"/>
      <c r="E1085" s="84"/>
      <c r="F1085" s="70"/>
      <c r="G1085" s="70"/>
      <c r="H1085" s="70"/>
      <c r="I1085" s="70"/>
      <c r="J1085" s="70"/>
      <c r="K1085" s="70"/>
      <c r="L1085" s="70"/>
      <c r="M1085" s="70"/>
      <c r="N1085" s="70"/>
      <c r="O1085" s="70"/>
      <c r="P1085" s="70"/>
      <c r="Q1085" s="70"/>
      <c r="R1085" s="70"/>
      <c r="S1085" s="70"/>
      <c r="T1085" s="70"/>
      <c r="U1085" s="70"/>
      <c r="V1085" s="70"/>
      <c r="W1085" s="70"/>
      <c r="X1085" s="70"/>
      <c r="Y1085" s="70"/>
      <c r="Z1085" s="70"/>
      <c r="AA1085" s="70"/>
      <c r="AB1085" s="70"/>
      <c r="AC1085" s="70"/>
      <c r="AD1085" s="70"/>
      <c r="AE1085" s="70"/>
      <c r="AF1085" s="70"/>
      <c r="AG1085" s="70"/>
      <c r="AH1085" s="70"/>
      <c r="AI1085" s="70"/>
      <c r="AJ1085" s="70"/>
      <c r="AK1085" s="70"/>
      <c r="AL1085" s="70"/>
      <c r="AM1085" s="70"/>
      <c r="AN1085" s="70"/>
      <c r="AO1085" s="70"/>
      <c r="AP1085" s="70"/>
      <c r="AQ1085" s="70"/>
      <c r="AR1085" s="70"/>
      <c r="AS1085" s="70"/>
      <c r="AT1085" s="70"/>
      <c r="AU1085" s="70"/>
      <c r="AV1085" s="70"/>
      <c r="AW1085" s="70"/>
      <c r="AX1085" s="70"/>
      <c r="AY1085" s="70"/>
      <c r="AZ1085" s="70"/>
      <c r="BA1085" s="70"/>
      <c r="BB1085" s="70"/>
      <c r="BC1085" s="70"/>
      <c r="BD1085" s="70"/>
      <c r="BE1085" s="70"/>
      <c r="BF1085" s="70"/>
      <c r="BG1085" s="70"/>
      <c r="BH1085" s="70"/>
      <c r="BI1085" s="70"/>
      <c r="BJ1085" s="70"/>
      <c r="BK1085" s="70"/>
      <c r="BL1085" s="70"/>
      <c r="BM1085" s="70"/>
      <c r="BN1085" s="70"/>
      <c r="BO1085" s="70"/>
      <c r="BP1085" s="70"/>
      <c r="BQ1085" s="70"/>
      <c r="BR1085" s="70"/>
      <c r="BS1085" s="70"/>
      <c r="BT1085" s="70"/>
      <c r="BU1085" s="70"/>
      <c r="BV1085" s="70"/>
      <c r="BW1085" s="70"/>
      <c r="BX1085" s="70"/>
      <c r="BY1085" s="70"/>
      <c r="BZ1085" s="70"/>
      <c r="CA1085" s="70"/>
    </row>
    <row r="1086" spans="2:79" s="67" customFormat="1" hidden="1">
      <c r="B1086" s="85"/>
      <c r="C1086" s="86"/>
      <c r="D1086" s="250"/>
      <c r="E1086" s="84"/>
      <c r="F1086" s="70"/>
      <c r="G1086" s="70"/>
      <c r="H1086" s="70"/>
      <c r="I1086" s="70"/>
      <c r="J1086" s="70"/>
      <c r="K1086" s="70"/>
      <c r="L1086" s="70"/>
      <c r="M1086" s="70"/>
      <c r="N1086" s="70"/>
      <c r="O1086" s="70"/>
      <c r="P1086" s="70"/>
      <c r="Q1086" s="70"/>
      <c r="R1086" s="70"/>
      <c r="S1086" s="70"/>
      <c r="T1086" s="70"/>
      <c r="U1086" s="70"/>
      <c r="V1086" s="70"/>
      <c r="W1086" s="70"/>
      <c r="X1086" s="70"/>
      <c r="Y1086" s="70"/>
      <c r="Z1086" s="70"/>
      <c r="AA1086" s="70"/>
      <c r="AB1086" s="70"/>
      <c r="AC1086" s="70"/>
      <c r="AD1086" s="70"/>
      <c r="AE1086" s="70"/>
      <c r="AF1086" s="70"/>
      <c r="AG1086" s="70"/>
      <c r="AH1086" s="70"/>
      <c r="AI1086" s="70"/>
      <c r="AJ1086" s="70"/>
      <c r="AK1086" s="70"/>
      <c r="AL1086" s="70"/>
      <c r="AM1086" s="70"/>
      <c r="AN1086" s="70"/>
      <c r="AO1086" s="70"/>
      <c r="AP1086" s="70"/>
      <c r="AQ1086" s="70"/>
      <c r="AR1086" s="70"/>
      <c r="AS1086" s="70"/>
      <c r="AT1086" s="70"/>
      <c r="AU1086" s="70"/>
      <c r="AV1086" s="70"/>
      <c r="AW1086" s="70"/>
      <c r="AX1086" s="70"/>
      <c r="AY1086" s="70"/>
      <c r="AZ1086" s="70"/>
      <c r="BA1086" s="70"/>
      <c r="BB1086" s="70"/>
      <c r="BC1086" s="70"/>
      <c r="BD1086" s="70"/>
      <c r="BE1086" s="70"/>
      <c r="BF1086" s="70"/>
      <c r="BG1086" s="70"/>
      <c r="BH1086" s="70"/>
      <c r="BI1086" s="70"/>
      <c r="BJ1086" s="70"/>
      <c r="BK1086" s="70"/>
      <c r="BL1086" s="70"/>
      <c r="BM1086" s="70"/>
      <c r="BN1086" s="70"/>
      <c r="BO1086" s="70"/>
      <c r="BP1086" s="70"/>
      <c r="BQ1086" s="70"/>
      <c r="BR1086" s="70"/>
      <c r="BS1086" s="70"/>
      <c r="BT1086" s="70"/>
      <c r="BU1086" s="70"/>
      <c r="BV1086" s="70"/>
      <c r="BW1086" s="70"/>
      <c r="BX1086" s="70"/>
      <c r="BY1086" s="70"/>
      <c r="BZ1086" s="70"/>
      <c r="CA1086" s="70"/>
    </row>
    <row r="1087" spans="2:79" s="67" customFormat="1" hidden="1">
      <c r="B1087" s="85"/>
      <c r="C1087" s="86"/>
      <c r="D1087" s="250"/>
      <c r="E1087" s="84"/>
      <c r="F1087" s="70"/>
      <c r="G1087" s="70"/>
      <c r="H1087" s="70"/>
      <c r="I1087" s="70"/>
      <c r="J1087" s="70"/>
      <c r="K1087" s="70"/>
      <c r="L1087" s="70"/>
      <c r="M1087" s="70"/>
      <c r="N1087" s="70"/>
      <c r="O1087" s="70"/>
      <c r="P1087" s="70"/>
      <c r="Q1087" s="70"/>
      <c r="R1087" s="70"/>
      <c r="S1087" s="70"/>
      <c r="T1087" s="70"/>
      <c r="U1087" s="70"/>
      <c r="V1087" s="70"/>
      <c r="W1087" s="70"/>
      <c r="X1087" s="70"/>
      <c r="Y1087" s="70"/>
      <c r="Z1087" s="70"/>
      <c r="AA1087" s="70"/>
      <c r="AB1087" s="70"/>
      <c r="AC1087" s="70"/>
      <c r="AD1087" s="70"/>
      <c r="AE1087" s="70"/>
      <c r="AF1087" s="70"/>
      <c r="AG1087" s="70"/>
      <c r="AH1087" s="70"/>
      <c r="AI1087" s="70"/>
      <c r="AJ1087" s="70"/>
      <c r="AK1087" s="70"/>
      <c r="AL1087" s="70"/>
      <c r="AM1087" s="70"/>
      <c r="AN1087" s="70"/>
      <c r="AO1087" s="70"/>
      <c r="AP1087" s="70"/>
      <c r="AQ1087" s="70"/>
      <c r="AR1087" s="70"/>
      <c r="AS1087" s="70"/>
      <c r="AT1087" s="70"/>
      <c r="AU1087" s="70"/>
      <c r="AV1087" s="70"/>
      <c r="AW1087" s="70"/>
      <c r="AX1087" s="70"/>
      <c r="AY1087" s="70"/>
      <c r="AZ1087" s="70"/>
      <c r="BA1087" s="70"/>
      <c r="BB1087" s="70"/>
      <c r="BC1087" s="70"/>
      <c r="BD1087" s="70"/>
      <c r="BE1087" s="70"/>
      <c r="BF1087" s="70"/>
      <c r="BG1087" s="70"/>
      <c r="BH1087" s="70"/>
      <c r="BI1087" s="70"/>
      <c r="BJ1087" s="70"/>
      <c r="BK1087" s="70"/>
      <c r="BL1087" s="70"/>
      <c r="BM1087" s="70"/>
      <c r="BN1087" s="70"/>
      <c r="BO1087" s="70"/>
      <c r="BP1087" s="70"/>
      <c r="BQ1087" s="70"/>
      <c r="BR1087" s="70"/>
      <c r="BS1087" s="70"/>
      <c r="BT1087" s="70"/>
      <c r="BU1087" s="70"/>
      <c r="BV1087" s="70"/>
      <c r="BW1087" s="70"/>
      <c r="BX1087" s="70"/>
      <c r="BY1087" s="70"/>
      <c r="BZ1087" s="70"/>
      <c r="CA1087" s="70"/>
    </row>
    <row r="1088" spans="2:79" s="67" customFormat="1" hidden="1">
      <c r="B1088" s="85"/>
      <c r="C1088" s="86"/>
      <c r="D1088" s="250"/>
      <c r="E1088" s="84"/>
      <c r="F1088" s="70"/>
      <c r="G1088" s="70"/>
      <c r="H1088" s="70"/>
      <c r="I1088" s="70"/>
      <c r="J1088" s="70"/>
      <c r="K1088" s="70"/>
      <c r="L1088" s="70"/>
      <c r="M1088" s="70"/>
      <c r="N1088" s="70"/>
      <c r="O1088" s="70"/>
      <c r="P1088" s="70"/>
      <c r="Q1088" s="70"/>
      <c r="R1088" s="70"/>
      <c r="S1088" s="70"/>
      <c r="T1088" s="70"/>
      <c r="U1088" s="70"/>
      <c r="V1088" s="70"/>
      <c r="W1088" s="70"/>
      <c r="X1088" s="70"/>
      <c r="Y1088" s="70"/>
      <c r="Z1088" s="70"/>
      <c r="AA1088" s="70"/>
      <c r="AB1088" s="70"/>
      <c r="AC1088" s="70"/>
      <c r="AD1088" s="70"/>
      <c r="AE1088" s="70"/>
      <c r="AF1088" s="70"/>
      <c r="AG1088" s="70"/>
      <c r="AH1088" s="70"/>
      <c r="AI1088" s="70"/>
      <c r="AJ1088" s="70"/>
      <c r="AK1088" s="70"/>
      <c r="AL1088" s="70"/>
      <c r="AM1088" s="70"/>
      <c r="AN1088" s="70"/>
      <c r="AO1088" s="70"/>
      <c r="AP1088" s="70"/>
      <c r="AQ1088" s="70"/>
      <c r="AR1088" s="70"/>
      <c r="AS1088" s="70"/>
      <c r="AT1088" s="70"/>
      <c r="AU1088" s="70"/>
      <c r="AV1088" s="70"/>
      <c r="AW1088" s="70"/>
      <c r="AX1088" s="70"/>
      <c r="AY1088" s="70"/>
      <c r="AZ1088" s="70"/>
      <c r="BA1088" s="70"/>
      <c r="BB1088" s="70"/>
      <c r="BC1088" s="70"/>
      <c r="BD1088" s="70"/>
      <c r="BE1088" s="70"/>
      <c r="BF1088" s="70"/>
      <c r="BG1088" s="70"/>
      <c r="BH1088" s="70"/>
      <c r="BI1088" s="70"/>
      <c r="BJ1088" s="70"/>
      <c r="BK1088" s="70"/>
      <c r="BL1088" s="70"/>
      <c r="BM1088" s="70"/>
      <c r="BN1088" s="70"/>
      <c r="BO1088" s="70"/>
      <c r="BP1088" s="70"/>
      <c r="BQ1088" s="70"/>
      <c r="BR1088" s="70"/>
      <c r="BS1088" s="70"/>
      <c r="BT1088" s="70"/>
      <c r="BU1088" s="70"/>
      <c r="BV1088" s="70"/>
      <c r="BW1088" s="70"/>
      <c r="BX1088" s="70"/>
      <c r="BY1088" s="70"/>
      <c r="BZ1088" s="70"/>
      <c r="CA1088" s="70"/>
    </row>
    <row r="1089" spans="2:79" s="67" customFormat="1" hidden="1">
      <c r="B1089" s="85"/>
      <c r="C1089" s="86"/>
      <c r="D1089" s="250"/>
      <c r="E1089" s="84"/>
      <c r="F1089" s="70"/>
      <c r="G1089" s="70"/>
      <c r="H1089" s="70"/>
      <c r="I1089" s="70"/>
      <c r="J1089" s="70"/>
      <c r="K1089" s="70"/>
      <c r="L1089" s="70"/>
      <c r="M1089" s="70"/>
      <c r="N1089" s="70"/>
      <c r="O1089" s="70"/>
      <c r="P1089" s="70"/>
      <c r="Q1089" s="70"/>
      <c r="R1089" s="70"/>
      <c r="S1089" s="70"/>
      <c r="T1089" s="70"/>
      <c r="U1089" s="70"/>
      <c r="V1089" s="70"/>
      <c r="W1089" s="70"/>
      <c r="X1089" s="70"/>
      <c r="Y1089" s="70"/>
      <c r="Z1089" s="70"/>
      <c r="AA1089" s="70"/>
      <c r="AB1089" s="70"/>
      <c r="AC1089" s="70"/>
      <c r="AD1089" s="70"/>
      <c r="AE1089" s="70"/>
      <c r="AF1089" s="70"/>
      <c r="AG1089" s="70"/>
      <c r="AH1089" s="70"/>
      <c r="AI1089" s="70"/>
      <c r="AJ1089" s="70"/>
      <c r="AK1089" s="70"/>
      <c r="AL1089" s="70"/>
      <c r="AM1089" s="70"/>
      <c r="AN1089" s="70"/>
      <c r="AO1089" s="70"/>
      <c r="AP1089" s="70"/>
      <c r="AQ1089" s="70"/>
      <c r="AR1089" s="70"/>
      <c r="AS1089" s="70"/>
      <c r="AT1089" s="70"/>
      <c r="AU1089" s="70"/>
      <c r="AV1089" s="70"/>
      <c r="AW1089" s="70"/>
      <c r="AX1089" s="70"/>
      <c r="AY1089" s="70"/>
      <c r="AZ1089" s="70"/>
      <c r="BA1089" s="70"/>
      <c r="BB1089" s="70"/>
      <c r="BC1089" s="70"/>
      <c r="BD1089" s="70"/>
      <c r="BE1089" s="70"/>
      <c r="BF1089" s="70"/>
      <c r="BG1089" s="70"/>
      <c r="BH1089" s="70"/>
      <c r="BI1089" s="70"/>
      <c r="BJ1089" s="70"/>
      <c r="BK1089" s="70"/>
      <c r="BL1089" s="70"/>
      <c r="BM1089" s="70"/>
      <c r="BN1089" s="70"/>
      <c r="BO1089" s="70"/>
      <c r="BP1089" s="70"/>
      <c r="BQ1089" s="70"/>
      <c r="BR1089" s="70"/>
      <c r="BS1089" s="70"/>
      <c r="BT1089" s="70"/>
      <c r="BU1089" s="70"/>
      <c r="BV1089" s="70"/>
      <c r="BW1089" s="70"/>
      <c r="BX1089" s="70"/>
      <c r="BY1089" s="70"/>
      <c r="BZ1089" s="70"/>
      <c r="CA1089" s="70"/>
    </row>
    <row r="1090" spans="2:79" s="67" customFormat="1" hidden="1">
      <c r="B1090" s="85"/>
      <c r="C1090" s="86"/>
      <c r="D1090" s="250"/>
      <c r="E1090" s="84"/>
      <c r="F1090" s="70"/>
      <c r="G1090" s="70"/>
      <c r="H1090" s="70"/>
      <c r="I1090" s="70"/>
      <c r="J1090" s="70"/>
      <c r="K1090" s="70"/>
      <c r="L1090" s="70"/>
      <c r="M1090" s="70"/>
      <c r="N1090" s="70"/>
      <c r="O1090" s="70"/>
      <c r="P1090" s="70"/>
      <c r="Q1090" s="70"/>
      <c r="R1090" s="70"/>
      <c r="S1090" s="70"/>
      <c r="T1090" s="70"/>
      <c r="U1090" s="70"/>
      <c r="V1090" s="70"/>
      <c r="W1090" s="70"/>
      <c r="X1090" s="70"/>
      <c r="Y1090" s="70"/>
      <c r="Z1090" s="70"/>
      <c r="AA1090" s="70"/>
      <c r="AB1090" s="70"/>
      <c r="AC1090" s="70"/>
      <c r="AD1090" s="70"/>
      <c r="AE1090" s="70"/>
      <c r="AF1090" s="70"/>
      <c r="AG1090" s="70"/>
      <c r="AH1090" s="70"/>
      <c r="AI1090" s="70"/>
      <c r="AJ1090" s="70"/>
      <c r="AK1090" s="70"/>
      <c r="AL1090" s="70"/>
      <c r="AM1090" s="70"/>
      <c r="AN1090" s="70"/>
      <c r="AO1090" s="70"/>
      <c r="AP1090" s="70"/>
      <c r="AQ1090" s="70"/>
      <c r="AR1090" s="70"/>
      <c r="AS1090" s="70"/>
      <c r="AT1090" s="70"/>
      <c r="AU1090" s="70"/>
      <c r="AV1090" s="70"/>
      <c r="AW1090" s="70"/>
      <c r="AX1090" s="70"/>
      <c r="AY1090" s="70"/>
      <c r="AZ1090" s="70"/>
      <c r="BA1090" s="70"/>
      <c r="BB1090" s="70"/>
      <c r="BC1090" s="70"/>
      <c r="BD1090" s="70"/>
      <c r="BE1090" s="70"/>
      <c r="BF1090" s="70"/>
      <c r="BG1090" s="70"/>
      <c r="BH1090" s="70"/>
      <c r="BI1090" s="70"/>
      <c r="BJ1090" s="70"/>
      <c r="BK1090" s="70"/>
      <c r="BL1090" s="70"/>
      <c r="BM1090" s="70"/>
      <c r="BN1090" s="70"/>
      <c r="BO1090" s="70"/>
      <c r="BP1090" s="70"/>
      <c r="BQ1090" s="70"/>
      <c r="BR1090" s="70"/>
      <c r="BS1090" s="70"/>
      <c r="BT1090" s="70"/>
      <c r="BU1090" s="70"/>
      <c r="BV1090" s="70"/>
      <c r="BW1090" s="70"/>
      <c r="BX1090" s="70"/>
      <c r="BY1090" s="70"/>
      <c r="BZ1090" s="70"/>
      <c r="CA1090" s="70"/>
    </row>
    <row r="1091" spans="2:79" s="67" customFormat="1" hidden="1">
      <c r="B1091" s="85"/>
      <c r="C1091" s="86"/>
      <c r="D1091" s="250"/>
      <c r="E1091" s="84"/>
      <c r="F1091" s="70"/>
      <c r="G1091" s="70"/>
      <c r="H1091" s="70"/>
      <c r="I1091" s="70"/>
      <c r="J1091" s="70"/>
      <c r="K1091" s="70"/>
      <c r="L1091" s="70"/>
      <c r="M1091" s="70"/>
      <c r="N1091" s="70"/>
      <c r="O1091" s="70"/>
      <c r="P1091" s="70"/>
      <c r="Q1091" s="70"/>
      <c r="R1091" s="70"/>
      <c r="S1091" s="70"/>
      <c r="T1091" s="70"/>
      <c r="U1091" s="70"/>
      <c r="V1091" s="70"/>
      <c r="W1091" s="70"/>
      <c r="X1091" s="70"/>
      <c r="Y1091" s="70"/>
      <c r="Z1091" s="70"/>
      <c r="AA1091" s="70"/>
      <c r="AB1091" s="70"/>
      <c r="AC1091" s="70"/>
      <c r="AD1091" s="70"/>
      <c r="AE1091" s="70"/>
      <c r="AF1091" s="70"/>
      <c r="AG1091" s="70"/>
      <c r="AH1091" s="70"/>
      <c r="AI1091" s="70"/>
      <c r="AJ1091" s="70"/>
      <c r="AK1091" s="70"/>
      <c r="AL1091" s="70"/>
      <c r="AM1091" s="70"/>
      <c r="AN1091" s="70"/>
      <c r="AO1091" s="70"/>
      <c r="AP1091" s="70"/>
      <c r="AQ1091" s="70"/>
      <c r="AR1091" s="70"/>
      <c r="AS1091" s="70"/>
      <c r="AT1091" s="70"/>
      <c r="AU1091" s="70"/>
      <c r="AV1091" s="70"/>
      <c r="AW1091" s="70"/>
      <c r="AX1091" s="70"/>
      <c r="AY1091" s="70"/>
      <c r="AZ1091" s="70"/>
      <c r="BA1091" s="70"/>
      <c r="BB1091" s="70"/>
      <c r="BC1091" s="70"/>
      <c r="BD1091" s="70"/>
      <c r="BE1091" s="70"/>
      <c r="BF1091" s="70"/>
      <c r="BG1091" s="70"/>
      <c r="BH1091" s="70"/>
      <c r="BI1091" s="70"/>
      <c r="BJ1091" s="70"/>
      <c r="BK1091" s="70"/>
      <c r="BL1091" s="70"/>
      <c r="BM1091" s="70"/>
      <c r="BN1091" s="70"/>
      <c r="BO1091" s="70"/>
      <c r="BP1091" s="70"/>
      <c r="BQ1091" s="70"/>
      <c r="BR1091" s="70"/>
      <c r="BS1091" s="70"/>
      <c r="BT1091" s="70"/>
      <c r="BU1091" s="70"/>
      <c r="BV1091" s="70"/>
      <c r="BW1091" s="70"/>
      <c r="BX1091" s="70"/>
      <c r="BY1091" s="70"/>
      <c r="BZ1091" s="70"/>
      <c r="CA1091" s="70"/>
    </row>
    <row r="1092" spans="2:79" s="67" customFormat="1" hidden="1">
      <c r="B1092" s="85"/>
      <c r="C1092" s="86"/>
      <c r="D1092" s="250"/>
      <c r="E1092" s="84"/>
      <c r="F1092" s="70"/>
      <c r="G1092" s="70"/>
      <c r="H1092" s="70"/>
      <c r="I1092" s="70"/>
      <c r="J1092" s="70"/>
      <c r="K1092" s="70"/>
      <c r="L1092" s="70"/>
      <c r="M1092" s="70"/>
      <c r="N1092" s="70"/>
      <c r="O1092" s="70"/>
      <c r="P1092" s="70"/>
      <c r="Q1092" s="70"/>
      <c r="R1092" s="70"/>
      <c r="S1092" s="70"/>
      <c r="T1092" s="70"/>
      <c r="U1092" s="70"/>
      <c r="V1092" s="70"/>
      <c r="W1092" s="70"/>
      <c r="X1092" s="70"/>
      <c r="Y1092" s="70"/>
      <c r="Z1092" s="70"/>
      <c r="AA1092" s="70"/>
      <c r="AB1092" s="70"/>
      <c r="AC1092" s="70"/>
      <c r="AD1092" s="70"/>
      <c r="AE1092" s="70"/>
      <c r="AF1092" s="70"/>
      <c r="AG1092" s="70"/>
      <c r="AH1092" s="70"/>
      <c r="AI1092" s="70"/>
      <c r="AJ1092" s="70"/>
      <c r="AK1092" s="70"/>
      <c r="AL1092" s="70"/>
      <c r="AM1092" s="70"/>
      <c r="AN1092" s="70"/>
      <c r="AO1092" s="70"/>
      <c r="AP1092" s="70"/>
      <c r="AQ1092" s="70"/>
      <c r="AR1092" s="70"/>
      <c r="AS1092" s="70"/>
      <c r="AT1092" s="70"/>
      <c r="AU1092" s="70"/>
      <c r="AV1092" s="70"/>
      <c r="AW1092" s="70"/>
      <c r="AX1092" s="70"/>
      <c r="AY1092" s="70"/>
      <c r="AZ1092" s="70"/>
      <c r="BA1092" s="70"/>
      <c r="BB1092" s="70"/>
      <c r="BC1092" s="70"/>
      <c r="BD1092" s="70"/>
      <c r="BE1092" s="70"/>
      <c r="BF1092" s="70"/>
      <c r="BG1092" s="70"/>
      <c r="BH1092" s="70"/>
      <c r="BI1092" s="70"/>
      <c r="BJ1092" s="70"/>
      <c r="BK1092" s="70"/>
      <c r="BL1092" s="70"/>
      <c r="BM1092" s="70"/>
      <c r="BN1092" s="70"/>
      <c r="BO1092" s="70"/>
      <c r="BP1092" s="70"/>
      <c r="BQ1092" s="70"/>
      <c r="BR1092" s="70"/>
      <c r="BS1092" s="70"/>
      <c r="BT1092" s="70"/>
      <c r="BU1092" s="70"/>
      <c r="BV1092" s="70"/>
      <c r="BW1092" s="70"/>
      <c r="BX1092" s="70"/>
      <c r="BY1092" s="70"/>
      <c r="BZ1092" s="70"/>
      <c r="CA1092" s="70"/>
    </row>
    <row r="1093" spans="2:79" s="67" customFormat="1" hidden="1">
      <c r="B1093" s="85"/>
      <c r="C1093" s="86"/>
      <c r="D1093" s="250"/>
      <c r="E1093" s="84"/>
      <c r="F1093" s="70"/>
      <c r="G1093" s="70"/>
      <c r="H1093" s="70"/>
      <c r="I1093" s="70"/>
      <c r="J1093" s="70"/>
      <c r="K1093" s="70"/>
      <c r="L1093" s="70"/>
      <c r="M1093" s="70"/>
      <c r="N1093" s="70"/>
      <c r="O1093" s="70"/>
      <c r="P1093" s="70"/>
      <c r="Q1093" s="70"/>
      <c r="R1093" s="70"/>
      <c r="S1093" s="70"/>
      <c r="T1093" s="70"/>
      <c r="U1093" s="70"/>
      <c r="V1093" s="70"/>
      <c r="W1093" s="70"/>
      <c r="X1093" s="70"/>
      <c r="Y1093" s="70"/>
      <c r="Z1093" s="70"/>
      <c r="AA1093" s="70"/>
      <c r="AB1093" s="70"/>
      <c r="AC1093" s="70"/>
      <c r="AD1093" s="70"/>
      <c r="AE1093" s="70"/>
      <c r="AF1093" s="70"/>
      <c r="AG1093" s="70"/>
      <c r="AH1093" s="70"/>
      <c r="AI1093" s="70"/>
      <c r="AJ1093" s="70"/>
      <c r="AK1093" s="70"/>
      <c r="AL1093" s="70"/>
      <c r="AM1093" s="70"/>
      <c r="AN1093" s="70"/>
      <c r="AO1093" s="70"/>
      <c r="AP1093" s="70"/>
      <c r="AQ1093" s="70"/>
      <c r="AR1093" s="70"/>
      <c r="AS1093" s="70"/>
      <c r="AT1093" s="70"/>
      <c r="AU1093" s="70"/>
      <c r="AV1093" s="70"/>
      <c r="AW1093" s="70"/>
      <c r="AX1093" s="70"/>
      <c r="AY1093" s="70"/>
      <c r="AZ1093" s="70"/>
      <c r="BA1093" s="70"/>
      <c r="BB1093" s="70"/>
      <c r="BC1093" s="70"/>
      <c r="BD1093" s="70"/>
      <c r="BE1093" s="70"/>
      <c r="BF1093" s="70"/>
      <c r="BG1093" s="70"/>
      <c r="BH1093" s="70"/>
      <c r="BI1093" s="70"/>
      <c r="BJ1093" s="70"/>
      <c r="BK1093" s="70"/>
      <c r="BL1093" s="70"/>
      <c r="BM1093" s="70"/>
      <c r="BN1093" s="70"/>
      <c r="BO1093" s="70"/>
      <c r="BP1093" s="70"/>
      <c r="BQ1093" s="70"/>
      <c r="BR1093" s="70"/>
      <c r="BS1093" s="70"/>
      <c r="BT1093" s="70"/>
      <c r="BU1093" s="70"/>
      <c r="BV1093" s="70"/>
      <c r="BW1093" s="70"/>
      <c r="BX1093" s="70"/>
      <c r="BY1093" s="70"/>
      <c r="BZ1093" s="70"/>
      <c r="CA1093" s="70"/>
    </row>
    <row r="1094" spans="2:79" s="67" customFormat="1" hidden="1">
      <c r="B1094" s="85"/>
      <c r="C1094" s="86"/>
      <c r="D1094" s="250"/>
      <c r="E1094" s="84"/>
      <c r="F1094" s="70"/>
      <c r="G1094" s="70"/>
      <c r="H1094" s="70"/>
      <c r="I1094" s="70"/>
      <c r="J1094" s="70"/>
      <c r="K1094" s="70"/>
      <c r="L1094" s="70"/>
      <c r="M1094" s="70"/>
      <c r="N1094" s="70"/>
      <c r="O1094" s="70"/>
      <c r="P1094" s="70"/>
      <c r="Q1094" s="70"/>
      <c r="R1094" s="70"/>
      <c r="S1094" s="70"/>
      <c r="T1094" s="70"/>
      <c r="U1094" s="70"/>
      <c r="V1094" s="70"/>
      <c r="W1094" s="70"/>
      <c r="X1094" s="70"/>
      <c r="Y1094" s="70"/>
      <c r="Z1094" s="70"/>
      <c r="AA1094" s="70"/>
      <c r="AB1094" s="70"/>
      <c r="AC1094" s="70"/>
      <c r="AD1094" s="70"/>
      <c r="AE1094" s="70"/>
      <c r="AF1094" s="70"/>
      <c r="AG1094" s="70"/>
      <c r="AH1094" s="70"/>
      <c r="AI1094" s="70"/>
      <c r="AJ1094" s="70"/>
      <c r="AK1094" s="70"/>
      <c r="AL1094" s="70"/>
      <c r="AM1094" s="70"/>
      <c r="AN1094" s="70"/>
      <c r="AO1094" s="70"/>
      <c r="AP1094" s="70"/>
      <c r="AQ1094" s="70"/>
      <c r="AR1094" s="70"/>
      <c r="AS1094" s="70"/>
      <c r="AT1094" s="70"/>
      <c r="AU1094" s="70"/>
      <c r="AV1094" s="70"/>
      <c r="AW1094" s="70"/>
      <c r="AX1094" s="70"/>
      <c r="AY1094" s="70"/>
      <c r="AZ1094" s="70"/>
      <c r="BA1094" s="70"/>
      <c r="BB1094" s="70"/>
      <c r="BC1094" s="70"/>
      <c r="BD1094" s="70"/>
      <c r="BE1094" s="70"/>
      <c r="BF1094" s="70"/>
      <c r="BG1094" s="70"/>
      <c r="BH1094" s="70"/>
      <c r="BI1094" s="70"/>
      <c r="BJ1094" s="70"/>
      <c r="BK1094" s="70"/>
      <c r="BL1094" s="70"/>
      <c r="BM1094" s="70"/>
      <c r="BN1094" s="70"/>
      <c r="BO1094" s="70"/>
      <c r="BP1094" s="70"/>
      <c r="BQ1094" s="70"/>
      <c r="BR1094" s="70"/>
      <c r="BS1094" s="70"/>
      <c r="BT1094" s="70"/>
      <c r="BU1094" s="70"/>
      <c r="BV1094" s="70"/>
      <c r="BW1094" s="70"/>
      <c r="BX1094" s="70"/>
      <c r="BY1094" s="70"/>
      <c r="BZ1094" s="70"/>
      <c r="CA1094" s="70"/>
    </row>
    <row r="1095" spans="2:79" s="67" customFormat="1" hidden="1">
      <c r="B1095" s="85"/>
      <c r="C1095" s="86"/>
      <c r="D1095" s="250"/>
      <c r="E1095" s="84"/>
      <c r="F1095" s="70"/>
      <c r="G1095" s="70"/>
      <c r="H1095" s="70"/>
      <c r="I1095" s="70"/>
      <c r="J1095" s="70"/>
      <c r="K1095" s="70"/>
      <c r="L1095" s="70"/>
      <c r="M1095" s="70"/>
      <c r="N1095" s="70"/>
      <c r="O1095" s="70"/>
      <c r="P1095" s="70"/>
      <c r="Q1095" s="70"/>
      <c r="R1095" s="70"/>
      <c r="S1095" s="70"/>
      <c r="T1095" s="70"/>
      <c r="U1095" s="70"/>
      <c r="V1095" s="70"/>
      <c r="W1095" s="70"/>
      <c r="X1095" s="70"/>
      <c r="Y1095" s="70"/>
      <c r="Z1095" s="70"/>
      <c r="AA1095" s="70"/>
      <c r="AB1095" s="70"/>
      <c r="AC1095" s="70"/>
      <c r="AD1095" s="70"/>
      <c r="AE1095" s="70"/>
      <c r="AF1095" s="70"/>
      <c r="AG1095" s="70"/>
      <c r="AH1095" s="70"/>
      <c r="AI1095" s="70"/>
      <c r="AJ1095" s="70"/>
      <c r="AK1095" s="70"/>
      <c r="AL1095" s="70"/>
      <c r="AM1095" s="70"/>
      <c r="AN1095" s="70"/>
      <c r="AO1095" s="70"/>
      <c r="AP1095" s="70"/>
      <c r="AQ1095" s="70"/>
      <c r="AR1095" s="70"/>
      <c r="AS1095" s="70"/>
      <c r="AT1095" s="70"/>
      <c r="AU1095" s="70"/>
      <c r="AV1095" s="70"/>
      <c r="AW1095" s="70"/>
      <c r="AX1095" s="70"/>
      <c r="AY1095" s="70"/>
      <c r="AZ1095" s="70"/>
      <c r="BA1095" s="70"/>
      <c r="BB1095" s="70"/>
      <c r="BC1095" s="70"/>
      <c r="BD1095" s="70"/>
      <c r="BE1095" s="70"/>
      <c r="BF1095" s="70"/>
      <c r="BG1095" s="70"/>
      <c r="BH1095" s="70"/>
      <c r="BI1095" s="70"/>
      <c r="BJ1095" s="70"/>
      <c r="BK1095" s="70"/>
      <c r="BL1095" s="70"/>
      <c r="BM1095" s="70"/>
      <c r="BN1095" s="70"/>
      <c r="BO1095" s="70"/>
      <c r="BP1095" s="70"/>
      <c r="BQ1095" s="70"/>
      <c r="BR1095" s="70"/>
      <c r="BS1095" s="70"/>
      <c r="BT1095" s="70"/>
      <c r="BU1095" s="70"/>
      <c r="BV1095" s="70"/>
      <c r="BW1095" s="70"/>
      <c r="BX1095" s="70"/>
      <c r="BY1095" s="70"/>
      <c r="BZ1095" s="70"/>
      <c r="CA1095" s="70"/>
    </row>
    <row r="1096" spans="2:79" s="67" customFormat="1" hidden="1">
      <c r="B1096" s="85"/>
      <c r="C1096" s="86"/>
      <c r="D1096" s="250"/>
      <c r="E1096" s="84"/>
      <c r="F1096" s="70"/>
      <c r="G1096" s="70"/>
      <c r="H1096" s="70"/>
      <c r="I1096" s="70"/>
      <c r="J1096" s="70"/>
      <c r="K1096" s="70"/>
      <c r="L1096" s="70"/>
      <c r="M1096" s="70"/>
      <c r="N1096" s="70"/>
      <c r="O1096" s="70"/>
      <c r="P1096" s="70"/>
      <c r="Q1096" s="70"/>
      <c r="R1096" s="70"/>
      <c r="S1096" s="70"/>
      <c r="T1096" s="70"/>
      <c r="U1096" s="70"/>
      <c r="V1096" s="70"/>
      <c r="W1096" s="70"/>
      <c r="X1096" s="70"/>
      <c r="Y1096" s="70"/>
      <c r="Z1096" s="70"/>
      <c r="AA1096" s="70"/>
      <c r="AB1096" s="70"/>
      <c r="AC1096" s="70"/>
      <c r="AD1096" s="70"/>
      <c r="AE1096" s="70"/>
      <c r="AF1096" s="70"/>
      <c r="AG1096" s="70"/>
      <c r="AH1096" s="70"/>
      <c r="AI1096" s="70"/>
      <c r="AJ1096" s="70"/>
      <c r="AK1096" s="70"/>
      <c r="AL1096" s="70"/>
      <c r="AM1096" s="70"/>
      <c r="AN1096" s="70"/>
      <c r="AO1096" s="70"/>
      <c r="AP1096" s="70"/>
      <c r="AQ1096" s="70"/>
      <c r="AR1096" s="70"/>
      <c r="AS1096" s="70"/>
      <c r="AT1096" s="70"/>
      <c r="AU1096" s="70"/>
      <c r="AV1096" s="70"/>
      <c r="AW1096" s="70"/>
      <c r="AX1096" s="70"/>
      <c r="AY1096" s="70"/>
      <c r="AZ1096" s="70"/>
      <c r="BA1096" s="70"/>
      <c r="BB1096" s="70"/>
      <c r="BC1096" s="70"/>
      <c r="BD1096" s="70"/>
      <c r="BE1096" s="70"/>
      <c r="BF1096" s="70"/>
      <c r="BG1096" s="70"/>
      <c r="BH1096" s="70"/>
      <c r="BI1096" s="70"/>
      <c r="BJ1096" s="70"/>
      <c r="BK1096" s="70"/>
      <c r="BL1096" s="70"/>
      <c r="BM1096" s="70"/>
      <c r="BN1096" s="70"/>
      <c r="BO1096" s="70"/>
      <c r="BP1096" s="70"/>
      <c r="BQ1096" s="70"/>
      <c r="BR1096" s="70"/>
      <c r="BS1096" s="70"/>
      <c r="BT1096" s="70"/>
      <c r="BU1096" s="70"/>
      <c r="BV1096" s="70"/>
      <c r="BW1096" s="70"/>
      <c r="BX1096" s="70"/>
      <c r="BY1096" s="70"/>
      <c r="BZ1096" s="70"/>
      <c r="CA1096" s="70"/>
    </row>
    <row r="1097" spans="2:79" s="67" customFormat="1" hidden="1">
      <c r="B1097" s="85"/>
      <c r="C1097" s="86"/>
      <c r="D1097" s="250"/>
      <c r="E1097" s="84"/>
      <c r="F1097" s="70"/>
      <c r="G1097" s="70"/>
      <c r="H1097" s="70"/>
      <c r="I1097" s="70"/>
      <c r="J1097" s="70"/>
      <c r="K1097" s="70"/>
      <c r="L1097" s="70"/>
      <c r="M1097" s="70"/>
      <c r="N1097" s="70"/>
      <c r="O1097" s="70"/>
      <c r="P1097" s="70"/>
      <c r="Q1097" s="70"/>
      <c r="R1097" s="70"/>
      <c r="S1097" s="70"/>
      <c r="T1097" s="70"/>
      <c r="U1097" s="70"/>
      <c r="V1097" s="70"/>
      <c r="W1097" s="70"/>
      <c r="X1097" s="70"/>
      <c r="Y1097" s="70"/>
      <c r="Z1097" s="70"/>
      <c r="AA1097" s="70"/>
      <c r="AB1097" s="70"/>
      <c r="AC1097" s="70"/>
      <c r="AD1097" s="70"/>
      <c r="AE1097" s="70"/>
      <c r="AF1097" s="70"/>
      <c r="AG1097" s="70"/>
      <c r="AH1097" s="70"/>
      <c r="AI1097" s="70"/>
      <c r="AJ1097" s="70"/>
      <c r="AK1097" s="70"/>
      <c r="AL1097" s="70"/>
      <c r="AM1097" s="70"/>
      <c r="AN1097" s="70"/>
      <c r="AO1097" s="70"/>
      <c r="AP1097" s="70"/>
      <c r="AQ1097" s="70"/>
      <c r="AR1097" s="70"/>
      <c r="AS1097" s="70"/>
      <c r="AT1097" s="70"/>
      <c r="AU1097" s="70"/>
      <c r="AV1097" s="70"/>
      <c r="AW1097" s="70"/>
      <c r="AX1097" s="70"/>
      <c r="AY1097" s="70"/>
      <c r="AZ1097" s="70"/>
      <c r="BA1097" s="70"/>
      <c r="BB1097" s="70"/>
      <c r="BC1097" s="70"/>
      <c r="BD1097" s="70"/>
      <c r="BE1097" s="70"/>
      <c r="BF1097" s="70"/>
      <c r="BG1097" s="70"/>
      <c r="BH1097" s="70"/>
      <c r="BI1097" s="70"/>
      <c r="BJ1097" s="70"/>
      <c r="BK1097" s="70"/>
      <c r="BL1097" s="70"/>
      <c r="BM1097" s="70"/>
      <c r="BN1097" s="70"/>
      <c r="BO1097" s="70"/>
      <c r="BP1097" s="70"/>
      <c r="BQ1097" s="70"/>
      <c r="BR1097" s="70"/>
      <c r="BS1097" s="70"/>
      <c r="BT1097" s="70"/>
      <c r="BU1097" s="70"/>
      <c r="BV1097" s="70"/>
      <c r="BW1097" s="70"/>
      <c r="BX1097" s="70"/>
      <c r="BY1097" s="70"/>
      <c r="BZ1097" s="70"/>
      <c r="CA1097" s="70"/>
    </row>
    <row r="1098" spans="2:79" s="67" customFormat="1" hidden="1">
      <c r="B1098" s="85"/>
      <c r="C1098" s="86"/>
      <c r="D1098" s="250"/>
      <c r="E1098" s="84"/>
      <c r="F1098" s="70"/>
      <c r="G1098" s="70"/>
      <c r="H1098" s="70"/>
      <c r="I1098" s="70"/>
      <c r="J1098" s="70"/>
      <c r="K1098" s="70"/>
      <c r="L1098" s="70"/>
      <c r="M1098" s="70"/>
      <c r="N1098" s="70"/>
      <c r="O1098" s="70"/>
      <c r="P1098" s="70"/>
      <c r="Q1098" s="70"/>
      <c r="R1098" s="70"/>
      <c r="S1098" s="70"/>
      <c r="T1098" s="70"/>
      <c r="U1098" s="70"/>
      <c r="V1098" s="70"/>
      <c r="W1098" s="70"/>
      <c r="X1098" s="70"/>
      <c r="Y1098" s="70"/>
      <c r="Z1098" s="70"/>
      <c r="AA1098" s="70"/>
      <c r="AB1098" s="70"/>
      <c r="AC1098" s="70"/>
      <c r="AD1098" s="70"/>
      <c r="AE1098" s="70"/>
      <c r="AF1098" s="70"/>
      <c r="AG1098" s="70"/>
      <c r="AH1098" s="70"/>
      <c r="AI1098" s="70"/>
      <c r="AJ1098" s="70"/>
      <c r="AK1098" s="70"/>
      <c r="AL1098" s="70"/>
      <c r="AM1098" s="70"/>
      <c r="AN1098" s="70"/>
      <c r="AO1098" s="70"/>
      <c r="AP1098" s="70"/>
      <c r="AQ1098" s="70"/>
      <c r="AR1098" s="70"/>
      <c r="AS1098" s="70"/>
      <c r="AT1098" s="70"/>
      <c r="AU1098" s="70"/>
      <c r="AV1098" s="70"/>
      <c r="AW1098" s="70"/>
      <c r="AX1098" s="70"/>
      <c r="AY1098" s="70"/>
      <c r="AZ1098" s="70"/>
      <c r="BA1098" s="70"/>
      <c r="BB1098" s="70"/>
      <c r="BC1098" s="70"/>
      <c r="BD1098" s="70"/>
      <c r="BE1098" s="70"/>
      <c r="BF1098" s="70"/>
      <c r="BG1098" s="70"/>
      <c r="BH1098" s="70"/>
      <c r="BI1098" s="70"/>
      <c r="BJ1098" s="70"/>
      <c r="BK1098" s="70"/>
      <c r="BL1098" s="70"/>
      <c r="BM1098" s="70"/>
      <c r="BN1098" s="70"/>
      <c r="BO1098" s="70"/>
      <c r="BP1098" s="70"/>
      <c r="BQ1098" s="70"/>
      <c r="BR1098" s="70"/>
      <c r="BS1098" s="70"/>
      <c r="BT1098" s="70"/>
      <c r="BU1098" s="70"/>
      <c r="BV1098" s="70"/>
      <c r="BW1098" s="70"/>
      <c r="BX1098" s="70"/>
      <c r="BY1098" s="70"/>
      <c r="BZ1098" s="70"/>
      <c r="CA1098" s="70"/>
    </row>
    <row r="1099" spans="2:79" s="67" customFormat="1" hidden="1">
      <c r="B1099" s="85"/>
      <c r="C1099" s="86"/>
      <c r="D1099" s="250"/>
      <c r="E1099" s="84"/>
      <c r="F1099" s="70"/>
      <c r="G1099" s="70"/>
      <c r="H1099" s="70"/>
      <c r="I1099" s="70"/>
      <c r="J1099" s="70"/>
      <c r="K1099" s="70"/>
      <c r="L1099" s="70"/>
      <c r="M1099" s="70"/>
      <c r="N1099" s="70"/>
      <c r="O1099" s="70"/>
      <c r="P1099" s="70"/>
      <c r="Q1099" s="70"/>
      <c r="R1099" s="70"/>
      <c r="S1099" s="70"/>
      <c r="T1099" s="70"/>
      <c r="U1099" s="70"/>
      <c r="V1099" s="70"/>
      <c r="W1099" s="70"/>
      <c r="X1099" s="70"/>
      <c r="Y1099" s="70"/>
      <c r="Z1099" s="70"/>
      <c r="AA1099" s="70"/>
      <c r="AB1099" s="70"/>
      <c r="AC1099" s="70"/>
      <c r="AD1099" s="70"/>
      <c r="AE1099" s="70"/>
      <c r="AF1099" s="70"/>
      <c r="AG1099" s="70"/>
      <c r="AH1099" s="70"/>
      <c r="AI1099" s="70"/>
      <c r="AJ1099" s="70"/>
      <c r="AK1099" s="70"/>
      <c r="AL1099" s="70"/>
      <c r="AM1099" s="70"/>
      <c r="AN1099" s="70"/>
      <c r="AO1099" s="70"/>
      <c r="AP1099" s="70"/>
      <c r="AQ1099" s="70"/>
      <c r="AR1099" s="70"/>
      <c r="AS1099" s="70"/>
      <c r="AT1099" s="70"/>
      <c r="AU1099" s="70"/>
      <c r="AV1099" s="70"/>
      <c r="AW1099" s="70"/>
      <c r="AX1099" s="70"/>
      <c r="AY1099" s="70"/>
      <c r="AZ1099" s="70"/>
      <c r="BA1099" s="70"/>
      <c r="BB1099" s="70"/>
      <c r="BC1099" s="70"/>
      <c r="BD1099" s="70"/>
      <c r="BE1099" s="70"/>
      <c r="BF1099" s="70"/>
      <c r="BG1099" s="70"/>
      <c r="BH1099" s="70"/>
      <c r="BI1099" s="70"/>
      <c r="BJ1099" s="70"/>
      <c r="BK1099" s="70"/>
      <c r="BL1099" s="70"/>
      <c r="BM1099" s="70"/>
      <c r="BN1099" s="70"/>
      <c r="BO1099" s="70"/>
      <c r="BP1099" s="70"/>
      <c r="BQ1099" s="70"/>
      <c r="BR1099" s="70"/>
      <c r="BS1099" s="70"/>
      <c r="BT1099" s="70"/>
      <c r="BU1099" s="70"/>
      <c r="BV1099" s="70"/>
      <c r="BW1099" s="70"/>
      <c r="BX1099" s="70"/>
      <c r="BY1099" s="70"/>
      <c r="BZ1099" s="70"/>
      <c r="CA1099" s="70"/>
    </row>
    <row r="1100" spans="2:79" s="67" customFormat="1" hidden="1">
      <c r="B1100" s="85"/>
      <c r="C1100" s="86"/>
      <c r="D1100" s="250"/>
      <c r="E1100" s="84"/>
      <c r="F1100" s="70"/>
      <c r="G1100" s="70"/>
      <c r="H1100" s="70"/>
      <c r="I1100" s="70"/>
      <c r="J1100" s="70"/>
      <c r="K1100" s="70"/>
      <c r="L1100" s="70"/>
      <c r="M1100" s="70"/>
      <c r="N1100" s="70"/>
      <c r="O1100" s="70"/>
      <c r="P1100" s="70"/>
      <c r="Q1100" s="70"/>
      <c r="R1100" s="70"/>
      <c r="S1100" s="70"/>
      <c r="T1100" s="70"/>
      <c r="U1100" s="70"/>
      <c r="V1100" s="70"/>
      <c r="W1100" s="70"/>
      <c r="X1100" s="70"/>
      <c r="Y1100" s="70"/>
      <c r="Z1100" s="70"/>
      <c r="AA1100" s="70"/>
      <c r="AB1100" s="70"/>
      <c r="AC1100" s="70"/>
      <c r="AD1100" s="70"/>
      <c r="AE1100" s="70"/>
      <c r="AF1100" s="70"/>
      <c r="AG1100" s="70"/>
      <c r="AH1100" s="70"/>
      <c r="AI1100" s="70"/>
      <c r="AJ1100" s="70"/>
      <c r="AK1100" s="70"/>
      <c r="AL1100" s="70"/>
      <c r="AM1100" s="70"/>
      <c r="AN1100" s="70"/>
      <c r="AO1100" s="70"/>
      <c r="AP1100" s="70"/>
      <c r="AQ1100" s="70"/>
      <c r="AR1100" s="70"/>
      <c r="AS1100" s="70"/>
      <c r="AT1100" s="70"/>
      <c r="AU1100" s="70"/>
      <c r="AV1100" s="70"/>
      <c r="AW1100" s="70"/>
      <c r="AX1100" s="70"/>
      <c r="AY1100" s="70"/>
      <c r="AZ1100" s="70"/>
      <c r="BA1100" s="70"/>
      <c r="BB1100" s="70"/>
      <c r="BC1100" s="70"/>
      <c r="BD1100" s="70"/>
      <c r="BE1100" s="70"/>
      <c r="BF1100" s="70"/>
      <c r="BG1100" s="70"/>
      <c r="BH1100" s="70"/>
      <c r="BI1100" s="70"/>
      <c r="BJ1100" s="70"/>
      <c r="BK1100" s="70"/>
      <c r="BL1100" s="70"/>
      <c r="BM1100" s="70"/>
      <c r="BN1100" s="70"/>
      <c r="BO1100" s="70"/>
      <c r="BP1100" s="70"/>
      <c r="BQ1100" s="70"/>
      <c r="BR1100" s="70"/>
      <c r="BS1100" s="70"/>
      <c r="BT1100" s="70"/>
      <c r="BU1100" s="70"/>
      <c r="BV1100" s="70"/>
      <c r="BW1100" s="70"/>
      <c r="BX1100" s="70"/>
      <c r="BY1100" s="70"/>
      <c r="BZ1100" s="70"/>
      <c r="CA1100" s="70"/>
    </row>
    <row r="1101" spans="2:79" s="67" customFormat="1" hidden="1">
      <c r="B1101" s="85"/>
      <c r="C1101" s="86"/>
      <c r="D1101" s="250"/>
      <c r="E1101" s="84"/>
      <c r="F1101" s="70"/>
      <c r="G1101" s="70"/>
      <c r="H1101" s="70"/>
      <c r="I1101" s="70"/>
      <c r="J1101" s="70"/>
      <c r="K1101" s="70"/>
      <c r="L1101" s="70"/>
      <c r="M1101" s="70"/>
      <c r="N1101" s="70"/>
      <c r="O1101" s="70"/>
      <c r="P1101" s="70"/>
      <c r="Q1101" s="70"/>
      <c r="R1101" s="70"/>
      <c r="S1101" s="70"/>
      <c r="T1101" s="70"/>
      <c r="U1101" s="70"/>
      <c r="V1101" s="70"/>
      <c r="W1101" s="70"/>
      <c r="X1101" s="70"/>
      <c r="Y1101" s="70"/>
      <c r="Z1101" s="70"/>
      <c r="AA1101" s="70"/>
      <c r="AB1101" s="70"/>
      <c r="AC1101" s="70"/>
      <c r="AD1101" s="70"/>
      <c r="AE1101" s="70"/>
      <c r="AF1101" s="70"/>
      <c r="AG1101" s="70"/>
      <c r="AH1101" s="70"/>
      <c r="AI1101" s="70"/>
      <c r="AJ1101" s="70"/>
      <c r="AK1101" s="70"/>
      <c r="AL1101" s="70"/>
      <c r="AM1101" s="70"/>
      <c r="AN1101" s="70"/>
      <c r="AO1101" s="70"/>
      <c r="AP1101" s="70"/>
      <c r="AQ1101" s="70"/>
      <c r="AR1101" s="70"/>
      <c r="AS1101" s="70"/>
      <c r="AT1101" s="70"/>
      <c r="AU1101" s="70"/>
      <c r="AV1101" s="70"/>
      <c r="AW1101" s="70"/>
      <c r="AX1101" s="70"/>
      <c r="AY1101" s="70"/>
      <c r="AZ1101" s="70"/>
      <c r="BA1101" s="70"/>
      <c r="BB1101" s="70"/>
      <c r="BC1101" s="70"/>
      <c r="BD1101" s="70"/>
      <c r="BE1101" s="70"/>
      <c r="BF1101" s="70"/>
      <c r="BG1101" s="70"/>
      <c r="BH1101" s="70"/>
      <c r="BI1101" s="70"/>
      <c r="BJ1101" s="70"/>
      <c r="BK1101" s="70"/>
      <c r="BL1101" s="70"/>
      <c r="BM1101" s="70"/>
      <c r="BN1101" s="70"/>
      <c r="BO1101" s="70"/>
      <c r="BP1101" s="70"/>
      <c r="BQ1101" s="70"/>
      <c r="BR1101" s="70"/>
      <c r="BS1101" s="70"/>
      <c r="BT1101" s="70"/>
      <c r="BU1101" s="70"/>
      <c r="BV1101" s="70"/>
      <c r="BW1101" s="70"/>
      <c r="BX1101" s="70"/>
      <c r="BY1101" s="70"/>
      <c r="BZ1101" s="70"/>
      <c r="CA1101" s="70"/>
    </row>
    <row r="1102" spans="2:79" s="67" customFormat="1" hidden="1">
      <c r="B1102" s="85"/>
      <c r="C1102" s="86"/>
      <c r="D1102" s="250"/>
      <c r="E1102" s="84"/>
      <c r="F1102" s="70"/>
      <c r="G1102" s="70"/>
      <c r="H1102" s="70"/>
      <c r="I1102" s="70"/>
      <c r="J1102" s="70"/>
      <c r="K1102" s="70"/>
      <c r="L1102" s="70"/>
      <c r="M1102" s="70"/>
      <c r="N1102" s="70"/>
      <c r="O1102" s="70"/>
      <c r="P1102" s="70"/>
      <c r="Q1102" s="70"/>
      <c r="R1102" s="70"/>
      <c r="S1102" s="70"/>
      <c r="T1102" s="70"/>
      <c r="U1102" s="70"/>
      <c r="V1102" s="70"/>
      <c r="W1102" s="70"/>
      <c r="X1102" s="70"/>
      <c r="Y1102" s="70"/>
      <c r="Z1102" s="70"/>
      <c r="AA1102" s="70"/>
      <c r="AB1102" s="70"/>
      <c r="AC1102" s="70"/>
      <c r="AD1102" s="70"/>
      <c r="AE1102" s="70"/>
      <c r="AF1102" s="70"/>
      <c r="AG1102" s="70"/>
      <c r="AH1102" s="70"/>
      <c r="AI1102" s="70"/>
      <c r="AJ1102" s="70"/>
      <c r="AK1102" s="70"/>
      <c r="AL1102" s="70"/>
      <c r="AM1102" s="70"/>
      <c r="AN1102" s="70"/>
      <c r="AO1102" s="70"/>
      <c r="AP1102" s="70"/>
      <c r="AQ1102" s="70"/>
      <c r="AR1102" s="70"/>
      <c r="AS1102" s="70"/>
      <c r="AT1102" s="70"/>
      <c r="AU1102" s="70"/>
      <c r="AV1102" s="70"/>
      <c r="AW1102" s="70"/>
      <c r="AX1102" s="70"/>
      <c r="AY1102" s="70"/>
      <c r="AZ1102" s="70"/>
      <c r="BA1102" s="70"/>
      <c r="BB1102" s="70"/>
      <c r="BC1102" s="70"/>
      <c r="BD1102" s="70"/>
      <c r="BE1102" s="70"/>
      <c r="BF1102" s="70"/>
      <c r="BG1102" s="70"/>
      <c r="BH1102" s="70"/>
      <c r="BI1102" s="70"/>
      <c r="BJ1102" s="70"/>
      <c r="BK1102" s="70"/>
      <c r="BL1102" s="70"/>
      <c r="BM1102" s="70"/>
      <c r="BN1102" s="70"/>
      <c r="BO1102" s="70"/>
      <c r="BP1102" s="70"/>
      <c r="BQ1102" s="70"/>
      <c r="BR1102" s="70"/>
      <c r="BS1102" s="70"/>
      <c r="BT1102" s="70"/>
      <c r="BU1102" s="70"/>
      <c r="BV1102" s="70"/>
      <c r="BW1102" s="70"/>
      <c r="BX1102" s="70"/>
      <c r="BY1102" s="70"/>
      <c r="BZ1102" s="70"/>
      <c r="CA1102" s="70"/>
    </row>
    <row r="1103" spans="2:79" s="67" customFormat="1" hidden="1">
      <c r="B1103" s="85"/>
      <c r="C1103" s="86"/>
      <c r="D1103" s="250"/>
      <c r="E1103" s="84"/>
      <c r="F1103" s="70"/>
      <c r="G1103" s="70"/>
      <c r="H1103" s="70"/>
      <c r="I1103" s="70"/>
      <c r="J1103" s="70"/>
      <c r="K1103" s="70"/>
      <c r="L1103" s="70"/>
      <c r="M1103" s="70"/>
      <c r="N1103" s="70"/>
      <c r="O1103" s="70"/>
      <c r="P1103" s="70"/>
      <c r="Q1103" s="70"/>
      <c r="R1103" s="70"/>
      <c r="S1103" s="70"/>
      <c r="T1103" s="70"/>
      <c r="U1103" s="70"/>
      <c r="V1103" s="70"/>
      <c r="W1103" s="70"/>
      <c r="X1103" s="70"/>
      <c r="Y1103" s="70"/>
      <c r="Z1103" s="70"/>
      <c r="AA1103" s="70"/>
      <c r="AB1103" s="70"/>
      <c r="AC1103" s="70"/>
      <c r="AD1103" s="70"/>
      <c r="AE1103" s="70"/>
      <c r="AF1103" s="70"/>
      <c r="AG1103" s="70"/>
      <c r="AH1103" s="70"/>
      <c r="AI1103" s="70"/>
      <c r="AJ1103" s="70"/>
      <c r="AK1103" s="70"/>
      <c r="AL1103" s="70"/>
      <c r="AM1103" s="70"/>
      <c r="AN1103" s="70"/>
      <c r="AO1103" s="70"/>
      <c r="AP1103" s="70"/>
      <c r="AQ1103" s="70"/>
      <c r="AR1103" s="70"/>
      <c r="AS1103" s="70"/>
      <c r="AT1103" s="70"/>
      <c r="AU1103" s="70"/>
      <c r="AV1103" s="70"/>
      <c r="AW1103" s="70"/>
      <c r="AX1103" s="70"/>
      <c r="AY1103" s="70"/>
      <c r="AZ1103" s="70"/>
      <c r="BA1103" s="70"/>
      <c r="BB1103" s="70"/>
      <c r="BC1103" s="70"/>
      <c r="BD1103" s="70"/>
      <c r="BE1103" s="70"/>
      <c r="BF1103" s="70"/>
      <c r="BG1103" s="70"/>
      <c r="BH1103" s="70"/>
      <c r="BI1103" s="70"/>
      <c r="BJ1103" s="70"/>
      <c r="BK1103" s="70"/>
      <c r="BL1103" s="70"/>
      <c r="BM1103" s="70"/>
      <c r="BN1103" s="70"/>
      <c r="BO1103" s="70"/>
      <c r="BP1103" s="70"/>
      <c r="BQ1103" s="70"/>
      <c r="BR1103" s="70"/>
      <c r="BS1103" s="70"/>
      <c r="BT1103" s="70"/>
      <c r="BU1103" s="70"/>
      <c r="BV1103" s="70"/>
      <c r="BW1103" s="70"/>
      <c r="BX1103" s="70"/>
      <c r="BY1103" s="70"/>
      <c r="BZ1103" s="70"/>
      <c r="CA1103" s="70"/>
    </row>
    <row r="1104" spans="2:79" s="67" customFormat="1" hidden="1">
      <c r="B1104" s="85"/>
      <c r="C1104" s="86"/>
      <c r="D1104" s="250"/>
      <c r="E1104" s="84"/>
      <c r="F1104" s="70"/>
      <c r="G1104" s="70"/>
      <c r="H1104" s="70"/>
      <c r="I1104" s="70"/>
      <c r="J1104" s="70"/>
      <c r="K1104" s="70"/>
      <c r="L1104" s="70"/>
      <c r="M1104" s="70"/>
      <c r="N1104" s="70"/>
      <c r="O1104" s="70"/>
      <c r="P1104" s="70"/>
      <c r="Q1104" s="70"/>
      <c r="R1104" s="70"/>
      <c r="S1104" s="70"/>
      <c r="T1104" s="70"/>
      <c r="U1104" s="70"/>
      <c r="V1104" s="70"/>
      <c r="W1104" s="70"/>
      <c r="X1104" s="70"/>
      <c r="Y1104" s="70"/>
      <c r="Z1104" s="70"/>
      <c r="AA1104" s="70"/>
      <c r="AB1104" s="70"/>
      <c r="AC1104" s="70"/>
      <c r="AD1104" s="70"/>
      <c r="AE1104" s="70"/>
      <c r="AF1104" s="70"/>
      <c r="AG1104" s="70"/>
      <c r="AH1104" s="70"/>
      <c r="AI1104" s="70"/>
      <c r="AJ1104" s="70"/>
      <c r="AK1104" s="70"/>
      <c r="AL1104" s="70"/>
      <c r="AM1104" s="70"/>
      <c r="AN1104" s="70"/>
      <c r="AO1104" s="70"/>
      <c r="AP1104" s="70"/>
      <c r="AQ1104" s="70"/>
      <c r="AR1104" s="70"/>
      <c r="AS1104" s="70"/>
      <c r="AT1104" s="70"/>
      <c r="AU1104" s="70"/>
      <c r="AV1104" s="70"/>
      <c r="AW1104" s="70"/>
      <c r="AX1104" s="70"/>
      <c r="AY1104" s="70"/>
      <c r="AZ1104" s="70"/>
      <c r="BA1104" s="70"/>
      <c r="BB1104" s="70"/>
      <c r="BC1104" s="70"/>
      <c r="BD1104" s="70"/>
      <c r="BE1104" s="70"/>
      <c r="BF1104" s="70"/>
      <c r="BG1104" s="70"/>
      <c r="BH1104" s="70"/>
      <c r="BI1104" s="70"/>
      <c r="BJ1104" s="70"/>
      <c r="BK1104" s="70"/>
      <c r="BL1104" s="70"/>
      <c r="BM1104" s="70"/>
      <c r="BN1104" s="70"/>
      <c r="BO1104" s="70"/>
      <c r="BP1104" s="70"/>
      <c r="BQ1104" s="70"/>
      <c r="BR1104" s="70"/>
      <c r="BS1104" s="70"/>
      <c r="BT1104" s="70"/>
      <c r="BU1104" s="70"/>
      <c r="BV1104" s="70"/>
      <c r="BW1104" s="70"/>
      <c r="BX1104" s="70"/>
      <c r="BY1104" s="70"/>
      <c r="BZ1104" s="70"/>
      <c r="CA1104" s="70"/>
    </row>
    <row r="1105" spans="2:79" s="67" customFormat="1" hidden="1">
      <c r="B1105" s="85"/>
      <c r="C1105" s="86"/>
      <c r="D1105" s="250"/>
      <c r="E1105" s="84"/>
      <c r="F1105" s="70"/>
      <c r="G1105" s="70"/>
      <c r="H1105" s="70"/>
      <c r="I1105" s="70"/>
      <c r="J1105" s="70"/>
      <c r="K1105" s="70"/>
      <c r="L1105" s="70"/>
      <c r="M1105" s="70"/>
      <c r="N1105" s="70"/>
      <c r="O1105" s="70"/>
      <c r="P1105" s="70"/>
      <c r="Q1105" s="70"/>
      <c r="R1105" s="70"/>
      <c r="S1105" s="70"/>
      <c r="T1105" s="70"/>
      <c r="U1105" s="70"/>
      <c r="V1105" s="70"/>
      <c r="W1105" s="70"/>
      <c r="X1105" s="70"/>
      <c r="Y1105" s="70"/>
      <c r="Z1105" s="70"/>
      <c r="AA1105" s="70"/>
      <c r="AB1105" s="70"/>
      <c r="AC1105" s="70"/>
      <c r="AD1105" s="70"/>
      <c r="AE1105" s="70"/>
      <c r="AF1105" s="70"/>
      <c r="AG1105" s="70"/>
      <c r="AH1105" s="70"/>
      <c r="AI1105" s="70"/>
      <c r="AJ1105" s="70"/>
      <c r="AK1105" s="70"/>
      <c r="AL1105" s="70"/>
      <c r="AM1105" s="70"/>
      <c r="AN1105" s="70"/>
      <c r="AO1105" s="70"/>
      <c r="AP1105" s="70"/>
      <c r="AQ1105" s="70"/>
      <c r="AR1105" s="70"/>
      <c r="AS1105" s="70"/>
      <c r="AT1105" s="70"/>
      <c r="AU1105" s="70"/>
      <c r="AV1105" s="70"/>
      <c r="AW1105" s="70"/>
      <c r="AX1105" s="70"/>
      <c r="AY1105" s="70"/>
      <c r="AZ1105" s="70"/>
      <c r="BA1105" s="70"/>
      <c r="BB1105" s="70"/>
      <c r="BC1105" s="70"/>
      <c r="BD1105" s="70"/>
      <c r="BE1105" s="70"/>
      <c r="BF1105" s="70"/>
      <c r="BG1105" s="70"/>
      <c r="BH1105" s="70"/>
      <c r="BI1105" s="70"/>
      <c r="BJ1105" s="70"/>
      <c r="BK1105" s="70"/>
      <c r="BL1105" s="70"/>
      <c r="BM1105" s="70"/>
      <c r="BN1105" s="70"/>
      <c r="BO1105" s="70"/>
      <c r="BP1105" s="70"/>
      <c r="BQ1105" s="70"/>
      <c r="BR1105" s="70"/>
      <c r="BS1105" s="70"/>
      <c r="BT1105" s="70"/>
      <c r="BU1105" s="70"/>
      <c r="BV1105" s="70"/>
      <c r="BW1105" s="70"/>
      <c r="BX1105" s="70"/>
      <c r="BY1105" s="70"/>
      <c r="BZ1105" s="70"/>
      <c r="CA1105" s="70"/>
    </row>
    <row r="1106" spans="2:79" s="67" customFormat="1" hidden="1">
      <c r="B1106" s="85"/>
      <c r="C1106" s="86"/>
      <c r="D1106" s="250"/>
      <c r="E1106" s="84"/>
      <c r="F1106" s="70"/>
      <c r="G1106" s="70"/>
      <c r="H1106" s="70"/>
      <c r="I1106" s="70"/>
      <c r="J1106" s="70"/>
      <c r="K1106" s="70"/>
      <c r="L1106" s="70"/>
      <c r="M1106" s="70"/>
      <c r="N1106" s="70"/>
      <c r="O1106" s="70"/>
      <c r="P1106" s="70"/>
      <c r="Q1106" s="70"/>
      <c r="R1106" s="70"/>
      <c r="S1106" s="70"/>
      <c r="T1106" s="70"/>
      <c r="U1106" s="70"/>
      <c r="V1106" s="70"/>
      <c r="W1106" s="70"/>
      <c r="X1106" s="70"/>
      <c r="Y1106" s="70"/>
      <c r="Z1106" s="70"/>
      <c r="AA1106" s="70"/>
      <c r="AB1106" s="70"/>
      <c r="AC1106" s="70"/>
      <c r="AD1106" s="70"/>
      <c r="AE1106" s="70"/>
      <c r="AF1106" s="70"/>
      <c r="AG1106" s="70"/>
      <c r="AH1106" s="70"/>
      <c r="AI1106" s="70"/>
      <c r="AJ1106" s="70"/>
      <c r="AK1106" s="70"/>
      <c r="AL1106" s="70"/>
      <c r="AM1106" s="70"/>
      <c r="AN1106" s="70"/>
      <c r="AO1106" s="70"/>
      <c r="AP1106" s="70"/>
      <c r="AQ1106" s="70"/>
      <c r="AR1106" s="70"/>
      <c r="AS1106" s="70"/>
      <c r="AT1106" s="70"/>
      <c r="AU1106" s="70"/>
      <c r="AV1106" s="70"/>
      <c r="AW1106" s="70"/>
      <c r="AX1106" s="70"/>
      <c r="AY1106" s="70"/>
      <c r="AZ1106" s="70"/>
      <c r="BA1106" s="70"/>
      <c r="BB1106" s="70"/>
      <c r="BC1106" s="70"/>
      <c r="BD1106" s="70"/>
      <c r="BE1106" s="70"/>
      <c r="BF1106" s="70"/>
      <c r="BG1106" s="70"/>
      <c r="BH1106" s="70"/>
      <c r="BI1106" s="70"/>
      <c r="BJ1106" s="70"/>
      <c r="BK1106" s="70"/>
      <c r="BL1106" s="70"/>
      <c r="BM1106" s="70"/>
      <c r="BN1106" s="70"/>
      <c r="BO1106" s="70"/>
      <c r="BP1106" s="70"/>
      <c r="BQ1106" s="70"/>
      <c r="BR1106" s="70"/>
      <c r="BS1106" s="70"/>
      <c r="BT1106" s="70"/>
      <c r="BU1106" s="70"/>
      <c r="BV1106" s="70"/>
      <c r="BW1106" s="70"/>
      <c r="BX1106" s="70"/>
      <c r="BY1106" s="70"/>
      <c r="BZ1106" s="70"/>
      <c r="CA1106" s="70"/>
    </row>
    <row r="1107" spans="2:79" s="67" customFormat="1" hidden="1">
      <c r="B1107" s="85"/>
      <c r="C1107" s="86"/>
      <c r="D1107" s="250"/>
      <c r="E1107" s="84"/>
      <c r="F1107" s="70"/>
      <c r="G1107" s="70"/>
      <c r="H1107" s="70"/>
      <c r="I1107" s="70"/>
      <c r="J1107" s="70"/>
      <c r="K1107" s="70"/>
      <c r="L1107" s="70"/>
      <c r="M1107" s="70"/>
      <c r="N1107" s="70"/>
      <c r="O1107" s="70"/>
      <c r="P1107" s="70"/>
      <c r="Q1107" s="70"/>
      <c r="R1107" s="70"/>
      <c r="S1107" s="70"/>
      <c r="T1107" s="70"/>
      <c r="U1107" s="70"/>
      <c r="V1107" s="70"/>
      <c r="W1107" s="70"/>
      <c r="X1107" s="70"/>
      <c r="Y1107" s="70"/>
      <c r="Z1107" s="70"/>
      <c r="AA1107" s="70"/>
      <c r="AB1107" s="70"/>
      <c r="AC1107" s="70"/>
      <c r="AD1107" s="70"/>
      <c r="AE1107" s="70"/>
      <c r="AF1107" s="70"/>
      <c r="AG1107" s="70"/>
      <c r="AH1107" s="70"/>
      <c r="AI1107" s="70"/>
      <c r="AJ1107" s="70"/>
      <c r="AK1107" s="70"/>
      <c r="AL1107" s="70"/>
      <c r="AM1107" s="70"/>
      <c r="AN1107" s="70"/>
      <c r="AO1107" s="70"/>
      <c r="AP1107" s="70"/>
      <c r="AQ1107" s="70"/>
      <c r="AR1107" s="70"/>
      <c r="AS1107" s="70"/>
      <c r="AT1107" s="70"/>
      <c r="AU1107" s="70"/>
      <c r="AV1107" s="70"/>
      <c r="AW1107" s="70"/>
      <c r="AX1107" s="70"/>
      <c r="AY1107" s="70"/>
      <c r="AZ1107" s="70"/>
      <c r="BA1107" s="70"/>
      <c r="BB1107" s="70"/>
      <c r="BC1107" s="70"/>
      <c r="BD1107" s="70"/>
      <c r="BE1107" s="70"/>
      <c r="BF1107" s="70"/>
      <c r="BG1107" s="70"/>
      <c r="BH1107" s="70"/>
      <c r="BI1107" s="70"/>
      <c r="BJ1107" s="70"/>
      <c r="BK1107" s="70"/>
      <c r="BL1107" s="70"/>
      <c r="BM1107" s="70"/>
      <c r="BN1107" s="70"/>
      <c r="BO1107" s="70"/>
      <c r="BP1107" s="70"/>
      <c r="BQ1107" s="70"/>
      <c r="BR1107" s="70"/>
      <c r="BS1107" s="70"/>
      <c r="BT1107" s="70"/>
      <c r="BU1107" s="70"/>
      <c r="BV1107" s="70"/>
      <c r="BW1107" s="70"/>
      <c r="BX1107" s="70"/>
      <c r="BY1107" s="70"/>
      <c r="BZ1107" s="70"/>
      <c r="CA1107" s="70"/>
    </row>
    <row r="1108" spans="2:79" s="67" customFormat="1" hidden="1">
      <c r="B1108" s="85"/>
      <c r="C1108" s="86"/>
      <c r="D1108" s="250"/>
      <c r="E1108" s="84"/>
      <c r="F1108" s="70"/>
      <c r="G1108" s="70"/>
      <c r="H1108" s="70"/>
      <c r="I1108" s="70"/>
      <c r="J1108" s="70"/>
      <c r="K1108" s="70"/>
      <c r="L1108" s="70"/>
      <c r="M1108" s="70"/>
      <c r="N1108" s="70"/>
      <c r="O1108" s="70"/>
      <c r="P1108" s="70"/>
      <c r="Q1108" s="70"/>
      <c r="R1108" s="70"/>
      <c r="S1108" s="70"/>
      <c r="T1108" s="70"/>
      <c r="U1108" s="70"/>
      <c r="V1108" s="70"/>
      <c r="W1108" s="70"/>
      <c r="X1108" s="70"/>
      <c r="Y1108" s="70"/>
      <c r="Z1108" s="70"/>
      <c r="AA1108" s="70"/>
      <c r="AB1108" s="70"/>
      <c r="AC1108" s="70"/>
      <c r="AD1108" s="70"/>
      <c r="AE1108" s="70"/>
      <c r="AF1108" s="70"/>
      <c r="AG1108" s="70"/>
      <c r="AH1108" s="70"/>
      <c r="AI1108" s="70"/>
      <c r="AJ1108" s="70"/>
      <c r="AK1108" s="70"/>
      <c r="AL1108" s="70"/>
      <c r="AM1108" s="70"/>
      <c r="AN1108" s="70"/>
      <c r="AO1108" s="70"/>
      <c r="AP1108" s="70"/>
      <c r="AQ1108" s="70"/>
      <c r="AR1108" s="70"/>
      <c r="AS1108" s="70"/>
      <c r="AT1108" s="70"/>
      <c r="AU1108" s="70"/>
      <c r="AV1108" s="70"/>
      <c r="AW1108" s="70"/>
      <c r="AX1108" s="70"/>
      <c r="AY1108" s="70"/>
      <c r="AZ1108" s="70"/>
      <c r="BA1108" s="70"/>
      <c r="BB1108" s="70"/>
      <c r="BC1108" s="70"/>
      <c r="BD1108" s="70"/>
      <c r="BE1108" s="70"/>
      <c r="BF1108" s="70"/>
      <c r="BG1108" s="70"/>
      <c r="BH1108" s="70"/>
      <c r="BI1108" s="70"/>
      <c r="BJ1108" s="70"/>
      <c r="BK1108" s="70"/>
      <c r="BL1108" s="70"/>
      <c r="BM1108" s="70"/>
      <c r="BN1108" s="70"/>
      <c r="BO1108" s="70"/>
      <c r="BP1108" s="70"/>
      <c r="BQ1108" s="70"/>
      <c r="BR1108" s="70"/>
      <c r="BS1108" s="70"/>
      <c r="BT1108" s="70"/>
      <c r="BU1108" s="70"/>
      <c r="BV1108" s="70"/>
      <c r="BW1108" s="70"/>
      <c r="BX1108" s="70"/>
      <c r="BY1108" s="70"/>
      <c r="BZ1108" s="70"/>
      <c r="CA1108" s="70"/>
    </row>
    <row r="1109" spans="2:79" s="67" customFormat="1" hidden="1">
      <c r="B1109" s="85"/>
      <c r="C1109" s="86"/>
      <c r="D1109" s="250"/>
      <c r="E1109" s="84"/>
      <c r="F1109" s="70"/>
      <c r="G1109" s="70"/>
      <c r="H1109" s="70"/>
      <c r="I1109" s="70"/>
      <c r="J1109" s="70"/>
      <c r="K1109" s="70"/>
      <c r="L1109" s="70"/>
      <c r="M1109" s="70"/>
      <c r="N1109" s="70"/>
      <c r="O1109" s="70"/>
      <c r="P1109" s="70"/>
      <c r="Q1109" s="70"/>
      <c r="R1109" s="70"/>
      <c r="S1109" s="70"/>
      <c r="T1109" s="70"/>
      <c r="U1109" s="70"/>
      <c r="V1109" s="70"/>
      <c r="W1109" s="70"/>
      <c r="X1109" s="70"/>
      <c r="Y1109" s="70"/>
      <c r="Z1109" s="70"/>
      <c r="AA1109" s="70"/>
      <c r="AB1109" s="70"/>
      <c r="AC1109" s="70"/>
      <c r="AD1109" s="70"/>
      <c r="AE1109" s="70"/>
      <c r="AF1109" s="70"/>
      <c r="AG1109" s="70"/>
      <c r="AH1109" s="70"/>
      <c r="AI1109" s="70"/>
      <c r="AJ1109" s="70"/>
      <c r="AK1109" s="70"/>
      <c r="AL1109" s="70"/>
      <c r="AM1109" s="70"/>
      <c r="AN1109" s="70"/>
      <c r="AO1109" s="70"/>
      <c r="AP1109" s="70"/>
      <c r="AQ1109" s="70"/>
      <c r="AR1109" s="70"/>
      <c r="AS1109" s="70"/>
      <c r="AT1109" s="70"/>
      <c r="AU1109" s="70"/>
      <c r="AV1109" s="70"/>
      <c r="AW1109" s="70"/>
      <c r="AX1109" s="70"/>
      <c r="AY1109" s="70"/>
      <c r="AZ1109" s="70"/>
      <c r="BA1109" s="70"/>
      <c r="BB1109" s="70"/>
      <c r="BC1109" s="70"/>
      <c r="BD1109" s="70"/>
      <c r="BE1109" s="70"/>
      <c r="BF1109" s="70"/>
      <c r="BG1109" s="70"/>
      <c r="BH1109" s="70"/>
      <c r="BI1109" s="70"/>
      <c r="BJ1109" s="70"/>
      <c r="BK1109" s="70"/>
      <c r="BL1109" s="70"/>
      <c r="BM1109" s="70"/>
      <c r="BN1109" s="70"/>
      <c r="BO1109" s="70"/>
      <c r="BP1109" s="70"/>
      <c r="BQ1109" s="70"/>
      <c r="BR1109" s="70"/>
      <c r="BS1109" s="70"/>
      <c r="BT1109" s="70"/>
      <c r="BU1109" s="70"/>
      <c r="BV1109" s="70"/>
      <c r="BW1109" s="70"/>
      <c r="BX1109" s="70"/>
      <c r="BY1109" s="70"/>
      <c r="BZ1109" s="70"/>
      <c r="CA1109" s="70"/>
    </row>
    <row r="1110" spans="2:79" s="67" customFormat="1" hidden="1">
      <c r="B1110" s="85"/>
      <c r="C1110" s="86"/>
      <c r="D1110" s="250"/>
      <c r="E1110" s="84"/>
      <c r="F1110" s="70"/>
      <c r="G1110" s="70"/>
      <c r="H1110" s="70"/>
      <c r="I1110" s="70"/>
      <c r="J1110" s="70"/>
      <c r="K1110" s="70"/>
      <c r="L1110" s="70"/>
      <c r="M1110" s="70"/>
      <c r="N1110" s="70"/>
      <c r="O1110" s="70"/>
      <c r="P1110" s="70"/>
      <c r="Q1110" s="70"/>
      <c r="R1110" s="70"/>
      <c r="S1110" s="70"/>
      <c r="T1110" s="70"/>
      <c r="U1110" s="70"/>
      <c r="V1110" s="70"/>
      <c r="W1110" s="70"/>
      <c r="X1110" s="70"/>
      <c r="Y1110" s="70"/>
      <c r="Z1110" s="70"/>
      <c r="AA1110" s="70"/>
      <c r="AB1110" s="70"/>
      <c r="AC1110" s="70"/>
      <c r="AD1110" s="70"/>
      <c r="AE1110" s="70"/>
      <c r="AF1110" s="70"/>
      <c r="AG1110" s="70"/>
      <c r="AH1110" s="70"/>
      <c r="AI1110" s="70"/>
      <c r="AJ1110" s="70"/>
      <c r="AK1110" s="70"/>
      <c r="AL1110" s="70"/>
      <c r="AM1110" s="70"/>
      <c r="AN1110" s="70"/>
      <c r="AO1110" s="70"/>
      <c r="AP1110" s="70"/>
      <c r="AQ1110" s="70"/>
      <c r="AR1110" s="70"/>
      <c r="AS1110" s="70"/>
      <c r="AT1110" s="70"/>
      <c r="AU1110" s="70"/>
      <c r="AV1110" s="70"/>
      <c r="AW1110" s="70"/>
      <c r="AX1110" s="70"/>
      <c r="AY1110" s="70"/>
      <c r="AZ1110" s="70"/>
      <c r="BA1110" s="70"/>
      <c r="BB1110" s="70"/>
      <c r="BC1110" s="70"/>
      <c r="BD1110" s="70"/>
      <c r="BE1110" s="70"/>
      <c r="BF1110" s="70"/>
      <c r="BG1110" s="70"/>
      <c r="BH1110" s="70"/>
      <c r="BI1110" s="70"/>
      <c r="BJ1110" s="70"/>
      <c r="BK1110" s="70"/>
      <c r="BL1110" s="70"/>
      <c r="BM1110" s="70"/>
      <c r="BN1110" s="70"/>
      <c r="BO1110" s="70"/>
      <c r="BP1110" s="70"/>
      <c r="BQ1110" s="70"/>
      <c r="BR1110" s="70"/>
      <c r="BS1110" s="70"/>
      <c r="BT1110" s="70"/>
      <c r="BU1110" s="70"/>
      <c r="BV1110" s="70"/>
      <c r="BW1110" s="70"/>
      <c r="BX1110" s="70"/>
      <c r="BY1110" s="70"/>
      <c r="BZ1110" s="70"/>
      <c r="CA1110" s="70"/>
    </row>
    <row r="1111" spans="2:79" s="67" customFormat="1" hidden="1">
      <c r="B1111" s="85"/>
      <c r="C1111" s="86"/>
      <c r="D1111" s="250"/>
      <c r="E1111" s="84"/>
      <c r="F1111" s="70"/>
      <c r="G1111" s="70"/>
      <c r="H1111" s="70"/>
      <c r="I1111" s="70"/>
      <c r="J1111" s="70"/>
      <c r="K1111" s="70"/>
      <c r="L1111" s="70"/>
      <c r="M1111" s="70"/>
      <c r="N1111" s="70"/>
      <c r="O1111" s="70"/>
      <c r="P1111" s="70"/>
      <c r="Q1111" s="70"/>
      <c r="R1111" s="70"/>
      <c r="S1111" s="70"/>
      <c r="T1111" s="70"/>
      <c r="U1111" s="70"/>
      <c r="V1111" s="70"/>
      <c r="W1111" s="70"/>
      <c r="X1111" s="70"/>
      <c r="Y1111" s="70"/>
      <c r="Z1111" s="70"/>
      <c r="AA1111" s="70"/>
      <c r="AB1111" s="70"/>
      <c r="AC1111" s="70"/>
      <c r="AD1111" s="70"/>
      <c r="AE1111" s="70"/>
      <c r="AF1111" s="70"/>
      <c r="AG1111" s="70"/>
      <c r="AH1111" s="70"/>
      <c r="AI1111" s="70"/>
      <c r="AJ1111" s="70"/>
      <c r="AK1111" s="70"/>
      <c r="AL1111" s="70"/>
      <c r="AM1111" s="70"/>
      <c r="AN1111" s="70"/>
      <c r="AO1111" s="70"/>
      <c r="AP1111" s="70"/>
      <c r="AQ1111" s="70"/>
      <c r="AR1111" s="70"/>
      <c r="AS1111" s="70"/>
      <c r="AT1111" s="70"/>
      <c r="AU1111" s="70"/>
      <c r="AV1111" s="70"/>
      <c r="AW1111" s="70"/>
      <c r="AX1111" s="70"/>
      <c r="AY1111" s="70"/>
      <c r="AZ1111" s="70"/>
      <c r="BA1111" s="70"/>
      <c r="BB1111" s="70"/>
      <c r="BC1111" s="70"/>
      <c r="BD1111" s="70"/>
      <c r="BE1111" s="70"/>
      <c r="BF1111" s="70"/>
      <c r="BG1111" s="70"/>
      <c r="BH1111" s="70"/>
      <c r="BI1111" s="70"/>
      <c r="BJ1111" s="70"/>
      <c r="BK1111" s="70"/>
      <c r="BL1111" s="70"/>
      <c r="BM1111" s="70"/>
      <c r="BN1111" s="70"/>
      <c r="BO1111" s="70"/>
      <c r="BP1111" s="70"/>
      <c r="BQ1111" s="70"/>
      <c r="BR1111" s="70"/>
      <c r="BS1111" s="70"/>
      <c r="BT1111" s="70"/>
      <c r="BU1111" s="70"/>
      <c r="BV1111" s="70"/>
      <c r="BW1111" s="70"/>
      <c r="BX1111" s="70"/>
      <c r="BY1111" s="70"/>
      <c r="BZ1111" s="70"/>
      <c r="CA1111" s="70"/>
    </row>
    <row r="1112" spans="2:79" s="67" customFormat="1" hidden="1">
      <c r="B1112" s="85"/>
      <c r="C1112" s="86"/>
      <c r="D1112" s="250"/>
      <c r="E1112" s="84"/>
      <c r="F1112" s="70"/>
      <c r="G1112" s="70"/>
      <c r="H1112" s="70"/>
      <c r="I1112" s="70"/>
      <c r="J1112" s="70"/>
      <c r="K1112" s="70"/>
      <c r="L1112" s="70"/>
      <c r="M1112" s="70"/>
      <c r="N1112" s="70"/>
      <c r="O1112" s="70"/>
      <c r="P1112" s="70"/>
      <c r="Q1112" s="70"/>
      <c r="R1112" s="70"/>
      <c r="S1112" s="70"/>
      <c r="T1112" s="70"/>
      <c r="U1112" s="70"/>
      <c r="V1112" s="70"/>
      <c r="W1112" s="70"/>
      <c r="X1112" s="70"/>
      <c r="Y1112" s="70"/>
      <c r="Z1112" s="70"/>
      <c r="AA1112" s="70"/>
      <c r="AB1112" s="70"/>
      <c r="AC1112" s="70"/>
      <c r="AD1112" s="70"/>
      <c r="AE1112" s="70"/>
      <c r="AF1112" s="70"/>
      <c r="AG1112" s="70"/>
      <c r="AH1112" s="70"/>
      <c r="AI1112" s="70"/>
      <c r="AJ1112" s="70"/>
      <c r="AK1112" s="70"/>
      <c r="AL1112" s="70"/>
      <c r="AM1112" s="70"/>
      <c r="AN1112" s="70"/>
      <c r="AO1112" s="70"/>
      <c r="AP1112" s="70"/>
      <c r="AQ1112" s="70"/>
      <c r="AR1112" s="70"/>
      <c r="AS1112" s="70"/>
      <c r="AT1112" s="70"/>
      <c r="AU1112" s="70"/>
      <c r="AV1112" s="70"/>
      <c r="AW1112" s="70"/>
      <c r="AX1112" s="70"/>
      <c r="AY1112" s="70"/>
      <c r="AZ1112" s="70"/>
      <c r="BA1112" s="70"/>
      <c r="BB1112" s="70"/>
      <c r="BC1112" s="70"/>
      <c r="BD1112" s="70"/>
      <c r="BE1112" s="70"/>
      <c r="BF1112" s="70"/>
      <c r="BG1112" s="70"/>
      <c r="BH1112" s="70"/>
      <c r="BI1112" s="70"/>
      <c r="BJ1112" s="70"/>
      <c r="BK1112" s="70"/>
      <c r="BL1112" s="70"/>
      <c r="BM1112" s="70"/>
      <c r="BN1112" s="70"/>
      <c r="BO1112" s="70"/>
      <c r="BP1112" s="70"/>
      <c r="BQ1112" s="70"/>
      <c r="BR1112" s="70"/>
      <c r="BS1112" s="70"/>
      <c r="BT1112" s="70"/>
      <c r="BU1112" s="70"/>
      <c r="BV1112" s="70"/>
      <c r="BW1112" s="70"/>
      <c r="BX1112" s="70"/>
      <c r="BY1112" s="70"/>
      <c r="BZ1112" s="70"/>
      <c r="CA1112" s="70"/>
    </row>
    <row r="1113" spans="2:79" s="67" customFormat="1" hidden="1">
      <c r="B1113" s="85"/>
      <c r="C1113" s="86"/>
      <c r="D1113" s="250"/>
      <c r="E1113" s="84"/>
      <c r="F1113" s="70"/>
      <c r="G1113" s="70"/>
      <c r="H1113" s="70"/>
      <c r="I1113" s="70"/>
      <c r="J1113" s="70"/>
      <c r="K1113" s="70"/>
      <c r="L1113" s="70"/>
      <c r="M1113" s="70"/>
      <c r="N1113" s="70"/>
      <c r="O1113" s="70"/>
      <c r="P1113" s="70"/>
      <c r="Q1113" s="70"/>
      <c r="R1113" s="70"/>
      <c r="S1113" s="70"/>
      <c r="T1113" s="70"/>
      <c r="U1113" s="70"/>
      <c r="V1113" s="70"/>
      <c r="W1113" s="70"/>
      <c r="X1113" s="70"/>
      <c r="Y1113" s="70"/>
      <c r="Z1113" s="70"/>
      <c r="AA1113" s="70"/>
      <c r="AB1113" s="70"/>
      <c r="AC1113" s="70"/>
      <c r="AD1113" s="70"/>
      <c r="AE1113" s="70"/>
      <c r="AF1113" s="70"/>
      <c r="AG1113" s="70"/>
      <c r="AH1113" s="70"/>
      <c r="AI1113" s="70"/>
      <c r="AJ1113" s="70"/>
      <c r="AK1113" s="70"/>
      <c r="AL1113" s="70"/>
      <c r="AM1113" s="70"/>
      <c r="AN1113" s="70"/>
      <c r="AO1113" s="70"/>
      <c r="AP1113" s="70"/>
      <c r="AQ1113" s="70"/>
      <c r="AR1113" s="70"/>
      <c r="AS1113" s="70"/>
      <c r="AT1113" s="70"/>
      <c r="AU1113" s="70"/>
      <c r="AV1113" s="70"/>
      <c r="AW1113" s="70"/>
      <c r="AX1113" s="70"/>
      <c r="AY1113" s="70"/>
      <c r="AZ1113" s="70"/>
      <c r="BA1113" s="70"/>
      <c r="BB1113" s="70"/>
      <c r="BC1113" s="70"/>
      <c r="BD1113" s="70"/>
      <c r="BE1113" s="70"/>
      <c r="BF1113" s="70"/>
      <c r="BG1113" s="70"/>
      <c r="BH1113" s="70"/>
      <c r="BI1113" s="70"/>
      <c r="BJ1113" s="70"/>
      <c r="BK1113" s="70"/>
      <c r="BL1113" s="70"/>
      <c r="BM1113" s="70"/>
      <c r="BN1113" s="70"/>
      <c r="BO1113" s="70"/>
      <c r="BP1113" s="70"/>
      <c r="BQ1113" s="70"/>
      <c r="BR1113" s="70"/>
      <c r="BS1113" s="70"/>
      <c r="BT1113" s="70"/>
      <c r="BU1113" s="70"/>
      <c r="BV1113" s="70"/>
      <c r="BW1113" s="70"/>
      <c r="BX1113" s="70"/>
      <c r="BY1113" s="70"/>
      <c r="BZ1113" s="70"/>
      <c r="CA1113" s="70"/>
    </row>
    <row r="1114" spans="2:79" s="67" customFormat="1" hidden="1">
      <c r="B1114" s="85"/>
      <c r="C1114" s="86"/>
      <c r="D1114" s="250"/>
      <c r="E1114" s="84"/>
      <c r="F1114" s="70"/>
      <c r="G1114" s="70"/>
      <c r="H1114" s="70"/>
      <c r="I1114" s="70"/>
      <c r="J1114" s="70"/>
      <c r="K1114" s="70"/>
      <c r="L1114" s="70"/>
      <c r="M1114" s="70"/>
      <c r="N1114" s="70"/>
      <c r="O1114" s="70"/>
      <c r="P1114" s="70"/>
      <c r="Q1114" s="70"/>
      <c r="R1114" s="70"/>
      <c r="S1114" s="70"/>
      <c r="T1114" s="70"/>
      <c r="U1114" s="70"/>
      <c r="V1114" s="70"/>
      <c r="W1114" s="70"/>
      <c r="X1114" s="70"/>
      <c r="Y1114" s="70"/>
      <c r="Z1114" s="70"/>
      <c r="AA1114" s="70"/>
      <c r="AB1114" s="70"/>
      <c r="AC1114" s="70"/>
      <c r="AD1114" s="70"/>
      <c r="AE1114" s="70"/>
      <c r="AF1114" s="70"/>
      <c r="AG1114" s="70"/>
      <c r="AH1114" s="70"/>
      <c r="AI1114" s="70"/>
      <c r="AJ1114" s="70"/>
      <c r="AK1114" s="70"/>
      <c r="AL1114" s="70"/>
      <c r="AM1114" s="70"/>
      <c r="AN1114" s="70"/>
      <c r="AO1114" s="70"/>
      <c r="AP1114" s="70"/>
      <c r="AQ1114" s="70"/>
      <c r="AR1114" s="70"/>
      <c r="AS1114" s="70"/>
      <c r="AT1114" s="70"/>
      <c r="AU1114" s="70"/>
      <c r="AV1114" s="70"/>
      <c r="AW1114" s="70"/>
      <c r="AX1114" s="70"/>
      <c r="AY1114" s="70"/>
      <c r="AZ1114" s="70"/>
      <c r="BA1114" s="70"/>
      <c r="BB1114" s="70"/>
      <c r="BC1114" s="70"/>
      <c r="BD1114" s="70"/>
      <c r="BE1114" s="70"/>
      <c r="BF1114" s="70"/>
      <c r="BG1114" s="70"/>
      <c r="BH1114" s="70"/>
      <c r="BI1114" s="70"/>
      <c r="BJ1114" s="70"/>
      <c r="BK1114" s="70"/>
      <c r="BL1114" s="70"/>
      <c r="BM1114" s="70"/>
      <c r="BN1114" s="70"/>
      <c r="BO1114" s="70"/>
      <c r="BP1114" s="70"/>
      <c r="BQ1114" s="70"/>
      <c r="BR1114" s="70"/>
      <c r="BS1114" s="70"/>
      <c r="BT1114" s="70"/>
      <c r="BU1114" s="70"/>
      <c r="BV1114" s="70"/>
      <c r="BW1114" s="70"/>
      <c r="BX1114" s="70"/>
      <c r="BY1114" s="70"/>
      <c r="BZ1114" s="70"/>
      <c r="CA1114" s="70"/>
    </row>
    <row r="1115" spans="2:79" s="67" customFormat="1" hidden="1">
      <c r="B1115" s="85"/>
      <c r="C1115" s="86"/>
      <c r="D1115" s="250"/>
      <c r="E1115" s="84"/>
      <c r="F1115" s="70"/>
      <c r="G1115" s="70"/>
      <c r="H1115" s="70"/>
      <c r="I1115" s="70"/>
      <c r="J1115" s="70"/>
      <c r="K1115" s="70"/>
      <c r="L1115" s="70"/>
      <c r="M1115" s="70"/>
      <c r="N1115" s="70"/>
      <c r="O1115" s="70"/>
      <c r="P1115" s="70"/>
      <c r="Q1115" s="70"/>
      <c r="R1115" s="70"/>
      <c r="S1115" s="70"/>
      <c r="T1115" s="70"/>
      <c r="U1115" s="70"/>
      <c r="V1115" s="70"/>
      <c r="W1115" s="70"/>
      <c r="X1115" s="70"/>
      <c r="Y1115" s="70"/>
      <c r="Z1115" s="70"/>
      <c r="AA1115" s="70"/>
      <c r="AB1115" s="70"/>
      <c r="AC1115" s="70"/>
      <c r="AD1115" s="70"/>
      <c r="AE1115" s="70"/>
      <c r="AF1115" s="70"/>
      <c r="AG1115" s="70"/>
      <c r="AH1115" s="70"/>
      <c r="AI1115" s="70"/>
      <c r="AJ1115" s="70"/>
      <c r="AK1115" s="70"/>
      <c r="AL1115" s="70"/>
      <c r="AM1115" s="70"/>
      <c r="AN1115" s="70"/>
      <c r="AO1115" s="70"/>
      <c r="AP1115" s="70"/>
      <c r="AQ1115" s="70"/>
      <c r="AR1115" s="70"/>
      <c r="AS1115" s="70"/>
      <c r="AT1115" s="70"/>
      <c r="AU1115" s="70"/>
      <c r="AV1115" s="70"/>
      <c r="AW1115" s="70"/>
      <c r="AX1115" s="70"/>
      <c r="AY1115" s="70"/>
      <c r="AZ1115" s="70"/>
      <c r="BA1115" s="70"/>
      <c r="BB1115" s="70"/>
      <c r="BC1115" s="70"/>
      <c r="BD1115" s="70"/>
      <c r="BE1115" s="70"/>
      <c r="BF1115" s="70"/>
      <c r="BG1115" s="70"/>
      <c r="BH1115" s="70"/>
      <c r="BI1115" s="70"/>
      <c r="BJ1115" s="70"/>
      <c r="BK1115" s="70"/>
      <c r="BL1115" s="70"/>
      <c r="BM1115" s="70"/>
      <c r="BN1115" s="70"/>
      <c r="BO1115" s="70"/>
      <c r="BP1115" s="70"/>
      <c r="BQ1115" s="70"/>
      <c r="BR1115" s="70"/>
      <c r="BS1115" s="70"/>
      <c r="BT1115" s="70"/>
      <c r="BU1115" s="70"/>
      <c r="BV1115" s="70"/>
      <c r="BW1115" s="70"/>
      <c r="BX1115" s="70"/>
      <c r="BY1115" s="70"/>
      <c r="BZ1115" s="70"/>
      <c r="CA1115" s="70"/>
    </row>
    <row r="1116" spans="2:79" s="67" customFormat="1" hidden="1">
      <c r="B1116" s="85"/>
      <c r="C1116" s="86"/>
      <c r="D1116" s="250"/>
      <c r="E1116" s="84"/>
      <c r="F1116" s="70"/>
      <c r="G1116" s="70"/>
      <c r="H1116" s="70"/>
      <c r="I1116" s="70"/>
      <c r="J1116" s="70"/>
      <c r="K1116" s="70"/>
      <c r="L1116" s="70"/>
      <c r="M1116" s="70"/>
      <c r="N1116" s="70"/>
      <c r="O1116" s="70"/>
      <c r="P1116" s="70"/>
      <c r="Q1116" s="70"/>
      <c r="R1116" s="70"/>
      <c r="S1116" s="70"/>
      <c r="T1116" s="70"/>
      <c r="U1116" s="70"/>
      <c r="V1116" s="70"/>
      <c r="W1116" s="70"/>
      <c r="X1116" s="70"/>
      <c r="Y1116" s="70"/>
      <c r="Z1116" s="70"/>
      <c r="AA1116" s="70"/>
      <c r="AB1116" s="70"/>
      <c r="AC1116" s="70"/>
      <c r="AD1116" s="70"/>
      <c r="AE1116" s="70"/>
      <c r="AF1116" s="70"/>
      <c r="AG1116" s="70"/>
      <c r="AH1116" s="70"/>
      <c r="AI1116" s="70"/>
      <c r="AJ1116" s="70"/>
      <c r="AK1116" s="70"/>
      <c r="AL1116" s="70"/>
      <c r="AM1116" s="70"/>
      <c r="AN1116" s="70"/>
      <c r="AO1116" s="70"/>
      <c r="AP1116" s="70"/>
      <c r="AQ1116" s="70"/>
      <c r="AR1116" s="70"/>
      <c r="AS1116" s="70"/>
      <c r="AT1116" s="70"/>
      <c r="AU1116" s="70"/>
      <c r="AV1116" s="70"/>
      <c r="AW1116" s="70"/>
      <c r="AX1116" s="70"/>
      <c r="AY1116" s="70"/>
      <c r="AZ1116" s="70"/>
      <c r="BA1116" s="70"/>
      <c r="BB1116" s="70"/>
      <c r="BC1116" s="70"/>
      <c r="BD1116" s="70"/>
      <c r="BE1116" s="70"/>
      <c r="BF1116" s="70"/>
      <c r="BG1116" s="70"/>
      <c r="BH1116" s="70"/>
      <c r="BI1116" s="70"/>
      <c r="BJ1116" s="70"/>
      <c r="BK1116" s="70"/>
      <c r="BL1116" s="70"/>
      <c r="BM1116" s="70"/>
      <c r="BN1116" s="70"/>
      <c r="BO1116" s="70"/>
      <c r="BP1116" s="70"/>
      <c r="BQ1116" s="70"/>
      <c r="BR1116" s="70"/>
      <c r="BS1116" s="70"/>
      <c r="BT1116" s="70"/>
      <c r="BU1116" s="70"/>
      <c r="BV1116" s="70"/>
      <c r="BW1116" s="70"/>
      <c r="BX1116" s="70"/>
      <c r="BY1116" s="70"/>
      <c r="BZ1116" s="70"/>
      <c r="CA1116" s="70"/>
    </row>
    <row r="1117" spans="2:79" s="67" customFormat="1" hidden="1">
      <c r="B1117" s="85"/>
      <c r="C1117" s="86"/>
      <c r="D1117" s="250"/>
      <c r="E1117" s="84"/>
      <c r="F1117" s="70"/>
      <c r="G1117" s="70"/>
      <c r="H1117" s="70"/>
      <c r="I1117" s="70"/>
      <c r="J1117" s="70"/>
      <c r="K1117" s="70"/>
      <c r="L1117" s="70"/>
      <c r="M1117" s="70"/>
      <c r="N1117" s="70"/>
      <c r="O1117" s="70"/>
      <c r="P1117" s="70"/>
      <c r="Q1117" s="70"/>
      <c r="R1117" s="70"/>
      <c r="S1117" s="70"/>
      <c r="T1117" s="70"/>
      <c r="U1117" s="70"/>
      <c r="V1117" s="70"/>
      <c r="W1117" s="70"/>
      <c r="X1117" s="70"/>
      <c r="Y1117" s="70"/>
      <c r="Z1117" s="70"/>
      <c r="AA1117" s="70"/>
      <c r="AB1117" s="70"/>
      <c r="AC1117" s="70"/>
      <c r="AD1117" s="70"/>
      <c r="AE1117" s="70"/>
      <c r="AF1117" s="70"/>
      <c r="AG1117" s="70"/>
      <c r="AH1117" s="70"/>
      <c r="AI1117" s="70"/>
      <c r="AJ1117" s="70"/>
      <c r="AK1117" s="70"/>
      <c r="AL1117" s="70"/>
      <c r="AM1117" s="70"/>
      <c r="AN1117" s="70"/>
      <c r="AO1117" s="70"/>
      <c r="AP1117" s="70"/>
      <c r="AQ1117" s="70"/>
      <c r="AR1117" s="70"/>
      <c r="AS1117" s="70"/>
      <c r="AT1117" s="70"/>
      <c r="AU1117" s="70"/>
      <c r="AV1117" s="70"/>
      <c r="AW1117" s="70"/>
      <c r="AX1117" s="70"/>
      <c r="AY1117" s="70"/>
      <c r="AZ1117" s="70"/>
      <c r="BA1117" s="70"/>
      <c r="BB1117" s="70"/>
      <c r="BC1117" s="70"/>
      <c r="BD1117" s="70"/>
      <c r="BE1117" s="70"/>
      <c r="BF1117" s="70"/>
      <c r="BG1117" s="70"/>
      <c r="BH1117" s="70"/>
      <c r="BI1117" s="70"/>
      <c r="BJ1117" s="70"/>
      <c r="BK1117" s="70"/>
      <c r="BL1117" s="70"/>
      <c r="BM1117" s="70"/>
      <c r="BN1117" s="70"/>
      <c r="BO1117" s="70"/>
      <c r="BP1117" s="70"/>
      <c r="BQ1117" s="70"/>
      <c r="BR1117" s="70"/>
      <c r="BS1117" s="70"/>
      <c r="BT1117" s="70"/>
      <c r="BU1117" s="70"/>
      <c r="BV1117" s="70"/>
      <c r="BW1117" s="70"/>
      <c r="BX1117" s="70"/>
      <c r="BY1117" s="70"/>
      <c r="BZ1117" s="70"/>
      <c r="CA1117" s="70"/>
    </row>
    <row r="1118" spans="2:79" s="67" customFormat="1" hidden="1">
      <c r="B1118" s="85"/>
      <c r="C1118" s="86"/>
      <c r="D1118" s="250"/>
      <c r="E1118" s="84"/>
      <c r="F1118" s="70"/>
      <c r="G1118" s="70"/>
      <c r="H1118" s="70"/>
      <c r="I1118" s="70"/>
      <c r="J1118" s="70"/>
      <c r="K1118" s="70"/>
      <c r="L1118" s="70"/>
      <c r="M1118" s="70"/>
      <c r="N1118" s="70"/>
      <c r="O1118" s="70"/>
      <c r="P1118" s="70"/>
      <c r="Q1118" s="70"/>
      <c r="R1118" s="70"/>
      <c r="S1118" s="70"/>
      <c r="T1118" s="70"/>
      <c r="U1118" s="70"/>
      <c r="V1118" s="70"/>
      <c r="W1118" s="70"/>
      <c r="X1118" s="70"/>
      <c r="Y1118" s="70"/>
      <c r="Z1118" s="70"/>
      <c r="AA1118" s="70"/>
      <c r="AB1118" s="70"/>
      <c r="AC1118" s="70"/>
      <c r="AD1118" s="70"/>
      <c r="AE1118" s="70"/>
      <c r="AF1118" s="70"/>
      <c r="AG1118" s="70"/>
      <c r="AH1118" s="70"/>
      <c r="AI1118" s="70"/>
      <c r="AJ1118" s="70"/>
      <c r="AK1118" s="70"/>
      <c r="AL1118" s="70"/>
      <c r="AM1118" s="70"/>
      <c r="AN1118" s="70"/>
      <c r="AO1118" s="70"/>
      <c r="AP1118" s="70"/>
      <c r="AQ1118" s="70"/>
      <c r="AR1118" s="70"/>
      <c r="AS1118" s="70"/>
      <c r="AT1118" s="70"/>
      <c r="AU1118" s="70"/>
      <c r="AV1118" s="70"/>
      <c r="AW1118" s="70"/>
      <c r="AX1118" s="70"/>
      <c r="AY1118" s="70"/>
      <c r="AZ1118" s="70"/>
      <c r="BA1118" s="70"/>
      <c r="BB1118" s="70"/>
      <c r="BC1118" s="70"/>
      <c r="BD1118" s="70"/>
      <c r="BE1118" s="70"/>
      <c r="BF1118" s="70"/>
      <c r="BG1118" s="70"/>
      <c r="BH1118" s="70"/>
      <c r="BI1118" s="70"/>
      <c r="BJ1118" s="70"/>
      <c r="BK1118" s="70"/>
      <c r="BL1118" s="70"/>
      <c r="BM1118" s="70"/>
      <c r="BN1118" s="70"/>
      <c r="BO1118" s="70"/>
      <c r="BP1118" s="70"/>
      <c r="BQ1118" s="70"/>
      <c r="BR1118" s="70"/>
      <c r="BS1118" s="70"/>
      <c r="BT1118" s="70"/>
      <c r="BU1118" s="70"/>
      <c r="BV1118" s="70"/>
      <c r="BW1118" s="70"/>
      <c r="BX1118" s="70"/>
      <c r="BY1118" s="70"/>
      <c r="BZ1118" s="70"/>
      <c r="CA1118" s="70"/>
    </row>
    <row r="1119" spans="2:79" s="67" customFormat="1" hidden="1">
      <c r="B1119" s="85"/>
      <c r="C1119" s="86"/>
      <c r="D1119" s="250"/>
      <c r="E1119" s="84"/>
      <c r="F1119" s="70"/>
      <c r="G1119" s="70"/>
      <c r="H1119" s="70"/>
      <c r="I1119" s="70"/>
      <c r="J1119" s="70"/>
      <c r="K1119" s="70"/>
      <c r="L1119" s="70"/>
      <c r="M1119" s="70"/>
      <c r="N1119" s="70"/>
      <c r="O1119" s="70"/>
      <c r="P1119" s="70"/>
      <c r="Q1119" s="70"/>
      <c r="R1119" s="70"/>
      <c r="S1119" s="70"/>
      <c r="T1119" s="70"/>
      <c r="U1119" s="70"/>
      <c r="V1119" s="70"/>
      <c r="W1119" s="70"/>
      <c r="X1119" s="70"/>
      <c r="Y1119" s="70"/>
      <c r="Z1119" s="70"/>
      <c r="AA1119" s="70"/>
      <c r="AB1119" s="70"/>
      <c r="AC1119" s="70"/>
      <c r="AD1119" s="70"/>
      <c r="AE1119" s="70"/>
      <c r="AF1119" s="70"/>
      <c r="AG1119" s="70"/>
      <c r="AH1119" s="70"/>
      <c r="AI1119" s="70"/>
      <c r="AJ1119" s="70"/>
      <c r="AK1119" s="70"/>
      <c r="AL1119" s="70"/>
      <c r="AM1119" s="70"/>
      <c r="AN1119" s="70"/>
      <c r="AO1119" s="70"/>
      <c r="AP1119" s="70"/>
      <c r="AQ1119" s="70"/>
      <c r="AR1119" s="70"/>
      <c r="AS1119" s="70"/>
      <c r="AT1119" s="70"/>
      <c r="AU1119" s="70"/>
      <c r="AV1119" s="70"/>
      <c r="AW1119" s="70"/>
      <c r="AX1119" s="70"/>
      <c r="AY1119" s="70"/>
      <c r="AZ1119" s="70"/>
      <c r="BA1119" s="70"/>
      <c r="BB1119" s="70"/>
      <c r="BC1119" s="70"/>
      <c r="BD1119" s="70"/>
      <c r="BE1119" s="70"/>
      <c r="BF1119" s="70"/>
      <c r="BG1119" s="70"/>
      <c r="BH1119" s="70"/>
      <c r="BI1119" s="70"/>
      <c r="BJ1119" s="70"/>
      <c r="BK1119" s="70"/>
      <c r="BL1119" s="70"/>
      <c r="BM1119" s="70"/>
      <c r="BN1119" s="70"/>
      <c r="BO1119" s="70"/>
      <c r="BP1119" s="70"/>
      <c r="BQ1119" s="70"/>
      <c r="BR1119" s="70"/>
      <c r="BS1119" s="70"/>
      <c r="BT1119" s="70"/>
      <c r="BU1119" s="70"/>
      <c r="BV1119" s="70"/>
      <c r="BW1119" s="70"/>
      <c r="BX1119" s="70"/>
      <c r="BY1119" s="70"/>
      <c r="BZ1119" s="70"/>
      <c r="CA1119" s="70"/>
    </row>
    <row r="1120" spans="2:79" s="67" customFormat="1" hidden="1">
      <c r="B1120" s="85"/>
      <c r="C1120" s="86"/>
      <c r="D1120" s="250"/>
      <c r="E1120" s="84"/>
      <c r="F1120" s="70"/>
      <c r="G1120" s="70"/>
      <c r="H1120" s="70"/>
      <c r="I1120" s="70"/>
      <c r="J1120" s="70"/>
      <c r="K1120" s="70"/>
      <c r="L1120" s="70"/>
      <c r="M1120" s="70"/>
      <c r="N1120" s="70"/>
      <c r="O1120" s="70"/>
      <c r="P1120" s="70"/>
      <c r="Q1120" s="70"/>
      <c r="R1120" s="70"/>
      <c r="S1120" s="70"/>
      <c r="T1120" s="70"/>
      <c r="U1120" s="70"/>
      <c r="V1120" s="70"/>
      <c r="W1120" s="70"/>
      <c r="X1120" s="70"/>
      <c r="Y1120" s="70"/>
      <c r="Z1120" s="70"/>
      <c r="AA1120" s="70"/>
      <c r="AB1120" s="70"/>
      <c r="AC1120" s="70"/>
      <c r="AD1120" s="70"/>
      <c r="AE1120" s="70"/>
      <c r="AF1120" s="70"/>
      <c r="AG1120" s="70"/>
      <c r="AH1120" s="70"/>
      <c r="AI1120" s="70"/>
      <c r="AJ1120" s="70"/>
      <c r="AK1120" s="70"/>
      <c r="AL1120" s="70"/>
      <c r="AM1120" s="70"/>
      <c r="AN1120" s="70"/>
      <c r="AO1120" s="70"/>
      <c r="AP1120" s="70"/>
      <c r="AQ1120" s="70"/>
      <c r="AR1120" s="70"/>
      <c r="AS1120" s="70"/>
      <c r="AT1120" s="70"/>
      <c r="AU1120" s="70"/>
      <c r="AV1120" s="70"/>
      <c r="AW1120" s="70"/>
      <c r="AX1120" s="70"/>
      <c r="AY1120" s="70"/>
      <c r="AZ1120" s="70"/>
      <c r="BA1120" s="70"/>
      <c r="BB1120" s="70"/>
      <c r="BC1120" s="70"/>
      <c r="BD1120" s="70"/>
      <c r="BE1120" s="70"/>
      <c r="BF1120" s="70"/>
      <c r="BG1120" s="70"/>
      <c r="BH1120" s="70"/>
      <c r="BI1120" s="70"/>
      <c r="BJ1120" s="70"/>
      <c r="BK1120" s="70"/>
      <c r="BL1120" s="70"/>
      <c r="BM1120" s="70"/>
      <c r="BN1120" s="70"/>
      <c r="BO1120" s="70"/>
      <c r="BP1120" s="70"/>
      <c r="BQ1120" s="70"/>
      <c r="BR1120" s="70"/>
      <c r="BS1120" s="70"/>
      <c r="BT1120" s="70"/>
      <c r="BU1120" s="70"/>
      <c r="BV1120" s="70"/>
      <c r="BW1120" s="70"/>
      <c r="BX1120" s="70"/>
      <c r="BY1120" s="70"/>
      <c r="BZ1120" s="70"/>
      <c r="CA1120" s="70"/>
    </row>
    <row r="1121" spans="2:79" s="67" customFormat="1" hidden="1">
      <c r="B1121" s="85"/>
      <c r="C1121" s="86"/>
      <c r="D1121" s="250"/>
      <c r="E1121" s="84"/>
      <c r="F1121" s="70"/>
      <c r="G1121" s="70"/>
      <c r="H1121" s="70"/>
      <c r="I1121" s="70"/>
      <c r="J1121" s="70"/>
      <c r="K1121" s="70"/>
      <c r="L1121" s="70"/>
      <c r="M1121" s="70"/>
      <c r="N1121" s="70"/>
      <c r="O1121" s="70"/>
      <c r="P1121" s="70"/>
      <c r="Q1121" s="70"/>
      <c r="R1121" s="70"/>
      <c r="S1121" s="70"/>
      <c r="T1121" s="70"/>
      <c r="U1121" s="70"/>
      <c r="V1121" s="70"/>
      <c r="W1121" s="70"/>
      <c r="X1121" s="70"/>
      <c r="Y1121" s="70"/>
      <c r="Z1121" s="70"/>
      <c r="AA1121" s="70"/>
      <c r="AB1121" s="70"/>
      <c r="AC1121" s="70"/>
      <c r="AD1121" s="70"/>
      <c r="AE1121" s="70"/>
      <c r="AF1121" s="70"/>
      <c r="AG1121" s="70"/>
      <c r="AH1121" s="70"/>
      <c r="AI1121" s="70"/>
      <c r="AJ1121" s="70"/>
      <c r="AK1121" s="70"/>
      <c r="AL1121" s="70"/>
      <c r="AM1121" s="70"/>
      <c r="AN1121" s="70"/>
      <c r="AO1121" s="70"/>
      <c r="AP1121" s="70"/>
      <c r="AQ1121" s="70"/>
      <c r="AR1121" s="70"/>
      <c r="AS1121" s="70"/>
      <c r="AT1121" s="70"/>
      <c r="AU1121" s="70"/>
      <c r="AV1121" s="70"/>
      <c r="AW1121" s="70"/>
      <c r="AX1121" s="70"/>
      <c r="AY1121" s="70"/>
      <c r="AZ1121" s="70"/>
      <c r="BA1121" s="70"/>
      <c r="BB1121" s="70"/>
      <c r="BC1121" s="70"/>
      <c r="BD1121" s="70"/>
      <c r="BE1121" s="70"/>
      <c r="BF1121" s="70"/>
      <c r="BG1121" s="70"/>
      <c r="BH1121" s="70"/>
      <c r="BI1121" s="70"/>
      <c r="BJ1121" s="70"/>
      <c r="BK1121" s="70"/>
      <c r="BL1121" s="70"/>
      <c r="BM1121" s="70"/>
      <c r="BN1121" s="70"/>
      <c r="BO1121" s="70"/>
      <c r="BP1121" s="70"/>
      <c r="BQ1121" s="70"/>
      <c r="BR1121" s="70"/>
      <c r="BS1121" s="70"/>
      <c r="BT1121" s="70"/>
      <c r="BU1121" s="70"/>
      <c r="BV1121" s="70"/>
      <c r="BW1121" s="70"/>
      <c r="BX1121" s="70"/>
      <c r="BY1121" s="70"/>
      <c r="BZ1121" s="70"/>
      <c r="CA1121" s="70"/>
    </row>
    <row r="1122" spans="2:79" s="67" customFormat="1" hidden="1">
      <c r="B1122" s="85"/>
      <c r="C1122" s="86"/>
      <c r="D1122" s="250"/>
      <c r="E1122" s="84"/>
      <c r="F1122" s="70"/>
      <c r="G1122" s="70"/>
      <c r="H1122" s="70"/>
      <c r="I1122" s="70"/>
      <c r="J1122" s="70"/>
      <c r="K1122" s="70"/>
      <c r="L1122" s="70"/>
      <c r="M1122" s="70"/>
      <c r="N1122" s="70"/>
      <c r="O1122" s="70"/>
      <c r="P1122" s="70"/>
      <c r="Q1122" s="70"/>
      <c r="R1122" s="70"/>
      <c r="S1122" s="70"/>
      <c r="T1122" s="70"/>
      <c r="U1122" s="70"/>
      <c r="V1122" s="70"/>
      <c r="W1122" s="70"/>
      <c r="X1122" s="70"/>
      <c r="Y1122" s="70"/>
      <c r="Z1122" s="70"/>
      <c r="AA1122" s="70"/>
      <c r="AB1122" s="70"/>
      <c r="AC1122" s="70"/>
      <c r="AD1122" s="70"/>
      <c r="AE1122" s="70"/>
      <c r="AF1122" s="70"/>
      <c r="AG1122" s="70"/>
      <c r="AH1122" s="70"/>
      <c r="AI1122" s="70"/>
      <c r="AJ1122" s="70"/>
      <c r="AK1122" s="70"/>
      <c r="AL1122" s="70"/>
      <c r="AM1122" s="70"/>
      <c r="AN1122" s="70"/>
      <c r="AO1122" s="70"/>
      <c r="AP1122" s="70"/>
      <c r="AQ1122" s="70"/>
      <c r="AR1122" s="70"/>
      <c r="AS1122" s="70"/>
      <c r="AT1122" s="70"/>
      <c r="AU1122" s="70"/>
      <c r="AV1122" s="70"/>
      <c r="AW1122" s="70"/>
      <c r="AX1122" s="70"/>
      <c r="AY1122" s="70"/>
      <c r="AZ1122" s="70"/>
      <c r="BA1122" s="70"/>
      <c r="BB1122" s="70"/>
      <c r="BC1122" s="70"/>
      <c r="BD1122" s="70"/>
      <c r="BE1122" s="70"/>
      <c r="BF1122" s="70"/>
      <c r="BG1122" s="70"/>
      <c r="BH1122" s="70"/>
      <c r="BI1122" s="70"/>
      <c r="BJ1122" s="70"/>
      <c r="BK1122" s="70"/>
      <c r="BL1122" s="70"/>
      <c r="BM1122" s="70"/>
      <c r="BN1122" s="70"/>
      <c r="BO1122" s="70"/>
      <c r="BP1122" s="70"/>
      <c r="BQ1122" s="70"/>
      <c r="BR1122" s="70"/>
      <c r="BS1122" s="70"/>
      <c r="BT1122" s="70"/>
      <c r="BU1122" s="70"/>
      <c r="BV1122" s="70"/>
      <c r="BW1122" s="70"/>
      <c r="BX1122" s="70"/>
      <c r="BY1122" s="70"/>
      <c r="BZ1122" s="70"/>
      <c r="CA1122" s="70"/>
    </row>
    <row r="1123" spans="2:79" s="67" customFormat="1" hidden="1">
      <c r="B1123" s="85"/>
      <c r="C1123" s="86"/>
      <c r="D1123" s="250"/>
      <c r="E1123" s="84"/>
      <c r="F1123" s="70"/>
      <c r="G1123" s="70"/>
      <c r="H1123" s="70"/>
      <c r="I1123" s="70"/>
      <c r="J1123" s="70"/>
      <c r="K1123" s="70"/>
      <c r="L1123" s="70"/>
      <c r="M1123" s="70"/>
      <c r="N1123" s="70"/>
      <c r="O1123" s="70"/>
      <c r="P1123" s="70"/>
      <c r="Q1123" s="70"/>
      <c r="R1123" s="70"/>
      <c r="S1123" s="70"/>
      <c r="T1123" s="70"/>
      <c r="U1123" s="70"/>
      <c r="V1123" s="70"/>
      <c r="W1123" s="70"/>
      <c r="X1123" s="70"/>
      <c r="Y1123" s="70"/>
      <c r="Z1123" s="70"/>
      <c r="AA1123" s="70"/>
      <c r="AB1123" s="70"/>
      <c r="AC1123" s="70"/>
      <c r="AD1123" s="70"/>
      <c r="AE1123" s="70"/>
      <c r="AF1123" s="70"/>
      <c r="AG1123" s="70"/>
      <c r="AH1123" s="70"/>
      <c r="AI1123" s="70"/>
      <c r="AJ1123" s="70"/>
      <c r="AK1123" s="70"/>
      <c r="AL1123" s="70"/>
      <c r="AM1123" s="70"/>
      <c r="AN1123" s="70"/>
      <c r="AO1123" s="70"/>
      <c r="AP1123" s="70"/>
      <c r="AQ1123" s="70"/>
      <c r="AR1123" s="70"/>
      <c r="AS1123" s="70"/>
      <c r="AT1123" s="70"/>
      <c r="AU1123" s="70"/>
      <c r="AV1123" s="70"/>
      <c r="AW1123" s="70"/>
      <c r="AX1123" s="70"/>
      <c r="AY1123" s="70"/>
      <c r="AZ1123" s="70"/>
      <c r="BA1123" s="70"/>
      <c r="BB1123" s="70"/>
      <c r="BC1123" s="70"/>
      <c r="BD1123" s="70"/>
      <c r="BE1123" s="70"/>
      <c r="BF1123" s="70"/>
      <c r="BG1123" s="70"/>
      <c r="BH1123" s="70"/>
      <c r="BI1123" s="70"/>
      <c r="BJ1123" s="70"/>
      <c r="BK1123" s="70"/>
      <c r="BL1123" s="70"/>
      <c r="BM1123" s="70"/>
      <c r="BN1123" s="70"/>
      <c r="BO1123" s="70"/>
      <c r="BP1123" s="70"/>
      <c r="BQ1123" s="70"/>
      <c r="BR1123" s="70"/>
      <c r="BS1123" s="70"/>
      <c r="BT1123" s="70"/>
      <c r="BU1123" s="70"/>
      <c r="BV1123" s="70"/>
      <c r="BW1123" s="70"/>
      <c r="BX1123" s="70"/>
      <c r="BY1123" s="70"/>
      <c r="BZ1123" s="70"/>
      <c r="CA1123" s="70"/>
    </row>
    <row r="1124" spans="2:79" s="67" customFormat="1" hidden="1">
      <c r="B1124" s="85"/>
      <c r="C1124" s="86"/>
      <c r="D1124" s="250"/>
      <c r="E1124" s="84"/>
      <c r="F1124" s="70"/>
      <c r="G1124" s="70"/>
      <c r="H1124" s="70"/>
      <c r="I1124" s="70"/>
      <c r="J1124" s="70"/>
      <c r="K1124" s="70"/>
      <c r="L1124" s="70"/>
      <c r="M1124" s="70"/>
      <c r="N1124" s="70"/>
      <c r="O1124" s="70"/>
      <c r="P1124" s="70"/>
      <c r="Q1124" s="70"/>
      <c r="R1124" s="70"/>
      <c r="S1124" s="70"/>
      <c r="T1124" s="70"/>
      <c r="U1124" s="70"/>
      <c r="V1124" s="70"/>
      <c r="W1124" s="70"/>
      <c r="X1124" s="70"/>
      <c r="Y1124" s="70"/>
      <c r="Z1124" s="70"/>
      <c r="AA1124" s="70"/>
      <c r="AB1124" s="70"/>
      <c r="AC1124" s="70"/>
      <c r="AD1124" s="70"/>
      <c r="AE1124" s="70"/>
      <c r="AF1124" s="70"/>
      <c r="AG1124" s="70"/>
      <c r="AH1124" s="70"/>
      <c r="AI1124" s="70"/>
      <c r="AJ1124" s="70"/>
      <c r="AK1124" s="70"/>
      <c r="AL1124" s="70"/>
      <c r="AM1124" s="70"/>
      <c r="AN1124" s="70"/>
      <c r="AO1124" s="70"/>
      <c r="AP1124" s="70"/>
      <c r="AQ1124" s="70"/>
      <c r="AR1124" s="70"/>
      <c r="AS1124" s="70"/>
      <c r="AT1124" s="70"/>
      <c r="AU1124" s="70"/>
      <c r="AV1124" s="70"/>
      <c r="AW1124" s="70"/>
      <c r="AX1124" s="70"/>
      <c r="AY1124" s="70"/>
      <c r="AZ1124" s="70"/>
      <c r="BA1124" s="70"/>
      <c r="BB1124" s="70"/>
      <c r="BC1124" s="70"/>
      <c r="BD1124" s="70"/>
      <c r="BE1124" s="70"/>
      <c r="BF1124" s="70"/>
      <c r="BG1124" s="70"/>
      <c r="BH1124" s="70"/>
      <c r="BI1124" s="70"/>
      <c r="BJ1124" s="70"/>
      <c r="BK1124" s="70"/>
      <c r="BL1124" s="70"/>
      <c r="BM1124" s="70"/>
      <c r="BN1124" s="70"/>
      <c r="BO1124" s="70"/>
      <c r="BP1124" s="70"/>
      <c r="BQ1124" s="70"/>
      <c r="BR1124" s="70"/>
      <c r="BS1124" s="70"/>
      <c r="BT1124" s="70"/>
      <c r="BU1124" s="70"/>
      <c r="BV1124" s="70"/>
      <c r="BW1124" s="70"/>
      <c r="BX1124" s="70"/>
      <c r="BY1124" s="70"/>
      <c r="BZ1124" s="70"/>
      <c r="CA1124" s="70"/>
    </row>
    <row r="1125" spans="2:79" s="67" customFormat="1" hidden="1">
      <c r="B1125" s="85"/>
      <c r="C1125" s="86"/>
      <c r="D1125" s="250"/>
      <c r="E1125" s="84"/>
      <c r="F1125" s="70"/>
      <c r="G1125" s="70"/>
      <c r="H1125" s="70"/>
      <c r="I1125" s="70"/>
      <c r="J1125" s="70"/>
      <c r="K1125" s="70"/>
      <c r="L1125" s="70"/>
      <c r="M1125" s="70"/>
      <c r="N1125" s="70"/>
      <c r="O1125" s="70"/>
      <c r="P1125" s="70"/>
      <c r="Q1125" s="70"/>
      <c r="R1125" s="70"/>
      <c r="S1125" s="70"/>
      <c r="T1125" s="70"/>
      <c r="U1125" s="70"/>
      <c r="V1125" s="70"/>
      <c r="W1125" s="70"/>
      <c r="X1125" s="70"/>
      <c r="Y1125" s="70"/>
      <c r="Z1125" s="70"/>
      <c r="AA1125" s="70"/>
      <c r="AB1125" s="70"/>
      <c r="AC1125" s="70"/>
      <c r="AD1125" s="70"/>
      <c r="AE1125" s="70"/>
      <c r="AF1125" s="70"/>
      <c r="AG1125" s="70"/>
      <c r="AH1125" s="70"/>
      <c r="AI1125" s="70"/>
      <c r="AJ1125" s="70"/>
      <c r="AK1125" s="70"/>
      <c r="AL1125" s="70"/>
      <c r="AM1125" s="70"/>
      <c r="AN1125" s="70"/>
      <c r="AO1125" s="70"/>
      <c r="AP1125" s="70"/>
      <c r="AQ1125" s="70"/>
      <c r="AR1125" s="70"/>
      <c r="AS1125" s="70"/>
      <c r="AT1125" s="70"/>
      <c r="AU1125" s="70"/>
      <c r="AV1125" s="70"/>
      <c r="AW1125" s="70"/>
      <c r="AX1125" s="70"/>
      <c r="AY1125" s="70"/>
      <c r="AZ1125" s="70"/>
      <c r="BA1125" s="70"/>
      <c r="BB1125" s="70"/>
      <c r="BC1125" s="70"/>
      <c r="BD1125" s="70"/>
      <c r="BE1125" s="70"/>
      <c r="BF1125" s="70"/>
      <c r="BG1125" s="70"/>
      <c r="BH1125" s="70"/>
      <c r="BI1125" s="70"/>
      <c r="BJ1125" s="70"/>
      <c r="BK1125" s="70"/>
      <c r="BL1125" s="70"/>
      <c r="BM1125" s="70"/>
      <c r="BN1125" s="70"/>
      <c r="BO1125" s="70"/>
      <c r="BP1125" s="70"/>
      <c r="BQ1125" s="70"/>
      <c r="BR1125" s="70"/>
      <c r="BS1125" s="70"/>
      <c r="BT1125" s="70"/>
      <c r="BU1125" s="70"/>
      <c r="BV1125" s="70"/>
      <c r="BW1125" s="70"/>
      <c r="BX1125" s="70"/>
      <c r="BY1125" s="70"/>
      <c r="BZ1125" s="70"/>
      <c r="CA1125" s="70"/>
    </row>
    <row r="1126" spans="2:79" s="67" customFormat="1" hidden="1">
      <c r="B1126" s="85"/>
      <c r="C1126" s="86"/>
      <c r="D1126" s="250"/>
      <c r="E1126" s="84"/>
      <c r="F1126" s="70"/>
      <c r="G1126" s="70"/>
      <c r="H1126" s="70"/>
      <c r="I1126" s="70"/>
      <c r="J1126" s="70"/>
      <c r="K1126" s="70"/>
      <c r="L1126" s="70"/>
      <c r="M1126" s="70"/>
      <c r="N1126" s="70"/>
      <c r="O1126" s="70"/>
      <c r="P1126" s="70"/>
      <c r="Q1126" s="70"/>
      <c r="R1126" s="70"/>
      <c r="S1126" s="70"/>
      <c r="T1126" s="70"/>
      <c r="U1126" s="70"/>
      <c r="V1126" s="70"/>
      <c r="W1126" s="70"/>
      <c r="X1126" s="70"/>
      <c r="Y1126" s="70"/>
      <c r="Z1126" s="70"/>
      <c r="AA1126" s="70"/>
      <c r="AB1126" s="70"/>
      <c r="AC1126" s="70"/>
      <c r="AD1126" s="70"/>
      <c r="AE1126" s="70"/>
      <c r="AF1126" s="70"/>
      <c r="AG1126" s="70"/>
      <c r="AH1126" s="70"/>
      <c r="AI1126" s="70"/>
      <c r="AJ1126" s="70"/>
      <c r="AK1126" s="70"/>
      <c r="AL1126" s="70"/>
      <c r="AM1126" s="70"/>
      <c r="AN1126" s="70"/>
      <c r="AO1126" s="70"/>
      <c r="AP1126" s="70"/>
      <c r="AQ1126" s="70"/>
      <c r="AR1126" s="70"/>
      <c r="AS1126" s="70"/>
      <c r="AT1126" s="70"/>
      <c r="AU1126" s="70"/>
      <c r="AV1126" s="70"/>
      <c r="AW1126" s="70"/>
      <c r="AX1126" s="70"/>
      <c r="AY1126" s="70"/>
      <c r="AZ1126" s="70"/>
      <c r="BA1126" s="70"/>
      <c r="BB1126" s="70"/>
      <c r="BC1126" s="70"/>
      <c r="BD1126" s="70"/>
      <c r="BE1126" s="70"/>
      <c r="BF1126" s="70"/>
      <c r="BG1126" s="70"/>
      <c r="BH1126" s="70"/>
      <c r="BI1126" s="70"/>
      <c r="BJ1126" s="70"/>
      <c r="BK1126" s="70"/>
      <c r="BL1126" s="70"/>
      <c r="BM1126" s="70"/>
      <c r="BN1126" s="70"/>
      <c r="BO1126" s="70"/>
      <c r="BP1126" s="70"/>
      <c r="BQ1126" s="70"/>
      <c r="BR1126" s="70"/>
      <c r="BS1126" s="70"/>
      <c r="BT1126" s="70"/>
      <c r="BU1126" s="70"/>
      <c r="BV1126" s="70"/>
      <c r="BW1126" s="70"/>
      <c r="BX1126" s="70"/>
      <c r="BY1126" s="70"/>
      <c r="BZ1126" s="70"/>
      <c r="CA1126" s="70"/>
    </row>
    <row r="1127" spans="2:79" s="67" customFormat="1" hidden="1">
      <c r="B1127" s="85"/>
      <c r="C1127" s="86"/>
      <c r="D1127" s="250"/>
      <c r="E1127" s="84"/>
      <c r="F1127" s="70"/>
      <c r="G1127" s="70"/>
      <c r="H1127" s="70"/>
      <c r="I1127" s="70"/>
      <c r="J1127" s="70"/>
      <c r="K1127" s="70"/>
      <c r="L1127" s="70"/>
      <c r="M1127" s="70"/>
      <c r="N1127" s="70"/>
      <c r="O1127" s="70"/>
      <c r="P1127" s="70"/>
      <c r="Q1127" s="70"/>
      <c r="R1127" s="70"/>
      <c r="S1127" s="70"/>
      <c r="T1127" s="70"/>
      <c r="U1127" s="70"/>
      <c r="V1127" s="70"/>
      <c r="W1127" s="70"/>
      <c r="X1127" s="70"/>
      <c r="Y1127" s="70"/>
      <c r="Z1127" s="70"/>
      <c r="AA1127" s="70"/>
      <c r="AB1127" s="70"/>
      <c r="AC1127" s="70"/>
      <c r="AD1127" s="70"/>
      <c r="AE1127" s="70"/>
      <c r="AF1127" s="70"/>
      <c r="AG1127" s="70"/>
      <c r="AH1127" s="70"/>
      <c r="AI1127" s="70"/>
      <c r="AJ1127" s="70"/>
      <c r="AK1127" s="70"/>
      <c r="AL1127" s="70"/>
      <c r="AM1127" s="70"/>
      <c r="AN1127" s="70"/>
      <c r="AO1127" s="70"/>
      <c r="AP1127" s="70"/>
      <c r="AQ1127" s="70"/>
      <c r="AR1127" s="70"/>
      <c r="AS1127" s="70"/>
      <c r="AT1127" s="70"/>
      <c r="AU1127" s="70"/>
      <c r="AV1127" s="70"/>
      <c r="AW1127" s="70"/>
      <c r="AX1127" s="70"/>
      <c r="AY1127" s="70"/>
      <c r="AZ1127" s="70"/>
      <c r="BA1127" s="70"/>
      <c r="BB1127" s="70"/>
      <c r="BC1127" s="70"/>
      <c r="BD1127" s="70"/>
      <c r="BE1127" s="70"/>
      <c r="BF1127" s="70"/>
      <c r="BG1127" s="70"/>
      <c r="BH1127" s="70"/>
      <c r="BI1127" s="70"/>
      <c r="BJ1127" s="70"/>
      <c r="BK1127" s="70"/>
      <c r="BL1127" s="70"/>
      <c r="BM1127" s="70"/>
      <c r="BN1127" s="70"/>
      <c r="BO1127" s="70"/>
      <c r="BP1127" s="70"/>
      <c r="BQ1127" s="70"/>
      <c r="BR1127" s="70"/>
      <c r="BS1127" s="70"/>
      <c r="BT1127" s="70"/>
      <c r="BU1127" s="70"/>
      <c r="BV1127" s="70"/>
      <c r="BW1127" s="70"/>
      <c r="BX1127" s="70"/>
      <c r="BY1127" s="70"/>
      <c r="BZ1127" s="70"/>
      <c r="CA1127" s="70"/>
    </row>
    <row r="1128" spans="2:79" s="67" customFormat="1" hidden="1">
      <c r="B1128" s="85"/>
      <c r="C1128" s="86"/>
      <c r="D1128" s="250"/>
      <c r="E1128" s="84"/>
      <c r="F1128" s="70"/>
      <c r="G1128" s="70"/>
      <c r="H1128" s="70"/>
      <c r="I1128" s="70"/>
      <c r="J1128" s="70"/>
      <c r="K1128" s="70"/>
      <c r="L1128" s="70"/>
      <c r="M1128" s="70"/>
      <c r="N1128" s="70"/>
      <c r="O1128" s="70"/>
      <c r="P1128" s="70"/>
      <c r="Q1128" s="70"/>
      <c r="R1128" s="70"/>
      <c r="S1128" s="70"/>
      <c r="T1128" s="70"/>
      <c r="U1128" s="70"/>
      <c r="V1128" s="70"/>
      <c r="W1128" s="70"/>
      <c r="X1128" s="70"/>
      <c r="Y1128" s="70"/>
      <c r="Z1128" s="70"/>
      <c r="AA1128" s="70"/>
      <c r="AB1128" s="70"/>
      <c r="AC1128" s="70"/>
      <c r="AD1128" s="70"/>
      <c r="AE1128" s="70"/>
      <c r="AF1128" s="70"/>
      <c r="AG1128" s="70"/>
      <c r="AH1128" s="70"/>
      <c r="AI1128" s="70"/>
      <c r="AJ1128" s="70"/>
      <c r="AK1128" s="70"/>
      <c r="AL1128" s="70"/>
      <c r="AM1128" s="70"/>
      <c r="AN1128" s="70"/>
      <c r="AO1128" s="70"/>
      <c r="AP1128" s="70"/>
      <c r="AQ1128" s="70"/>
      <c r="AR1128" s="70"/>
      <c r="AS1128" s="70"/>
      <c r="AT1128" s="70"/>
      <c r="AU1128" s="70"/>
      <c r="AV1128" s="70"/>
      <c r="AW1128" s="70"/>
      <c r="AX1128" s="70"/>
      <c r="AY1128" s="70"/>
      <c r="AZ1128" s="70"/>
      <c r="BA1128" s="70"/>
      <c r="BB1128" s="70"/>
      <c r="BC1128" s="70"/>
      <c r="BD1128" s="70"/>
      <c r="BE1128" s="70"/>
      <c r="BF1128" s="70"/>
      <c r="BG1128" s="70"/>
      <c r="BH1128" s="70"/>
      <c r="BI1128" s="70"/>
      <c r="BJ1128" s="70"/>
      <c r="BK1128" s="70"/>
      <c r="BL1128" s="70"/>
      <c r="BM1128" s="70"/>
      <c r="BN1128" s="70"/>
      <c r="BO1128" s="70"/>
      <c r="BP1128" s="70"/>
      <c r="BQ1128" s="70"/>
      <c r="BR1128" s="70"/>
      <c r="BS1128" s="70"/>
      <c r="BT1128" s="70"/>
      <c r="BU1128" s="70"/>
      <c r="BV1128" s="70"/>
      <c r="BW1128" s="70"/>
      <c r="BX1128" s="70"/>
      <c r="BY1128" s="70"/>
      <c r="BZ1128" s="70"/>
      <c r="CA1128" s="70"/>
    </row>
    <row r="1129" spans="2:79" s="67" customFormat="1" hidden="1">
      <c r="B1129" s="85"/>
      <c r="C1129" s="86"/>
      <c r="D1129" s="250"/>
      <c r="E1129" s="84"/>
      <c r="F1129" s="70"/>
      <c r="G1129" s="70"/>
      <c r="H1129" s="70"/>
      <c r="I1129" s="70"/>
      <c r="J1129" s="70"/>
      <c r="K1129" s="70"/>
      <c r="L1129" s="70"/>
      <c r="M1129" s="70"/>
      <c r="N1129" s="70"/>
      <c r="O1129" s="70"/>
      <c r="P1129" s="70"/>
      <c r="Q1129" s="70"/>
      <c r="R1129" s="70"/>
      <c r="S1129" s="70"/>
      <c r="T1129" s="70"/>
      <c r="U1129" s="70"/>
      <c r="V1129" s="70"/>
      <c r="W1129" s="70"/>
      <c r="X1129" s="70"/>
      <c r="Y1129" s="70"/>
      <c r="Z1129" s="70"/>
      <c r="AA1129" s="70"/>
      <c r="AB1129" s="70"/>
      <c r="AC1129" s="70"/>
      <c r="AD1129" s="70"/>
      <c r="AE1129" s="70"/>
      <c r="AF1129" s="70"/>
      <c r="AG1129" s="70"/>
      <c r="AH1129" s="70"/>
      <c r="AI1129" s="70"/>
      <c r="AJ1129" s="70"/>
      <c r="AK1129" s="70"/>
      <c r="AL1129" s="70"/>
      <c r="AM1129" s="70"/>
      <c r="AN1129" s="70"/>
      <c r="AO1129" s="70"/>
      <c r="AP1129" s="70"/>
      <c r="AQ1129" s="70"/>
      <c r="AR1129" s="70"/>
      <c r="AS1129" s="70"/>
      <c r="AT1129" s="70"/>
      <c r="AU1129" s="70"/>
      <c r="AV1129" s="70"/>
      <c r="AW1129" s="70"/>
      <c r="AX1129" s="70"/>
      <c r="AY1129" s="70"/>
      <c r="AZ1129" s="70"/>
      <c r="BA1129" s="70"/>
      <c r="BB1129" s="70"/>
      <c r="BC1129" s="70"/>
      <c r="BD1129" s="70"/>
      <c r="BE1129" s="70"/>
      <c r="BF1129" s="70"/>
      <c r="BG1129" s="70"/>
      <c r="BH1129" s="70"/>
      <c r="BI1129" s="70"/>
      <c r="BJ1129" s="70"/>
      <c r="BK1129" s="70"/>
      <c r="BL1129" s="70"/>
      <c r="BM1129" s="70"/>
      <c r="BN1129" s="70"/>
      <c r="BO1129" s="70"/>
      <c r="BP1129" s="70"/>
      <c r="BQ1129" s="70"/>
      <c r="BR1129" s="70"/>
      <c r="BS1129" s="70"/>
      <c r="BT1129" s="70"/>
      <c r="BU1129" s="70"/>
      <c r="BV1129" s="70"/>
      <c r="BW1129" s="70"/>
      <c r="BX1129" s="70"/>
      <c r="BY1129" s="70"/>
      <c r="BZ1129" s="70"/>
      <c r="CA1129" s="70"/>
    </row>
    <row r="1130" spans="2:79" s="67" customFormat="1" hidden="1">
      <c r="B1130" s="85"/>
      <c r="C1130" s="86"/>
      <c r="D1130" s="250"/>
      <c r="E1130" s="84"/>
      <c r="F1130" s="70"/>
      <c r="G1130" s="70"/>
      <c r="H1130" s="70"/>
      <c r="I1130" s="70"/>
      <c r="J1130" s="70"/>
      <c r="K1130" s="70"/>
      <c r="L1130" s="70"/>
      <c r="M1130" s="70"/>
      <c r="N1130" s="70"/>
      <c r="O1130" s="70"/>
      <c r="P1130" s="70"/>
      <c r="Q1130" s="70"/>
      <c r="R1130" s="70"/>
      <c r="S1130" s="70"/>
      <c r="T1130" s="70"/>
      <c r="U1130" s="70"/>
      <c r="V1130" s="70"/>
      <c r="W1130" s="70"/>
      <c r="X1130" s="70"/>
      <c r="Y1130" s="70"/>
      <c r="Z1130" s="70"/>
      <c r="AA1130" s="70"/>
      <c r="AB1130" s="70"/>
      <c r="AC1130" s="70"/>
      <c r="AD1130" s="70"/>
      <c r="AE1130" s="70"/>
      <c r="AF1130" s="70"/>
      <c r="AG1130" s="70"/>
      <c r="AH1130" s="70"/>
      <c r="AI1130" s="70"/>
      <c r="AJ1130" s="70"/>
      <c r="AK1130" s="70"/>
      <c r="AL1130" s="70"/>
      <c r="AM1130" s="70"/>
      <c r="AN1130" s="70"/>
      <c r="AO1130" s="70"/>
      <c r="AP1130" s="70"/>
      <c r="AQ1130" s="70"/>
      <c r="AR1130" s="70"/>
      <c r="AS1130" s="70"/>
      <c r="AT1130" s="70"/>
      <c r="AU1130" s="70"/>
      <c r="AV1130" s="70"/>
      <c r="AW1130" s="70"/>
      <c r="AX1130" s="70"/>
      <c r="AY1130" s="70"/>
      <c r="AZ1130" s="70"/>
      <c r="BA1130" s="70"/>
      <c r="BB1130" s="70"/>
      <c r="BC1130" s="70"/>
      <c r="BD1130" s="70"/>
      <c r="BE1130" s="70"/>
      <c r="BF1130" s="70"/>
      <c r="BG1130" s="70"/>
      <c r="BH1130" s="70"/>
      <c r="BI1130" s="70"/>
      <c r="BJ1130" s="70"/>
      <c r="BK1130" s="70"/>
      <c r="BL1130" s="70"/>
      <c r="BM1130" s="70"/>
      <c r="BN1130" s="70"/>
      <c r="BO1130" s="70"/>
      <c r="BP1130" s="70"/>
      <c r="BQ1130" s="70"/>
      <c r="BR1130" s="70"/>
      <c r="BS1130" s="70"/>
      <c r="BT1130" s="70"/>
      <c r="BU1130" s="70"/>
      <c r="BV1130" s="70"/>
      <c r="BW1130" s="70"/>
      <c r="BX1130" s="70"/>
      <c r="BY1130" s="70"/>
      <c r="BZ1130" s="70"/>
      <c r="CA1130" s="70"/>
    </row>
    <row r="1131" spans="2:79" s="67" customFormat="1" hidden="1">
      <c r="B1131" s="85"/>
      <c r="C1131" s="86"/>
      <c r="D1131" s="250"/>
      <c r="E1131" s="84"/>
      <c r="F1131" s="70"/>
      <c r="G1131" s="70"/>
      <c r="H1131" s="70"/>
      <c r="I1131" s="70"/>
      <c r="J1131" s="70"/>
      <c r="K1131" s="70"/>
      <c r="L1131" s="70"/>
      <c r="M1131" s="70"/>
      <c r="N1131" s="70"/>
      <c r="O1131" s="70"/>
      <c r="P1131" s="70"/>
      <c r="Q1131" s="70"/>
      <c r="R1131" s="70"/>
      <c r="S1131" s="70"/>
      <c r="T1131" s="70"/>
      <c r="U1131" s="70"/>
      <c r="V1131" s="70"/>
      <c r="W1131" s="70"/>
      <c r="X1131" s="70"/>
      <c r="Y1131" s="70"/>
      <c r="Z1131" s="70"/>
      <c r="AA1131" s="70"/>
      <c r="AB1131" s="70"/>
      <c r="AC1131" s="70"/>
      <c r="AD1131" s="70"/>
      <c r="AE1131" s="70"/>
      <c r="AF1131" s="70"/>
      <c r="AG1131" s="70"/>
      <c r="AH1131" s="70"/>
      <c r="AI1131" s="70"/>
      <c r="AJ1131" s="70"/>
      <c r="AK1131" s="70"/>
      <c r="AL1131" s="70"/>
      <c r="AM1131" s="70"/>
      <c r="AN1131" s="70"/>
      <c r="AO1131" s="70"/>
      <c r="AP1131" s="70"/>
      <c r="AQ1131" s="70"/>
      <c r="AR1131" s="70"/>
      <c r="AS1131" s="70"/>
      <c r="AT1131" s="70"/>
      <c r="AU1131" s="70"/>
      <c r="AV1131" s="70"/>
      <c r="AW1131" s="70"/>
      <c r="AX1131" s="70"/>
      <c r="AY1131" s="70"/>
      <c r="AZ1131" s="70"/>
      <c r="BA1131" s="70"/>
      <c r="BB1131" s="70"/>
      <c r="BC1131" s="70"/>
      <c r="BD1131" s="70"/>
      <c r="BE1131" s="70"/>
      <c r="BF1131" s="70"/>
      <c r="BG1131" s="70"/>
      <c r="BH1131" s="70"/>
      <c r="BI1131" s="70"/>
      <c r="BJ1131" s="70"/>
      <c r="BK1131" s="70"/>
      <c r="BL1131" s="70"/>
      <c r="BM1131" s="70"/>
      <c r="BN1131" s="70"/>
      <c r="BO1131" s="70"/>
      <c r="BP1131" s="70"/>
      <c r="BQ1131" s="70"/>
      <c r="BR1131" s="70"/>
      <c r="BS1131" s="70"/>
      <c r="BT1131" s="70"/>
      <c r="BU1131" s="70"/>
      <c r="BV1131" s="70"/>
      <c r="BW1131" s="70"/>
      <c r="BX1131" s="70"/>
      <c r="BY1131" s="70"/>
      <c r="BZ1131" s="70"/>
      <c r="CA1131" s="70"/>
    </row>
    <row r="1132" spans="2:79" s="67" customFormat="1" hidden="1">
      <c r="B1132" s="85"/>
      <c r="C1132" s="86"/>
      <c r="D1132" s="250"/>
      <c r="E1132" s="84"/>
      <c r="F1132" s="70"/>
      <c r="G1132" s="70"/>
      <c r="H1132" s="70"/>
      <c r="I1132" s="70"/>
      <c r="J1132" s="70"/>
      <c r="K1132" s="70"/>
      <c r="L1132" s="70"/>
      <c r="M1132" s="70"/>
      <c r="N1132" s="70"/>
      <c r="O1132" s="70"/>
      <c r="P1132" s="70"/>
      <c r="Q1132" s="70"/>
      <c r="R1132" s="70"/>
      <c r="S1132" s="70"/>
      <c r="T1132" s="70"/>
      <c r="U1132" s="70"/>
      <c r="V1132" s="70"/>
      <c r="W1132" s="70"/>
      <c r="X1132" s="70"/>
      <c r="Y1132" s="70"/>
      <c r="Z1132" s="70"/>
      <c r="AA1132" s="70"/>
      <c r="AB1132" s="70"/>
      <c r="AC1132" s="70"/>
      <c r="AD1132" s="70"/>
      <c r="AE1132" s="70"/>
      <c r="AF1132" s="70"/>
      <c r="AG1132" s="70"/>
      <c r="AH1132" s="70"/>
      <c r="AI1132" s="70"/>
      <c r="AJ1132" s="70"/>
      <c r="AK1132" s="70"/>
      <c r="AL1132" s="70"/>
      <c r="AM1132" s="70"/>
      <c r="AN1132" s="70"/>
      <c r="AO1132" s="70"/>
      <c r="AP1132" s="70"/>
      <c r="AQ1132" s="70"/>
      <c r="AR1132" s="70"/>
      <c r="AS1132" s="70"/>
      <c r="AT1132" s="70"/>
      <c r="AU1132" s="70"/>
      <c r="AV1132" s="70"/>
      <c r="AW1132" s="70"/>
      <c r="AX1132" s="70"/>
      <c r="AY1132" s="70"/>
      <c r="AZ1132" s="70"/>
      <c r="BA1132" s="70"/>
      <c r="BB1132" s="70"/>
      <c r="BC1132" s="70"/>
      <c r="BD1132" s="70"/>
      <c r="BE1132" s="70"/>
      <c r="BF1132" s="70"/>
      <c r="BG1132" s="70"/>
      <c r="BH1132" s="70"/>
      <c r="BI1132" s="70"/>
      <c r="BJ1132" s="70"/>
      <c r="BK1132" s="70"/>
      <c r="BL1132" s="70"/>
      <c r="BM1132" s="70"/>
      <c r="BN1132" s="70"/>
      <c r="BO1132" s="70"/>
      <c r="BP1132" s="70"/>
      <c r="BQ1132" s="70"/>
      <c r="BR1132" s="70"/>
      <c r="BS1132" s="70"/>
      <c r="BT1132" s="70"/>
      <c r="BU1132" s="70"/>
      <c r="BV1132" s="70"/>
      <c r="BW1132" s="70"/>
      <c r="BX1132" s="70"/>
      <c r="BY1132" s="70"/>
      <c r="BZ1132" s="70"/>
      <c r="CA1132" s="70"/>
    </row>
    <row r="1133" spans="2:79" s="67" customFormat="1" hidden="1">
      <c r="B1133" s="85"/>
      <c r="C1133" s="86"/>
      <c r="D1133" s="250"/>
      <c r="E1133" s="84"/>
      <c r="F1133" s="70"/>
      <c r="G1133" s="70"/>
      <c r="H1133" s="70"/>
      <c r="I1133" s="70"/>
      <c r="J1133" s="70"/>
      <c r="K1133" s="70"/>
      <c r="L1133" s="70"/>
      <c r="M1133" s="70"/>
      <c r="N1133" s="70"/>
      <c r="O1133" s="70"/>
      <c r="P1133" s="70"/>
      <c r="Q1133" s="70"/>
      <c r="R1133" s="70"/>
      <c r="S1133" s="70"/>
      <c r="T1133" s="70"/>
      <c r="U1133" s="70"/>
      <c r="V1133" s="70"/>
      <c r="W1133" s="70"/>
      <c r="X1133" s="70"/>
      <c r="Y1133" s="70"/>
      <c r="Z1133" s="70"/>
      <c r="AA1133" s="70"/>
      <c r="AB1133" s="70"/>
      <c r="AC1133" s="70"/>
      <c r="AD1133" s="70"/>
      <c r="AE1133" s="70"/>
      <c r="AF1133" s="70"/>
      <c r="AG1133" s="70"/>
      <c r="AH1133" s="70"/>
      <c r="AI1133" s="70"/>
      <c r="AJ1133" s="70"/>
      <c r="AK1133" s="70"/>
      <c r="AL1133" s="70"/>
      <c r="AM1133" s="70"/>
      <c r="AN1133" s="70"/>
      <c r="AO1133" s="70"/>
      <c r="AP1133" s="70"/>
      <c r="AQ1133" s="70"/>
      <c r="AR1133" s="70"/>
      <c r="AS1133" s="70"/>
      <c r="AT1133" s="70"/>
      <c r="AU1133" s="70"/>
      <c r="AV1133" s="70"/>
      <c r="AW1133" s="70"/>
      <c r="AX1133" s="70"/>
      <c r="AY1133" s="70"/>
      <c r="AZ1133" s="70"/>
      <c r="BA1133" s="70"/>
      <c r="BB1133" s="70"/>
      <c r="BC1133" s="70"/>
      <c r="BD1133" s="70"/>
      <c r="BE1133" s="70"/>
      <c r="BF1133" s="70"/>
      <c r="BG1133" s="70"/>
      <c r="BH1133" s="70"/>
      <c r="BI1133" s="70"/>
      <c r="BJ1133" s="70"/>
      <c r="BK1133" s="70"/>
      <c r="BL1133" s="70"/>
      <c r="BM1133" s="70"/>
      <c r="BN1133" s="70"/>
      <c r="BO1133" s="70"/>
      <c r="BP1133" s="70"/>
      <c r="BQ1133" s="70"/>
      <c r="BR1133" s="70"/>
      <c r="BS1133" s="70"/>
      <c r="BT1133" s="70"/>
      <c r="BU1133" s="70"/>
      <c r="BV1133" s="70"/>
      <c r="BW1133" s="70"/>
      <c r="BX1133" s="70"/>
      <c r="BY1133" s="70"/>
      <c r="BZ1133" s="70"/>
      <c r="CA1133" s="70"/>
    </row>
    <row r="1134" spans="2:79" s="67" customFormat="1" hidden="1">
      <c r="B1134" s="85"/>
      <c r="C1134" s="86"/>
      <c r="D1134" s="250"/>
      <c r="E1134" s="84"/>
      <c r="F1134" s="70"/>
      <c r="G1134" s="70"/>
      <c r="H1134" s="70"/>
      <c r="I1134" s="70"/>
      <c r="J1134" s="70"/>
      <c r="K1134" s="70"/>
      <c r="L1134" s="70"/>
      <c r="M1134" s="70"/>
      <c r="N1134" s="70"/>
      <c r="O1134" s="70"/>
      <c r="P1134" s="70"/>
      <c r="Q1134" s="70"/>
      <c r="R1134" s="70"/>
      <c r="S1134" s="70"/>
      <c r="T1134" s="70"/>
      <c r="U1134" s="70"/>
      <c r="V1134" s="70"/>
      <c r="W1134" s="70"/>
      <c r="X1134" s="70"/>
      <c r="Y1134" s="70"/>
      <c r="Z1134" s="70"/>
      <c r="AA1134" s="70"/>
      <c r="AB1134" s="70"/>
      <c r="AC1134" s="70"/>
      <c r="AD1134" s="70"/>
      <c r="AE1134" s="70"/>
      <c r="AF1134" s="70"/>
      <c r="AG1134" s="70"/>
      <c r="AH1134" s="70"/>
      <c r="AI1134" s="70"/>
      <c r="AJ1134" s="70"/>
      <c r="AK1134" s="70"/>
      <c r="AL1134" s="70"/>
      <c r="AM1134" s="70"/>
      <c r="AN1134" s="70"/>
      <c r="AO1134" s="70"/>
      <c r="AP1134" s="70"/>
      <c r="AQ1134" s="70"/>
      <c r="AR1134" s="70"/>
      <c r="AS1134" s="70"/>
      <c r="AT1134" s="70"/>
      <c r="AU1134" s="70"/>
      <c r="AV1134" s="70"/>
      <c r="AW1134" s="70"/>
      <c r="AX1134" s="70"/>
      <c r="AY1134" s="70"/>
      <c r="AZ1134" s="70"/>
      <c r="BA1134" s="70"/>
      <c r="BB1134" s="70"/>
      <c r="BC1134" s="70"/>
      <c r="BD1134" s="70"/>
      <c r="BE1134" s="70"/>
      <c r="BF1134" s="70"/>
      <c r="BG1134" s="70"/>
      <c r="BH1134" s="70"/>
      <c r="BI1134" s="70"/>
      <c r="BJ1134" s="70"/>
      <c r="BK1134" s="70"/>
      <c r="BL1134" s="70"/>
      <c r="BM1134" s="70"/>
      <c r="BN1134" s="70"/>
      <c r="BO1134" s="70"/>
      <c r="BP1134" s="70"/>
      <c r="BQ1134" s="70"/>
      <c r="BR1134" s="70"/>
      <c r="BS1134" s="70"/>
      <c r="BT1134" s="70"/>
      <c r="BU1134" s="70"/>
      <c r="BV1134" s="70"/>
      <c r="BW1134" s="70"/>
      <c r="BX1134" s="70"/>
      <c r="BY1134" s="70"/>
      <c r="BZ1134" s="70"/>
      <c r="CA1134" s="70"/>
    </row>
    <row r="1135" spans="2:79" s="67" customFormat="1" hidden="1">
      <c r="B1135" s="85"/>
      <c r="C1135" s="86"/>
      <c r="D1135" s="250"/>
      <c r="E1135" s="84"/>
      <c r="F1135" s="70"/>
      <c r="G1135" s="70"/>
      <c r="H1135" s="70"/>
      <c r="I1135" s="70"/>
      <c r="J1135" s="70"/>
      <c r="K1135" s="70"/>
      <c r="L1135" s="70"/>
      <c r="M1135" s="70"/>
      <c r="N1135" s="70"/>
      <c r="O1135" s="70"/>
      <c r="P1135" s="70"/>
      <c r="Q1135" s="70"/>
      <c r="R1135" s="70"/>
      <c r="S1135" s="70"/>
      <c r="T1135" s="70"/>
      <c r="U1135" s="70"/>
      <c r="V1135" s="70"/>
      <c r="W1135" s="70"/>
      <c r="X1135" s="70"/>
      <c r="Y1135" s="70"/>
      <c r="Z1135" s="70"/>
      <c r="AA1135" s="70"/>
      <c r="AB1135" s="70"/>
      <c r="AC1135" s="70"/>
      <c r="AD1135" s="70"/>
      <c r="AE1135" s="70"/>
      <c r="AF1135" s="70"/>
      <c r="AG1135" s="70"/>
      <c r="AH1135" s="70"/>
      <c r="AI1135" s="70"/>
      <c r="AJ1135" s="70"/>
      <c r="AK1135" s="70"/>
      <c r="AL1135" s="70"/>
      <c r="AM1135" s="70"/>
      <c r="AN1135" s="70"/>
      <c r="AO1135" s="70"/>
      <c r="AP1135" s="70"/>
      <c r="AQ1135" s="70"/>
      <c r="AR1135" s="70"/>
      <c r="AS1135" s="70"/>
      <c r="AT1135" s="70"/>
      <c r="AU1135" s="70"/>
      <c r="AV1135" s="70"/>
      <c r="AW1135" s="70"/>
      <c r="AX1135" s="70"/>
      <c r="AY1135" s="70"/>
      <c r="AZ1135" s="70"/>
      <c r="BA1135" s="70"/>
      <c r="BB1135" s="70"/>
      <c r="BC1135" s="70"/>
      <c r="BD1135" s="70"/>
      <c r="BE1135" s="70"/>
      <c r="BF1135" s="70"/>
      <c r="BG1135" s="70"/>
      <c r="BH1135" s="70"/>
      <c r="BI1135" s="70"/>
      <c r="BJ1135" s="70"/>
      <c r="BK1135" s="70"/>
      <c r="BL1135" s="70"/>
      <c r="BM1135" s="70"/>
      <c r="BN1135" s="70"/>
      <c r="BO1135" s="70"/>
      <c r="BP1135" s="70"/>
      <c r="BQ1135" s="70"/>
      <c r="BR1135" s="70"/>
      <c r="BS1135" s="70"/>
      <c r="BT1135" s="70"/>
      <c r="BU1135" s="70"/>
      <c r="BV1135" s="70"/>
      <c r="BW1135" s="70"/>
      <c r="BX1135" s="70"/>
      <c r="BY1135" s="70"/>
      <c r="BZ1135" s="70"/>
      <c r="CA1135" s="70"/>
    </row>
    <row r="1136" spans="2:79" s="67" customFormat="1" hidden="1">
      <c r="B1136" s="85"/>
      <c r="C1136" s="86"/>
      <c r="D1136" s="250"/>
      <c r="E1136" s="84"/>
      <c r="F1136" s="70"/>
      <c r="G1136" s="70"/>
      <c r="H1136" s="70"/>
      <c r="I1136" s="70"/>
      <c r="J1136" s="70"/>
      <c r="K1136" s="70"/>
      <c r="L1136" s="70"/>
      <c r="M1136" s="70"/>
      <c r="N1136" s="70"/>
      <c r="O1136" s="70"/>
      <c r="P1136" s="70"/>
      <c r="Q1136" s="70"/>
      <c r="R1136" s="70"/>
      <c r="S1136" s="70"/>
      <c r="T1136" s="70"/>
      <c r="U1136" s="70"/>
      <c r="V1136" s="70"/>
      <c r="W1136" s="70"/>
      <c r="X1136" s="70"/>
      <c r="Y1136" s="70"/>
      <c r="Z1136" s="70"/>
      <c r="AA1136" s="70"/>
      <c r="AB1136" s="70"/>
      <c r="AC1136" s="70"/>
      <c r="AD1136" s="70"/>
      <c r="AE1136" s="70"/>
      <c r="AF1136" s="70"/>
      <c r="AG1136" s="70"/>
      <c r="AH1136" s="70"/>
      <c r="AI1136" s="70"/>
      <c r="AJ1136" s="70"/>
      <c r="AK1136" s="70"/>
      <c r="AL1136" s="70"/>
      <c r="AM1136" s="70"/>
      <c r="AN1136" s="70"/>
      <c r="AO1136" s="70"/>
      <c r="AP1136" s="70"/>
      <c r="AQ1136" s="70"/>
      <c r="AR1136" s="70"/>
      <c r="AS1136" s="70"/>
      <c r="AT1136" s="70"/>
      <c r="AU1136" s="70"/>
      <c r="AV1136" s="70"/>
      <c r="AW1136" s="70"/>
      <c r="AX1136" s="70"/>
      <c r="AY1136" s="70"/>
      <c r="AZ1136" s="70"/>
      <c r="BA1136" s="70"/>
      <c r="BB1136" s="70"/>
      <c r="BC1136" s="70"/>
      <c r="BD1136" s="70"/>
      <c r="BE1136" s="70"/>
      <c r="BF1136" s="70"/>
      <c r="BG1136" s="70"/>
      <c r="BH1136" s="70"/>
      <c r="BI1136" s="70"/>
      <c r="BJ1136" s="70"/>
      <c r="BK1136" s="70"/>
      <c r="BL1136" s="70"/>
      <c r="BM1136" s="70"/>
      <c r="BN1136" s="70"/>
      <c r="BO1136" s="70"/>
      <c r="BP1136" s="70"/>
      <c r="BQ1136" s="70"/>
      <c r="BR1136" s="70"/>
      <c r="BS1136" s="70"/>
      <c r="BT1136" s="70"/>
      <c r="BU1136" s="70"/>
      <c r="BV1136" s="70"/>
      <c r="BW1136" s="70"/>
      <c r="BX1136" s="70"/>
      <c r="BY1136" s="70"/>
      <c r="BZ1136" s="70"/>
      <c r="CA1136" s="70"/>
    </row>
    <row r="1137" spans="2:79" s="67" customFormat="1" hidden="1">
      <c r="B1137" s="85"/>
      <c r="C1137" s="86"/>
      <c r="D1137" s="250"/>
      <c r="E1137" s="84"/>
      <c r="F1137" s="70"/>
      <c r="G1137" s="70"/>
      <c r="H1137" s="70"/>
      <c r="I1137" s="70"/>
      <c r="J1137" s="70"/>
      <c r="K1137" s="70"/>
      <c r="L1137" s="70"/>
      <c r="M1137" s="70"/>
      <c r="N1137" s="70"/>
      <c r="O1137" s="70"/>
      <c r="P1137" s="70"/>
      <c r="Q1137" s="70"/>
      <c r="R1137" s="70"/>
      <c r="S1137" s="70"/>
      <c r="T1137" s="70"/>
      <c r="U1137" s="70"/>
      <c r="V1137" s="70"/>
      <c r="W1137" s="70"/>
      <c r="X1137" s="70"/>
      <c r="Y1137" s="70"/>
      <c r="Z1137" s="70"/>
      <c r="AA1137" s="70"/>
      <c r="AB1137" s="70"/>
      <c r="AC1137" s="70"/>
      <c r="AD1137" s="70"/>
      <c r="AE1137" s="70"/>
      <c r="AF1137" s="70"/>
      <c r="AG1137" s="70"/>
      <c r="AH1137" s="70"/>
      <c r="AI1137" s="70"/>
      <c r="AJ1137" s="70"/>
      <c r="AK1137" s="70"/>
      <c r="AL1137" s="70"/>
      <c r="AM1137" s="70"/>
      <c r="AN1137" s="70"/>
      <c r="AO1137" s="70"/>
      <c r="AP1137" s="70"/>
      <c r="AQ1137" s="70"/>
      <c r="AR1137" s="70"/>
      <c r="AS1137" s="70"/>
      <c r="AT1137" s="70"/>
      <c r="AU1137" s="70"/>
      <c r="AV1137" s="70"/>
      <c r="AW1137" s="70"/>
      <c r="AX1137" s="70"/>
      <c r="AY1137" s="70"/>
      <c r="AZ1137" s="70"/>
      <c r="BA1137" s="70"/>
      <c r="BB1137" s="70"/>
      <c r="BC1137" s="70"/>
      <c r="BD1137" s="70"/>
      <c r="BE1137" s="70"/>
      <c r="BF1137" s="70"/>
      <c r="BG1137" s="70"/>
      <c r="BH1137" s="70"/>
      <c r="BI1137" s="70"/>
      <c r="BJ1137" s="70"/>
      <c r="BK1137" s="70"/>
      <c r="BL1137" s="70"/>
      <c r="BM1137" s="70"/>
      <c r="BN1137" s="70"/>
      <c r="BO1137" s="70"/>
      <c r="BP1137" s="70"/>
      <c r="BQ1137" s="70"/>
      <c r="BR1137" s="70"/>
      <c r="BS1137" s="70"/>
      <c r="BT1137" s="70"/>
      <c r="BU1137" s="70"/>
      <c r="BV1137" s="70"/>
      <c r="BW1137" s="70"/>
      <c r="BX1137" s="70"/>
      <c r="BY1137" s="70"/>
      <c r="BZ1137" s="70"/>
      <c r="CA1137" s="70"/>
    </row>
    <row r="1138" spans="2:79" s="67" customFormat="1" hidden="1">
      <c r="B1138" s="85"/>
      <c r="C1138" s="86"/>
      <c r="D1138" s="250"/>
      <c r="E1138" s="84"/>
      <c r="F1138" s="70"/>
      <c r="G1138" s="70"/>
      <c r="H1138" s="70"/>
      <c r="I1138" s="70"/>
      <c r="J1138" s="70"/>
      <c r="K1138" s="70"/>
      <c r="L1138" s="70"/>
      <c r="M1138" s="70"/>
      <c r="N1138" s="70"/>
      <c r="O1138" s="70"/>
      <c r="P1138" s="70"/>
      <c r="Q1138" s="70"/>
      <c r="R1138" s="70"/>
      <c r="S1138" s="70"/>
      <c r="T1138" s="70"/>
      <c r="U1138" s="70"/>
      <c r="V1138" s="70"/>
      <c r="W1138" s="70"/>
      <c r="X1138" s="70"/>
      <c r="Y1138" s="70"/>
      <c r="Z1138" s="70"/>
      <c r="AA1138" s="70"/>
      <c r="AB1138" s="70"/>
      <c r="AC1138" s="70"/>
      <c r="AD1138" s="70"/>
      <c r="AE1138" s="70"/>
      <c r="AF1138" s="70"/>
      <c r="AG1138" s="70"/>
      <c r="AH1138" s="70"/>
      <c r="AI1138" s="70"/>
      <c r="AJ1138" s="70"/>
      <c r="AK1138" s="70"/>
      <c r="AL1138" s="70"/>
      <c r="AM1138" s="70"/>
      <c r="AN1138" s="70"/>
      <c r="AO1138" s="70"/>
      <c r="AP1138" s="70"/>
      <c r="AQ1138" s="70"/>
      <c r="AR1138" s="70"/>
      <c r="AS1138" s="70"/>
      <c r="AT1138" s="70"/>
      <c r="AU1138" s="70"/>
      <c r="AV1138" s="70"/>
      <c r="AW1138" s="70"/>
      <c r="AX1138" s="70"/>
      <c r="AY1138" s="70"/>
      <c r="AZ1138" s="70"/>
      <c r="BA1138" s="70"/>
      <c r="BB1138" s="70"/>
      <c r="BC1138" s="70"/>
      <c r="BD1138" s="70"/>
      <c r="BE1138" s="70"/>
      <c r="BF1138" s="70"/>
      <c r="BG1138" s="70"/>
      <c r="BH1138" s="70"/>
      <c r="BI1138" s="70"/>
      <c r="BJ1138" s="70"/>
      <c r="BK1138" s="70"/>
      <c r="BL1138" s="70"/>
      <c r="BM1138" s="70"/>
      <c r="BN1138" s="70"/>
      <c r="BO1138" s="70"/>
      <c r="BP1138" s="70"/>
      <c r="BQ1138" s="70"/>
      <c r="BR1138" s="70"/>
      <c r="BS1138" s="70"/>
      <c r="BT1138" s="70"/>
      <c r="BU1138" s="70"/>
      <c r="BV1138" s="70"/>
      <c r="BW1138" s="70"/>
      <c r="BX1138" s="70"/>
      <c r="BY1138" s="70"/>
      <c r="BZ1138" s="70"/>
      <c r="CA1138" s="70"/>
    </row>
    <row r="1139" spans="2:79" s="67" customFormat="1" hidden="1">
      <c r="B1139" s="85"/>
      <c r="C1139" s="86"/>
      <c r="D1139" s="250"/>
      <c r="E1139" s="84"/>
      <c r="F1139" s="70"/>
      <c r="G1139" s="70"/>
      <c r="H1139" s="70"/>
      <c r="I1139" s="70"/>
      <c r="J1139" s="70"/>
      <c r="K1139" s="70"/>
      <c r="L1139" s="70"/>
      <c r="M1139" s="70"/>
      <c r="N1139" s="70"/>
      <c r="O1139" s="70"/>
      <c r="P1139" s="70"/>
      <c r="Q1139" s="70"/>
      <c r="R1139" s="70"/>
      <c r="S1139" s="70"/>
      <c r="T1139" s="70"/>
      <c r="U1139" s="70"/>
      <c r="V1139" s="70"/>
      <c r="W1139" s="70"/>
      <c r="X1139" s="70"/>
      <c r="Y1139" s="70"/>
      <c r="Z1139" s="70"/>
      <c r="AA1139" s="70"/>
      <c r="AB1139" s="70"/>
      <c r="AC1139" s="70"/>
      <c r="AD1139" s="70"/>
      <c r="AE1139" s="70"/>
      <c r="AF1139" s="70"/>
      <c r="AG1139" s="70"/>
      <c r="AH1139" s="70"/>
      <c r="AI1139" s="70"/>
      <c r="AJ1139" s="70"/>
      <c r="AK1139" s="70"/>
      <c r="AL1139" s="70"/>
      <c r="AM1139" s="70"/>
      <c r="AN1139" s="70"/>
      <c r="AO1139" s="70"/>
      <c r="AP1139" s="70"/>
      <c r="AQ1139" s="70"/>
      <c r="AR1139" s="70"/>
      <c r="AS1139" s="70"/>
      <c r="AT1139" s="70"/>
      <c r="AU1139" s="70"/>
      <c r="AV1139" s="70"/>
      <c r="AW1139" s="70"/>
      <c r="AX1139" s="70"/>
      <c r="AY1139" s="70"/>
      <c r="AZ1139" s="70"/>
      <c r="BA1139" s="70"/>
      <c r="BB1139" s="70"/>
      <c r="BC1139" s="70"/>
      <c r="BD1139" s="70"/>
      <c r="BE1139" s="70"/>
      <c r="BF1139" s="70"/>
      <c r="BG1139" s="70"/>
      <c r="BH1139" s="70"/>
      <c r="BI1139" s="70"/>
      <c r="BJ1139" s="70"/>
      <c r="BK1139" s="70"/>
      <c r="BL1139" s="70"/>
      <c r="BM1139" s="70"/>
      <c r="BN1139" s="70"/>
      <c r="BO1139" s="70"/>
      <c r="BP1139" s="70"/>
      <c r="BQ1139" s="70"/>
      <c r="BR1139" s="70"/>
      <c r="BS1139" s="70"/>
      <c r="BT1139" s="70"/>
      <c r="BU1139" s="70"/>
      <c r="BV1139" s="70"/>
      <c r="BW1139" s="70"/>
      <c r="BX1139" s="70"/>
      <c r="BY1139" s="70"/>
      <c r="BZ1139" s="70"/>
      <c r="CA1139" s="70"/>
    </row>
    <row r="1140" spans="2:79" s="67" customFormat="1" hidden="1">
      <c r="B1140" s="85"/>
      <c r="C1140" s="86"/>
      <c r="D1140" s="250"/>
      <c r="E1140" s="84"/>
      <c r="F1140" s="70"/>
      <c r="G1140" s="70"/>
      <c r="H1140" s="70"/>
      <c r="I1140" s="70"/>
      <c r="J1140" s="70"/>
      <c r="K1140" s="70"/>
      <c r="L1140" s="70"/>
      <c r="M1140" s="70"/>
      <c r="N1140" s="70"/>
      <c r="O1140" s="70"/>
      <c r="P1140" s="70"/>
      <c r="Q1140" s="70"/>
      <c r="R1140" s="70"/>
      <c r="S1140" s="70"/>
      <c r="T1140" s="70"/>
      <c r="U1140" s="70"/>
      <c r="V1140" s="70"/>
      <c r="W1140" s="70"/>
      <c r="X1140" s="70"/>
      <c r="Y1140" s="70"/>
      <c r="Z1140" s="70"/>
      <c r="AA1140" s="70"/>
      <c r="AB1140" s="70"/>
      <c r="AC1140" s="70"/>
      <c r="AD1140" s="70"/>
      <c r="AE1140" s="70"/>
      <c r="AF1140" s="70"/>
      <c r="AG1140" s="70"/>
      <c r="AH1140" s="70"/>
      <c r="AI1140" s="70"/>
      <c r="AJ1140" s="70"/>
      <c r="AK1140" s="70"/>
      <c r="AL1140" s="70"/>
      <c r="AM1140" s="70"/>
      <c r="AN1140" s="70"/>
      <c r="AO1140" s="70"/>
      <c r="AP1140" s="70"/>
      <c r="AQ1140" s="70"/>
      <c r="AR1140" s="70"/>
      <c r="AS1140" s="70"/>
      <c r="AT1140" s="70"/>
      <c r="AU1140" s="70"/>
      <c r="AV1140" s="70"/>
      <c r="AW1140" s="70"/>
      <c r="AX1140" s="70"/>
      <c r="AY1140" s="70"/>
      <c r="AZ1140" s="70"/>
      <c r="BA1140" s="70"/>
      <c r="BB1140" s="70"/>
      <c r="BC1140" s="70"/>
      <c r="BD1140" s="70"/>
      <c r="BE1140" s="70"/>
      <c r="BF1140" s="70"/>
      <c r="BG1140" s="70"/>
      <c r="BH1140" s="70"/>
      <c r="BI1140" s="70"/>
      <c r="BJ1140" s="70"/>
      <c r="BK1140" s="70"/>
      <c r="BL1140" s="70"/>
      <c r="BM1140" s="70"/>
      <c r="BN1140" s="70"/>
      <c r="BO1140" s="70"/>
      <c r="BP1140" s="70"/>
      <c r="BQ1140" s="70"/>
      <c r="BR1140" s="70"/>
      <c r="BS1140" s="70"/>
      <c r="BT1140" s="70"/>
      <c r="BU1140" s="70"/>
      <c r="BV1140" s="70"/>
      <c r="BW1140" s="70"/>
      <c r="BX1140" s="70"/>
      <c r="BY1140" s="70"/>
      <c r="BZ1140" s="70"/>
      <c r="CA1140" s="70"/>
    </row>
    <row r="1141" spans="2:79" s="67" customFormat="1" hidden="1">
      <c r="B1141" s="85"/>
      <c r="C1141" s="86"/>
      <c r="D1141" s="250"/>
      <c r="E1141" s="84"/>
      <c r="F1141" s="70"/>
      <c r="G1141" s="70"/>
      <c r="H1141" s="70"/>
      <c r="I1141" s="70"/>
      <c r="J1141" s="70"/>
      <c r="K1141" s="70"/>
      <c r="L1141" s="70"/>
      <c r="M1141" s="70"/>
      <c r="N1141" s="70"/>
      <c r="O1141" s="70"/>
      <c r="P1141" s="70"/>
      <c r="Q1141" s="70"/>
      <c r="R1141" s="70"/>
      <c r="S1141" s="70"/>
      <c r="T1141" s="70"/>
      <c r="U1141" s="70"/>
      <c r="V1141" s="70"/>
      <c r="W1141" s="70"/>
      <c r="X1141" s="70"/>
      <c r="Y1141" s="70"/>
      <c r="Z1141" s="70"/>
      <c r="AA1141" s="70"/>
      <c r="AB1141" s="70"/>
      <c r="AC1141" s="70"/>
      <c r="AD1141" s="70"/>
      <c r="AE1141" s="70"/>
      <c r="AF1141" s="70"/>
      <c r="AG1141" s="70"/>
      <c r="AH1141" s="70"/>
      <c r="AI1141" s="70"/>
      <c r="AJ1141" s="70"/>
      <c r="AK1141" s="70"/>
      <c r="AL1141" s="70"/>
      <c r="AM1141" s="70"/>
      <c r="AN1141" s="70"/>
      <c r="AO1141" s="70"/>
      <c r="AP1141" s="70"/>
      <c r="AQ1141" s="70"/>
      <c r="AR1141" s="70"/>
      <c r="AS1141" s="70"/>
      <c r="AT1141" s="70"/>
      <c r="AU1141" s="70"/>
      <c r="AV1141" s="70"/>
      <c r="AW1141" s="70"/>
      <c r="AX1141" s="70"/>
      <c r="AY1141" s="70"/>
      <c r="AZ1141" s="70"/>
      <c r="BA1141" s="70"/>
      <c r="BB1141" s="70"/>
      <c r="BC1141" s="70"/>
      <c r="BD1141" s="70"/>
      <c r="BE1141" s="70"/>
      <c r="BF1141" s="70"/>
      <c r="BG1141" s="70"/>
      <c r="BH1141" s="70"/>
      <c r="BI1141" s="70"/>
      <c r="BJ1141" s="70"/>
      <c r="BK1141" s="70"/>
      <c r="BL1141" s="70"/>
      <c r="BM1141" s="70"/>
      <c r="BN1141" s="70"/>
      <c r="BO1141" s="70"/>
      <c r="BP1141" s="70"/>
      <c r="BQ1141" s="70"/>
      <c r="BR1141" s="70"/>
      <c r="BS1141" s="70"/>
      <c r="BT1141" s="70"/>
      <c r="BU1141" s="70"/>
      <c r="BV1141" s="70"/>
      <c r="BW1141" s="70"/>
      <c r="BX1141" s="70"/>
      <c r="BY1141" s="70"/>
      <c r="BZ1141" s="70"/>
      <c r="CA1141" s="70"/>
    </row>
    <row r="1142" spans="2:79" s="67" customFormat="1" hidden="1">
      <c r="B1142" s="85"/>
      <c r="C1142" s="86"/>
      <c r="D1142" s="250"/>
      <c r="E1142" s="84"/>
      <c r="F1142" s="70"/>
      <c r="G1142" s="70"/>
      <c r="H1142" s="70"/>
      <c r="I1142" s="70"/>
      <c r="J1142" s="70"/>
      <c r="K1142" s="70"/>
      <c r="L1142" s="70"/>
      <c r="M1142" s="70"/>
      <c r="N1142" s="70"/>
      <c r="O1142" s="70"/>
      <c r="P1142" s="70"/>
      <c r="Q1142" s="70"/>
      <c r="R1142" s="70"/>
      <c r="S1142" s="70"/>
      <c r="T1142" s="70"/>
      <c r="U1142" s="70"/>
      <c r="V1142" s="70"/>
      <c r="W1142" s="70"/>
      <c r="X1142" s="70"/>
      <c r="Y1142" s="70"/>
      <c r="Z1142" s="70"/>
      <c r="AA1142" s="70"/>
      <c r="AB1142" s="70"/>
      <c r="AC1142" s="70"/>
      <c r="AD1142" s="70"/>
      <c r="AE1142" s="70"/>
      <c r="AF1142" s="70"/>
      <c r="AG1142" s="70"/>
      <c r="AH1142" s="70"/>
      <c r="AI1142" s="70"/>
      <c r="AJ1142" s="70"/>
      <c r="AK1142" s="70"/>
      <c r="AL1142" s="70"/>
      <c r="AM1142" s="70"/>
      <c r="AN1142" s="70"/>
      <c r="AO1142" s="70"/>
      <c r="AP1142" s="70"/>
      <c r="AQ1142" s="70"/>
      <c r="AR1142" s="70"/>
      <c r="AS1142" s="70"/>
      <c r="AT1142" s="70"/>
      <c r="AU1142" s="70"/>
      <c r="AV1142" s="70"/>
      <c r="AW1142" s="70"/>
      <c r="AX1142" s="70"/>
      <c r="AY1142" s="70"/>
      <c r="AZ1142" s="70"/>
      <c r="BA1142" s="70"/>
      <c r="BB1142" s="70"/>
      <c r="BC1142" s="70"/>
      <c r="BD1142" s="70"/>
      <c r="BE1142" s="70"/>
      <c r="BF1142" s="70"/>
      <c r="BG1142" s="70"/>
      <c r="BH1142" s="70"/>
      <c r="BI1142" s="70"/>
      <c r="BJ1142" s="70"/>
      <c r="BK1142" s="70"/>
      <c r="BL1142" s="70"/>
      <c r="BM1142" s="70"/>
      <c r="BN1142" s="70"/>
      <c r="BO1142" s="70"/>
      <c r="BP1142" s="70"/>
      <c r="BQ1142" s="70"/>
      <c r="BR1142" s="70"/>
      <c r="BS1142" s="70"/>
      <c r="BT1142" s="70"/>
      <c r="BU1142" s="70"/>
      <c r="BV1142" s="70"/>
      <c r="BW1142" s="70"/>
      <c r="BX1142" s="70"/>
      <c r="BY1142" s="70"/>
      <c r="BZ1142" s="70"/>
      <c r="CA1142" s="70"/>
    </row>
    <row r="1143" spans="2:79" s="67" customFormat="1" hidden="1">
      <c r="B1143" s="85"/>
      <c r="C1143" s="86"/>
      <c r="D1143" s="250"/>
      <c r="E1143" s="84"/>
      <c r="F1143" s="70"/>
      <c r="G1143" s="70"/>
      <c r="H1143" s="70"/>
      <c r="I1143" s="70"/>
      <c r="J1143" s="70"/>
      <c r="K1143" s="70"/>
      <c r="L1143" s="70"/>
      <c r="M1143" s="70"/>
      <c r="N1143" s="70"/>
      <c r="O1143" s="70"/>
      <c r="P1143" s="70"/>
      <c r="Q1143" s="70"/>
      <c r="R1143" s="70"/>
      <c r="S1143" s="70"/>
      <c r="T1143" s="70"/>
      <c r="U1143" s="70"/>
      <c r="V1143" s="70"/>
      <c r="W1143" s="70"/>
      <c r="X1143" s="70"/>
      <c r="Y1143" s="70"/>
      <c r="Z1143" s="70"/>
      <c r="AA1143" s="70"/>
      <c r="AB1143" s="70"/>
      <c r="AC1143" s="70"/>
      <c r="AD1143" s="70"/>
      <c r="AE1143" s="70"/>
      <c r="AF1143" s="70"/>
      <c r="AG1143" s="70"/>
      <c r="AH1143" s="70"/>
      <c r="AI1143" s="70"/>
      <c r="AJ1143" s="70"/>
      <c r="AK1143" s="70"/>
      <c r="AL1143" s="70"/>
      <c r="AM1143" s="70"/>
      <c r="AN1143" s="70"/>
      <c r="AO1143" s="70"/>
      <c r="AP1143" s="70"/>
      <c r="AQ1143" s="70"/>
      <c r="AR1143" s="70"/>
      <c r="AS1143" s="70"/>
      <c r="AT1143" s="70"/>
      <c r="AU1143" s="70"/>
      <c r="AV1143" s="70"/>
      <c r="AW1143" s="70"/>
      <c r="AX1143" s="70"/>
      <c r="AY1143" s="70"/>
      <c r="AZ1143" s="70"/>
      <c r="BA1143" s="70"/>
      <c r="BB1143" s="70"/>
      <c r="BC1143" s="70"/>
      <c r="BD1143" s="70"/>
      <c r="BE1143" s="70"/>
      <c r="BF1143" s="70"/>
      <c r="BG1143" s="70"/>
      <c r="BH1143" s="70"/>
      <c r="BI1143" s="70"/>
      <c r="BJ1143" s="70"/>
      <c r="BK1143" s="70"/>
      <c r="BL1143" s="70"/>
      <c r="BM1143" s="70"/>
      <c r="BN1143" s="70"/>
      <c r="BO1143" s="70"/>
      <c r="BP1143" s="70"/>
      <c r="BQ1143" s="70"/>
      <c r="BR1143" s="70"/>
      <c r="BS1143" s="70"/>
      <c r="BT1143" s="70"/>
      <c r="BU1143" s="70"/>
      <c r="BV1143" s="70"/>
      <c r="BW1143" s="70"/>
      <c r="BX1143" s="70"/>
      <c r="BY1143" s="70"/>
      <c r="BZ1143" s="70"/>
      <c r="CA1143" s="70"/>
    </row>
    <row r="1144" spans="2:79" s="67" customFormat="1" hidden="1">
      <c r="B1144" s="85"/>
      <c r="C1144" s="86"/>
      <c r="D1144" s="250"/>
      <c r="E1144" s="84"/>
      <c r="F1144" s="70"/>
      <c r="G1144" s="70"/>
      <c r="H1144" s="70"/>
      <c r="I1144" s="70"/>
      <c r="J1144" s="70"/>
      <c r="K1144" s="70"/>
      <c r="L1144" s="70"/>
      <c r="M1144" s="70"/>
      <c r="N1144" s="70"/>
      <c r="O1144" s="70"/>
      <c r="P1144" s="70"/>
      <c r="Q1144" s="70"/>
      <c r="R1144" s="70"/>
      <c r="S1144" s="70"/>
      <c r="T1144" s="70"/>
      <c r="U1144" s="70"/>
      <c r="V1144" s="70"/>
      <c r="W1144" s="70"/>
      <c r="X1144" s="70"/>
      <c r="Y1144" s="70"/>
      <c r="Z1144" s="70"/>
      <c r="AA1144" s="70"/>
      <c r="AB1144" s="70"/>
      <c r="AC1144" s="70"/>
      <c r="AD1144" s="70"/>
      <c r="AE1144" s="70"/>
      <c r="AF1144" s="70"/>
      <c r="AG1144" s="70"/>
      <c r="AH1144" s="70"/>
      <c r="AI1144" s="70"/>
      <c r="AJ1144" s="70"/>
      <c r="AK1144" s="70"/>
      <c r="AL1144" s="70"/>
      <c r="AM1144" s="70"/>
      <c r="AN1144" s="70"/>
      <c r="AO1144" s="70"/>
      <c r="AP1144" s="70"/>
      <c r="AQ1144" s="70"/>
      <c r="AR1144" s="70"/>
      <c r="AS1144" s="70"/>
      <c r="AT1144" s="70"/>
      <c r="AU1144" s="70"/>
      <c r="AV1144" s="70"/>
      <c r="AW1144" s="70"/>
      <c r="AX1144" s="70"/>
      <c r="AY1144" s="70"/>
      <c r="AZ1144" s="70"/>
      <c r="BA1144" s="70"/>
      <c r="BB1144" s="70"/>
      <c r="BC1144" s="70"/>
      <c r="BD1144" s="70"/>
      <c r="BE1144" s="70"/>
      <c r="BF1144" s="70"/>
      <c r="BG1144" s="70"/>
      <c r="BH1144" s="70"/>
      <c r="BI1144" s="70"/>
      <c r="BJ1144" s="70"/>
      <c r="BK1144" s="70"/>
      <c r="BL1144" s="70"/>
      <c r="BM1144" s="70"/>
      <c r="BN1144" s="70"/>
      <c r="BO1144" s="70"/>
      <c r="BP1144" s="70"/>
      <c r="BQ1144" s="70"/>
      <c r="BR1144" s="70"/>
      <c r="BS1144" s="70"/>
      <c r="BT1144" s="70"/>
      <c r="BU1144" s="70"/>
      <c r="BV1144" s="70"/>
      <c r="BW1144" s="70"/>
      <c r="BX1144" s="70"/>
      <c r="BY1144" s="70"/>
      <c r="BZ1144" s="70"/>
      <c r="CA1144" s="70"/>
    </row>
    <row r="1145" spans="2:79" s="67" customFormat="1" hidden="1">
      <c r="B1145" s="85"/>
      <c r="C1145" s="86"/>
      <c r="D1145" s="250"/>
      <c r="E1145" s="84"/>
      <c r="F1145" s="70"/>
      <c r="G1145" s="70"/>
      <c r="H1145" s="70"/>
      <c r="I1145" s="70"/>
      <c r="J1145" s="70"/>
      <c r="K1145" s="70"/>
      <c r="L1145" s="70"/>
      <c r="M1145" s="70"/>
      <c r="N1145" s="70"/>
      <c r="O1145" s="70"/>
      <c r="P1145" s="70"/>
      <c r="Q1145" s="70"/>
      <c r="R1145" s="70"/>
      <c r="S1145" s="70"/>
      <c r="T1145" s="70"/>
      <c r="U1145" s="70"/>
      <c r="V1145" s="70"/>
      <c r="W1145" s="70"/>
      <c r="X1145" s="70"/>
      <c r="Y1145" s="70"/>
      <c r="Z1145" s="70"/>
      <c r="AA1145" s="70"/>
      <c r="AB1145" s="70"/>
      <c r="AC1145" s="70"/>
      <c r="AD1145" s="70"/>
      <c r="AE1145" s="70"/>
      <c r="AF1145" s="70"/>
      <c r="AG1145" s="70"/>
      <c r="AH1145" s="70"/>
      <c r="AI1145" s="70"/>
      <c r="AJ1145" s="70"/>
      <c r="AK1145" s="70"/>
      <c r="AL1145" s="70"/>
      <c r="AM1145" s="70"/>
      <c r="AN1145" s="70"/>
      <c r="AO1145" s="70"/>
      <c r="AP1145" s="70"/>
      <c r="AQ1145" s="70"/>
      <c r="AR1145" s="70"/>
      <c r="AS1145" s="70"/>
      <c r="AT1145" s="70"/>
      <c r="AU1145" s="70"/>
      <c r="AV1145" s="70"/>
      <c r="AW1145" s="70"/>
      <c r="AX1145" s="70"/>
      <c r="AY1145" s="70"/>
      <c r="AZ1145" s="70"/>
      <c r="BA1145" s="70"/>
      <c r="BB1145" s="70"/>
      <c r="BC1145" s="70"/>
      <c r="BD1145" s="70"/>
      <c r="BE1145" s="70"/>
      <c r="BF1145" s="70"/>
      <c r="BG1145" s="70"/>
      <c r="BH1145" s="70"/>
      <c r="BI1145" s="70"/>
      <c r="BJ1145" s="70"/>
      <c r="BK1145" s="70"/>
      <c r="BL1145" s="70"/>
      <c r="BM1145" s="70"/>
      <c r="BN1145" s="70"/>
      <c r="BO1145" s="70"/>
      <c r="BP1145" s="70"/>
      <c r="BQ1145" s="70"/>
      <c r="BR1145" s="70"/>
      <c r="BS1145" s="70"/>
      <c r="BT1145" s="70"/>
      <c r="BU1145" s="70"/>
      <c r="BV1145" s="70"/>
      <c r="BW1145" s="70"/>
      <c r="BX1145" s="70"/>
      <c r="BY1145" s="70"/>
      <c r="BZ1145" s="70"/>
      <c r="CA1145" s="70"/>
    </row>
    <row r="1146" spans="2:79" s="67" customFormat="1" hidden="1">
      <c r="B1146" s="85"/>
      <c r="C1146" s="86"/>
      <c r="D1146" s="250"/>
      <c r="E1146" s="84"/>
      <c r="F1146" s="70"/>
      <c r="G1146" s="70"/>
      <c r="H1146" s="70"/>
      <c r="I1146" s="70"/>
      <c r="J1146" s="70"/>
      <c r="K1146" s="70"/>
      <c r="L1146" s="70"/>
      <c r="M1146" s="70"/>
      <c r="N1146" s="70"/>
      <c r="O1146" s="70"/>
      <c r="P1146" s="70"/>
      <c r="Q1146" s="70"/>
      <c r="R1146" s="70"/>
      <c r="S1146" s="70"/>
      <c r="T1146" s="70"/>
      <c r="U1146" s="70"/>
      <c r="V1146" s="70"/>
      <c r="W1146" s="70"/>
      <c r="X1146" s="70"/>
      <c r="Y1146" s="70"/>
      <c r="Z1146" s="70"/>
      <c r="AA1146" s="70"/>
      <c r="AB1146" s="70"/>
      <c r="AC1146" s="70"/>
      <c r="AD1146" s="70"/>
      <c r="AE1146" s="70"/>
      <c r="AF1146" s="70"/>
      <c r="AG1146" s="70"/>
      <c r="AH1146" s="70"/>
      <c r="AI1146" s="70"/>
      <c r="AJ1146" s="70"/>
      <c r="AK1146" s="70"/>
      <c r="AL1146" s="70"/>
      <c r="AM1146" s="70"/>
      <c r="AN1146" s="70"/>
      <c r="AO1146" s="70"/>
      <c r="AP1146" s="70"/>
      <c r="AQ1146" s="70"/>
      <c r="AR1146" s="70"/>
      <c r="AS1146" s="70"/>
      <c r="AT1146" s="70"/>
      <c r="AU1146" s="70"/>
      <c r="AV1146" s="70"/>
      <c r="AW1146" s="70"/>
      <c r="AX1146" s="70"/>
      <c r="AY1146" s="70"/>
      <c r="AZ1146" s="70"/>
      <c r="BA1146" s="70"/>
      <c r="BB1146" s="70"/>
      <c r="BC1146" s="70"/>
      <c r="BD1146" s="70"/>
      <c r="BE1146" s="70"/>
      <c r="BF1146" s="70"/>
      <c r="BG1146" s="70"/>
      <c r="BH1146" s="70"/>
      <c r="BI1146" s="70"/>
      <c r="BJ1146" s="70"/>
      <c r="BK1146" s="70"/>
      <c r="BL1146" s="70"/>
      <c r="BM1146" s="70"/>
      <c r="BN1146" s="70"/>
      <c r="BO1146" s="70"/>
      <c r="BP1146" s="70"/>
      <c r="BQ1146" s="70"/>
      <c r="BR1146" s="70"/>
      <c r="BS1146" s="70"/>
      <c r="BT1146" s="70"/>
      <c r="BU1146" s="70"/>
      <c r="BV1146" s="70"/>
      <c r="BW1146" s="70"/>
      <c r="BX1146" s="70"/>
      <c r="BY1146" s="70"/>
      <c r="BZ1146" s="70"/>
      <c r="CA1146" s="70"/>
    </row>
    <row r="1147" spans="2:79" s="67" customFormat="1" hidden="1">
      <c r="B1147" s="85"/>
      <c r="C1147" s="86"/>
      <c r="D1147" s="250"/>
      <c r="E1147" s="84"/>
      <c r="F1147" s="70"/>
      <c r="G1147" s="70"/>
      <c r="H1147" s="70"/>
      <c r="I1147" s="70"/>
      <c r="J1147" s="70"/>
      <c r="K1147" s="70"/>
      <c r="L1147" s="70"/>
      <c r="M1147" s="70"/>
      <c r="N1147" s="70"/>
      <c r="O1147" s="70"/>
      <c r="P1147" s="70"/>
      <c r="Q1147" s="70"/>
      <c r="R1147" s="70"/>
      <c r="S1147" s="70"/>
      <c r="T1147" s="70"/>
      <c r="U1147" s="70"/>
      <c r="V1147" s="70"/>
      <c r="W1147" s="70"/>
      <c r="X1147" s="70"/>
      <c r="Y1147" s="70"/>
      <c r="Z1147" s="70"/>
      <c r="AA1147" s="70"/>
      <c r="AB1147" s="70"/>
      <c r="AC1147" s="70"/>
      <c r="AD1147" s="70"/>
      <c r="AE1147" s="70"/>
      <c r="AF1147" s="70"/>
      <c r="AG1147" s="70"/>
      <c r="AH1147" s="70"/>
      <c r="AI1147" s="70"/>
      <c r="AJ1147" s="70"/>
      <c r="AK1147" s="70"/>
      <c r="AL1147" s="70"/>
      <c r="AM1147" s="70"/>
      <c r="AN1147" s="70"/>
      <c r="AO1147" s="70"/>
      <c r="AP1147" s="70"/>
      <c r="AQ1147" s="70"/>
      <c r="AR1147" s="70"/>
      <c r="AS1147" s="70"/>
      <c r="AT1147" s="70"/>
      <c r="AU1147" s="70"/>
      <c r="AV1147" s="70"/>
      <c r="AW1147" s="70"/>
      <c r="AX1147" s="70"/>
      <c r="AY1147" s="70"/>
      <c r="AZ1147" s="70"/>
      <c r="BA1147" s="70"/>
      <c r="BB1147" s="70"/>
      <c r="BC1147" s="70"/>
      <c r="BD1147" s="70"/>
      <c r="BE1147" s="70"/>
      <c r="BF1147" s="70"/>
      <c r="BG1147" s="70"/>
      <c r="BH1147" s="70"/>
      <c r="BI1147" s="70"/>
      <c r="BJ1147" s="70"/>
      <c r="BK1147" s="70"/>
      <c r="BL1147" s="70"/>
      <c r="BM1147" s="70"/>
      <c r="BN1147" s="70"/>
      <c r="BO1147" s="70"/>
      <c r="BP1147" s="70"/>
      <c r="BQ1147" s="70"/>
      <c r="BR1147" s="70"/>
      <c r="BS1147" s="70"/>
      <c r="BT1147" s="70"/>
      <c r="BU1147" s="70"/>
      <c r="BV1147" s="70"/>
      <c r="BW1147" s="70"/>
      <c r="BX1147" s="70"/>
      <c r="BY1147" s="70"/>
      <c r="BZ1147" s="70"/>
      <c r="CA1147" s="70"/>
    </row>
    <row r="1148" spans="2:79" s="67" customFormat="1" hidden="1">
      <c r="B1148" s="85"/>
      <c r="C1148" s="86"/>
      <c r="D1148" s="250"/>
      <c r="E1148" s="84"/>
      <c r="F1148" s="70"/>
      <c r="G1148" s="70"/>
      <c r="H1148" s="70"/>
      <c r="I1148" s="70"/>
      <c r="J1148" s="70"/>
      <c r="K1148" s="70"/>
      <c r="L1148" s="70"/>
      <c r="M1148" s="70"/>
      <c r="N1148" s="70"/>
      <c r="O1148" s="70"/>
      <c r="P1148" s="70"/>
      <c r="Q1148" s="70"/>
      <c r="R1148" s="70"/>
      <c r="S1148" s="70"/>
      <c r="T1148" s="70"/>
      <c r="U1148" s="70"/>
      <c r="V1148" s="70"/>
      <c r="W1148" s="70"/>
      <c r="X1148" s="70"/>
      <c r="Y1148" s="70"/>
      <c r="Z1148" s="70"/>
      <c r="AA1148" s="70"/>
      <c r="AB1148" s="70"/>
      <c r="AC1148" s="70"/>
      <c r="AD1148" s="70"/>
      <c r="AE1148" s="70"/>
      <c r="AF1148" s="70"/>
      <c r="AG1148" s="70"/>
      <c r="AH1148" s="70"/>
      <c r="AI1148" s="70"/>
      <c r="AJ1148" s="70"/>
      <c r="AK1148" s="70"/>
      <c r="AL1148" s="70"/>
      <c r="AM1148" s="70"/>
      <c r="AN1148" s="70"/>
      <c r="AO1148" s="70"/>
      <c r="AP1148" s="70"/>
      <c r="AQ1148" s="70"/>
      <c r="AR1148" s="70"/>
      <c r="AS1148" s="70"/>
      <c r="AT1148" s="70"/>
      <c r="AU1148" s="70"/>
      <c r="AV1148" s="70"/>
      <c r="AW1148" s="70"/>
      <c r="AX1148" s="70"/>
      <c r="AY1148" s="70"/>
      <c r="AZ1148" s="70"/>
      <c r="BA1148" s="70"/>
      <c r="BB1148" s="70"/>
      <c r="BC1148" s="70"/>
      <c r="BD1148" s="70"/>
      <c r="BE1148" s="70"/>
      <c r="BF1148" s="70"/>
      <c r="BG1148" s="70"/>
      <c r="BH1148" s="70"/>
      <c r="BI1148" s="70"/>
      <c r="BJ1148" s="70"/>
      <c r="BK1148" s="70"/>
      <c r="BL1148" s="70"/>
      <c r="BM1148" s="70"/>
      <c r="BN1148" s="70"/>
      <c r="BO1148" s="70"/>
      <c r="BP1148" s="70"/>
      <c r="BQ1148" s="70"/>
      <c r="BR1148" s="70"/>
      <c r="BS1148" s="70"/>
      <c r="BT1148" s="70"/>
      <c r="BU1148" s="70"/>
      <c r="BV1148" s="70"/>
      <c r="BW1148" s="70"/>
      <c r="BX1148" s="70"/>
      <c r="BY1148" s="70"/>
      <c r="BZ1148" s="70"/>
      <c r="CA1148" s="70"/>
    </row>
    <row r="1149" spans="2:79" s="67" customFormat="1" hidden="1">
      <c r="B1149" s="85"/>
      <c r="C1149" s="86"/>
      <c r="D1149" s="250"/>
      <c r="E1149" s="84"/>
      <c r="F1149" s="70"/>
      <c r="G1149" s="70"/>
      <c r="H1149" s="70"/>
      <c r="I1149" s="70"/>
      <c r="J1149" s="70"/>
      <c r="K1149" s="70"/>
      <c r="L1149" s="70"/>
      <c r="M1149" s="70"/>
      <c r="N1149" s="70"/>
      <c r="O1149" s="70"/>
      <c r="P1149" s="70"/>
      <c r="Q1149" s="70"/>
      <c r="R1149" s="70"/>
      <c r="S1149" s="70"/>
      <c r="T1149" s="70"/>
      <c r="U1149" s="70"/>
      <c r="V1149" s="70"/>
      <c r="W1149" s="70"/>
      <c r="X1149" s="70"/>
      <c r="Y1149" s="70"/>
      <c r="Z1149" s="70"/>
      <c r="AA1149" s="70"/>
      <c r="AB1149" s="70"/>
      <c r="AC1149" s="70"/>
      <c r="AD1149" s="70"/>
      <c r="AE1149" s="70"/>
      <c r="AF1149" s="70"/>
      <c r="AG1149" s="70"/>
      <c r="AH1149" s="70"/>
      <c r="AI1149" s="70"/>
      <c r="AJ1149" s="70"/>
      <c r="AK1149" s="70"/>
      <c r="AL1149" s="70"/>
      <c r="AM1149" s="70"/>
      <c r="AN1149" s="70"/>
      <c r="AO1149" s="70"/>
      <c r="AP1149" s="70"/>
      <c r="AQ1149" s="70"/>
      <c r="AR1149" s="70"/>
      <c r="AS1149" s="70"/>
      <c r="AT1149" s="70"/>
      <c r="AU1149" s="70"/>
      <c r="AV1149" s="70"/>
      <c r="AW1149" s="70"/>
      <c r="AX1149" s="70"/>
      <c r="AY1149" s="70"/>
      <c r="AZ1149" s="70"/>
      <c r="BA1149" s="70"/>
      <c r="BB1149" s="70"/>
      <c r="BC1149" s="70"/>
      <c r="BD1149" s="70"/>
      <c r="BE1149" s="70"/>
      <c r="BF1149" s="70"/>
      <c r="BG1149" s="70"/>
      <c r="BH1149" s="70"/>
      <c r="BI1149" s="70"/>
      <c r="BJ1149" s="70"/>
      <c r="BK1149" s="70"/>
      <c r="BL1149" s="70"/>
      <c r="BM1149" s="70"/>
      <c r="BN1149" s="70"/>
      <c r="BO1149" s="70"/>
      <c r="BP1149" s="70"/>
      <c r="BQ1149" s="70"/>
      <c r="BR1149" s="70"/>
      <c r="BS1149" s="70"/>
      <c r="BT1149" s="70"/>
      <c r="BU1149" s="70"/>
      <c r="BV1149" s="70"/>
      <c r="BW1149" s="70"/>
      <c r="BX1149" s="70"/>
      <c r="BY1149" s="70"/>
      <c r="BZ1149" s="70"/>
      <c r="CA1149" s="70"/>
    </row>
    <row r="1150" spans="2:79" s="67" customFormat="1" hidden="1">
      <c r="B1150" s="85"/>
      <c r="C1150" s="86"/>
      <c r="D1150" s="250"/>
      <c r="E1150" s="84"/>
      <c r="F1150" s="70"/>
      <c r="G1150" s="70"/>
      <c r="H1150" s="70"/>
      <c r="I1150" s="70"/>
      <c r="J1150" s="70"/>
      <c r="K1150" s="70"/>
      <c r="L1150" s="70"/>
      <c r="M1150" s="70"/>
      <c r="N1150" s="70"/>
      <c r="O1150" s="70"/>
      <c r="P1150" s="70"/>
      <c r="Q1150" s="70"/>
      <c r="R1150" s="70"/>
      <c r="S1150" s="70"/>
      <c r="T1150" s="70"/>
      <c r="U1150" s="70"/>
      <c r="V1150" s="70"/>
      <c r="W1150" s="70"/>
      <c r="X1150" s="70"/>
      <c r="Y1150" s="70"/>
      <c r="Z1150" s="70"/>
      <c r="AA1150" s="70"/>
      <c r="AB1150" s="70"/>
      <c r="AC1150" s="70"/>
      <c r="AD1150" s="70"/>
      <c r="AE1150" s="70"/>
      <c r="AF1150" s="70"/>
      <c r="AG1150" s="70"/>
      <c r="AH1150" s="70"/>
      <c r="AI1150" s="70"/>
      <c r="AJ1150" s="70"/>
      <c r="AK1150" s="70"/>
      <c r="AL1150" s="70"/>
      <c r="AM1150" s="70"/>
      <c r="AN1150" s="70"/>
      <c r="AO1150" s="70"/>
      <c r="AP1150" s="70"/>
      <c r="AQ1150" s="70"/>
      <c r="AR1150" s="70"/>
      <c r="AS1150" s="70"/>
      <c r="AT1150" s="70"/>
      <c r="AU1150" s="70"/>
      <c r="AV1150" s="70"/>
      <c r="AW1150" s="70"/>
      <c r="AX1150" s="70"/>
      <c r="AY1150" s="70"/>
      <c r="AZ1150" s="70"/>
      <c r="BA1150" s="70"/>
      <c r="BB1150" s="70"/>
      <c r="BC1150" s="70"/>
      <c r="BD1150" s="70"/>
      <c r="BE1150" s="70"/>
      <c r="BF1150" s="70"/>
      <c r="BG1150" s="70"/>
      <c r="BH1150" s="70"/>
      <c r="BI1150" s="70"/>
      <c r="BJ1150" s="70"/>
      <c r="BK1150" s="70"/>
      <c r="BL1150" s="70"/>
      <c r="BM1150" s="70"/>
      <c r="BN1150" s="70"/>
      <c r="BO1150" s="70"/>
      <c r="BP1150" s="70"/>
      <c r="BQ1150" s="70"/>
      <c r="BR1150" s="70"/>
      <c r="BS1150" s="70"/>
      <c r="BT1150" s="70"/>
      <c r="BU1150" s="70"/>
      <c r="BV1150" s="70"/>
      <c r="BW1150" s="70"/>
      <c r="BX1150" s="70"/>
      <c r="BY1150" s="70"/>
      <c r="BZ1150" s="70"/>
      <c r="CA1150" s="70"/>
    </row>
    <row r="1151" spans="2:79" s="67" customFormat="1" hidden="1">
      <c r="B1151" s="85"/>
      <c r="C1151" s="86"/>
      <c r="D1151" s="250"/>
      <c r="E1151" s="84"/>
      <c r="F1151" s="70"/>
      <c r="G1151" s="70"/>
      <c r="H1151" s="70"/>
      <c r="I1151" s="70"/>
      <c r="J1151" s="70"/>
      <c r="K1151" s="70"/>
      <c r="L1151" s="70"/>
      <c r="M1151" s="70"/>
      <c r="N1151" s="70"/>
      <c r="O1151" s="70"/>
      <c r="P1151" s="70"/>
      <c r="Q1151" s="70"/>
      <c r="R1151" s="70"/>
      <c r="S1151" s="70"/>
      <c r="T1151" s="70"/>
      <c r="U1151" s="70"/>
      <c r="V1151" s="70"/>
      <c r="W1151" s="70"/>
      <c r="X1151" s="70"/>
      <c r="Y1151" s="70"/>
      <c r="Z1151" s="70"/>
      <c r="AA1151" s="70"/>
      <c r="AB1151" s="70"/>
      <c r="AC1151" s="70"/>
      <c r="AD1151" s="70"/>
      <c r="AE1151" s="70"/>
      <c r="AF1151" s="70"/>
      <c r="AG1151" s="70"/>
      <c r="AH1151" s="70"/>
      <c r="AI1151" s="70"/>
      <c r="AJ1151" s="70"/>
      <c r="AK1151" s="70"/>
      <c r="AL1151" s="70"/>
      <c r="AM1151" s="70"/>
      <c r="AN1151" s="70"/>
      <c r="AO1151" s="70"/>
      <c r="AP1151" s="70"/>
      <c r="AQ1151" s="70"/>
      <c r="AR1151" s="70"/>
      <c r="AS1151" s="70"/>
      <c r="AT1151" s="70"/>
      <c r="AU1151" s="70"/>
      <c r="AV1151" s="70"/>
      <c r="AW1151" s="70"/>
      <c r="AX1151" s="70"/>
      <c r="AY1151" s="70"/>
      <c r="AZ1151" s="70"/>
      <c r="BA1151" s="70"/>
      <c r="BB1151" s="70"/>
      <c r="BC1151" s="70"/>
      <c r="BD1151" s="70"/>
      <c r="BE1151" s="70"/>
      <c r="BF1151" s="70"/>
      <c r="BG1151" s="70"/>
      <c r="BH1151" s="70"/>
      <c r="BI1151" s="70"/>
      <c r="BJ1151" s="70"/>
      <c r="BK1151" s="70"/>
      <c r="BL1151" s="70"/>
      <c r="BM1151" s="70"/>
      <c r="BN1151" s="70"/>
      <c r="BO1151" s="70"/>
      <c r="BP1151" s="70"/>
      <c r="BQ1151" s="70"/>
      <c r="BR1151" s="70"/>
      <c r="BS1151" s="70"/>
      <c r="BT1151" s="70"/>
      <c r="BU1151" s="70"/>
      <c r="BV1151" s="70"/>
      <c r="BW1151" s="70"/>
      <c r="BX1151" s="70"/>
      <c r="BY1151" s="70"/>
      <c r="BZ1151" s="70"/>
      <c r="CA1151" s="70"/>
    </row>
    <row r="1152" spans="2:79" s="67" customFormat="1" hidden="1">
      <c r="B1152" s="85"/>
      <c r="C1152" s="86"/>
      <c r="D1152" s="250"/>
      <c r="E1152" s="84"/>
      <c r="F1152" s="70"/>
      <c r="G1152" s="70"/>
      <c r="H1152" s="70"/>
      <c r="I1152" s="70"/>
      <c r="J1152" s="70"/>
      <c r="K1152" s="70"/>
      <c r="L1152" s="70"/>
      <c r="M1152" s="70"/>
      <c r="N1152" s="70"/>
      <c r="O1152" s="70"/>
      <c r="P1152" s="70"/>
      <c r="Q1152" s="70"/>
      <c r="R1152" s="70"/>
      <c r="S1152" s="70"/>
      <c r="T1152" s="70"/>
      <c r="U1152" s="70"/>
      <c r="V1152" s="70"/>
      <c r="W1152" s="70"/>
      <c r="X1152" s="70"/>
      <c r="Y1152" s="70"/>
      <c r="Z1152" s="70"/>
      <c r="AA1152" s="70"/>
      <c r="AB1152" s="70"/>
      <c r="AC1152" s="70"/>
      <c r="AD1152" s="70"/>
      <c r="AE1152" s="70"/>
      <c r="AF1152" s="70"/>
      <c r="AG1152" s="70"/>
      <c r="AH1152" s="70"/>
      <c r="AI1152" s="70"/>
      <c r="AJ1152" s="70"/>
      <c r="AK1152" s="70"/>
      <c r="AL1152" s="70"/>
      <c r="AM1152" s="70"/>
      <c r="AN1152" s="70"/>
      <c r="AO1152" s="70"/>
      <c r="AP1152" s="70"/>
      <c r="AQ1152" s="70"/>
      <c r="AR1152" s="70"/>
      <c r="AS1152" s="70"/>
      <c r="AT1152" s="70"/>
      <c r="AU1152" s="70"/>
      <c r="AV1152" s="70"/>
      <c r="AW1152" s="70"/>
      <c r="AX1152" s="70"/>
      <c r="AY1152" s="70"/>
      <c r="AZ1152" s="70"/>
      <c r="BA1152" s="70"/>
      <c r="BB1152" s="70"/>
      <c r="BC1152" s="70"/>
      <c r="BD1152" s="70"/>
      <c r="BE1152" s="70"/>
      <c r="BF1152" s="70"/>
      <c r="BG1152" s="70"/>
      <c r="BH1152" s="70"/>
      <c r="BI1152" s="70"/>
      <c r="BJ1152" s="70"/>
      <c r="BK1152" s="70"/>
      <c r="BL1152" s="70"/>
      <c r="BM1152" s="70"/>
      <c r="BN1152" s="70"/>
      <c r="BO1152" s="70"/>
      <c r="BP1152" s="70"/>
      <c r="BQ1152" s="70"/>
      <c r="BR1152" s="70"/>
      <c r="BS1152" s="70"/>
      <c r="BT1152" s="70"/>
      <c r="BU1152" s="70"/>
      <c r="BV1152" s="70"/>
      <c r="BW1152" s="70"/>
      <c r="BX1152" s="70"/>
      <c r="BY1152" s="70"/>
      <c r="BZ1152" s="70"/>
      <c r="CA1152" s="70"/>
    </row>
    <row r="1153" spans="2:79" s="67" customFormat="1" hidden="1">
      <c r="B1153" s="85"/>
      <c r="C1153" s="86"/>
      <c r="D1153" s="250"/>
      <c r="E1153" s="84"/>
      <c r="F1153" s="70"/>
      <c r="G1153" s="70"/>
      <c r="H1153" s="70"/>
      <c r="I1153" s="70"/>
      <c r="J1153" s="70"/>
      <c r="K1153" s="70"/>
      <c r="L1153" s="70"/>
      <c r="M1153" s="70"/>
      <c r="N1153" s="70"/>
      <c r="O1153" s="70"/>
      <c r="P1153" s="70"/>
      <c r="Q1153" s="70"/>
      <c r="R1153" s="70"/>
      <c r="S1153" s="70"/>
      <c r="T1153" s="70"/>
      <c r="U1153" s="70"/>
      <c r="V1153" s="70"/>
      <c r="W1153" s="70"/>
      <c r="X1153" s="70"/>
      <c r="Y1153" s="70"/>
      <c r="Z1153" s="70"/>
      <c r="AA1153" s="70"/>
      <c r="AB1153" s="70"/>
      <c r="AC1153" s="70"/>
      <c r="AD1153" s="70"/>
      <c r="AE1153" s="70"/>
      <c r="AF1153" s="70"/>
      <c r="AG1153" s="70"/>
      <c r="AH1153" s="70"/>
      <c r="AI1153" s="70"/>
      <c r="AJ1153" s="70"/>
      <c r="AK1153" s="70"/>
      <c r="AL1153" s="70"/>
      <c r="AM1153" s="70"/>
      <c r="AN1153" s="70"/>
      <c r="AO1153" s="70"/>
      <c r="AP1153" s="70"/>
      <c r="AQ1153" s="70"/>
      <c r="AR1153" s="70"/>
      <c r="AS1153" s="70"/>
      <c r="AT1153" s="70"/>
      <c r="AU1153" s="70"/>
      <c r="AV1153" s="70"/>
      <c r="AW1153" s="70"/>
      <c r="AX1153" s="70"/>
      <c r="AY1153" s="70"/>
      <c r="AZ1153" s="70"/>
      <c r="BA1153" s="70"/>
      <c r="BB1153" s="70"/>
      <c r="BC1153" s="70"/>
      <c r="BD1153" s="70"/>
      <c r="BE1153" s="70"/>
      <c r="BF1153" s="70"/>
      <c r="BG1153" s="70"/>
      <c r="BH1153" s="70"/>
      <c r="BI1153" s="70"/>
      <c r="BJ1153" s="70"/>
      <c r="BK1153" s="70"/>
      <c r="BL1153" s="70"/>
      <c r="BM1153" s="70"/>
      <c r="BN1153" s="70"/>
      <c r="BO1153" s="70"/>
      <c r="BP1153" s="70"/>
      <c r="BQ1153" s="70"/>
      <c r="BR1153" s="70"/>
      <c r="BS1153" s="70"/>
      <c r="BT1153" s="70"/>
      <c r="BU1153" s="70"/>
      <c r="BV1153" s="70"/>
      <c r="BW1153" s="70"/>
      <c r="BX1153" s="70"/>
      <c r="BY1153" s="70"/>
      <c r="BZ1153" s="70"/>
      <c r="CA1153" s="70"/>
    </row>
    <row r="1154" spans="2:79" s="67" customFormat="1" hidden="1">
      <c r="B1154" s="85"/>
      <c r="C1154" s="86"/>
      <c r="D1154" s="250"/>
      <c r="E1154" s="84"/>
      <c r="F1154" s="70"/>
      <c r="G1154" s="70"/>
      <c r="H1154" s="70"/>
      <c r="I1154" s="70"/>
      <c r="J1154" s="70"/>
      <c r="K1154" s="70"/>
      <c r="L1154" s="70"/>
      <c r="M1154" s="70"/>
      <c r="N1154" s="70"/>
      <c r="O1154" s="70"/>
      <c r="P1154" s="70"/>
      <c r="Q1154" s="70"/>
      <c r="R1154" s="70"/>
      <c r="S1154" s="70"/>
      <c r="T1154" s="70"/>
      <c r="U1154" s="70"/>
      <c r="V1154" s="70"/>
      <c r="W1154" s="70"/>
      <c r="X1154" s="70"/>
      <c r="Y1154" s="70"/>
      <c r="Z1154" s="70"/>
      <c r="AA1154" s="70"/>
      <c r="AB1154" s="70"/>
      <c r="AC1154" s="70"/>
      <c r="AD1154" s="70"/>
      <c r="AE1154" s="70"/>
      <c r="AF1154" s="70"/>
      <c r="AG1154" s="70"/>
      <c r="AH1154" s="70"/>
      <c r="AI1154" s="70"/>
      <c r="AJ1154" s="70"/>
      <c r="AK1154" s="70"/>
      <c r="AL1154" s="70"/>
      <c r="AM1154" s="70"/>
      <c r="AN1154" s="70"/>
      <c r="AO1154" s="70"/>
      <c r="AP1154" s="70"/>
      <c r="AQ1154" s="70"/>
      <c r="AR1154" s="70"/>
      <c r="AS1154" s="70"/>
      <c r="AT1154" s="70"/>
      <c r="AU1154" s="70"/>
      <c r="AV1154" s="70"/>
      <c r="AW1154" s="70"/>
      <c r="AX1154" s="70"/>
      <c r="AY1154" s="70"/>
      <c r="AZ1154" s="70"/>
      <c r="BA1154" s="70"/>
      <c r="BB1154" s="70"/>
      <c r="BC1154" s="70"/>
      <c r="BD1154" s="70"/>
      <c r="BE1154" s="70"/>
      <c r="BF1154" s="70"/>
      <c r="BG1154" s="70"/>
      <c r="BH1154" s="70"/>
      <c r="BI1154" s="70"/>
      <c r="BJ1154" s="70"/>
      <c r="BK1154" s="70"/>
      <c r="BL1154" s="70"/>
      <c r="BM1154" s="70"/>
      <c r="BN1154" s="70"/>
      <c r="BO1154" s="70"/>
      <c r="BP1154" s="70"/>
      <c r="BQ1154" s="70"/>
      <c r="BR1154" s="70"/>
      <c r="BS1154" s="70"/>
      <c r="BT1154" s="70"/>
      <c r="BU1154" s="70"/>
      <c r="BV1154" s="70"/>
      <c r="BW1154" s="70"/>
      <c r="BX1154" s="70"/>
      <c r="BY1154" s="70"/>
      <c r="BZ1154" s="70"/>
      <c r="CA1154" s="70"/>
    </row>
    <row r="1155" spans="2:79" s="67" customFormat="1" hidden="1">
      <c r="B1155" s="85"/>
      <c r="C1155" s="86"/>
      <c r="D1155" s="250"/>
      <c r="E1155" s="84"/>
      <c r="F1155" s="70"/>
      <c r="G1155" s="70"/>
      <c r="H1155" s="70"/>
      <c r="I1155" s="70"/>
      <c r="J1155" s="70"/>
      <c r="K1155" s="70"/>
      <c r="L1155" s="70"/>
      <c r="M1155" s="70"/>
      <c r="N1155" s="70"/>
      <c r="O1155" s="70"/>
      <c r="P1155" s="70"/>
      <c r="Q1155" s="70"/>
      <c r="R1155" s="70"/>
      <c r="S1155" s="70"/>
      <c r="T1155" s="70"/>
      <c r="U1155" s="70"/>
      <c r="V1155" s="70"/>
      <c r="W1155" s="70"/>
      <c r="X1155" s="70"/>
      <c r="Y1155" s="70"/>
      <c r="Z1155" s="70"/>
      <c r="AA1155" s="70"/>
      <c r="AB1155" s="70"/>
      <c r="AC1155" s="70"/>
      <c r="AD1155" s="70"/>
      <c r="AE1155" s="70"/>
      <c r="AF1155" s="70"/>
      <c r="AG1155" s="70"/>
      <c r="AH1155" s="70"/>
      <c r="AI1155" s="70"/>
      <c r="AJ1155" s="70"/>
      <c r="AK1155" s="70"/>
      <c r="AL1155" s="70"/>
      <c r="AM1155" s="70"/>
      <c r="AN1155" s="70"/>
      <c r="AO1155" s="70"/>
      <c r="AP1155" s="70"/>
      <c r="AQ1155" s="70"/>
      <c r="AR1155" s="70"/>
      <c r="AS1155" s="70"/>
      <c r="AT1155" s="70"/>
      <c r="AU1155" s="70"/>
      <c r="AV1155" s="70"/>
      <c r="AW1155" s="70"/>
      <c r="AX1155" s="70"/>
      <c r="AY1155" s="70"/>
      <c r="AZ1155" s="70"/>
      <c r="BA1155" s="70"/>
      <c r="BB1155" s="70"/>
      <c r="BC1155" s="70"/>
      <c r="BD1155" s="70"/>
      <c r="BE1155" s="70"/>
      <c r="BF1155" s="70"/>
      <c r="BG1155" s="70"/>
      <c r="BH1155" s="70"/>
      <c r="BI1155" s="70"/>
      <c r="BJ1155" s="70"/>
      <c r="BK1155" s="70"/>
      <c r="BL1155" s="70"/>
      <c r="BM1155" s="70"/>
      <c r="BN1155" s="70"/>
      <c r="BO1155" s="70"/>
      <c r="BP1155" s="70"/>
      <c r="BQ1155" s="70"/>
      <c r="BR1155" s="70"/>
      <c r="BS1155" s="70"/>
      <c r="BT1155" s="70"/>
      <c r="BU1155" s="70"/>
      <c r="BV1155" s="70"/>
      <c r="BW1155" s="70"/>
      <c r="BX1155" s="70"/>
      <c r="BY1155" s="70"/>
      <c r="BZ1155" s="70"/>
      <c r="CA1155" s="70"/>
    </row>
    <row r="1156" spans="2:79" s="67" customFormat="1" hidden="1">
      <c r="B1156" s="85"/>
      <c r="C1156" s="86"/>
      <c r="D1156" s="250"/>
      <c r="E1156" s="84"/>
      <c r="F1156" s="70"/>
      <c r="G1156" s="70"/>
      <c r="H1156" s="70"/>
      <c r="I1156" s="70"/>
      <c r="J1156" s="70"/>
      <c r="K1156" s="70"/>
      <c r="L1156" s="70"/>
      <c r="M1156" s="70"/>
      <c r="N1156" s="70"/>
      <c r="O1156" s="70"/>
      <c r="P1156" s="70"/>
      <c r="Q1156" s="70"/>
      <c r="R1156" s="70"/>
      <c r="S1156" s="70"/>
      <c r="T1156" s="70"/>
      <c r="U1156" s="70"/>
      <c r="V1156" s="70"/>
      <c r="W1156" s="70"/>
      <c r="X1156" s="70"/>
      <c r="Y1156" s="70"/>
      <c r="Z1156" s="70"/>
      <c r="AA1156" s="70"/>
      <c r="AB1156" s="70"/>
      <c r="AC1156" s="70"/>
      <c r="AD1156" s="70"/>
      <c r="AE1156" s="70"/>
      <c r="AF1156" s="70"/>
      <c r="AG1156" s="70"/>
      <c r="AH1156" s="70"/>
      <c r="AI1156" s="70"/>
      <c r="AJ1156" s="70"/>
      <c r="AK1156" s="70"/>
      <c r="AL1156" s="70"/>
      <c r="AM1156" s="70"/>
      <c r="AN1156" s="70"/>
      <c r="AO1156" s="70"/>
      <c r="AP1156" s="70"/>
      <c r="AQ1156" s="70"/>
      <c r="AR1156" s="70"/>
      <c r="AS1156" s="70"/>
      <c r="AT1156" s="70"/>
      <c r="AU1156" s="70"/>
      <c r="AV1156" s="70"/>
      <c r="AW1156" s="70"/>
      <c r="AX1156" s="70"/>
      <c r="AY1156" s="70"/>
      <c r="AZ1156" s="70"/>
      <c r="BA1156" s="70"/>
      <c r="BB1156" s="70"/>
      <c r="BC1156" s="70"/>
      <c r="BD1156" s="70"/>
      <c r="BE1156" s="70"/>
      <c r="BF1156" s="70"/>
      <c r="BG1156" s="70"/>
      <c r="BH1156" s="70"/>
      <c r="BI1156" s="70"/>
      <c r="BJ1156" s="70"/>
      <c r="BK1156" s="70"/>
      <c r="BL1156" s="70"/>
      <c r="BM1156" s="70"/>
      <c r="BN1156" s="70"/>
      <c r="BO1156" s="70"/>
      <c r="BP1156" s="70"/>
      <c r="BQ1156" s="70"/>
      <c r="BR1156" s="70"/>
      <c r="BS1156" s="70"/>
      <c r="BT1156" s="70"/>
      <c r="BU1156" s="70"/>
      <c r="BV1156" s="70"/>
      <c r="BW1156" s="70"/>
      <c r="BX1156" s="70"/>
      <c r="BY1156" s="70"/>
      <c r="BZ1156" s="70"/>
      <c r="CA1156" s="70"/>
    </row>
    <row r="1157" spans="2:79" s="67" customFormat="1" hidden="1">
      <c r="B1157" s="85"/>
      <c r="C1157" s="86"/>
      <c r="D1157" s="250"/>
      <c r="E1157" s="84"/>
      <c r="F1157" s="70"/>
      <c r="G1157" s="70"/>
      <c r="H1157" s="70"/>
      <c r="I1157" s="70"/>
      <c r="J1157" s="70"/>
      <c r="K1157" s="70"/>
      <c r="L1157" s="70"/>
      <c r="M1157" s="70"/>
      <c r="N1157" s="70"/>
      <c r="O1157" s="70"/>
      <c r="P1157" s="70"/>
      <c r="Q1157" s="70"/>
      <c r="R1157" s="70"/>
      <c r="S1157" s="70"/>
      <c r="T1157" s="70"/>
      <c r="U1157" s="70"/>
      <c r="V1157" s="70"/>
      <c r="W1157" s="70"/>
      <c r="X1157" s="70"/>
      <c r="Y1157" s="70"/>
      <c r="Z1157" s="70"/>
      <c r="AA1157" s="70"/>
      <c r="AB1157" s="70"/>
      <c r="AC1157" s="70"/>
      <c r="AD1157" s="70"/>
      <c r="AE1157" s="70"/>
      <c r="AF1157" s="70"/>
      <c r="AG1157" s="70"/>
      <c r="AH1157" s="70"/>
      <c r="AI1157" s="70"/>
      <c r="AJ1157" s="70"/>
      <c r="AK1157" s="70"/>
      <c r="AL1157" s="70"/>
      <c r="AM1157" s="70"/>
      <c r="AN1157" s="70"/>
      <c r="AO1157" s="70"/>
      <c r="AP1157" s="70"/>
      <c r="AQ1157" s="70"/>
      <c r="AR1157" s="70"/>
      <c r="AS1157" s="70"/>
      <c r="AT1157" s="70"/>
      <c r="AU1157" s="70"/>
      <c r="AV1157" s="70"/>
      <c r="AW1157" s="70"/>
      <c r="AX1157" s="70"/>
      <c r="AY1157" s="70"/>
      <c r="AZ1157" s="70"/>
      <c r="BA1157" s="70"/>
      <c r="BB1157" s="70"/>
      <c r="BC1157" s="70"/>
      <c r="BD1157" s="70"/>
      <c r="BE1157" s="70"/>
      <c r="BF1157" s="70"/>
      <c r="BG1157" s="70"/>
      <c r="BH1157" s="70"/>
      <c r="BI1157" s="70"/>
      <c r="BJ1157" s="70"/>
      <c r="BK1157" s="70"/>
      <c r="BL1157" s="70"/>
      <c r="BM1157" s="70"/>
      <c r="BN1157" s="70"/>
      <c r="BO1157" s="70"/>
      <c r="BP1157" s="70"/>
      <c r="BQ1157" s="70"/>
      <c r="BR1157" s="70"/>
      <c r="BS1157" s="70"/>
      <c r="BT1157" s="70"/>
      <c r="BU1157" s="70"/>
      <c r="BV1157" s="70"/>
      <c r="BW1157" s="70"/>
      <c r="BX1157" s="70"/>
      <c r="BY1157" s="70"/>
      <c r="BZ1157" s="70"/>
      <c r="CA1157" s="70"/>
    </row>
    <row r="1158" spans="2:79" s="67" customFormat="1" hidden="1">
      <c r="B1158" s="85"/>
      <c r="C1158" s="86"/>
      <c r="D1158" s="250"/>
      <c r="E1158" s="84"/>
      <c r="F1158" s="70"/>
      <c r="G1158" s="70"/>
      <c r="H1158" s="70"/>
      <c r="I1158" s="70"/>
      <c r="J1158" s="70"/>
      <c r="K1158" s="70"/>
      <c r="L1158" s="70"/>
      <c r="M1158" s="70"/>
      <c r="N1158" s="70"/>
      <c r="O1158" s="70"/>
      <c r="P1158" s="70"/>
      <c r="Q1158" s="70"/>
      <c r="R1158" s="70"/>
      <c r="S1158" s="70"/>
      <c r="T1158" s="70"/>
      <c r="U1158" s="70"/>
      <c r="V1158" s="70"/>
      <c r="W1158" s="70"/>
      <c r="X1158" s="70"/>
      <c r="Y1158" s="70"/>
      <c r="Z1158" s="70"/>
      <c r="AA1158" s="70"/>
      <c r="AB1158" s="70"/>
      <c r="AC1158" s="70"/>
      <c r="AD1158" s="70"/>
      <c r="AE1158" s="70"/>
      <c r="AF1158" s="70"/>
      <c r="AG1158" s="70"/>
      <c r="AH1158" s="70"/>
      <c r="AI1158" s="70"/>
      <c r="AJ1158" s="70"/>
      <c r="AK1158" s="70"/>
      <c r="AL1158" s="70"/>
      <c r="AM1158" s="70"/>
      <c r="AN1158" s="70"/>
      <c r="AO1158" s="70"/>
      <c r="AP1158" s="70"/>
      <c r="AQ1158" s="70"/>
      <c r="AR1158" s="70"/>
      <c r="AS1158" s="70"/>
      <c r="AT1158" s="70"/>
      <c r="AU1158" s="70"/>
      <c r="AV1158" s="70"/>
      <c r="AW1158" s="70"/>
      <c r="AX1158" s="70"/>
      <c r="AY1158" s="70"/>
      <c r="AZ1158" s="70"/>
      <c r="BA1158" s="70"/>
      <c r="BB1158" s="70"/>
      <c r="BC1158" s="70"/>
      <c r="BD1158" s="70"/>
      <c r="BE1158" s="70"/>
      <c r="BF1158" s="70"/>
      <c r="BG1158" s="70"/>
      <c r="BH1158" s="70"/>
      <c r="BI1158" s="70"/>
      <c r="BJ1158" s="70"/>
      <c r="BK1158" s="70"/>
      <c r="BL1158" s="70"/>
      <c r="BM1158" s="70"/>
      <c r="BN1158" s="70"/>
      <c r="BO1158" s="70"/>
      <c r="BP1158" s="70"/>
      <c r="BQ1158" s="70"/>
      <c r="BR1158" s="70"/>
      <c r="BS1158" s="70"/>
      <c r="BT1158" s="70"/>
      <c r="BU1158" s="70"/>
      <c r="BV1158" s="70"/>
      <c r="BW1158" s="70"/>
      <c r="BX1158" s="70"/>
      <c r="BY1158" s="70"/>
      <c r="BZ1158" s="70"/>
      <c r="CA1158" s="70"/>
    </row>
    <row r="1159" spans="2:79" s="67" customFormat="1" hidden="1">
      <c r="B1159" s="85"/>
      <c r="C1159" s="86"/>
      <c r="D1159" s="250"/>
      <c r="E1159" s="84"/>
      <c r="F1159" s="70"/>
      <c r="G1159" s="70"/>
      <c r="H1159" s="70"/>
      <c r="I1159" s="70"/>
      <c r="J1159" s="70"/>
      <c r="K1159" s="70"/>
      <c r="L1159" s="70"/>
      <c r="M1159" s="70"/>
      <c r="N1159" s="70"/>
      <c r="O1159" s="70"/>
      <c r="P1159" s="70"/>
      <c r="Q1159" s="70"/>
      <c r="R1159" s="70"/>
      <c r="S1159" s="70"/>
      <c r="T1159" s="70"/>
      <c r="U1159" s="70"/>
      <c r="V1159" s="70"/>
      <c r="W1159" s="70"/>
      <c r="X1159" s="70"/>
      <c r="Y1159" s="70"/>
      <c r="Z1159" s="70"/>
      <c r="AA1159" s="70"/>
      <c r="AB1159" s="70"/>
      <c r="AC1159" s="70"/>
      <c r="AD1159" s="70"/>
      <c r="AE1159" s="70"/>
      <c r="AF1159" s="70"/>
      <c r="AG1159" s="70"/>
      <c r="AH1159" s="70"/>
      <c r="AI1159" s="70"/>
      <c r="AJ1159" s="70"/>
      <c r="AK1159" s="70"/>
      <c r="AL1159" s="70"/>
      <c r="AM1159" s="70"/>
      <c r="AN1159" s="70"/>
      <c r="AO1159" s="70"/>
      <c r="AP1159" s="70"/>
      <c r="AQ1159" s="70"/>
      <c r="AR1159" s="70"/>
      <c r="AS1159" s="70"/>
      <c r="AT1159" s="70"/>
      <c r="AU1159" s="70"/>
      <c r="AV1159" s="70"/>
      <c r="AW1159" s="70"/>
      <c r="AX1159" s="70"/>
      <c r="AY1159" s="70"/>
      <c r="AZ1159" s="70"/>
      <c r="BA1159" s="70"/>
      <c r="BB1159" s="70"/>
      <c r="BC1159" s="70"/>
      <c r="BD1159" s="70"/>
      <c r="BE1159" s="70"/>
      <c r="BF1159" s="70"/>
      <c r="BG1159" s="70"/>
      <c r="BH1159" s="70"/>
      <c r="BI1159" s="70"/>
      <c r="BJ1159" s="70"/>
      <c r="BK1159" s="70"/>
      <c r="BL1159" s="70"/>
      <c r="BM1159" s="70"/>
      <c r="BN1159" s="70"/>
      <c r="BO1159" s="70"/>
      <c r="BP1159" s="70"/>
      <c r="BQ1159" s="70"/>
      <c r="BR1159" s="70"/>
      <c r="BS1159" s="70"/>
      <c r="BT1159" s="70"/>
      <c r="BU1159" s="70"/>
      <c r="BV1159" s="70"/>
      <c r="BW1159" s="70"/>
      <c r="BX1159" s="70"/>
      <c r="BY1159" s="70"/>
      <c r="BZ1159" s="70"/>
      <c r="CA1159" s="70"/>
    </row>
    <row r="1160" spans="2:79" s="67" customFormat="1" hidden="1">
      <c r="B1160" s="85"/>
      <c r="C1160" s="86"/>
      <c r="D1160" s="250"/>
      <c r="E1160" s="84"/>
      <c r="F1160" s="70"/>
      <c r="G1160" s="70"/>
      <c r="H1160" s="70"/>
      <c r="I1160" s="70"/>
      <c r="J1160" s="70"/>
      <c r="K1160" s="70"/>
      <c r="L1160" s="70"/>
      <c r="M1160" s="70"/>
      <c r="N1160" s="70"/>
      <c r="O1160" s="70"/>
      <c r="P1160" s="70"/>
      <c r="Q1160" s="70"/>
      <c r="R1160" s="70"/>
      <c r="S1160" s="70"/>
      <c r="T1160" s="70"/>
      <c r="U1160" s="70"/>
      <c r="V1160" s="70"/>
      <c r="W1160" s="70"/>
      <c r="X1160" s="70"/>
      <c r="Y1160" s="70"/>
      <c r="Z1160" s="70"/>
      <c r="AA1160" s="70"/>
      <c r="AB1160" s="70"/>
      <c r="AC1160" s="70"/>
      <c r="AD1160" s="70"/>
      <c r="AE1160" s="70"/>
      <c r="AF1160" s="70"/>
      <c r="AG1160" s="70"/>
      <c r="AH1160" s="70"/>
      <c r="AI1160" s="70"/>
      <c r="AJ1160" s="70"/>
      <c r="AK1160" s="70"/>
      <c r="AL1160" s="70"/>
      <c r="AM1160" s="70"/>
      <c r="AN1160" s="70"/>
      <c r="AO1160" s="70"/>
      <c r="AP1160" s="70"/>
      <c r="AQ1160" s="70"/>
      <c r="AR1160" s="70"/>
      <c r="AS1160" s="70"/>
      <c r="AT1160" s="70"/>
      <c r="AU1160" s="70"/>
      <c r="AV1160" s="70"/>
      <c r="AW1160" s="70"/>
      <c r="AX1160" s="70"/>
      <c r="AY1160" s="70"/>
      <c r="AZ1160" s="70"/>
      <c r="BA1160" s="70"/>
      <c r="BB1160" s="70"/>
      <c r="BC1160" s="70"/>
      <c r="BD1160" s="70"/>
      <c r="BE1160" s="70"/>
      <c r="BF1160" s="70"/>
      <c r="BG1160" s="70"/>
      <c r="BH1160" s="70"/>
      <c r="BI1160" s="70"/>
      <c r="BJ1160" s="70"/>
      <c r="BK1160" s="70"/>
      <c r="BL1160" s="70"/>
      <c r="BM1160" s="70"/>
      <c r="BN1160" s="70"/>
      <c r="BO1160" s="70"/>
      <c r="BP1160" s="70"/>
      <c r="BQ1160" s="70"/>
      <c r="BR1160" s="70"/>
      <c r="BS1160" s="70"/>
      <c r="BT1160" s="70"/>
      <c r="BU1160" s="70"/>
      <c r="BV1160" s="70"/>
      <c r="BW1160" s="70"/>
      <c r="BX1160" s="70"/>
      <c r="BY1160" s="70"/>
      <c r="BZ1160" s="70"/>
      <c r="CA1160" s="70"/>
    </row>
    <row r="1161" spans="2:79" s="67" customFormat="1" hidden="1">
      <c r="B1161" s="85"/>
      <c r="C1161" s="86"/>
      <c r="D1161" s="250"/>
      <c r="E1161" s="84"/>
      <c r="F1161" s="70"/>
      <c r="G1161" s="70"/>
      <c r="H1161" s="70"/>
      <c r="I1161" s="70"/>
      <c r="J1161" s="70"/>
      <c r="K1161" s="70"/>
      <c r="L1161" s="70"/>
      <c r="M1161" s="70"/>
      <c r="N1161" s="70"/>
      <c r="O1161" s="70"/>
      <c r="P1161" s="70"/>
      <c r="Q1161" s="70"/>
      <c r="R1161" s="70"/>
      <c r="S1161" s="70"/>
      <c r="T1161" s="70"/>
      <c r="U1161" s="70"/>
      <c r="V1161" s="70"/>
      <c r="W1161" s="70"/>
      <c r="X1161" s="70"/>
      <c r="Y1161" s="70"/>
      <c r="Z1161" s="70"/>
      <c r="AA1161" s="70"/>
      <c r="AB1161" s="70"/>
      <c r="AC1161" s="70"/>
      <c r="AD1161" s="70"/>
      <c r="AE1161" s="70"/>
      <c r="AF1161" s="70"/>
      <c r="AG1161" s="70"/>
      <c r="AH1161" s="70"/>
      <c r="AI1161" s="70"/>
      <c r="AJ1161" s="70"/>
      <c r="AK1161" s="70"/>
      <c r="AL1161" s="70"/>
      <c r="AM1161" s="70"/>
      <c r="AN1161" s="70"/>
      <c r="AO1161" s="70"/>
      <c r="AP1161" s="70"/>
      <c r="AQ1161" s="70"/>
      <c r="AR1161" s="70"/>
      <c r="AS1161" s="70"/>
      <c r="AT1161" s="70"/>
      <c r="AU1161" s="70"/>
      <c r="AV1161" s="70"/>
      <c r="AW1161" s="70"/>
      <c r="AX1161" s="70"/>
      <c r="AY1161" s="70"/>
      <c r="AZ1161" s="70"/>
      <c r="BA1161" s="70"/>
      <c r="BB1161" s="70"/>
      <c r="BC1161" s="70"/>
      <c r="BD1161" s="70"/>
      <c r="BE1161" s="70"/>
      <c r="BF1161" s="70"/>
      <c r="BG1161" s="70"/>
      <c r="BH1161" s="70"/>
      <c r="BI1161" s="70"/>
      <c r="BJ1161" s="70"/>
      <c r="BK1161" s="70"/>
      <c r="BL1161" s="70"/>
      <c r="BM1161" s="70"/>
      <c r="BN1161" s="70"/>
      <c r="BO1161" s="70"/>
      <c r="BP1161" s="70"/>
      <c r="BQ1161" s="70"/>
      <c r="BR1161" s="70"/>
      <c r="BS1161" s="70"/>
      <c r="BT1161" s="70"/>
      <c r="BU1161" s="70"/>
      <c r="BV1161" s="70"/>
      <c r="BW1161" s="70"/>
      <c r="BX1161" s="70"/>
      <c r="BY1161" s="70"/>
      <c r="BZ1161" s="70"/>
      <c r="CA1161" s="70"/>
    </row>
    <row r="1162" spans="2:79" s="67" customFormat="1" hidden="1">
      <c r="B1162" s="85"/>
      <c r="C1162" s="86"/>
      <c r="D1162" s="250"/>
      <c r="E1162" s="84"/>
      <c r="F1162" s="70"/>
      <c r="G1162" s="70"/>
      <c r="H1162" s="70"/>
      <c r="I1162" s="70"/>
      <c r="J1162" s="70"/>
      <c r="K1162" s="70"/>
      <c r="L1162" s="70"/>
      <c r="M1162" s="70"/>
      <c r="N1162" s="70"/>
      <c r="O1162" s="70"/>
      <c r="P1162" s="70"/>
      <c r="Q1162" s="70"/>
      <c r="R1162" s="70"/>
      <c r="S1162" s="70"/>
      <c r="T1162" s="70"/>
      <c r="U1162" s="70"/>
      <c r="V1162" s="70"/>
      <c r="W1162" s="70"/>
      <c r="X1162" s="70"/>
      <c r="Y1162" s="70"/>
      <c r="Z1162" s="70"/>
      <c r="AA1162" s="70"/>
      <c r="AB1162" s="70"/>
      <c r="AC1162" s="70"/>
      <c r="AD1162" s="70"/>
      <c r="AE1162" s="70"/>
      <c r="AF1162" s="70"/>
      <c r="AG1162" s="70"/>
      <c r="AH1162" s="70"/>
      <c r="AI1162" s="70"/>
      <c r="AJ1162" s="70"/>
      <c r="AK1162" s="70"/>
      <c r="AL1162" s="70"/>
      <c r="AM1162" s="70"/>
      <c r="AN1162" s="70"/>
      <c r="AO1162" s="70"/>
      <c r="AP1162" s="70"/>
      <c r="AQ1162" s="70"/>
      <c r="AR1162" s="70"/>
      <c r="AS1162" s="70"/>
      <c r="AT1162" s="70"/>
      <c r="AU1162" s="70"/>
      <c r="AV1162" s="70"/>
      <c r="AW1162" s="70"/>
      <c r="AX1162" s="70"/>
      <c r="AY1162" s="70"/>
      <c r="AZ1162" s="70"/>
      <c r="BA1162" s="70"/>
      <c r="BB1162" s="70"/>
      <c r="BC1162" s="70"/>
      <c r="BD1162" s="70"/>
      <c r="BE1162" s="70"/>
      <c r="BF1162" s="70"/>
      <c r="BG1162" s="70"/>
      <c r="BH1162" s="70"/>
      <c r="BI1162" s="70"/>
      <c r="BJ1162" s="70"/>
      <c r="BK1162" s="70"/>
      <c r="BL1162" s="70"/>
      <c r="BM1162" s="70"/>
      <c r="BN1162" s="70"/>
      <c r="BO1162" s="70"/>
      <c r="BP1162" s="70"/>
      <c r="BQ1162" s="70"/>
      <c r="BR1162" s="70"/>
      <c r="BS1162" s="70"/>
      <c r="BT1162" s="70"/>
      <c r="BU1162" s="70"/>
      <c r="BV1162" s="70"/>
      <c r="BW1162" s="70"/>
      <c r="BX1162" s="70"/>
      <c r="BY1162" s="70"/>
      <c r="BZ1162" s="70"/>
      <c r="CA1162" s="70"/>
    </row>
    <row r="1163" spans="2:79" s="67" customFormat="1" hidden="1">
      <c r="B1163" s="85"/>
      <c r="C1163" s="86"/>
      <c r="D1163" s="250"/>
      <c r="E1163" s="84"/>
      <c r="F1163" s="70"/>
      <c r="G1163" s="70"/>
      <c r="H1163" s="70"/>
      <c r="I1163" s="70"/>
      <c r="J1163" s="70"/>
      <c r="K1163" s="70"/>
      <c r="L1163" s="70"/>
      <c r="M1163" s="70"/>
      <c r="N1163" s="70"/>
      <c r="O1163" s="70"/>
      <c r="P1163" s="70"/>
      <c r="Q1163" s="70"/>
      <c r="R1163" s="70"/>
      <c r="S1163" s="70"/>
      <c r="T1163" s="70"/>
      <c r="U1163" s="70"/>
      <c r="V1163" s="70"/>
      <c r="W1163" s="70"/>
      <c r="X1163" s="70"/>
      <c r="Y1163" s="70"/>
      <c r="Z1163" s="70"/>
      <c r="AA1163" s="70"/>
      <c r="AB1163" s="70"/>
      <c r="AC1163" s="70"/>
      <c r="AD1163" s="70"/>
      <c r="AE1163" s="70"/>
      <c r="AF1163" s="70"/>
      <c r="AG1163" s="70"/>
      <c r="AH1163" s="70"/>
      <c r="AI1163" s="70"/>
      <c r="AJ1163" s="70"/>
      <c r="AK1163" s="70"/>
      <c r="AL1163" s="70"/>
      <c r="AM1163" s="70"/>
      <c r="AN1163" s="70"/>
      <c r="AO1163" s="70"/>
      <c r="AP1163" s="70"/>
      <c r="AQ1163" s="70"/>
      <c r="AR1163" s="70"/>
      <c r="AS1163" s="70"/>
      <c r="AT1163" s="70"/>
      <c r="AU1163" s="70"/>
      <c r="AV1163" s="70"/>
      <c r="AW1163" s="70"/>
      <c r="AX1163" s="70"/>
      <c r="AY1163" s="70"/>
      <c r="AZ1163" s="70"/>
      <c r="BA1163" s="70"/>
      <c r="BB1163" s="70"/>
      <c r="BC1163" s="70"/>
      <c r="BD1163" s="70"/>
      <c r="BE1163" s="70"/>
      <c r="BF1163" s="70"/>
      <c r="BG1163" s="70"/>
      <c r="BH1163" s="70"/>
      <c r="BI1163" s="70"/>
      <c r="BJ1163" s="70"/>
      <c r="BK1163" s="70"/>
      <c r="BL1163" s="70"/>
      <c r="BM1163" s="70"/>
      <c r="BN1163" s="70"/>
      <c r="BO1163" s="70"/>
      <c r="BP1163" s="70"/>
      <c r="BQ1163" s="70"/>
      <c r="BR1163" s="70"/>
      <c r="BS1163" s="70"/>
      <c r="BT1163" s="70"/>
      <c r="BU1163" s="70"/>
      <c r="BV1163" s="70"/>
      <c r="BW1163" s="70"/>
      <c r="BX1163" s="70"/>
      <c r="BY1163" s="70"/>
      <c r="BZ1163" s="70"/>
      <c r="CA1163" s="70"/>
    </row>
    <row r="1164" spans="2:79" s="67" customFormat="1" hidden="1">
      <c r="B1164" s="85"/>
      <c r="C1164" s="86"/>
      <c r="D1164" s="250"/>
      <c r="E1164" s="84"/>
      <c r="F1164" s="70"/>
      <c r="G1164" s="70"/>
      <c r="H1164" s="70"/>
      <c r="I1164" s="70"/>
      <c r="J1164" s="70"/>
      <c r="K1164" s="70"/>
      <c r="L1164" s="70"/>
      <c r="M1164" s="70"/>
      <c r="N1164" s="70"/>
      <c r="O1164" s="70"/>
      <c r="P1164" s="70"/>
      <c r="Q1164" s="70"/>
      <c r="R1164" s="70"/>
      <c r="S1164" s="70"/>
      <c r="T1164" s="70"/>
      <c r="U1164" s="70"/>
      <c r="V1164" s="70"/>
      <c r="W1164" s="70"/>
      <c r="X1164" s="70"/>
      <c r="Y1164" s="70"/>
      <c r="Z1164" s="70"/>
      <c r="AA1164" s="70"/>
      <c r="AB1164" s="70"/>
      <c r="AC1164" s="70"/>
      <c r="AD1164" s="70"/>
      <c r="AE1164" s="70"/>
      <c r="AF1164" s="70"/>
      <c r="AG1164" s="70"/>
      <c r="AH1164" s="70"/>
      <c r="AI1164" s="70"/>
      <c r="AJ1164" s="70"/>
      <c r="AK1164" s="70"/>
      <c r="AL1164" s="70"/>
      <c r="AM1164" s="70"/>
      <c r="AN1164" s="70"/>
      <c r="AO1164" s="70"/>
      <c r="AP1164" s="70"/>
      <c r="AQ1164" s="70"/>
      <c r="AR1164" s="70"/>
      <c r="AS1164" s="70"/>
      <c r="AT1164" s="70"/>
      <c r="AU1164" s="70"/>
      <c r="AV1164" s="70"/>
      <c r="AW1164" s="70"/>
      <c r="AX1164" s="70"/>
      <c r="AY1164" s="70"/>
      <c r="AZ1164" s="70"/>
      <c r="BA1164" s="70"/>
      <c r="BB1164" s="70"/>
      <c r="BC1164" s="70"/>
      <c r="BD1164" s="70"/>
      <c r="BE1164" s="70"/>
      <c r="BF1164" s="70"/>
      <c r="BG1164" s="70"/>
      <c r="BH1164" s="70"/>
      <c r="BI1164" s="70"/>
      <c r="BJ1164" s="70"/>
      <c r="BK1164" s="70"/>
      <c r="BL1164" s="70"/>
      <c r="BM1164" s="70"/>
      <c r="BN1164" s="70"/>
      <c r="BO1164" s="70"/>
      <c r="BP1164" s="70"/>
      <c r="BQ1164" s="70"/>
      <c r="BR1164" s="70"/>
      <c r="BS1164" s="70"/>
      <c r="BT1164" s="70"/>
      <c r="BU1164" s="70"/>
      <c r="BV1164" s="70"/>
      <c r="BW1164" s="70"/>
      <c r="BX1164" s="70"/>
      <c r="BY1164" s="70"/>
      <c r="BZ1164" s="70"/>
      <c r="CA1164" s="70"/>
    </row>
    <row r="1165" spans="2:79" s="67" customFormat="1" hidden="1">
      <c r="B1165" s="85"/>
      <c r="C1165" s="86"/>
      <c r="D1165" s="250"/>
      <c r="E1165" s="84"/>
      <c r="F1165" s="70"/>
      <c r="G1165" s="70"/>
      <c r="H1165" s="70"/>
      <c r="I1165" s="70"/>
      <c r="J1165" s="70"/>
      <c r="K1165" s="70"/>
      <c r="L1165" s="70"/>
      <c r="M1165" s="70"/>
      <c r="N1165" s="70"/>
      <c r="O1165" s="70"/>
      <c r="P1165" s="70"/>
      <c r="Q1165" s="70"/>
      <c r="R1165" s="70"/>
      <c r="S1165" s="70"/>
      <c r="T1165" s="70"/>
      <c r="U1165" s="70"/>
      <c r="V1165" s="70"/>
      <c r="W1165" s="70"/>
      <c r="X1165" s="70"/>
      <c r="Y1165" s="70"/>
      <c r="Z1165" s="70"/>
      <c r="AA1165" s="70"/>
      <c r="AB1165" s="70"/>
      <c r="AC1165" s="70"/>
      <c r="AD1165" s="70"/>
      <c r="AE1165" s="70"/>
      <c r="AF1165" s="70"/>
      <c r="AG1165" s="70"/>
      <c r="AH1165" s="70"/>
      <c r="AI1165" s="70"/>
      <c r="AJ1165" s="70"/>
      <c r="AK1165" s="70"/>
      <c r="AL1165" s="70"/>
      <c r="AM1165" s="70"/>
      <c r="AN1165" s="70"/>
      <c r="AO1165" s="70"/>
      <c r="AP1165" s="70"/>
      <c r="AQ1165" s="70"/>
      <c r="AR1165" s="70"/>
      <c r="AS1165" s="70"/>
      <c r="AT1165" s="70"/>
      <c r="AU1165" s="70"/>
      <c r="AV1165" s="70"/>
      <c r="AW1165" s="70"/>
      <c r="AX1165" s="70"/>
      <c r="AY1165" s="70"/>
      <c r="AZ1165" s="70"/>
      <c r="BA1165" s="70"/>
      <c r="BB1165" s="70"/>
      <c r="BC1165" s="70"/>
      <c r="BD1165" s="70"/>
      <c r="BE1165" s="70"/>
      <c r="BF1165" s="70"/>
      <c r="BG1165" s="70"/>
      <c r="BH1165" s="70"/>
      <c r="BI1165" s="70"/>
      <c r="BJ1165" s="70"/>
      <c r="BK1165" s="70"/>
      <c r="BL1165" s="70"/>
      <c r="BM1165" s="70"/>
      <c r="BN1165" s="70"/>
      <c r="BO1165" s="70"/>
      <c r="BP1165" s="70"/>
      <c r="BQ1165" s="70"/>
      <c r="BR1165" s="70"/>
      <c r="BS1165" s="70"/>
      <c r="BT1165" s="70"/>
      <c r="BU1165" s="70"/>
      <c r="BV1165" s="70"/>
      <c r="BW1165" s="70"/>
      <c r="BX1165" s="70"/>
      <c r="BY1165" s="70"/>
      <c r="BZ1165" s="70"/>
      <c r="CA1165" s="70"/>
    </row>
    <row r="1166" spans="2:79" s="67" customFormat="1" hidden="1">
      <c r="B1166" s="85"/>
      <c r="C1166" s="86"/>
      <c r="D1166" s="250"/>
      <c r="E1166" s="84"/>
      <c r="F1166" s="70"/>
      <c r="G1166" s="70"/>
      <c r="H1166" s="70"/>
      <c r="I1166" s="70"/>
      <c r="J1166" s="70"/>
      <c r="K1166" s="70"/>
      <c r="L1166" s="70"/>
      <c r="M1166" s="70"/>
      <c r="N1166" s="70"/>
      <c r="O1166" s="70"/>
      <c r="P1166" s="70"/>
      <c r="Q1166" s="70"/>
      <c r="R1166" s="70"/>
      <c r="S1166" s="70"/>
      <c r="T1166" s="70"/>
      <c r="U1166" s="70"/>
      <c r="V1166" s="70"/>
      <c r="W1166" s="70"/>
      <c r="X1166" s="70"/>
      <c r="Y1166" s="70"/>
      <c r="Z1166" s="70"/>
      <c r="AA1166" s="70"/>
      <c r="AB1166" s="70"/>
      <c r="AC1166" s="70"/>
      <c r="AD1166" s="70"/>
      <c r="AE1166" s="70"/>
      <c r="AF1166" s="70"/>
      <c r="AG1166" s="70"/>
      <c r="AH1166" s="70"/>
      <c r="AI1166" s="70"/>
      <c r="AJ1166" s="70"/>
      <c r="AK1166" s="70"/>
      <c r="AL1166" s="70"/>
      <c r="AM1166" s="70"/>
      <c r="AN1166" s="70"/>
      <c r="AO1166" s="70"/>
      <c r="AP1166" s="70"/>
      <c r="AQ1166" s="70"/>
      <c r="AR1166" s="70"/>
      <c r="AS1166" s="70"/>
      <c r="AT1166" s="70"/>
      <c r="AU1166" s="70"/>
      <c r="AV1166" s="70"/>
      <c r="AW1166" s="70"/>
      <c r="AX1166" s="70"/>
      <c r="AY1166" s="70"/>
      <c r="AZ1166" s="70"/>
      <c r="BA1166" s="70"/>
      <c r="BB1166" s="70"/>
      <c r="BC1166" s="70"/>
      <c r="BD1166" s="70"/>
      <c r="BE1166" s="70"/>
      <c r="BF1166" s="70"/>
      <c r="BG1166" s="70"/>
      <c r="BH1166" s="70"/>
      <c r="BI1166" s="70"/>
      <c r="BJ1166" s="70"/>
      <c r="BK1166" s="70"/>
      <c r="BL1166" s="70"/>
      <c r="BM1166" s="70"/>
      <c r="BN1166" s="70"/>
      <c r="BO1166" s="70"/>
      <c r="BP1166" s="70"/>
      <c r="BQ1166" s="70"/>
      <c r="BR1166" s="70"/>
      <c r="BS1166" s="70"/>
      <c r="BT1166" s="70"/>
      <c r="BU1166" s="70"/>
      <c r="BV1166" s="70"/>
      <c r="BW1166" s="70"/>
      <c r="BX1166" s="70"/>
      <c r="BY1166" s="70"/>
      <c r="BZ1166" s="70"/>
      <c r="CA1166" s="70"/>
    </row>
    <row r="1167" spans="2:79" s="67" customFormat="1" hidden="1">
      <c r="B1167" s="85"/>
      <c r="C1167" s="86"/>
      <c r="D1167" s="250"/>
      <c r="E1167" s="84"/>
      <c r="F1167" s="70"/>
      <c r="G1167" s="70"/>
      <c r="H1167" s="70"/>
      <c r="I1167" s="70"/>
      <c r="J1167" s="70"/>
      <c r="K1167" s="70"/>
      <c r="L1167" s="70"/>
      <c r="M1167" s="70"/>
      <c r="N1167" s="70"/>
      <c r="O1167" s="70"/>
      <c r="P1167" s="70"/>
      <c r="Q1167" s="70"/>
      <c r="R1167" s="70"/>
      <c r="S1167" s="70"/>
      <c r="T1167" s="70"/>
      <c r="U1167" s="70"/>
      <c r="V1167" s="70"/>
      <c r="W1167" s="70"/>
      <c r="X1167" s="70"/>
      <c r="Y1167" s="70"/>
      <c r="Z1167" s="70"/>
      <c r="AA1167" s="70"/>
      <c r="AB1167" s="70"/>
      <c r="AC1167" s="70"/>
      <c r="AD1167" s="70"/>
      <c r="AE1167" s="70"/>
      <c r="AF1167" s="70"/>
      <c r="AG1167" s="70"/>
      <c r="AH1167" s="70"/>
      <c r="AI1167" s="70"/>
      <c r="AJ1167" s="70"/>
      <c r="AK1167" s="70"/>
      <c r="AL1167" s="70"/>
      <c r="AM1167" s="70"/>
      <c r="AN1167" s="70"/>
      <c r="AO1167" s="70"/>
      <c r="AP1167" s="70"/>
      <c r="AQ1167" s="70"/>
      <c r="AR1167" s="70"/>
      <c r="AS1167" s="70"/>
      <c r="AT1167" s="70"/>
      <c r="AU1167" s="70"/>
      <c r="AV1167" s="70"/>
      <c r="AW1167" s="70"/>
      <c r="AX1167" s="70"/>
      <c r="AY1167" s="70"/>
      <c r="AZ1167" s="70"/>
      <c r="BA1167" s="70"/>
      <c r="BB1167" s="70"/>
      <c r="BC1167" s="70"/>
      <c r="BD1167" s="70"/>
      <c r="BE1167" s="70"/>
      <c r="BF1167" s="70"/>
      <c r="BG1167" s="70"/>
      <c r="BH1167" s="70"/>
      <c r="BI1167" s="70"/>
      <c r="BJ1167" s="70"/>
      <c r="BK1167" s="70"/>
      <c r="BL1167" s="70"/>
      <c r="BM1167" s="70"/>
      <c r="BN1167" s="70"/>
      <c r="BO1167" s="70"/>
      <c r="BP1167" s="70"/>
      <c r="BQ1167" s="70"/>
      <c r="BR1167" s="70"/>
      <c r="BS1167" s="70"/>
      <c r="BT1167" s="70"/>
      <c r="BU1167" s="70"/>
      <c r="BV1167" s="70"/>
      <c r="BW1167" s="70"/>
      <c r="BX1167" s="70"/>
      <c r="BY1167" s="70"/>
      <c r="BZ1167" s="70"/>
      <c r="CA1167" s="70"/>
    </row>
    <row r="1168" spans="2:79" s="67" customFormat="1" hidden="1">
      <c r="B1168" s="85"/>
      <c r="C1168" s="86"/>
      <c r="D1168" s="250"/>
      <c r="E1168" s="84"/>
      <c r="F1168" s="70"/>
      <c r="G1168" s="70"/>
      <c r="H1168" s="70"/>
      <c r="I1168" s="70"/>
      <c r="J1168" s="70"/>
      <c r="K1168" s="70"/>
      <c r="L1168" s="70"/>
      <c r="M1168" s="70"/>
      <c r="N1168" s="70"/>
      <c r="O1168" s="70"/>
      <c r="P1168" s="70"/>
      <c r="Q1168" s="70"/>
      <c r="R1168" s="70"/>
      <c r="S1168" s="70"/>
      <c r="T1168" s="70"/>
      <c r="U1168" s="70"/>
      <c r="V1168" s="70"/>
      <c r="W1168" s="70"/>
      <c r="X1168" s="70"/>
      <c r="Y1168" s="70"/>
      <c r="Z1168" s="70"/>
      <c r="AA1168" s="70"/>
      <c r="AB1168" s="70"/>
      <c r="AC1168" s="70"/>
      <c r="AD1168" s="70"/>
      <c r="AE1168" s="70"/>
      <c r="AF1168" s="70"/>
      <c r="AG1168" s="70"/>
      <c r="AH1168" s="70"/>
      <c r="AI1168" s="70"/>
      <c r="AJ1168" s="70"/>
      <c r="AK1168" s="70"/>
      <c r="AL1168" s="70"/>
      <c r="AM1168" s="70"/>
      <c r="AN1168" s="70"/>
      <c r="AO1168" s="70"/>
      <c r="AP1168" s="70"/>
      <c r="AQ1168" s="70"/>
      <c r="AR1168" s="70"/>
      <c r="AS1168" s="70"/>
      <c r="AT1168" s="70"/>
      <c r="AU1168" s="70"/>
      <c r="AV1168" s="70"/>
      <c r="AW1168" s="70"/>
      <c r="AX1168" s="70"/>
      <c r="AY1168" s="70"/>
      <c r="AZ1168" s="70"/>
      <c r="BA1168" s="70"/>
      <c r="BB1168" s="70"/>
      <c r="BC1168" s="70"/>
      <c r="BD1168" s="70"/>
      <c r="BE1168" s="70"/>
      <c r="BF1168" s="70"/>
      <c r="BG1168" s="70"/>
      <c r="BH1168" s="70"/>
      <c r="BI1168" s="70"/>
      <c r="BJ1168" s="70"/>
      <c r="BK1168" s="70"/>
      <c r="BL1168" s="70"/>
      <c r="BM1168" s="70"/>
      <c r="BN1168" s="70"/>
      <c r="BO1168" s="70"/>
      <c r="BP1168" s="70"/>
      <c r="BQ1168" s="70"/>
      <c r="BR1168" s="70"/>
      <c r="BS1168" s="70"/>
      <c r="BT1168" s="70"/>
      <c r="BU1168" s="70"/>
      <c r="BV1168" s="70"/>
      <c r="BW1168" s="70"/>
      <c r="BX1168" s="70"/>
      <c r="BY1168" s="70"/>
      <c r="BZ1168" s="70"/>
      <c r="CA1168" s="70"/>
    </row>
    <row r="1169" spans="2:79" s="67" customFormat="1" hidden="1">
      <c r="B1169" s="85"/>
      <c r="C1169" s="86"/>
      <c r="D1169" s="250"/>
      <c r="E1169" s="84"/>
      <c r="F1169" s="70"/>
      <c r="G1169" s="70"/>
      <c r="H1169" s="70"/>
      <c r="I1169" s="70"/>
      <c r="J1169" s="70"/>
      <c r="K1169" s="70"/>
      <c r="L1169" s="70"/>
      <c r="M1169" s="70"/>
      <c r="N1169" s="70"/>
      <c r="O1169" s="70"/>
      <c r="P1169" s="70"/>
      <c r="Q1169" s="70"/>
      <c r="R1169" s="70"/>
      <c r="S1169" s="70"/>
      <c r="T1169" s="70"/>
      <c r="U1169" s="70"/>
      <c r="V1169" s="70"/>
      <c r="W1169" s="70"/>
      <c r="X1169" s="70"/>
      <c r="Y1169" s="70"/>
      <c r="Z1169" s="70"/>
      <c r="AA1169" s="70"/>
      <c r="AB1169" s="70"/>
      <c r="AC1169" s="70"/>
      <c r="AD1169" s="70"/>
      <c r="AE1169" s="70"/>
      <c r="AF1169" s="70"/>
      <c r="AG1169" s="70"/>
      <c r="AH1169" s="70"/>
      <c r="AI1169" s="70"/>
      <c r="AJ1169" s="70"/>
      <c r="AK1169" s="70"/>
      <c r="AL1169" s="70"/>
      <c r="AM1169" s="70"/>
      <c r="AN1169" s="70"/>
      <c r="AO1169" s="70"/>
      <c r="AP1169" s="70"/>
      <c r="AQ1169" s="70"/>
      <c r="AR1169" s="70"/>
      <c r="AS1169" s="70"/>
      <c r="AT1169" s="70"/>
      <c r="AU1169" s="70"/>
      <c r="AV1169" s="70"/>
      <c r="AW1169" s="70"/>
      <c r="AX1169" s="70"/>
      <c r="AY1169" s="70"/>
      <c r="AZ1169" s="70"/>
      <c r="BA1169" s="70"/>
      <c r="BB1169" s="70"/>
      <c r="BC1169" s="70"/>
      <c r="BD1169" s="70"/>
      <c r="BE1169" s="70"/>
      <c r="BF1169" s="70"/>
      <c r="BG1169" s="70"/>
      <c r="BH1169" s="70"/>
      <c r="BI1169" s="70"/>
      <c r="BJ1169" s="70"/>
      <c r="BK1169" s="70"/>
      <c r="BL1169" s="70"/>
      <c r="BM1169" s="70"/>
      <c r="BN1169" s="70"/>
      <c r="BO1169" s="70"/>
      <c r="BP1169" s="70"/>
      <c r="BQ1169" s="70"/>
      <c r="BR1169" s="70"/>
      <c r="BS1169" s="70"/>
      <c r="BT1169" s="70"/>
      <c r="BU1169" s="70"/>
      <c r="BV1169" s="70"/>
      <c r="BW1169" s="70"/>
      <c r="BX1169" s="70"/>
      <c r="BY1169" s="70"/>
      <c r="BZ1169" s="70"/>
      <c r="CA1169" s="70"/>
    </row>
    <row r="1170" spans="2:79" s="67" customFormat="1" hidden="1">
      <c r="B1170" s="85"/>
      <c r="C1170" s="86"/>
      <c r="D1170" s="250"/>
      <c r="E1170" s="84"/>
      <c r="F1170" s="70"/>
      <c r="G1170" s="70"/>
      <c r="H1170" s="70"/>
      <c r="I1170" s="70"/>
      <c r="J1170" s="70"/>
      <c r="K1170" s="70"/>
      <c r="L1170" s="70"/>
      <c r="M1170" s="70"/>
      <c r="N1170" s="70"/>
      <c r="O1170" s="70"/>
      <c r="P1170" s="70"/>
      <c r="Q1170" s="70"/>
      <c r="R1170" s="70"/>
      <c r="S1170" s="70"/>
      <c r="T1170" s="70"/>
      <c r="U1170" s="70"/>
      <c r="V1170" s="70"/>
      <c r="W1170" s="70"/>
      <c r="X1170" s="70"/>
      <c r="Y1170" s="70"/>
      <c r="Z1170" s="70"/>
      <c r="AA1170" s="70"/>
      <c r="AB1170" s="70"/>
      <c r="AC1170" s="70"/>
      <c r="AD1170" s="70"/>
      <c r="AE1170" s="70"/>
      <c r="AF1170" s="70"/>
      <c r="AG1170" s="70"/>
      <c r="AH1170" s="70"/>
      <c r="AI1170" s="70"/>
      <c r="AJ1170" s="70"/>
      <c r="AK1170" s="70"/>
      <c r="AL1170" s="70"/>
      <c r="AM1170" s="70"/>
      <c r="AN1170" s="70"/>
      <c r="AO1170" s="70"/>
      <c r="AP1170" s="70"/>
      <c r="AQ1170" s="70"/>
      <c r="AR1170" s="70"/>
      <c r="AS1170" s="70"/>
      <c r="AT1170" s="70"/>
      <c r="AU1170" s="70"/>
      <c r="AV1170" s="70"/>
      <c r="AW1170" s="70"/>
      <c r="AX1170" s="70"/>
      <c r="AY1170" s="70"/>
      <c r="AZ1170" s="70"/>
      <c r="BA1170" s="70"/>
      <c r="BB1170" s="70"/>
      <c r="BC1170" s="70"/>
      <c r="BD1170" s="70"/>
      <c r="BE1170" s="70"/>
      <c r="BF1170" s="70"/>
      <c r="BG1170" s="70"/>
      <c r="BH1170" s="70"/>
      <c r="BI1170" s="70"/>
      <c r="BJ1170" s="70"/>
      <c r="BK1170" s="70"/>
      <c r="BL1170" s="70"/>
      <c r="BM1170" s="70"/>
      <c r="BN1170" s="70"/>
      <c r="BO1170" s="70"/>
      <c r="BP1170" s="70"/>
      <c r="BQ1170" s="70"/>
      <c r="BR1170" s="70"/>
      <c r="BS1170" s="70"/>
      <c r="BT1170" s="70"/>
      <c r="BU1170" s="70"/>
      <c r="BV1170" s="70"/>
      <c r="BW1170" s="70"/>
      <c r="BX1170" s="70"/>
      <c r="BY1170" s="70"/>
      <c r="BZ1170" s="70"/>
      <c r="CA1170" s="70"/>
    </row>
    <row r="1171" spans="2:79" s="67" customFormat="1" hidden="1">
      <c r="B1171" s="85"/>
      <c r="C1171" s="86"/>
      <c r="D1171" s="250"/>
      <c r="E1171" s="84"/>
      <c r="F1171" s="70"/>
      <c r="G1171" s="70"/>
      <c r="H1171" s="70"/>
      <c r="I1171" s="70"/>
      <c r="J1171" s="70"/>
      <c r="K1171" s="70"/>
      <c r="L1171" s="70"/>
      <c r="M1171" s="70"/>
      <c r="N1171" s="70"/>
      <c r="O1171" s="70"/>
      <c r="P1171" s="70"/>
      <c r="Q1171" s="70"/>
      <c r="R1171" s="70"/>
      <c r="S1171" s="70"/>
      <c r="T1171" s="70"/>
      <c r="U1171" s="70"/>
      <c r="V1171" s="70"/>
      <c r="W1171" s="70"/>
      <c r="X1171" s="70"/>
      <c r="Y1171" s="70"/>
      <c r="Z1171" s="70"/>
      <c r="AA1171" s="70"/>
      <c r="AB1171" s="70"/>
      <c r="AC1171" s="70"/>
      <c r="AD1171" s="70"/>
      <c r="AE1171" s="70"/>
      <c r="AF1171" s="70"/>
      <c r="AG1171" s="70"/>
      <c r="AH1171" s="70"/>
      <c r="AI1171" s="70"/>
      <c r="AJ1171" s="70"/>
      <c r="AK1171" s="70"/>
      <c r="AL1171" s="70"/>
      <c r="AM1171" s="70"/>
      <c r="AN1171" s="70"/>
      <c r="AO1171" s="70"/>
      <c r="AP1171" s="70"/>
      <c r="AQ1171" s="70"/>
      <c r="AR1171" s="70"/>
      <c r="AS1171" s="70"/>
      <c r="AT1171" s="70"/>
      <c r="AU1171" s="70"/>
      <c r="AV1171" s="70"/>
      <c r="AW1171" s="70"/>
      <c r="AX1171" s="70"/>
      <c r="AY1171" s="70"/>
      <c r="AZ1171" s="70"/>
      <c r="BA1171" s="70"/>
      <c r="BB1171" s="70"/>
      <c r="BC1171" s="70"/>
      <c r="BD1171" s="70"/>
      <c r="BE1171" s="70"/>
      <c r="BF1171" s="70"/>
      <c r="BG1171" s="70"/>
      <c r="BH1171" s="70"/>
      <c r="BI1171" s="70"/>
      <c r="BJ1171" s="70"/>
      <c r="BK1171" s="70"/>
      <c r="BL1171" s="70"/>
      <c r="BM1171" s="70"/>
      <c r="BN1171" s="70"/>
      <c r="BO1171" s="70"/>
      <c r="BP1171" s="70"/>
      <c r="BQ1171" s="70"/>
      <c r="BR1171" s="70"/>
      <c r="BS1171" s="70"/>
      <c r="BT1171" s="70"/>
      <c r="BU1171" s="70"/>
      <c r="BV1171" s="70"/>
      <c r="BW1171" s="70"/>
      <c r="BX1171" s="70"/>
      <c r="BY1171" s="70"/>
      <c r="BZ1171" s="70"/>
      <c r="CA1171" s="70"/>
    </row>
    <row r="1172" spans="2:79" s="67" customFormat="1" hidden="1">
      <c r="B1172" s="85"/>
      <c r="C1172" s="86"/>
      <c r="D1172" s="250"/>
      <c r="E1172" s="84"/>
      <c r="F1172" s="70"/>
      <c r="G1172" s="70"/>
      <c r="H1172" s="70"/>
      <c r="I1172" s="70"/>
      <c r="J1172" s="70"/>
      <c r="K1172" s="70"/>
      <c r="L1172" s="70"/>
      <c r="M1172" s="70"/>
      <c r="N1172" s="70"/>
      <c r="O1172" s="70"/>
      <c r="P1172" s="70"/>
      <c r="Q1172" s="70"/>
      <c r="R1172" s="70"/>
      <c r="S1172" s="70"/>
      <c r="T1172" s="70"/>
      <c r="U1172" s="70"/>
      <c r="V1172" s="70"/>
      <c r="W1172" s="70"/>
      <c r="X1172" s="70"/>
      <c r="Y1172" s="70"/>
      <c r="Z1172" s="70"/>
      <c r="AA1172" s="70"/>
      <c r="AB1172" s="70"/>
      <c r="AC1172" s="70"/>
      <c r="AD1172" s="70"/>
      <c r="AE1172" s="70"/>
      <c r="AF1172" s="70"/>
      <c r="AG1172" s="70"/>
      <c r="AH1172" s="70"/>
      <c r="AI1172" s="70"/>
      <c r="AJ1172" s="70"/>
      <c r="AK1172" s="70"/>
      <c r="AL1172" s="70"/>
      <c r="AM1172" s="70"/>
      <c r="AN1172" s="70"/>
      <c r="AO1172" s="70"/>
      <c r="AP1172" s="70"/>
      <c r="AQ1172" s="70"/>
      <c r="AR1172" s="70"/>
      <c r="AS1172" s="70"/>
      <c r="AT1172" s="70"/>
      <c r="AU1172" s="70"/>
      <c r="AV1172" s="70"/>
      <c r="AW1172" s="70"/>
      <c r="AX1172" s="70"/>
      <c r="AY1172" s="70"/>
      <c r="AZ1172" s="70"/>
      <c r="BA1172" s="70"/>
      <c r="BB1172" s="70"/>
      <c r="BC1172" s="70"/>
      <c r="BD1172" s="70"/>
      <c r="BE1172" s="70"/>
      <c r="BF1172" s="70"/>
      <c r="BG1172" s="70"/>
      <c r="BH1172" s="70"/>
      <c r="BI1172" s="70"/>
      <c r="BJ1172" s="70"/>
      <c r="BK1172" s="70"/>
      <c r="BL1172" s="70"/>
      <c r="BM1172" s="70"/>
      <c r="BN1172" s="70"/>
      <c r="BO1172" s="70"/>
      <c r="BP1172" s="70"/>
      <c r="BQ1172" s="70"/>
      <c r="BR1172" s="70"/>
      <c r="BS1172" s="70"/>
      <c r="BT1172" s="70"/>
      <c r="BU1172" s="70"/>
      <c r="BV1172" s="70"/>
      <c r="BW1172" s="70"/>
      <c r="BX1172" s="70"/>
      <c r="BY1172" s="70"/>
      <c r="BZ1172" s="70"/>
      <c r="CA1172" s="70"/>
    </row>
    <row r="1173" spans="2:79" s="67" customFormat="1" hidden="1">
      <c r="B1173" s="85"/>
      <c r="C1173" s="86"/>
      <c r="D1173" s="250"/>
      <c r="E1173" s="84"/>
      <c r="F1173" s="70"/>
      <c r="G1173" s="70"/>
      <c r="H1173" s="70"/>
      <c r="I1173" s="70"/>
      <c r="J1173" s="70"/>
      <c r="K1173" s="70"/>
      <c r="L1173" s="70"/>
      <c r="M1173" s="70"/>
      <c r="N1173" s="70"/>
      <c r="O1173" s="70"/>
      <c r="P1173" s="70"/>
      <c r="Q1173" s="70"/>
      <c r="R1173" s="70"/>
      <c r="S1173" s="70"/>
      <c r="T1173" s="70"/>
      <c r="U1173" s="70"/>
      <c r="V1173" s="70"/>
      <c r="W1173" s="70"/>
      <c r="X1173" s="70"/>
      <c r="Y1173" s="70"/>
      <c r="Z1173" s="70"/>
      <c r="AA1173" s="70"/>
      <c r="AB1173" s="70"/>
      <c r="AC1173" s="70"/>
      <c r="AD1173" s="70"/>
      <c r="AE1173" s="70"/>
      <c r="AF1173" s="70"/>
      <c r="AG1173" s="70"/>
      <c r="AH1173" s="70"/>
      <c r="AI1173" s="70"/>
      <c r="AJ1173" s="70"/>
      <c r="AK1173" s="70"/>
      <c r="AL1173" s="70"/>
      <c r="AM1173" s="70"/>
      <c r="AN1173" s="70"/>
      <c r="AO1173" s="70"/>
      <c r="AP1173" s="70"/>
      <c r="AQ1173" s="70"/>
      <c r="AR1173" s="70"/>
      <c r="AS1173" s="70"/>
      <c r="AT1173" s="70"/>
      <c r="AU1173" s="70"/>
      <c r="AV1173" s="70"/>
      <c r="AW1173" s="70"/>
      <c r="AX1173" s="70"/>
      <c r="AY1173" s="70"/>
      <c r="AZ1173" s="70"/>
      <c r="BA1173" s="70"/>
      <c r="BB1173" s="70"/>
      <c r="BC1173" s="70"/>
      <c r="BD1173" s="70"/>
      <c r="BE1173" s="70"/>
      <c r="BF1173" s="70"/>
      <c r="BG1173" s="70"/>
      <c r="BH1173" s="70"/>
      <c r="BI1173" s="70"/>
      <c r="BJ1173" s="70"/>
      <c r="BK1173" s="70"/>
      <c r="BL1173" s="70"/>
      <c r="BM1173" s="70"/>
      <c r="BN1173" s="70"/>
      <c r="BO1173" s="70"/>
      <c r="BP1173" s="70"/>
      <c r="BQ1173" s="70"/>
      <c r="BR1173" s="70"/>
      <c r="BS1173" s="70"/>
      <c r="BT1173" s="70"/>
      <c r="BU1173" s="70"/>
      <c r="BV1173" s="70"/>
      <c r="BW1173" s="70"/>
      <c r="BX1173" s="70"/>
      <c r="BY1173" s="70"/>
      <c r="BZ1173" s="70"/>
      <c r="CA1173" s="70"/>
    </row>
    <row r="1174" spans="2:79" s="67" customFormat="1" hidden="1">
      <c r="B1174" s="85"/>
      <c r="C1174" s="86"/>
      <c r="D1174" s="250"/>
      <c r="E1174" s="84"/>
      <c r="F1174" s="70"/>
      <c r="G1174" s="70"/>
      <c r="H1174" s="70"/>
      <c r="I1174" s="70"/>
      <c r="J1174" s="70"/>
      <c r="K1174" s="70"/>
      <c r="L1174" s="70"/>
      <c r="M1174" s="70"/>
      <c r="N1174" s="70"/>
      <c r="O1174" s="70"/>
      <c r="P1174" s="70"/>
      <c r="Q1174" s="70"/>
      <c r="R1174" s="70"/>
      <c r="S1174" s="70"/>
      <c r="T1174" s="70"/>
      <c r="U1174" s="70"/>
      <c r="V1174" s="70"/>
      <c r="W1174" s="70"/>
      <c r="X1174" s="70"/>
      <c r="Y1174" s="70"/>
      <c r="Z1174" s="70"/>
      <c r="AA1174" s="70"/>
      <c r="AB1174" s="70"/>
      <c r="AC1174" s="70"/>
      <c r="AD1174" s="70"/>
      <c r="AE1174" s="70"/>
      <c r="AF1174" s="70"/>
      <c r="AG1174" s="70"/>
      <c r="AH1174" s="70"/>
      <c r="AI1174" s="70"/>
      <c r="AJ1174" s="70"/>
      <c r="AK1174" s="70"/>
      <c r="AL1174" s="70"/>
      <c r="AM1174" s="70"/>
      <c r="AN1174" s="70"/>
      <c r="AO1174" s="70"/>
      <c r="AP1174" s="70"/>
      <c r="AQ1174" s="70"/>
      <c r="AR1174" s="70"/>
      <c r="AS1174" s="70"/>
      <c r="AT1174" s="70"/>
      <c r="AU1174" s="70"/>
      <c r="AV1174" s="70"/>
      <c r="AW1174" s="70"/>
      <c r="AX1174" s="70"/>
      <c r="AY1174" s="70"/>
      <c r="AZ1174" s="70"/>
      <c r="BA1174" s="70"/>
      <c r="BB1174" s="70"/>
      <c r="BC1174" s="70"/>
      <c r="BD1174" s="70"/>
      <c r="BE1174" s="70"/>
      <c r="BF1174" s="70"/>
      <c r="BG1174" s="70"/>
      <c r="BH1174" s="70"/>
      <c r="BI1174" s="70"/>
      <c r="BJ1174" s="70"/>
      <c r="BK1174" s="70"/>
      <c r="BL1174" s="70"/>
      <c r="BM1174" s="70"/>
      <c r="BN1174" s="70"/>
      <c r="BO1174" s="70"/>
      <c r="BP1174" s="70"/>
      <c r="BQ1174" s="70"/>
      <c r="BR1174" s="70"/>
      <c r="BS1174" s="70"/>
      <c r="BT1174" s="70"/>
      <c r="BU1174" s="70"/>
      <c r="BV1174" s="70"/>
      <c r="BW1174" s="70"/>
      <c r="BX1174" s="70"/>
      <c r="BY1174" s="70"/>
      <c r="BZ1174" s="70"/>
      <c r="CA1174" s="70"/>
    </row>
    <row r="1175" spans="2:79" s="67" customFormat="1" hidden="1">
      <c r="B1175" s="85"/>
      <c r="C1175" s="86"/>
      <c r="D1175" s="250"/>
      <c r="E1175" s="84"/>
      <c r="F1175" s="70"/>
      <c r="G1175" s="70"/>
      <c r="H1175" s="70"/>
      <c r="I1175" s="70"/>
      <c r="J1175" s="70"/>
      <c r="K1175" s="70"/>
      <c r="L1175" s="70"/>
      <c r="M1175" s="70"/>
      <c r="N1175" s="70"/>
      <c r="O1175" s="70"/>
      <c r="P1175" s="70"/>
      <c r="Q1175" s="70"/>
      <c r="R1175" s="70"/>
      <c r="S1175" s="70"/>
      <c r="T1175" s="70"/>
      <c r="U1175" s="70"/>
      <c r="V1175" s="70"/>
      <c r="W1175" s="70"/>
      <c r="X1175" s="70"/>
      <c r="Y1175" s="70"/>
      <c r="Z1175" s="70"/>
      <c r="AA1175" s="70"/>
      <c r="AB1175" s="70"/>
      <c r="AC1175" s="70"/>
      <c r="AD1175" s="70"/>
      <c r="AE1175" s="70"/>
      <c r="AF1175" s="70"/>
      <c r="AG1175" s="70"/>
      <c r="AH1175" s="70"/>
      <c r="AI1175" s="70"/>
      <c r="AJ1175" s="70"/>
      <c r="AK1175" s="70"/>
      <c r="AL1175" s="70"/>
      <c r="AM1175" s="70"/>
      <c r="AN1175" s="70"/>
      <c r="AO1175" s="70"/>
      <c r="AP1175" s="70"/>
      <c r="AQ1175" s="70"/>
      <c r="AR1175" s="70"/>
      <c r="AS1175" s="70"/>
      <c r="AT1175" s="70"/>
      <c r="AU1175" s="70"/>
      <c r="AV1175" s="70"/>
      <c r="AW1175" s="70"/>
      <c r="AX1175" s="70"/>
      <c r="AY1175" s="70"/>
      <c r="AZ1175" s="70"/>
      <c r="BA1175" s="70"/>
      <c r="BB1175" s="70"/>
      <c r="BC1175" s="70"/>
      <c r="BD1175" s="70"/>
      <c r="BE1175" s="70"/>
      <c r="BF1175" s="70"/>
      <c r="BG1175" s="70"/>
      <c r="BH1175" s="70"/>
      <c r="BI1175" s="70"/>
      <c r="BJ1175" s="70"/>
      <c r="BK1175" s="70"/>
      <c r="BL1175" s="70"/>
      <c r="BM1175" s="70"/>
      <c r="BN1175" s="70"/>
      <c r="BO1175" s="70"/>
      <c r="BP1175" s="70"/>
      <c r="BQ1175" s="70"/>
      <c r="BR1175" s="70"/>
      <c r="BS1175" s="70"/>
      <c r="BT1175" s="70"/>
      <c r="BU1175" s="70"/>
      <c r="BV1175" s="70"/>
      <c r="BW1175" s="70"/>
      <c r="BX1175" s="70"/>
      <c r="BY1175" s="70"/>
      <c r="BZ1175" s="70"/>
      <c r="CA1175" s="70"/>
    </row>
    <row r="1176" spans="2:79" s="67" customFormat="1" hidden="1">
      <c r="B1176" s="85"/>
      <c r="C1176" s="86"/>
      <c r="D1176" s="250"/>
      <c r="E1176" s="84"/>
      <c r="F1176" s="70"/>
      <c r="G1176" s="70"/>
      <c r="H1176" s="70"/>
      <c r="I1176" s="70"/>
      <c r="J1176" s="70"/>
      <c r="K1176" s="70"/>
      <c r="L1176" s="70"/>
      <c r="M1176" s="70"/>
      <c r="N1176" s="70"/>
      <c r="O1176" s="70"/>
      <c r="P1176" s="70"/>
      <c r="Q1176" s="70"/>
      <c r="R1176" s="70"/>
      <c r="S1176" s="70"/>
      <c r="T1176" s="70"/>
      <c r="U1176" s="70"/>
      <c r="V1176" s="70"/>
      <c r="W1176" s="70"/>
      <c r="X1176" s="70"/>
      <c r="Y1176" s="70"/>
      <c r="Z1176" s="70"/>
      <c r="AA1176" s="70"/>
      <c r="AB1176" s="70"/>
      <c r="AC1176" s="70"/>
      <c r="AD1176" s="70"/>
      <c r="AE1176" s="70"/>
      <c r="AF1176" s="70"/>
      <c r="AG1176" s="70"/>
      <c r="AH1176" s="70"/>
      <c r="AI1176" s="70"/>
      <c r="AJ1176" s="70"/>
      <c r="AK1176" s="70"/>
      <c r="AL1176" s="70"/>
      <c r="AM1176" s="70"/>
      <c r="AN1176" s="70"/>
      <c r="AO1176" s="70"/>
      <c r="AP1176" s="70"/>
      <c r="AQ1176" s="70"/>
      <c r="AR1176" s="70"/>
      <c r="AS1176" s="70"/>
      <c r="AT1176" s="70"/>
      <c r="AU1176" s="70"/>
      <c r="AV1176" s="70"/>
      <c r="AW1176" s="70"/>
      <c r="AX1176" s="70"/>
      <c r="AY1176" s="70"/>
      <c r="AZ1176" s="70"/>
      <c r="BA1176" s="70"/>
      <c r="BB1176" s="70"/>
      <c r="BC1176" s="70"/>
      <c r="BD1176" s="70"/>
      <c r="BE1176" s="70"/>
      <c r="BF1176" s="70"/>
      <c r="BG1176" s="70"/>
      <c r="BH1176" s="70"/>
      <c r="BI1176" s="70"/>
      <c r="BJ1176" s="70"/>
      <c r="BK1176" s="70"/>
      <c r="BL1176" s="70"/>
      <c r="BM1176" s="70"/>
      <c r="BN1176" s="70"/>
      <c r="BO1176" s="70"/>
      <c r="BP1176" s="70"/>
      <c r="BQ1176" s="70"/>
      <c r="BR1176" s="70"/>
      <c r="BS1176" s="70"/>
      <c r="BT1176" s="70"/>
      <c r="BU1176" s="70"/>
      <c r="BV1176" s="70"/>
      <c r="BW1176" s="70"/>
      <c r="BX1176" s="70"/>
      <c r="BY1176" s="70"/>
      <c r="BZ1176" s="70"/>
      <c r="CA1176" s="70"/>
    </row>
    <row r="1177" spans="2:79" s="67" customFormat="1" hidden="1">
      <c r="B1177" s="85"/>
      <c r="C1177" s="86"/>
      <c r="D1177" s="250"/>
      <c r="E1177" s="84"/>
      <c r="F1177" s="70"/>
      <c r="G1177" s="70"/>
      <c r="H1177" s="70"/>
      <c r="I1177" s="70"/>
      <c r="J1177" s="70"/>
      <c r="K1177" s="70"/>
      <c r="L1177" s="70"/>
      <c r="M1177" s="70"/>
      <c r="N1177" s="70"/>
      <c r="O1177" s="70"/>
      <c r="P1177" s="70"/>
      <c r="Q1177" s="70"/>
      <c r="R1177" s="70"/>
      <c r="S1177" s="70"/>
      <c r="T1177" s="70"/>
      <c r="U1177" s="70"/>
      <c r="V1177" s="70"/>
      <c r="W1177" s="70"/>
      <c r="X1177" s="70"/>
      <c r="Y1177" s="70"/>
      <c r="Z1177" s="70"/>
      <c r="AA1177" s="70"/>
      <c r="AB1177" s="70"/>
      <c r="AC1177" s="70"/>
      <c r="AD1177" s="70"/>
      <c r="AE1177" s="70"/>
      <c r="AF1177" s="70"/>
      <c r="AG1177" s="70"/>
      <c r="AH1177" s="70"/>
      <c r="AI1177" s="70"/>
      <c r="AJ1177" s="70"/>
      <c r="AK1177" s="70"/>
      <c r="AL1177" s="70"/>
      <c r="AM1177" s="70"/>
      <c r="AN1177" s="70"/>
      <c r="AO1177" s="70"/>
      <c r="AP1177" s="70"/>
      <c r="AQ1177" s="70"/>
      <c r="AR1177" s="70"/>
      <c r="AS1177" s="70"/>
      <c r="AT1177" s="70"/>
      <c r="AU1177" s="70"/>
      <c r="AV1177" s="70"/>
      <c r="AW1177" s="70"/>
      <c r="AX1177" s="70"/>
      <c r="AY1177" s="70"/>
      <c r="AZ1177" s="70"/>
      <c r="BA1177" s="70"/>
      <c r="BB1177" s="70"/>
      <c r="BC1177" s="70"/>
      <c r="BD1177" s="70"/>
      <c r="BE1177" s="70"/>
      <c r="BF1177" s="70"/>
      <c r="BG1177" s="70"/>
      <c r="BH1177" s="70"/>
      <c r="BI1177" s="70"/>
      <c r="BJ1177" s="70"/>
      <c r="BK1177" s="70"/>
      <c r="BL1177" s="70"/>
      <c r="BM1177" s="70"/>
      <c r="BN1177" s="70"/>
      <c r="BO1177" s="70"/>
      <c r="BP1177" s="70"/>
      <c r="BQ1177" s="70"/>
      <c r="BR1177" s="70"/>
      <c r="BS1177" s="70"/>
      <c r="BT1177" s="70"/>
      <c r="BU1177" s="70"/>
      <c r="BV1177" s="70"/>
      <c r="BW1177" s="70"/>
      <c r="BX1177" s="70"/>
      <c r="BY1177" s="70"/>
      <c r="BZ1177" s="70"/>
      <c r="CA1177" s="70"/>
    </row>
    <row r="1178" spans="2:79" s="67" customFormat="1" hidden="1">
      <c r="B1178" s="85"/>
      <c r="C1178" s="86"/>
      <c r="D1178" s="250"/>
      <c r="E1178" s="84"/>
      <c r="F1178" s="70"/>
      <c r="G1178" s="70"/>
      <c r="H1178" s="70"/>
      <c r="I1178" s="70"/>
      <c r="J1178" s="70"/>
      <c r="K1178" s="70"/>
      <c r="L1178" s="70"/>
      <c r="M1178" s="70"/>
      <c r="N1178" s="70"/>
      <c r="O1178" s="70"/>
      <c r="P1178" s="70"/>
      <c r="Q1178" s="70"/>
      <c r="R1178" s="70"/>
      <c r="S1178" s="70"/>
      <c r="T1178" s="70"/>
      <c r="U1178" s="70"/>
      <c r="V1178" s="70"/>
      <c r="W1178" s="70"/>
      <c r="X1178" s="70"/>
      <c r="Y1178" s="70"/>
      <c r="Z1178" s="70"/>
      <c r="AA1178" s="70"/>
      <c r="AB1178" s="70"/>
      <c r="AC1178" s="70"/>
      <c r="AD1178" s="70"/>
      <c r="AE1178" s="70"/>
      <c r="AF1178" s="70"/>
      <c r="AG1178" s="70"/>
      <c r="AH1178" s="70"/>
      <c r="AI1178" s="70"/>
      <c r="AJ1178" s="70"/>
      <c r="AK1178" s="70"/>
      <c r="AL1178" s="70"/>
      <c r="AM1178" s="70"/>
      <c r="AN1178" s="70"/>
      <c r="AO1178" s="70"/>
      <c r="AP1178" s="70"/>
      <c r="AQ1178" s="70"/>
      <c r="AR1178" s="70"/>
      <c r="AS1178" s="70"/>
      <c r="AT1178" s="70"/>
      <c r="AU1178" s="70"/>
      <c r="AV1178" s="70"/>
      <c r="AW1178" s="70"/>
      <c r="AX1178" s="70"/>
      <c r="AY1178" s="70"/>
      <c r="AZ1178" s="70"/>
      <c r="BA1178" s="70"/>
      <c r="BB1178" s="70"/>
      <c r="BC1178" s="70"/>
      <c r="BD1178" s="70"/>
      <c r="BE1178" s="70"/>
      <c r="BF1178" s="70"/>
      <c r="BG1178" s="70"/>
      <c r="BH1178" s="70"/>
      <c r="BI1178" s="70"/>
      <c r="BJ1178" s="70"/>
      <c r="BK1178" s="70"/>
      <c r="BL1178" s="70"/>
      <c r="BM1178" s="70"/>
      <c r="BN1178" s="70"/>
      <c r="BO1178" s="70"/>
      <c r="BP1178" s="70"/>
      <c r="BQ1178" s="70"/>
      <c r="BR1178" s="70"/>
      <c r="BS1178" s="70"/>
      <c r="BT1178" s="70"/>
      <c r="BU1178" s="70"/>
      <c r="BV1178" s="70"/>
      <c r="BW1178" s="70"/>
      <c r="BX1178" s="70"/>
      <c r="BY1178" s="70"/>
      <c r="BZ1178" s="70"/>
      <c r="CA1178" s="70"/>
    </row>
    <row r="1179" spans="2:79" s="67" customFormat="1" hidden="1">
      <c r="B1179" s="85"/>
      <c r="C1179" s="86"/>
      <c r="D1179" s="250"/>
      <c r="E1179" s="84"/>
      <c r="F1179" s="70"/>
      <c r="G1179" s="70"/>
      <c r="H1179" s="70"/>
      <c r="I1179" s="70"/>
      <c r="J1179" s="70"/>
      <c r="K1179" s="70"/>
      <c r="L1179" s="70"/>
      <c r="M1179" s="70"/>
      <c r="N1179" s="70"/>
      <c r="O1179" s="70"/>
      <c r="P1179" s="70"/>
      <c r="Q1179" s="70"/>
      <c r="R1179" s="70"/>
      <c r="S1179" s="70"/>
      <c r="T1179" s="70"/>
      <c r="U1179" s="70"/>
      <c r="V1179" s="70"/>
      <c r="W1179" s="70"/>
      <c r="X1179" s="70"/>
      <c r="Y1179" s="70"/>
      <c r="Z1179" s="70"/>
      <c r="AA1179" s="70"/>
      <c r="AB1179" s="70"/>
      <c r="AC1179" s="70"/>
      <c r="AD1179" s="70"/>
      <c r="AE1179" s="70"/>
      <c r="AF1179" s="70"/>
      <c r="AG1179" s="70"/>
      <c r="AH1179" s="70"/>
      <c r="AI1179" s="70"/>
      <c r="AJ1179" s="70"/>
      <c r="AK1179" s="70"/>
      <c r="AL1179" s="70"/>
      <c r="AM1179" s="70"/>
      <c r="AN1179" s="70"/>
      <c r="AO1179" s="70"/>
      <c r="AP1179" s="70"/>
      <c r="AQ1179" s="70"/>
      <c r="AR1179" s="70"/>
      <c r="AS1179" s="70"/>
      <c r="AT1179" s="70"/>
      <c r="AU1179" s="70"/>
      <c r="AV1179" s="70"/>
      <c r="AW1179" s="70"/>
      <c r="AX1179" s="70"/>
      <c r="AY1179" s="70"/>
      <c r="AZ1179" s="70"/>
      <c r="BA1179" s="70"/>
      <c r="BB1179" s="70"/>
      <c r="BC1179" s="70"/>
      <c r="BD1179" s="70"/>
      <c r="BE1179" s="70"/>
      <c r="BF1179" s="70"/>
      <c r="BG1179" s="70"/>
      <c r="BH1179" s="70"/>
      <c r="BI1179" s="70"/>
      <c r="BJ1179" s="70"/>
      <c r="BK1179" s="70"/>
      <c r="BL1179" s="70"/>
      <c r="BM1179" s="70"/>
      <c r="BN1179" s="70"/>
      <c r="BO1179" s="70"/>
      <c r="BP1179" s="70"/>
      <c r="BQ1179" s="70"/>
      <c r="BR1179" s="70"/>
      <c r="BS1179" s="70"/>
      <c r="BT1179" s="70"/>
      <c r="BU1179" s="70"/>
      <c r="BV1179" s="70"/>
      <c r="BW1179" s="70"/>
      <c r="BX1179" s="70"/>
      <c r="BY1179" s="70"/>
      <c r="BZ1179" s="70"/>
      <c r="CA1179" s="70"/>
    </row>
    <row r="1180" spans="2:79" s="67" customFormat="1" hidden="1">
      <c r="B1180" s="85"/>
      <c r="C1180" s="86"/>
      <c r="D1180" s="250"/>
      <c r="E1180" s="84"/>
      <c r="F1180" s="70"/>
      <c r="G1180" s="70"/>
      <c r="H1180" s="70"/>
      <c r="I1180" s="70"/>
      <c r="J1180" s="70"/>
      <c r="K1180" s="70"/>
      <c r="L1180" s="70"/>
      <c r="M1180" s="70"/>
      <c r="N1180" s="70"/>
      <c r="O1180" s="70"/>
      <c r="P1180" s="70"/>
      <c r="Q1180" s="70"/>
      <c r="R1180" s="70"/>
      <c r="S1180" s="70"/>
      <c r="T1180" s="70"/>
      <c r="U1180" s="70"/>
      <c r="V1180" s="70"/>
      <c r="W1180" s="70"/>
      <c r="X1180" s="70"/>
      <c r="Y1180" s="70"/>
      <c r="Z1180" s="70"/>
      <c r="AA1180" s="70"/>
      <c r="AB1180" s="70"/>
      <c r="AC1180" s="70"/>
      <c r="AD1180" s="70"/>
      <c r="AE1180" s="70"/>
      <c r="AF1180" s="70"/>
      <c r="AG1180" s="70"/>
      <c r="AH1180" s="70"/>
      <c r="AI1180" s="70"/>
      <c r="AJ1180" s="70"/>
      <c r="AK1180" s="70"/>
      <c r="AL1180" s="70"/>
      <c r="AM1180" s="70"/>
      <c r="AN1180" s="70"/>
      <c r="AO1180" s="70"/>
      <c r="AP1180" s="70"/>
      <c r="AQ1180" s="70"/>
      <c r="AR1180" s="70"/>
      <c r="AS1180" s="70"/>
      <c r="AT1180" s="70"/>
      <c r="AU1180" s="70"/>
      <c r="AV1180" s="70"/>
      <c r="AW1180" s="70"/>
      <c r="AX1180" s="70"/>
      <c r="AY1180" s="70"/>
      <c r="AZ1180" s="70"/>
      <c r="BA1180" s="70"/>
      <c r="BB1180" s="70"/>
      <c r="BC1180" s="70"/>
      <c r="BD1180" s="70"/>
      <c r="BE1180" s="70"/>
      <c r="BF1180" s="70"/>
      <c r="BG1180" s="70"/>
      <c r="BH1180" s="70"/>
      <c r="BI1180" s="70"/>
      <c r="BJ1180" s="70"/>
      <c r="BK1180" s="70"/>
      <c r="BL1180" s="70"/>
      <c r="BM1180" s="70"/>
      <c r="BN1180" s="70"/>
      <c r="BO1180" s="70"/>
      <c r="BP1180" s="70"/>
      <c r="BQ1180" s="70"/>
      <c r="BR1180" s="70"/>
      <c r="BS1180" s="70"/>
      <c r="BT1180" s="70"/>
      <c r="BU1180" s="70"/>
      <c r="BV1180" s="70"/>
      <c r="BW1180" s="70"/>
      <c r="BX1180" s="70"/>
      <c r="BY1180" s="70"/>
      <c r="BZ1180" s="70"/>
      <c r="CA1180" s="70"/>
    </row>
    <row r="1181" spans="2:79" s="67" customFormat="1" hidden="1">
      <c r="B1181" s="85"/>
      <c r="C1181" s="86"/>
      <c r="D1181" s="250"/>
      <c r="E1181" s="84"/>
      <c r="F1181" s="70"/>
      <c r="G1181" s="70"/>
      <c r="H1181" s="70"/>
      <c r="I1181" s="70"/>
      <c r="J1181" s="70"/>
      <c r="K1181" s="70"/>
      <c r="L1181" s="70"/>
      <c r="M1181" s="70"/>
      <c r="N1181" s="70"/>
      <c r="O1181" s="70"/>
      <c r="P1181" s="70"/>
      <c r="Q1181" s="70"/>
      <c r="R1181" s="70"/>
      <c r="S1181" s="70"/>
      <c r="T1181" s="70"/>
      <c r="U1181" s="70"/>
      <c r="V1181" s="70"/>
      <c r="W1181" s="70"/>
      <c r="X1181" s="70"/>
      <c r="Y1181" s="70"/>
      <c r="Z1181" s="70"/>
      <c r="AA1181" s="70"/>
      <c r="AB1181" s="70"/>
      <c r="AC1181" s="70"/>
      <c r="AD1181" s="70"/>
      <c r="AE1181" s="70"/>
      <c r="AF1181" s="70"/>
      <c r="AG1181" s="70"/>
      <c r="AH1181" s="70"/>
      <c r="AI1181" s="70"/>
      <c r="AJ1181" s="70"/>
      <c r="AK1181" s="70"/>
      <c r="AL1181" s="70"/>
      <c r="AM1181" s="70"/>
      <c r="AN1181" s="70"/>
      <c r="AO1181" s="70"/>
      <c r="AP1181" s="70"/>
      <c r="AQ1181" s="70"/>
      <c r="AR1181" s="70"/>
      <c r="AS1181" s="70"/>
      <c r="AT1181" s="70"/>
      <c r="AU1181" s="70"/>
      <c r="AV1181" s="70"/>
      <c r="AW1181" s="70"/>
      <c r="AX1181" s="70"/>
      <c r="AY1181" s="70"/>
      <c r="AZ1181" s="70"/>
      <c r="BA1181" s="70"/>
      <c r="BB1181" s="70"/>
      <c r="BC1181" s="70"/>
      <c r="BD1181" s="70"/>
      <c r="BE1181" s="70"/>
      <c r="BF1181" s="70"/>
      <c r="BG1181" s="70"/>
      <c r="BH1181" s="70"/>
      <c r="BI1181" s="70"/>
      <c r="BJ1181" s="70"/>
      <c r="BK1181" s="70"/>
      <c r="BL1181" s="70"/>
      <c r="BM1181" s="70"/>
      <c r="BN1181" s="70"/>
      <c r="BO1181" s="70"/>
      <c r="BP1181" s="70"/>
      <c r="BQ1181" s="70"/>
      <c r="BR1181" s="70"/>
      <c r="BS1181" s="70"/>
      <c r="BT1181" s="70"/>
      <c r="BU1181" s="70"/>
      <c r="BV1181" s="70"/>
      <c r="BW1181" s="70"/>
      <c r="BX1181" s="70"/>
      <c r="BY1181" s="70"/>
      <c r="BZ1181" s="70"/>
      <c r="CA1181" s="70"/>
    </row>
    <row r="1182" spans="2:79" s="67" customFormat="1" hidden="1">
      <c r="B1182" s="85"/>
      <c r="C1182" s="86"/>
      <c r="D1182" s="250"/>
      <c r="E1182" s="84"/>
      <c r="F1182" s="70"/>
      <c r="G1182" s="70"/>
      <c r="H1182" s="70"/>
      <c r="I1182" s="70"/>
      <c r="J1182" s="70"/>
      <c r="K1182" s="70"/>
      <c r="L1182" s="70"/>
      <c r="M1182" s="70"/>
      <c r="N1182" s="70"/>
      <c r="O1182" s="70"/>
      <c r="P1182" s="70"/>
      <c r="Q1182" s="70"/>
      <c r="R1182" s="70"/>
      <c r="S1182" s="70"/>
      <c r="T1182" s="70"/>
      <c r="U1182" s="70"/>
      <c r="V1182" s="70"/>
      <c r="W1182" s="70"/>
      <c r="X1182" s="70"/>
      <c r="Y1182" s="70"/>
      <c r="Z1182" s="70"/>
      <c r="AA1182" s="70"/>
      <c r="AB1182" s="70"/>
      <c r="AC1182" s="70"/>
      <c r="AD1182" s="70"/>
      <c r="AE1182" s="70"/>
      <c r="AF1182" s="70"/>
      <c r="AG1182" s="70"/>
      <c r="AH1182" s="70"/>
      <c r="AI1182" s="70"/>
      <c r="AJ1182" s="70"/>
      <c r="AK1182" s="70"/>
      <c r="AL1182" s="70"/>
      <c r="AM1182" s="70"/>
      <c r="AN1182" s="70"/>
      <c r="AO1182" s="70"/>
      <c r="AP1182" s="70"/>
      <c r="AQ1182" s="70"/>
      <c r="AR1182" s="70"/>
      <c r="AS1182" s="70"/>
      <c r="AT1182" s="70"/>
      <c r="AU1182" s="70"/>
      <c r="AV1182" s="70"/>
      <c r="AW1182" s="70"/>
      <c r="AX1182" s="70"/>
      <c r="AY1182" s="70"/>
      <c r="AZ1182" s="70"/>
      <c r="BA1182" s="70"/>
      <c r="BB1182" s="70"/>
      <c r="BC1182" s="70"/>
      <c r="BD1182" s="70"/>
      <c r="BE1182" s="70"/>
      <c r="BF1182" s="70"/>
      <c r="BG1182" s="70"/>
      <c r="BH1182" s="70"/>
      <c r="BI1182" s="70"/>
      <c r="BJ1182" s="70"/>
      <c r="BK1182" s="70"/>
      <c r="BL1182" s="70"/>
      <c r="BM1182" s="70"/>
      <c r="BN1182" s="70"/>
      <c r="BO1182" s="70"/>
      <c r="BP1182" s="70"/>
      <c r="BQ1182" s="70"/>
      <c r="BR1182" s="70"/>
      <c r="BS1182" s="70"/>
      <c r="BT1182" s="70"/>
      <c r="BU1182" s="70"/>
      <c r="BV1182" s="70"/>
      <c r="BW1182" s="70"/>
      <c r="BX1182" s="70"/>
      <c r="BY1182" s="70"/>
      <c r="BZ1182" s="70"/>
      <c r="CA1182" s="70"/>
    </row>
    <row r="1183" spans="2:79" s="67" customFormat="1" hidden="1">
      <c r="B1183" s="85"/>
      <c r="C1183" s="86"/>
      <c r="D1183" s="250"/>
      <c r="E1183" s="84"/>
      <c r="F1183" s="70"/>
      <c r="G1183" s="70"/>
      <c r="H1183" s="70"/>
      <c r="I1183" s="70"/>
      <c r="J1183" s="70"/>
      <c r="K1183" s="70"/>
      <c r="L1183" s="70"/>
      <c r="M1183" s="70"/>
      <c r="N1183" s="70"/>
      <c r="O1183" s="70"/>
      <c r="P1183" s="70"/>
      <c r="Q1183" s="70"/>
      <c r="R1183" s="70"/>
      <c r="S1183" s="70"/>
      <c r="T1183" s="70"/>
      <c r="U1183" s="70"/>
      <c r="V1183" s="70"/>
      <c r="W1183" s="70"/>
      <c r="X1183" s="70"/>
      <c r="Y1183" s="70"/>
      <c r="Z1183" s="70"/>
      <c r="AA1183" s="70"/>
      <c r="AB1183" s="70"/>
      <c r="AC1183" s="70"/>
      <c r="AD1183" s="70"/>
      <c r="AE1183" s="70"/>
      <c r="AF1183" s="70"/>
      <c r="AG1183" s="70"/>
      <c r="AH1183" s="70"/>
      <c r="AI1183" s="70"/>
      <c r="AJ1183" s="70"/>
      <c r="AK1183" s="70"/>
      <c r="AL1183" s="70"/>
      <c r="AM1183" s="70"/>
      <c r="AN1183" s="70"/>
      <c r="AO1183" s="70"/>
      <c r="AP1183" s="70"/>
      <c r="AQ1183" s="70"/>
      <c r="AR1183" s="70"/>
      <c r="AS1183" s="70"/>
      <c r="AT1183" s="70"/>
      <c r="AU1183" s="70"/>
      <c r="AV1183" s="70"/>
      <c r="AW1183" s="70"/>
      <c r="AX1183" s="70"/>
      <c r="AY1183" s="70"/>
      <c r="AZ1183" s="70"/>
      <c r="BA1183" s="70"/>
      <c r="BB1183" s="70"/>
      <c r="BC1183" s="70"/>
      <c r="BD1183" s="70"/>
      <c r="BE1183" s="70"/>
      <c r="BF1183" s="70"/>
      <c r="BG1183" s="70"/>
      <c r="BH1183" s="70"/>
      <c r="BI1183" s="70"/>
      <c r="BJ1183" s="70"/>
      <c r="BK1183" s="70"/>
      <c r="BL1183" s="70"/>
      <c r="BM1183" s="70"/>
      <c r="BN1183" s="70"/>
      <c r="BO1183" s="70"/>
      <c r="BP1183" s="70"/>
      <c r="BQ1183" s="70"/>
      <c r="BR1183" s="70"/>
      <c r="BS1183" s="70"/>
      <c r="BT1183" s="70"/>
      <c r="BU1183" s="70"/>
      <c r="BV1183" s="70"/>
      <c r="BW1183" s="70"/>
      <c r="BX1183" s="70"/>
      <c r="BY1183" s="70"/>
      <c r="BZ1183" s="70"/>
      <c r="CA1183" s="70"/>
    </row>
    <row r="1184" spans="2:79" s="67" customFormat="1" hidden="1">
      <c r="B1184" s="85"/>
      <c r="C1184" s="86"/>
      <c r="D1184" s="250"/>
      <c r="E1184" s="84"/>
      <c r="F1184" s="70"/>
      <c r="G1184" s="70"/>
      <c r="H1184" s="70"/>
      <c r="I1184" s="70"/>
      <c r="J1184" s="70"/>
      <c r="K1184" s="70"/>
      <c r="L1184" s="70"/>
      <c r="M1184" s="70"/>
      <c r="N1184" s="70"/>
      <c r="O1184" s="70"/>
      <c r="P1184" s="70"/>
      <c r="Q1184" s="70"/>
      <c r="R1184" s="70"/>
      <c r="S1184" s="70"/>
      <c r="T1184" s="70"/>
      <c r="U1184" s="70"/>
      <c r="V1184" s="70"/>
      <c r="W1184" s="70"/>
      <c r="X1184" s="70"/>
      <c r="Y1184" s="70"/>
      <c r="Z1184" s="70"/>
      <c r="AA1184" s="70"/>
      <c r="AB1184" s="70"/>
      <c r="AC1184" s="70"/>
      <c r="AD1184" s="70"/>
      <c r="AE1184" s="70"/>
      <c r="AF1184" s="70"/>
      <c r="AG1184" s="70"/>
      <c r="AH1184" s="70"/>
      <c r="AI1184" s="70"/>
      <c r="AJ1184" s="70"/>
      <c r="AK1184" s="70"/>
      <c r="AL1184" s="70"/>
      <c r="AM1184" s="70"/>
      <c r="AN1184" s="70"/>
      <c r="AO1184" s="70"/>
      <c r="AP1184" s="70"/>
      <c r="AQ1184" s="70"/>
      <c r="AR1184" s="70"/>
      <c r="AS1184" s="70"/>
      <c r="AT1184" s="70"/>
      <c r="AU1184" s="70"/>
      <c r="AV1184" s="70"/>
      <c r="AW1184" s="70"/>
      <c r="AX1184" s="70"/>
      <c r="AY1184" s="70"/>
      <c r="AZ1184" s="70"/>
      <c r="BA1184" s="70"/>
      <c r="BB1184" s="70"/>
      <c r="BC1184" s="70"/>
      <c r="BD1184" s="70"/>
      <c r="BE1184" s="70"/>
      <c r="BF1184" s="70"/>
      <c r="BG1184" s="70"/>
      <c r="BH1184" s="70"/>
      <c r="BI1184" s="70"/>
      <c r="BJ1184" s="70"/>
      <c r="BK1184" s="70"/>
      <c r="BL1184" s="70"/>
      <c r="BM1184" s="70"/>
      <c r="BN1184" s="70"/>
      <c r="BO1184" s="70"/>
      <c r="BP1184" s="70"/>
      <c r="BQ1184" s="70"/>
      <c r="BR1184" s="70"/>
      <c r="BS1184" s="70"/>
      <c r="BT1184" s="70"/>
      <c r="BU1184" s="70"/>
      <c r="BV1184" s="70"/>
      <c r="BW1184" s="70"/>
      <c r="BX1184" s="70"/>
      <c r="BY1184" s="70"/>
      <c r="BZ1184" s="70"/>
      <c r="CA1184" s="70"/>
    </row>
    <row r="1185" spans="2:79" s="67" customFormat="1" hidden="1">
      <c r="B1185" s="85"/>
      <c r="C1185" s="86"/>
      <c r="D1185" s="250"/>
      <c r="E1185" s="84"/>
      <c r="F1185" s="70"/>
      <c r="G1185" s="70"/>
      <c r="H1185" s="70"/>
      <c r="I1185" s="70"/>
      <c r="J1185" s="70"/>
      <c r="K1185" s="70"/>
      <c r="L1185" s="70"/>
      <c r="M1185" s="70"/>
      <c r="N1185" s="70"/>
      <c r="O1185" s="70"/>
      <c r="P1185" s="70"/>
      <c r="Q1185" s="70"/>
      <c r="R1185" s="70"/>
      <c r="S1185" s="70"/>
      <c r="T1185" s="70"/>
      <c r="U1185" s="70"/>
      <c r="V1185" s="70"/>
      <c r="W1185" s="70"/>
      <c r="X1185" s="70"/>
      <c r="Y1185" s="70"/>
      <c r="Z1185" s="70"/>
      <c r="AA1185" s="70"/>
      <c r="AB1185" s="70"/>
      <c r="AC1185" s="70"/>
      <c r="AD1185" s="70"/>
      <c r="AE1185" s="70"/>
      <c r="AF1185" s="70"/>
      <c r="AG1185" s="70"/>
      <c r="AH1185" s="70"/>
      <c r="AI1185" s="70"/>
      <c r="AJ1185" s="70"/>
      <c r="AK1185" s="70"/>
      <c r="AL1185" s="70"/>
      <c r="AM1185" s="70"/>
      <c r="AN1185" s="70"/>
      <c r="AO1185" s="70"/>
      <c r="AP1185" s="70"/>
      <c r="AQ1185" s="70"/>
      <c r="AR1185" s="70"/>
      <c r="AS1185" s="70"/>
      <c r="AT1185" s="70"/>
      <c r="AU1185" s="70"/>
      <c r="AV1185" s="70"/>
      <c r="AW1185" s="70"/>
      <c r="AX1185" s="70"/>
      <c r="AY1185" s="70"/>
      <c r="AZ1185" s="70"/>
      <c r="BA1185" s="70"/>
      <c r="BB1185" s="70"/>
      <c r="BC1185" s="70"/>
      <c r="BD1185" s="70"/>
      <c r="BE1185" s="70"/>
      <c r="BF1185" s="70"/>
      <c r="BG1185" s="70"/>
      <c r="BH1185" s="70"/>
      <c r="BI1185" s="70"/>
      <c r="BJ1185" s="70"/>
      <c r="BK1185" s="70"/>
      <c r="BL1185" s="70"/>
      <c r="BM1185" s="70"/>
      <c r="BN1185" s="70"/>
      <c r="BO1185" s="70"/>
      <c r="BP1185" s="70"/>
      <c r="BQ1185" s="70"/>
      <c r="BR1185" s="70"/>
      <c r="BS1185" s="70"/>
      <c r="BT1185" s="70"/>
      <c r="BU1185" s="70"/>
      <c r="BV1185" s="70"/>
      <c r="BW1185" s="70"/>
      <c r="BX1185" s="70"/>
      <c r="BY1185" s="70"/>
      <c r="BZ1185" s="70"/>
      <c r="CA1185" s="70"/>
    </row>
    <row r="1186" spans="2:79" s="67" customFormat="1" hidden="1">
      <c r="B1186" s="85"/>
      <c r="C1186" s="86"/>
      <c r="D1186" s="250"/>
      <c r="E1186" s="84"/>
      <c r="F1186" s="70"/>
      <c r="G1186" s="70"/>
      <c r="H1186" s="70"/>
      <c r="I1186" s="70"/>
      <c r="J1186" s="70"/>
      <c r="K1186" s="70"/>
      <c r="L1186" s="70"/>
      <c r="M1186" s="70"/>
      <c r="N1186" s="70"/>
      <c r="O1186" s="70"/>
      <c r="P1186" s="70"/>
      <c r="Q1186" s="70"/>
      <c r="R1186" s="70"/>
      <c r="S1186" s="70"/>
      <c r="T1186" s="70"/>
      <c r="U1186" s="70"/>
      <c r="V1186" s="70"/>
      <c r="W1186" s="70"/>
      <c r="X1186" s="70"/>
      <c r="Y1186" s="70"/>
      <c r="Z1186" s="70"/>
      <c r="AA1186" s="70"/>
      <c r="AB1186" s="70"/>
      <c r="AC1186" s="70"/>
      <c r="AD1186" s="70"/>
      <c r="AE1186" s="70"/>
      <c r="AF1186" s="70"/>
      <c r="AG1186" s="70"/>
      <c r="AH1186" s="70"/>
      <c r="AI1186" s="70"/>
      <c r="AJ1186" s="70"/>
      <c r="AK1186" s="70"/>
      <c r="AL1186" s="70"/>
      <c r="AM1186" s="70"/>
      <c r="AN1186" s="70"/>
      <c r="AO1186" s="70"/>
      <c r="AP1186" s="70"/>
      <c r="AQ1186" s="70"/>
      <c r="AR1186" s="70"/>
      <c r="AS1186" s="70"/>
      <c r="AT1186" s="70"/>
      <c r="AU1186" s="70"/>
      <c r="AV1186" s="70"/>
      <c r="AW1186" s="70"/>
      <c r="AX1186" s="70"/>
      <c r="AY1186" s="70"/>
      <c r="AZ1186" s="70"/>
      <c r="BA1186" s="70"/>
      <c r="BB1186" s="70"/>
      <c r="BC1186" s="70"/>
      <c r="BD1186" s="70"/>
      <c r="BE1186" s="70"/>
      <c r="BF1186" s="70"/>
      <c r="BG1186" s="70"/>
      <c r="BH1186" s="70"/>
      <c r="BI1186" s="70"/>
      <c r="BJ1186" s="70"/>
      <c r="BK1186" s="70"/>
      <c r="BL1186" s="70"/>
      <c r="BM1186" s="70"/>
      <c r="BN1186" s="70"/>
      <c r="BO1186" s="70"/>
      <c r="BP1186" s="70"/>
      <c r="BQ1186" s="70"/>
      <c r="BR1186" s="70"/>
      <c r="BS1186" s="70"/>
      <c r="BT1186" s="70"/>
      <c r="BU1186" s="70"/>
      <c r="BV1186" s="70"/>
      <c r="BW1186" s="70"/>
      <c r="BX1186" s="70"/>
      <c r="BY1186" s="70"/>
      <c r="BZ1186" s="70"/>
      <c r="CA1186" s="70"/>
    </row>
    <row r="1187" spans="2:79" s="67" customFormat="1" hidden="1">
      <c r="B1187" s="85"/>
      <c r="C1187" s="86"/>
      <c r="D1187" s="250"/>
      <c r="E1187" s="84"/>
      <c r="F1187" s="70"/>
      <c r="G1187" s="70"/>
      <c r="H1187" s="70"/>
      <c r="I1187" s="70"/>
      <c r="J1187" s="70"/>
      <c r="K1187" s="70"/>
      <c r="L1187" s="70"/>
      <c r="M1187" s="70"/>
      <c r="N1187" s="70"/>
      <c r="O1187" s="70"/>
      <c r="P1187" s="70"/>
      <c r="Q1187" s="70"/>
      <c r="R1187" s="70"/>
      <c r="S1187" s="70"/>
      <c r="T1187" s="70"/>
      <c r="U1187" s="70"/>
      <c r="V1187" s="70"/>
      <c r="W1187" s="70"/>
      <c r="X1187" s="70"/>
      <c r="Y1187" s="70"/>
      <c r="Z1187" s="70"/>
      <c r="AA1187" s="70"/>
      <c r="AB1187" s="70"/>
      <c r="AC1187" s="70"/>
      <c r="AD1187" s="70"/>
      <c r="AE1187" s="70"/>
      <c r="AF1187" s="70"/>
      <c r="AG1187" s="70"/>
      <c r="AH1187" s="70"/>
      <c r="AI1187" s="70"/>
      <c r="AJ1187" s="70"/>
      <c r="AK1187" s="70"/>
      <c r="AL1187" s="70"/>
      <c r="AM1187" s="70"/>
      <c r="AN1187" s="70"/>
      <c r="AO1187" s="70"/>
      <c r="AP1187" s="70"/>
      <c r="AQ1187" s="70"/>
      <c r="AR1187" s="70"/>
      <c r="AS1187" s="70"/>
      <c r="AT1187" s="70"/>
      <c r="AU1187" s="70"/>
      <c r="AV1187" s="70"/>
      <c r="AW1187" s="70"/>
      <c r="AX1187" s="70"/>
      <c r="AY1187" s="70"/>
      <c r="AZ1187" s="70"/>
      <c r="BA1187" s="70"/>
      <c r="BB1187" s="70"/>
      <c r="BC1187" s="70"/>
      <c r="BD1187" s="70"/>
      <c r="BE1187" s="70"/>
      <c r="BF1187" s="70"/>
      <c r="BG1187" s="70"/>
      <c r="BH1187" s="70"/>
      <c r="BI1187" s="70"/>
      <c r="BJ1187" s="70"/>
      <c r="BK1187" s="70"/>
      <c r="BL1187" s="70"/>
      <c r="BM1187" s="70"/>
      <c r="BN1187" s="70"/>
      <c r="BO1187" s="70"/>
      <c r="BP1187" s="70"/>
      <c r="BQ1187" s="70"/>
      <c r="BR1187" s="70"/>
      <c r="BS1187" s="70"/>
      <c r="BT1187" s="70"/>
      <c r="BU1187" s="70"/>
      <c r="BV1187" s="70"/>
      <c r="BW1187" s="70"/>
      <c r="BX1187" s="70"/>
      <c r="BY1187" s="70"/>
      <c r="BZ1187" s="70"/>
      <c r="CA1187" s="70"/>
    </row>
    <row r="1188" spans="2:79" s="67" customFormat="1" hidden="1">
      <c r="B1188" s="85"/>
      <c r="C1188" s="86"/>
      <c r="D1188" s="250"/>
      <c r="E1188" s="84"/>
      <c r="F1188" s="70"/>
      <c r="G1188" s="70"/>
      <c r="H1188" s="70"/>
      <c r="I1188" s="70"/>
      <c r="J1188" s="70"/>
      <c r="K1188" s="70"/>
      <c r="L1188" s="70"/>
      <c r="M1188" s="70"/>
      <c r="N1188" s="70"/>
      <c r="O1188" s="70"/>
      <c r="P1188" s="70"/>
      <c r="Q1188" s="70"/>
      <c r="R1188" s="70"/>
      <c r="S1188" s="70"/>
      <c r="T1188" s="70"/>
      <c r="U1188" s="70"/>
      <c r="V1188" s="70"/>
      <c r="W1188" s="70"/>
      <c r="X1188" s="70"/>
      <c r="Y1188" s="70"/>
      <c r="Z1188" s="70"/>
      <c r="AA1188" s="70"/>
      <c r="AB1188" s="70"/>
      <c r="AC1188" s="70"/>
      <c r="AD1188" s="70"/>
      <c r="AE1188" s="70"/>
      <c r="AF1188" s="70"/>
      <c r="AG1188" s="70"/>
      <c r="AH1188" s="70"/>
      <c r="AI1188" s="70"/>
      <c r="AJ1188" s="70"/>
      <c r="AK1188" s="70"/>
      <c r="AL1188" s="70"/>
      <c r="AM1188" s="70"/>
      <c r="AN1188" s="70"/>
      <c r="AO1188" s="70"/>
      <c r="AP1188" s="70"/>
      <c r="AQ1188" s="70"/>
      <c r="AR1188" s="70"/>
      <c r="AS1188" s="70"/>
      <c r="AT1188" s="70"/>
      <c r="AU1188" s="70"/>
      <c r="AV1188" s="70"/>
      <c r="AW1188" s="70"/>
      <c r="AX1188" s="70"/>
      <c r="AY1188" s="70"/>
      <c r="AZ1188" s="70"/>
      <c r="BA1188" s="70"/>
      <c r="BB1188" s="70"/>
      <c r="BC1188" s="70"/>
      <c r="BD1188" s="70"/>
      <c r="BE1188" s="70"/>
      <c r="BF1188" s="70"/>
      <c r="BG1188" s="70"/>
      <c r="BH1188" s="70"/>
      <c r="BI1188" s="70"/>
      <c r="BJ1188" s="70"/>
      <c r="BK1188" s="70"/>
      <c r="BL1188" s="70"/>
      <c r="BM1188" s="70"/>
      <c r="BN1188" s="70"/>
      <c r="BO1188" s="70"/>
      <c r="BP1188" s="70"/>
      <c r="BQ1188" s="70"/>
      <c r="BR1188" s="70"/>
      <c r="BS1188" s="70"/>
      <c r="BT1188" s="70"/>
      <c r="BU1188" s="70"/>
      <c r="BV1188" s="70"/>
      <c r="BW1188" s="70"/>
      <c r="BX1188" s="70"/>
      <c r="BY1188" s="70"/>
      <c r="BZ1188" s="70"/>
      <c r="CA1188" s="70"/>
    </row>
    <row r="1189" spans="2:79" s="67" customFormat="1" hidden="1">
      <c r="B1189" s="85"/>
      <c r="C1189" s="86"/>
      <c r="D1189" s="250"/>
      <c r="E1189" s="84"/>
      <c r="F1189" s="70"/>
      <c r="G1189" s="70"/>
      <c r="H1189" s="70"/>
      <c r="I1189" s="70"/>
      <c r="J1189" s="70"/>
      <c r="K1189" s="70"/>
      <c r="L1189" s="70"/>
      <c r="M1189" s="70"/>
      <c r="N1189" s="70"/>
      <c r="O1189" s="70"/>
      <c r="P1189" s="70"/>
      <c r="Q1189" s="70"/>
      <c r="R1189" s="70"/>
      <c r="S1189" s="70"/>
      <c r="T1189" s="70"/>
      <c r="U1189" s="70"/>
      <c r="V1189" s="70"/>
      <c r="W1189" s="70"/>
      <c r="X1189" s="70"/>
      <c r="Y1189" s="70"/>
      <c r="Z1189" s="70"/>
      <c r="AA1189" s="70"/>
      <c r="AB1189" s="70"/>
      <c r="AC1189" s="70"/>
      <c r="AD1189" s="70"/>
      <c r="AE1189" s="70"/>
      <c r="AF1189" s="70"/>
      <c r="AG1189" s="70"/>
      <c r="AH1189" s="70"/>
      <c r="AI1189" s="70"/>
      <c r="AJ1189" s="70"/>
      <c r="AK1189" s="70"/>
      <c r="AL1189" s="70"/>
      <c r="AM1189" s="70"/>
      <c r="AN1189" s="70"/>
      <c r="AO1189" s="70"/>
      <c r="AP1189" s="70"/>
      <c r="AQ1189" s="70"/>
      <c r="AR1189" s="70"/>
      <c r="AS1189" s="70"/>
      <c r="AT1189" s="70"/>
      <c r="AU1189" s="70"/>
      <c r="AV1189" s="70"/>
      <c r="AW1189" s="70"/>
      <c r="AX1189" s="70"/>
      <c r="AY1189" s="70"/>
      <c r="AZ1189" s="70"/>
      <c r="BA1189" s="70"/>
      <c r="BB1189" s="70"/>
      <c r="BC1189" s="70"/>
      <c r="BD1189" s="70"/>
      <c r="BE1189" s="70"/>
      <c r="BF1189" s="70"/>
      <c r="BG1189" s="70"/>
      <c r="BH1189" s="70"/>
      <c r="BI1189" s="70"/>
      <c r="BJ1189" s="70"/>
      <c r="BK1189" s="70"/>
      <c r="BL1189" s="70"/>
      <c r="BM1189" s="70"/>
      <c r="BN1189" s="70"/>
      <c r="BO1189" s="70"/>
      <c r="BP1189" s="70"/>
      <c r="BQ1189" s="70"/>
      <c r="BR1189" s="70"/>
      <c r="BS1189" s="70"/>
      <c r="BT1189" s="70"/>
      <c r="BU1189" s="70"/>
      <c r="BV1189" s="70"/>
      <c r="BW1189" s="70"/>
      <c r="BX1189" s="70"/>
      <c r="BY1189" s="70"/>
      <c r="BZ1189" s="70"/>
      <c r="CA1189" s="70"/>
    </row>
    <row r="1190" spans="2:79" s="67" customFormat="1" hidden="1">
      <c r="B1190" s="85"/>
      <c r="C1190" s="86"/>
      <c r="D1190" s="250"/>
      <c r="E1190" s="84"/>
      <c r="F1190" s="70"/>
      <c r="G1190" s="70"/>
      <c r="H1190" s="70"/>
      <c r="I1190" s="70"/>
      <c r="J1190" s="70"/>
      <c r="K1190" s="70"/>
      <c r="L1190" s="70"/>
      <c r="M1190" s="70"/>
      <c r="N1190" s="70"/>
      <c r="O1190" s="70"/>
      <c r="P1190" s="70"/>
      <c r="Q1190" s="70"/>
      <c r="R1190" s="70"/>
      <c r="S1190" s="70"/>
      <c r="T1190" s="70"/>
      <c r="U1190" s="70"/>
      <c r="V1190" s="70"/>
      <c r="W1190" s="70"/>
      <c r="X1190" s="70"/>
      <c r="Y1190" s="70"/>
      <c r="Z1190" s="70"/>
      <c r="AA1190" s="70"/>
      <c r="AB1190" s="70"/>
      <c r="AC1190" s="70"/>
      <c r="AD1190" s="70"/>
      <c r="AE1190" s="70"/>
      <c r="AF1190" s="70"/>
      <c r="AG1190" s="70"/>
      <c r="AH1190" s="70"/>
      <c r="AI1190" s="70"/>
      <c r="AJ1190" s="70"/>
      <c r="AK1190" s="70"/>
      <c r="AL1190" s="70"/>
      <c r="AM1190" s="70"/>
      <c r="AN1190" s="70"/>
      <c r="AO1190" s="70"/>
      <c r="AP1190" s="70"/>
      <c r="AQ1190" s="70"/>
      <c r="AR1190" s="70"/>
      <c r="AS1190" s="70"/>
      <c r="AT1190" s="70"/>
      <c r="AU1190" s="70"/>
      <c r="AV1190" s="70"/>
      <c r="AW1190" s="70"/>
      <c r="AX1190" s="70"/>
      <c r="AY1190" s="70"/>
      <c r="AZ1190" s="70"/>
      <c r="BA1190" s="70"/>
      <c r="BB1190" s="70"/>
      <c r="BC1190" s="70"/>
      <c r="BD1190" s="70"/>
      <c r="BE1190" s="70"/>
      <c r="BF1190" s="70"/>
      <c r="BG1190" s="70"/>
      <c r="BH1190" s="70"/>
      <c r="BI1190" s="70"/>
      <c r="BJ1190" s="70"/>
      <c r="BK1190" s="70"/>
      <c r="BL1190" s="70"/>
      <c r="BM1190" s="70"/>
      <c r="BN1190" s="70"/>
      <c r="BO1190" s="70"/>
      <c r="BP1190" s="70"/>
      <c r="BQ1190" s="70"/>
      <c r="BR1190" s="70"/>
      <c r="BS1190" s="70"/>
      <c r="BT1190" s="70"/>
      <c r="BU1190" s="70"/>
      <c r="BV1190" s="70"/>
      <c r="BW1190" s="70"/>
      <c r="BX1190" s="70"/>
      <c r="BY1190" s="70"/>
      <c r="BZ1190" s="70"/>
      <c r="CA1190" s="70"/>
    </row>
    <row r="1191" spans="2:79" s="67" customFormat="1" hidden="1">
      <c r="B1191" s="85"/>
      <c r="C1191" s="86"/>
      <c r="D1191" s="250"/>
      <c r="E1191" s="84"/>
      <c r="F1191" s="70"/>
      <c r="G1191" s="70"/>
      <c r="H1191" s="70"/>
      <c r="I1191" s="70"/>
      <c r="J1191" s="70"/>
      <c r="K1191" s="70"/>
      <c r="L1191" s="70"/>
      <c r="M1191" s="70"/>
      <c r="N1191" s="70"/>
      <c r="O1191" s="70"/>
      <c r="P1191" s="70"/>
      <c r="Q1191" s="70"/>
      <c r="R1191" s="70"/>
      <c r="S1191" s="70"/>
      <c r="T1191" s="70"/>
      <c r="U1191" s="70"/>
      <c r="V1191" s="70"/>
      <c r="W1191" s="70"/>
      <c r="X1191" s="70"/>
      <c r="Y1191" s="70"/>
      <c r="Z1191" s="70"/>
      <c r="AA1191" s="70"/>
      <c r="AB1191" s="70"/>
      <c r="AC1191" s="70"/>
      <c r="AD1191" s="70"/>
      <c r="AE1191" s="70"/>
      <c r="AF1191" s="70"/>
      <c r="AG1191" s="70"/>
      <c r="AH1191" s="70"/>
      <c r="AI1191" s="70"/>
      <c r="AJ1191" s="70"/>
      <c r="AK1191" s="70"/>
      <c r="AL1191" s="70"/>
      <c r="AM1191" s="70"/>
      <c r="AN1191" s="70"/>
      <c r="AO1191" s="70"/>
      <c r="AP1191" s="70"/>
      <c r="AQ1191" s="70"/>
      <c r="AR1191" s="70"/>
      <c r="AS1191" s="70"/>
      <c r="AT1191" s="70"/>
      <c r="AU1191" s="70"/>
      <c r="AV1191" s="70"/>
      <c r="AW1191" s="70"/>
      <c r="AX1191" s="70"/>
      <c r="AY1191" s="70"/>
      <c r="AZ1191" s="70"/>
      <c r="BA1191" s="70"/>
      <c r="BB1191" s="70"/>
      <c r="BC1191" s="70"/>
      <c r="BD1191" s="70"/>
      <c r="BE1191" s="70"/>
      <c r="BF1191" s="70"/>
      <c r="BG1191" s="70"/>
      <c r="BH1191" s="70"/>
      <c r="BI1191" s="70"/>
      <c r="BJ1191" s="70"/>
      <c r="BK1191" s="70"/>
      <c r="BL1191" s="70"/>
      <c r="BM1191" s="70"/>
      <c r="BN1191" s="70"/>
      <c r="BO1191" s="70"/>
      <c r="BP1191" s="70"/>
      <c r="BQ1191" s="70"/>
      <c r="BR1191" s="70"/>
      <c r="BS1191" s="70"/>
      <c r="BT1191" s="70"/>
      <c r="BU1191" s="70"/>
      <c r="BV1191" s="70"/>
      <c r="BW1191" s="70"/>
      <c r="BX1191" s="70"/>
      <c r="BY1191" s="70"/>
      <c r="BZ1191" s="70"/>
      <c r="CA1191" s="70"/>
    </row>
    <row r="1192" spans="2:79" s="67" customFormat="1" hidden="1">
      <c r="B1192" s="85"/>
      <c r="C1192" s="86"/>
      <c r="D1192" s="250"/>
      <c r="E1192" s="84"/>
      <c r="F1192" s="70"/>
      <c r="G1192" s="70"/>
      <c r="H1192" s="70"/>
      <c r="I1192" s="70"/>
      <c r="J1192" s="70"/>
      <c r="K1192" s="70"/>
      <c r="L1192" s="70"/>
      <c r="M1192" s="70"/>
      <c r="N1192" s="70"/>
      <c r="O1192" s="70"/>
      <c r="P1192" s="70"/>
      <c r="Q1192" s="70"/>
      <c r="R1192" s="70"/>
      <c r="S1192" s="70"/>
      <c r="T1192" s="70"/>
      <c r="U1192" s="70"/>
      <c r="V1192" s="70"/>
      <c r="W1192" s="70"/>
      <c r="X1192" s="70"/>
      <c r="Y1192" s="70"/>
      <c r="Z1192" s="70"/>
      <c r="AA1192" s="70"/>
      <c r="AB1192" s="70"/>
      <c r="AC1192" s="70"/>
      <c r="AD1192" s="70"/>
      <c r="AE1192" s="70"/>
      <c r="AF1192" s="70"/>
      <c r="AG1192" s="70"/>
      <c r="AH1192" s="70"/>
      <c r="AI1192" s="70"/>
      <c r="AJ1192" s="70"/>
      <c r="AK1192" s="70"/>
      <c r="AL1192" s="70"/>
      <c r="AM1192" s="70"/>
      <c r="AN1192" s="70"/>
      <c r="AO1192" s="70"/>
      <c r="AP1192" s="70"/>
      <c r="AQ1192" s="70"/>
      <c r="AR1192" s="70"/>
      <c r="AS1192" s="70"/>
      <c r="AT1192" s="70"/>
      <c r="AU1192" s="70"/>
      <c r="AV1192" s="70"/>
      <c r="AW1192" s="70"/>
      <c r="AX1192" s="70"/>
      <c r="AY1192" s="70"/>
      <c r="AZ1192" s="70"/>
      <c r="BA1192" s="70"/>
      <c r="BB1192" s="70"/>
      <c r="BC1192" s="70"/>
      <c r="BD1192" s="70"/>
      <c r="BE1192" s="70"/>
      <c r="BF1192" s="70"/>
      <c r="BG1192" s="70"/>
      <c r="BH1192" s="70"/>
      <c r="BI1192" s="70"/>
      <c r="BJ1192" s="70"/>
      <c r="BK1192" s="70"/>
      <c r="BL1192" s="70"/>
      <c r="BM1192" s="70"/>
      <c r="BN1192" s="70"/>
      <c r="BO1192" s="70"/>
      <c r="BP1192" s="70"/>
      <c r="BQ1192" s="70"/>
      <c r="BR1192" s="70"/>
      <c r="BS1192" s="70"/>
      <c r="BT1192" s="70"/>
      <c r="BU1192" s="70"/>
      <c r="BV1192" s="70"/>
      <c r="BW1192" s="70"/>
      <c r="BX1192" s="70"/>
      <c r="BY1192" s="70"/>
      <c r="BZ1192" s="70"/>
      <c r="CA1192" s="70"/>
    </row>
    <row r="1193" spans="2:79" s="67" customFormat="1" hidden="1">
      <c r="B1193" s="85"/>
      <c r="C1193" s="86"/>
      <c r="D1193" s="250"/>
      <c r="E1193" s="84"/>
      <c r="F1193" s="70"/>
      <c r="G1193" s="70"/>
      <c r="H1193" s="70"/>
      <c r="I1193" s="70"/>
      <c r="J1193" s="70"/>
      <c r="K1193" s="70"/>
      <c r="L1193" s="70"/>
      <c r="M1193" s="70"/>
      <c r="N1193" s="70"/>
      <c r="O1193" s="70"/>
      <c r="P1193" s="70"/>
      <c r="Q1193" s="70"/>
      <c r="R1193" s="70"/>
      <c r="S1193" s="70"/>
      <c r="T1193" s="70"/>
      <c r="U1193" s="70"/>
      <c r="V1193" s="70"/>
      <c r="W1193" s="70"/>
      <c r="X1193" s="70"/>
      <c r="Y1193" s="70"/>
      <c r="Z1193" s="70"/>
      <c r="AA1193" s="70"/>
      <c r="AB1193" s="70"/>
      <c r="AC1193" s="70"/>
      <c r="AD1193" s="70"/>
      <c r="AE1193" s="70"/>
      <c r="AF1193" s="70"/>
      <c r="AG1193" s="70"/>
      <c r="AH1193" s="70"/>
      <c r="AI1193" s="70"/>
      <c r="AJ1193" s="70"/>
      <c r="AK1193" s="70"/>
      <c r="AL1193" s="70"/>
      <c r="AM1193" s="70"/>
      <c r="AN1193" s="70"/>
      <c r="AO1193" s="70"/>
      <c r="AP1193" s="70"/>
      <c r="AQ1193" s="70"/>
      <c r="AR1193" s="70"/>
      <c r="AS1193" s="70"/>
      <c r="AT1193" s="70"/>
      <c r="AU1193" s="70"/>
      <c r="AV1193" s="70"/>
      <c r="AW1193" s="70"/>
      <c r="AX1193" s="70"/>
      <c r="AY1193" s="70"/>
      <c r="AZ1193" s="70"/>
      <c r="BA1193" s="70"/>
      <c r="BB1193" s="70"/>
      <c r="BC1193" s="70"/>
      <c r="BD1193" s="70"/>
      <c r="BE1193" s="70"/>
      <c r="BF1193" s="70"/>
      <c r="BG1193" s="70"/>
      <c r="BH1193" s="70"/>
      <c r="BI1193" s="70"/>
      <c r="BJ1193" s="70"/>
      <c r="BK1193" s="70"/>
      <c r="BL1193" s="70"/>
      <c r="BM1193" s="70"/>
      <c r="BN1193" s="70"/>
      <c r="BO1193" s="70"/>
      <c r="BP1193" s="70"/>
      <c r="BQ1193" s="70"/>
      <c r="BR1193" s="70"/>
      <c r="BS1193" s="70"/>
      <c r="BT1193" s="70"/>
      <c r="BU1193" s="70"/>
      <c r="BV1193" s="70"/>
      <c r="BW1193" s="70"/>
      <c r="BX1193" s="70"/>
      <c r="BY1193" s="70"/>
      <c r="BZ1193" s="70"/>
      <c r="CA1193" s="70"/>
    </row>
    <row r="1194" spans="2:79" s="67" customFormat="1" hidden="1">
      <c r="B1194" s="85"/>
      <c r="C1194" s="86"/>
      <c r="D1194" s="250"/>
      <c r="E1194" s="84"/>
      <c r="F1194" s="70"/>
      <c r="G1194" s="70"/>
      <c r="H1194" s="70"/>
      <c r="I1194" s="70"/>
      <c r="J1194" s="70"/>
      <c r="K1194" s="70"/>
      <c r="L1194" s="70"/>
      <c r="M1194" s="70"/>
      <c r="N1194" s="70"/>
      <c r="O1194" s="70"/>
      <c r="P1194" s="70"/>
      <c r="Q1194" s="70"/>
      <c r="R1194" s="70"/>
      <c r="S1194" s="70"/>
      <c r="T1194" s="70"/>
      <c r="U1194" s="70"/>
      <c r="V1194" s="70"/>
      <c r="W1194" s="70"/>
      <c r="X1194" s="70"/>
      <c r="Y1194" s="70"/>
      <c r="Z1194" s="70"/>
      <c r="AA1194" s="70"/>
      <c r="AB1194" s="70"/>
      <c r="AC1194" s="70"/>
      <c r="AD1194" s="70"/>
      <c r="AE1194" s="70"/>
      <c r="AF1194" s="70"/>
      <c r="AG1194" s="70"/>
      <c r="AH1194" s="70"/>
      <c r="AI1194" s="70"/>
      <c r="AJ1194" s="70"/>
      <c r="AK1194" s="70"/>
      <c r="AL1194" s="70"/>
      <c r="AM1194" s="70"/>
      <c r="AN1194" s="70"/>
      <c r="AO1194" s="70"/>
      <c r="AP1194" s="70"/>
      <c r="AQ1194" s="70"/>
      <c r="AR1194" s="70"/>
      <c r="AS1194" s="70"/>
      <c r="AT1194" s="70"/>
      <c r="AU1194" s="70"/>
      <c r="AV1194" s="70"/>
      <c r="AW1194" s="70"/>
      <c r="AX1194" s="70"/>
      <c r="AY1194" s="70"/>
      <c r="AZ1194" s="70"/>
      <c r="BA1194" s="70"/>
      <c r="BB1194" s="70"/>
      <c r="BC1194" s="70"/>
      <c r="BD1194" s="70"/>
      <c r="BE1194" s="70"/>
      <c r="BF1194" s="70"/>
      <c r="BG1194" s="70"/>
      <c r="BH1194" s="70"/>
      <c r="BI1194" s="70"/>
      <c r="BJ1194" s="70"/>
      <c r="BK1194" s="70"/>
      <c r="BL1194" s="70"/>
      <c r="BM1194" s="70"/>
      <c r="BN1194" s="70"/>
      <c r="BO1194" s="70"/>
      <c r="BP1194" s="70"/>
      <c r="BQ1194" s="70"/>
      <c r="BR1194" s="70"/>
      <c r="BS1194" s="70"/>
      <c r="BT1194" s="70"/>
      <c r="BU1194" s="70"/>
      <c r="BV1194" s="70"/>
      <c r="BW1194" s="70"/>
      <c r="BX1194" s="70"/>
      <c r="BY1194" s="70"/>
      <c r="BZ1194" s="70"/>
      <c r="CA1194" s="70"/>
    </row>
    <row r="1195" spans="2:79" s="67" customFormat="1" hidden="1">
      <c r="B1195" s="85"/>
      <c r="C1195" s="86"/>
      <c r="D1195" s="250"/>
      <c r="E1195" s="84"/>
      <c r="F1195" s="70"/>
      <c r="G1195" s="70"/>
      <c r="H1195" s="70"/>
      <c r="I1195" s="70"/>
      <c r="J1195" s="70"/>
      <c r="K1195" s="70"/>
      <c r="L1195" s="70"/>
      <c r="M1195" s="70"/>
      <c r="N1195" s="70"/>
      <c r="O1195" s="70"/>
      <c r="P1195" s="70"/>
      <c r="Q1195" s="70"/>
      <c r="R1195" s="70"/>
      <c r="S1195" s="70"/>
      <c r="T1195" s="70"/>
      <c r="U1195" s="70"/>
      <c r="V1195" s="70"/>
      <c r="W1195" s="70"/>
      <c r="X1195" s="70"/>
      <c r="Y1195" s="70"/>
      <c r="Z1195" s="70"/>
      <c r="AA1195" s="70"/>
      <c r="AB1195" s="70"/>
      <c r="AC1195" s="70"/>
      <c r="AD1195" s="70"/>
      <c r="AE1195" s="70"/>
      <c r="AF1195" s="70"/>
      <c r="AG1195" s="70"/>
      <c r="AH1195" s="70"/>
      <c r="AI1195" s="70"/>
      <c r="AJ1195" s="70"/>
      <c r="AK1195" s="70"/>
      <c r="AL1195" s="70"/>
      <c r="AM1195" s="70"/>
      <c r="AN1195" s="70"/>
      <c r="AO1195" s="70"/>
      <c r="AP1195" s="70"/>
      <c r="AQ1195" s="70"/>
      <c r="AR1195" s="70"/>
      <c r="AS1195" s="70"/>
      <c r="AT1195" s="70"/>
      <c r="AU1195" s="70"/>
      <c r="AV1195" s="70"/>
      <c r="AW1195" s="70"/>
      <c r="AX1195" s="70"/>
      <c r="AY1195" s="70"/>
      <c r="AZ1195" s="70"/>
      <c r="BA1195" s="70"/>
      <c r="BB1195" s="70"/>
      <c r="BC1195" s="70"/>
      <c r="BD1195" s="70"/>
      <c r="BE1195" s="70"/>
      <c r="BF1195" s="70"/>
      <c r="BG1195" s="70"/>
      <c r="BH1195" s="70"/>
      <c r="BI1195" s="70"/>
      <c r="BJ1195" s="70"/>
      <c r="BK1195" s="70"/>
      <c r="BL1195" s="70"/>
      <c r="BM1195" s="70"/>
      <c r="BN1195" s="70"/>
      <c r="BO1195" s="70"/>
      <c r="BP1195" s="70"/>
      <c r="BQ1195" s="70"/>
      <c r="BR1195" s="70"/>
      <c r="BS1195" s="70"/>
      <c r="BT1195" s="70"/>
      <c r="BU1195" s="70"/>
      <c r="BV1195" s="70"/>
      <c r="BW1195" s="70"/>
      <c r="BX1195" s="70"/>
      <c r="BY1195" s="70"/>
      <c r="BZ1195" s="70"/>
      <c r="CA1195" s="70"/>
    </row>
    <row r="1196" spans="2:79" s="67" customFormat="1" hidden="1">
      <c r="B1196" s="85"/>
      <c r="C1196" s="86"/>
      <c r="D1196" s="250"/>
      <c r="E1196" s="84"/>
      <c r="F1196" s="70"/>
      <c r="G1196" s="70"/>
      <c r="H1196" s="70"/>
      <c r="I1196" s="70"/>
      <c r="J1196" s="70"/>
      <c r="K1196" s="70"/>
      <c r="L1196" s="70"/>
      <c r="M1196" s="70"/>
      <c r="N1196" s="70"/>
      <c r="O1196" s="70"/>
      <c r="P1196" s="70"/>
      <c r="Q1196" s="70"/>
      <c r="R1196" s="70"/>
      <c r="S1196" s="70"/>
      <c r="T1196" s="70"/>
      <c r="U1196" s="70"/>
      <c r="V1196" s="70"/>
      <c r="W1196" s="70"/>
      <c r="X1196" s="70"/>
      <c r="Y1196" s="70"/>
      <c r="Z1196" s="70"/>
      <c r="AA1196" s="70"/>
      <c r="AB1196" s="70"/>
      <c r="AC1196" s="70"/>
      <c r="AD1196" s="70"/>
      <c r="AE1196" s="70"/>
      <c r="AF1196" s="70"/>
      <c r="AG1196" s="70"/>
      <c r="AH1196" s="70"/>
      <c r="AI1196" s="70"/>
      <c r="AJ1196" s="70"/>
      <c r="AK1196" s="70"/>
      <c r="AL1196" s="70"/>
      <c r="AM1196" s="70"/>
      <c r="AN1196" s="70"/>
      <c r="AO1196" s="70"/>
      <c r="AP1196" s="70"/>
      <c r="AQ1196" s="70"/>
      <c r="AR1196" s="70"/>
      <c r="AS1196" s="70"/>
      <c r="AT1196" s="70"/>
      <c r="AU1196" s="70"/>
      <c r="AV1196" s="70"/>
      <c r="AW1196" s="70"/>
      <c r="AX1196" s="70"/>
      <c r="AY1196" s="70"/>
      <c r="AZ1196" s="70"/>
      <c r="BA1196" s="70"/>
      <c r="BB1196" s="70"/>
      <c r="BC1196" s="70"/>
      <c r="BD1196" s="70"/>
      <c r="BE1196" s="70"/>
      <c r="BF1196" s="70"/>
      <c r="BG1196" s="70"/>
      <c r="BH1196" s="70"/>
      <c r="BI1196" s="70"/>
      <c r="BJ1196" s="70"/>
      <c r="BK1196" s="70"/>
      <c r="BL1196" s="70"/>
      <c r="BM1196" s="70"/>
      <c r="BN1196" s="70"/>
      <c r="BO1196" s="70"/>
      <c r="BP1196" s="70"/>
      <c r="BQ1196" s="70"/>
      <c r="BR1196" s="70"/>
      <c r="BS1196" s="70"/>
      <c r="BT1196" s="70"/>
      <c r="BU1196" s="70"/>
      <c r="BV1196" s="70"/>
      <c r="BW1196" s="70"/>
      <c r="BX1196" s="70"/>
      <c r="BY1196" s="70"/>
      <c r="BZ1196" s="70"/>
      <c r="CA1196" s="70"/>
    </row>
    <row r="1197" spans="2:79" s="67" customFormat="1" hidden="1">
      <c r="B1197" s="85"/>
      <c r="C1197" s="86"/>
      <c r="D1197" s="250"/>
      <c r="E1197" s="84"/>
      <c r="F1197" s="70"/>
      <c r="G1197" s="70"/>
      <c r="H1197" s="70"/>
      <c r="I1197" s="70"/>
      <c r="J1197" s="70"/>
      <c r="K1197" s="70"/>
      <c r="L1197" s="70"/>
      <c r="M1197" s="70"/>
      <c r="N1197" s="70"/>
      <c r="O1197" s="70"/>
      <c r="P1197" s="70"/>
      <c r="Q1197" s="70"/>
      <c r="R1197" s="70"/>
      <c r="S1197" s="70"/>
      <c r="T1197" s="70"/>
      <c r="U1197" s="70"/>
      <c r="V1197" s="70"/>
      <c r="W1197" s="70"/>
      <c r="X1197" s="70"/>
      <c r="Y1197" s="70"/>
      <c r="Z1197" s="70"/>
      <c r="AA1197" s="70"/>
      <c r="AB1197" s="70"/>
      <c r="AC1197" s="70"/>
      <c r="AD1197" s="70"/>
      <c r="AE1197" s="70"/>
      <c r="AF1197" s="70"/>
      <c r="AG1197" s="70"/>
      <c r="AH1197" s="70"/>
      <c r="AI1197" s="70"/>
      <c r="AJ1197" s="70"/>
      <c r="AK1197" s="70"/>
      <c r="AL1197" s="70"/>
      <c r="AM1197" s="70"/>
      <c r="AN1197" s="70"/>
      <c r="AO1197" s="70"/>
      <c r="AP1197" s="70"/>
      <c r="AQ1197" s="70"/>
      <c r="AR1197" s="70"/>
      <c r="AS1197" s="70"/>
      <c r="AT1197" s="70"/>
      <c r="AU1197" s="70"/>
      <c r="AV1197" s="70"/>
      <c r="AW1197" s="70"/>
      <c r="AX1197" s="70"/>
      <c r="AY1197" s="70"/>
      <c r="AZ1197" s="70"/>
      <c r="BA1197" s="70"/>
      <c r="BB1197" s="70"/>
      <c r="BC1197" s="70"/>
      <c r="BD1197" s="70"/>
      <c r="BE1197" s="70"/>
      <c r="BF1197" s="70"/>
      <c r="BG1197" s="70"/>
      <c r="BH1197" s="70"/>
      <c r="BI1197" s="70"/>
      <c r="BJ1197" s="70"/>
      <c r="BK1197" s="70"/>
      <c r="BL1197" s="70"/>
      <c r="BM1197" s="70"/>
      <c r="BN1197" s="70"/>
      <c r="BO1197" s="70"/>
      <c r="BP1197" s="70"/>
      <c r="BQ1197" s="70"/>
      <c r="BR1197" s="70"/>
      <c r="BS1197" s="70"/>
      <c r="BT1197" s="70"/>
      <c r="BU1197" s="70"/>
      <c r="BV1197" s="70"/>
      <c r="BW1197" s="70"/>
      <c r="BX1197" s="70"/>
      <c r="BY1197" s="70"/>
      <c r="BZ1197" s="70"/>
      <c r="CA1197" s="70"/>
    </row>
    <row r="1198" spans="2:79" s="67" customFormat="1" hidden="1">
      <c r="B1198" s="85"/>
      <c r="C1198" s="86"/>
      <c r="D1198" s="250"/>
      <c r="E1198" s="84"/>
      <c r="F1198" s="70"/>
      <c r="G1198" s="70"/>
      <c r="H1198" s="70"/>
      <c r="I1198" s="70"/>
      <c r="J1198" s="70"/>
      <c r="K1198" s="70"/>
      <c r="L1198" s="70"/>
      <c r="M1198" s="70"/>
      <c r="N1198" s="70"/>
      <c r="O1198" s="70"/>
      <c r="P1198" s="70"/>
      <c r="Q1198" s="70"/>
      <c r="R1198" s="70"/>
      <c r="S1198" s="70"/>
      <c r="T1198" s="70"/>
      <c r="U1198" s="70"/>
      <c r="V1198" s="70"/>
      <c r="W1198" s="70"/>
      <c r="X1198" s="70"/>
      <c r="Y1198" s="70"/>
      <c r="Z1198" s="70"/>
      <c r="AA1198" s="70"/>
      <c r="AB1198" s="70"/>
      <c r="AC1198" s="70"/>
      <c r="AD1198" s="70"/>
      <c r="AE1198" s="70"/>
      <c r="AF1198" s="70"/>
      <c r="AG1198" s="70"/>
      <c r="AH1198" s="70"/>
      <c r="AI1198" s="70"/>
      <c r="AJ1198" s="70"/>
      <c r="AK1198" s="70"/>
      <c r="AL1198" s="70"/>
      <c r="AM1198" s="70"/>
      <c r="AN1198" s="70"/>
      <c r="AO1198" s="70"/>
      <c r="AP1198" s="70"/>
      <c r="AQ1198" s="70"/>
      <c r="AR1198" s="70"/>
      <c r="AS1198" s="70"/>
      <c r="AT1198" s="70"/>
      <c r="AU1198" s="70"/>
      <c r="AV1198" s="70"/>
      <c r="AW1198" s="70"/>
      <c r="AX1198" s="70"/>
      <c r="AY1198" s="70"/>
      <c r="AZ1198" s="70"/>
      <c r="BA1198" s="70"/>
      <c r="BB1198" s="70"/>
      <c r="BC1198" s="70"/>
      <c r="BD1198" s="70"/>
      <c r="BE1198" s="70"/>
      <c r="BF1198" s="70"/>
      <c r="BG1198" s="70"/>
      <c r="BH1198" s="70"/>
      <c r="BI1198" s="70"/>
      <c r="BJ1198" s="70"/>
      <c r="BK1198" s="70"/>
      <c r="BL1198" s="70"/>
      <c r="BM1198" s="70"/>
      <c r="BN1198" s="70"/>
      <c r="BO1198" s="70"/>
      <c r="BP1198" s="70"/>
      <c r="BQ1198" s="70"/>
      <c r="BR1198" s="70"/>
      <c r="BS1198" s="70"/>
      <c r="BT1198" s="70"/>
      <c r="BU1198" s="70"/>
      <c r="BV1198" s="70"/>
      <c r="BW1198" s="70"/>
      <c r="BX1198" s="70"/>
      <c r="BY1198" s="70"/>
      <c r="BZ1198" s="70"/>
      <c r="CA1198" s="70"/>
    </row>
    <row r="1199" spans="2:79" s="67" customFormat="1" hidden="1">
      <c r="B1199" s="85"/>
      <c r="C1199" s="86"/>
      <c r="D1199" s="250"/>
      <c r="E1199" s="84"/>
      <c r="F1199" s="70"/>
      <c r="G1199" s="70"/>
      <c r="H1199" s="70"/>
      <c r="I1199" s="70"/>
      <c r="J1199" s="70"/>
      <c r="K1199" s="70"/>
      <c r="L1199" s="70"/>
      <c r="M1199" s="70"/>
      <c r="N1199" s="70"/>
      <c r="O1199" s="70"/>
      <c r="P1199" s="70"/>
      <c r="Q1199" s="70"/>
      <c r="R1199" s="70"/>
      <c r="S1199" s="70"/>
      <c r="T1199" s="70"/>
      <c r="U1199" s="70"/>
      <c r="V1199" s="70"/>
      <c r="W1199" s="70"/>
      <c r="X1199" s="70"/>
      <c r="Y1199" s="70"/>
      <c r="Z1199" s="70"/>
      <c r="AA1199" s="70"/>
      <c r="AB1199" s="70"/>
      <c r="AC1199" s="70"/>
      <c r="AD1199" s="70"/>
      <c r="AE1199" s="70"/>
      <c r="AF1199" s="70"/>
      <c r="AG1199" s="70"/>
      <c r="AH1199" s="70"/>
      <c r="AI1199" s="70"/>
      <c r="AJ1199" s="70"/>
      <c r="AK1199" s="70"/>
      <c r="AL1199" s="70"/>
      <c r="AM1199" s="70"/>
      <c r="AN1199" s="70"/>
      <c r="AO1199" s="70"/>
      <c r="AP1199" s="70"/>
      <c r="AQ1199" s="70"/>
      <c r="AR1199" s="70"/>
      <c r="AS1199" s="70"/>
      <c r="AT1199" s="70"/>
      <c r="AU1199" s="70"/>
      <c r="AV1199" s="70"/>
      <c r="AW1199" s="70"/>
      <c r="AX1199" s="70"/>
      <c r="AY1199" s="70"/>
      <c r="AZ1199" s="70"/>
      <c r="BA1199" s="70"/>
      <c r="BB1199" s="70"/>
      <c r="BC1199" s="70"/>
      <c r="BD1199" s="70"/>
      <c r="BE1199" s="70"/>
      <c r="BF1199" s="70"/>
      <c r="BG1199" s="70"/>
      <c r="BH1199" s="70"/>
      <c r="BI1199" s="70"/>
      <c r="BJ1199" s="70"/>
      <c r="BK1199" s="70"/>
      <c r="BL1199" s="70"/>
      <c r="BM1199" s="70"/>
      <c r="BN1199" s="70"/>
      <c r="BO1199" s="70"/>
      <c r="BP1199" s="70"/>
      <c r="BQ1199" s="70"/>
      <c r="BR1199" s="70"/>
      <c r="BS1199" s="70"/>
      <c r="BT1199" s="70"/>
      <c r="BU1199" s="70"/>
      <c r="BV1199" s="70"/>
      <c r="BW1199" s="70"/>
      <c r="BX1199" s="70"/>
      <c r="BY1199" s="70"/>
      <c r="BZ1199" s="70"/>
      <c r="CA1199" s="70"/>
    </row>
    <row r="1200" spans="2:79" s="67" customFormat="1" hidden="1">
      <c r="B1200" s="85"/>
      <c r="C1200" s="86"/>
      <c r="D1200" s="250"/>
      <c r="E1200" s="84"/>
      <c r="F1200" s="70"/>
      <c r="G1200" s="70"/>
      <c r="H1200" s="70"/>
      <c r="I1200" s="70"/>
      <c r="J1200" s="70"/>
      <c r="K1200" s="70"/>
      <c r="L1200" s="70"/>
      <c r="M1200" s="70"/>
      <c r="N1200" s="70"/>
      <c r="O1200" s="70"/>
      <c r="P1200" s="70"/>
      <c r="Q1200" s="70"/>
      <c r="R1200" s="70"/>
      <c r="S1200" s="70"/>
      <c r="T1200" s="70"/>
      <c r="U1200" s="70"/>
      <c r="V1200" s="70"/>
      <c r="W1200" s="70"/>
      <c r="X1200" s="70"/>
      <c r="Y1200" s="70"/>
      <c r="Z1200" s="70"/>
      <c r="AA1200" s="70"/>
      <c r="AB1200" s="70"/>
      <c r="AC1200" s="70"/>
      <c r="AD1200" s="70"/>
      <c r="AE1200" s="70"/>
      <c r="AF1200" s="70"/>
      <c r="AG1200" s="70"/>
      <c r="AH1200" s="70"/>
      <c r="AI1200" s="70"/>
      <c r="AJ1200" s="70"/>
      <c r="AK1200" s="70"/>
      <c r="AL1200" s="70"/>
      <c r="AM1200" s="70"/>
      <c r="AN1200" s="70"/>
      <c r="AO1200" s="70"/>
      <c r="AP1200" s="70"/>
      <c r="AQ1200" s="70"/>
      <c r="AR1200" s="70"/>
      <c r="AS1200" s="70"/>
      <c r="AT1200" s="70"/>
      <c r="AU1200" s="70"/>
      <c r="AV1200" s="70"/>
      <c r="AW1200" s="70"/>
      <c r="AX1200" s="70"/>
      <c r="AY1200" s="70"/>
      <c r="AZ1200" s="70"/>
      <c r="BA1200" s="70"/>
      <c r="BB1200" s="70"/>
      <c r="BC1200" s="70"/>
      <c r="BD1200" s="70"/>
      <c r="BE1200" s="70"/>
      <c r="BF1200" s="70"/>
      <c r="BG1200" s="70"/>
      <c r="BH1200" s="70"/>
      <c r="BI1200" s="70"/>
      <c r="BJ1200" s="70"/>
      <c r="BK1200" s="70"/>
      <c r="BL1200" s="70"/>
      <c r="BM1200" s="70"/>
      <c r="BN1200" s="70"/>
      <c r="BO1200" s="70"/>
      <c r="BP1200" s="70"/>
      <c r="BQ1200" s="70"/>
      <c r="BR1200" s="70"/>
      <c r="BS1200" s="70"/>
      <c r="BT1200" s="70"/>
      <c r="BU1200" s="70"/>
      <c r="BV1200" s="70"/>
      <c r="BW1200" s="70"/>
      <c r="BX1200" s="70"/>
      <c r="BY1200" s="70"/>
      <c r="BZ1200" s="70"/>
      <c r="CA1200" s="70"/>
    </row>
    <row r="1201" spans="2:79" s="67" customFormat="1" hidden="1">
      <c r="B1201" s="85"/>
      <c r="C1201" s="86"/>
      <c r="D1201" s="250"/>
      <c r="E1201" s="84"/>
      <c r="F1201" s="70"/>
      <c r="G1201" s="70"/>
      <c r="H1201" s="70"/>
      <c r="I1201" s="70"/>
      <c r="J1201" s="70"/>
      <c r="K1201" s="70"/>
      <c r="L1201" s="70"/>
      <c r="M1201" s="70"/>
      <c r="N1201" s="70"/>
      <c r="O1201" s="70"/>
      <c r="P1201" s="70"/>
      <c r="Q1201" s="70"/>
      <c r="R1201" s="70"/>
      <c r="S1201" s="70"/>
      <c r="T1201" s="70"/>
      <c r="U1201" s="70"/>
      <c r="V1201" s="70"/>
      <c r="W1201" s="70"/>
      <c r="X1201" s="70"/>
      <c r="Y1201" s="70"/>
      <c r="Z1201" s="70"/>
      <c r="AA1201" s="70"/>
      <c r="AB1201" s="70"/>
      <c r="AC1201" s="70"/>
      <c r="AD1201" s="70"/>
      <c r="AE1201" s="70"/>
      <c r="AF1201" s="70"/>
      <c r="AG1201" s="70"/>
      <c r="AH1201" s="70"/>
      <c r="AI1201" s="70"/>
      <c r="AJ1201" s="70"/>
      <c r="AK1201" s="70"/>
      <c r="AL1201" s="70"/>
      <c r="AM1201" s="70"/>
      <c r="AN1201" s="70"/>
      <c r="AO1201" s="70"/>
      <c r="AP1201" s="70"/>
      <c r="AQ1201" s="70"/>
      <c r="AR1201" s="70"/>
      <c r="AS1201" s="70"/>
      <c r="AT1201" s="70"/>
      <c r="AU1201" s="70"/>
      <c r="AV1201" s="70"/>
      <c r="AW1201" s="70"/>
      <c r="AX1201" s="70"/>
      <c r="AY1201" s="70"/>
      <c r="AZ1201" s="70"/>
      <c r="BA1201" s="70"/>
      <c r="BB1201" s="70"/>
      <c r="BC1201" s="70"/>
      <c r="BD1201" s="70"/>
      <c r="BE1201" s="70"/>
      <c r="BF1201" s="70"/>
      <c r="BG1201" s="70"/>
      <c r="BH1201" s="70"/>
      <c r="BI1201" s="70"/>
      <c r="BJ1201" s="70"/>
      <c r="BK1201" s="70"/>
      <c r="BL1201" s="70"/>
      <c r="BM1201" s="70"/>
      <c r="BN1201" s="70"/>
      <c r="BO1201" s="70"/>
      <c r="BP1201" s="70"/>
      <c r="BQ1201" s="70"/>
      <c r="BR1201" s="70"/>
      <c r="BS1201" s="70"/>
      <c r="BT1201" s="70"/>
      <c r="BU1201" s="70"/>
      <c r="BV1201" s="70"/>
      <c r="BW1201" s="70"/>
      <c r="BX1201" s="70"/>
      <c r="BY1201" s="70"/>
      <c r="BZ1201" s="70"/>
      <c r="CA1201" s="70"/>
    </row>
    <row r="1202" spans="2:79" s="67" customFormat="1" hidden="1">
      <c r="B1202" s="85"/>
      <c r="C1202" s="86"/>
      <c r="D1202" s="250"/>
      <c r="E1202" s="84"/>
      <c r="F1202" s="70"/>
      <c r="G1202" s="70"/>
      <c r="H1202" s="70"/>
      <c r="I1202" s="70"/>
      <c r="J1202" s="70"/>
      <c r="K1202" s="70"/>
      <c r="L1202" s="70"/>
      <c r="M1202" s="70"/>
      <c r="N1202" s="70"/>
      <c r="O1202" s="70"/>
      <c r="P1202" s="70"/>
      <c r="Q1202" s="70"/>
      <c r="R1202" s="70"/>
      <c r="S1202" s="70"/>
      <c r="T1202" s="70"/>
      <c r="U1202" s="70"/>
      <c r="V1202" s="70"/>
      <c r="W1202" s="70"/>
      <c r="X1202" s="70"/>
      <c r="Y1202" s="70"/>
      <c r="Z1202" s="70"/>
      <c r="AA1202" s="70"/>
      <c r="AB1202" s="70"/>
      <c r="AC1202" s="70"/>
      <c r="AD1202" s="70"/>
      <c r="AE1202" s="70"/>
      <c r="AF1202" s="70"/>
      <c r="AG1202" s="70"/>
      <c r="AH1202" s="70"/>
      <c r="AI1202" s="70"/>
      <c r="AJ1202" s="70"/>
      <c r="AK1202" s="70"/>
      <c r="AL1202" s="70"/>
      <c r="AM1202" s="70"/>
      <c r="AN1202" s="70"/>
      <c r="AO1202" s="70"/>
      <c r="AP1202" s="70"/>
      <c r="AQ1202" s="70"/>
      <c r="AR1202" s="70"/>
      <c r="AS1202" s="70"/>
      <c r="AT1202" s="70"/>
      <c r="AU1202" s="70"/>
      <c r="AV1202" s="70"/>
      <c r="AW1202" s="70"/>
      <c r="AX1202" s="70"/>
      <c r="AY1202" s="70"/>
      <c r="AZ1202" s="70"/>
      <c r="BA1202" s="70"/>
      <c r="BB1202" s="70"/>
      <c r="BC1202" s="70"/>
      <c r="BD1202" s="70"/>
      <c r="BE1202" s="70"/>
      <c r="BF1202" s="70"/>
      <c r="BG1202" s="70"/>
      <c r="BH1202" s="70"/>
      <c r="BI1202" s="70"/>
      <c r="BJ1202" s="70"/>
      <c r="BK1202" s="70"/>
      <c r="BL1202" s="70"/>
      <c r="BM1202" s="70"/>
      <c r="BN1202" s="70"/>
      <c r="BO1202" s="70"/>
      <c r="BP1202" s="70"/>
      <c r="BQ1202" s="70"/>
      <c r="BR1202" s="70"/>
      <c r="BS1202" s="70"/>
      <c r="BT1202" s="70"/>
      <c r="BU1202" s="70"/>
      <c r="BV1202" s="70"/>
      <c r="BW1202" s="70"/>
      <c r="BX1202" s="70"/>
      <c r="BY1202" s="70"/>
      <c r="BZ1202" s="70"/>
      <c r="CA1202" s="70"/>
    </row>
    <row r="1203" spans="2:79" s="67" customFormat="1" hidden="1">
      <c r="B1203" s="85"/>
      <c r="C1203" s="86"/>
      <c r="D1203" s="250"/>
      <c r="E1203" s="84"/>
      <c r="F1203" s="70"/>
      <c r="G1203" s="70"/>
      <c r="H1203" s="70"/>
      <c r="I1203" s="70"/>
      <c r="J1203" s="70"/>
      <c r="K1203" s="70"/>
      <c r="L1203" s="70"/>
      <c r="M1203" s="70"/>
      <c r="N1203" s="70"/>
      <c r="O1203" s="70"/>
      <c r="P1203" s="70"/>
      <c r="Q1203" s="70"/>
      <c r="R1203" s="70"/>
      <c r="S1203" s="70"/>
      <c r="T1203" s="70"/>
      <c r="U1203" s="70"/>
      <c r="V1203" s="70"/>
      <c r="W1203" s="70"/>
      <c r="X1203" s="70"/>
      <c r="Y1203" s="70"/>
      <c r="Z1203" s="70"/>
      <c r="AA1203" s="70"/>
      <c r="AB1203" s="70"/>
      <c r="AC1203" s="70"/>
      <c r="AD1203" s="70"/>
      <c r="AE1203" s="70"/>
      <c r="AF1203" s="70"/>
      <c r="AG1203" s="70"/>
      <c r="AH1203" s="70"/>
      <c r="AI1203" s="70"/>
      <c r="AJ1203" s="70"/>
      <c r="AK1203" s="70"/>
      <c r="AL1203" s="70"/>
      <c r="AM1203" s="70"/>
      <c r="AN1203" s="70"/>
      <c r="AO1203" s="70"/>
      <c r="AP1203" s="70"/>
      <c r="AQ1203" s="70"/>
      <c r="AR1203" s="70"/>
      <c r="AS1203" s="70"/>
      <c r="AT1203" s="70"/>
      <c r="AU1203" s="70"/>
      <c r="AV1203" s="70"/>
      <c r="AW1203" s="70"/>
      <c r="AX1203" s="70"/>
      <c r="AY1203" s="70"/>
      <c r="AZ1203" s="70"/>
      <c r="BA1203" s="70"/>
      <c r="BB1203" s="70"/>
      <c r="BC1203" s="70"/>
      <c r="BD1203" s="70"/>
      <c r="BE1203" s="70"/>
      <c r="BF1203" s="70"/>
      <c r="BG1203" s="70"/>
      <c r="BH1203" s="70"/>
      <c r="BI1203" s="70"/>
      <c r="BJ1203" s="70"/>
      <c r="BK1203" s="70"/>
      <c r="BL1203" s="70"/>
      <c r="BM1203" s="70"/>
      <c r="BN1203" s="70"/>
      <c r="BO1203" s="70"/>
      <c r="BP1203" s="70"/>
      <c r="BQ1203" s="70"/>
      <c r="BR1203" s="70"/>
      <c r="BS1203" s="70"/>
      <c r="BT1203" s="70"/>
      <c r="BU1203" s="70"/>
      <c r="BV1203" s="70"/>
      <c r="BW1203" s="70"/>
      <c r="BX1203" s="70"/>
      <c r="BY1203" s="70"/>
      <c r="BZ1203" s="70"/>
      <c r="CA1203" s="70"/>
    </row>
    <row r="1204" spans="2:79" s="67" customFormat="1" hidden="1">
      <c r="B1204" s="85"/>
      <c r="C1204" s="86"/>
      <c r="D1204" s="250"/>
      <c r="E1204" s="84"/>
      <c r="F1204" s="70"/>
      <c r="G1204" s="70"/>
      <c r="H1204" s="70"/>
      <c r="I1204" s="70"/>
      <c r="J1204" s="70"/>
      <c r="K1204" s="70"/>
      <c r="L1204" s="70"/>
      <c r="M1204" s="70"/>
      <c r="N1204" s="70"/>
      <c r="O1204" s="70"/>
      <c r="P1204" s="70"/>
      <c r="Q1204" s="70"/>
      <c r="R1204" s="70"/>
      <c r="S1204" s="70"/>
      <c r="T1204" s="70"/>
      <c r="U1204" s="70"/>
      <c r="V1204" s="70"/>
      <c r="W1204" s="70"/>
      <c r="X1204" s="70"/>
      <c r="Y1204" s="70"/>
      <c r="Z1204" s="70"/>
      <c r="AA1204" s="70"/>
      <c r="AB1204" s="70"/>
      <c r="AC1204" s="70"/>
      <c r="AD1204" s="70"/>
      <c r="AE1204" s="70"/>
      <c r="AF1204" s="70"/>
      <c r="AG1204" s="70"/>
      <c r="AH1204" s="70"/>
      <c r="AI1204" s="70"/>
      <c r="AJ1204" s="70"/>
      <c r="AK1204" s="70"/>
      <c r="AL1204" s="70"/>
      <c r="AM1204" s="70"/>
      <c r="AN1204" s="70"/>
      <c r="AO1204" s="70"/>
      <c r="AP1204" s="70"/>
      <c r="AQ1204" s="70"/>
      <c r="AR1204" s="70"/>
      <c r="AS1204" s="70"/>
      <c r="AT1204" s="70"/>
      <c r="AU1204" s="70"/>
      <c r="AV1204" s="70"/>
      <c r="AW1204" s="70"/>
      <c r="AX1204" s="70"/>
      <c r="AY1204" s="70"/>
      <c r="AZ1204" s="70"/>
      <c r="BA1204" s="70"/>
      <c r="BB1204" s="70"/>
      <c r="BC1204" s="70"/>
      <c r="BD1204" s="70"/>
      <c r="BE1204" s="70"/>
      <c r="BF1204" s="70"/>
      <c r="BG1204" s="70"/>
      <c r="BH1204" s="70"/>
      <c r="BI1204" s="70"/>
      <c r="BJ1204" s="70"/>
      <c r="BK1204" s="70"/>
      <c r="BL1204" s="70"/>
      <c r="BM1204" s="70"/>
      <c r="BN1204" s="70"/>
      <c r="BO1204" s="70"/>
      <c r="BP1204" s="70"/>
      <c r="BQ1204" s="70"/>
      <c r="BR1204" s="70"/>
      <c r="BS1204" s="70"/>
      <c r="BT1204" s="70"/>
      <c r="BU1204" s="70"/>
      <c r="BV1204" s="70"/>
      <c r="BW1204" s="70"/>
      <c r="BX1204" s="70"/>
      <c r="BY1204" s="70"/>
      <c r="BZ1204" s="70"/>
      <c r="CA1204" s="70"/>
    </row>
    <row r="1205" spans="2:79" s="67" customFormat="1" hidden="1">
      <c r="B1205" s="85"/>
      <c r="C1205" s="86"/>
      <c r="D1205" s="250"/>
      <c r="E1205" s="84"/>
      <c r="F1205" s="70"/>
      <c r="G1205" s="70"/>
      <c r="H1205" s="70"/>
      <c r="I1205" s="70"/>
      <c r="J1205" s="70"/>
      <c r="K1205" s="70"/>
      <c r="L1205" s="70"/>
      <c r="M1205" s="70"/>
      <c r="N1205" s="70"/>
      <c r="O1205" s="70"/>
      <c r="P1205" s="70"/>
      <c r="Q1205" s="70"/>
      <c r="R1205" s="70"/>
      <c r="S1205" s="70"/>
      <c r="T1205" s="70"/>
      <c r="U1205" s="70"/>
      <c r="V1205" s="70"/>
      <c r="W1205" s="70"/>
      <c r="X1205" s="70"/>
      <c r="Y1205" s="70"/>
      <c r="Z1205" s="70"/>
      <c r="AA1205" s="70"/>
      <c r="AB1205" s="70"/>
      <c r="AC1205" s="70"/>
      <c r="AD1205" s="70"/>
      <c r="AE1205" s="70"/>
      <c r="AF1205" s="70"/>
      <c r="AG1205" s="70"/>
      <c r="AH1205" s="70"/>
      <c r="AI1205" s="70"/>
      <c r="AJ1205" s="70"/>
      <c r="AK1205" s="70"/>
      <c r="AL1205" s="70"/>
      <c r="AM1205" s="70"/>
      <c r="AN1205" s="70"/>
      <c r="AO1205" s="70"/>
      <c r="AP1205" s="70"/>
      <c r="AQ1205" s="70"/>
      <c r="AR1205" s="70"/>
      <c r="AS1205" s="70"/>
      <c r="AT1205" s="70"/>
      <c r="AU1205" s="70"/>
      <c r="AV1205" s="70"/>
      <c r="AW1205" s="70"/>
      <c r="AX1205" s="70"/>
      <c r="AY1205" s="70"/>
      <c r="AZ1205" s="70"/>
      <c r="BA1205" s="70"/>
      <c r="BB1205" s="70"/>
      <c r="BC1205" s="70"/>
      <c r="BD1205" s="70"/>
      <c r="BE1205" s="70"/>
      <c r="BF1205" s="70"/>
      <c r="BG1205" s="70"/>
      <c r="BH1205" s="70"/>
      <c r="BI1205" s="70"/>
      <c r="BJ1205" s="70"/>
      <c r="BK1205" s="70"/>
      <c r="BL1205" s="70"/>
      <c r="BM1205" s="70"/>
      <c r="BN1205" s="70"/>
      <c r="BO1205" s="70"/>
      <c r="BP1205" s="70"/>
      <c r="BQ1205" s="70"/>
      <c r="BR1205" s="70"/>
      <c r="BS1205" s="70"/>
      <c r="BT1205" s="70"/>
      <c r="BU1205" s="70"/>
      <c r="BV1205" s="70"/>
      <c r="BW1205" s="70"/>
      <c r="BX1205" s="70"/>
      <c r="BY1205" s="70"/>
      <c r="BZ1205" s="70"/>
      <c r="CA1205" s="70"/>
    </row>
    <row r="1206" spans="2:79" s="67" customFormat="1" hidden="1">
      <c r="B1206" s="85"/>
      <c r="C1206" s="86"/>
      <c r="D1206" s="250"/>
      <c r="E1206" s="84"/>
      <c r="F1206" s="70"/>
      <c r="G1206" s="70"/>
      <c r="H1206" s="70"/>
      <c r="I1206" s="70"/>
      <c r="J1206" s="70"/>
      <c r="K1206" s="70"/>
      <c r="L1206" s="70"/>
      <c r="M1206" s="70"/>
      <c r="N1206" s="70"/>
      <c r="O1206" s="70"/>
      <c r="P1206" s="70"/>
      <c r="Q1206" s="70"/>
      <c r="R1206" s="70"/>
      <c r="S1206" s="70"/>
      <c r="T1206" s="70"/>
      <c r="U1206" s="70"/>
      <c r="V1206" s="70"/>
      <c r="W1206" s="70"/>
      <c r="X1206" s="70"/>
      <c r="Y1206" s="70"/>
      <c r="Z1206" s="70"/>
      <c r="AA1206" s="70"/>
      <c r="AB1206" s="70"/>
      <c r="AC1206" s="70"/>
      <c r="AD1206" s="70"/>
      <c r="AE1206" s="70"/>
      <c r="AF1206" s="70"/>
      <c r="AG1206" s="70"/>
      <c r="AH1206" s="70"/>
      <c r="AI1206" s="70"/>
      <c r="AJ1206" s="70"/>
      <c r="AK1206" s="70"/>
      <c r="AL1206" s="70"/>
      <c r="AM1206" s="70"/>
      <c r="AN1206" s="70"/>
      <c r="AO1206" s="70"/>
      <c r="AP1206" s="70"/>
      <c r="AQ1206" s="70"/>
      <c r="AR1206" s="70"/>
      <c r="AS1206" s="70"/>
      <c r="AT1206" s="70"/>
      <c r="AU1206" s="70"/>
      <c r="AV1206" s="70"/>
      <c r="AW1206" s="70"/>
      <c r="AX1206" s="70"/>
      <c r="AY1206" s="70"/>
      <c r="AZ1206" s="70"/>
      <c r="BA1206" s="70"/>
      <c r="BB1206" s="70"/>
      <c r="BC1206" s="70"/>
      <c r="BD1206" s="70"/>
      <c r="BE1206" s="70"/>
      <c r="BF1206" s="70"/>
      <c r="BG1206" s="70"/>
      <c r="BH1206" s="70"/>
      <c r="BI1206" s="70"/>
      <c r="BJ1206" s="70"/>
      <c r="BK1206" s="70"/>
      <c r="BL1206" s="70"/>
      <c r="BM1206" s="70"/>
      <c r="BN1206" s="70"/>
      <c r="BO1206" s="70"/>
      <c r="BP1206" s="70"/>
      <c r="BQ1206" s="70"/>
      <c r="BR1206" s="70"/>
      <c r="BS1206" s="70"/>
      <c r="BT1206" s="70"/>
      <c r="BU1206" s="70"/>
      <c r="BV1206" s="70"/>
      <c r="BW1206" s="70"/>
      <c r="BX1206" s="70"/>
      <c r="BY1206" s="70"/>
      <c r="BZ1206" s="70"/>
      <c r="CA1206" s="70"/>
    </row>
    <row r="1207" spans="2:79" s="67" customFormat="1" hidden="1">
      <c r="B1207" s="85"/>
      <c r="C1207" s="86"/>
      <c r="D1207" s="250"/>
      <c r="E1207" s="84"/>
      <c r="F1207" s="70"/>
      <c r="G1207" s="70"/>
      <c r="H1207" s="70"/>
      <c r="I1207" s="70"/>
      <c r="J1207" s="70"/>
      <c r="K1207" s="70"/>
      <c r="L1207" s="70"/>
      <c r="M1207" s="70"/>
      <c r="N1207" s="70"/>
      <c r="O1207" s="70"/>
      <c r="P1207" s="70"/>
      <c r="Q1207" s="70"/>
      <c r="R1207" s="70"/>
      <c r="S1207" s="70"/>
      <c r="T1207" s="70"/>
      <c r="U1207" s="70"/>
      <c r="V1207" s="70"/>
      <c r="W1207" s="70"/>
      <c r="X1207" s="70"/>
      <c r="Y1207" s="70"/>
      <c r="Z1207" s="70"/>
      <c r="AA1207" s="70"/>
      <c r="AB1207" s="70"/>
      <c r="AC1207" s="70"/>
      <c r="AD1207" s="70"/>
      <c r="AE1207" s="70"/>
      <c r="AF1207" s="70"/>
      <c r="AG1207" s="70"/>
      <c r="AH1207" s="70"/>
      <c r="AI1207" s="70"/>
      <c r="AJ1207" s="70"/>
      <c r="AK1207" s="70"/>
      <c r="AL1207" s="70"/>
      <c r="AM1207" s="70"/>
      <c r="AN1207" s="70"/>
      <c r="AO1207" s="70"/>
      <c r="AP1207" s="70"/>
      <c r="AQ1207" s="70"/>
      <c r="AR1207" s="70"/>
      <c r="AS1207" s="70"/>
      <c r="AT1207" s="70"/>
      <c r="AU1207" s="70"/>
      <c r="AV1207" s="70"/>
      <c r="AW1207" s="70"/>
      <c r="AX1207" s="70"/>
      <c r="AY1207" s="70"/>
      <c r="AZ1207" s="70"/>
      <c r="BA1207" s="70"/>
      <c r="BB1207" s="70"/>
      <c r="BC1207" s="70"/>
      <c r="BD1207" s="70"/>
      <c r="BE1207" s="70"/>
      <c r="BF1207" s="70"/>
      <c r="BG1207" s="70"/>
      <c r="BH1207" s="70"/>
      <c r="BI1207" s="70"/>
      <c r="BJ1207" s="70"/>
      <c r="BK1207" s="70"/>
      <c r="BL1207" s="70"/>
      <c r="BM1207" s="70"/>
      <c r="BN1207" s="70"/>
      <c r="BO1207" s="70"/>
      <c r="BP1207" s="70"/>
      <c r="BQ1207" s="70"/>
      <c r="BR1207" s="70"/>
      <c r="BS1207" s="70"/>
      <c r="BT1207" s="70"/>
      <c r="BU1207" s="70"/>
      <c r="BV1207" s="70"/>
      <c r="BW1207" s="70"/>
      <c r="BX1207" s="70"/>
      <c r="BY1207" s="70"/>
      <c r="BZ1207" s="70"/>
      <c r="CA1207" s="70"/>
    </row>
    <row r="1208" spans="2:79" s="67" customFormat="1" hidden="1">
      <c r="B1208" s="85"/>
      <c r="C1208" s="86"/>
      <c r="D1208" s="250"/>
      <c r="E1208" s="84"/>
      <c r="F1208" s="70"/>
      <c r="G1208" s="70"/>
      <c r="H1208" s="70"/>
      <c r="I1208" s="70"/>
      <c r="J1208" s="70"/>
      <c r="K1208" s="70"/>
      <c r="L1208" s="70"/>
      <c r="M1208" s="70"/>
      <c r="N1208" s="70"/>
      <c r="O1208" s="70"/>
      <c r="P1208" s="70"/>
      <c r="Q1208" s="70"/>
      <c r="R1208" s="70"/>
      <c r="S1208" s="70"/>
      <c r="T1208" s="70"/>
      <c r="U1208" s="70"/>
      <c r="V1208" s="70"/>
      <c r="W1208" s="70"/>
      <c r="X1208" s="70"/>
      <c r="Y1208" s="70"/>
      <c r="Z1208" s="70"/>
      <c r="AA1208" s="70"/>
      <c r="AB1208" s="70"/>
      <c r="AC1208" s="70"/>
      <c r="AD1208" s="70"/>
      <c r="AE1208" s="70"/>
      <c r="AF1208" s="70"/>
      <c r="AG1208" s="70"/>
      <c r="AH1208" s="70"/>
      <c r="AI1208" s="70"/>
      <c r="AJ1208" s="70"/>
      <c r="AK1208" s="70"/>
      <c r="AL1208" s="70"/>
      <c r="AM1208" s="70"/>
      <c r="AN1208" s="70"/>
      <c r="AO1208" s="70"/>
      <c r="AP1208" s="70"/>
      <c r="AQ1208" s="70"/>
      <c r="AR1208" s="70"/>
      <c r="AS1208" s="70"/>
      <c r="AT1208" s="70"/>
      <c r="AU1208" s="70"/>
      <c r="AV1208" s="70"/>
      <c r="AW1208" s="70"/>
      <c r="AX1208" s="70"/>
      <c r="AY1208" s="70"/>
      <c r="AZ1208" s="70"/>
      <c r="BA1208" s="70"/>
      <c r="BB1208" s="70"/>
      <c r="BC1208" s="70"/>
      <c r="BD1208" s="70"/>
      <c r="BE1208" s="70"/>
      <c r="BF1208" s="70"/>
      <c r="BG1208" s="70"/>
      <c r="BH1208" s="70"/>
      <c r="BI1208" s="70"/>
      <c r="BJ1208" s="70"/>
      <c r="BK1208" s="70"/>
      <c r="BL1208" s="70"/>
      <c r="BM1208" s="70"/>
      <c r="BN1208" s="70"/>
      <c r="BO1208" s="70"/>
      <c r="BP1208" s="70"/>
      <c r="BQ1208" s="70"/>
      <c r="BR1208" s="70"/>
      <c r="BS1208" s="70"/>
      <c r="BT1208" s="70"/>
      <c r="BU1208" s="70"/>
      <c r="BV1208" s="70"/>
      <c r="BW1208" s="70"/>
      <c r="BX1208" s="70"/>
      <c r="BY1208" s="70"/>
      <c r="BZ1208" s="70"/>
      <c r="CA1208" s="70"/>
    </row>
    <row r="1209" spans="2:79" s="67" customFormat="1" hidden="1">
      <c r="B1209" s="85"/>
      <c r="C1209" s="86"/>
      <c r="D1209" s="250"/>
      <c r="E1209" s="84"/>
      <c r="F1209" s="70"/>
      <c r="G1209" s="70"/>
      <c r="H1209" s="70"/>
      <c r="I1209" s="70"/>
      <c r="J1209" s="70"/>
      <c r="K1209" s="70"/>
      <c r="L1209" s="70"/>
      <c r="M1209" s="70"/>
      <c r="N1209" s="70"/>
      <c r="O1209" s="70"/>
      <c r="P1209" s="70"/>
      <c r="Q1209" s="70"/>
      <c r="R1209" s="70"/>
      <c r="S1209" s="70"/>
      <c r="T1209" s="70"/>
      <c r="U1209" s="70"/>
      <c r="V1209" s="70"/>
      <c r="W1209" s="70"/>
      <c r="X1209" s="70"/>
      <c r="Y1209" s="70"/>
      <c r="Z1209" s="70"/>
      <c r="AA1209" s="70"/>
      <c r="AB1209" s="70"/>
      <c r="AC1209" s="70"/>
      <c r="AD1209" s="70"/>
      <c r="AE1209" s="70"/>
      <c r="AF1209" s="70"/>
      <c r="AG1209" s="70"/>
      <c r="AH1209" s="70"/>
      <c r="AI1209" s="70"/>
      <c r="AJ1209" s="70"/>
      <c r="AK1209" s="70"/>
      <c r="AL1209" s="70"/>
      <c r="AM1209" s="70"/>
      <c r="AN1209" s="70"/>
      <c r="AO1209" s="70"/>
      <c r="AP1209" s="70"/>
      <c r="AQ1209" s="70"/>
      <c r="AR1209" s="70"/>
      <c r="AS1209" s="70"/>
      <c r="AT1209" s="70"/>
      <c r="AU1209" s="70"/>
      <c r="AV1209" s="70"/>
      <c r="AW1209" s="70"/>
      <c r="AX1209" s="70"/>
      <c r="AY1209" s="70"/>
      <c r="AZ1209" s="70"/>
      <c r="BA1209" s="70"/>
      <c r="BB1209" s="70"/>
      <c r="BC1209" s="70"/>
      <c r="BD1209" s="70"/>
      <c r="BE1209" s="70"/>
      <c r="BF1209" s="70"/>
      <c r="BG1209" s="70"/>
      <c r="BH1209" s="70"/>
      <c r="BI1209" s="70"/>
      <c r="BJ1209" s="70"/>
      <c r="BK1209" s="70"/>
      <c r="BL1209" s="70"/>
      <c r="BM1209" s="70"/>
      <c r="BN1209" s="70"/>
      <c r="BO1209" s="70"/>
      <c r="BP1209" s="70"/>
      <c r="BQ1209" s="70"/>
      <c r="BR1209" s="70"/>
      <c r="BS1209" s="70"/>
      <c r="BT1209" s="70"/>
      <c r="BU1209" s="70"/>
      <c r="BV1209" s="70"/>
      <c r="BW1209" s="70"/>
      <c r="BX1209" s="70"/>
      <c r="BY1209" s="70"/>
      <c r="BZ1209" s="70"/>
      <c r="CA1209" s="70"/>
    </row>
    <row r="1210" spans="2:79" s="67" customFormat="1" hidden="1">
      <c r="B1210" s="85"/>
      <c r="C1210" s="86"/>
      <c r="D1210" s="250"/>
      <c r="E1210" s="84"/>
      <c r="F1210" s="70"/>
      <c r="G1210" s="70"/>
      <c r="H1210" s="70"/>
      <c r="I1210" s="70"/>
      <c r="J1210" s="70"/>
      <c r="K1210" s="70"/>
      <c r="L1210" s="70"/>
      <c r="M1210" s="70"/>
      <c r="N1210" s="70"/>
      <c r="O1210" s="70"/>
      <c r="P1210" s="70"/>
      <c r="Q1210" s="70"/>
      <c r="R1210" s="70"/>
      <c r="S1210" s="70"/>
      <c r="T1210" s="70"/>
      <c r="U1210" s="70"/>
      <c r="V1210" s="70"/>
      <c r="W1210" s="70"/>
      <c r="X1210" s="70"/>
      <c r="Y1210" s="70"/>
      <c r="Z1210" s="70"/>
      <c r="AA1210" s="70"/>
      <c r="AB1210" s="70"/>
      <c r="AC1210" s="70"/>
      <c r="AD1210" s="70"/>
      <c r="AE1210" s="70"/>
      <c r="AF1210" s="70"/>
      <c r="AG1210" s="70"/>
      <c r="AH1210" s="70"/>
      <c r="AI1210" s="70"/>
      <c r="AJ1210" s="70"/>
      <c r="AK1210" s="70"/>
      <c r="AL1210" s="70"/>
      <c r="AM1210" s="70"/>
      <c r="AN1210" s="70"/>
      <c r="AO1210" s="70"/>
      <c r="AP1210" s="70"/>
      <c r="AQ1210" s="70"/>
      <c r="AR1210" s="70"/>
      <c r="AS1210" s="70"/>
      <c r="AT1210" s="70"/>
      <c r="AU1210" s="70"/>
      <c r="AV1210" s="70"/>
      <c r="AW1210" s="70"/>
      <c r="AX1210" s="70"/>
      <c r="AY1210" s="70"/>
      <c r="AZ1210" s="70"/>
      <c r="BA1210" s="70"/>
      <c r="BB1210" s="70"/>
      <c r="BC1210" s="70"/>
      <c r="BD1210" s="70"/>
      <c r="BE1210" s="70"/>
      <c r="BF1210" s="70"/>
      <c r="BG1210" s="70"/>
      <c r="BH1210" s="70"/>
      <c r="BI1210" s="70"/>
      <c r="BJ1210" s="70"/>
      <c r="BK1210" s="70"/>
      <c r="BL1210" s="70"/>
      <c r="BM1210" s="70"/>
      <c r="BN1210" s="70"/>
      <c r="BO1210" s="70"/>
      <c r="BP1210" s="70"/>
      <c r="BQ1210" s="70"/>
      <c r="BR1210" s="70"/>
      <c r="BS1210" s="70"/>
      <c r="BT1210" s="70"/>
      <c r="BU1210" s="70"/>
      <c r="BV1210" s="70"/>
      <c r="BW1210" s="70"/>
      <c r="BX1210" s="70"/>
      <c r="BY1210" s="70"/>
      <c r="BZ1210" s="70"/>
      <c r="CA1210" s="70"/>
    </row>
    <row r="1211" spans="2:79" s="67" customFormat="1" hidden="1">
      <c r="B1211" s="85"/>
      <c r="C1211" s="86"/>
      <c r="D1211" s="250"/>
      <c r="E1211" s="84"/>
      <c r="F1211" s="70"/>
      <c r="G1211" s="70"/>
      <c r="H1211" s="70"/>
      <c r="I1211" s="70"/>
      <c r="J1211" s="70"/>
      <c r="K1211" s="70"/>
      <c r="L1211" s="70"/>
      <c r="M1211" s="70"/>
      <c r="N1211" s="70"/>
      <c r="O1211" s="70"/>
      <c r="P1211" s="70"/>
      <c r="Q1211" s="70"/>
      <c r="R1211" s="70"/>
      <c r="S1211" s="70"/>
      <c r="T1211" s="70"/>
      <c r="U1211" s="70"/>
      <c r="V1211" s="70"/>
      <c r="W1211" s="70"/>
      <c r="X1211" s="70"/>
      <c r="Y1211" s="70"/>
      <c r="Z1211" s="70"/>
      <c r="AA1211" s="70"/>
      <c r="AB1211" s="70"/>
      <c r="AC1211" s="70"/>
      <c r="AD1211" s="70"/>
      <c r="AE1211" s="70"/>
      <c r="AF1211" s="70"/>
      <c r="AG1211" s="70"/>
      <c r="AH1211" s="70"/>
      <c r="AI1211" s="70"/>
      <c r="AJ1211" s="70"/>
      <c r="AK1211" s="70"/>
      <c r="AL1211" s="70"/>
      <c r="AM1211" s="70"/>
      <c r="AN1211" s="70"/>
      <c r="AO1211" s="70"/>
      <c r="AP1211" s="70"/>
      <c r="AQ1211" s="70"/>
      <c r="AR1211" s="70"/>
      <c r="AS1211" s="70"/>
      <c r="AT1211" s="70"/>
      <c r="AU1211" s="70"/>
      <c r="AV1211" s="70"/>
      <c r="AW1211" s="70"/>
      <c r="AX1211" s="70"/>
      <c r="AY1211" s="70"/>
      <c r="AZ1211" s="70"/>
      <c r="BA1211" s="70"/>
      <c r="BB1211" s="70"/>
      <c r="BC1211" s="70"/>
      <c r="BD1211" s="70"/>
      <c r="BE1211" s="70"/>
      <c r="BF1211" s="70"/>
      <c r="BG1211" s="70"/>
      <c r="BH1211" s="70"/>
      <c r="BI1211" s="70"/>
      <c r="BJ1211" s="70"/>
      <c r="BK1211" s="70"/>
      <c r="BL1211" s="70"/>
      <c r="BM1211" s="70"/>
      <c r="BN1211" s="70"/>
      <c r="BO1211" s="70"/>
      <c r="BP1211" s="70"/>
      <c r="BQ1211" s="70"/>
      <c r="BR1211" s="70"/>
      <c r="BS1211" s="70"/>
      <c r="BT1211" s="70"/>
      <c r="BU1211" s="70"/>
      <c r="BV1211" s="70"/>
      <c r="BW1211" s="70"/>
      <c r="BX1211" s="70"/>
      <c r="BY1211" s="70"/>
      <c r="BZ1211" s="70"/>
      <c r="CA1211" s="70"/>
    </row>
    <row r="1212" spans="2:79" s="67" customFormat="1" hidden="1">
      <c r="B1212" s="85"/>
      <c r="C1212" s="86"/>
      <c r="D1212" s="250"/>
      <c r="E1212" s="84"/>
      <c r="F1212" s="70"/>
      <c r="G1212" s="70"/>
      <c r="H1212" s="70"/>
      <c r="I1212" s="70"/>
      <c r="J1212" s="70"/>
      <c r="K1212" s="70"/>
      <c r="L1212" s="70"/>
      <c r="M1212" s="70"/>
      <c r="N1212" s="70"/>
      <c r="O1212" s="70"/>
      <c r="P1212" s="70"/>
      <c r="Q1212" s="70"/>
      <c r="R1212" s="70"/>
      <c r="S1212" s="70"/>
      <c r="T1212" s="70"/>
      <c r="U1212" s="70"/>
      <c r="V1212" s="70"/>
      <c r="W1212" s="70"/>
      <c r="X1212" s="70"/>
      <c r="Y1212" s="70"/>
      <c r="Z1212" s="70"/>
      <c r="AA1212" s="70"/>
      <c r="AB1212" s="70"/>
      <c r="AC1212" s="70"/>
      <c r="AD1212" s="70"/>
      <c r="AE1212" s="70"/>
      <c r="AF1212" s="70"/>
      <c r="AG1212" s="70"/>
      <c r="AH1212" s="70"/>
      <c r="AI1212" s="70"/>
      <c r="AJ1212" s="70"/>
      <c r="AK1212" s="70"/>
      <c r="AL1212" s="70"/>
      <c r="AM1212" s="70"/>
      <c r="AN1212" s="70"/>
      <c r="AO1212" s="70"/>
      <c r="AP1212" s="70"/>
      <c r="AQ1212" s="70"/>
      <c r="AR1212" s="70"/>
      <c r="AS1212" s="70"/>
      <c r="AT1212" s="70"/>
      <c r="AU1212" s="70"/>
      <c r="AV1212" s="70"/>
      <c r="AW1212" s="70"/>
      <c r="AX1212" s="70"/>
      <c r="AY1212" s="70"/>
      <c r="AZ1212" s="70"/>
      <c r="BA1212" s="70"/>
      <c r="BB1212" s="70"/>
      <c r="BC1212" s="70"/>
      <c r="BD1212" s="70"/>
      <c r="BE1212" s="70"/>
      <c r="BF1212" s="70"/>
      <c r="BG1212" s="70"/>
      <c r="BH1212" s="70"/>
      <c r="BI1212" s="70"/>
      <c r="BJ1212" s="70"/>
      <c r="BK1212" s="70"/>
      <c r="BL1212" s="70"/>
      <c r="BM1212" s="70"/>
      <c r="BN1212" s="70"/>
      <c r="BO1212" s="70"/>
      <c r="BP1212" s="70"/>
      <c r="BQ1212" s="70"/>
      <c r="BR1212" s="70"/>
      <c r="BS1212" s="70"/>
      <c r="BT1212" s="70"/>
      <c r="BU1212" s="70"/>
      <c r="BV1212" s="70"/>
      <c r="BW1212" s="70"/>
      <c r="BX1212" s="70"/>
      <c r="BY1212" s="70"/>
      <c r="BZ1212" s="70"/>
      <c r="CA1212" s="70"/>
    </row>
    <row r="1213" spans="2:79" s="67" customFormat="1" hidden="1">
      <c r="B1213" s="85"/>
      <c r="C1213" s="86"/>
      <c r="D1213" s="250"/>
      <c r="E1213" s="84"/>
      <c r="F1213" s="70"/>
      <c r="G1213" s="70"/>
      <c r="H1213" s="70"/>
      <c r="I1213" s="70"/>
      <c r="J1213" s="70"/>
      <c r="K1213" s="70"/>
      <c r="L1213" s="70"/>
      <c r="M1213" s="70"/>
      <c r="N1213" s="70"/>
      <c r="O1213" s="70"/>
      <c r="P1213" s="70"/>
      <c r="Q1213" s="70"/>
      <c r="R1213" s="70"/>
      <c r="S1213" s="70"/>
      <c r="T1213" s="70"/>
      <c r="U1213" s="70"/>
      <c r="V1213" s="70"/>
      <c r="W1213" s="70"/>
      <c r="X1213" s="70"/>
      <c r="Y1213" s="70"/>
      <c r="Z1213" s="70"/>
      <c r="AA1213" s="70"/>
      <c r="AB1213" s="70"/>
      <c r="AC1213" s="70"/>
      <c r="AD1213" s="70"/>
      <c r="AE1213" s="70"/>
      <c r="AF1213" s="70"/>
      <c r="AG1213" s="70"/>
      <c r="AH1213" s="70"/>
      <c r="AI1213" s="70"/>
      <c r="AJ1213" s="70"/>
      <c r="AK1213" s="70"/>
      <c r="AL1213" s="70"/>
      <c r="AM1213" s="70"/>
      <c r="AN1213" s="70"/>
      <c r="AO1213" s="70"/>
      <c r="AP1213" s="70"/>
      <c r="AQ1213" s="70"/>
      <c r="AR1213" s="70"/>
      <c r="AS1213" s="70"/>
      <c r="AT1213" s="70"/>
      <c r="AU1213" s="70"/>
      <c r="AV1213" s="70"/>
      <c r="AW1213" s="70"/>
      <c r="AX1213" s="70"/>
      <c r="AY1213" s="70"/>
      <c r="AZ1213" s="70"/>
      <c r="BA1213" s="70"/>
      <c r="BB1213" s="70"/>
      <c r="BC1213" s="70"/>
      <c r="BD1213" s="70"/>
      <c r="BE1213" s="70"/>
      <c r="BF1213" s="70"/>
      <c r="BG1213" s="70"/>
      <c r="BH1213" s="70"/>
      <c r="BI1213" s="70"/>
      <c r="BJ1213" s="70"/>
      <c r="BK1213" s="70"/>
      <c r="BL1213" s="70"/>
      <c r="BM1213" s="70"/>
      <c r="BN1213" s="70"/>
      <c r="BO1213" s="70"/>
      <c r="BP1213" s="70"/>
      <c r="BQ1213" s="70"/>
      <c r="BR1213" s="70"/>
      <c r="BS1213" s="70"/>
      <c r="BT1213" s="70"/>
      <c r="BU1213" s="70"/>
      <c r="BV1213" s="70"/>
      <c r="BW1213" s="70"/>
      <c r="BX1213" s="70"/>
      <c r="BY1213" s="70"/>
      <c r="BZ1213" s="70"/>
      <c r="CA1213" s="70"/>
    </row>
    <row r="1214" spans="2:79" s="67" customFormat="1" hidden="1">
      <c r="B1214" s="85"/>
      <c r="C1214" s="86"/>
      <c r="D1214" s="250"/>
      <c r="E1214" s="84"/>
      <c r="F1214" s="70"/>
      <c r="G1214" s="70"/>
      <c r="H1214" s="70"/>
      <c r="I1214" s="70"/>
      <c r="J1214" s="70"/>
      <c r="K1214" s="70"/>
      <c r="L1214" s="70"/>
      <c r="M1214" s="70"/>
      <c r="N1214" s="70"/>
      <c r="O1214" s="70"/>
      <c r="P1214" s="70"/>
      <c r="Q1214" s="70"/>
      <c r="R1214" s="70"/>
      <c r="S1214" s="70"/>
      <c r="T1214" s="70"/>
      <c r="U1214" s="70"/>
      <c r="V1214" s="70"/>
      <c r="W1214" s="70"/>
      <c r="X1214" s="70"/>
      <c r="Y1214" s="70"/>
      <c r="Z1214" s="70"/>
      <c r="AA1214" s="70"/>
      <c r="AB1214" s="70"/>
      <c r="AC1214" s="70"/>
      <c r="AD1214" s="70"/>
      <c r="AE1214" s="70"/>
      <c r="AF1214" s="70"/>
      <c r="AG1214" s="70"/>
      <c r="AH1214" s="70"/>
      <c r="AI1214" s="70"/>
      <c r="AJ1214" s="70"/>
      <c r="AK1214" s="70"/>
      <c r="AL1214" s="70"/>
      <c r="AM1214" s="70"/>
      <c r="AN1214" s="70"/>
      <c r="AO1214" s="70"/>
      <c r="AP1214" s="70"/>
      <c r="AQ1214" s="70"/>
      <c r="AR1214" s="70"/>
      <c r="AS1214" s="70"/>
      <c r="AT1214" s="70"/>
      <c r="AU1214" s="70"/>
      <c r="AV1214" s="70"/>
      <c r="AW1214" s="70"/>
      <c r="AX1214" s="70"/>
      <c r="AY1214" s="70"/>
      <c r="AZ1214" s="70"/>
      <c r="BA1214" s="70"/>
      <c r="BB1214" s="70"/>
      <c r="BC1214" s="70"/>
      <c r="BD1214" s="70"/>
      <c r="BE1214" s="70"/>
      <c r="BF1214" s="70"/>
      <c r="BG1214" s="70"/>
      <c r="BH1214" s="70"/>
      <c r="BI1214" s="70"/>
      <c r="BJ1214" s="70"/>
      <c r="BK1214" s="70"/>
      <c r="BL1214" s="70"/>
      <c r="BM1214" s="70"/>
      <c r="BN1214" s="70"/>
      <c r="BO1214" s="70"/>
      <c r="BP1214" s="70"/>
      <c r="BQ1214" s="70"/>
      <c r="BR1214" s="70"/>
      <c r="BS1214" s="70"/>
      <c r="BT1214" s="70"/>
      <c r="BU1214" s="70"/>
      <c r="BV1214" s="70"/>
      <c r="BW1214" s="70"/>
      <c r="BX1214" s="70"/>
      <c r="BY1214" s="70"/>
      <c r="BZ1214" s="70"/>
      <c r="CA1214" s="70"/>
    </row>
    <row r="1215" spans="2:79" s="67" customFormat="1" hidden="1">
      <c r="B1215" s="85"/>
      <c r="C1215" s="86"/>
      <c r="D1215" s="250"/>
      <c r="E1215" s="84"/>
      <c r="F1215" s="70"/>
      <c r="G1215" s="70"/>
      <c r="H1215" s="70"/>
      <c r="I1215" s="70"/>
      <c r="J1215" s="70"/>
      <c r="K1215" s="70"/>
      <c r="L1215" s="70"/>
      <c r="M1215" s="70"/>
      <c r="N1215" s="70"/>
      <c r="O1215" s="70"/>
      <c r="P1215" s="70"/>
      <c r="Q1215" s="70"/>
      <c r="R1215" s="70"/>
      <c r="S1215" s="70"/>
      <c r="T1215" s="70"/>
      <c r="U1215" s="70"/>
      <c r="V1215" s="70"/>
      <c r="W1215" s="70"/>
      <c r="X1215" s="70"/>
      <c r="Y1215" s="70"/>
      <c r="Z1215" s="70"/>
      <c r="AA1215" s="70"/>
      <c r="AB1215" s="70"/>
      <c r="AC1215" s="70"/>
      <c r="AD1215" s="70"/>
      <c r="AE1215" s="70"/>
      <c r="AF1215" s="70"/>
      <c r="AG1215" s="70"/>
      <c r="AH1215" s="70"/>
      <c r="AI1215" s="70"/>
      <c r="AJ1215" s="70"/>
      <c r="AK1215" s="70"/>
      <c r="AL1215" s="70"/>
      <c r="AM1215" s="70"/>
      <c r="AN1215" s="70"/>
      <c r="AO1215" s="70"/>
      <c r="AP1215" s="70"/>
      <c r="AQ1215" s="70"/>
      <c r="AR1215" s="70"/>
      <c r="AS1215" s="70"/>
      <c r="AT1215" s="70"/>
      <c r="AU1215" s="70"/>
      <c r="AV1215" s="70"/>
      <c r="AW1215" s="70"/>
      <c r="AX1215" s="70"/>
      <c r="AY1215" s="70"/>
      <c r="AZ1215" s="70"/>
      <c r="BA1215" s="70"/>
      <c r="BB1215" s="70"/>
      <c r="BC1215" s="70"/>
      <c r="BD1215" s="70"/>
      <c r="BE1215" s="70"/>
      <c r="BF1215" s="70"/>
      <c r="BG1215" s="70"/>
      <c r="BH1215" s="70"/>
      <c r="BI1215" s="70"/>
      <c r="BJ1215" s="70"/>
      <c r="BK1215" s="70"/>
      <c r="BL1215" s="70"/>
      <c r="BM1215" s="70"/>
      <c r="BN1215" s="70"/>
      <c r="BO1215" s="70"/>
      <c r="BP1215" s="70"/>
      <c r="BQ1215" s="70"/>
      <c r="BR1215" s="70"/>
      <c r="BS1215" s="70"/>
      <c r="BT1215" s="70"/>
      <c r="BU1215" s="70"/>
      <c r="BV1215" s="70"/>
      <c r="BW1215" s="70"/>
      <c r="BX1215" s="70"/>
      <c r="BY1215" s="70"/>
      <c r="BZ1215" s="70"/>
      <c r="CA1215" s="70"/>
    </row>
    <row r="1216" spans="2:79" s="67" customFormat="1" hidden="1">
      <c r="B1216" s="85"/>
      <c r="C1216" s="86"/>
      <c r="D1216" s="250"/>
      <c r="E1216" s="84"/>
      <c r="F1216" s="70"/>
      <c r="G1216" s="70"/>
      <c r="H1216" s="70"/>
      <c r="I1216" s="70"/>
      <c r="J1216" s="70"/>
      <c r="K1216" s="70"/>
      <c r="L1216" s="70"/>
      <c r="M1216" s="70"/>
      <c r="N1216" s="70"/>
      <c r="O1216" s="70"/>
      <c r="P1216" s="70"/>
      <c r="Q1216" s="70"/>
      <c r="R1216" s="70"/>
      <c r="S1216" s="70"/>
      <c r="T1216" s="70"/>
      <c r="U1216" s="70"/>
      <c r="V1216" s="70"/>
      <c r="W1216" s="70"/>
      <c r="X1216" s="70"/>
      <c r="Y1216" s="70"/>
      <c r="Z1216" s="70"/>
      <c r="AA1216" s="70"/>
      <c r="AB1216" s="70"/>
      <c r="AC1216" s="70"/>
      <c r="AD1216" s="70"/>
      <c r="AE1216" s="70"/>
      <c r="AF1216" s="70"/>
      <c r="AG1216" s="70"/>
      <c r="AH1216" s="70"/>
      <c r="AI1216" s="70"/>
      <c r="AJ1216" s="70"/>
      <c r="AK1216" s="70"/>
      <c r="AL1216" s="70"/>
      <c r="AM1216" s="70"/>
      <c r="AN1216" s="70"/>
      <c r="AO1216" s="70"/>
      <c r="AP1216" s="70"/>
      <c r="AQ1216" s="70"/>
      <c r="AR1216" s="70"/>
      <c r="AS1216" s="70"/>
      <c r="AT1216" s="70"/>
      <c r="AU1216" s="70"/>
      <c r="AV1216" s="70"/>
      <c r="AW1216" s="70"/>
      <c r="AX1216" s="70"/>
      <c r="AY1216" s="70"/>
      <c r="AZ1216" s="70"/>
      <c r="BA1216" s="70"/>
      <c r="BB1216" s="70"/>
      <c r="BC1216" s="70"/>
      <c r="BD1216" s="70"/>
      <c r="BE1216" s="70"/>
      <c r="BF1216" s="70"/>
      <c r="BG1216" s="70"/>
      <c r="BH1216" s="70"/>
      <c r="BI1216" s="70"/>
      <c r="BJ1216" s="70"/>
      <c r="BK1216" s="70"/>
      <c r="BL1216" s="70"/>
      <c r="BM1216" s="70"/>
      <c r="BN1216" s="70"/>
      <c r="BO1216" s="70"/>
      <c r="BP1216" s="70"/>
      <c r="BQ1216" s="70"/>
      <c r="BR1216" s="70"/>
      <c r="BS1216" s="70"/>
      <c r="BT1216" s="70"/>
      <c r="BU1216" s="70"/>
      <c r="BV1216" s="70"/>
      <c r="BW1216" s="70"/>
      <c r="BX1216" s="70"/>
      <c r="BY1216" s="70"/>
      <c r="BZ1216" s="70"/>
      <c r="CA1216" s="70"/>
    </row>
    <row r="1217" spans="2:79" s="67" customFormat="1" hidden="1">
      <c r="B1217" s="85"/>
      <c r="C1217" s="86"/>
      <c r="D1217" s="250"/>
      <c r="E1217" s="84"/>
      <c r="F1217" s="70"/>
      <c r="G1217" s="70"/>
      <c r="H1217" s="70"/>
      <c r="I1217" s="70"/>
      <c r="J1217" s="70"/>
      <c r="K1217" s="70"/>
      <c r="L1217" s="70"/>
      <c r="M1217" s="70"/>
      <c r="N1217" s="70"/>
      <c r="O1217" s="70"/>
      <c r="P1217" s="70"/>
      <c r="Q1217" s="70"/>
      <c r="R1217" s="70"/>
      <c r="S1217" s="70"/>
      <c r="T1217" s="70"/>
      <c r="U1217" s="70"/>
      <c r="V1217" s="70"/>
      <c r="W1217" s="70"/>
      <c r="X1217" s="70"/>
      <c r="Y1217" s="70"/>
      <c r="Z1217" s="70"/>
      <c r="AA1217" s="70"/>
      <c r="AB1217" s="70"/>
      <c r="AC1217" s="70"/>
      <c r="AD1217" s="70"/>
      <c r="AE1217" s="70"/>
      <c r="AF1217" s="70"/>
      <c r="AG1217" s="70"/>
      <c r="AH1217" s="70"/>
      <c r="AI1217" s="70"/>
      <c r="AJ1217" s="70"/>
      <c r="AK1217" s="70"/>
      <c r="AL1217" s="70"/>
      <c r="AM1217" s="70"/>
      <c r="AN1217" s="70"/>
      <c r="AO1217" s="70"/>
      <c r="AP1217" s="70"/>
      <c r="AQ1217" s="70"/>
      <c r="AR1217" s="70"/>
      <c r="AS1217" s="70"/>
      <c r="AT1217" s="70"/>
      <c r="AU1217" s="70"/>
      <c r="AV1217" s="70"/>
      <c r="AW1217" s="70"/>
      <c r="AX1217" s="70"/>
      <c r="AY1217" s="70"/>
      <c r="AZ1217" s="70"/>
      <c r="BA1217" s="70"/>
      <c r="BB1217" s="70"/>
      <c r="BC1217" s="70"/>
      <c r="BD1217" s="70"/>
      <c r="BE1217" s="70"/>
      <c r="BF1217" s="70"/>
      <c r="BG1217" s="70"/>
      <c r="BH1217" s="70"/>
      <c r="BI1217" s="70"/>
      <c r="BJ1217" s="70"/>
      <c r="BK1217" s="70"/>
      <c r="BL1217" s="70"/>
      <c r="BM1217" s="70"/>
      <c r="BN1217" s="70"/>
      <c r="BO1217" s="70"/>
      <c r="BP1217" s="70"/>
      <c r="BQ1217" s="70"/>
      <c r="BR1217" s="70"/>
      <c r="BS1217" s="70"/>
      <c r="BT1217" s="70"/>
      <c r="BU1217" s="70"/>
      <c r="BV1217" s="70"/>
      <c r="BW1217" s="70"/>
      <c r="BX1217" s="70"/>
      <c r="BY1217" s="70"/>
      <c r="BZ1217" s="70"/>
      <c r="CA1217" s="70"/>
    </row>
    <row r="1218" spans="2:79" s="67" customFormat="1" hidden="1">
      <c r="B1218" s="85"/>
      <c r="C1218" s="86"/>
      <c r="D1218" s="250"/>
      <c r="E1218" s="84"/>
      <c r="F1218" s="70"/>
      <c r="G1218" s="70"/>
      <c r="H1218" s="70"/>
      <c r="I1218" s="70"/>
      <c r="J1218" s="70"/>
      <c r="K1218" s="70"/>
      <c r="L1218" s="70"/>
      <c r="M1218" s="70"/>
      <c r="N1218" s="70"/>
      <c r="O1218" s="70"/>
      <c r="P1218" s="70"/>
      <c r="Q1218" s="70"/>
      <c r="R1218" s="70"/>
      <c r="S1218" s="70"/>
      <c r="T1218" s="70"/>
      <c r="U1218" s="70"/>
      <c r="V1218" s="70"/>
      <c r="W1218" s="70"/>
      <c r="X1218" s="70"/>
      <c r="Y1218" s="70"/>
      <c r="Z1218" s="70"/>
      <c r="AA1218" s="70"/>
      <c r="AB1218" s="70"/>
      <c r="AC1218" s="70"/>
      <c r="AD1218" s="70"/>
      <c r="AE1218" s="70"/>
      <c r="AF1218" s="70"/>
      <c r="AG1218" s="70"/>
      <c r="AH1218" s="70"/>
      <c r="AI1218" s="70"/>
      <c r="AJ1218" s="70"/>
      <c r="AK1218" s="70"/>
      <c r="AL1218" s="70"/>
      <c r="AM1218" s="70"/>
      <c r="AN1218" s="70"/>
      <c r="AO1218" s="70"/>
      <c r="AP1218" s="70"/>
      <c r="AQ1218" s="70"/>
      <c r="AR1218" s="70"/>
      <c r="AS1218" s="70"/>
      <c r="AT1218" s="70"/>
      <c r="AU1218" s="70"/>
      <c r="AV1218" s="70"/>
      <c r="AW1218" s="70"/>
      <c r="AX1218" s="70"/>
      <c r="AY1218" s="70"/>
      <c r="AZ1218" s="70"/>
      <c r="BA1218" s="70"/>
      <c r="BB1218" s="70"/>
      <c r="BC1218" s="70"/>
      <c r="BD1218" s="70"/>
      <c r="BE1218" s="70"/>
      <c r="BF1218" s="70"/>
      <c r="BG1218" s="70"/>
      <c r="BH1218" s="70"/>
      <c r="BI1218" s="70"/>
      <c r="BJ1218" s="70"/>
      <c r="BK1218" s="70"/>
      <c r="BL1218" s="70"/>
      <c r="BM1218" s="70"/>
      <c r="BN1218" s="70"/>
      <c r="BO1218" s="70"/>
      <c r="BP1218" s="70"/>
      <c r="BQ1218" s="70"/>
      <c r="BR1218" s="70"/>
      <c r="BS1218" s="70"/>
      <c r="BT1218" s="70"/>
      <c r="BU1218" s="70"/>
      <c r="BV1218" s="70"/>
      <c r="BW1218" s="70"/>
      <c r="BX1218" s="70"/>
      <c r="BY1218" s="70"/>
      <c r="BZ1218" s="70"/>
      <c r="CA1218" s="70"/>
    </row>
    <row r="1219" spans="2:79" s="67" customFormat="1" hidden="1">
      <c r="B1219" s="85"/>
      <c r="C1219" s="86"/>
      <c r="D1219" s="250"/>
      <c r="E1219" s="84"/>
      <c r="F1219" s="70"/>
      <c r="G1219" s="70"/>
      <c r="H1219" s="70"/>
      <c r="I1219" s="70"/>
      <c r="J1219" s="70"/>
      <c r="K1219" s="70"/>
      <c r="L1219" s="70"/>
      <c r="M1219" s="70"/>
      <c r="N1219" s="70"/>
      <c r="O1219" s="70"/>
      <c r="P1219" s="70"/>
      <c r="Q1219" s="70"/>
      <c r="R1219" s="70"/>
      <c r="S1219" s="70"/>
      <c r="T1219" s="70"/>
      <c r="U1219" s="70"/>
      <c r="V1219" s="70"/>
      <c r="W1219" s="70"/>
      <c r="X1219" s="70"/>
      <c r="Y1219" s="70"/>
      <c r="Z1219" s="70"/>
      <c r="AA1219" s="70"/>
      <c r="AB1219" s="70"/>
      <c r="AC1219" s="70"/>
      <c r="AD1219" s="70"/>
      <c r="AE1219" s="70"/>
      <c r="AF1219" s="70"/>
      <c r="AG1219" s="70"/>
      <c r="AH1219" s="70"/>
      <c r="AI1219" s="70"/>
      <c r="AJ1219" s="70"/>
      <c r="AK1219" s="70"/>
      <c r="AL1219" s="70"/>
      <c r="AM1219" s="70"/>
      <c r="AN1219" s="70"/>
      <c r="AO1219" s="70"/>
      <c r="AP1219" s="70"/>
      <c r="AQ1219" s="70"/>
      <c r="AR1219" s="70"/>
      <c r="AS1219" s="70"/>
      <c r="AT1219" s="70"/>
      <c r="AU1219" s="70"/>
      <c r="AV1219" s="70"/>
      <c r="AW1219" s="70"/>
      <c r="AX1219" s="70"/>
      <c r="AY1219" s="70"/>
      <c r="AZ1219" s="70"/>
      <c r="BA1219" s="70"/>
      <c r="BB1219" s="70"/>
      <c r="BC1219" s="70"/>
      <c r="BD1219" s="70"/>
      <c r="BE1219" s="70"/>
      <c r="BF1219" s="70"/>
      <c r="BG1219" s="70"/>
      <c r="BH1219" s="70"/>
      <c r="BI1219" s="70"/>
      <c r="BJ1219" s="70"/>
      <c r="BK1219" s="70"/>
      <c r="BL1219" s="70"/>
      <c r="BM1219" s="70"/>
      <c r="BN1219" s="70"/>
      <c r="BO1219" s="70"/>
      <c r="BP1219" s="70"/>
      <c r="BQ1219" s="70"/>
      <c r="BR1219" s="70"/>
      <c r="BS1219" s="70"/>
      <c r="BT1219" s="70"/>
      <c r="BU1219" s="70"/>
      <c r="BV1219" s="70"/>
      <c r="BW1219" s="70"/>
      <c r="BX1219" s="70"/>
      <c r="BY1219" s="70"/>
      <c r="BZ1219" s="70"/>
      <c r="CA1219" s="70"/>
    </row>
    <row r="1220" spans="2:79" s="67" customFormat="1" hidden="1">
      <c r="B1220" s="85"/>
      <c r="C1220" s="86"/>
      <c r="D1220" s="250"/>
      <c r="E1220" s="84"/>
      <c r="F1220" s="70"/>
      <c r="G1220" s="70"/>
      <c r="H1220" s="70"/>
      <c r="I1220" s="70"/>
      <c r="J1220" s="70"/>
      <c r="K1220" s="70"/>
      <c r="L1220" s="70"/>
      <c r="M1220" s="70"/>
      <c r="N1220" s="70"/>
      <c r="O1220" s="70"/>
      <c r="P1220" s="70"/>
      <c r="Q1220" s="70"/>
      <c r="R1220" s="70"/>
      <c r="S1220" s="70"/>
      <c r="T1220" s="70"/>
      <c r="U1220" s="70"/>
      <c r="V1220" s="70"/>
      <c r="W1220" s="70"/>
      <c r="X1220" s="70"/>
      <c r="Y1220" s="70"/>
      <c r="Z1220" s="70"/>
      <c r="AA1220" s="70"/>
      <c r="AB1220" s="70"/>
      <c r="AC1220" s="70"/>
      <c r="AD1220" s="70"/>
      <c r="AE1220" s="70"/>
      <c r="AF1220" s="70"/>
      <c r="AG1220" s="70"/>
      <c r="AH1220" s="70"/>
      <c r="AI1220" s="70"/>
      <c r="AJ1220" s="70"/>
      <c r="AK1220" s="70"/>
      <c r="AL1220" s="70"/>
      <c r="AM1220" s="70"/>
      <c r="AN1220" s="70"/>
      <c r="AO1220" s="70"/>
      <c r="AP1220" s="70"/>
      <c r="AQ1220" s="70"/>
      <c r="AR1220" s="70"/>
      <c r="AS1220" s="70"/>
      <c r="AT1220" s="70"/>
      <c r="AU1220" s="70"/>
      <c r="AV1220" s="70"/>
      <c r="AW1220" s="70"/>
      <c r="AX1220" s="70"/>
      <c r="AY1220" s="70"/>
      <c r="AZ1220" s="70"/>
      <c r="BA1220" s="70"/>
      <c r="BB1220" s="70"/>
      <c r="BC1220" s="70"/>
      <c r="BD1220" s="70"/>
      <c r="BE1220" s="70"/>
      <c r="BF1220" s="70"/>
      <c r="BG1220" s="70"/>
      <c r="BH1220" s="70"/>
      <c r="BI1220" s="70"/>
      <c r="BJ1220" s="70"/>
      <c r="BK1220" s="70"/>
      <c r="BL1220" s="70"/>
      <c r="BM1220" s="70"/>
      <c r="BN1220" s="70"/>
      <c r="BO1220" s="70"/>
      <c r="BP1220" s="70"/>
      <c r="BQ1220" s="70"/>
      <c r="BR1220" s="70"/>
      <c r="BS1220" s="70"/>
      <c r="BT1220" s="70"/>
      <c r="BU1220" s="70"/>
      <c r="BV1220" s="70"/>
      <c r="BW1220" s="70"/>
      <c r="BX1220" s="70"/>
      <c r="BY1220" s="70"/>
      <c r="BZ1220" s="70"/>
      <c r="CA1220" s="70"/>
    </row>
    <row r="1221" spans="2:79" s="67" customFormat="1" hidden="1">
      <c r="B1221" s="85"/>
      <c r="C1221" s="86"/>
      <c r="D1221" s="250"/>
      <c r="E1221" s="84"/>
      <c r="F1221" s="70"/>
      <c r="G1221" s="70"/>
      <c r="H1221" s="70"/>
      <c r="I1221" s="70"/>
      <c r="J1221" s="70"/>
      <c r="K1221" s="70"/>
      <c r="L1221" s="70"/>
      <c r="M1221" s="70"/>
      <c r="N1221" s="70"/>
      <c r="O1221" s="70"/>
      <c r="P1221" s="70"/>
      <c r="Q1221" s="70"/>
      <c r="R1221" s="70"/>
      <c r="S1221" s="70"/>
      <c r="T1221" s="70"/>
      <c r="U1221" s="70"/>
      <c r="V1221" s="70"/>
      <c r="W1221" s="70"/>
      <c r="X1221" s="70"/>
      <c r="Y1221" s="70"/>
      <c r="Z1221" s="70"/>
      <c r="AA1221" s="70"/>
      <c r="AB1221" s="70"/>
      <c r="AC1221" s="70"/>
      <c r="AD1221" s="70"/>
      <c r="AE1221" s="70"/>
      <c r="AF1221" s="70"/>
      <c r="AG1221" s="70"/>
      <c r="AH1221" s="70"/>
      <c r="AI1221" s="70"/>
      <c r="AJ1221" s="70"/>
      <c r="AK1221" s="70"/>
      <c r="AL1221" s="70"/>
      <c r="AM1221" s="70"/>
      <c r="AN1221" s="70"/>
      <c r="AO1221" s="70"/>
      <c r="AP1221" s="70"/>
      <c r="AQ1221" s="70"/>
      <c r="AR1221" s="70"/>
      <c r="AS1221" s="70"/>
      <c r="AT1221" s="70"/>
      <c r="AU1221" s="70"/>
      <c r="AV1221" s="70"/>
      <c r="AW1221" s="70"/>
      <c r="AX1221" s="70"/>
      <c r="AY1221" s="70"/>
      <c r="AZ1221" s="70"/>
      <c r="BA1221" s="70"/>
      <c r="BB1221" s="70"/>
      <c r="BC1221" s="70"/>
      <c r="BD1221" s="70"/>
      <c r="BE1221" s="70"/>
      <c r="BF1221" s="70"/>
      <c r="BG1221" s="70"/>
      <c r="BH1221" s="70"/>
      <c r="BI1221" s="70"/>
      <c r="BJ1221" s="70"/>
      <c r="BK1221" s="70"/>
      <c r="BL1221" s="70"/>
      <c r="BM1221" s="70"/>
      <c r="BN1221" s="70"/>
      <c r="BO1221" s="70"/>
      <c r="BP1221" s="70"/>
      <c r="BQ1221" s="70"/>
      <c r="BR1221" s="70"/>
      <c r="BS1221" s="70"/>
      <c r="BT1221" s="70"/>
      <c r="BU1221" s="70"/>
      <c r="BV1221" s="70"/>
      <c r="BW1221" s="70"/>
      <c r="BX1221" s="70"/>
      <c r="BY1221" s="70"/>
      <c r="BZ1221" s="70"/>
      <c r="CA1221" s="70"/>
    </row>
    <row r="1222" spans="2:79" s="67" customFormat="1" hidden="1">
      <c r="B1222" s="85"/>
      <c r="C1222" s="86"/>
      <c r="D1222" s="250"/>
      <c r="E1222" s="84"/>
      <c r="F1222" s="70"/>
      <c r="G1222" s="70"/>
      <c r="H1222" s="70"/>
      <c r="I1222" s="70"/>
      <c r="J1222" s="70"/>
      <c r="K1222" s="70"/>
      <c r="L1222" s="70"/>
      <c r="M1222" s="70"/>
      <c r="N1222" s="70"/>
      <c r="O1222" s="70"/>
      <c r="P1222" s="70"/>
      <c r="Q1222" s="70"/>
      <c r="R1222" s="70"/>
      <c r="S1222" s="70"/>
      <c r="T1222" s="70"/>
      <c r="U1222" s="70"/>
      <c r="V1222" s="70"/>
      <c r="W1222" s="70"/>
      <c r="X1222" s="70"/>
      <c r="Y1222" s="70"/>
      <c r="Z1222" s="70"/>
      <c r="AA1222" s="70"/>
      <c r="AB1222" s="70"/>
      <c r="AC1222" s="70"/>
      <c r="AD1222" s="70"/>
      <c r="AE1222" s="70"/>
      <c r="AF1222" s="70"/>
      <c r="AG1222" s="70"/>
      <c r="AH1222" s="70"/>
      <c r="AI1222" s="70"/>
      <c r="AJ1222" s="70"/>
      <c r="AK1222" s="70"/>
      <c r="AL1222" s="70"/>
      <c r="AM1222" s="70"/>
      <c r="AN1222" s="70"/>
      <c r="AO1222" s="70"/>
      <c r="AP1222" s="70"/>
      <c r="AQ1222" s="70"/>
      <c r="AR1222" s="70"/>
      <c r="AS1222" s="70"/>
      <c r="AT1222" s="70"/>
      <c r="AU1222" s="70"/>
      <c r="AV1222" s="70"/>
      <c r="AW1222" s="70"/>
      <c r="AX1222" s="70"/>
      <c r="AY1222" s="70"/>
      <c r="AZ1222" s="70"/>
      <c r="BA1222" s="70"/>
      <c r="BB1222" s="70"/>
      <c r="BC1222" s="70"/>
      <c r="BD1222" s="70"/>
      <c r="BE1222" s="70"/>
      <c r="BF1222" s="70"/>
      <c r="BG1222" s="70"/>
      <c r="BH1222" s="70"/>
      <c r="BI1222" s="70"/>
      <c r="BJ1222" s="70"/>
      <c r="BK1222" s="70"/>
      <c r="BL1222" s="70"/>
      <c r="BM1222" s="70"/>
      <c r="BN1222" s="70"/>
      <c r="BO1222" s="70"/>
      <c r="BP1222" s="70"/>
      <c r="BQ1222" s="70"/>
      <c r="BR1222" s="70"/>
      <c r="BS1222" s="70"/>
      <c r="BT1222" s="70"/>
      <c r="BU1222" s="70"/>
      <c r="BV1222" s="70"/>
      <c r="BW1222" s="70"/>
      <c r="BX1222" s="70"/>
      <c r="BY1222" s="70"/>
      <c r="BZ1222" s="70"/>
      <c r="CA1222" s="70"/>
    </row>
    <row r="1223" spans="2:79" s="67" customFormat="1" hidden="1">
      <c r="B1223" s="85"/>
      <c r="C1223" s="86"/>
      <c r="D1223" s="250"/>
      <c r="E1223" s="84"/>
      <c r="F1223" s="70"/>
      <c r="G1223" s="70"/>
      <c r="H1223" s="70"/>
      <c r="I1223" s="70"/>
      <c r="J1223" s="70"/>
      <c r="K1223" s="70"/>
      <c r="L1223" s="70"/>
      <c r="M1223" s="70"/>
      <c r="N1223" s="70"/>
      <c r="O1223" s="70"/>
      <c r="P1223" s="70"/>
      <c r="Q1223" s="70"/>
      <c r="R1223" s="70"/>
      <c r="S1223" s="70"/>
      <c r="T1223" s="70"/>
      <c r="U1223" s="70"/>
      <c r="V1223" s="70"/>
      <c r="W1223" s="70"/>
      <c r="X1223" s="70"/>
      <c r="Y1223" s="70"/>
      <c r="Z1223" s="70"/>
      <c r="AA1223" s="70"/>
      <c r="AB1223" s="70"/>
      <c r="AC1223" s="70"/>
      <c r="AD1223" s="70"/>
      <c r="AE1223" s="70"/>
      <c r="AF1223" s="70"/>
      <c r="AG1223" s="70"/>
      <c r="AH1223" s="70"/>
      <c r="AI1223" s="70"/>
      <c r="AJ1223" s="70"/>
      <c r="AK1223" s="70"/>
      <c r="AL1223" s="70"/>
      <c r="AM1223" s="70"/>
      <c r="AN1223" s="70"/>
      <c r="AO1223" s="70"/>
      <c r="AP1223" s="70"/>
      <c r="AQ1223" s="70"/>
      <c r="AR1223" s="70"/>
      <c r="AS1223" s="70"/>
      <c r="AT1223" s="70"/>
      <c r="AU1223" s="70"/>
      <c r="AV1223" s="70"/>
      <c r="AW1223" s="70"/>
      <c r="AX1223" s="70"/>
      <c r="AY1223" s="70"/>
      <c r="AZ1223" s="70"/>
      <c r="BA1223" s="70"/>
      <c r="BB1223" s="70"/>
      <c r="BC1223" s="70"/>
      <c r="BD1223" s="70"/>
      <c r="BE1223" s="70"/>
      <c r="BF1223" s="70"/>
      <c r="BG1223" s="70"/>
      <c r="BH1223" s="70"/>
      <c r="BI1223" s="70"/>
      <c r="BJ1223" s="70"/>
      <c r="BK1223" s="70"/>
      <c r="BL1223" s="70"/>
      <c r="BM1223" s="70"/>
      <c r="BN1223" s="70"/>
      <c r="BO1223" s="70"/>
      <c r="BP1223" s="70"/>
      <c r="BQ1223" s="70"/>
      <c r="BR1223" s="70"/>
      <c r="BS1223" s="70"/>
      <c r="BT1223" s="70"/>
      <c r="BU1223" s="70"/>
      <c r="BV1223" s="70"/>
      <c r="BW1223" s="70"/>
      <c r="BX1223" s="70"/>
      <c r="BY1223" s="70"/>
      <c r="BZ1223" s="70"/>
      <c r="CA1223" s="70"/>
    </row>
    <row r="1224" spans="2:79" s="67" customFormat="1" hidden="1">
      <c r="B1224" s="85"/>
      <c r="C1224" s="86"/>
      <c r="D1224" s="250"/>
      <c r="E1224" s="84"/>
      <c r="F1224" s="70"/>
      <c r="G1224" s="70"/>
      <c r="H1224" s="70"/>
      <c r="I1224" s="70"/>
      <c r="J1224" s="70"/>
      <c r="K1224" s="70"/>
      <c r="L1224" s="70"/>
      <c r="M1224" s="70"/>
      <c r="N1224" s="70"/>
      <c r="O1224" s="70"/>
      <c r="P1224" s="70"/>
      <c r="Q1224" s="70"/>
      <c r="R1224" s="70"/>
      <c r="S1224" s="70"/>
      <c r="T1224" s="70"/>
      <c r="U1224" s="70"/>
      <c r="V1224" s="70"/>
      <c r="W1224" s="70"/>
      <c r="X1224" s="70"/>
      <c r="Y1224" s="70"/>
      <c r="Z1224" s="70"/>
      <c r="AA1224" s="70"/>
      <c r="AB1224" s="70"/>
      <c r="AC1224" s="70"/>
      <c r="AD1224" s="70"/>
      <c r="AE1224" s="70"/>
      <c r="AF1224" s="70"/>
      <c r="AG1224" s="70"/>
      <c r="AH1224" s="70"/>
      <c r="AI1224" s="70"/>
      <c r="AJ1224" s="70"/>
      <c r="AK1224" s="70"/>
      <c r="AL1224" s="70"/>
      <c r="AM1224" s="70"/>
      <c r="AN1224" s="70"/>
      <c r="AO1224" s="70"/>
      <c r="AP1224" s="70"/>
      <c r="AQ1224" s="70"/>
      <c r="AR1224" s="70"/>
      <c r="AS1224" s="70"/>
      <c r="AT1224" s="70"/>
      <c r="AU1224" s="70"/>
      <c r="AV1224" s="70"/>
      <c r="AW1224" s="70"/>
      <c r="AX1224" s="70"/>
      <c r="AY1224" s="70"/>
      <c r="AZ1224" s="70"/>
      <c r="BA1224" s="70"/>
      <c r="BB1224" s="70"/>
      <c r="BC1224" s="70"/>
      <c r="BD1224" s="70"/>
      <c r="BE1224" s="70"/>
      <c r="BF1224" s="70"/>
      <c r="BG1224" s="70"/>
      <c r="BH1224" s="70"/>
      <c r="BI1224" s="70"/>
      <c r="BJ1224" s="70"/>
      <c r="BK1224" s="70"/>
      <c r="BL1224" s="70"/>
      <c r="BM1224" s="70"/>
      <c r="BN1224" s="70"/>
      <c r="BO1224" s="70"/>
      <c r="BP1224" s="70"/>
      <c r="BQ1224" s="70"/>
      <c r="BR1224" s="70"/>
      <c r="BS1224" s="70"/>
      <c r="BT1224" s="70"/>
      <c r="BU1224" s="70"/>
      <c r="BV1224" s="70"/>
      <c r="BW1224" s="70"/>
      <c r="BX1224" s="70"/>
      <c r="BY1224" s="70"/>
      <c r="BZ1224" s="70"/>
      <c r="CA1224" s="70"/>
    </row>
    <row r="1225" spans="2:79" s="67" customFormat="1" hidden="1">
      <c r="B1225" s="85"/>
      <c r="C1225" s="86"/>
      <c r="D1225" s="250"/>
      <c r="E1225" s="84"/>
      <c r="F1225" s="70"/>
      <c r="G1225" s="70"/>
      <c r="H1225" s="70"/>
      <c r="I1225" s="70"/>
      <c r="J1225" s="70"/>
      <c r="K1225" s="70"/>
      <c r="L1225" s="70"/>
      <c r="M1225" s="70"/>
      <c r="N1225" s="70"/>
      <c r="O1225" s="70"/>
      <c r="P1225" s="70"/>
      <c r="Q1225" s="70"/>
      <c r="R1225" s="70"/>
      <c r="S1225" s="70"/>
      <c r="T1225" s="70"/>
      <c r="U1225" s="70"/>
      <c r="V1225" s="70"/>
      <c r="W1225" s="70"/>
      <c r="X1225" s="70"/>
      <c r="Y1225" s="70"/>
      <c r="Z1225" s="70"/>
      <c r="AA1225" s="70"/>
      <c r="AB1225" s="70"/>
      <c r="AC1225" s="70"/>
      <c r="AD1225" s="70"/>
      <c r="AE1225" s="70"/>
      <c r="AF1225" s="70"/>
      <c r="AG1225" s="70"/>
      <c r="AH1225" s="70"/>
      <c r="AI1225" s="70"/>
      <c r="AJ1225" s="70"/>
      <c r="AK1225" s="70"/>
      <c r="AL1225" s="70"/>
      <c r="AM1225" s="70"/>
      <c r="AN1225" s="70"/>
      <c r="AO1225" s="70"/>
      <c r="AP1225" s="70"/>
      <c r="AQ1225" s="70"/>
      <c r="AR1225" s="70"/>
      <c r="AS1225" s="70"/>
      <c r="AT1225" s="70"/>
      <c r="AU1225" s="70"/>
      <c r="AV1225" s="70"/>
      <c r="AW1225" s="70"/>
      <c r="AX1225" s="70"/>
      <c r="AY1225" s="70"/>
      <c r="AZ1225" s="70"/>
      <c r="BA1225" s="70"/>
      <c r="BB1225" s="70"/>
      <c r="BC1225" s="70"/>
      <c r="BD1225" s="70"/>
      <c r="BE1225" s="70"/>
      <c r="BF1225" s="70"/>
      <c r="BG1225" s="70"/>
      <c r="BH1225" s="70"/>
      <c r="BI1225" s="70"/>
      <c r="BJ1225" s="70"/>
      <c r="BK1225" s="70"/>
      <c r="BL1225" s="70"/>
      <c r="BM1225" s="70"/>
      <c r="BN1225" s="70"/>
      <c r="BO1225" s="70"/>
      <c r="BP1225" s="70"/>
      <c r="BQ1225" s="70"/>
      <c r="BR1225" s="70"/>
      <c r="BS1225" s="70"/>
      <c r="BT1225" s="70"/>
      <c r="BU1225" s="70"/>
      <c r="BV1225" s="70"/>
      <c r="BW1225" s="70"/>
      <c r="BX1225" s="70"/>
      <c r="BY1225" s="70"/>
      <c r="BZ1225" s="70"/>
      <c r="CA1225" s="70"/>
    </row>
    <row r="1226" spans="2:79" s="67" customFormat="1" hidden="1">
      <c r="B1226" s="85"/>
      <c r="C1226" s="86"/>
      <c r="D1226" s="250"/>
      <c r="E1226" s="84"/>
      <c r="F1226" s="70"/>
      <c r="G1226" s="70"/>
      <c r="H1226" s="70"/>
      <c r="I1226" s="70"/>
      <c r="J1226" s="70"/>
      <c r="K1226" s="70"/>
      <c r="L1226" s="70"/>
      <c r="M1226" s="70"/>
      <c r="N1226" s="70"/>
      <c r="O1226" s="70"/>
      <c r="P1226" s="70"/>
      <c r="Q1226" s="70"/>
      <c r="R1226" s="70"/>
      <c r="S1226" s="70"/>
      <c r="T1226" s="70"/>
      <c r="U1226" s="70"/>
      <c r="V1226" s="70"/>
      <c r="W1226" s="70"/>
      <c r="X1226" s="70"/>
      <c r="Y1226" s="70"/>
      <c r="Z1226" s="70"/>
      <c r="AA1226" s="70"/>
      <c r="AB1226" s="70"/>
      <c r="AC1226" s="70"/>
      <c r="AD1226" s="70"/>
      <c r="AE1226" s="70"/>
      <c r="AF1226" s="70"/>
      <c r="AG1226" s="70"/>
      <c r="AH1226" s="70"/>
      <c r="AI1226" s="70"/>
      <c r="AJ1226" s="70"/>
      <c r="AK1226" s="70"/>
      <c r="AL1226" s="70"/>
      <c r="AM1226" s="70"/>
      <c r="AN1226" s="70"/>
      <c r="AO1226" s="70"/>
      <c r="AP1226" s="70"/>
      <c r="AQ1226" s="70"/>
      <c r="AR1226" s="70"/>
      <c r="AS1226" s="70"/>
      <c r="AT1226" s="70"/>
      <c r="AU1226" s="70"/>
      <c r="AV1226" s="70"/>
      <c r="AW1226" s="70"/>
      <c r="AX1226" s="70"/>
      <c r="AY1226" s="70"/>
      <c r="AZ1226" s="70"/>
      <c r="BA1226" s="70"/>
      <c r="BB1226" s="70"/>
      <c r="BC1226" s="70"/>
      <c r="BD1226" s="70"/>
      <c r="BE1226" s="70"/>
      <c r="BF1226" s="70"/>
      <c r="BG1226" s="70"/>
      <c r="BH1226" s="70"/>
      <c r="BI1226" s="70"/>
      <c r="BJ1226" s="70"/>
      <c r="BK1226" s="70"/>
      <c r="BL1226" s="70"/>
      <c r="BM1226" s="70"/>
      <c r="BN1226" s="70"/>
      <c r="BO1226" s="70"/>
      <c r="BP1226" s="70"/>
      <c r="BQ1226" s="70"/>
      <c r="BR1226" s="70"/>
      <c r="BS1226" s="70"/>
      <c r="BT1226" s="70"/>
      <c r="BU1226" s="70"/>
      <c r="BV1226" s="70"/>
      <c r="BW1226" s="70"/>
      <c r="BX1226" s="70"/>
      <c r="BY1226" s="70"/>
      <c r="BZ1226" s="70"/>
      <c r="CA1226" s="70"/>
    </row>
    <row r="1227" spans="2:79"/>
    <row r="1228" spans="2:79"/>
    <row r="1229" spans="2:79"/>
    <row r="1230" spans="2:79"/>
    <row r="1231" spans="2:79"/>
    <row r="1232" spans="2:79"/>
    <row r="1233" spans="2:79"/>
    <row r="1234" spans="2:79"/>
    <row r="1235" spans="2:79"/>
    <row r="1236" spans="2:79" s="67" customFormat="1" hidden="1">
      <c r="B1236" s="85"/>
      <c r="C1236" s="86"/>
      <c r="D1236" s="250"/>
      <c r="E1236" s="84"/>
      <c r="F1236" s="70"/>
      <c r="G1236" s="70"/>
      <c r="H1236" s="70"/>
      <c r="I1236" s="70"/>
      <c r="J1236" s="70"/>
      <c r="K1236" s="70"/>
      <c r="L1236" s="70"/>
      <c r="M1236" s="70"/>
      <c r="N1236" s="70"/>
      <c r="O1236" s="70"/>
      <c r="P1236" s="70"/>
      <c r="Q1236" s="70"/>
      <c r="R1236" s="70"/>
      <c r="S1236" s="70"/>
      <c r="T1236" s="70"/>
      <c r="U1236" s="70"/>
      <c r="V1236" s="70"/>
      <c r="W1236" s="70"/>
      <c r="X1236" s="70"/>
      <c r="Y1236" s="70"/>
      <c r="Z1236" s="70"/>
      <c r="AA1236" s="70"/>
      <c r="AB1236" s="70"/>
      <c r="AC1236" s="70"/>
      <c r="AD1236" s="70"/>
      <c r="AE1236" s="70"/>
      <c r="AF1236" s="70"/>
      <c r="AG1236" s="70"/>
      <c r="AH1236" s="70"/>
      <c r="AI1236" s="70"/>
      <c r="AJ1236" s="70"/>
      <c r="AK1236" s="70"/>
      <c r="AL1236" s="70"/>
      <c r="AM1236" s="70"/>
      <c r="AN1236" s="70"/>
      <c r="AO1236" s="70"/>
      <c r="AP1236" s="70"/>
      <c r="AQ1236" s="70"/>
      <c r="AR1236" s="70"/>
      <c r="AS1236" s="70"/>
      <c r="AT1236" s="70"/>
      <c r="AU1236" s="70"/>
      <c r="AV1236" s="70"/>
      <c r="AW1236" s="70"/>
      <c r="AX1236" s="70"/>
      <c r="AY1236" s="70"/>
      <c r="AZ1236" s="70"/>
      <c r="BA1236" s="70"/>
      <c r="BB1236" s="70"/>
      <c r="BC1236" s="70"/>
      <c r="BD1236" s="70"/>
      <c r="BE1236" s="70"/>
      <c r="BF1236" s="70"/>
      <c r="BG1236" s="70"/>
      <c r="BH1236" s="70"/>
      <c r="BI1236" s="70"/>
      <c r="BJ1236" s="70"/>
      <c r="BK1236" s="70"/>
      <c r="BL1236" s="70"/>
      <c r="BM1236" s="70"/>
      <c r="BN1236" s="70"/>
      <c r="BO1236" s="70"/>
      <c r="BP1236" s="70"/>
      <c r="BQ1236" s="70"/>
      <c r="BR1236" s="70"/>
      <c r="BS1236" s="70"/>
      <c r="BT1236" s="70"/>
      <c r="BU1236" s="70"/>
      <c r="BV1236" s="70"/>
      <c r="BW1236" s="70"/>
      <c r="BX1236" s="70"/>
      <c r="BY1236" s="70"/>
      <c r="BZ1236" s="70"/>
      <c r="CA1236" s="70"/>
    </row>
    <row r="1237" spans="2:79" s="67" customFormat="1" hidden="1">
      <c r="B1237" s="85"/>
      <c r="C1237" s="86"/>
      <c r="D1237" s="250"/>
      <c r="E1237" s="84"/>
      <c r="F1237" s="70"/>
      <c r="G1237" s="70"/>
      <c r="H1237" s="70"/>
      <c r="I1237" s="70"/>
      <c r="J1237" s="70"/>
      <c r="K1237" s="70"/>
      <c r="L1237" s="70"/>
      <c r="M1237" s="70"/>
      <c r="N1237" s="70"/>
      <c r="O1237" s="70"/>
      <c r="P1237" s="70"/>
      <c r="Q1237" s="70"/>
      <c r="R1237" s="70"/>
      <c r="S1237" s="70"/>
      <c r="T1237" s="70"/>
      <c r="U1237" s="70"/>
      <c r="V1237" s="70"/>
      <c r="W1237" s="70"/>
      <c r="X1237" s="70"/>
      <c r="Y1237" s="70"/>
      <c r="Z1237" s="70"/>
      <c r="AA1237" s="70"/>
      <c r="AB1237" s="70"/>
      <c r="AC1237" s="70"/>
      <c r="AD1237" s="70"/>
      <c r="AE1237" s="70"/>
      <c r="AF1237" s="70"/>
      <c r="AG1237" s="70"/>
      <c r="AH1237" s="70"/>
      <c r="AI1237" s="70"/>
      <c r="AJ1237" s="70"/>
      <c r="AK1237" s="70"/>
      <c r="AL1237" s="70"/>
      <c r="AM1237" s="70"/>
      <c r="AN1237" s="70"/>
      <c r="AO1237" s="70"/>
      <c r="AP1237" s="70"/>
      <c r="AQ1237" s="70"/>
      <c r="AR1237" s="70"/>
      <c r="AS1237" s="70"/>
      <c r="AT1237" s="70"/>
      <c r="AU1237" s="70"/>
      <c r="AV1237" s="70"/>
      <c r="AW1237" s="70"/>
      <c r="AX1237" s="70"/>
      <c r="AY1237" s="70"/>
      <c r="AZ1237" s="70"/>
      <c r="BA1237" s="70"/>
      <c r="BB1237" s="70"/>
      <c r="BC1237" s="70"/>
      <c r="BD1237" s="70"/>
      <c r="BE1237" s="70"/>
      <c r="BF1237" s="70"/>
      <c r="BG1237" s="70"/>
      <c r="BH1237" s="70"/>
      <c r="BI1237" s="70"/>
      <c r="BJ1237" s="70"/>
      <c r="BK1237" s="70"/>
      <c r="BL1237" s="70"/>
      <c r="BM1237" s="70"/>
      <c r="BN1237" s="70"/>
      <c r="BO1237" s="70"/>
      <c r="BP1237" s="70"/>
      <c r="BQ1237" s="70"/>
      <c r="BR1237" s="70"/>
      <c r="BS1237" s="70"/>
      <c r="BT1237" s="70"/>
      <c r="BU1237" s="70"/>
      <c r="BV1237" s="70"/>
      <c r="BW1237" s="70"/>
      <c r="BX1237" s="70"/>
      <c r="BY1237" s="70"/>
      <c r="BZ1237" s="70"/>
      <c r="CA1237" s="70"/>
    </row>
    <row r="1238" spans="2:79" s="67" customFormat="1" hidden="1">
      <c r="B1238" s="85"/>
      <c r="C1238" s="86"/>
      <c r="D1238" s="250"/>
      <c r="E1238" s="84"/>
      <c r="F1238" s="70"/>
      <c r="G1238" s="70"/>
      <c r="H1238" s="70"/>
      <c r="I1238" s="70"/>
      <c r="J1238" s="70"/>
      <c r="K1238" s="70"/>
      <c r="L1238" s="70"/>
      <c r="M1238" s="70"/>
      <c r="N1238" s="70"/>
      <c r="O1238" s="70"/>
      <c r="P1238" s="70"/>
      <c r="Q1238" s="70"/>
      <c r="R1238" s="70"/>
      <c r="S1238" s="70"/>
      <c r="T1238" s="70"/>
      <c r="U1238" s="70"/>
      <c r="V1238" s="70"/>
      <c r="W1238" s="70"/>
      <c r="X1238" s="70"/>
      <c r="Y1238" s="70"/>
      <c r="Z1238" s="70"/>
      <c r="AA1238" s="70"/>
      <c r="AB1238" s="70"/>
      <c r="AC1238" s="70"/>
      <c r="AD1238" s="70"/>
      <c r="AE1238" s="70"/>
      <c r="AF1238" s="70"/>
      <c r="AG1238" s="70"/>
      <c r="AH1238" s="70"/>
      <c r="AI1238" s="70"/>
      <c r="AJ1238" s="70"/>
      <c r="AK1238" s="70"/>
      <c r="AL1238" s="70"/>
      <c r="AM1238" s="70"/>
      <c r="AN1238" s="70"/>
      <c r="AO1238" s="70"/>
      <c r="AP1238" s="70"/>
      <c r="AQ1238" s="70"/>
      <c r="AR1238" s="70"/>
      <c r="AS1238" s="70"/>
      <c r="AT1238" s="70"/>
      <c r="AU1238" s="70"/>
      <c r="AV1238" s="70"/>
      <c r="AW1238" s="70"/>
      <c r="AX1238" s="70"/>
      <c r="AY1238" s="70"/>
      <c r="AZ1238" s="70"/>
      <c r="BA1238" s="70"/>
      <c r="BB1238" s="70"/>
      <c r="BC1238" s="70"/>
      <c r="BD1238" s="70"/>
      <c r="BE1238" s="70"/>
      <c r="BF1238" s="70"/>
      <c r="BG1238" s="70"/>
      <c r="BH1238" s="70"/>
      <c r="BI1238" s="70"/>
      <c r="BJ1238" s="70"/>
      <c r="BK1238" s="70"/>
      <c r="BL1238" s="70"/>
      <c r="BM1238" s="70"/>
      <c r="BN1238" s="70"/>
      <c r="BO1238" s="70"/>
      <c r="BP1238" s="70"/>
      <c r="BQ1238" s="70"/>
      <c r="BR1238" s="70"/>
      <c r="BS1238" s="70"/>
      <c r="BT1238" s="70"/>
      <c r="BU1238" s="70"/>
      <c r="BV1238" s="70"/>
      <c r="BW1238" s="70"/>
      <c r="BX1238" s="70"/>
      <c r="BY1238" s="70"/>
      <c r="BZ1238" s="70"/>
      <c r="CA1238" s="70"/>
    </row>
    <row r="1239" spans="2:79" s="67" customFormat="1" hidden="1">
      <c r="B1239" s="85"/>
      <c r="C1239" s="86"/>
      <c r="D1239" s="250"/>
      <c r="E1239" s="84"/>
      <c r="F1239" s="70"/>
      <c r="G1239" s="70"/>
      <c r="H1239" s="70"/>
      <c r="I1239" s="70"/>
      <c r="J1239" s="70"/>
      <c r="K1239" s="70"/>
      <c r="L1239" s="70"/>
      <c r="M1239" s="70"/>
      <c r="N1239" s="70"/>
      <c r="O1239" s="70"/>
      <c r="P1239" s="70"/>
      <c r="Q1239" s="70"/>
      <c r="R1239" s="70"/>
      <c r="S1239" s="70"/>
      <c r="T1239" s="70"/>
      <c r="U1239" s="70"/>
      <c r="V1239" s="70"/>
      <c r="W1239" s="70"/>
      <c r="X1239" s="70"/>
      <c r="Y1239" s="70"/>
      <c r="Z1239" s="70"/>
      <c r="AA1239" s="70"/>
      <c r="AB1239" s="70"/>
      <c r="AC1239" s="70"/>
      <c r="AD1239" s="70"/>
      <c r="AE1239" s="70"/>
      <c r="AF1239" s="70"/>
      <c r="AG1239" s="70"/>
      <c r="AH1239" s="70"/>
      <c r="AI1239" s="70"/>
      <c r="AJ1239" s="70"/>
      <c r="AK1239" s="70"/>
      <c r="AL1239" s="70"/>
      <c r="AM1239" s="70"/>
      <c r="AN1239" s="70"/>
      <c r="AO1239" s="70"/>
      <c r="AP1239" s="70"/>
      <c r="AQ1239" s="70"/>
      <c r="AR1239" s="70"/>
      <c r="AS1239" s="70"/>
      <c r="AT1239" s="70"/>
      <c r="AU1239" s="70"/>
      <c r="AV1239" s="70"/>
      <c r="AW1239" s="70"/>
      <c r="AX1239" s="70"/>
      <c r="AY1239" s="70"/>
      <c r="AZ1239" s="70"/>
      <c r="BA1239" s="70"/>
      <c r="BB1239" s="70"/>
      <c r="BC1239" s="70"/>
      <c r="BD1239" s="70"/>
      <c r="BE1239" s="70"/>
      <c r="BF1239" s="70"/>
      <c r="BG1239" s="70"/>
      <c r="BH1239" s="70"/>
      <c r="BI1239" s="70"/>
      <c r="BJ1239" s="70"/>
      <c r="BK1239" s="70"/>
      <c r="BL1239" s="70"/>
      <c r="BM1239" s="70"/>
      <c r="BN1239" s="70"/>
      <c r="BO1239" s="70"/>
      <c r="BP1239" s="70"/>
      <c r="BQ1239" s="70"/>
      <c r="BR1239" s="70"/>
      <c r="BS1239" s="70"/>
      <c r="BT1239" s="70"/>
      <c r="BU1239" s="70"/>
      <c r="BV1239" s="70"/>
      <c r="BW1239" s="70"/>
      <c r="BX1239" s="70"/>
      <c r="BY1239" s="70"/>
      <c r="BZ1239" s="70"/>
      <c r="CA1239" s="70"/>
    </row>
    <row r="1240" spans="2:79" s="67" customFormat="1" hidden="1">
      <c r="B1240" s="85"/>
      <c r="C1240" s="86"/>
      <c r="D1240" s="250"/>
      <c r="E1240" s="84"/>
      <c r="F1240" s="70"/>
      <c r="G1240" s="70"/>
      <c r="H1240" s="70"/>
      <c r="I1240" s="70"/>
      <c r="J1240" s="70"/>
      <c r="K1240" s="70"/>
      <c r="L1240" s="70"/>
      <c r="M1240" s="70"/>
      <c r="N1240" s="70"/>
      <c r="O1240" s="70"/>
      <c r="P1240" s="70"/>
      <c r="Q1240" s="70"/>
      <c r="R1240" s="70"/>
      <c r="S1240" s="70"/>
      <c r="T1240" s="70"/>
      <c r="U1240" s="70"/>
      <c r="V1240" s="70"/>
      <c r="W1240" s="70"/>
      <c r="X1240" s="70"/>
      <c r="Y1240" s="70"/>
      <c r="Z1240" s="70"/>
      <c r="AA1240" s="70"/>
      <c r="AB1240" s="70"/>
      <c r="AC1240" s="70"/>
      <c r="AD1240" s="70"/>
      <c r="AE1240" s="70"/>
      <c r="AF1240" s="70"/>
      <c r="AG1240" s="70"/>
      <c r="AH1240" s="70"/>
      <c r="AI1240" s="70"/>
      <c r="AJ1240" s="70"/>
      <c r="AK1240" s="70"/>
      <c r="AL1240" s="70"/>
      <c r="AM1240" s="70"/>
      <c r="AN1240" s="70"/>
      <c r="AO1240" s="70"/>
      <c r="AP1240" s="70"/>
      <c r="AQ1240" s="70"/>
      <c r="AR1240" s="70"/>
      <c r="AS1240" s="70"/>
      <c r="AT1240" s="70"/>
      <c r="AU1240" s="70"/>
      <c r="AV1240" s="70"/>
      <c r="AW1240" s="70"/>
      <c r="AX1240" s="70"/>
      <c r="AY1240" s="70"/>
      <c r="AZ1240" s="70"/>
      <c r="BA1240" s="70"/>
      <c r="BB1240" s="70"/>
      <c r="BC1240" s="70"/>
      <c r="BD1240" s="70"/>
      <c r="BE1240" s="70"/>
      <c r="BF1240" s="70"/>
      <c r="BG1240" s="70"/>
      <c r="BH1240" s="70"/>
      <c r="BI1240" s="70"/>
      <c r="BJ1240" s="70"/>
      <c r="BK1240" s="70"/>
      <c r="BL1240" s="70"/>
      <c r="BM1240" s="70"/>
      <c r="BN1240" s="70"/>
      <c r="BO1240" s="70"/>
      <c r="BP1240" s="70"/>
      <c r="BQ1240" s="70"/>
      <c r="BR1240" s="70"/>
      <c r="BS1240" s="70"/>
      <c r="BT1240" s="70"/>
      <c r="BU1240" s="70"/>
      <c r="BV1240" s="70"/>
      <c r="BW1240" s="70"/>
      <c r="BX1240" s="70"/>
      <c r="BY1240" s="70"/>
      <c r="BZ1240" s="70"/>
      <c r="CA1240" s="70"/>
    </row>
    <row r="1241" spans="2:79" s="67" customFormat="1" hidden="1">
      <c r="B1241" s="85"/>
      <c r="C1241" s="86"/>
      <c r="D1241" s="250"/>
      <c r="E1241" s="84"/>
      <c r="F1241" s="70"/>
      <c r="G1241" s="70"/>
      <c r="H1241" s="70"/>
      <c r="I1241" s="70"/>
      <c r="J1241" s="70"/>
      <c r="K1241" s="70"/>
      <c r="L1241" s="70"/>
      <c r="M1241" s="70"/>
      <c r="N1241" s="70"/>
      <c r="O1241" s="70"/>
      <c r="P1241" s="70"/>
      <c r="Q1241" s="70"/>
      <c r="R1241" s="70"/>
      <c r="S1241" s="70"/>
      <c r="T1241" s="70"/>
      <c r="U1241" s="70"/>
      <c r="V1241" s="70"/>
      <c r="W1241" s="70"/>
      <c r="X1241" s="70"/>
      <c r="Y1241" s="70"/>
      <c r="Z1241" s="70"/>
      <c r="AA1241" s="70"/>
      <c r="AB1241" s="70"/>
      <c r="AC1241" s="70"/>
      <c r="AD1241" s="70"/>
      <c r="AE1241" s="70"/>
      <c r="AF1241" s="70"/>
      <c r="AG1241" s="70"/>
      <c r="AH1241" s="70"/>
      <c r="AI1241" s="70"/>
      <c r="AJ1241" s="70"/>
      <c r="AK1241" s="70"/>
      <c r="AL1241" s="70"/>
      <c r="AM1241" s="70"/>
      <c r="AN1241" s="70"/>
      <c r="AO1241" s="70"/>
      <c r="AP1241" s="70"/>
      <c r="AQ1241" s="70"/>
      <c r="AR1241" s="70"/>
      <c r="AS1241" s="70"/>
      <c r="AT1241" s="70"/>
      <c r="AU1241" s="70"/>
      <c r="AV1241" s="70"/>
      <c r="AW1241" s="70"/>
      <c r="AX1241" s="70"/>
      <c r="AY1241" s="70"/>
      <c r="AZ1241" s="70"/>
      <c r="BA1241" s="70"/>
      <c r="BB1241" s="70"/>
      <c r="BC1241" s="70"/>
      <c r="BD1241" s="70"/>
      <c r="BE1241" s="70"/>
      <c r="BF1241" s="70"/>
      <c r="BG1241" s="70"/>
      <c r="BH1241" s="70"/>
      <c r="BI1241" s="70"/>
      <c r="BJ1241" s="70"/>
      <c r="BK1241" s="70"/>
      <c r="BL1241" s="70"/>
      <c r="BM1241" s="70"/>
      <c r="BN1241" s="70"/>
      <c r="BO1241" s="70"/>
      <c r="BP1241" s="70"/>
      <c r="BQ1241" s="70"/>
      <c r="BR1241" s="70"/>
      <c r="BS1241" s="70"/>
      <c r="BT1241" s="70"/>
      <c r="BU1241" s="70"/>
      <c r="BV1241" s="70"/>
      <c r="BW1241" s="70"/>
      <c r="BX1241" s="70"/>
      <c r="BY1241" s="70"/>
      <c r="BZ1241" s="70"/>
      <c r="CA1241" s="70"/>
    </row>
    <row r="1242" spans="2:79" s="67" customFormat="1" hidden="1">
      <c r="B1242" s="85"/>
      <c r="C1242" s="86"/>
      <c r="D1242" s="250"/>
      <c r="E1242" s="84"/>
      <c r="F1242" s="70"/>
      <c r="G1242" s="70"/>
      <c r="H1242" s="70"/>
      <c r="I1242" s="70"/>
      <c r="J1242" s="70"/>
      <c r="K1242" s="70"/>
      <c r="L1242" s="70"/>
      <c r="M1242" s="70"/>
      <c r="N1242" s="70"/>
      <c r="O1242" s="70"/>
      <c r="P1242" s="70"/>
      <c r="Q1242" s="70"/>
      <c r="R1242" s="70"/>
      <c r="S1242" s="70"/>
      <c r="T1242" s="70"/>
      <c r="U1242" s="70"/>
      <c r="V1242" s="70"/>
      <c r="W1242" s="70"/>
      <c r="X1242" s="70"/>
      <c r="Y1242" s="70"/>
      <c r="Z1242" s="70"/>
      <c r="AA1242" s="70"/>
      <c r="AB1242" s="70"/>
      <c r="AC1242" s="70"/>
      <c r="AD1242" s="70"/>
      <c r="AE1242" s="70"/>
      <c r="AF1242" s="70"/>
      <c r="AG1242" s="70"/>
      <c r="AH1242" s="70"/>
      <c r="AI1242" s="70"/>
      <c r="AJ1242" s="70"/>
      <c r="AK1242" s="70"/>
      <c r="AL1242" s="70"/>
      <c r="AM1242" s="70"/>
      <c r="AN1242" s="70"/>
      <c r="AO1242" s="70"/>
      <c r="AP1242" s="70"/>
      <c r="AQ1242" s="70"/>
      <c r="AR1242" s="70"/>
      <c r="AS1242" s="70"/>
      <c r="AT1242" s="70"/>
      <c r="AU1242" s="70"/>
      <c r="AV1242" s="70"/>
      <c r="AW1242" s="70"/>
      <c r="AX1242" s="70"/>
      <c r="AY1242" s="70"/>
      <c r="AZ1242" s="70"/>
      <c r="BA1242" s="70"/>
      <c r="BB1242" s="70"/>
      <c r="BC1242" s="70"/>
      <c r="BD1242" s="70"/>
      <c r="BE1242" s="70"/>
      <c r="BF1242" s="70"/>
      <c r="BG1242" s="70"/>
      <c r="BH1242" s="70"/>
      <c r="BI1242" s="70"/>
      <c r="BJ1242" s="70"/>
      <c r="BK1242" s="70"/>
      <c r="BL1242" s="70"/>
      <c r="BM1242" s="70"/>
      <c r="BN1242" s="70"/>
      <c r="BO1242" s="70"/>
      <c r="BP1242" s="70"/>
      <c r="BQ1242" s="70"/>
      <c r="BR1242" s="70"/>
      <c r="BS1242" s="70"/>
      <c r="BT1242" s="70"/>
      <c r="BU1242" s="70"/>
      <c r="BV1242" s="70"/>
      <c r="BW1242" s="70"/>
      <c r="BX1242" s="70"/>
      <c r="BY1242" s="70"/>
      <c r="BZ1242" s="70"/>
      <c r="CA1242" s="70"/>
    </row>
    <row r="1243" spans="2:79" s="67" customFormat="1" hidden="1">
      <c r="B1243" s="85"/>
      <c r="C1243" s="86"/>
      <c r="D1243" s="250"/>
      <c r="E1243" s="84"/>
      <c r="F1243" s="70"/>
      <c r="G1243" s="70"/>
      <c r="H1243" s="70"/>
      <c r="I1243" s="70"/>
      <c r="J1243" s="70"/>
      <c r="K1243" s="70"/>
      <c r="L1243" s="70"/>
      <c r="M1243" s="70"/>
      <c r="N1243" s="70"/>
      <c r="O1243" s="70"/>
      <c r="P1243" s="70"/>
      <c r="Q1243" s="70"/>
      <c r="R1243" s="70"/>
      <c r="S1243" s="70"/>
      <c r="T1243" s="70"/>
      <c r="U1243" s="70"/>
      <c r="V1243" s="70"/>
      <c r="W1243" s="70"/>
      <c r="X1243" s="70"/>
      <c r="Y1243" s="70"/>
      <c r="Z1243" s="70"/>
      <c r="AA1243" s="70"/>
      <c r="AB1243" s="70"/>
      <c r="AC1243" s="70"/>
      <c r="AD1243" s="70"/>
      <c r="AE1243" s="70"/>
      <c r="AF1243" s="70"/>
      <c r="AG1243" s="70"/>
      <c r="AH1243" s="70"/>
      <c r="AI1243" s="70"/>
      <c r="AJ1243" s="70"/>
      <c r="AK1243" s="70"/>
      <c r="AL1243" s="70"/>
      <c r="AM1243" s="70"/>
      <c r="AN1243" s="70"/>
      <c r="AO1243" s="70"/>
      <c r="AP1243" s="70"/>
      <c r="AQ1243" s="70"/>
      <c r="AR1243" s="70"/>
      <c r="AS1243" s="70"/>
      <c r="AT1243" s="70"/>
      <c r="AU1243" s="70"/>
      <c r="AV1243" s="70"/>
      <c r="AW1243" s="70"/>
      <c r="AX1243" s="70"/>
      <c r="AY1243" s="70"/>
      <c r="AZ1243" s="70"/>
      <c r="BA1243" s="70"/>
      <c r="BB1243" s="70"/>
      <c r="BC1243" s="70"/>
      <c r="BD1243" s="70"/>
      <c r="BE1243" s="70"/>
      <c r="BF1243" s="70"/>
      <c r="BG1243" s="70"/>
      <c r="BH1243" s="70"/>
      <c r="BI1243" s="70"/>
      <c r="BJ1243" s="70"/>
      <c r="BK1243" s="70"/>
      <c r="BL1243" s="70"/>
      <c r="BM1243" s="70"/>
      <c r="BN1243" s="70"/>
      <c r="BO1243" s="70"/>
      <c r="BP1243" s="70"/>
      <c r="BQ1243" s="70"/>
      <c r="BR1243" s="70"/>
      <c r="BS1243" s="70"/>
      <c r="BT1243" s="70"/>
      <c r="BU1243" s="70"/>
      <c r="BV1243" s="70"/>
      <c r="BW1243" s="70"/>
      <c r="BX1243" s="70"/>
      <c r="BY1243" s="70"/>
      <c r="BZ1243" s="70"/>
      <c r="CA1243" s="70"/>
    </row>
    <row r="1244" spans="2:79" s="67" customFormat="1" hidden="1">
      <c r="B1244" s="85"/>
      <c r="C1244" s="86"/>
      <c r="D1244" s="250"/>
      <c r="E1244" s="84"/>
      <c r="F1244" s="70"/>
      <c r="G1244" s="70"/>
      <c r="H1244" s="70"/>
      <c r="I1244" s="70"/>
      <c r="J1244" s="70"/>
      <c r="K1244" s="70"/>
      <c r="L1244" s="70"/>
      <c r="M1244" s="70"/>
      <c r="N1244" s="70"/>
      <c r="O1244" s="70"/>
      <c r="P1244" s="70"/>
      <c r="Q1244" s="70"/>
      <c r="R1244" s="70"/>
      <c r="S1244" s="70"/>
      <c r="T1244" s="70"/>
      <c r="U1244" s="70"/>
      <c r="V1244" s="70"/>
      <c r="W1244" s="70"/>
      <c r="X1244" s="70"/>
      <c r="Y1244" s="70"/>
      <c r="Z1244" s="70"/>
      <c r="AA1244" s="70"/>
      <c r="AB1244" s="70"/>
      <c r="AC1244" s="70"/>
      <c r="AD1244" s="70"/>
      <c r="AE1244" s="70"/>
      <c r="AF1244" s="70"/>
      <c r="AG1244" s="70"/>
      <c r="AH1244" s="70"/>
      <c r="AI1244" s="70"/>
      <c r="AJ1244" s="70"/>
      <c r="AK1244" s="70"/>
      <c r="AL1244" s="70"/>
      <c r="AM1244" s="70"/>
      <c r="AN1244" s="70"/>
      <c r="AO1244" s="70"/>
      <c r="AP1244" s="70"/>
      <c r="AQ1244" s="70"/>
      <c r="AR1244" s="70"/>
      <c r="AS1244" s="70"/>
      <c r="AT1244" s="70"/>
      <c r="AU1244" s="70"/>
      <c r="AV1244" s="70"/>
      <c r="AW1244" s="70"/>
      <c r="AX1244" s="70"/>
      <c r="AY1244" s="70"/>
      <c r="AZ1244" s="70"/>
      <c r="BA1244" s="70"/>
      <c r="BB1244" s="70"/>
      <c r="BC1244" s="70"/>
      <c r="BD1244" s="70"/>
      <c r="BE1244" s="70"/>
      <c r="BF1244" s="70"/>
      <c r="BG1244" s="70"/>
      <c r="BH1244" s="70"/>
      <c r="BI1244" s="70"/>
      <c r="BJ1244" s="70"/>
      <c r="BK1244" s="70"/>
      <c r="BL1244" s="70"/>
      <c r="BM1244" s="70"/>
      <c r="BN1244" s="70"/>
      <c r="BO1244" s="70"/>
      <c r="BP1244" s="70"/>
      <c r="BQ1244" s="70"/>
      <c r="BR1244" s="70"/>
      <c r="BS1244" s="70"/>
      <c r="BT1244" s="70"/>
      <c r="BU1244" s="70"/>
      <c r="BV1244" s="70"/>
      <c r="BW1244" s="70"/>
      <c r="BX1244" s="70"/>
      <c r="BY1244" s="70"/>
      <c r="BZ1244" s="70"/>
      <c r="CA1244" s="70"/>
    </row>
    <row r="1245" spans="2:79" s="67" customFormat="1" hidden="1">
      <c r="B1245" s="85"/>
      <c r="C1245" s="86"/>
      <c r="D1245" s="250"/>
      <c r="E1245" s="84"/>
      <c r="F1245" s="70"/>
      <c r="G1245" s="70"/>
      <c r="H1245" s="70"/>
      <c r="I1245" s="70"/>
      <c r="J1245" s="70"/>
      <c r="K1245" s="70"/>
      <c r="L1245" s="70"/>
      <c r="M1245" s="70"/>
      <c r="N1245" s="70"/>
      <c r="O1245" s="70"/>
      <c r="P1245" s="70"/>
      <c r="Q1245" s="70"/>
      <c r="R1245" s="70"/>
      <c r="S1245" s="70"/>
      <c r="T1245" s="70"/>
      <c r="U1245" s="70"/>
      <c r="V1245" s="70"/>
      <c r="W1245" s="70"/>
      <c r="X1245" s="70"/>
      <c r="Y1245" s="70"/>
      <c r="Z1245" s="70"/>
      <c r="AA1245" s="70"/>
      <c r="AB1245" s="70"/>
      <c r="AC1245" s="70"/>
      <c r="AD1245" s="70"/>
      <c r="AE1245" s="70"/>
      <c r="AF1245" s="70"/>
      <c r="AG1245" s="70"/>
      <c r="AH1245" s="70"/>
      <c r="AI1245" s="70"/>
      <c r="AJ1245" s="70"/>
      <c r="AK1245" s="70"/>
      <c r="AL1245" s="70"/>
      <c r="AM1245" s="70"/>
      <c r="AN1245" s="70"/>
      <c r="AO1245" s="70"/>
      <c r="AP1245" s="70"/>
      <c r="AQ1245" s="70"/>
      <c r="AR1245" s="70"/>
      <c r="AS1245" s="70"/>
      <c r="AT1245" s="70"/>
      <c r="AU1245" s="70"/>
      <c r="AV1245" s="70"/>
      <c r="AW1245" s="70"/>
      <c r="AX1245" s="70"/>
      <c r="AY1245" s="70"/>
      <c r="AZ1245" s="70"/>
      <c r="BA1245" s="70"/>
      <c r="BB1245" s="70"/>
      <c r="BC1245" s="70"/>
      <c r="BD1245" s="70"/>
      <c r="BE1245" s="70"/>
      <c r="BF1245" s="70"/>
      <c r="BG1245" s="70"/>
      <c r="BH1245" s="70"/>
      <c r="BI1245" s="70"/>
      <c r="BJ1245" s="70"/>
      <c r="BK1245" s="70"/>
      <c r="BL1245" s="70"/>
      <c r="BM1245" s="70"/>
      <c r="BN1245" s="70"/>
      <c r="BO1245" s="70"/>
      <c r="BP1245" s="70"/>
      <c r="BQ1245" s="70"/>
      <c r="BR1245" s="70"/>
      <c r="BS1245" s="70"/>
      <c r="BT1245" s="70"/>
      <c r="BU1245" s="70"/>
      <c r="BV1245" s="70"/>
      <c r="BW1245" s="70"/>
      <c r="BX1245" s="70"/>
      <c r="BY1245" s="70"/>
      <c r="BZ1245" s="70"/>
      <c r="CA1245" s="70"/>
    </row>
    <row r="1246" spans="2:79" s="67" customFormat="1" hidden="1">
      <c r="B1246" s="85"/>
      <c r="C1246" s="86"/>
      <c r="D1246" s="250"/>
      <c r="E1246" s="84"/>
      <c r="F1246" s="70"/>
      <c r="G1246" s="70"/>
      <c r="H1246" s="70"/>
      <c r="I1246" s="70"/>
      <c r="J1246" s="70"/>
      <c r="K1246" s="70"/>
      <c r="L1246" s="70"/>
      <c r="M1246" s="70"/>
      <c r="N1246" s="70"/>
      <c r="O1246" s="70"/>
      <c r="P1246" s="70"/>
      <c r="Q1246" s="70"/>
      <c r="R1246" s="70"/>
      <c r="S1246" s="70"/>
      <c r="T1246" s="70"/>
      <c r="U1246" s="70"/>
      <c r="V1246" s="70"/>
      <c r="W1246" s="70"/>
      <c r="X1246" s="70"/>
      <c r="Y1246" s="70"/>
      <c r="Z1246" s="70"/>
      <c r="AA1246" s="70"/>
      <c r="AB1246" s="70"/>
      <c r="AC1246" s="70"/>
      <c r="AD1246" s="70"/>
      <c r="AE1246" s="70"/>
      <c r="AF1246" s="70"/>
      <c r="AG1246" s="70"/>
      <c r="AH1246" s="70"/>
      <c r="AI1246" s="70"/>
      <c r="AJ1246" s="70"/>
      <c r="AK1246" s="70"/>
      <c r="AL1246" s="70"/>
      <c r="AM1246" s="70"/>
      <c r="AN1246" s="70"/>
      <c r="AO1246" s="70"/>
      <c r="AP1246" s="70"/>
      <c r="AQ1246" s="70"/>
      <c r="AR1246" s="70"/>
      <c r="AS1246" s="70"/>
      <c r="AT1246" s="70"/>
      <c r="AU1246" s="70"/>
      <c r="AV1246" s="70"/>
      <c r="AW1246" s="70"/>
      <c r="AX1246" s="70"/>
      <c r="AY1246" s="70"/>
      <c r="AZ1246" s="70"/>
      <c r="BA1246" s="70"/>
      <c r="BB1246" s="70"/>
      <c r="BC1246" s="70"/>
      <c r="BD1246" s="70"/>
      <c r="BE1246" s="70"/>
      <c r="BF1246" s="70"/>
      <c r="BG1246" s="70"/>
      <c r="BH1246" s="70"/>
      <c r="BI1246" s="70"/>
      <c r="BJ1246" s="70"/>
      <c r="BK1246" s="70"/>
      <c r="BL1246" s="70"/>
      <c r="BM1246" s="70"/>
      <c r="BN1246" s="70"/>
      <c r="BO1246" s="70"/>
      <c r="BP1246" s="70"/>
      <c r="BQ1246" s="70"/>
      <c r="BR1246" s="70"/>
      <c r="BS1246" s="70"/>
      <c r="BT1246" s="70"/>
      <c r="BU1246" s="70"/>
      <c r="BV1246" s="70"/>
      <c r="BW1246" s="70"/>
      <c r="BX1246" s="70"/>
      <c r="BY1246" s="70"/>
      <c r="BZ1246" s="70"/>
      <c r="CA1246" s="70"/>
    </row>
    <row r="1247" spans="2:79" s="67" customFormat="1" hidden="1">
      <c r="B1247" s="85"/>
      <c r="C1247" s="86"/>
      <c r="D1247" s="250"/>
      <c r="E1247" s="84"/>
      <c r="F1247" s="70"/>
      <c r="G1247" s="70"/>
      <c r="H1247" s="70"/>
      <c r="I1247" s="70"/>
      <c r="J1247" s="70"/>
      <c r="K1247" s="70"/>
      <c r="L1247" s="70"/>
      <c r="M1247" s="70"/>
      <c r="N1247" s="70"/>
      <c r="O1247" s="70"/>
      <c r="P1247" s="70"/>
      <c r="Q1247" s="70"/>
      <c r="R1247" s="70"/>
      <c r="S1247" s="70"/>
      <c r="T1247" s="70"/>
      <c r="U1247" s="70"/>
      <c r="V1247" s="70"/>
      <c r="W1247" s="70"/>
      <c r="X1247" s="70"/>
      <c r="Y1247" s="70"/>
      <c r="Z1247" s="70"/>
      <c r="AA1247" s="70"/>
      <c r="AB1247" s="70"/>
      <c r="AC1247" s="70"/>
      <c r="AD1247" s="70"/>
      <c r="AE1247" s="70"/>
      <c r="AF1247" s="70"/>
      <c r="AG1247" s="70"/>
      <c r="AH1247" s="70"/>
      <c r="AI1247" s="70"/>
      <c r="AJ1247" s="70"/>
      <c r="AK1247" s="70"/>
      <c r="AL1247" s="70"/>
      <c r="AM1247" s="70"/>
      <c r="AN1247" s="70"/>
      <c r="AO1247" s="70"/>
      <c r="AP1247" s="70"/>
      <c r="AQ1247" s="70"/>
      <c r="AR1247" s="70"/>
      <c r="AS1247" s="70"/>
      <c r="AT1247" s="70"/>
      <c r="AU1247" s="70"/>
      <c r="AV1247" s="70"/>
      <c r="AW1247" s="70"/>
      <c r="AX1247" s="70"/>
      <c r="AY1247" s="70"/>
      <c r="AZ1247" s="70"/>
      <c r="BA1247" s="70"/>
      <c r="BB1247" s="70"/>
      <c r="BC1247" s="70"/>
      <c r="BD1247" s="70"/>
      <c r="BE1247" s="70"/>
      <c r="BF1247" s="70"/>
      <c r="BG1247" s="70"/>
      <c r="BH1247" s="70"/>
      <c r="BI1247" s="70"/>
      <c r="BJ1247" s="70"/>
      <c r="BK1247" s="70"/>
      <c r="BL1247" s="70"/>
      <c r="BM1247" s="70"/>
      <c r="BN1247" s="70"/>
      <c r="BO1247" s="70"/>
      <c r="BP1247" s="70"/>
      <c r="BQ1247" s="70"/>
      <c r="BR1247" s="70"/>
      <c r="BS1247" s="70"/>
      <c r="BT1247" s="70"/>
      <c r="BU1247" s="70"/>
      <c r="BV1247" s="70"/>
      <c r="BW1247" s="70"/>
      <c r="BX1247" s="70"/>
      <c r="BY1247" s="70"/>
      <c r="BZ1247" s="70"/>
      <c r="CA1247" s="70"/>
    </row>
    <row r="1248" spans="2:79" s="67" customFormat="1" hidden="1">
      <c r="B1248" s="85"/>
      <c r="C1248" s="86"/>
      <c r="D1248" s="250"/>
      <c r="E1248" s="84"/>
      <c r="F1248" s="70"/>
      <c r="G1248" s="70"/>
      <c r="H1248" s="70"/>
      <c r="I1248" s="70"/>
      <c r="J1248" s="70"/>
      <c r="K1248" s="70"/>
      <c r="L1248" s="70"/>
      <c r="M1248" s="70"/>
      <c r="N1248" s="70"/>
      <c r="O1248" s="70"/>
      <c r="P1248" s="70"/>
      <c r="Q1248" s="70"/>
      <c r="R1248" s="70"/>
      <c r="S1248" s="70"/>
      <c r="T1248" s="70"/>
      <c r="U1248" s="70"/>
      <c r="V1248" s="70"/>
      <c r="W1248" s="70"/>
      <c r="X1248" s="70"/>
      <c r="Y1248" s="70"/>
      <c r="Z1248" s="70"/>
      <c r="AA1248" s="70"/>
      <c r="AB1248" s="70"/>
      <c r="AC1248" s="70"/>
      <c r="AD1248" s="70"/>
      <c r="AE1248" s="70"/>
      <c r="AF1248" s="70"/>
      <c r="AG1248" s="70"/>
      <c r="AH1248" s="70"/>
      <c r="AI1248" s="70"/>
      <c r="AJ1248" s="70"/>
      <c r="AK1248" s="70"/>
      <c r="AL1248" s="70"/>
      <c r="AM1248" s="70"/>
      <c r="AN1248" s="70"/>
      <c r="AO1248" s="70"/>
      <c r="AP1248" s="70"/>
      <c r="AQ1248" s="70"/>
      <c r="AR1248" s="70"/>
      <c r="AS1248" s="70"/>
      <c r="AT1248" s="70"/>
      <c r="AU1248" s="70"/>
      <c r="AV1248" s="70"/>
      <c r="AW1248" s="70"/>
      <c r="AX1248" s="70"/>
      <c r="AY1248" s="70"/>
      <c r="AZ1248" s="70"/>
      <c r="BA1248" s="70"/>
      <c r="BB1248" s="70"/>
      <c r="BC1248" s="70"/>
      <c r="BD1248" s="70"/>
      <c r="BE1248" s="70"/>
      <c r="BF1248" s="70"/>
      <c r="BG1248" s="70"/>
      <c r="BH1248" s="70"/>
      <c r="BI1248" s="70"/>
      <c r="BJ1248" s="70"/>
      <c r="BK1248" s="70"/>
      <c r="BL1248" s="70"/>
      <c r="BM1248" s="70"/>
      <c r="BN1248" s="70"/>
      <c r="BO1248" s="70"/>
      <c r="BP1248" s="70"/>
      <c r="BQ1248" s="70"/>
      <c r="BR1248" s="70"/>
      <c r="BS1248" s="70"/>
      <c r="BT1248" s="70"/>
      <c r="BU1248" s="70"/>
      <c r="BV1248" s="70"/>
      <c r="BW1248" s="70"/>
      <c r="BX1248" s="70"/>
      <c r="BY1248" s="70"/>
      <c r="BZ1248" s="70"/>
      <c r="CA1248" s="70"/>
    </row>
    <row r="1249" spans="2:79" s="67" customFormat="1" hidden="1">
      <c r="B1249" s="85"/>
      <c r="C1249" s="86"/>
      <c r="D1249" s="250"/>
      <c r="E1249" s="84"/>
      <c r="F1249" s="70"/>
      <c r="G1249" s="70"/>
      <c r="H1249" s="70"/>
      <c r="I1249" s="70"/>
      <c r="J1249" s="70"/>
      <c r="K1249" s="70"/>
      <c r="L1249" s="70"/>
      <c r="M1249" s="70"/>
      <c r="N1249" s="70"/>
      <c r="O1249" s="70"/>
      <c r="P1249" s="70"/>
      <c r="Q1249" s="70"/>
      <c r="R1249" s="70"/>
      <c r="S1249" s="70"/>
      <c r="T1249" s="70"/>
      <c r="U1249" s="70"/>
      <c r="V1249" s="70"/>
      <c r="W1249" s="70"/>
      <c r="X1249" s="70"/>
      <c r="Y1249" s="70"/>
      <c r="Z1249" s="70"/>
      <c r="AA1249" s="70"/>
      <c r="AB1249" s="70"/>
      <c r="AC1249" s="70"/>
      <c r="AD1249" s="70"/>
      <c r="AE1249" s="70"/>
      <c r="AF1249" s="70"/>
      <c r="AG1249" s="70"/>
      <c r="AH1249" s="70"/>
      <c r="AI1249" s="70"/>
      <c r="AJ1249" s="70"/>
      <c r="AK1249" s="70"/>
      <c r="AL1249" s="70"/>
      <c r="AM1249" s="70"/>
      <c r="AN1249" s="70"/>
      <c r="AO1249" s="70"/>
      <c r="AP1249" s="70"/>
      <c r="AQ1249" s="70"/>
      <c r="AR1249" s="70"/>
      <c r="AS1249" s="70"/>
      <c r="AT1249" s="70"/>
      <c r="AU1249" s="70"/>
      <c r="AV1249" s="70"/>
      <c r="AW1249" s="70"/>
      <c r="AX1249" s="70"/>
      <c r="AY1249" s="70"/>
      <c r="AZ1249" s="70"/>
      <c r="BA1249" s="70"/>
      <c r="BB1249" s="70"/>
      <c r="BC1249" s="70"/>
      <c r="BD1249" s="70"/>
      <c r="BE1249" s="70"/>
      <c r="BF1249" s="70"/>
      <c r="BG1249" s="70"/>
      <c r="BH1249" s="70"/>
      <c r="BI1249" s="70"/>
      <c r="BJ1249" s="70"/>
      <c r="BK1249" s="70"/>
      <c r="BL1249" s="70"/>
      <c r="BM1249" s="70"/>
      <c r="BN1249" s="70"/>
      <c r="BO1249" s="70"/>
      <c r="BP1249" s="70"/>
      <c r="BQ1249" s="70"/>
      <c r="BR1249" s="70"/>
      <c r="BS1249" s="70"/>
      <c r="BT1249" s="70"/>
      <c r="BU1249" s="70"/>
      <c r="BV1249" s="70"/>
      <c r="BW1249" s="70"/>
      <c r="BX1249" s="70"/>
      <c r="BY1249" s="70"/>
      <c r="BZ1249" s="70"/>
      <c r="CA1249" s="70"/>
    </row>
    <row r="1250" spans="2:79" s="67" customFormat="1" hidden="1">
      <c r="B1250" s="85"/>
      <c r="C1250" s="86"/>
      <c r="D1250" s="250"/>
      <c r="E1250" s="84"/>
      <c r="F1250" s="70"/>
      <c r="G1250" s="70"/>
      <c r="H1250" s="70"/>
      <c r="I1250" s="70"/>
      <c r="J1250" s="70"/>
      <c r="K1250" s="70"/>
      <c r="L1250" s="70"/>
      <c r="M1250" s="70"/>
      <c r="N1250" s="70"/>
      <c r="O1250" s="70"/>
      <c r="P1250" s="70"/>
      <c r="Q1250" s="70"/>
      <c r="R1250" s="70"/>
      <c r="S1250" s="70"/>
      <c r="T1250" s="70"/>
      <c r="U1250" s="70"/>
      <c r="V1250" s="70"/>
      <c r="W1250" s="70"/>
      <c r="X1250" s="70"/>
      <c r="Y1250" s="70"/>
      <c r="Z1250" s="70"/>
      <c r="AA1250" s="70"/>
      <c r="AB1250" s="70"/>
      <c r="AC1250" s="70"/>
      <c r="AD1250" s="70"/>
      <c r="AE1250" s="70"/>
      <c r="AF1250" s="70"/>
      <c r="AG1250" s="70"/>
      <c r="AH1250" s="70"/>
      <c r="AI1250" s="70"/>
      <c r="AJ1250" s="70"/>
      <c r="AK1250" s="70"/>
      <c r="AL1250" s="70"/>
      <c r="AM1250" s="70"/>
      <c r="AN1250" s="70"/>
      <c r="AO1250" s="70"/>
      <c r="AP1250" s="70"/>
      <c r="AQ1250" s="70"/>
      <c r="AR1250" s="70"/>
      <c r="AS1250" s="70"/>
      <c r="AT1250" s="70"/>
      <c r="AU1250" s="70"/>
      <c r="AV1250" s="70"/>
      <c r="AW1250" s="70"/>
      <c r="AX1250" s="70"/>
      <c r="AY1250" s="70"/>
      <c r="AZ1250" s="70"/>
      <c r="BA1250" s="70"/>
      <c r="BB1250" s="70"/>
      <c r="BC1250" s="70"/>
      <c r="BD1250" s="70"/>
      <c r="BE1250" s="70"/>
      <c r="BF1250" s="70"/>
      <c r="BG1250" s="70"/>
      <c r="BH1250" s="70"/>
      <c r="BI1250" s="70"/>
      <c r="BJ1250" s="70"/>
      <c r="BK1250" s="70"/>
      <c r="BL1250" s="70"/>
      <c r="BM1250" s="70"/>
      <c r="BN1250" s="70"/>
      <c r="BO1250" s="70"/>
      <c r="BP1250" s="70"/>
      <c r="BQ1250" s="70"/>
      <c r="BR1250" s="70"/>
      <c r="BS1250" s="70"/>
      <c r="BT1250" s="70"/>
      <c r="BU1250" s="70"/>
      <c r="BV1250" s="70"/>
      <c r="BW1250" s="70"/>
      <c r="BX1250" s="70"/>
      <c r="BY1250" s="70"/>
      <c r="BZ1250" s="70"/>
      <c r="CA1250" s="70"/>
    </row>
    <row r="1251" spans="2:79" s="67" customFormat="1" hidden="1">
      <c r="B1251" s="85"/>
      <c r="C1251" s="86"/>
      <c r="D1251" s="250"/>
      <c r="E1251" s="84"/>
      <c r="F1251" s="70"/>
      <c r="G1251" s="70"/>
      <c r="H1251" s="70"/>
      <c r="I1251" s="70"/>
      <c r="J1251" s="70"/>
      <c r="K1251" s="70"/>
      <c r="L1251" s="70"/>
      <c r="M1251" s="70"/>
      <c r="N1251" s="70"/>
      <c r="O1251" s="70"/>
      <c r="P1251" s="70"/>
      <c r="Q1251" s="70"/>
      <c r="R1251" s="70"/>
      <c r="S1251" s="70"/>
      <c r="T1251" s="70"/>
      <c r="U1251" s="70"/>
      <c r="V1251" s="70"/>
      <c r="W1251" s="70"/>
      <c r="X1251" s="70"/>
      <c r="Y1251" s="70"/>
      <c r="Z1251" s="70"/>
      <c r="AA1251" s="70"/>
      <c r="AB1251" s="70"/>
      <c r="AC1251" s="70"/>
      <c r="AD1251" s="70"/>
      <c r="AE1251" s="70"/>
      <c r="AF1251" s="70"/>
      <c r="AG1251" s="70"/>
      <c r="AH1251" s="70"/>
      <c r="AI1251" s="70"/>
      <c r="AJ1251" s="70"/>
      <c r="AK1251" s="70"/>
      <c r="AL1251" s="70"/>
      <c r="AM1251" s="70"/>
      <c r="AN1251" s="70"/>
      <c r="AO1251" s="70"/>
      <c r="AP1251" s="70"/>
      <c r="AQ1251" s="70"/>
      <c r="AR1251" s="70"/>
      <c r="AS1251" s="70"/>
      <c r="AT1251" s="70"/>
      <c r="AU1251" s="70"/>
      <c r="AV1251" s="70"/>
      <c r="AW1251" s="70"/>
      <c r="AX1251" s="70"/>
      <c r="AY1251" s="70"/>
      <c r="AZ1251" s="70"/>
      <c r="BA1251" s="70"/>
      <c r="BB1251" s="70"/>
      <c r="BC1251" s="70"/>
      <c r="BD1251" s="70"/>
      <c r="BE1251" s="70"/>
      <c r="BF1251" s="70"/>
      <c r="BG1251" s="70"/>
      <c r="BH1251" s="70"/>
      <c r="BI1251" s="70"/>
      <c r="BJ1251" s="70"/>
      <c r="BK1251" s="70"/>
      <c r="BL1251" s="70"/>
      <c r="BM1251" s="70"/>
      <c r="BN1251" s="70"/>
      <c r="BO1251" s="70"/>
      <c r="BP1251" s="70"/>
      <c r="BQ1251" s="70"/>
      <c r="BR1251" s="70"/>
      <c r="BS1251" s="70"/>
      <c r="BT1251" s="70"/>
      <c r="BU1251" s="70"/>
      <c r="BV1251" s="70"/>
      <c r="BW1251" s="70"/>
      <c r="BX1251" s="70"/>
      <c r="BY1251" s="70"/>
      <c r="BZ1251" s="70"/>
      <c r="CA1251" s="70"/>
    </row>
    <row r="1252" spans="2:79" s="67" customFormat="1" hidden="1">
      <c r="B1252" s="85"/>
      <c r="C1252" s="86"/>
      <c r="D1252" s="250"/>
      <c r="E1252" s="84"/>
      <c r="F1252" s="70"/>
      <c r="G1252" s="70"/>
      <c r="H1252" s="70"/>
      <c r="I1252" s="70"/>
      <c r="J1252" s="70"/>
      <c r="K1252" s="70"/>
      <c r="L1252" s="70"/>
      <c r="M1252" s="70"/>
      <c r="N1252" s="70"/>
      <c r="O1252" s="70"/>
      <c r="P1252" s="70"/>
      <c r="Q1252" s="70"/>
      <c r="R1252" s="70"/>
      <c r="S1252" s="70"/>
      <c r="T1252" s="70"/>
      <c r="U1252" s="70"/>
      <c r="V1252" s="70"/>
      <c r="W1252" s="70"/>
      <c r="X1252" s="70"/>
      <c r="Y1252" s="70"/>
      <c r="Z1252" s="70"/>
      <c r="AA1252" s="70"/>
      <c r="AB1252" s="70"/>
      <c r="AC1252" s="70"/>
      <c r="AD1252" s="70"/>
      <c r="AE1252" s="70"/>
      <c r="AF1252" s="70"/>
      <c r="AG1252" s="70"/>
      <c r="AH1252" s="70"/>
      <c r="AI1252" s="70"/>
      <c r="AJ1252" s="70"/>
      <c r="AK1252" s="70"/>
      <c r="AL1252" s="70"/>
      <c r="AM1252" s="70"/>
      <c r="AN1252" s="70"/>
      <c r="AO1252" s="70"/>
      <c r="AP1252" s="70"/>
      <c r="AQ1252" s="70"/>
      <c r="AR1252" s="70"/>
      <c r="AS1252" s="70"/>
      <c r="AT1252" s="70"/>
      <c r="AU1252" s="70"/>
      <c r="AV1252" s="70"/>
      <c r="AW1252" s="70"/>
      <c r="AX1252" s="70"/>
      <c r="AY1252" s="70"/>
      <c r="AZ1252" s="70"/>
      <c r="BA1252" s="70"/>
      <c r="BB1252" s="70"/>
      <c r="BC1252" s="70"/>
      <c r="BD1252" s="70"/>
      <c r="BE1252" s="70"/>
      <c r="BF1252" s="70"/>
      <c r="BG1252" s="70"/>
      <c r="BH1252" s="70"/>
      <c r="BI1252" s="70"/>
      <c r="BJ1252" s="70"/>
      <c r="BK1252" s="70"/>
      <c r="BL1252" s="70"/>
      <c r="BM1252" s="70"/>
      <c r="BN1252" s="70"/>
      <c r="BO1252" s="70"/>
      <c r="BP1252" s="70"/>
      <c r="BQ1252" s="70"/>
      <c r="BR1252" s="70"/>
      <c r="BS1252" s="70"/>
      <c r="BT1252" s="70"/>
      <c r="BU1252" s="70"/>
      <c r="BV1252" s="70"/>
      <c r="BW1252" s="70"/>
      <c r="BX1252" s="70"/>
      <c r="BY1252" s="70"/>
      <c r="BZ1252" s="70"/>
      <c r="CA1252" s="70"/>
    </row>
    <row r="1253" spans="2:79" s="67" customFormat="1" hidden="1">
      <c r="B1253" s="85"/>
      <c r="C1253" s="86"/>
      <c r="D1253" s="250"/>
      <c r="E1253" s="84"/>
      <c r="F1253" s="70"/>
      <c r="G1253" s="70"/>
      <c r="H1253" s="70"/>
      <c r="I1253" s="70"/>
      <c r="J1253" s="70"/>
      <c r="K1253" s="70"/>
      <c r="L1253" s="70"/>
      <c r="M1253" s="70"/>
      <c r="N1253" s="70"/>
      <c r="O1253" s="70"/>
      <c r="P1253" s="70"/>
      <c r="Q1253" s="70"/>
      <c r="R1253" s="70"/>
      <c r="S1253" s="70"/>
      <c r="T1253" s="70"/>
      <c r="U1253" s="70"/>
      <c r="V1253" s="70"/>
      <c r="W1253" s="70"/>
      <c r="X1253" s="70"/>
      <c r="Y1253" s="70"/>
      <c r="Z1253" s="70"/>
      <c r="AA1253" s="70"/>
      <c r="AB1253" s="70"/>
      <c r="AC1253" s="70"/>
      <c r="AD1253" s="70"/>
      <c r="AE1253" s="70"/>
      <c r="AF1253" s="70"/>
      <c r="AG1253" s="70"/>
      <c r="AH1253" s="70"/>
      <c r="AI1253" s="70"/>
      <c r="AJ1253" s="70"/>
      <c r="AK1253" s="70"/>
      <c r="AL1253" s="70"/>
      <c r="AM1253" s="70"/>
      <c r="AN1253" s="70"/>
      <c r="AO1253" s="70"/>
      <c r="AP1253" s="70"/>
      <c r="AQ1253" s="70"/>
      <c r="AR1253" s="70"/>
      <c r="AS1253" s="70"/>
      <c r="AT1253" s="70"/>
      <c r="AU1253" s="70"/>
      <c r="AV1253" s="70"/>
      <c r="AW1253" s="70"/>
      <c r="AX1253" s="70"/>
      <c r="AY1253" s="70"/>
      <c r="AZ1253" s="70"/>
      <c r="BA1253" s="70"/>
      <c r="BB1253" s="70"/>
      <c r="BC1253" s="70"/>
      <c r="BD1253" s="70"/>
      <c r="BE1253" s="70"/>
      <c r="BF1253" s="70"/>
      <c r="BG1253" s="70"/>
      <c r="BH1253" s="70"/>
      <c r="BI1253" s="70"/>
      <c r="BJ1253" s="70"/>
      <c r="BK1253" s="70"/>
      <c r="BL1253" s="70"/>
      <c r="BM1253" s="70"/>
      <c r="BN1253" s="70"/>
      <c r="BO1253" s="70"/>
      <c r="BP1253" s="70"/>
      <c r="BQ1253" s="70"/>
      <c r="BR1253" s="70"/>
      <c r="BS1253" s="70"/>
      <c r="BT1253" s="70"/>
      <c r="BU1253" s="70"/>
      <c r="BV1253" s="70"/>
      <c r="BW1253" s="70"/>
      <c r="BX1253" s="70"/>
      <c r="BY1253" s="70"/>
      <c r="BZ1253" s="70"/>
      <c r="CA1253" s="70"/>
    </row>
    <row r="1254" spans="2:79" s="67" customFormat="1" hidden="1">
      <c r="B1254" s="85"/>
      <c r="C1254" s="86"/>
      <c r="D1254" s="250"/>
      <c r="E1254" s="84"/>
      <c r="F1254" s="70"/>
      <c r="G1254" s="70"/>
      <c r="H1254" s="70"/>
      <c r="I1254" s="70"/>
      <c r="J1254" s="70"/>
      <c r="K1254" s="70"/>
      <c r="L1254" s="70"/>
      <c r="M1254" s="70"/>
      <c r="N1254" s="70"/>
      <c r="O1254" s="70"/>
      <c r="P1254" s="70"/>
      <c r="Q1254" s="70"/>
      <c r="R1254" s="70"/>
      <c r="S1254" s="70"/>
      <c r="T1254" s="70"/>
      <c r="U1254" s="70"/>
      <c r="V1254" s="70"/>
      <c r="W1254" s="70"/>
      <c r="X1254" s="70"/>
      <c r="Y1254" s="70"/>
      <c r="Z1254" s="70"/>
      <c r="AA1254" s="70"/>
      <c r="AB1254" s="70"/>
      <c r="AC1254" s="70"/>
      <c r="AD1254" s="70"/>
      <c r="AE1254" s="70"/>
      <c r="AF1254" s="70"/>
      <c r="AG1254" s="70"/>
      <c r="AH1254" s="70"/>
      <c r="AI1254" s="70"/>
      <c r="AJ1254" s="70"/>
      <c r="AK1254" s="70"/>
      <c r="AL1254" s="70"/>
      <c r="AM1254" s="70"/>
      <c r="AN1254" s="70"/>
      <c r="AO1254" s="70"/>
      <c r="AP1254" s="70"/>
      <c r="AQ1254" s="70"/>
      <c r="AR1254" s="70"/>
      <c r="AS1254" s="70"/>
      <c r="AT1254" s="70"/>
      <c r="AU1254" s="70"/>
      <c r="AV1254" s="70"/>
      <c r="AW1254" s="70"/>
      <c r="AX1254" s="70"/>
      <c r="AY1254" s="70"/>
      <c r="AZ1254" s="70"/>
      <c r="BA1254" s="70"/>
      <c r="BB1254" s="70"/>
      <c r="BC1254" s="70"/>
      <c r="BD1254" s="70"/>
      <c r="BE1254" s="70"/>
      <c r="BF1254" s="70"/>
      <c r="BG1254" s="70"/>
      <c r="BH1254" s="70"/>
      <c r="BI1254" s="70"/>
      <c r="BJ1254" s="70"/>
      <c r="BK1254" s="70"/>
      <c r="BL1254" s="70"/>
      <c r="BM1254" s="70"/>
      <c r="BN1254" s="70"/>
      <c r="BO1254" s="70"/>
      <c r="BP1254" s="70"/>
      <c r="BQ1254" s="70"/>
      <c r="BR1254" s="70"/>
      <c r="BS1254" s="70"/>
      <c r="BT1254" s="70"/>
      <c r="BU1254" s="70"/>
      <c r="BV1254" s="70"/>
      <c r="BW1254" s="70"/>
      <c r="BX1254" s="70"/>
      <c r="BY1254" s="70"/>
      <c r="BZ1254" s="70"/>
      <c r="CA1254" s="70"/>
    </row>
    <row r="1255" spans="2:79" s="67" customFormat="1" hidden="1">
      <c r="B1255" s="85"/>
      <c r="C1255" s="86"/>
      <c r="D1255" s="250"/>
      <c r="E1255" s="84"/>
      <c r="F1255" s="70"/>
      <c r="G1255" s="70"/>
      <c r="H1255" s="70"/>
      <c r="I1255" s="70"/>
      <c r="J1255" s="70"/>
      <c r="K1255" s="70"/>
      <c r="L1255" s="70"/>
      <c r="M1255" s="70"/>
      <c r="N1255" s="70"/>
      <c r="O1255" s="70"/>
      <c r="P1255" s="70"/>
      <c r="Q1255" s="70"/>
      <c r="R1255" s="70"/>
      <c r="S1255" s="70"/>
      <c r="T1255" s="70"/>
      <c r="U1255" s="70"/>
      <c r="V1255" s="70"/>
      <c r="W1255" s="70"/>
      <c r="X1255" s="70"/>
      <c r="Y1255" s="70"/>
      <c r="Z1255" s="70"/>
      <c r="AA1255" s="70"/>
      <c r="AB1255" s="70"/>
      <c r="AC1255" s="70"/>
      <c r="AD1255" s="70"/>
      <c r="AE1255" s="70"/>
      <c r="AF1255" s="70"/>
      <c r="AG1255" s="70"/>
      <c r="AH1255" s="70"/>
      <c r="AI1255" s="70"/>
      <c r="AJ1255" s="70"/>
      <c r="AK1255" s="70"/>
      <c r="AL1255" s="70"/>
      <c r="AM1255" s="70"/>
      <c r="AN1255" s="70"/>
      <c r="AO1255" s="70"/>
      <c r="AP1255" s="70"/>
      <c r="AQ1255" s="70"/>
      <c r="AR1255" s="70"/>
      <c r="AS1255" s="70"/>
      <c r="AT1255" s="70"/>
      <c r="AU1255" s="70"/>
      <c r="AV1255" s="70"/>
      <c r="AW1255" s="70"/>
      <c r="AX1255" s="70"/>
      <c r="AY1255" s="70"/>
      <c r="AZ1255" s="70"/>
      <c r="BA1255" s="70"/>
      <c r="BB1255" s="70"/>
      <c r="BC1255" s="70"/>
      <c r="BD1255" s="70"/>
      <c r="BE1255" s="70"/>
      <c r="BF1255" s="70"/>
      <c r="BG1255" s="70"/>
      <c r="BH1255" s="70"/>
      <c r="BI1255" s="70"/>
      <c r="BJ1255" s="70"/>
      <c r="BK1255" s="70"/>
      <c r="BL1255" s="70"/>
      <c r="BM1255" s="70"/>
      <c r="BN1255" s="70"/>
      <c r="BO1255" s="70"/>
      <c r="BP1255" s="70"/>
      <c r="BQ1255" s="70"/>
      <c r="BR1255" s="70"/>
      <c r="BS1255" s="70"/>
      <c r="BT1255" s="70"/>
      <c r="BU1255" s="70"/>
      <c r="BV1255" s="70"/>
      <c r="BW1255" s="70"/>
      <c r="BX1255" s="70"/>
      <c r="BY1255" s="70"/>
      <c r="BZ1255" s="70"/>
      <c r="CA1255" s="70"/>
    </row>
    <row r="1256" spans="2:79" s="67" customFormat="1" hidden="1">
      <c r="B1256" s="85"/>
      <c r="C1256" s="86"/>
      <c r="D1256" s="250"/>
      <c r="E1256" s="84"/>
      <c r="F1256" s="70"/>
      <c r="G1256" s="70"/>
      <c r="H1256" s="70"/>
      <c r="I1256" s="70"/>
      <c r="J1256" s="70"/>
      <c r="K1256" s="70"/>
      <c r="L1256" s="70"/>
      <c r="M1256" s="70"/>
      <c r="N1256" s="70"/>
      <c r="O1256" s="70"/>
      <c r="P1256" s="70"/>
      <c r="Q1256" s="70"/>
      <c r="R1256" s="70"/>
      <c r="S1256" s="70"/>
      <c r="T1256" s="70"/>
      <c r="U1256" s="70"/>
      <c r="V1256" s="70"/>
      <c r="W1256" s="70"/>
      <c r="X1256" s="70"/>
      <c r="Y1256" s="70"/>
      <c r="Z1256" s="70"/>
      <c r="AA1256" s="70"/>
      <c r="AB1256" s="70"/>
      <c r="AC1256" s="70"/>
      <c r="AD1256" s="70"/>
      <c r="AE1256" s="70"/>
      <c r="AF1256" s="70"/>
      <c r="AG1256" s="70"/>
      <c r="AH1256" s="70"/>
      <c r="AI1256" s="70"/>
      <c r="AJ1256" s="70"/>
      <c r="AK1256" s="70"/>
      <c r="AL1256" s="70"/>
      <c r="AM1256" s="70"/>
      <c r="AN1256" s="70"/>
      <c r="AO1256" s="70"/>
      <c r="AP1256" s="70"/>
      <c r="AQ1256" s="70"/>
      <c r="AR1256" s="70"/>
      <c r="AS1256" s="70"/>
      <c r="AT1256" s="70"/>
      <c r="AU1256" s="70"/>
      <c r="AV1256" s="70"/>
      <c r="AW1256" s="70"/>
      <c r="AX1256" s="70"/>
      <c r="AY1256" s="70"/>
      <c r="AZ1256" s="70"/>
      <c r="BA1256" s="70"/>
      <c r="BB1256" s="70"/>
      <c r="BC1256" s="70"/>
      <c r="BD1256" s="70"/>
      <c r="BE1256" s="70"/>
      <c r="BF1256" s="70"/>
      <c r="BG1256" s="70"/>
      <c r="BH1256" s="70"/>
      <c r="BI1256" s="70"/>
      <c r="BJ1256" s="70"/>
      <c r="BK1256" s="70"/>
      <c r="BL1256" s="70"/>
      <c r="BM1256" s="70"/>
      <c r="BN1256" s="70"/>
      <c r="BO1256" s="70"/>
      <c r="BP1256" s="70"/>
      <c r="BQ1256" s="70"/>
      <c r="BR1256" s="70"/>
      <c r="BS1256" s="70"/>
      <c r="BT1256" s="70"/>
      <c r="BU1256" s="70"/>
      <c r="BV1256" s="70"/>
      <c r="BW1256" s="70"/>
      <c r="BX1256" s="70"/>
      <c r="BY1256" s="70"/>
      <c r="BZ1256" s="70"/>
      <c r="CA1256" s="70"/>
    </row>
    <row r="1257" spans="2:79" s="67" customFormat="1" hidden="1">
      <c r="B1257" s="85"/>
      <c r="C1257" s="86"/>
      <c r="D1257" s="250"/>
      <c r="E1257" s="84"/>
      <c r="F1257" s="70"/>
      <c r="G1257" s="70"/>
      <c r="H1257" s="70"/>
      <c r="I1257" s="70"/>
      <c r="J1257" s="70"/>
      <c r="K1257" s="70"/>
      <c r="L1257" s="70"/>
      <c r="M1257" s="70"/>
      <c r="N1257" s="70"/>
      <c r="O1257" s="70"/>
      <c r="P1257" s="70"/>
      <c r="Q1257" s="70"/>
      <c r="R1257" s="70"/>
      <c r="S1257" s="70"/>
      <c r="T1257" s="70"/>
      <c r="U1257" s="70"/>
      <c r="V1257" s="70"/>
      <c r="W1257" s="70"/>
      <c r="X1257" s="70"/>
      <c r="Y1257" s="70"/>
      <c r="Z1257" s="70"/>
      <c r="AA1257" s="70"/>
      <c r="AB1257" s="70"/>
      <c r="AC1257" s="70"/>
      <c r="AD1257" s="70"/>
      <c r="AE1257" s="70"/>
      <c r="AF1257" s="70"/>
      <c r="AG1257" s="70"/>
      <c r="AH1257" s="70"/>
      <c r="AI1257" s="70"/>
      <c r="AJ1257" s="70"/>
      <c r="AK1257" s="70"/>
      <c r="AL1257" s="70"/>
      <c r="AM1257" s="70"/>
      <c r="AN1257" s="70"/>
      <c r="AO1257" s="70"/>
      <c r="AP1257" s="70"/>
      <c r="AQ1257" s="70"/>
      <c r="AR1257" s="70"/>
      <c r="AS1257" s="70"/>
      <c r="AT1257" s="70"/>
      <c r="AU1257" s="70"/>
      <c r="AV1257" s="70"/>
      <c r="AW1257" s="70"/>
      <c r="AX1257" s="70"/>
      <c r="AY1257" s="70"/>
      <c r="AZ1257" s="70"/>
      <c r="BA1257" s="70"/>
      <c r="BB1257" s="70"/>
      <c r="BC1257" s="70"/>
      <c r="BD1257" s="70"/>
      <c r="BE1257" s="70"/>
      <c r="BF1257" s="70"/>
      <c r="BG1257" s="70"/>
      <c r="BH1257" s="70"/>
      <c r="BI1257" s="70"/>
      <c r="BJ1257" s="70"/>
      <c r="BK1257" s="70"/>
      <c r="BL1257" s="70"/>
      <c r="BM1257" s="70"/>
      <c r="BN1257" s="70"/>
      <c r="BO1257" s="70"/>
      <c r="BP1257" s="70"/>
      <c r="BQ1257" s="70"/>
      <c r="BR1257" s="70"/>
      <c r="BS1257" s="70"/>
      <c r="BT1257" s="70"/>
      <c r="BU1257" s="70"/>
      <c r="BV1257" s="70"/>
      <c r="BW1257" s="70"/>
      <c r="BX1257" s="70"/>
      <c r="BY1257" s="70"/>
      <c r="BZ1257" s="70"/>
      <c r="CA1257" s="70"/>
    </row>
    <row r="1258" spans="2:79" s="67" customFormat="1" hidden="1">
      <c r="B1258" s="85"/>
      <c r="C1258" s="86"/>
      <c r="D1258" s="250"/>
      <c r="E1258" s="84"/>
      <c r="F1258" s="70"/>
      <c r="G1258" s="70"/>
      <c r="H1258" s="70"/>
      <c r="I1258" s="70"/>
      <c r="J1258" s="70"/>
      <c r="K1258" s="70"/>
      <c r="L1258" s="70"/>
      <c r="M1258" s="70"/>
      <c r="N1258" s="70"/>
      <c r="O1258" s="70"/>
      <c r="P1258" s="70"/>
      <c r="Q1258" s="70"/>
      <c r="R1258" s="70"/>
      <c r="S1258" s="70"/>
      <c r="T1258" s="70"/>
      <c r="U1258" s="70"/>
      <c r="V1258" s="70"/>
      <c r="W1258" s="70"/>
      <c r="X1258" s="70"/>
      <c r="Y1258" s="70"/>
      <c r="Z1258" s="70"/>
      <c r="AA1258" s="70"/>
      <c r="AB1258" s="70"/>
      <c r="AC1258" s="70"/>
      <c r="AD1258" s="70"/>
      <c r="AE1258" s="70"/>
      <c r="AF1258" s="70"/>
      <c r="AG1258" s="70"/>
      <c r="AH1258" s="70"/>
      <c r="AI1258" s="70"/>
      <c r="AJ1258" s="70"/>
      <c r="AK1258" s="70"/>
      <c r="AL1258" s="70"/>
      <c r="AM1258" s="70"/>
      <c r="AN1258" s="70"/>
      <c r="AO1258" s="70"/>
      <c r="AP1258" s="70"/>
      <c r="AQ1258" s="70"/>
      <c r="AR1258" s="70"/>
      <c r="AS1258" s="70"/>
      <c r="AT1258" s="70"/>
      <c r="AU1258" s="70"/>
      <c r="AV1258" s="70"/>
      <c r="AW1258" s="70"/>
      <c r="AX1258" s="70"/>
      <c r="AY1258" s="70"/>
      <c r="AZ1258" s="70"/>
      <c r="BA1258" s="70"/>
      <c r="BB1258" s="70"/>
      <c r="BC1258" s="70"/>
      <c r="BD1258" s="70"/>
      <c r="BE1258" s="70"/>
      <c r="BF1258" s="70"/>
      <c r="BG1258" s="70"/>
      <c r="BH1258" s="70"/>
      <c r="BI1258" s="70"/>
      <c r="BJ1258" s="70"/>
      <c r="BK1258" s="70"/>
      <c r="BL1258" s="70"/>
      <c r="BM1258" s="70"/>
      <c r="BN1258" s="70"/>
      <c r="BO1258" s="70"/>
      <c r="BP1258" s="70"/>
      <c r="BQ1258" s="70"/>
      <c r="BR1258" s="70"/>
      <c r="BS1258" s="70"/>
      <c r="BT1258" s="70"/>
      <c r="BU1258" s="70"/>
      <c r="BV1258" s="70"/>
      <c r="BW1258" s="70"/>
      <c r="BX1258" s="70"/>
      <c r="BY1258" s="70"/>
      <c r="BZ1258" s="70"/>
      <c r="CA1258" s="70"/>
    </row>
    <row r="1259" spans="2:79" s="67" customFormat="1" hidden="1">
      <c r="B1259" s="85"/>
      <c r="C1259" s="86"/>
      <c r="D1259" s="250"/>
      <c r="E1259" s="84"/>
      <c r="F1259" s="70"/>
      <c r="G1259" s="70"/>
      <c r="H1259" s="70"/>
      <c r="I1259" s="70"/>
      <c r="J1259" s="70"/>
      <c r="K1259" s="70"/>
      <c r="L1259" s="70"/>
      <c r="M1259" s="70"/>
      <c r="N1259" s="70"/>
      <c r="O1259" s="70"/>
      <c r="P1259" s="70"/>
      <c r="Q1259" s="70"/>
      <c r="R1259" s="70"/>
      <c r="S1259" s="70"/>
      <c r="T1259" s="70"/>
      <c r="U1259" s="70"/>
      <c r="V1259" s="70"/>
      <c r="W1259" s="70"/>
      <c r="X1259" s="70"/>
      <c r="Y1259" s="70"/>
      <c r="Z1259" s="70"/>
      <c r="AA1259" s="70"/>
      <c r="AB1259" s="70"/>
      <c r="AC1259" s="70"/>
      <c r="AD1259" s="70"/>
      <c r="AE1259" s="70"/>
      <c r="AF1259" s="70"/>
      <c r="AG1259" s="70"/>
      <c r="AH1259" s="70"/>
      <c r="AI1259" s="70"/>
      <c r="AJ1259" s="70"/>
      <c r="AK1259" s="70"/>
      <c r="AL1259" s="70"/>
      <c r="AM1259" s="70"/>
      <c r="AN1259" s="70"/>
      <c r="AO1259" s="70"/>
      <c r="AP1259" s="70"/>
      <c r="AQ1259" s="70"/>
      <c r="AR1259" s="70"/>
      <c r="AS1259" s="70"/>
      <c r="AT1259" s="70"/>
      <c r="AU1259" s="70"/>
      <c r="AV1259" s="70"/>
      <c r="AW1259" s="70"/>
      <c r="AX1259" s="70"/>
      <c r="AY1259" s="70"/>
      <c r="AZ1259" s="70"/>
      <c r="BA1259" s="70"/>
      <c r="BB1259" s="70"/>
      <c r="BC1259" s="70"/>
      <c r="BD1259" s="70"/>
      <c r="BE1259" s="70"/>
      <c r="BF1259" s="70"/>
      <c r="BG1259" s="70"/>
      <c r="BH1259" s="70"/>
      <c r="BI1259" s="70"/>
      <c r="BJ1259" s="70"/>
      <c r="BK1259" s="70"/>
      <c r="BL1259" s="70"/>
      <c r="BM1259" s="70"/>
      <c r="BN1259" s="70"/>
      <c r="BO1259" s="70"/>
      <c r="BP1259" s="70"/>
      <c r="BQ1259" s="70"/>
      <c r="BR1259" s="70"/>
      <c r="BS1259" s="70"/>
      <c r="BT1259" s="70"/>
      <c r="BU1259" s="70"/>
      <c r="BV1259" s="70"/>
      <c r="BW1259" s="70"/>
      <c r="BX1259" s="70"/>
      <c r="BY1259" s="70"/>
      <c r="BZ1259" s="70"/>
      <c r="CA1259" s="70"/>
    </row>
    <row r="1260" spans="2:79" s="67" customFormat="1" hidden="1">
      <c r="B1260" s="85"/>
      <c r="C1260" s="86"/>
      <c r="D1260" s="250"/>
      <c r="E1260" s="84"/>
      <c r="F1260" s="70"/>
      <c r="G1260" s="70"/>
      <c r="H1260" s="70"/>
      <c r="I1260" s="70"/>
      <c r="J1260" s="70"/>
      <c r="K1260" s="70"/>
      <c r="L1260" s="70"/>
      <c r="M1260" s="70"/>
      <c r="N1260" s="70"/>
      <c r="O1260" s="70"/>
      <c r="P1260" s="70"/>
      <c r="Q1260" s="70"/>
      <c r="R1260" s="70"/>
      <c r="S1260" s="70"/>
      <c r="T1260" s="70"/>
      <c r="U1260" s="70"/>
      <c r="V1260" s="70"/>
      <c r="W1260" s="70"/>
      <c r="X1260" s="70"/>
      <c r="Y1260" s="70"/>
      <c r="Z1260" s="70"/>
      <c r="AA1260" s="70"/>
      <c r="AB1260" s="70"/>
      <c r="AC1260" s="70"/>
      <c r="AD1260" s="70"/>
      <c r="AE1260" s="70"/>
      <c r="AF1260" s="70"/>
      <c r="AG1260" s="70"/>
      <c r="AH1260" s="70"/>
      <c r="AI1260" s="70"/>
      <c r="AJ1260" s="70"/>
      <c r="AK1260" s="70"/>
      <c r="AL1260" s="70"/>
      <c r="AM1260" s="70"/>
      <c r="AN1260" s="70"/>
      <c r="AO1260" s="70"/>
      <c r="AP1260" s="70"/>
      <c r="AQ1260" s="70"/>
      <c r="AR1260" s="70"/>
      <c r="AS1260" s="70"/>
      <c r="AT1260" s="70"/>
      <c r="AU1260" s="70"/>
      <c r="AV1260" s="70"/>
      <c r="AW1260" s="70"/>
      <c r="AX1260" s="70"/>
      <c r="AY1260" s="70"/>
      <c r="AZ1260" s="70"/>
      <c r="BA1260" s="70"/>
      <c r="BB1260" s="70"/>
      <c r="BC1260" s="70"/>
      <c r="BD1260" s="70"/>
      <c r="BE1260" s="70"/>
      <c r="BF1260" s="70"/>
      <c r="BG1260" s="70"/>
      <c r="BH1260" s="70"/>
      <c r="BI1260" s="70"/>
      <c r="BJ1260" s="70"/>
      <c r="BK1260" s="70"/>
      <c r="BL1260" s="70"/>
      <c r="BM1260" s="70"/>
      <c r="BN1260" s="70"/>
      <c r="BO1260" s="70"/>
      <c r="BP1260" s="70"/>
      <c r="BQ1260" s="70"/>
      <c r="BR1260" s="70"/>
      <c r="BS1260" s="70"/>
      <c r="BT1260" s="70"/>
      <c r="BU1260" s="70"/>
      <c r="BV1260" s="70"/>
      <c r="BW1260" s="70"/>
      <c r="BX1260" s="70"/>
      <c r="BY1260" s="70"/>
      <c r="BZ1260" s="70"/>
      <c r="CA1260" s="70"/>
    </row>
    <row r="1261" spans="2:79" s="67" customFormat="1" hidden="1">
      <c r="B1261" s="85"/>
      <c r="C1261" s="86"/>
      <c r="D1261" s="250"/>
      <c r="E1261" s="84"/>
      <c r="F1261" s="70"/>
      <c r="G1261" s="70"/>
      <c r="H1261" s="70"/>
      <c r="I1261" s="70"/>
      <c r="J1261" s="70"/>
      <c r="K1261" s="70"/>
      <c r="L1261" s="70"/>
      <c r="M1261" s="70"/>
      <c r="N1261" s="70"/>
      <c r="O1261" s="70"/>
      <c r="P1261" s="70"/>
      <c r="Q1261" s="70"/>
      <c r="R1261" s="70"/>
      <c r="S1261" s="70"/>
      <c r="T1261" s="70"/>
      <c r="U1261" s="70"/>
      <c r="V1261" s="70"/>
      <c r="W1261" s="70"/>
      <c r="X1261" s="70"/>
      <c r="Y1261" s="70"/>
      <c r="Z1261" s="70"/>
      <c r="AA1261" s="70"/>
      <c r="AB1261" s="70"/>
      <c r="AC1261" s="70"/>
      <c r="AD1261" s="70"/>
      <c r="AE1261" s="70"/>
      <c r="AF1261" s="70"/>
      <c r="AG1261" s="70"/>
      <c r="AH1261" s="70"/>
      <c r="AI1261" s="70"/>
      <c r="AJ1261" s="70"/>
      <c r="AK1261" s="70"/>
      <c r="AL1261" s="70"/>
      <c r="AM1261" s="70"/>
      <c r="AN1261" s="70"/>
      <c r="AO1261" s="70"/>
      <c r="AP1261" s="70"/>
      <c r="AQ1261" s="70"/>
      <c r="AR1261" s="70"/>
      <c r="AS1261" s="70"/>
      <c r="AT1261" s="70"/>
      <c r="AU1261" s="70"/>
      <c r="AV1261" s="70"/>
      <c r="AW1261" s="70"/>
      <c r="AX1261" s="70"/>
      <c r="AY1261" s="70"/>
      <c r="AZ1261" s="70"/>
      <c r="BA1261" s="70"/>
      <c r="BB1261" s="70"/>
      <c r="BC1261" s="70"/>
      <c r="BD1261" s="70"/>
      <c r="BE1261" s="70"/>
      <c r="BF1261" s="70"/>
      <c r="BG1261" s="70"/>
      <c r="BH1261" s="70"/>
      <c r="BI1261" s="70"/>
      <c r="BJ1261" s="70"/>
      <c r="BK1261" s="70"/>
      <c r="BL1261" s="70"/>
      <c r="BM1261" s="70"/>
      <c r="BN1261" s="70"/>
      <c r="BO1261" s="70"/>
      <c r="BP1261" s="70"/>
      <c r="BQ1261" s="70"/>
      <c r="BR1261" s="70"/>
      <c r="BS1261" s="70"/>
      <c r="BT1261" s="70"/>
      <c r="BU1261" s="70"/>
      <c r="BV1261" s="70"/>
      <c r="BW1261" s="70"/>
      <c r="BX1261" s="70"/>
      <c r="BY1261" s="70"/>
      <c r="BZ1261" s="70"/>
      <c r="CA1261" s="70"/>
    </row>
    <row r="1262" spans="2:79" s="67" customFormat="1" hidden="1">
      <c r="B1262" s="85"/>
      <c r="C1262" s="86"/>
      <c r="D1262" s="250"/>
      <c r="E1262" s="84"/>
      <c r="F1262" s="70"/>
      <c r="G1262" s="70"/>
      <c r="H1262" s="70"/>
      <c r="I1262" s="70"/>
      <c r="J1262" s="70"/>
      <c r="K1262" s="70"/>
      <c r="L1262" s="70"/>
      <c r="M1262" s="70"/>
      <c r="N1262" s="70"/>
      <c r="O1262" s="70"/>
      <c r="P1262" s="70"/>
      <c r="Q1262" s="70"/>
      <c r="R1262" s="70"/>
      <c r="S1262" s="70"/>
      <c r="T1262" s="70"/>
      <c r="U1262" s="70"/>
      <c r="V1262" s="70"/>
      <c r="W1262" s="70"/>
      <c r="X1262" s="70"/>
      <c r="Y1262" s="70"/>
      <c r="Z1262" s="70"/>
      <c r="AA1262" s="70"/>
      <c r="AB1262" s="70"/>
      <c r="AC1262" s="70"/>
      <c r="AD1262" s="70"/>
      <c r="AE1262" s="70"/>
      <c r="AF1262" s="70"/>
      <c r="AG1262" s="70"/>
      <c r="AH1262" s="70"/>
      <c r="AI1262" s="70"/>
      <c r="AJ1262" s="70"/>
      <c r="AK1262" s="70"/>
      <c r="AL1262" s="70"/>
      <c r="AM1262" s="70"/>
      <c r="AN1262" s="70"/>
      <c r="AO1262" s="70"/>
      <c r="AP1262" s="70"/>
      <c r="AQ1262" s="70"/>
      <c r="AR1262" s="70"/>
      <c r="AS1262" s="70"/>
      <c r="AT1262" s="70"/>
      <c r="AU1262" s="70"/>
      <c r="AV1262" s="70"/>
      <c r="AW1262" s="70"/>
      <c r="AX1262" s="70"/>
      <c r="AY1262" s="70"/>
      <c r="AZ1262" s="70"/>
      <c r="BA1262" s="70"/>
      <c r="BB1262" s="70"/>
      <c r="BC1262" s="70"/>
      <c r="BD1262" s="70"/>
      <c r="BE1262" s="70"/>
      <c r="BF1262" s="70"/>
      <c r="BG1262" s="70"/>
      <c r="BH1262" s="70"/>
      <c r="BI1262" s="70"/>
      <c r="BJ1262" s="70"/>
      <c r="BK1262" s="70"/>
      <c r="BL1262" s="70"/>
      <c r="BM1262" s="70"/>
      <c r="BN1262" s="70"/>
      <c r="BO1262" s="70"/>
      <c r="BP1262" s="70"/>
      <c r="BQ1262" s="70"/>
      <c r="BR1262" s="70"/>
      <c r="BS1262" s="70"/>
      <c r="BT1262" s="70"/>
      <c r="BU1262" s="70"/>
      <c r="BV1262" s="70"/>
      <c r="BW1262" s="70"/>
      <c r="BX1262" s="70"/>
      <c r="BY1262" s="70"/>
      <c r="BZ1262" s="70"/>
      <c r="CA1262" s="70"/>
    </row>
    <row r="1263" spans="2:79" s="67" customFormat="1" hidden="1">
      <c r="B1263" s="85"/>
      <c r="C1263" s="86"/>
      <c r="D1263" s="250"/>
      <c r="E1263" s="84"/>
      <c r="F1263" s="70"/>
      <c r="G1263" s="70"/>
      <c r="H1263" s="70"/>
      <c r="I1263" s="70"/>
      <c r="J1263" s="70"/>
      <c r="K1263" s="70"/>
      <c r="L1263" s="70"/>
      <c r="M1263" s="70"/>
      <c r="N1263" s="70"/>
      <c r="O1263" s="70"/>
      <c r="P1263" s="70"/>
      <c r="Q1263" s="70"/>
      <c r="R1263" s="70"/>
      <c r="S1263" s="70"/>
      <c r="T1263" s="70"/>
      <c r="U1263" s="70"/>
      <c r="V1263" s="70"/>
      <c r="W1263" s="70"/>
      <c r="X1263" s="70"/>
      <c r="Y1263" s="70"/>
      <c r="Z1263" s="70"/>
      <c r="AA1263" s="70"/>
      <c r="AB1263" s="70"/>
      <c r="AC1263" s="70"/>
      <c r="AD1263" s="70"/>
      <c r="AE1263" s="70"/>
      <c r="AF1263" s="70"/>
      <c r="AG1263" s="70"/>
      <c r="AH1263" s="70"/>
      <c r="AI1263" s="70"/>
      <c r="AJ1263" s="70"/>
      <c r="AK1263" s="70"/>
      <c r="AL1263" s="70"/>
      <c r="AM1263" s="70"/>
      <c r="AN1263" s="70"/>
      <c r="AO1263" s="70"/>
      <c r="AP1263" s="70"/>
      <c r="AQ1263" s="70"/>
      <c r="AR1263" s="70"/>
      <c r="AS1263" s="70"/>
      <c r="AT1263" s="70"/>
      <c r="AU1263" s="70"/>
      <c r="AV1263" s="70"/>
      <c r="AW1263" s="70"/>
      <c r="AX1263" s="70"/>
      <c r="AY1263" s="70"/>
      <c r="AZ1263" s="70"/>
      <c r="BA1263" s="70"/>
      <c r="BB1263" s="70"/>
      <c r="BC1263" s="70"/>
      <c r="BD1263" s="70"/>
      <c r="BE1263" s="70"/>
      <c r="BF1263" s="70"/>
      <c r="BG1263" s="70"/>
      <c r="BH1263" s="70"/>
      <c r="BI1263" s="70"/>
      <c r="BJ1263" s="70"/>
      <c r="BK1263" s="70"/>
      <c r="BL1263" s="70"/>
      <c r="BM1263" s="70"/>
      <c r="BN1263" s="70"/>
      <c r="BO1263" s="70"/>
      <c r="BP1263" s="70"/>
      <c r="BQ1263" s="70"/>
      <c r="BR1263" s="70"/>
      <c r="BS1263" s="70"/>
      <c r="BT1263" s="70"/>
      <c r="BU1263" s="70"/>
      <c r="BV1263" s="70"/>
      <c r="BW1263" s="70"/>
      <c r="BX1263" s="70"/>
      <c r="BY1263" s="70"/>
      <c r="BZ1263" s="70"/>
      <c r="CA1263" s="70"/>
    </row>
    <row r="1264" spans="2:79" s="67" customFormat="1" hidden="1">
      <c r="B1264" s="85"/>
      <c r="C1264" s="86"/>
      <c r="D1264" s="250"/>
      <c r="E1264" s="84"/>
      <c r="F1264" s="70"/>
      <c r="G1264" s="70"/>
      <c r="H1264" s="70"/>
      <c r="I1264" s="70"/>
      <c r="J1264" s="70"/>
      <c r="K1264" s="70"/>
      <c r="L1264" s="70"/>
      <c r="M1264" s="70"/>
      <c r="N1264" s="70"/>
      <c r="O1264" s="70"/>
      <c r="P1264" s="70"/>
      <c r="Q1264" s="70"/>
      <c r="R1264" s="70"/>
      <c r="S1264" s="70"/>
      <c r="T1264" s="70"/>
      <c r="U1264" s="70"/>
      <c r="V1264" s="70"/>
      <c r="W1264" s="70"/>
      <c r="X1264" s="70"/>
      <c r="Y1264" s="70"/>
      <c r="Z1264" s="70"/>
      <c r="AA1264" s="70"/>
      <c r="AB1264" s="70"/>
      <c r="AC1264" s="70"/>
      <c r="AD1264" s="70"/>
      <c r="AE1264" s="70"/>
      <c r="AF1264" s="70"/>
      <c r="AG1264" s="70"/>
      <c r="AH1264" s="70"/>
      <c r="AI1264" s="70"/>
      <c r="AJ1264" s="70"/>
      <c r="AK1264" s="70"/>
      <c r="AL1264" s="70"/>
      <c r="AM1264" s="70"/>
      <c r="AN1264" s="70"/>
      <c r="AO1264" s="70"/>
      <c r="AP1264" s="70"/>
      <c r="AQ1264" s="70"/>
      <c r="AR1264" s="70"/>
      <c r="AS1264" s="70"/>
      <c r="AT1264" s="70"/>
      <c r="AU1264" s="70"/>
      <c r="AV1264" s="70"/>
      <c r="AW1264" s="70"/>
      <c r="AX1264" s="70"/>
      <c r="AY1264" s="70"/>
      <c r="AZ1264" s="70"/>
      <c r="BA1264" s="70"/>
      <c r="BB1264" s="70"/>
      <c r="BC1264" s="70"/>
      <c r="BD1264" s="70"/>
      <c r="BE1264" s="70"/>
      <c r="BF1264" s="70"/>
      <c r="BG1264" s="70"/>
      <c r="BH1264" s="70"/>
      <c r="BI1264" s="70"/>
      <c r="BJ1264" s="70"/>
      <c r="BK1264" s="70"/>
      <c r="BL1264" s="70"/>
      <c r="BM1264" s="70"/>
      <c r="BN1264" s="70"/>
      <c r="BO1264" s="70"/>
      <c r="BP1264" s="70"/>
      <c r="BQ1264" s="70"/>
      <c r="BR1264" s="70"/>
      <c r="BS1264" s="70"/>
      <c r="BT1264" s="70"/>
      <c r="BU1264" s="70"/>
      <c r="BV1264" s="70"/>
      <c r="BW1264" s="70"/>
      <c r="BX1264" s="70"/>
      <c r="BY1264" s="70"/>
      <c r="BZ1264" s="70"/>
      <c r="CA1264" s="70"/>
    </row>
    <row r="1265" spans="2:79" s="67" customFormat="1" hidden="1">
      <c r="B1265" s="85"/>
      <c r="C1265" s="86"/>
      <c r="D1265" s="250"/>
      <c r="E1265" s="84"/>
      <c r="F1265" s="70"/>
      <c r="G1265" s="70"/>
      <c r="H1265" s="70"/>
      <c r="I1265" s="70"/>
      <c r="J1265" s="70"/>
      <c r="K1265" s="70"/>
      <c r="L1265" s="70"/>
      <c r="M1265" s="70"/>
      <c r="N1265" s="70"/>
      <c r="O1265" s="70"/>
      <c r="P1265" s="70"/>
      <c r="Q1265" s="70"/>
      <c r="R1265" s="70"/>
      <c r="S1265" s="70"/>
      <c r="T1265" s="70"/>
      <c r="U1265" s="70"/>
      <c r="V1265" s="70"/>
      <c r="W1265" s="70"/>
      <c r="X1265" s="70"/>
      <c r="Y1265" s="70"/>
      <c r="Z1265" s="70"/>
      <c r="AA1265" s="70"/>
      <c r="AB1265" s="70"/>
      <c r="AC1265" s="70"/>
      <c r="AD1265" s="70"/>
      <c r="AE1265" s="70"/>
      <c r="AF1265" s="70"/>
      <c r="AG1265" s="70"/>
      <c r="AH1265" s="70"/>
      <c r="AI1265" s="70"/>
      <c r="AJ1265" s="70"/>
      <c r="AK1265" s="70"/>
      <c r="AL1265" s="70"/>
      <c r="AM1265" s="70"/>
      <c r="AN1265" s="70"/>
      <c r="AO1265" s="70"/>
      <c r="AP1265" s="70"/>
      <c r="AQ1265" s="70"/>
      <c r="AR1265" s="70"/>
      <c r="AS1265" s="70"/>
      <c r="AT1265" s="70"/>
      <c r="AU1265" s="70"/>
      <c r="AV1265" s="70"/>
      <c r="AW1265" s="70"/>
      <c r="AX1265" s="70"/>
      <c r="AY1265" s="70"/>
      <c r="AZ1265" s="70"/>
      <c r="BA1265" s="70"/>
      <c r="BB1265" s="70"/>
      <c r="BC1265" s="70"/>
      <c r="BD1265" s="70"/>
      <c r="BE1265" s="70"/>
      <c r="BF1265" s="70"/>
      <c r="BG1265" s="70"/>
      <c r="BH1265" s="70"/>
      <c r="BI1265" s="70"/>
      <c r="BJ1265" s="70"/>
      <c r="BK1265" s="70"/>
      <c r="BL1265" s="70"/>
      <c r="BM1265" s="70"/>
      <c r="BN1265" s="70"/>
      <c r="BO1265" s="70"/>
      <c r="BP1265" s="70"/>
      <c r="BQ1265" s="70"/>
      <c r="BR1265" s="70"/>
      <c r="BS1265" s="70"/>
      <c r="BT1265" s="70"/>
      <c r="BU1265" s="70"/>
      <c r="BV1265" s="70"/>
      <c r="BW1265" s="70"/>
      <c r="BX1265" s="70"/>
      <c r="BY1265" s="70"/>
      <c r="BZ1265" s="70"/>
      <c r="CA1265" s="70"/>
    </row>
    <row r="1266" spans="2:79" s="67" customFormat="1" hidden="1">
      <c r="B1266" s="85"/>
      <c r="C1266" s="86"/>
      <c r="D1266" s="250"/>
      <c r="E1266" s="84"/>
      <c r="F1266" s="70"/>
      <c r="G1266" s="70"/>
      <c r="H1266" s="70"/>
      <c r="I1266" s="70"/>
      <c r="J1266" s="70"/>
      <c r="K1266" s="70"/>
      <c r="L1266" s="70"/>
      <c r="M1266" s="70"/>
      <c r="N1266" s="70"/>
      <c r="O1266" s="70"/>
      <c r="P1266" s="70"/>
      <c r="Q1266" s="70"/>
      <c r="R1266" s="70"/>
      <c r="S1266" s="70"/>
      <c r="T1266" s="70"/>
      <c r="U1266" s="70"/>
      <c r="V1266" s="70"/>
      <c r="W1266" s="70"/>
      <c r="X1266" s="70"/>
      <c r="Y1266" s="70"/>
      <c r="Z1266" s="70"/>
      <c r="AA1266" s="70"/>
      <c r="AB1266" s="70"/>
      <c r="AC1266" s="70"/>
      <c r="AD1266" s="70"/>
      <c r="AE1266" s="70"/>
      <c r="AF1266" s="70"/>
      <c r="AG1266" s="70"/>
      <c r="AH1266" s="70"/>
      <c r="AI1266" s="70"/>
      <c r="AJ1266" s="70"/>
      <c r="AK1266" s="70"/>
      <c r="AL1266" s="70"/>
      <c r="AM1266" s="70"/>
      <c r="AN1266" s="70"/>
      <c r="AO1266" s="70"/>
      <c r="AP1266" s="70"/>
      <c r="AQ1266" s="70"/>
      <c r="AR1266" s="70"/>
      <c r="AS1266" s="70"/>
      <c r="AT1266" s="70"/>
      <c r="AU1266" s="70"/>
      <c r="AV1266" s="70"/>
      <c r="AW1266" s="70"/>
      <c r="AX1266" s="70"/>
      <c r="AY1266" s="70"/>
      <c r="AZ1266" s="70"/>
      <c r="BA1266" s="70"/>
      <c r="BB1266" s="70"/>
      <c r="BC1266" s="70"/>
      <c r="BD1266" s="70"/>
      <c r="BE1266" s="70"/>
      <c r="BF1266" s="70"/>
      <c r="BG1266" s="70"/>
      <c r="BH1266" s="70"/>
      <c r="BI1266" s="70"/>
      <c r="BJ1266" s="70"/>
      <c r="BK1266" s="70"/>
      <c r="BL1266" s="70"/>
      <c r="BM1266" s="70"/>
      <c r="BN1266" s="70"/>
      <c r="BO1266" s="70"/>
      <c r="BP1266" s="70"/>
      <c r="BQ1266" s="70"/>
      <c r="BR1266" s="70"/>
      <c r="BS1266" s="70"/>
      <c r="BT1266" s="70"/>
      <c r="BU1266" s="70"/>
      <c r="BV1266" s="70"/>
      <c r="BW1266" s="70"/>
      <c r="BX1266" s="70"/>
      <c r="BY1266" s="70"/>
      <c r="BZ1266" s="70"/>
      <c r="CA1266" s="70"/>
    </row>
    <row r="1267" spans="2:79" s="67" customFormat="1" hidden="1">
      <c r="B1267" s="85"/>
      <c r="C1267" s="86"/>
      <c r="D1267" s="250"/>
      <c r="E1267" s="84"/>
      <c r="F1267" s="70"/>
      <c r="G1267" s="70"/>
      <c r="H1267" s="70"/>
      <c r="I1267" s="70"/>
      <c r="J1267" s="70"/>
      <c r="K1267" s="70"/>
      <c r="L1267" s="70"/>
      <c r="M1267" s="70"/>
      <c r="N1267" s="70"/>
      <c r="O1267" s="70"/>
      <c r="P1267" s="70"/>
      <c r="Q1267" s="70"/>
      <c r="R1267" s="70"/>
      <c r="S1267" s="70"/>
      <c r="T1267" s="70"/>
      <c r="U1267" s="70"/>
      <c r="V1267" s="70"/>
      <c r="W1267" s="70"/>
      <c r="X1267" s="70"/>
      <c r="Y1267" s="70"/>
      <c r="Z1267" s="70"/>
      <c r="AA1267" s="70"/>
      <c r="AB1267" s="70"/>
      <c r="AC1267" s="70"/>
      <c r="AD1267" s="70"/>
      <c r="AE1267" s="70"/>
      <c r="AF1267" s="70"/>
      <c r="AG1267" s="70"/>
      <c r="AH1267" s="70"/>
      <c r="AI1267" s="70"/>
      <c r="AJ1267" s="70"/>
      <c r="AK1267" s="70"/>
      <c r="AL1267" s="70"/>
      <c r="AM1267" s="70"/>
      <c r="AN1267" s="70"/>
      <c r="AO1267" s="70"/>
      <c r="AP1267" s="70"/>
      <c r="AQ1267" s="70"/>
      <c r="AR1267" s="70"/>
      <c r="AS1267" s="70"/>
      <c r="AT1267" s="70"/>
      <c r="AU1267" s="70"/>
      <c r="AV1267" s="70"/>
      <c r="AW1267" s="70"/>
      <c r="AX1267" s="70"/>
      <c r="AY1267" s="70"/>
      <c r="AZ1267" s="70"/>
      <c r="BA1267" s="70"/>
      <c r="BB1267" s="70"/>
      <c r="BC1267" s="70"/>
      <c r="BD1267" s="70"/>
      <c r="BE1267" s="70"/>
      <c r="BF1267" s="70"/>
      <c r="BG1267" s="70"/>
      <c r="BH1267" s="70"/>
      <c r="BI1267" s="70"/>
      <c r="BJ1267" s="70"/>
      <c r="BK1267" s="70"/>
      <c r="BL1267" s="70"/>
      <c r="BM1267" s="70"/>
      <c r="BN1267" s="70"/>
      <c r="BO1267" s="70"/>
      <c r="BP1267" s="70"/>
      <c r="BQ1267" s="70"/>
      <c r="BR1267" s="70"/>
      <c r="BS1267" s="70"/>
      <c r="BT1267" s="70"/>
      <c r="BU1267" s="70"/>
      <c r="BV1267" s="70"/>
      <c r="BW1267" s="70"/>
      <c r="BX1267" s="70"/>
      <c r="BY1267" s="70"/>
      <c r="BZ1267" s="70"/>
      <c r="CA1267" s="70"/>
    </row>
    <row r="1268" spans="2:79" s="67" customFormat="1" hidden="1">
      <c r="B1268" s="85"/>
      <c r="C1268" s="86"/>
      <c r="D1268" s="250"/>
      <c r="E1268" s="84"/>
      <c r="F1268" s="70"/>
      <c r="G1268" s="70"/>
      <c r="H1268" s="70"/>
      <c r="I1268" s="70"/>
      <c r="J1268" s="70"/>
      <c r="K1268" s="70"/>
      <c r="L1268" s="70"/>
      <c r="M1268" s="70"/>
      <c r="N1268" s="70"/>
      <c r="O1268" s="70"/>
      <c r="P1268" s="70"/>
      <c r="Q1268" s="70"/>
      <c r="R1268" s="70"/>
      <c r="S1268" s="70"/>
      <c r="T1268" s="70"/>
      <c r="U1268" s="70"/>
      <c r="V1268" s="70"/>
      <c r="W1268" s="70"/>
      <c r="X1268" s="70"/>
      <c r="Y1268" s="70"/>
      <c r="Z1268" s="70"/>
      <c r="AA1268" s="70"/>
      <c r="AB1268" s="70"/>
      <c r="AC1268" s="70"/>
      <c r="AD1268" s="70"/>
      <c r="AE1268" s="70"/>
      <c r="AF1268" s="70"/>
      <c r="AG1268" s="70"/>
      <c r="AH1268" s="70"/>
      <c r="AI1268" s="70"/>
      <c r="AJ1268" s="70"/>
      <c r="AK1268" s="70"/>
      <c r="AL1268" s="70"/>
      <c r="AM1268" s="70"/>
      <c r="AN1268" s="70"/>
      <c r="AO1268" s="70"/>
      <c r="AP1268" s="70"/>
      <c r="AQ1268" s="70"/>
      <c r="AR1268" s="70"/>
      <c r="AS1268" s="70"/>
      <c r="AT1268" s="70"/>
      <c r="AU1268" s="70"/>
      <c r="AV1268" s="70"/>
      <c r="AW1268" s="70"/>
      <c r="AX1268" s="70"/>
      <c r="AY1268" s="70"/>
      <c r="AZ1268" s="70"/>
      <c r="BA1268" s="70"/>
      <c r="BB1268" s="70"/>
      <c r="BC1268" s="70"/>
      <c r="BD1268" s="70"/>
      <c r="BE1268" s="70"/>
      <c r="BF1268" s="70"/>
      <c r="BG1268" s="70"/>
      <c r="BH1268" s="70"/>
      <c r="BI1268" s="70"/>
      <c r="BJ1268" s="70"/>
      <c r="BK1268" s="70"/>
      <c r="BL1268" s="70"/>
      <c r="BM1268" s="70"/>
      <c r="BN1268" s="70"/>
      <c r="BO1268" s="70"/>
      <c r="BP1268" s="70"/>
      <c r="BQ1268" s="70"/>
      <c r="BR1268" s="70"/>
      <c r="BS1268" s="70"/>
      <c r="BT1268" s="70"/>
      <c r="BU1268" s="70"/>
      <c r="BV1268" s="70"/>
      <c r="BW1268" s="70"/>
      <c r="BX1268" s="70"/>
      <c r="BY1268" s="70"/>
      <c r="BZ1268" s="70"/>
      <c r="CA1268" s="70"/>
    </row>
    <row r="1269" spans="2:79" s="67" customFormat="1" hidden="1">
      <c r="B1269" s="85"/>
      <c r="C1269" s="86"/>
      <c r="D1269" s="250"/>
      <c r="E1269" s="84"/>
      <c r="F1269" s="70"/>
      <c r="G1269" s="70"/>
      <c r="H1269" s="70"/>
      <c r="I1269" s="70"/>
      <c r="J1269" s="70"/>
      <c r="K1269" s="70"/>
      <c r="L1269" s="70"/>
      <c r="M1269" s="70"/>
      <c r="N1269" s="70"/>
      <c r="O1269" s="70"/>
      <c r="P1269" s="70"/>
      <c r="Q1269" s="70"/>
      <c r="R1269" s="70"/>
      <c r="S1269" s="70"/>
      <c r="T1269" s="70"/>
      <c r="U1269" s="70"/>
      <c r="V1269" s="70"/>
      <c r="W1269" s="70"/>
      <c r="X1269" s="70"/>
      <c r="Y1269" s="70"/>
      <c r="Z1269" s="70"/>
      <c r="AA1269" s="70"/>
      <c r="AB1269" s="70"/>
      <c r="AC1269" s="70"/>
      <c r="AD1269" s="70"/>
      <c r="AE1269" s="70"/>
      <c r="AF1269" s="70"/>
      <c r="AG1269" s="70"/>
      <c r="AH1269" s="70"/>
      <c r="AI1269" s="70"/>
      <c r="AJ1269" s="70"/>
      <c r="AK1269" s="70"/>
      <c r="AL1269" s="70"/>
      <c r="AM1269" s="70"/>
      <c r="AN1269" s="70"/>
      <c r="AO1269" s="70"/>
      <c r="AP1269" s="70"/>
      <c r="AQ1269" s="70"/>
      <c r="AR1269" s="70"/>
      <c r="AS1269" s="70"/>
      <c r="AT1269" s="70"/>
      <c r="AU1269" s="70"/>
      <c r="AV1269" s="70"/>
      <c r="AW1269" s="70"/>
      <c r="AX1269" s="70"/>
      <c r="AY1269" s="70"/>
      <c r="AZ1269" s="70"/>
      <c r="BA1269" s="70"/>
      <c r="BB1269" s="70"/>
      <c r="BC1269" s="70"/>
      <c r="BD1269" s="70"/>
      <c r="BE1269" s="70"/>
      <c r="BF1269" s="70"/>
      <c r="BG1269" s="70"/>
      <c r="BH1269" s="70"/>
      <c r="BI1269" s="70"/>
      <c r="BJ1269" s="70"/>
      <c r="BK1269" s="70"/>
      <c r="BL1269" s="70"/>
      <c r="BM1269" s="70"/>
      <c r="BN1269" s="70"/>
      <c r="BO1269" s="70"/>
      <c r="BP1269" s="70"/>
      <c r="BQ1269" s="70"/>
      <c r="BR1269" s="70"/>
      <c r="BS1269" s="70"/>
      <c r="BT1269" s="70"/>
      <c r="BU1269" s="70"/>
      <c r="BV1269" s="70"/>
      <c r="BW1269" s="70"/>
      <c r="BX1269" s="70"/>
      <c r="BY1269" s="70"/>
      <c r="BZ1269" s="70"/>
      <c r="CA1269" s="70"/>
    </row>
    <row r="1270" spans="2:79" s="67" customFormat="1" hidden="1">
      <c r="B1270" s="85"/>
      <c r="C1270" s="86"/>
      <c r="D1270" s="250"/>
      <c r="E1270" s="84"/>
      <c r="F1270" s="70"/>
      <c r="G1270" s="70"/>
      <c r="H1270" s="70"/>
      <c r="I1270" s="70"/>
      <c r="J1270" s="70"/>
      <c r="K1270" s="70"/>
      <c r="L1270" s="70"/>
      <c r="M1270" s="70"/>
      <c r="N1270" s="70"/>
      <c r="O1270" s="70"/>
      <c r="P1270" s="70"/>
      <c r="Q1270" s="70"/>
      <c r="R1270" s="70"/>
      <c r="S1270" s="70"/>
      <c r="T1270" s="70"/>
      <c r="U1270" s="70"/>
      <c r="V1270" s="70"/>
      <c r="W1270" s="70"/>
      <c r="X1270" s="70"/>
      <c r="Y1270" s="70"/>
      <c r="Z1270" s="70"/>
      <c r="AA1270" s="70"/>
      <c r="AB1270" s="70"/>
      <c r="AC1270" s="70"/>
      <c r="AD1270" s="70"/>
      <c r="AE1270" s="70"/>
      <c r="AF1270" s="70"/>
      <c r="AG1270" s="70"/>
      <c r="AH1270" s="70"/>
      <c r="AI1270" s="70"/>
      <c r="AJ1270" s="70"/>
      <c r="AK1270" s="70"/>
      <c r="AL1270" s="70"/>
      <c r="AM1270" s="70"/>
      <c r="AN1270" s="70"/>
      <c r="AO1270" s="70"/>
      <c r="AP1270" s="70"/>
      <c r="AQ1270" s="70"/>
      <c r="AR1270" s="70"/>
      <c r="AS1270" s="70"/>
      <c r="AT1270" s="70"/>
      <c r="AU1270" s="70"/>
      <c r="AV1270" s="70"/>
      <c r="AW1270" s="70"/>
      <c r="AX1270" s="70"/>
      <c r="AY1270" s="70"/>
      <c r="AZ1270" s="70"/>
      <c r="BA1270" s="70"/>
      <c r="BB1270" s="70"/>
      <c r="BC1270" s="70"/>
      <c r="BD1270" s="70"/>
      <c r="BE1270" s="70"/>
      <c r="BF1270" s="70"/>
      <c r="BG1270" s="70"/>
      <c r="BH1270" s="70"/>
      <c r="BI1270" s="70"/>
      <c r="BJ1270" s="70"/>
      <c r="BK1270" s="70"/>
      <c r="BL1270" s="70"/>
      <c r="BM1270" s="70"/>
      <c r="BN1270" s="70"/>
      <c r="BO1270" s="70"/>
      <c r="BP1270" s="70"/>
      <c r="BQ1270" s="70"/>
      <c r="BR1270" s="70"/>
      <c r="BS1270" s="70"/>
      <c r="BT1270" s="70"/>
      <c r="BU1270" s="70"/>
      <c r="BV1270" s="70"/>
      <c r="BW1270" s="70"/>
      <c r="BX1270" s="70"/>
      <c r="BY1270" s="70"/>
      <c r="BZ1270" s="70"/>
      <c r="CA1270" s="70"/>
    </row>
    <row r="1271" spans="2:79" s="67" customFormat="1" hidden="1">
      <c r="B1271" s="85"/>
      <c r="C1271" s="86"/>
      <c r="D1271" s="250"/>
      <c r="E1271" s="84"/>
      <c r="F1271" s="70"/>
      <c r="G1271" s="70"/>
      <c r="H1271" s="70"/>
      <c r="I1271" s="70"/>
      <c r="J1271" s="70"/>
      <c r="K1271" s="70"/>
      <c r="L1271" s="70"/>
      <c r="M1271" s="70"/>
      <c r="N1271" s="70"/>
      <c r="O1271" s="70"/>
      <c r="P1271" s="70"/>
      <c r="Q1271" s="70"/>
      <c r="R1271" s="70"/>
      <c r="S1271" s="70"/>
      <c r="T1271" s="70"/>
      <c r="U1271" s="70"/>
      <c r="V1271" s="70"/>
      <c r="W1271" s="70"/>
      <c r="X1271" s="70"/>
      <c r="Y1271" s="70"/>
      <c r="Z1271" s="70"/>
      <c r="AA1271" s="70"/>
      <c r="AB1271" s="70"/>
      <c r="AC1271" s="70"/>
      <c r="AD1271" s="70"/>
      <c r="AE1271" s="70"/>
      <c r="AF1271" s="70"/>
      <c r="AG1271" s="70"/>
      <c r="AH1271" s="70"/>
      <c r="AI1271" s="70"/>
      <c r="AJ1271" s="70"/>
      <c r="AK1271" s="70"/>
      <c r="AL1271" s="70"/>
      <c r="AM1271" s="70"/>
      <c r="AN1271" s="70"/>
      <c r="AO1271" s="70"/>
      <c r="AP1271" s="70"/>
      <c r="AQ1271" s="70"/>
      <c r="AR1271" s="70"/>
      <c r="AS1271" s="70"/>
      <c r="AT1271" s="70"/>
      <c r="AU1271" s="70"/>
      <c r="AV1271" s="70"/>
      <c r="AW1271" s="70"/>
      <c r="AX1271" s="70"/>
      <c r="AY1271" s="70"/>
      <c r="AZ1271" s="70"/>
      <c r="BA1271" s="70"/>
      <c r="BB1271" s="70"/>
      <c r="BC1271" s="70"/>
      <c r="BD1271" s="70"/>
      <c r="BE1271" s="70"/>
      <c r="BF1271" s="70"/>
      <c r="BG1271" s="70"/>
      <c r="BH1271" s="70"/>
      <c r="BI1271" s="70"/>
      <c r="BJ1271" s="70"/>
      <c r="BK1271" s="70"/>
      <c r="BL1271" s="70"/>
      <c r="BM1271" s="70"/>
      <c r="BN1271" s="70"/>
      <c r="BO1271" s="70"/>
      <c r="BP1271" s="70"/>
      <c r="BQ1271" s="70"/>
      <c r="BR1271" s="70"/>
      <c r="BS1271" s="70"/>
      <c r="BT1271" s="70"/>
      <c r="BU1271" s="70"/>
      <c r="BV1271" s="70"/>
      <c r="BW1271" s="70"/>
      <c r="BX1271" s="70"/>
      <c r="BY1271" s="70"/>
      <c r="BZ1271" s="70"/>
      <c r="CA1271" s="70"/>
    </row>
    <row r="1272" spans="2:79" s="67" customFormat="1" hidden="1">
      <c r="B1272" s="85"/>
      <c r="C1272" s="86"/>
      <c r="D1272" s="250"/>
      <c r="E1272" s="84"/>
      <c r="F1272" s="70"/>
      <c r="G1272" s="70"/>
      <c r="H1272" s="70"/>
      <c r="I1272" s="70"/>
      <c r="J1272" s="70"/>
      <c r="K1272" s="70"/>
      <c r="L1272" s="70"/>
      <c r="M1272" s="70"/>
      <c r="N1272" s="70"/>
      <c r="O1272" s="70"/>
      <c r="P1272" s="70"/>
      <c r="Q1272" s="70"/>
      <c r="R1272" s="70"/>
      <c r="S1272" s="70"/>
      <c r="T1272" s="70"/>
      <c r="U1272" s="70"/>
      <c r="V1272" s="70"/>
      <c r="W1272" s="70"/>
      <c r="X1272" s="70"/>
      <c r="Y1272" s="70"/>
      <c r="Z1272" s="70"/>
      <c r="AA1272" s="70"/>
      <c r="AB1272" s="70"/>
      <c r="AC1272" s="70"/>
      <c r="AD1272" s="70"/>
      <c r="AE1272" s="70"/>
      <c r="AF1272" s="70"/>
      <c r="AG1272" s="70"/>
      <c r="AH1272" s="70"/>
      <c r="AI1272" s="70"/>
      <c r="AJ1272" s="70"/>
      <c r="AK1272" s="70"/>
      <c r="AL1272" s="70"/>
      <c r="AM1272" s="70"/>
      <c r="AN1272" s="70"/>
      <c r="AO1272" s="70"/>
      <c r="AP1272" s="70"/>
      <c r="AQ1272" s="70"/>
      <c r="AR1272" s="70"/>
      <c r="AS1272" s="70"/>
      <c r="AT1272" s="70"/>
      <c r="AU1272" s="70"/>
      <c r="AV1272" s="70"/>
      <c r="AW1272" s="70"/>
      <c r="AX1272" s="70"/>
      <c r="AY1272" s="70"/>
      <c r="AZ1272" s="70"/>
      <c r="BA1272" s="70"/>
      <c r="BB1272" s="70"/>
      <c r="BC1272" s="70"/>
      <c r="BD1272" s="70"/>
      <c r="BE1272" s="70"/>
      <c r="BF1272" s="70"/>
      <c r="BG1272" s="70"/>
      <c r="BH1272" s="70"/>
      <c r="BI1272" s="70"/>
      <c r="BJ1272" s="70"/>
      <c r="BK1272" s="70"/>
      <c r="BL1272" s="70"/>
      <c r="BM1272" s="70"/>
      <c r="BN1272" s="70"/>
      <c r="BO1272" s="70"/>
      <c r="BP1272" s="70"/>
      <c r="BQ1272" s="70"/>
      <c r="BR1272" s="70"/>
      <c r="BS1272" s="70"/>
      <c r="BT1272" s="70"/>
      <c r="BU1272" s="70"/>
      <c r="BV1272" s="70"/>
      <c r="BW1272" s="70"/>
      <c r="BX1272" s="70"/>
      <c r="BY1272" s="70"/>
      <c r="BZ1272" s="70"/>
      <c r="CA1272" s="70"/>
    </row>
    <row r="1273" spans="2:79" s="67" customFormat="1" hidden="1">
      <c r="B1273" s="85"/>
      <c r="C1273" s="86"/>
      <c r="D1273" s="250"/>
      <c r="E1273" s="84"/>
      <c r="F1273" s="70"/>
      <c r="G1273" s="70"/>
      <c r="H1273" s="70"/>
      <c r="I1273" s="70"/>
      <c r="J1273" s="70"/>
      <c r="K1273" s="70"/>
      <c r="L1273" s="70"/>
      <c r="M1273" s="70"/>
      <c r="N1273" s="70"/>
      <c r="O1273" s="70"/>
      <c r="P1273" s="70"/>
      <c r="Q1273" s="70"/>
      <c r="R1273" s="70"/>
      <c r="S1273" s="70"/>
      <c r="T1273" s="70"/>
      <c r="U1273" s="70"/>
      <c r="V1273" s="70"/>
      <c r="W1273" s="70"/>
      <c r="X1273" s="70"/>
      <c r="Y1273" s="70"/>
      <c r="Z1273" s="70"/>
      <c r="AA1273" s="70"/>
      <c r="AB1273" s="70"/>
      <c r="AC1273" s="70"/>
      <c r="AD1273" s="70"/>
      <c r="AE1273" s="70"/>
      <c r="AF1273" s="70"/>
      <c r="AG1273" s="70"/>
      <c r="AH1273" s="70"/>
      <c r="AI1273" s="70"/>
      <c r="AJ1273" s="70"/>
      <c r="AK1273" s="70"/>
      <c r="AL1273" s="70"/>
      <c r="AM1273" s="70"/>
      <c r="AN1273" s="70"/>
      <c r="AO1273" s="70"/>
      <c r="AP1273" s="70"/>
      <c r="AQ1273" s="70"/>
      <c r="AR1273" s="70"/>
      <c r="AS1273" s="70"/>
      <c r="AT1273" s="70"/>
      <c r="AU1273" s="70"/>
      <c r="AV1273" s="70"/>
      <c r="AW1273" s="70"/>
      <c r="AX1273" s="70"/>
      <c r="AY1273" s="70"/>
      <c r="AZ1273" s="70"/>
      <c r="BA1273" s="70"/>
      <c r="BB1273" s="70"/>
      <c r="BC1273" s="70"/>
      <c r="BD1273" s="70"/>
      <c r="BE1273" s="70"/>
      <c r="BF1273" s="70"/>
      <c r="BG1273" s="70"/>
      <c r="BH1273" s="70"/>
      <c r="BI1273" s="70"/>
      <c r="BJ1273" s="70"/>
      <c r="BK1273" s="70"/>
      <c r="BL1273" s="70"/>
      <c r="BM1273" s="70"/>
      <c r="BN1273" s="70"/>
      <c r="BO1273" s="70"/>
      <c r="BP1273" s="70"/>
      <c r="BQ1273" s="70"/>
      <c r="BR1273" s="70"/>
      <c r="BS1273" s="70"/>
      <c r="BT1273" s="70"/>
      <c r="BU1273" s="70"/>
      <c r="BV1273" s="70"/>
      <c r="BW1273" s="70"/>
      <c r="BX1273" s="70"/>
      <c r="BY1273" s="70"/>
      <c r="BZ1273" s="70"/>
      <c r="CA1273" s="70"/>
    </row>
    <row r="1274" spans="2:79" s="67" customFormat="1" hidden="1">
      <c r="B1274" s="85"/>
      <c r="C1274" s="86"/>
      <c r="D1274" s="250"/>
      <c r="E1274" s="84"/>
      <c r="F1274" s="70"/>
      <c r="G1274" s="70"/>
      <c r="H1274" s="70"/>
      <c r="I1274" s="70"/>
      <c r="J1274" s="70"/>
      <c r="K1274" s="70"/>
      <c r="L1274" s="70"/>
      <c r="M1274" s="70"/>
      <c r="N1274" s="70"/>
      <c r="O1274" s="70"/>
      <c r="P1274" s="70"/>
      <c r="Q1274" s="70"/>
      <c r="R1274" s="70"/>
      <c r="S1274" s="70"/>
      <c r="T1274" s="70"/>
      <c r="U1274" s="70"/>
      <c r="V1274" s="70"/>
      <c r="W1274" s="70"/>
      <c r="X1274" s="70"/>
      <c r="Y1274" s="70"/>
      <c r="Z1274" s="70"/>
      <c r="AA1274" s="70"/>
      <c r="AB1274" s="70"/>
      <c r="AC1274" s="70"/>
      <c r="AD1274" s="70"/>
      <c r="AE1274" s="70"/>
      <c r="AF1274" s="70"/>
      <c r="AG1274" s="70"/>
      <c r="AH1274" s="70"/>
      <c r="AI1274" s="70"/>
      <c r="AJ1274" s="70"/>
      <c r="AK1274" s="70"/>
      <c r="AL1274" s="70"/>
      <c r="AM1274" s="70"/>
      <c r="AN1274" s="70"/>
      <c r="AO1274" s="70"/>
      <c r="AP1274" s="70"/>
      <c r="AQ1274" s="70"/>
      <c r="AR1274" s="70"/>
      <c r="AS1274" s="70"/>
      <c r="AT1274" s="70"/>
      <c r="AU1274" s="70"/>
      <c r="AV1274" s="70"/>
      <c r="AW1274" s="70"/>
      <c r="AX1274" s="70"/>
      <c r="AY1274" s="70"/>
      <c r="AZ1274" s="70"/>
      <c r="BA1274" s="70"/>
      <c r="BB1274" s="70"/>
      <c r="BC1274" s="70"/>
      <c r="BD1274" s="70"/>
      <c r="BE1274" s="70"/>
      <c r="BF1274" s="70"/>
      <c r="BG1274" s="70"/>
      <c r="BH1274" s="70"/>
      <c r="BI1274" s="70"/>
      <c r="BJ1274" s="70"/>
      <c r="BK1274" s="70"/>
      <c r="BL1274" s="70"/>
      <c r="BM1274" s="70"/>
      <c r="BN1274" s="70"/>
      <c r="BO1274" s="70"/>
      <c r="BP1274" s="70"/>
      <c r="BQ1274" s="70"/>
      <c r="BR1274" s="70"/>
      <c r="BS1274" s="70"/>
      <c r="BT1274" s="70"/>
      <c r="BU1274" s="70"/>
      <c r="BV1274" s="70"/>
      <c r="BW1274" s="70"/>
      <c r="BX1274" s="70"/>
      <c r="BY1274" s="70"/>
      <c r="BZ1274" s="70"/>
      <c r="CA1274" s="70"/>
    </row>
    <row r="1275" spans="2:79" s="67" customFormat="1" hidden="1">
      <c r="B1275" s="85"/>
      <c r="C1275" s="86"/>
      <c r="D1275" s="250"/>
      <c r="E1275" s="84"/>
      <c r="F1275" s="70"/>
      <c r="G1275" s="70"/>
      <c r="H1275" s="70"/>
      <c r="I1275" s="70"/>
      <c r="J1275" s="70"/>
      <c r="K1275" s="70"/>
      <c r="L1275" s="70"/>
      <c r="M1275" s="70"/>
      <c r="N1275" s="70"/>
      <c r="O1275" s="70"/>
      <c r="P1275" s="70"/>
      <c r="Q1275" s="70"/>
      <c r="R1275" s="70"/>
      <c r="S1275" s="70"/>
      <c r="T1275" s="70"/>
      <c r="U1275" s="70"/>
      <c r="V1275" s="70"/>
      <c r="W1275" s="70"/>
      <c r="X1275" s="70"/>
      <c r="Y1275" s="70"/>
      <c r="Z1275" s="70"/>
      <c r="AA1275" s="70"/>
      <c r="AB1275" s="70"/>
      <c r="AC1275" s="70"/>
      <c r="AD1275" s="70"/>
      <c r="AE1275" s="70"/>
      <c r="AF1275" s="70"/>
      <c r="AG1275" s="70"/>
      <c r="AH1275" s="70"/>
      <c r="AI1275" s="70"/>
      <c r="AJ1275" s="70"/>
      <c r="AK1275" s="70"/>
      <c r="AL1275" s="70"/>
      <c r="AM1275" s="70"/>
      <c r="AN1275" s="70"/>
      <c r="AO1275" s="70"/>
      <c r="AP1275" s="70"/>
      <c r="AQ1275" s="70"/>
      <c r="AR1275" s="70"/>
      <c r="AS1275" s="70"/>
      <c r="AT1275" s="70"/>
      <c r="AU1275" s="70"/>
      <c r="AV1275" s="70"/>
      <c r="AW1275" s="70"/>
      <c r="AX1275" s="70"/>
      <c r="AY1275" s="70"/>
      <c r="AZ1275" s="70"/>
      <c r="BA1275" s="70"/>
      <c r="BB1275" s="70"/>
      <c r="BC1275" s="70"/>
      <c r="BD1275" s="70"/>
      <c r="BE1275" s="70"/>
      <c r="BF1275" s="70"/>
      <c r="BG1275" s="70"/>
      <c r="BH1275" s="70"/>
      <c r="BI1275" s="70"/>
      <c r="BJ1275" s="70"/>
      <c r="BK1275" s="70"/>
      <c r="BL1275" s="70"/>
      <c r="BM1275" s="70"/>
      <c r="BN1275" s="70"/>
      <c r="BO1275" s="70"/>
      <c r="BP1275" s="70"/>
      <c r="BQ1275" s="70"/>
      <c r="BR1275" s="70"/>
      <c r="BS1275" s="70"/>
      <c r="BT1275" s="70"/>
      <c r="BU1275" s="70"/>
      <c r="BV1275" s="70"/>
      <c r="BW1275" s="70"/>
      <c r="BX1275" s="70"/>
      <c r="BY1275" s="70"/>
      <c r="BZ1275" s="70"/>
      <c r="CA1275" s="70"/>
    </row>
    <row r="1276" spans="2:79" s="67" customFormat="1" hidden="1">
      <c r="B1276" s="85"/>
      <c r="C1276" s="86"/>
      <c r="D1276" s="250"/>
      <c r="E1276" s="84"/>
      <c r="F1276" s="70"/>
      <c r="G1276" s="70"/>
      <c r="H1276" s="70"/>
      <c r="I1276" s="70"/>
      <c r="J1276" s="70"/>
      <c r="K1276" s="70"/>
      <c r="L1276" s="70"/>
      <c r="M1276" s="70"/>
      <c r="N1276" s="70"/>
      <c r="O1276" s="70"/>
      <c r="P1276" s="70"/>
      <c r="Q1276" s="70"/>
      <c r="R1276" s="70"/>
      <c r="S1276" s="70"/>
      <c r="T1276" s="70"/>
      <c r="U1276" s="70"/>
      <c r="V1276" s="70"/>
      <c r="W1276" s="70"/>
      <c r="X1276" s="70"/>
      <c r="Y1276" s="70"/>
      <c r="Z1276" s="70"/>
      <c r="AA1276" s="70"/>
      <c r="AB1276" s="70"/>
      <c r="AC1276" s="70"/>
      <c r="AD1276" s="70"/>
      <c r="AE1276" s="70"/>
      <c r="AF1276" s="70"/>
      <c r="AG1276" s="70"/>
      <c r="AH1276" s="70"/>
      <c r="AI1276" s="70"/>
      <c r="AJ1276" s="70"/>
      <c r="AK1276" s="70"/>
      <c r="AL1276" s="70"/>
      <c r="AM1276" s="70"/>
      <c r="AN1276" s="70"/>
      <c r="AO1276" s="70"/>
      <c r="AP1276" s="70"/>
      <c r="AQ1276" s="70"/>
      <c r="AR1276" s="70"/>
      <c r="AS1276" s="70"/>
      <c r="AT1276" s="70"/>
      <c r="AU1276" s="70"/>
      <c r="AV1276" s="70"/>
      <c r="AW1276" s="70"/>
      <c r="AX1276" s="70"/>
      <c r="AY1276" s="70"/>
      <c r="AZ1276" s="70"/>
      <c r="BA1276" s="70"/>
      <c r="BB1276" s="70"/>
      <c r="BC1276" s="70"/>
      <c r="BD1276" s="70"/>
      <c r="BE1276" s="70"/>
      <c r="BF1276" s="70"/>
      <c r="BG1276" s="70"/>
      <c r="BH1276" s="70"/>
      <c r="BI1276" s="70"/>
      <c r="BJ1276" s="70"/>
      <c r="BK1276" s="70"/>
      <c r="BL1276" s="70"/>
      <c r="BM1276" s="70"/>
      <c r="BN1276" s="70"/>
      <c r="BO1276" s="70"/>
      <c r="BP1276" s="70"/>
      <c r="BQ1276" s="70"/>
      <c r="BR1276" s="70"/>
      <c r="BS1276" s="70"/>
      <c r="BT1276" s="70"/>
      <c r="BU1276" s="70"/>
      <c r="BV1276" s="70"/>
      <c r="BW1276" s="70"/>
      <c r="BX1276" s="70"/>
      <c r="BY1276" s="70"/>
      <c r="BZ1276" s="70"/>
      <c r="CA1276" s="70"/>
    </row>
    <row r="1277" spans="2:79" s="67" customFormat="1" hidden="1">
      <c r="B1277" s="85"/>
      <c r="C1277" s="86"/>
      <c r="D1277" s="250"/>
      <c r="E1277" s="84"/>
      <c r="F1277" s="70"/>
      <c r="G1277" s="70"/>
      <c r="H1277" s="70"/>
      <c r="I1277" s="70"/>
      <c r="J1277" s="70"/>
      <c r="K1277" s="70"/>
      <c r="L1277" s="70"/>
      <c r="M1277" s="70"/>
      <c r="N1277" s="70"/>
      <c r="O1277" s="70"/>
      <c r="P1277" s="70"/>
      <c r="Q1277" s="70"/>
      <c r="R1277" s="70"/>
      <c r="S1277" s="70"/>
      <c r="T1277" s="70"/>
      <c r="U1277" s="70"/>
      <c r="V1277" s="70"/>
      <c r="W1277" s="70"/>
      <c r="X1277" s="70"/>
      <c r="Y1277" s="70"/>
      <c r="Z1277" s="70"/>
      <c r="AA1277" s="70"/>
      <c r="AB1277" s="70"/>
      <c r="AC1277" s="70"/>
      <c r="AD1277" s="70"/>
      <c r="AE1277" s="70"/>
      <c r="AF1277" s="70"/>
      <c r="AG1277" s="70"/>
      <c r="AH1277" s="70"/>
      <c r="AI1277" s="70"/>
      <c r="AJ1277" s="70"/>
      <c r="AK1277" s="70"/>
      <c r="AL1277" s="70"/>
      <c r="AM1277" s="70"/>
      <c r="AN1277" s="70"/>
      <c r="AO1277" s="70"/>
      <c r="AP1277" s="70"/>
      <c r="AQ1277" s="70"/>
      <c r="AR1277" s="70"/>
      <c r="AS1277" s="70"/>
      <c r="AT1277" s="70"/>
      <c r="AU1277" s="70"/>
      <c r="AV1277" s="70"/>
      <c r="AW1277" s="70"/>
      <c r="AX1277" s="70"/>
      <c r="AY1277" s="70"/>
      <c r="AZ1277" s="70"/>
      <c r="BA1277" s="70"/>
      <c r="BB1277" s="70"/>
      <c r="BC1277" s="70"/>
      <c r="BD1277" s="70"/>
      <c r="BE1277" s="70"/>
      <c r="BF1277" s="70"/>
      <c r="BG1277" s="70"/>
      <c r="BH1277" s="70"/>
      <c r="BI1277" s="70"/>
      <c r="BJ1277" s="70"/>
      <c r="BK1277" s="70"/>
      <c r="BL1277" s="70"/>
      <c r="BM1277" s="70"/>
      <c r="BN1277" s="70"/>
      <c r="BO1277" s="70"/>
      <c r="BP1277" s="70"/>
      <c r="BQ1277" s="70"/>
      <c r="BR1277" s="70"/>
      <c r="BS1277" s="70"/>
      <c r="BT1277" s="70"/>
      <c r="BU1277" s="70"/>
      <c r="BV1277" s="70"/>
      <c r="BW1277" s="70"/>
      <c r="BX1277" s="70"/>
      <c r="BY1277" s="70"/>
      <c r="BZ1277" s="70"/>
      <c r="CA1277" s="70"/>
    </row>
    <row r="1278" spans="2:79" s="67" customFormat="1" hidden="1">
      <c r="B1278" s="85"/>
      <c r="C1278" s="86"/>
      <c r="D1278" s="250"/>
      <c r="E1278" s="84"/>
      <c r="F1278" s="70"/>
      <c r="G1278" s="70"/>
      <c r="H1278" s="70"/>
      <c r="I1278" s="70"/>
      <c r="J1278" s="70"/>
      <c r="K1278" s="70"/>
      <c r="L1278" s="70"/>
      <c r="M1278" s="70"/>
      <c r="N1278" s="70"/>
      <c r="O1278" s="70"/>
      <c r="P1278" s="70"/>
      <c r="Q1278" s="70"/>
      <c r="R1278" s="70"/>
      <c r="S1278" s="70"/>
      <c r="T1278" s="70"/>
      <c r="U1278" s="70"/>
      <c r="V1278" s="70"/>
      <c r="W1278" s="70"/>
      <c r="X1278" s="70"/>
      <c r="Y1278" s="70"/>
      <c r="Z1278" s="70"/>
      <c r="AA1278" s="70"/>
      <c r="AB1278" s="70"/>
      <c r="AC1278" s="70"/>
      <c r="AD1278" s="70"/>
      <c r="AE1278" s="70"/>
      <c r="AF1278" s="70"/>
      <c r="AG1278" s="70"/>
      <c r="AH1278" s="70"/>
      <c r="AI1278" s="70"/>
      <c r="AJ1278" s="70"/>
      <c r="AK1278" s="70"/>
      <c r="AL1278" s="70"/>
      <c r="AM1278" s="70"/>
      <c r="AN1278" s="70"/>
      <c r="AO1278" s="70"/>
      <c r="AP1278" s="70"/>
      <c r="AQ1278" s="70"/>
      <c r="AR1278" s="70"/>
      <c r="AS1278" s="70"/>
      <c r="AT1278" s="70"/>
      <c r="AU1278" s="70"/>
      <c r="AV1278" s="70"/>
      <c r="AW1278" s="70"/>
      <c r="AX1278" s="70"/>
      <c r="AY1278" s="70"/>
      <c r="AZ1278" s="70"/>
      <c r="BA1278" s="70"/>
      <c r="BB1278" s="70"/>
      <c r="BC1278" s="70"/>
      <c r="BD1278" s="70"/>
      <c r="BE1278" s="70"/>
      <c r="BF1278" s="70"/>
      <c r="BG1278" s="70"/>
      <c r="BH1278" s="70"/>
      <c r="BI1278" s="70"/>
      <c r="BJ1278" s="70"/>
      <c r="BK1278" s="70"/>
      <c r="BL1278" s="70"/>
      <c r="BM1278" s="70"/>
      <c r="BN1278" s="70"/>
      <c r="BO1278" s="70"/>
      <c r="BP1278" s="70"/>
      <c r="BQ1278" s="70"/>
      <c r="BR1278" s="70"/>
      <c r="BS1278" s="70"/>
      <c r="BT1278" s="70"/>
      <c r="BU1278" s="70"/>
      <c r="BV1278" s="70"/>
      <c r="BW1278" s="70"/>
      <c r="BX1278" s="70"/>
      <c r="BY1278" s="70"/>
      <c r="BZ1278" s="70"/>
      <c r="CA1278" s="70"/>
    </row>
    <row r="1279" spans="2:79" s="67" customFormat="1" hidden="1">
      <c r="B1279" s="85"/>
      <c r="C1279" s="86"/>
      <c r="D1279" s="250"/>
      <c r="E1279" s="84"/>
      <c r="F1279" s="70"/>
      <c r="G1279" s="70"/>
      <c r="H1279" s="70"/>
      <c r="I1279" s="70"/>
      <c r="J1279" s="70"/>
      <c r="K1279" s="70"/>
      <c r="L1279" s="70"/>
      <c r="M1279" s="70"/>
      <c r="N1279" s="70"/>
      <c r="O1279" s="70"/>
      <c r="P1279" s="70"/>
      <c r="Q1279" s="70"/>
      <c r="R1279" s="70"/>
      <c r="S1279" s="70"/>
      <c r="T1279" s="70"/>
      <c r="U1279" s="70"/>
      <c r="V1279" s="70"/>
      <c r="W1279" s="70"/>
      <c r="X1279" s="70"/>
      <c r="Y1279" s="70"/>
      <c r="Z1279" s="70"/>
      <c r="AA1279" s="70"/>
      <c r="AB1279" s="70"/>
      <c r="AC1279" s="70"/>
      <c r="AD1279" s="70"/>
      <c r="AE1279" s="70"/>
      <c r="AF1279" s="70"/>
      <c r="AG1279" s="70"/>
      <c r="AH1279" s="70"/>
      <c r="AI1279" s="70"/>
      <c r="AJ1279" s="70"/>
      <c r="AK1279" s="70"/>
      <c r="AL1279" s="70"/>
      <c r="AM1279" s="70"/>
      <c r="AN1279" s="70"/>
      <c r="AO1279" s="70"/>
      <c r="AP1279" s="70"/>
      <c r="AQ1279" s="70"/>
      <c r="AR1279" s="70"/>
      <c r="AS1279" s="70"/>
      <c r="AT1279" s="70"/>
      <c r="AU1279" s="70"/>
      <c r="AV1279" s="70"/>
      <c r="AW1279" s="70"/>
      <c r="AX1279" s="70"/>
      <c r="AY1279" s="70"/>
      <c r="AZ1279" s="70"/>
      <c r="BA1279" s="70"/>
      <c r="BB1279" s="70"/>
      <c r="BC1279" s="70"/>
      <c r="BD1279" s="70"/>
      <c r="BE1279" s="70"/>
      <c r="BF1279" s="70"/>
      <c r="BG1279" s="70"/>
      <c r="BH1279" s="70"/>
      <c r="BI1279" s="70"/>
      <c r="BJ1279" s="70"/>
      <c r="BK1279" s="70"/>
      <c r="BL1279" s="70"/>
      <c r="BM1279" s="70"/>
      <c r="BN1279" s="70"/>
      <c r="BO1279" s="70"/>
      <c r="BP1279" s="70"/>
      <c r="BQ1279" s="70"/>
      <c r="BR1279" s="70"/>
      <c r="BS1279" s="70"/>
      <c r="BT1279" s="70"/>
      <c r="BU1279" s="70"/>
      <c r="BV1279" s="70"/>
      <c r="BW1279" s="70"/>
      <c r="BX1279" s="70"/>
      <c r="BY1279" s="70"/>
      <c r="BZ1279" s="70"/>
      <c r="CA1279" s="70"/>
    </row>
    <row r="1280" spans="2:79" s="67" customFormat="1" hidden="1">
      <c r="B1280" s="85"/>
      <c r="C1280" s="86"/>
      <c r="D1280" s="250"/>
      <c r="E1280" s="84"/>
      <c r="F1280" s="70"/>
      <c r="G1280" s="70"/>
      <c r="H1280" s="70"/>
      <c r="I1280" s="70"/>
      <c r="J1280" s="70"/>
      <c r="K1280" s="70"/>
      <c r="L1280" s="70"/>
      <c r="M1280" s="70"/>
      <c r="N1280" s="70"/>
      <c r="O1280" s="70"/>
      <c r="P1280" s="70"/>
      <c r="Q1280" s="70"/>
      <c r="R1280" s="70"/>
      <c r="S1280" s="70"/>
      <c r="T1280" s="70"/>
      <c r="U1280" s="70"/>
      <c r="V1280" s="70"/>
      <c r="W1280" s="70"/>
      <c r="X1280" s="70"/>
      <c r="Y1280" s="70"/>
      <c r="Z1280" s="70"/>
      <c r="AA1280" s="70"/>
      <c r="AB1280" s="70"/>
      <c r="AC1280" s="70"/>
      <c r="AD1280" s="70"/>
      <c r="AE1280" s="70"/>
      <c r="AF1280" s="70"/>
      <c r="AG1280" s="70"/>
      <c r="AH1280" s="70"/>
      <c r="AI1280" s="70"/>
      <c r="AJ1280" s="70"/>
      <c r="AK1280" s="70"/>
      <c r="AL1280" s="70"/>
      <c r="AM1280" s="70"/>
      <c r="AN1280" s="70"/>
      <c r="AO1280" s="70"/>
      <c r="AP1280" s="70"/>
      <c r="AQ1280" s="70"/>
      <c r="AR1280" s="70"/>
      <c r="AS1280" s="70"/>
      <c r="AT1280" s="70"/>
      <c r="AU1280" s="70"/>
      <c r="AV1280" s="70"/>
      <c r="AW1280" s="70"/>
      <c r="AX1280" s="70"/>
      <c r="AY1280" s="70"/>
      <c r="AZ1280" s="70"/>
      <c r="BA1280" s="70"/>
      <c r="BB1280" s="70"/>
      <c r="BC1280" s="70"/>
      <c r="BD1280" s="70"/>
      <c r="BE1280" s="70"/>
      <c r="BF1280" s="70"/>
      <c r="BG1280" s="70"/>
      <c r="BH1280" s="70"/>
      <c r="BI1280" s="70"/>
      <c r="BJ1280" s="70"/>
      <c r="BK1280" s="70"/>
      <c r="BL1280" s="70"/>
      <c r="BM1280" s="70"/>
      <c r="BN1280" s="70"/>
      <c r="BO1280" s="70"/>
      <c r="BP1280" s="70"/>
      <c r="BQ1280" s="70"/>
      <c r="BR1280" s="70"/>
      <c r="BS1280" s="70"/>
      <c r="BT1280" s="70"/>
      <c r="BU1280" s="70"/>
      <c r="BV1280" s="70"/>
      <c r="BW1280" s="70"/>
      <c r="BX1280" s="70"/>
      <c r="BY1280" s="70"/>
      <c r="BZ1280" s="70"/>
      <c r="CA1280" s="70"/>
    </row>
    <row r="1281" spans="2:79" s="67" customFormat="1" hidden="1">
      <c r="B1281" s="85"/>
      <c r="C1281" s="86"/>
      <c r="D1281" s="250"/>
      <c r="E1281" s="84"/>
      <c r="F1281" s="70"/>
      <c r="G1281" s="70"/>
      <c r="H1281" s="70"/>
      <c r="I1281" s="70"/>
      <c r="J1281" s="70"/>
      <c r="K1281" s="70"/>
      <c r="L1281" s="70"/>
      <c r="M1281" s="70"/>
      <c r="N1281" s="70"/>
      <c r="O1281" s="70"/>
      <c r="P1281" s="70"/>
      <c r="Q1281" s="70"/>
      <c r="R1281" s="70"/>
      <c r="S1281" s="70"/>
      <c r="T1281" s="70"/>
      <c r="U1281" s="70"/>
      <c r="V1281" s="70"/>
      <c r="W1281" s="70"/>
      <c r="X1281" s="70"/>
      <c r="Y1281" s="70"/>
      <c r="Z1281" s="70"/>
      <c r="AA1281" s="70"/>
      <c r="AB1281" s="70"/>
      <c r="AC1281" s="70"/>
      <c r="AD1281" s="70"/>
      <c r="AE1281" s="70"/>
      <c r="AF1281" s="70"/>
      <c r="AG1281" s="70"/>
      <c r="AH1281" s="70"/>
      <c r="AI1281" s="70"/>
      <c r="AJ1281" s="70"/>
      <c r="AK1281" s="70"/>
      <c r="AL1281" s="70"/>
      <c r="AM1281" s="70"/>
      <c r="AN1281" s="70"/>
      <c r="AO1281" s="70"/>
      <c r="AP1281" s="70"/>
      <c r="AQ1281" s="70"/>
      <c r="AR1281" s="70"/>
      <c r="AS1281" s="70"/>
      <c r="AT1281" s="70"/>
      <c r="AU1281" s="70"/>
      <c r="AV1281" s="70"/>
      <c r="AW1281" s="70"/>
      <c r="AX1281" s="70"/>
      <c r="AY1281" s="70"/>
      <c r="AZ1281" s="70"/>
      <c r="BA1281" s="70"/>
      <c r="BB1281" s="70"/>
      <c r="BC1281" s="70"/>
      <c r="BD1281" s="70"/>
      <c r="BE1281" s="70"/>
      <c r="BF1281" s="70"/>
      <c r="BG1281" s="70"/>
      <c r="BH1281" s="70"/>
      <c r="BI1281" s="70"/>
      <c r="BJ1281" s="70"/>
      <c r="BK1281" s="70"/>
      <c r="BL1281" s="70"/>
      <c r="BM1281" s="70"/>
      <c r="BN1281" s="70"/>
      <c r="BO1281" s="70"/>
      <c r="BP1281" s="70"/>
      <c r="BQ1281" s="70"/>
      <c r="BR1281" s="70"/>
      <c r="BS1281" s="70"/>
      <c r="BT1281" s="70"/>
      <c r="BU1281" s="70"/>
      <c r="BV1281" s="70"/>
      <c r="BW1281" s="70"/>
      <c r="BX1281" s="70"/>
      <c r="BY1281" s="70"/>
      <c r="BZ1281" s="70"/>
      <c r="CA1281" s="70"/>
    </row>
    <row r="1282" spans="2:79" s="67" customFormat="1" hidden="1">
      <c r="B1282" s="85"/>
      <c r="C1282" s="86"/>
      <c r="D1282" s="250"/>
      <c r="E1282" s="84"/>
      <c r="F1282" s="70"/>
      <c r="G1282" s="70"/>
      <c r="H1282" s="70"/>
      <c r="I1282" s="70"/>
      <c r="J1282" s="70"/>
      <c r="K1282" s="70"/>
      <c r="L1282" s="70"/>
      <c r="M1282" s="70"/>
      <c r="N1282" s="70"/>
      <c r="O1282" s="70"/>
      <c r="P1282" s="70"/>
      <c r="Q1282" s="70"/>
      <c r="R1282" s="70"/>
      <c r="S1282" s="70"/>
      <c r="T1282" s="70"/>
      <c r="U1282" s="70"/>
      <c r="V1282" s="70"/>
      <c r="W1282" s="70"/>
      <c r="X1282" s="70"/>
      <c r="Y1282" s="70"/>
      <c r="Z1282" s="70"/>
      <c r="AA1282" s="70"/>
      <c r="AB1282" s="70"/>
      <c r="AC1282" s="70"/>
      <c r="AD1282" s="70"/>
      <c r="AE1282" s="70"/>
      <c r="AF1282" s="70"/>
      <c r="AG1282" s="70"/>
      <c r="AH1282" s="70"/>
      <c r="AI1282" s="70"/>
      <c r="AJ1282" s="70"/>
      <c r="AK1282" s="70"/>
      <c r="AL1282" s="70"/>
      <c r="AM1282" s="70"/>
      <c r="AN1282" s="70"/>
      <c r="AO1282" s="70"/>
      <c r="AP1282" s="70"/>
      <c r="AQ1282" s="70"/>
      <c r="AR1282" s="70"/>
      <c r="AS1282" s="70"/>
      <c r="AT1282" s="70"/>
      <c r="AU1282" s="70"/>
      <c r="AV1282" s="70"/>
      <c r="AW1282" s="70"/>
      <c r="AX1282" s="70"/>
      <c r="AY1282" s="70"/>
      <c r="AZ1282" s="70"/>
      <c r="BA1282" s="70"/>
      <c r="BB1282" s="70"/>
      <c r="BC1282" s="70"/>
      <c r="BD1282" s="70"/>
      <c r="BE1282" s="70"/>
      <c r="BF1282" s="70"/>
      <c r="BG1282" s="70"/>
      <c r="BH1282" s="70"/>
      <c r="BI1282" s="70"/>
      <c r="BJ1282" s="70"/>
      <c r="BK1282" s="70"/>
      <c r="BL1282" s="70"/>
      <c r="BM1282" s="70"/>
      <c r="BN1282" s="70"/>
      <c r="BO1282" s="70"/>
      <c r="BP1282" s="70"/>
      <c r="BQ1282" s="70"/>
      <c r="BR1282" s="70"/>
      <c r="BS1282" s="70"/>
      <c r="BT1282" s="70"/>
      <c r="BU1282" s="70"/>
      <c r="BV1282" s="70"/>
      <c r="BW1282" s="70"/>
      <c r="BX1282" s="70"/>
      <c r="BY1282" s="70"/>
      <c r="BZ1282" s="70"/>
      <c r="CA1282" s="70"/>
    </row>
    <row r="1283" spans="2:79" s="67" customFormat="1" hidden="1">
      <c r="B1283" s="85"/>
      <c r="C1283" s="86"/>
      <c r="D1283" s="250"/>
      <c r="E1283" s="84"/>
      <c r="F1283" s="70"/>
      <c r="G1283" s="70"/>
      <c r="H1283" s="70"/>
      <c r="I1283" s="70"/>
      <c r="J1283" s="70"/>
      <c r="K1283" s="70"/>
      <c r="L1283" s="70"/>
      <c r="M1283" s="70"/>
      <c r="N1283" s="70"/>
      <c r="O1283" s="70"/>
      <c r="P1283" s="70"/>
      <c r="Q1283" s="70"/>
      <c r="R1283" s="70"/>
      <c r="S1283" s="70"/>
      <c r="T1283" s="70"/>
      <c r="U1283" s="70"/>
      <c r="V1283" s="70"/>
      <c r="W1283" s="70"/>
      <c r="X1283" s="70"/>
      <c r="Y1283" s="70"/>
      <c r="Z1283" s="70"/>
      <c r="AA1283" s="70"/>
      <c r="AB1283" s="70"/>
      <c r="AC1283" s="70"/>
      <c r="AD1283" s="70"/>
      <c r="AE1283" s="70"/>
      <c r="AF1283" s="70"/>
      <c r="AG1283" s="70"/>
      <c r="AH1283" s="70"/>
      <c r="AI1283" s="70"/>
      <c r="AJ1283" s="70"/>
      <c r="AK1283" s="70"/>
      <c r="AL1283" s="70"/>
      <c r="AM1283" s="70"/>
      <c r="AN1283" s="70"/>
      <c r="AO1283" s="70"/>
      <c r="AP1283" s="70"/>
      <c r="AQ1283" s="70"/>
      <c r="AR1283" s="70"/>
      <c r="AS1283" s="70"/>
      <c r="AT1283" s="70"/>
      <c r="AU1283" s="70"/>
      <c r="AV1283" s="70"/>
      <c r="AW1283" s="70"/>
      <c r="AX1283" s="70"/>
      <c r="AY1283" s="70"/>
      <c r="AZ1283" s="70"/>
      <c r="BA1283" s="70"/>
      <c r="BB1283" s="70"/>
      <c r="BC1283" s="70"/>
      <c r="BD1283" s="70"/>
      <c r="BE1283" s="70"/>
      <c r="BF1283" s="70"/>
      <c r="BG1283" s="70"/>
      <c r="BH1283" s="70"/>
      <c r="BI1283" s="70"/>
      <c r="BJ1283" s="70"/>
      <c r="BK1283" s="70"/>
      <c r="BL1283" s="70"/>
      <c r="BM1283" s="70"/>
      <c r="BN1283" s="70"/>
      <c r="BO1283" s="70"/>
      <c r="BP1283" s="70"/>
      <c r="BQ1283" s="70"/>
      <c r="BR1283" s="70"/>
      <c r="BS1283" s="70"/>
      <c r="BT1283" s="70"/>
      <c r="BU1283" s="70"/>
      <c r="BV1283" s="70"/>
      <c r="BW1283" s="70"/>
      <c r="BX1283" s="70"/>
      <c r="BY1283" s="70"/>
      <c r="BZ1283" s="70"/>
      <c r="CA1283" s="70"/>
    </row>
    <row r="1284" spans="2:79" s="67" customFormat="1" hidden="1">
      <c r="B1284" s="85"/>
      <c r="C1284" s="86"/>
      <c r="D1284" s="250"/>
      <c r="E1284" s="84"/>
      <c r="F1284" s="70"/>
      <c r="G1284" s="70"/>
      <c r="H1284" s="70"/>
      <c r="I1284" s="70"/>
      <c r="J1284" s="70"/>
      <c r="K1284" s="70"/>
      <c r="L1284" s="70"/>
      <c r="M1284" s="70"/>
      <c r="N1284" s="70"/>
      <c r="O1284" s="70"/>
      <c r="P1284" s="70"/>
      <c r="Q1284" s="70"/>
      <c r="R1284" s="70"/>
      <c r="S1284" s="70"/>
      <c r="T1284" s="70"/>
      <c r="U1284" s="70"/>
      <c r="V1284" s="70"/>
      <c r="W1284" s="70"/>
      <c r="X1284" s="70"/>
      <c r="Y1284" s="70"/>
      <c r="Z1284" s="70"/>
      <c r="AA1284" s="70"/>
      <c r="AB1284" s="70"/>
      <c r="AC1284" s="70"/>
      <c r="AD1284" s="70"/>
      <c r="AE1284" s="70"/>
      <c r="AF1284" s="70"/>
      <c r="AG1284" s="70"/>
      <c r="AH1284" s="70"/>
      <c r="AI1284" s="70"/>
      <c r="AJ1284" s="70"/>
      <c r="AK1284" s="70"/>
      <c r="AL1284" s="70"/>
      <c r="AM1284" s="70"/>
      <c r="AN1284" s="70"/>
      <c r="AO1284" s="70"/>
      <c r="AP1284" s="70"/>
      <c r="AQ1284" s="70"/>
      <c r="AR1284" s="70"/>
      <c r="AS1284" s="70"/>
      <c r="AT1284" s="70"/>
      <c r="AU1284" s="70"/>
      <c r="AV1284" s="70"/>
      <c r="AW1284" s="70"/>
      <c r="AX1284" s="70"/>
      <c r="AY1284" s="70"/>
      <c r="AZ1284" s="70"/>
      <c r="BA1284" s="70"/>
      <c r="BB1284" s="70"/>
      <c r="BC1284" s="70"/>
      <c r="BD1284" s="70"/>
      <c r="BE1284" s="70"/>
      <c r="BF1284" s="70"/>
      <c r="BG1284" s="70"/>
      <c r="BH1284" s="70"/>
      <c r="BI1284" s="70"/>
      <c r="BJ1284" s="70"/>
      <c r="BK1284" s="70"/>
      <c r="BL1284" s="70"/>
      <c r="BM1284" s="70"/>
      <c r="BN1284" s="70"/>
      <c r="BO1284" s="70"/>
      <c r="BP1284" s="70"/>
      <c r="BQ1284" s="70"/>
      <c r="BR1284" s="70"/>
      <c r="BS1284" s="70"/>
      <c r="BT1284" s="70"/>
      <c r="BU1284" s="70"/>
      <c r="BV1284" s="70"/>
      <c r="BW1284" s="70"/>
      <c r="BX1284" s="70"/>
      <c r="BY1284" s="70"/>
      <c r="BZ1284" s="70"/>
      <c r="CA1284" s="70"/>
    </row>
    <row r="1285" spans="2:79" s="67" customFormat="1" hidden="1">
      <c r="B1285" s="85"/>
      <c r="C1285" s="86"/>
      <c r="D1285" s="250"/>
      <c r="E1285" s="84"/>
      <c r="F1285" s="70"/>
      <c r="G1285" s="70"/>
      <c r="H1285" s="70"/>
      <c r="I1285" s="70"/>
      <c r="J1285" s="70"/>
      <c r="K1285" s="70"/>
      <c r="L1285" s="70"/>
      <c r="M1285" s="70"/>
      <c r="N1285" s="70"/>
      <c r="O1285" s="70"/>
      <c r="P1285" s="70"/>
      <c r="Q1285" s="70"/>
      <c r="R1285" s="70"/>
      <c r="S1285" s="70"/>
      <c r="T1285" s="70"/>
      <c r="U1285" s="70"/>
      <c r="V1285" s="70"/>
      <c r="W1285" s="70"/>
      <c r="X1285" s="70"/>
      <c r="Y1285" s="70"/>
      <c r="Z1285" s="70"/>
      <c r="AA1285" s="70"/>
      <c r="AB1285" s="70"/>
      <c r="AC1285" s="70"/>
      <c r="AD1285" s="70"/>
      <c r="AE1285" s="70"/>
      <c r="AF1285" s="70"/>
      <c r="AG1285" s="70"/>
      <c r="AH1285" s="70"/>
      <c r="AI1285" s="70"/>
      <c r="AJ1285" s="70"/>
      <c r="AK1285" s="70"/>
      <c r="AL1285" s="70"/>
      <c r="AM1285" s="70"/>
      <c r="AN1285" s="70"/>
      <c r="AO1285" s="70"/>
      <c r="AP1285" s="70"/>
      <c r="AQ1285" s="70"/>
      <c r="AR1285" s="70"/>
      <c r="AS1285" s="70"/>
      <c r="AT1285" s="70"/>
      <c r="AU1285" s="70"/>
      <c r="AV1285" s="70"/>
      <c r="AW1285" s="70"/>
      <c r="AX1285" s="70"/>
      <c r="AY1285" s="70"/>
      <c r="AZ1285" s="70"/>
      <c r="BA1285" s="70"/>
      <c r="BB1285" s="70"/>
      <c r="BC1285" s="70"/>
      <c r="BD1285" s="70"/>
      <c r="BE1285" s="70"/>
      <c r="BF1285" s="70"/>
      <c r="BG1285" s="70"/>
      <c r="BH1285" s="70"/>
      <c r="BI1285" s="70"/>
      <c r="BJ1285" s="70"/>
      <c r="BK1285" s="70"/>
      <c r="BL1285" s="70"/>
      <c r="BM1285" s="70"/>
      <c r="BN1285" s="70"/>
      <c r="BO1285" s="70"/>
      <c r="BP1285" s="70"/>
      <c r="BQ1285" s="70"/>
      <c r="BR1285" s="70"/>
      <c r="BS1285" s="70"/>
      <c r="BT1285" s="70"/>
      <c r="BU1285" s="70"/>
      <c r="BV1285" s="70"/>
      <c r="BW1285" s="70"/>
      <c r="BX1285" s="70"/>
      <c r="BY1285" s="70"/>
      <c r="BZ1285" s="70"/>
      <c r="CA1285" s="70"/>
    </row>
    <row r="1286" spans="2:79" s="67" customFormat="1" hidden="1">
      <c r="B1286" s="85"/>
      <c r="C1286" s="86"/>
      <c r="D1286" s="250"/>
      <c r="E1286" s="84"/>
      <c r="F1286" s="70"/>
      <c r="G1286" s="70"/>
      <c r="H1286" s="70"/>
      <c r="I1286" s="70"/>
      <c r="J1286" s="70"/>
      <c r="K1286" s="70"/>
      <c r="L1286" s="70"/>
      <c r="M1286" s="70"/>
      <c r="N1286" s="70"/>
      <c r="O1286" s="70"/>
      <c r="P1286" s="70"/>
      <c r="Q1286" s="70"/>
      <c r="R1286" s="70"/>
      <c r="S1286" s="70"/>
      <c r="T1286" s="70"/>
      <c r="U1286" s="70"/>
      <c r="V1286" s="70"/>
      <c r="W1286" s="70"/>
      <c r="X1286" s="70"/>
      <c r="Y1286" s="70"/>
      <c r="Z1286" s="70"/>
      <c r="AA1286" s="70"/>
      <c r="AB1286" s="70"/>
      <c r="AC1286" s="70"/>
      <c r="AD1286" s="70"/>
      <c r="AE1286" s="70"/>
      <c r="AF1286" s="70"/>
      <c r="AG1286" s="70"/>
      <c r="AH1286" s="70"/>
      <c r="AI1286" s="70"/>
      <c r="AJ1286" s="70"/>
      <c r="AK1286" s="70"/>
      <c r="AL1286" s="70"/>
      <c r="AM1286" s="70"/>
      <c r="AN1286" s="70"/>
      <c r="AO1286" s="70"/>
      <c r="AP1286" s="70"/>
      <c r="AQ1286" s="70"/>
      <c r="AR1286" s="70"/>
      <c r="AS1286" s="70"/>
      <c r="AT1286" s="70"/>
      <c r="AU1286" s="70"/>
      <c r="AV1286" s="70"/>
      <c r="AW1286" s="70"/>
      <c r="AX1286" s="70"/>
      <c r="AY1286" s="70"/>
      <c r="AZ1286" s="70"/>
      <c r="BA1286" s="70"/>
      <c r="BB1286" s="70"/>
      <c r="BC1286" s="70"/>
      <c r="BD1286" s="70"/>
      <c r="BE1286" s="70"/>
      <c r="BF1286" s="70"/>
      <c r="BG1286" s="70"/>
      <c r="BH1286" s="70"/>
      <c r="BI1286" s="70"/>
      <c r="BJ1286" s="70"/>
      <c r="BK1286" s="70"/>
      <c r="BL1286" s="70"/>
      <c r="BM1286" s="70"/>
      <c r="BN1286" s="70"/>
      <c r="BO1286" s="70"/>
      <c r="BP1286" s="70"/>
      <c r="BQ1286" s="70"/>
      <c r="BR1286" s="70"/>
      <c r="BS1286" s="70"/>
      <c r="BT1286" s="70"/>
      <c r="BU1286" s="70"/>
      <c r="BV1286" s="70"/>
      <c r="BW1286" s="70"/>
      <c r="BX1286" s="70"/>
      <c r="BY1286" s="70"/>
      <c r="BZ1286" s="70"/>
      <c r="CA1286" s="70"/>
    </row>
    <row r="1287" spans="2:79" s="67" customFormat="1" hidden="1">
      <c r="B1287" s="85"/>
      <c r="C1287" s="86"/>
      <c r="D1287" s="250"/>
      <c r="E1287" s="84"/>
      <c r="F1287" s="70"/>
      <c r="G1287" s="70"/>
      <c r="H1287" s="70"/>
      <c r="I1287" s="70"/>
      <c r="J1287" s="70"/>
      <c r="K1287" s="70"/>
      <c r="L1287" s="70"/>
      <c r="M1287" s="70"/>
      <c r="N1287" s="70"/>
      <c r="O1287" s="70"/>
      <c r="P1287" s="70"/>
      <c r="Q1287" s="70"/>
      <c r="R1287" s="70"/>
      <c r="S1287" s="70"/>
      <c r="T1287" s="70"/>
      <c r="U1287" s="70"/>
      <c r="V1287" s="70"/>
      <c r="W1287" s="70"/>
      <c r="X1287" s="70"/>
      <c r="Y1287" s="70"/>
      <c r="Z1287" s="70"/>
      <c r="AA1287" s="70"/>
      <c r="AB1287" s="70"/>
      <c r="AC1287" s="70"/>
      <c r="AD1287" s="70"/>
      <c r="AE1287" s="70"/>
      <c r="AF1287" s="70"/>
      <c r="AG1287" s="70"/>
      <c r="AH1287" s="70"/>
      <c r="AI1287" s="70"/>
      <c r="AJ1287" s="70"/>
      <c r="AK1287" s="70"/>
      <c r="AL1287" s="70"/>
      <c r="AM1287" s="70"/>
      <c r="AN1287" s="70"/>
      <c r="AO1287" s="70"/>
      <c r="AP1287" s="70"/>
      <c r="AQ1287" s="70"/>
      <c r="AR1287" s="70"/>
      <c r="AS1287" s="70"/>
      <c r="AT1287" s="70"/>
      <c r="AU1287" s="70"/>
      <c r="AV1287" s="70"/>
      <c r="AW1287" s="70"/>
      <c r="AX1287" s="70"/>
      <c r="AY1287" s="70"/>
      <c r="AZ1287" s="70"/>
      <c r="BA1287" s="70"/>
      <c r="BB1287" s="70"/>
      <c r="BC1287" s="70"/>
      <c r="BD1287" s="70"/>
      <c r="BE1287" s="70"/>
      <c r="BF1287" s="70"/>
      <c r="BG1287" s="70"/>
      <c r="BH1287" s="70"/>
      <c r="BI1287" s="70"/>
      <c r="BJ1287" s="70"/>
      <c r="BK1287" s="70"/>
      <c r="BL1287" s="70"/>
      <c r="BM1287" s="70"/>
      <c r="BN1287" s="70"/>
      <c r="BO1287" s="70"/>
      <c r="BP1287" s="70"/>
      <c r="BQ1287" s="70"/>
      <c r="BR1287" s="70"/>
      <c r="BS1287" s="70"/>
      <c r="BT1287" s="70"/>
      <c r="BU1287" s="70"/>
      <c r="BV1287" s="70"/>
      <c r="BW1287" s="70"/>
      <c r="BX1287" s="70"/>
      <c r="BY1287" s="70"/>
      <c r="BZ1287" s="70"/>
      <c r="CA1287" s="70"/>
    </row>
    <row r="1288" spans="2:79" s="67" customFormat="1" hidden="1">
      <c r="B1288" s="85"/>
      <c r="C1288" s="86"/>
      <c r="D1288" s="250"/>
      <c r="E1288" s="84"/>
      <c r="F1288" s="70"/>
      <c r="G1288" s="70"/>
      <c r="H1288" s="70"/>
      <c r="I1288" s="70"/>
      <c r="J1288" s="70"/>
      <c r="K1288" s="70"/>
      <c r="L1288" s="70"/>
      <c r="M1288" s="70"/>
      <c r="N1288" s="70"/>
      <c r="O1288" s="70"/>
      <c r="P1288" s="70"/>
      <c r="Q1288" s="70"/>
      <c r="R1288" s="70"/>
      <c r="S1288" s="70"/>
      <c r="T1288" s="70"/>
      <c r="U1288" s="70"/>
      <c r="V1288" s="70"/>
      <c r="W1288" s="70"/>
      <c r="X1288" s="70"/>
      <c r="Y1288" s="70"/>
      <c r="Z1288" s="70"/>
      <c r="AA1288" s="70"/>
      <c r="AB1288" s="70"/>
      <c r="AC1288" s="70"/>
      <c r="AD1288" s="70"/>
      <c r="AE1288" s="70"/>
      <c r="AF1288" s="70"/>
      <c r="AG1288" s="70"/>
      <c r="AH1288" s="70"/>
      <c r="AI1288" s="70"/>
      <c r="AJ1288" s="70"/>
      <c r="AK1288" s="70"/>
      <c r="AL1288" s="70"/>
      <c r="AM1288" s="70"/>
      <c r="AN1288" s="70"/>
      <c r="AO1288" s="70"/>
      <c r="AP1288" s="70"/>
      <c r="AQ1288" s="70"/>
      <c r="AR1288" s="70"/>
      <c r="AS1288" s="70"/>
      <c r="AT1288" s="70"/>
      <c r="AU1288" s="70"/>
      <c r="AV1288" s="70"/>
      <c r="AW1288" s="70"/>
      <c r="AX1288" s="70"/>
      <c r="AY1288" s="70"/>
      <c r="AZ1288" s="70"/>
      <c r="BA1288" s="70"/>
      <c r="BB1288" s="70"/>
      <c r="BC1288" s="70"/>
      <c r="BD1288" s="70"/>
      <c r="BE1288" s="70"/>
      <c r="BF1288" s="70"/>
      <c r="BG1288" s="70"/>
      <c r="BH1288" s="70"/>
      <c r="BI1288" s="70"/>
      <c r="BJ1288" s="70"/>
      <c r="BK1288" s="70"/>
      <c r="BL1288" s="70"/>
      <c r="BM1288" s="70"/>
      <c r="BN1288" s="70"/>
      <c r="BO1288" s="70"/>
      <c r="BP1288" s="70"/>
      <c r="BQ1288" s="70"/>
      <c r="BR1288" s="70"/>
      <c r="BS1288" s="70"/>
      <c r="BT1288" s="70"/>
      <c r="BU1288" s="70"/>
      <c r="BV1288" s="70"/>
      <c r="BW1288" s="70"/>
      <c r="BX1288" s="70"/>
      <c r="BY1288" s="70"/>
      <c r="BZ1288" s="70"/>
      <c r="CA1288" s="70"/>
    </row>
    <row r="1289" spans="2:79" s="67" customFormat="1" hidden="1">
      <c r="B1289" s="85"/>
      <c r="C1289" s="86"/>
      <c r="D1289" s="250"/>
      <c r="E1289" s="84"/>
      <c r="F1289" s="70"/>
      <c r="G1289" s="70"/>
      <c r="H1289" s="70"/>
      <c r="I1289" s="70"/>
      <c r="J1289" s="70"/>
      <c r="K1289" s="70"/>
      <c r="L1289" s="70"/>
      <c r="M1289" s="70"/>
      <c r="N1289" s="70"/>
      <c r="O1289" s="70"/>
      <c r="P1289" s="70"/>
      <c r="Q1289" s="70"/>
      <c r="R1289" s="70"/>
      <c r="S1289" s="70"/>
      <c r="T1289" s="70"/>
      <c r="U1289" s="70"/>
      <c r="V1289" s="70"/>
      <c r="W1289" s="70"/>
      <c r="X1289" s="70"/>
      <c r="Y1289" s="70"/>
      <c r="Z1289" s="70"/>
      <c r="AA1289" s="70"/>
      <c r="AB1289" s="70"/>
      <c r="AC1289" s="70"/>
      <c r="AD1289" s="70"/>
      <c r="AE1289" s="70"/>
      <c r="AF1289" s="70"/>
      <c r="AG1289" s="70"/>
      <c r="AH1289" s="70"/>
      <c r="AI1289" s="70"/>
      <c r="AJ1289" s="70"/>
      <c r="AK1289" s="70"/>
      <c r="AL1289" s="70"/>
      <c r="AM1289" s="70"/>
      <c r="AN1289" s="70"/>
      <c r="AO1289" s="70"/>
      <c r="AP1289" s="70"/>
      <c r="AQ1289" s="70"/>
      <c r="AR1289" s="70"/>
      <c r="AS1289" s="70"/>
      <c r="AT1289" s="70"/>
      <c r="AU1289" s="70"/>
      <c r="AV1289" s="70"/>
      <c r="AW1289" s="70"/>
      <c r="AX1289" s="70"/>
      <c r="AY1289" s="70"/>
      <c r="AZ1289" s="70"/>
      <c r="BA1289" s="70"/>
      <c r="BB1289" s="70"/>
      <c r="BC1289" s="70"/>
      <c r="BD1289" s="70"/>
      <c r="BE1289" s="70"/>
      <c r="BF1289" s="70"/>
      <c r="BG1289" s="70"/>
      <c r="BH1289" s="70"/>
      <c r="BI1289" s="70"/>
      <c r="BJ1289" s="70"/>
      <c r="BK1289" s="70"/>
      <c r="BL1289" s="70"/>
      <c r="BM1289" s="70"/>
      <c r="BN1289" s="70"/>
      <c r="BO1289" s="70"/>
      <c r="BP1289" s="70"/>
      <c r="BQ1289" s="70"/>
      <c r="BR1289" s="70"/>
      <c r="BS1289" s="70"/>
      <c r="BT1289" s="70"/>
      <c r="BU1289" s="70"/>
      <c r="BV1289" s="70"/>
      <c r="BW1289" s="70"/>
      <c r="BX1289" s="70"/>
      <c r="BY1289" s="70"/>
      <c r="BZ1289" s="70"/>
      <c r="CA1289" s="70"/>
    </row>
    <row r="1290" spans="2:79" s="67" customFormat="1" hidden="1">
      <c r="B1290" s="85"/>
      <c r="C1290" s="86"/>
      <c r="D1290" s="250"/>
      <c r="E1290" s="84"/>
      <c r="F1290" s="70"/>
      <c r="G1290" s="70"/>
      <c r="H1290" s="70"/>
      <c r="I1290" s="70"/>
      <c r="J1290" s="70"/>
      <c r="K1290" s="70"/>
      <c r="L1290" s="70"/>
      <c r="M1290" s="70"/>
      <c r="N1290" s="70"/>
      <c r="O1290" s="70"/>
      <c r="P1290" s="70"/>
      <c r="Q1290" s="70"/>
      <c r="R1290" s="70"/>
      <c r="S1290" s="70"/>
      <c r="T1290" s="70"/>
      <c r="U1290" s="70"/>
      <c r="V1290" s="70"/>
      <c r="W1290" s="70"/>
      <c r="X1290" s="70"/>
      <c r="Y1290" s="70"/>
      <c r="Z1290" s="70"/>
      <c r="AA1290" s="70"/>
      <c r="AB1290" s="70"/>
      <c r="AC1290" s="70"/>
      <c r="AD1290" s="70"/>
      <c r="AE1290" s="70"/>
      <c r="AF1290" s="70"/>
      <c r="AG1290" s="70"/>
      <c r="AH1290" s="70"/>
      <c r="AI1290" s="70"/>
      <c r="AJ1290" s="70"/>
      <c r="AK1290" s="70"/>
      <c r="AL1290" s="70"/>
      <c r="AM1290" s="70"/>
      <c r="AN1290" s="70"/>
      <c r="AO1290" s="70"/>
      <c r="AP1290" s="70"/>
      <c r="AQ1290" s="70"/>
      <c r="AR1290" s="70"/>
      <c r="AS1290" s="70"/>
      <c r="AT1290" s="70"/>
      <c r="AU1290" s="70"/>
      <c r="AV1290" s="70"/>
      <c r="AW1290" s="70"/>
      <c r="AX1290" s="70"/>
      <c r="AY1290" s="70"/>
      <c r="AZ1290" s="70"/>
      <c r="BA1290" s="70"/>
      <c r="BB1290" s="70"/>
      <c r="BC1290" s="70"/>
      <c r="BD1290" s="70"/>
      <c r="BE1290" s="70"/>
      <c r="BF1290" s="70"/>
      <c r="BG1290" s="70"/>
      <c r="BH1290" s="70"/>
      <c r="BI1290" s="70"/>
      <c r="BJ1290" s="70"/>
      <c r="BK1290" s="70"/>
      <c r="BL1290" s="70"/>
      <c r="BM1290" s="70"/>
      <c r="BN1290" s="70"/>
      <c r="BO1290" s="70"/>
      <c r="BP1290" s="70"/>
      <c r="BQ1290" s="70"/>
      <c r="BR1290" s="70"/>
      <c r="BS1290" s="70"/>
      <c r="BT1290" s="70"/>
      <c r="BU1290" s="70"/>
      <c r="BV1290" s="70"/>
      <c r="BW1290" s="70"/>
      <c r="BX1290" s="70"/>
      <c r="BY1290" s="70"/>
      <c r="BZ1290" s="70"/>
      <c r="CA1290" s="70"/>
    </row>
    <row r="1291" spans="2:79" s="67" customFormat="1" hidden="1">
      <c r="B1291" s="85"/>
      <c r="C1291" s="86"/>
      <c r="D1291" s="250"/>
      <c r="E1291" s="84"/>
      <c r="F1291" s="70"/>
      <c r="G1291" s="70"/>
      <c r="H1291" s="70"/>
      <c r="I1291" s="70"/>
      <c r="J1291" s="70"/>
      <c r="K1291" s="70"/>
      <c r="L1291" s="70"/>
      <c r="M1291" s="70"/>
      <c r="N1291" s="70"/>
      <c r="O1291" s="70"/>
      <c r="P1291" s="70"/>
      <c r="Q1291" s="70"/>
      <c r="R1291" s="70"/>
      <c r="S1291" s="70"/>
      <c r="T1291" s="70"/>
      <c r="U1291" s="70"/>
      <c r="V1291" s="70"/>
      <c r="W1291" s="70"/>
      <c r="X1291" s="70"/>
      <c r="Y1291" s="70"/>
      <c r="Z1291" s="70"/>
      <c r="AA1291" s="70"/>
      <c r="AB1291" s="70"/>
      <c r="AC1291" s="70"/>
      <c r="AD1291" s="70"/>
      <c r="AE1291" s="70"/>
      <c r="AF1291" s="70"/>
      <c r="AG1291" s="70"/>
      <c r="AH1291" s="70"/>
      <c r="AI1291" s="70"/>
      <c r="AJ1291" s="70"/>
      <c r="AK1291" s="70"/>
      <c r="AL1291" s="70"/>
      <c r="AM1291" s="70"/>
      <c r="AN1291" s="70"/>
      <c r="AO1291" s="70"/>
      <c r="AP1291" s="70"/>
      <c r="AQ1291" s="70"/>
      <c r="AR1291" s="70"/>
      <c r="AS1291" s="70"/>
      <c r="AT1291" s="70"/>
      <c r="AU1291" s="70"/>
      <c r="AV1291" s="70"/>
      <c r="AW1291" s="70"/>
      <c r="AX1291" s="70"/>
      <c r="AY1291" s="70"/>
      <c r="AZ1291" s="70"/>
      <c r="BA1291" s="70"/>
      <c r="BB1291" s="70"/>
      <c r="BC1291" s="70"/>
      <c r="BD1291" s="70"/>
      <c r="BE1291" s="70"/>
      <c r="BF1291" s="70"/>
      <c r="BG1291" s="70"/>
      <c r="BH1291" s="70"/>
      <c r="BI1291" s="70"/>
      <c r="BJ1291" s="70"/>
      <c r="BK1291" s="70"/>
      <c r="BL1291" s="70"/>
      <c r="BM1291" s="70"/>
      <c r="BN1291" s="70"/>
      <c r="BO1291" s="70"/>
      <c r="BP1291" s="70"/>
      <c r="BQ1291" s="70"/>
      <c r="BR1291" s="70"/>
      <c r="BS1291" s="70"/>
      <c r="BT1291" s="70"/>
      <c r="BU1291" s="70"/>
      <c r="BV1291" s="70"/>
      <c r="BW1291" s="70"/>
      <c r="BX1291" s="70"/>
      <c r="BY1291" s="70"/>
      <c r="BZ1291" s="70"/>
      <c r="CA1291" s="70"/>
    </row>
    <row r="1292" spans="2:79" s="67" customFormat="1" hidden="1">
      <c r="B1292" s="85"/>
      <c r="C1292" s="86"/>
      <c r="D1292" s="250"/>
      <c r="E1292" s="84"/>
      <c r="F1292" s="70"/>
      <c r="G1292" s="70"/>
      <c r="H1292" s="70"/>
      <c r="I1292" s="70"/>
      <c r="J1292" s="70"/>
      <c r="K1292" s="70"/>
      <c r="L1292" s="70"/>
      <c r="M1292" s="70"/>
      <c r="N1292" s="70"/>
      <c r="O1292" s="70"/>
      <c r="P1292" s="70"/>
      <c r="Q1292" s="70"/>
      <c r="R1292" s="70"/>
      <c r="S1292" s="70"/>
      <c r="T1292" s="70"/>
      <c r="U1292" s="70"/>
      <c r="V1292" s="70"/>
      <c r="W1292" s="70"/>
      <c r="X1292" s="70"/>
      <c r="Y1292" s="70"/>
      <c r="Z1292" s="70"/>
      <c r="AA1292" s="70"/>
      <c r="AB1292" s="70"/>
      <c r="AC1292" s="70"/>
      <c r="AD1292" s="70"/>
      <c r="AE1292" s="70"/>
      <c r="AF1292" s="70"/>
      <c r="AG1292" s="70"/>
      <c r="AH1292" s="70"/>
      <c r="AI1292" s="70"/>
      <c r="AJ1292" s="70"/>
      <c r="AK1292" s="70"/>
      <c r="AL1292" s="70"/>
      <c r="AM1292" s="70"/>
      <c r="AN1292" s="70"/>
      <c r="AO1292" s="70"/>
      <c r="AP1292" s="70"/>
      <c r="AQ1292" s="70"/>
      <c r="AR1292" s="70"/>
      <c r="AS1292" s="70"/>
      <c r="AT1292" s="70"/>
      <c r="AU1292" s="70"/>
      <c r="AV1292" s="70"/>
      <c r="AW1292" s="70"/>
      <c r="AX1292" s="70"/>
      <c r="AY1292" s="70"/>
      <c r="AZ1292" s="70"/>
      <c r="BA1292" s="70"/>
      <c r="BB1292" s="70"/>
      <c r="BC1292" s="70"/>
      <c r="BD1292" s="70"/>
      <c r="BE1292" s="70"/>
      <c r="BF1292" s="70"/>
      <c r="BG1292" s="70"/>
      <c r="BH1292" s="70"/>
      <c r="BI1292" s="70"/>
      <c r="BJ1292" s="70"/>
      <c r="BK1292" s="70"/>
      <c r="BL1292" s="70"/>
      <c r="BM1292" s="70"/>
      <c r="BN1292" s="70"/>
      <c r="BO1292" s="70"/>
      <c r="BP1292" s="70"/>
      <c r="BQ1292" s="70"/>
      <c r="BR1292" s="70"/>
      <c r="BS1292" s="70"/>
      <c r="BT1292" s="70"/>
      <c r="BU1292" s="70"/>
      <c r="BV1292" s="70"/>
      <c r="BW1292" s="70"/>
      <c r="BX1292" s="70"/>
      <c r="BY1292" s="70"/>
      <c r="BZ1292" s="70"/>
      <c r="CA1292" s="70"/>
    </row>
    <row r="1293" spans="2:79" s="67" customFormat="1" hidden="1">
      <c r="B1293" s="85"/>
      <c r="C1293" s="86"/>
      <c r="D1293" s="250"/>
      <c r="E1293" s="84"/>
      <c r="F1293" s="70"/>
      <c r="G1293" s="70"/>
      <c r="H1293" s="70"/>
      <c r="I1293" s="70"/>
      <c r="J1293" s="70"/>
      <c r="K1293" s="70"/>
      <c r="L1293" s="70"/>
      <c r="M1293" s="70"/>
      <c r="N1293" s="70"/>
      <c r="O1293" s="70"/>
      <c r="P1293" s="70"/>
      <c r="Q1293" s="70"/>
      <c r="R1293" s="70"/>
      <c r="S1293" s="70"/>
      <c r="T1293" s="70"/>
      <c r="U1293" s="70"/>
      <c r="V1293" s="70"/>
      <c r="W1293" s="70"/>
      <c r="X1293" s="70"/>
      <c r="Y1293" s="70"/>
      <c r="Z1293" s="70"/>
      <c r="AA1293" s="70"/>
      <c r="AB1293" s="70"/>
      <c r="AC1293" s="70"/>
      <c r="AD1293" s="70"/>
      <c r="AE1293" s="70"/>
      <c r="AF1293" s="70"/>
      <c r="AG1293" s="70"/>
      <c r="AH1293" s="70"/>
      <c r="AI1293" s="70"/>
      <c r="AJ1293" s="70"/>
      <c r="AK1293" s="70"/>
      <c r="AL1293" s="70"/>
      <c r="AM1293" s="70"/>
      <c r="AN1293" s="70"/>
      <c r="AO1293" s="70"/>
      <c r="AP1293" s="70"/>
      <c r="AQ1293" s="70"/>
      <c r="AR1293" s="70"/>
      <c r="AS1293" s="70"/>
      <c r="AT1293" s="70"/>
      <c r="AU1293" s="70"/>
      <c r="AV1293" s="70"/>
      <c r="AW1293" s="70"/>
      <c r="AX1293" s="70"/>
      <c r="AY1293" s="70"/>
      <c r="AZ1293" s="70"/>
      <c r="BA1293" s="70"/>
      <c r="BB1293" s="70"/>
      <c r="BC1293" s="70"/>
      <c r="BD1293" s="70"/>
      <c r="BE1293" s="70"/>
      <c r="BF1293" s="70"/>
      <c r="BG1293" s="70"/>
      <c r="BH1293" s="70"/>
      <c r="BI1293" s="70"/>
      <c r="BJ1293" s="70"/>
      <c r="BK1293" s="70"/>
      <c r="BL1293" s="70"/>
      <c r="BM1293" s="70"/>
      <c r="BN1293" s="70"/>
      <c r="BO1293" s="70"/>
      <c r="BP1293" s="70"/>
      <c r="BQ1293" s="70"/>
      <c r="BR1293" s="70"/>
      <c r="BS1293" s="70"/>
      <c r="BT1293" s="70"/>
      <c r="BU1293" s="70"/>
      <c r="BV1293" s="70"/>
      <c r="BW1293" s="70"/>
      <c r="BX1293" s="70"/>
      <c r="BY1293" s="70"/>
      <c r="BZ1293" s="70"/>
      <c r="CA1293" s="70"/>
    </row>
    <row r="1294" spans="2:79" s="67" customFormat="1" hidden="1">
      <c r="B1294" s="85"/>
      <c r="C1294" s="86"/>
      <c r="D1294" s="250"/>
      <c r="E1294" s="84"/>
      <c r="F1294" s="70"/>
      <c r="G1294" s="70"/>
      <c r="H1294" s="70"/>
      <c r="I1294" s="70"/>
      <c r="J1294" s="70"/>
      <c r="K1294" s="70"/>
      <c r="L1294" s="70"/>
      <c r="M1294" s="70"/>
      <c r="N1294" s="70"/>
      <c r="O1294" s="70"/>
      <c r="P1294" s="70"/>
      <c r="Q1294" s="70"/>
      <c r="R1294" s="70"/>
      <c r="S1294" s="70"/>
      <c r="T1294" s="70"/>
      <c r="U1294" s="70"/>
      <c r="V1294" s="70"/>
      <c r="W1294" s="70"/>
      <c r="X1294" s="70"/>
      <c r="Y1294" s="70"/>
      <c r="Z1294" s="70"/>
      <c r="AA1294" s="70"/>
      <c r="AB1294" s="70"/>
      <c r="AC1294" s="70"/>
      <c r="AD1294" s="70"/>
      <c r="AE1294" s="70"/>
      <c r="AF1294" s="70"/>
      <c r="AG1294" s="70"/>
      <c r="AH1294" s="70"/>
      <c r="AI1294" s="70"/>
      <c r="AJ1294" s="70"/>
      <c r="AK1294" s="70"/>
      <c r="AL1294" s="70"/>
      <c r="AM1294" s="70"/>
      <c r="AN1294" s="70"/>
      <c r="AO1294" s="70"/>
      <c r="AP1294" s="70"/>
      <c r="AQ1294" s="70"/>
      <c r="AR1294" s="70"/>
      <c r="AS1294" s="70"/>
      <c r="AT1294" s="70"/>
      <c r="AU1294" s="70"/>
      <c r="AV1294" s="70"/>
      <c r="AW1294" s="70"/>
      <c r="AX1294" s="70"/>
      <c r="AY1294" s="70"/>
      <c r="AZ1294" s="70"/>
      <c r="BA1294" s="70"/>
      <c r="BB1294" s="70"/>
      <c r="BC1294" s="70"/>
      <c r="BD1294" s="70"/>
      <c r="BE1294" s="70"/>
      <c r="BF1294" s="70"/>
      <c r="BG1294" s="70"/>
      <c r="BH1294" s="70"/>
      <c r="BI1294" s="70"/>
      <c r="BJ1294" s="70"/>
      <c r="BK1294" s="70"/>
      <c r="BL1294" s="70"/>
      <c r="BM1294" s="70"/>
      <c r="BN1294" s="70"/>
      <c r="BO1294" s="70"/>
      <c r="BP1294" s="70"/>
      <c r="BQ1294" s="70"/>
      <c r="BR1294" s="70"/>
      <c r="BS1294" s="70"/>
      <c r="BT1294" s="70"/>
      <c r="BU1294" s="70"/>
      <c r="BV1294" s="70"/>
      <c r="BW1294" s="70"/>
      <c r="BX1294" s="70"/>
      <c r="BY1294" s="70"/>
      <c r="BZ1294" s="70"/>
      <c r="CA1294" s="70"/>
    </row>
    <row r="1295" spans="2:79" s="67" customFormat="1" hidden="1">
      <c r="B1295" s="85"/>
      <c r="C1295" s="86"/>
      <c r="D1295" s="250"/>
      <c r="E1295" s="84"/>
      <c r="F1295" s="70"/>
      <c r="G1295" s="70"/>
      <c r="H1295" s="70"/>
      <c r="I1295" s="70"/>
      <c r="J1295" s="70"/>
      <c r="K1295" s="70"/>
      <c r="L1295" s="70"/>
      <c r="M1295" s="70"/>
      <c r="N1295" s="70"/>
      <c r="O1295" s="70"/>
      <c r="P1295" s="70"/>
      <c r="Q1295" s="70"/>
      <c r="R1295" s="70"/>
      <c r="S1295" s="70"/>
      <c r="T1295" s="70"/>
      <c r="U1295" s="70"/>
      <c r="V1295" s="70"/>
      <c r="W1295" s="70"/>
      <c r="X1295" s="70"/>
      <c r="Y1295" s="70"/>
      <c r="Z1295" s="70"/>
      <c r="AA1295" s="70"/>
      <c r="AB1295" s="70"/>
      <c r="AC1295" s="70"/>
      <c r="AD1295" s="70"/>
      <c r="AE1295" s="70"/>
      <c r="AF1295" s="70"/>
      <c r="AG1295" s="70"/>
      <c r="AH1295" s="70"/>
      <c r="AI1295" s="70"/>
      <c r="AJ1295" s="70"/>
      <c r="AK1295" s="70"/>
      <c r="AL1295" s="70"/>
      <c r="AM1295" s="70"/>
      <c r="AN1295" s="70"/>
      <c r="AO1295" s="70"/>
      <c r="AP1295" s="70"/>
      <c r="AQ1295" s="70"/>
      <c r="AR1295" s="70"/>
      <c r="AS1295" s="70"/>
      <c r="AT1295" s="70"/>
      <c r="AU1295" s="70"/>
      <c r="AV1295" s="70"/>
      <c r="AW1295" s="70"/>
      <c r="AX1295" s="70"/>
      <c r="AY1295" s="70"/>
      <c r="AZ1295" s="70"/>
      <c r="BA1295" s="70"/>
      <c r="BB1295" s="70"/>
      <c r="BC1295" s="70"/>
      <c r="BD1295" s="70"/>
      <c r="BE1295" s="70"/>
      <c r="BF1295" s="70"/>
      <c r="BG1295" s="70"/>
      <c r="BH1295" s="70"/>
      <c r="BI1295" s="70"/>
      <c r="BJ1295" s="70"/>
      <c r="BK1295" s="70"/>
      <c r="BL1295" s="70"/>
      <c r="BM1295" s="70"/>
      <c r="BN1295" s="70"/>
      <c r="BO1295" s="70"/>
      <c r="BP1295" s="70"/>
      <c r="BQ1295" s="70"/>
      <c r="BR1295" s="70"/>
      <c r="BS1295" s="70"/>
      <c r="BT1295" s="70"/>
      <c r="BU1295" s="70"/>
      <c r="BV1295" s="70"/>
      <c r="BW1295" s="70"/>
      <c r="BX1295" s="70"/>
      <c r="BY1295" s="70"/>
      <c r="BZ1295" s="70"/>
      <c r="CA1295" s="70"/>
    </row>
    <row r="1296" spans="2:79" s="67" customFormat="1" hidden="1">
      <c r="B1296" s="85"/>
      <c r="C1296" s="86"/>
      <c r="D1296" s="250"/>
      <c r="E1296" s="84"/>
      <c r="F1296" s="70"/>
      <c r="G1296" s="70"/>
      <c r="H1296" s="70"/>
      <c r="I1296" s="70"/>
      <c r="J1296" s="70"/>
      <c r="K1296" s="70"/>
      <c r="L1296" s="70"/>
      <c r="M1296" s="70"/>
      <c r="N1296" s="70"/>
      <c r="O1296" s="70"/>
      <c r="P1296" s="70"/>
      <c r="Q1296" s="70"/>
      <c r="R1296" s="70"/>
      <c r="S1296" s="70"/>
      <c r="T1296" s="70"/>
      <c r="U1296" s="70"/>
      <c r="V1296" s="70"/>
      <c r="W1296" s="70"/>
      <c r="X1296" s="70"/>
      <c r="Y1296" s="70"/>
      <c r="Z1296" s="70"/>
      <c r="AA1296" s="70"/>
      <c r="AB1296" s="70"/>
      <c r="AC1296" s="70"/>
      <c r="AD1296" s="70"/>
      <c r="AE1296" s="70"/>
      <c r="AF1296" s="70"/>
      <c r="AG1296" s="70"/>
      <c r="AH1296" s="70"/>
      <c r="AI1296" s="70"/>
      <c r="AJ1296" s="70"/>
      <c r="AK1296" s="70"/>
      <c r="AL1296" s="70"/>
      <c r="AM1296" s="70"/>
      <c r="AN1296" s="70"/>
      <c r="AO1296" s="70"/>
      <c r="AP1296" s="70"/>
      <c r="AQ1296" s="70"/>
      <c r="AR1296" s="70"/>
      <c r="AS1296" s="70"/>
      <c r="AT1296" s="70"/>
      <c r="AU1296" s="70"/>
      <c r="AV1296" s="70"/>
      <c r="AW1296" s="70"/>
      <c r="AX1296" s="70"/>
      <c r="AY1296" s="70"/>
      <c r="AZ1296" s="70"/>
      <c r="BA1296" s="70"/>
      <c r="BB1296" s="70"/>
      <c r="BC1296" s="70"/>
      <c r="BD1296" s="70"/>
      <c r="BE1296" s="70"/>
      <c r="BF1296" s="70"/>
      <c r="BG1296" s="70"/>
      <c r="BH1296" s="70"/>
      <c r="BI1296" s="70"/>
      <c r="BJ1296" s="70"/>
      <c r="BK1296" s="70"/>
      <c r="BL1296" s="70"/>
      <c r="BM1296" s="70"/>
      <c r="BN1296" s="70"/>
      <c r="BO1296" s="70"/>
      <c r="BP1296" s="70"/>
      <c r="BQ1296" s="70"/>
      <c r="BR1296" s="70"/>
      <c r="BS1296" s="70"/>
      <c r="BT1296" s="70"/>
      <c r="BU1296" s="70"/>
      <c r="BV1296" s="70"/>
      <c r="BW1296" s="70"/>
      <c r="BX1296" s="70"/>
      <c r="BY1296" s="70"/>
      <c r="BZ1296" s="70"/>
      <c r="CA1296" s="70"/>
    </row>
    <row r="1297" spans="2:79" s="67" customFormat="1" hidden="1">
      <c r="B1297" s="85"/>
      <c r="C1297" s="86"/>
      <c r="D1297" s="250"/>
      <c r="E1297" s="84"/>
      <c r="F1297" s="70"/>
      <c r="G1297" s="70"/>
      <c r="H1297" s="70"/>
      <c r="I1297" s="70"/>
      <c r="J1297" s="70"/>
      <c r="K1297" s="70"/>
      <c r="L1297" s="70"/>
      <c r="M1297" s="70"/>
      <c r="N1297" s="70"/>
      <c r="O1297" s="70"/>
      <c r="P1297" s="70"/>
      <c r="Q1297" s="70"/>
      <c r="R1297" s="70"/>
      <c r="S1297" s="70"/>
      <c r="T1297" s="70"/>
      <c r="U1297" s="70"/>
      <c r="V1297" s="70"/>
      <c r="W1297" s="70"/>
      <c r="X1297" s="70"/>
      <c r="Y1297" s="70"/>
      <c r="Z1297" s="70"/>
      <c r="AA1297" s="70"/>
      <c r="AB1297" s="70"/>
      <c r="AC1297" s="70"/>
      <c r="AD1297" s="70"/>
      <c r="AE1297" s="70"/>
      <c r="AF1297" s="70"/>
      <c r="AG1297" s="70"/>
      <c r="AH1297" s="70"/>
      <c r="AI1297" s="70"/>
      <c r="AJ1297" s="70"/>
      <c r="AK1297" s="70"/>
      <c r="AL1297" s="70"/>
      <c r="AM1297" s="70"/>
      <c r="AN1297" s="70"/>
      <c r="AO1297" s="70"/>
      <c r="AP1297" s="70"/>
      <c r="AQ1297" s="70"/>
      <c r="AR1297" s="70"/>
      <c r="AS1297" s="70"/>
      <c r="AT1297" s="70"/>
      <c r="AU1297" s="70"/>
      <c r="AV1297" s="70"/>
      <c r="AW1297" s="70"/>
      <c r="AX1297" s="70"/>
      <c r="AY1297" s="70"/>
      <c r="AZ1297" s="70"/>
      <c r="BA1297" s="70"/>
      <c r="BB1297" s="70"/>
      <c r="BC1297" s="70"/>
      <c r="BD1297" s="70"/>
      <c r="BE1297" s="70"/>
      <c r="BF1297" s="70"/>
      <c r="BG1297" s="70"/>
      <c r="BH1297" s="70"/>
      <c r="BI1297" s="70"/>
      <c r="BJ1297" s="70"/>
      <c r="BK1297" s="70"/>
      <c r="BL1297" s="70"/>
      <c r="BM1297" s="70"/>
      <c r="BN1297" s="70"/>
      <c r="BO1297" s="70"/>
      <c r="BP1297" s="70"/>
      <c r="BQ1297" s="70"/>
      <c r="BR1297" s="70"/>
      <c r="BS1297" s="70"/>
      <c r="BT1297" s="70"/>
      <c r="BU1297" s="70"/>
      <c r="BV1297" s="70"/>
      <c r="BW1297" s="70"/>
      <c r="BX1297" s="70"/>
      <c r="BY1297" s="70"/>
      <c r="BZ1297" s="70"/>
      <c r="CA1297" s="70"/>
    </row>
    <row r="1298" spans="2:79" s="67" customFormat="1" hidden="1">
      <c r="B1298" s="85"/>
      <c r="C1298" s="86"/>
      <c r="D1298" s="250"/>
      <c r="E1298" s="84"/>
      <c r="F1298" s="70"/>
      <c r="G1298" s="70"/>
      <c r="H1298" s="70"/>
      <c r="I1298" s="70"/>
      <c r="J1298" s="70"/>
      <c r="K1298" s="70"/>
      <c r="L1298" s="70"/>
      <c r="M1298" s="70"/>
      <c r="N1298" s="70"/>
      <c r="O1298" s="70"/>
      <c r="P1298" s="70"/>
      <c r="Q1298" s="70"/>
      <c r="R1298" s="70"/>
      <c r="S1298" s="70"/>
      <c r="T1298" s="70"/>
      <c r="U1298" s="70"/>
      <c r="V1298" s="70"/>
      <c r="W1298" s="70"/>
      <c r="X1298" s="70"/>
      <c r="Y1298" s="70"/>
      <c r="Z1298" s="70"/>
      <c r="AA1298" s="70"/>
      <c r="AB1298" s="70"/>
      <c r="AC1298" s="70"/>
      <c r="AD1298" s="70"/>
      <c r="AE1298" s="70"/>
      <c r="AF1298" s="70"/>
      <c r="AG1298" s="70"/>
      <c r="AH1298" s="70"/>
      <c r="AI1298" s="70"/>
      <c r="AJ1298" s="70"/>
      <c r="AK1298" s="70"/>
      <c r="AL1298" s="70"/>
      <c r="AM1298" s="70"/>
      <c r="AN1298" s="70"/>
      <c r="AO1298" s="70"/>
      <c r="AP1298" s="70"/>
      <c r="AQ1298" s="70"/>
      <c r="AR1298" s="70"/>
      <c r="AS1298" s="70"/>
      <c r="AT1298" s="70"/>
      <c r="AU1298" s="70"/>
      <c r="AV1298" s="70"/>
      <c r="AW1298" s="70"/>
      <c r="AX1298" s="70"/>
      <c r="AY1298" s="70"/>
      <c r="AZ1298" s="70"/>
      <c r="BA1298" s="70"/>
      <c r="BB1298" s="70"/>
      <c r="BC1298" s="70"/>
      <c r="BD1298" s="70"/>
      <c r="BE1298" s="70"/>
      <c r="BF1298" s="70"/>
      <c r="BG1298" s="70"/>
      <c r="BH1298" s="70"/>
      <c r="BI1298" s="70"/>
      <c r="BJ1298" s="70"/>
      <c r="BK1298" s="70"/>
      <c r="BL1298" s="70"/>
      <c r="BM1298" s="70"/>
      <c r="BN1298" s="70"/>
      <c r="BO1298" s="70"/>
      <c r="BP1298" s="70"/>
      <c r="BQ1298" s="70"/>
      <c r="BR1298" s="70"/>
      <c r="BS1298" s="70"/>
      <c r="BT1298" s="70"/>
      <c r="BU1298" s="70"/>
      <c r="BV1298" s="70"/>
      <c r="BW1298" s="70"/>
      <c r="BX1298" s="70"/>
      <c r="BY1298" s="70"/>
      <c r="BZ1298" s="70"/>
      <c r="CA1298" s="70"/>
    </row>
    <row r="1299" spans="2:79" s="67" customFormat="1" hidden="1">
      <c r="B1299" s="85"/>
      <c r="C1299" s="86"/>
      <c r="D1299" s="250"/>
      <c r="E1299" s="84"/>
      <c r="F1299" s="70"/>
      <c r="G1299" s="70"/>
      <c r="H1299" s="70"/>
      <c r="I1299" s="70"/>
      <c r="J1299" s="70"/>
      <c r="K1299" s="70"/>
      <c r="L1299" s="70"/>
      <c r="M1299" s="70"/>
      <c r="N1299" s="70"/>
      <c r="O1299" s="70"/>
      <c r="P1299" s="70"/>
      <c r="Q1299" s="70"/>
      <c r="R1299" s="70"/>
      <c r="S1299" s="70"/>
      <c r="T1299" s="70"/>
      <c r="U1299" s="70"/>
      <c r="V1299" s="70"/>
      <c r="W1299" s="70"/>
      <c r="X1299" s="70"/>
      <c r="Y1299" s="70"/>
      <c r="Z1299" s="70"/>
      <c r="AA1299" s="70"/>
      <c r="AB1299" s="70"/>
      <c r="AC1299" s="70"/>
      <c r="AD1299" s="70"/>
      <c r="AE1299" s="70"/>
      <c r="AF1299" s="70"/>
      <c r="AG1299" s="70"/>
      <c r="AH1299" s="70"/>
      <c r="AI1299" s="70"/>
      <c r="AJ1299" s="70"/>
      <c r="AK1299" s="70"/>
      <c r="AL1299" s="70"/>
      <c r="AM1299" s="70"/>
      <c r="AN1299" s="70"/>
      <c r="AO1299" s="70"/>
      <c r="AP1299" s="70"/>
      <c r="AQ1299" s="70"/>
      <c r="AR1299" s="70"/>
      <c r="AS1299" s="70"/>
      <c r="AT1299" s="70"/>
      <c r="AU1299" s="70"/>
      <c r="AV1299" s="70"/>
      <c r="AW1299" s="70"/>
      <c r="AX1299" s="70"/>
      <c r="AY1299" s="70"/>
      <c r="AZ1299" s="70"/>
      <c r="BA1299" s="70"/>
      <c r="BB1299" s="70"/>
      <c r="BC1299" s="70"/>
      <c r="BD1299" s="70"/>
      <c r="BE1299" s="70"/>
      <c r="BF1299" s="70"/>
      <c r="BG1299" s="70"/>
      <c r="BH1299" s="70"/>
      <c r="BI1299" s="70"/>
      <c r="BJ1299" s="70"/>
      <c r="BK1299" s="70"/>
      <c r="BL1299" s="70"/>
      <c r="BM1299" s="70"/>
      <c r="BN1299" s="70"/>
      <c r="BO1299" s="70"/>
      <c r="BP1299" s="70"/>
      <c r="BQ1299" s="70"/>
      <c r="BR1299" s="70"/>
      <c r="BS1299" s="70"/>
      <c r="BT1299" s="70"/>
      <c r="BU1299" s="70"/>
      <c r="BV1299" s="70"/>
      <c r="BW1299" s="70"/>
      <c r="BX1299" s="70"/>
      <c r="BY1299" s="70"/>
      <c r="BZ1299" s="70"/>
      <c r="CA1299" s="70"/>
    </row>
    <row r="1300" spans="2:79" s="67" customFormat="1" hidden="1">
      <c r="B1300" s="85"/>
      <c r="C1300" s="86"/>
      <c r="D1300" s="250"/>
      <c r="E1300" s="84"/>
      <c r="F1300" s="70"/>
      <c r="G1300" s="70"/>
      <c r="H1300" s="70"/>
      <c r="I1300" s="70"/>
      <c r="J1300" s="70"/>
      <c r="K1300" s="70"/>
      <c r="L1300" s="70"/>
      <c r="M1300" s="70"/>
      <c r="N1300" s="70"/>
      <c r="O1300" s="70"/>
      <c r="P1300" s="70"/>
      <c r="Q1300" s="70"/>
      <c r="R1300" s="70"/>
      <c r="S1300" s="70"/>
      <c r="T1300" s="70"/>
      <c r="U1300" s="70"/>
      <c r="V1300" s="70"/>
      <c r="W1300" s="70"/>
      <c r="X1300" s="70"/>
      <c r="Y1300" s="70"/>
      <c r="Z1300" s="70"/>
      <c r="AA1300" s="70"/>
      <c r="AB1300" s="70"/>
      <c r="AC1300" s="70"/>
      <c r="AD1300" s="70"/>
      <c r="AE1300" s="70"/>
      <c r="AF1300" s="70"/>
      <c r="AG1300" s="70"/>
      <c r="AH1300" s="70"/>
      <c r="AI1300" s="70"/>
      <c r="AJ1300" s="70"/>
      <c r="AK1300" s="70"/>
      <c r="AL1300" s="70"/>
      <c r="AM1300" s="70"/>
      <c r="AN1300" s="70"/>
      <c r="AO1300" s="70"/>
      <c r="AP1300" s="70"/>
      <c r="AQ1300" s="70"/>
      <c r="AR1300" s="70"/>
      <c r="AS1300" s="70"/>
      <c r="AT1300" s="70"/>
      <c r="AU1300" s="70"/>
      <c r="AV1300" s="70"/>
      <c r="AW1300" s="70"/>
      <c r="AX1300" s="70"/>
      <c r="AY1300" s="70"/>
      <c r="AZ1300" s="70"/>
      <c r="BA1300" s="70"/>
      <c r="BB1300" s="70"/>
      <c r="BC1300" s="70"/>
      <c r="BD1300" s="70"/>
      <c r="BE1300" s="70"/>
      <c r="BF1300" s="70"/>
      <c r="BG1300" s="70"/>
      <c r="BH1300" s="70"/>
      <c r="BI1300" s="70"/>
      <c r="BJ1300" s="70"/>
      <c r="BK1300" s="70"/>
      <c r="BL1300" s="70"/>
      <c r="BM1300" s="70"/>
      <c r="BN1300" s="70"/>
      <c r="BO1300" s="70"/>
      <c r="BP1300" s="70"/>
      <c r="BQ1300" s="70"/>
      <c r="BR1300" s="70"/>
      <c r="BS1300" s="70"/>
      <c r="BT1300" s="70"/>
      <c r="BU1300" s="70"/>
      <c r="BV1300" s="70"/>
      <c r="BW1300" s="70"/>
      <c r="BX1300" s="70"/>
      <c r="BY1300" s="70"/>
      <c r="BZ1300" s="70"/>
      <c r="CA1300" s="70"/>
    </row>
    <row r="1301" spans="2:79" s="67" customFormat="1" hidden="1">
      <c r="B1301" s="85"/>
      <c r="C1301" s="86"/>
      <c r="D1301" s="250"/>
      <c r="E1301" s="84"/>
      <c r="F1301" s="70"/>
      <c r="G1301" s="70"/>
      <c r="H1301" s="70"/>
      <c r="I1301" s="70"/>
      <c r="J1301" s="70"/>
      <c r="K1301" s="70"/>
      <c r="L1301" s="70"/>
      <c r="M1301" s="70"/>
      <c r="N1301" s="70"/>
      <c r="O1301" s="70"/>
      <c r="P1301" s="70"/>
      <c r="Q1301" s="70"/>
      <c r="R1301" s="70"/>
      <c r="S1301" s="70"/>
      <c r="T1301" s="70"/>
      <c r="U1301" s="70"/>
      <c r="V1301" s="70"/>
      <c r="W1301" s="70"/>
      <c r="X1301" s="70"/>
      <c r="Y1301" s="70"/>
      <c r="Z1301" s="70"/>
      <c r="AA1301" s="70"/>
      <c r="AB1301" s="70"/>
      <c r="AC1301" s="70"/>
      <c r="AD1301" s="70"/>
      <c r="AE1301" s="70"/>
      <c r="AF1301" s="70"/>
      <c r="AG1301" s="70"/>
      <c r="AH1301" s="70"/>
      <c r="AI1301" s="70"/>
      <c r="AJ1301" s="70"/>
      <c r="AK1301" s="70"/>
      <c r="AL1301" s="70"/>
      <c r="AM1301" s="70"/>
      <c r="AN1301" s="70"/>
      <c r="AO1301" s="70"/>
      <c r="AP1301" s="70"/>
      <c r="AQ1301" s="70"/>
      <c r="AR1301" s="70"/>
      <c r="AS1301" s="70"/>
      <c r="AT1301" s="70"/>
      <c r="AU1301" s="70"/>
      <c r="AV1301" s="70"/>
      <c r="AW1301" s="70"/>
      <c r="AX1301" s="70"/>
      <c r="AY1301" s="70"/>
      <c r="AZ1301" s="70"/>
      <c r="BA1301" s="70"/>
      <c r="BB1301" s="70"/>
      <c r="BC1301" s="70"/>
      <c r="BD1301" s="70"/>
      <c r="BE1301" s="70"/>
      <c r="BF1301" s="70"/>
      <c r="BG1301" s="70"/>
      <c r="BH1301" s="70"/>
      <c r="BI1301" s="70"/>
      <c r="BJ1301" s="70"/>
      <c r="BK1301" s="70"/>
      <c r="BL1301" s="70"/>
      <c r="BM1301" s="70"/>
      <c r="BN1301" s="70"/>
      <c r="BO1301" s="70"/>
      <c r="BP1301" s="70"/>
      <c r="BQ1301" s="70"/>
      <c r="BR1301" s="70"/>
      <c r="BS1301" s="70"/>
      <c r="BT1301" s="70"/>
      <c r="BU1301" s="70"/>
      <c r="BV1301" s="70"/>
      <c r="BW1301" s="70"/>
      <c r="BX1301" s="70"/>
      <c r="BY1301" s="70"/>
      <c r="BZ1301" s="70"/>
      <c r="CA1301" s="70"/>
    </row>
    <row r="1302" spans="2:79" s="67" customFormat="1" hidden="1">
      <c r="B1302" s="85"/>
      <c r="C1302" s="86"/>
      <c r="D1302" s="250"/>
      <c r="E1302" s="84"/>
      <c r="F1302" s="70"/>
      <c r="G1302" s="70"/>
      <c r="H1302" s="70"/>
      <c r="I1302" s="70"/>
      <c r="J1302" s="70"/>
      <c r="K1302" s="70"/>
      <c r="L1302" s="70"/>
      <c r="M1302" s="70"/>
      <c r="N1302" s="70"/>
      <c r="O1302" s="70"/>
      <c r="P1302" s="70"/>
      <c r="Q1302" s="70"/>
      <c r="R1302" s="70"/>
      <c r="S1302" s="70"/>
      <c r="T1302" s="70"/>
      <c r="U1302" s="70"/>
      <c r="V1302" s="70"/>
      <c r="W1302" s="70"/>
      <c r="X1302" s="70"/>
      <c r="Y1302" s="70"/>
      <c r="Z1302" s="70"/>
      <c r="AA1302" s="70"/>
      <c r="AB1302" s="70"/>
      <c r="AC1302" s="70"/>
      <c r="AD1302" s="70"/>
      <c r="AE1302" s="70"/>
      <c r="AF1302" s="70"/>
      <c r="AG1302" s="70"/>
      <c r="AH1302" s="70"/>
      <c r="AI1302" s="70"/>
      <c r="AJ1302" s="70"/>
      <c r="AK1302" s="70"/>
      <c r="AL1302" s="70"/>
      <c r="AM1302" s="70"/>
      <c r="AN1302" s="70"/>
      <c r="AO1302" s="70"/>
      <c r="AP1302" s="70"/>
      <c r="AQ1302" s="70"/>
      <c r="AR1302" s="70"/>
      <c r="AS1302" s="70"/>
      <c r="AT1302" s="70"/>
      <c r="AU1302" s="70"/>
      <c r="AV1302" s="70"/>
      <c r="AW1302" s="70"/>
      <c r="AX1302" s="70"/>
      <c r="AY1302" s="70"/>
      <c r="AZ1302" s="70"/>
      <c r="BA1302" s="70"/>
      <c r="BB1302" s="70"/>
      <c r="BC1302" s="70"/>
      <c r="BD1302" s="70"/>
      <c r="BE1302" s="70"/>
      <c r="BF1302" s="70"/>
      <c r="BG1302" s="70"/>
      <c r="BH1302" s="70"/>
      <c r="BI1302" s="70"/>
      <c r="BJ1302" s="70"/>
      <c r="BK1302" s="70"/>
      <c r="BL1302" s="70"/>
      <c r="BM1302" s="70"/>
      <c r="BN1302" s="70"/>
      <c r="BO1302" s="70"/>
      <c r="BP1302" s="70"/>
      <c r="BQ1302" s="70"/>
      <c r="BR1302" s="70"/>
      <c r="BS1302" s="70"/>
      <c r="BT1302" s="70"/>
      <c r="BU1302" s="70"/>
      <c r="BV1302" s="70"/>
      <c r="BW1302" s="70"/>
      <c r="BX1302" s="70"/>
      <c r="BY1302" s="70"/>
      <c r="BZ1302" s="70"/>
      <c r="CA1302" s="70"/>
    </row>
    <row r="1303" spans="2:79" s="67" customFormat="1" hidden="1">
      <c r="B1303" s="85"/>
      <c r="C1303" s="86"/>
      <c r="D1303" s="250"/>
      <c r="E1303" s="84"/>
      <c r="F1303" s="70"/>
      <c r="G1303" s="70"/>
      <c r="H1303" s="70"/>
      <c r="I1303" s="70"/>
      <c r="J1303" s="70"/>
      <c r="K1303" s="70"/>
      <c r="L1303" s="70"/>
      <c r="M1303" s="70"/>
      <c r="N1303" s="70"/>
      <c r="O1303" s="70"/>
      <c r="P1303" s="70"/>
      <c r="Q1303" s="70"/>
      <c r="R1303" s="70"/>
      <c r="S1303" s="70"/>
      <c r="T1303" s="70"/>
      <c r="U1303" s="70"/>
      <c r="V1303" s="70"/>
      <c r="W1303" s="70"/>
      <c r="X1303" s="70"/>
      <c r="Y1303" s="70"/>
      <c r="Z1303" s="70"/>
      <c r="AA1303" s="70"/>
      <c r="AB1303" s="70"/>
      <c r="AC1303" s="70"/>
      <c r="AD1303" s="70"/>
      <c r="AE1303" s="70"/>
      <c r="AF1303" s="70"/>
      <c r="AG1303" s="70"/>
      <c r="AH1303" s="70"/>
      <c r="AI1303" s="70"/>
      <c r="AJ1303" s="70"/>
      <c r="AK1303" s="70"/>
      <c r="AL1303" s="70"/>
      <c r="AM1303" s="70"/>
      <c r="AN1303" s="70"/>
      <c r="AO1303" s="70"/>
      <c r="AP1303" s="70"/>
      <c r="AQ1303" s="70"/>
      <c r="AR1303" s="70"/>
      <c r="AS1303" s="70"/>
      <c r="AT1303" s="70"/>
      <c r="AU1303" s="70"/>
      <c r="AV1303" s="70"/>
      <c r="AW1303" s="70"/>
      <c r="AX1303" s="70"/>
      <c r="AY1303" s="70"/>
      <c r="AZ1303" s="70"/>
      <c r="BA1303" s="70"/>
      <c r="BB1303" s="70"/>
      <c r="BC1303" s="70"/>
      <c r="BD1303" s="70"/>
      <c r="BE1303" s="70"/>
      <c r="BF1303" s="70"/>
      <c r="BG1303" s="70"/>
      <c r="BH1303" s="70"/>
      <c r="BI1303" s="70"/>
      <c r="BJ1303" s="70"/>
      <c r="BK1303" s="70"/>
      <c r="BL1303" s="70"/>
      <c r="BM1303" s="70"/>
      <c r="BN1303" s="70"/>
      <c r="BO1303" s="70"/>
      <c r="BP1303" s="70"/>
      <c r="BQ1303" s="70"/>
      <c r="BR1303" s="70"/>
      <c r="BS1303" s="70"/>
      <c r="BT1303" s="70"/>
      <c r="BU1303" s="70"/>
      <c r="BV1303" s="70"/>
      <c r="BW1303" s="70"/>
      <c r="BX1303" s="70"/>
      <c r="BY1303" s="70"/>
      <c r="BZ1303" s="70"/>
      <c r="CA1303" s="70"/>
    </row>
    <row r="1304" spans="2:79" s="67" customFormat="1" hidden="1">
      <c r="B1304" s="85"/>
      <c r="C1304" s="86"/>
      <c r="D1304" s="250"/>
      <c r="E1304" s="84"/>
      <c r="F1304" s="70"/>
      <c r="G1304" s="70"/>
      <c r="H1304" s="70"/>
      <c r="I1304" s="70"/>
      <c r="J1304" s="70"/>
      <c r="K1304" s="70"/>
      <c r="L1304" s="70"/>
      <c r="M1304" s="70"/>
      <c r="N1304" s="70"/>
      <c r="O1304" s="70"/>
      <c r="P1304" s="70"/>
      <c r="Q1304" s="70"/>
      <c r="R1304" s="70"/>
      <c r="S1304" s="70"/>
      <c r="T1304" s="70"/>
      <c r="U1304" s="70"/>
      <c r="V1304" s="70"/>
      <c r="W1304" s="70"/>
      <c r="X1304" s="70"/>
      <c r="Y1304" s="70"/>
      <c r="Z1304" s="70"/>
      <c r="AA1304" s="70"/>
      <c r="AB1304" s="70"/>
      <c r="AC1304" s="70"/>
      <c r="AD1304" s="70"/>
      <c r="AE1304" s="70"/>
      <c r="AF1304" s="70"/>
      <c r="AG1304" s="70"/>
      <c r="AH1304" s="70"/>
      <c r="AI1304" s="70"/>
      <c r="AJ1304" s="70"/>
      <c r="AK1304" s="70"/>
      <c r="AL1304" s="70"/>
      <c r="AM1304" s="70"/>
      <c r="AN1304" s="70"/>
      <c r="AO1304" s="70"/>
      <c r="AP1304" s="70"/>
      <c r="AQ1304" s="70"/>
      <c r="AR1304" s="70"/>
      <c r="AS1304" s="70"/>
      <c r="AT1304" s="70"/>
      <c r="AU1304" s="70"/>
      <c r="AV1304" s="70"/>
      <c r="AW1304" s="70"/>
      <c r="AX1304" s="70"/>
      <c r="AY1304" s="70"/>
      <c r="AZ1304" s="70"/>
      <c r="BA1304" s="70"/>
      <c r="BB1304" s="70"/>
      <c r="BC1304" s="70"/>
      <c r="BD1304" s="70"/>
      <c r="BE1304" s="70"/>
      <c r="BF1304" s="70"/>
      <c r="BG1304" s="70"/>
      <c r="BH1304" s="70"/>
      <c r="BI1304" s="70"/>
      <c r="BJ1304" s="70"/>
      <c r="BK1304" s="70"/>
      <c r="BL1304" s="70"/>
      <c r="BM1304" s="70"/>
      <c r="BN1304" s="70"/>
      <c r="BO1304" s="70"/>
      <c r="BP1304" s="70"/>
      <c r="BQ1304" s="70"/>
      <c r="BR1304" s="70"/>
      <c r="BS1304" s="70"/>
      <c r="BT1304" s="70"/>
      <c r="BU1304" s="70"/>
      <c r="BV1304" s="70"/>
      <c r="BW1304" s="70"/>
      <c r="BX1304" s="70"/>
      <c r="BY1304" s="70"/>
      <c r="BZ1304" s="70"/>
      <c r="CA1304" s="70"/>
    </row>
    <row r="1305" spans="2:79" s="67" customFormat="1" hidden="1">
      <c r="B1305" s="85"/>
      <c r="C1305" s="86"/>
      <c r="D1305" s="250"/>
      <c r="E1305" s="84"/>
      <c r="F1305" s="70"/>
      <c r="G1305" s="70"/>
      <c r="H1305" s="70"/>
      <c r="I1305" s="70"/>
      <c r="J1305" s="70"/>
      <c r="K1305" s="70"/>
      <c r="L1305" s="70"/>
      <c r="M1305" s="70"/>
      <c r="N1305" s="70"/>
      <c r="O1305" s="70"/>
      <c r="P1305" s="70"/>
      <c r="Q1305" s="70"/>
      <c r="R1305" s="70"/>
      <c r="S1305" s="70"/>
      <c r="T1305" s="70"/>
      <c r="U1305" s="70"/>
      <c r="V1305" s="70"/>
      <c r="W1305" s="70"/>
      <c r="X1305" s="70"/>
      <c r="Y1305" s="70"/>
      <c r="Z1305" s="70"/>
      <c r="AA1305" s="70"/>
      <c r="AB1305" s="70"/>
      <c r="AC1305" s="70"/>
      <c r="AD1305" s="70"/>
      <c r="AE1305" s="70"/>
      <c r="AF1305" s="70"/>
      <c r="AG1305" s="70"/>
      <c r="AH1305" s="70"/>
      <c r="AI1305" s="70"/>
      <c r="AJ1305" s="70"/>
      <c r="AK1305" s="70"/>
      <c r="AL1305" s="70"/>
      <c r="AM1305" s="70"/>
      <c r="AN1305" s="70"/>
      <c r="AO1305" s="70"/>
      <c r="AP1305" s="70"/>
      <c r="AQ1305" s="70"/>
      <c r="AR1305" s="70"/>
      <c r="AS1305" s="70"/>
      <c r="AT1305" s="70"/>
      <c r="AU1305" s="70"/>
      <c r="AV1305" s="70"/>
      <c r="AW1305" s="70"/>
      <c r="AX1305" s="70"/>
      <c r="AY1305" s="70"/>
      <c r="AZ1305" s="70"/>
      <c r="BA1305" s="70"/>
      <c r="BB1305" s="70"/>
      <c r="BC1305" s="70"/>
      <c r="BD1305" s="70"/>
      <c r="BE1305" s="70"/>
      <c r="BF1305" s="70"/>
      <c r="BG1305" s="70"/>
      <c r="BH1305" s="70"/>
      <c r="BI1305" s="70"/>
      <c r="BJ1305" s="70"/>
      <c r="BK1305" s="70"/>
      <c r="BL1305" s="70"/>
      <c r="BM1305" s="70"/>
      <c r="BN1305" s="70"/>
      <c r="BO1305" s="70"/>
      <c r="BP1305" s="70"/>
      <c r="BQ1305" s="70"/>
      <c r="BR1305" s="70"/>
      <c r="BS1305" s="70"/>
      <c r="BT1305" s="70"/>
      <c r="BU1305" s="70"/>
      <c r="BV1305" s="70"/>
      <c r="BW1305" s="70"/>
      <c r="BX1305" s="70"/>
      <c r="BY1305" s="70"/>
      <c r="BZ1305" s="70"/>
      <c r="CA1305" s="70"/>
    </row>
    <row r="1306" spans="2:79" s="67" customFormat="1" hidden="1">
      <c r="B1306" s="85"/>
      <c r="C1306" s="86"/>
      <c r="D1306" s="250"/>
      <c r="E1306" s="84"/>
      <c r="F1306" s="70"/>
      <c r="G1306" s="70"/>
      <c r="H1306" s="70"/>
      <c r="I1306" s="70"/>
      <c r="J1306" s="70"/>
      <c r="K1306" s="70"/>
      <c r="L1306" s="70"/>
      <c r="M1306" s="70"/>
      <c r="N1306" s="70"/>
      <c r="O1306" s="70"/>
      <c r="P1306" s="70"/>
      <c r="Q1306" s="70"/>
      <c r="R1306" s="70"/>
      <c r="S1306" s="70"/>
      <c r="T1306" s="70"/>
      <c r="U1306" s="70"/>
      <c r="V1306" s="70"/>
      <c r="W1306" s="70"/>
      <c r="X1306" s="70"/>
      <c r="Y1306" s="70"/>
      <c r="Z1306" s="70"/>
      <c r="AA1306" s="70"/>
      <c r="AB1306" s="70"/>
      <c r="AC1306" s="70"/>
      <c r="AD1306" s="70"/>
      <c r="AE1306" s="70"/>
      <c r="AF1306" s="70"/>
      <c r="AG1306" s="70"/>
      <c r="AH1306" s="70"/>
      <c r="AI1306" s="70"/>
      <c r="AJ1306" s="70"/>
      <c r="AK1306" s="70"/>
      <c r="AL1306" s="70"/>
      <c r="AM1306" s="70"/>
      <c r="AN1306" s="70"/>
      <c r="AO1306" s="70"/>
      <c r="AP1306" s="70"/>
      <c r="AQ1306" s="70"/>
      <c r="AR1306" s="70"/>
      <c r="AS1306" s="70"/>
      <c r="AT1306" s="70"/>
      <c r="AU1306" s="70"/>
      <c r="AV1306" s="70"/>
      <c r="AW1306" s="70"/>
      <c r="AX1306" s="70"/>
      <c r="AY1306" s="70"/>
      <c r="AZ1306" s="70"/>
      <c r="BA1306" s="70"/>
      <c r="BB1306" s="70"/>
      <c r="BC1306" s="70"/>
      <c r="BD1306" s="70"/>
      <c r="BE1306" s="70"/>
      <c r="BF1306" s="70"/>
      <c r="BG1306" s="70"/>
      <c r="BH1306" s="70"/>
      <c r="BI1306" s="70"/>
      <c r="BJ1306" s="70"/>
      <c r="BK1306" s="70"/>
      <c r="BL1306" s="70"/>
      <c r="BM1306" s="70"/>
      <c r="BN1306" s="70"/>
      <c r="BO1306" s="70"/>
      <c r="BP1306" s="70"/>
      <c r="BQ1306" s="70"/>
      <c r="BR1306" s="70"/>
      <c r="BS1306" s="70"/>
      <c r="BT1306" s="70"/>
      <c r="BU1306" s="70"/>
      <c r="BV1306" s="70"/>
      <c r="BW1306" s="70"/>
      <c r="BX1306" s="70"/>
      <c r="BY1306" s="70"/>
      <c r="BZ1306" s="70"/>
      <c r="CA1306" s="70"/>
    </row>
    <row r="1307" spans="2:79" s="67" customFormat="1" hidden="1">
      <c r="B1307" s="85"/>
      <c r="C1307" s="86"/>
      <c r="D1307" s="250"/>
      <c r="E1307" s="84"/>
      <c r="F1307" s="70"/>
      <c r="G1307" s="70"/>
      <c r="H1307" s="70"/>
      <c r="I1307" s="70"/>
      <c r="J1307" s="70"/>
      <c r="K1307" s="70"/>
      <c r="L1307" s="70"/>
      <c r="M1307" s="70"/>
      <c r="N1307" s="70"/>
      <c r="O1307" s="70"/>
      <c r="P1307" s="70"/>
      <c r="Q1307" s="70"/>
      <c r="R1307" s="70"/>
      <c r="S1307" s="70"/>
      <c r="T1307" s="70"/>
      <c r="U1307" s="70"/>
      <c r="V1307" s="70"/>
      <c r="W1307" s="70"/>
      <c r="X1307" s="70"/>
      <c r="Y1307" s="70"/>
      <c r="Z1307" s="70"/>
      <c r="AA1307" s="70"/>
      <c r="AB1307" s="70"/>
      <c r="AC1307" s="70"/>
      <c r="AD1307" s="70"/>
      <c r="AE1307" s="70"/>
      <c r="AF1307" s="70"/>
      <c r="AG1307" s="70"/>
      <c r="AH1307" s="70"/>
      <c r="AI1307" s="70"/>
      <c r="AJ1307" s="70"/>
      <c r="AK1307" s="70"/>
      <c r="AL1307" s="70"/>
      <c r="AM1307" s="70"/>
      <c r="AN1307" s="70"/>
      <c r="AO1307" s="70"/>
      <c r="AP1307" s="70"/>
      <c r="AQ1307" s="70"/>
      <c r="AR1307" s="70"/>
      <c r="AS1307" s="70"/>
      <c r="AT1307" s="70"/>
      <c r="AU1307" s="70"/>
      <c r="AV1307" s="70"/>
      <c r="AW1307" s="70"/>
      <c r="AX1307" s="70"/>
      <c r="AY1307" s="70"/>
      <c r="AZ1307" s="70"/>
      <c r="BA1307" s="70"/>
      <c r="BB1307" s="70"/>
      <c r="BC1307" s="70"/>
      <c r="BD1307" s="70"/>
      <c r="BE1307" s="70"/>
      <c r="BF1307" s="70"/>
      <c r="BG1307" s="70"/>
      <c r="BH1307" s="70"/>
      <c r="BI1307" s="70"/>
      <c r="BJ1307" s="70"/>
      <c r="BK1307" s="70"/>
      <c r="BL1307" s="70"/>
      <c r="BM1307" s="70"/>
      <c r="BN1307" s="70"/>
      <c r="BO1307" s="70"/>
      <c r="BP1307" s="70"/>
      <c r="BQ1307" s="70"/>
      <c r="BR1307" s="70"/>
      <c r="BS1307" s="70"/>
      <c r="BT1307" s="70"/>
      <c r="BU1307" s="70"/>
      <c r="BV1307" s="70"/>
      <c r="BW1307" s="70"/>
      <c r="BX1307" s="70"/>
      <c r="BY1307" s="70"/>
      <c r="BZ1307" s="70"/>
      <c r="CA1307" s="70"/>
    </row>
    <row r="1308" spans="2:79" s="67" customFormat="1" hidden="1">
      <c r="B1308" s="85"/>
      <c r="C1308" s="86"/>
      <c r="D1308" s="250"/>
      <c r="E1308" s="84"/>
      <c r="F1308" s="70"/>
      <c r="G1308" s="70"/>
      <c r="H1308" s="70"/>
      <c r="I1308" s="70"/>
      <c r="J1308" s="70"/>
      <c r="K1308" s="70"/>
      <c r="L1308" s="70"/>
      <c r="M1308" s="70"/>
      <c r="N1308" s="70"/>
      <c r="O1308" s="70"/>
      <c r="P1308" s="70"/>
      <c r="Q1308" s="70"/>
      <c r="R1308" s="70"/>
      <c r="S1308" s="70"/>
      <c r="T1308" s="70"/>
      <c r="U1308" s="70"/>
      <c r="V1308" s="70"/>
      <c r="W1308" s="70"/>
      <c r="X1308" s="70"/>
      <c r="Y1308" s="70"/>
      <c r="Z1308" s="70"/>
      <c r="AA1308" s="70"/>
      <c r="AB1308" s="70"/>
      <c r="AC1308" s="70"/>
      <c r="AD1308" s="70"/>
      <c r="AE1308" s="70"/>
      <c r="AF1308" s="70"/>
      <c r="AG1308" s="70"/>
      <c r="AH1308" s="70"/>
      <c r="AI1308" s="70"/>
      <c r="AJ1308" s="70"/>
      <c r="AK1308" s="70"/>
      <c r="AL1308" s="70"/>
      <c r="AM1308" s="70"/>
      <c r="AN1308" s="70"/>
      <c r="AO1308" s="70"/>
      <c r="AP1308" s="70"/>
      <c r="AQ1308" s="70"/>
      <c r="AR1308" s="70"/>
      <c r="AS1308" s="70"/>
      <c r="AT1308" s="70"/>
      <c r="AU1308" s="70"/>
      <c r="AV1308" s="70"/>
      <c r="AW1308" s="70"/>
      <c r="AX1308" s="70"/>
      <c r="AY1308" s="70"/>
      <c r="AZ1308" s="70"/>
      <c r="BA1308" s="70"/>
      <c r="BB1308" s="70"/>
      <c r="BC1308" s="70"/>
      <c r="BD1308" s="70"/>
      <c r="BE1308" s="70"/>
      <c r="BF1308" s="70"/>
      <c r="BG1308" s="70"/>
      <c r="BH1308" s="70"/>
      <c r="BI1308" s="70"/>
      <c r="BJ1308" s="70"/>
      <c r="BK1308" s="70"/>
      <c r="BL1308" s="70"/>
      <c r="BM1308" s="70"/>
      <c r="BN1308" s="70"/>
      <c r="BO1308" s="70"/>
      <c r="BP1308" s="70"/>
      <c r="BQ1308" s="70"/>
      <c r="BR1308" s="70"/>
      <c r="BS1308" s="70"/>
      <c r="BT1308" s="70"/>
      <c r="BU1308" s="70"/>
      <c r="BV1308" s="70"/>
      <c r="BW1308" s="70"/>
      <c r="BX1308" s="70"/>
      <c r="BY1308" s="70"/>
      <c r="BZ1308" s="70"/>
      <c r="CA1308" s="70"/>
    </row>
    <row r="1309" spans="2:79" s="67" customFormat="1" hidden="1">
      <c r="B1309" s="85"/>
      <c r="C1309" s="86"/>
      <c r="D1309" s="250"/>
      <c r="E1309" s="84"/>
      <c r="F1309" s="70"/>
      <c r="G1309" s="70"/>
      <c r="H1309" s="70"/>
      <c r="I1309" s="70"/>
      <c r="J1309" s="70"/>
      <c r="K1309" s="70"/>
      <c r="L1309" s="70"/>
      <c r="M1309" s="70"/>
      <c r="N1309" s="70"/>
      <c r="O1309" s="70"/>
      <c r="P1309" s="70"/>
      <c r="Q1309" s="70"/>
      <c r="R1309" s="70"/>
      <c r="S1309" s="70"/>
      <c r="T1309" s="70"/>
      <c r="U1309" s="70"/>
      <c r="V1309" s="70"/>
      <c r="W1309" s="70"/>
      <c r="X1309" s="70"/>
      <c r="Y1309" s="70"/>
      <c r="Z1309" s="70"/>
      <c r="AA1309" s="70"/>
      <c r="AB1309" s="70"/>
      <c r="AC1309" s="70"/>
      <c r="AD1309" s="70"/>
      <c r="AE1309" s="70"/>
      <c r="AF1309" s="70"/>
      <c r="AG1309" s="70"/>
      <c r="AH1309" s="70"/>
      <c r="AI1309" s="70"/>
      <c r="AJ1309" s="70"/>
      <c r="AK1309" s="70"/>
      <c r="AL1309" s="70"/>
      <c r="AM1309" s="70"/>
      <c r="AN1309" s="70"/>
      <c r="AO1309" s="70"/>
      <c r="AP1309" s="70"/>
      <c r="AQ1309" s="70"/>
      <c r="AR1309" s="70"/>
      <c r="AS1309" s="70"/>
      <c r="AT1309" s="70"/>
      <c r="AU1309" s="70"/>
      <c r="AV1309" s="70"/>
      <c r="AW1309" s="70"/>
      <c r="AX1309" s="70"/>
      <c r="AY1309" s="70"/>
      <c r="AZ1309" s="70"/>
      <c r="BA1309" s="70"/>
      <c r="BB1309" s="70"/>
      <c r="BC1309" s="70"/>
      <c r="BD1309" s="70"/>
      <c r="BE1309" s="70"/>
      <c r="BF1309" s="70"/>
      <c r="BG1309" s="70"/>
      <c r="BH1309" s="70"/>
      <c r="BI1309" s="70"/>
      <c r="BJ1309" s="70"/>
      <c r="BK1309" s="70"/>
      <c r="BL1309" s="70"/>
      <c r="BM1309" s="70"/>
      <c r="BN1309" s="70"/>
      <c r="BO1309" s="70"/>
      <c r="BP1309" s="70"/>
      <c r="BQ1309" s="70"/>
      <c r="BR1309" s="70"/>
      <c r="BS1309" s="70"/>
      <c r="BT1309" s="70"/>
      <c r="BU1309" s="70"/>
      <c r="BV1309" s="70"/>
      <c r="BW1309" s="70"/>
      <c r="BX1309" s="70"/>
      <c r="BY1309" s="70"/>
      <c r="BZ1309" s="70"/>
      <c r="CA1309" s="70"/>
    </row>
    <row r="1310" spans="2:79" s="67" customFormat="1" hidden="1">
      <c r="B1310" s="85"/>
      <c r="C1310" s="86"/>
      <c r="D1310" s="250"/>
      <c r="E1310" s="84"/>
      <c r="F1310" s="70"/>
      <c r="G1310" s="70"/>
      <c r="H1310" s="70"/>
      <c r="I1310" s="70"/>
      <c r="J1310" s="70"/>
      <c r="K1310" s="70"/>
      <c r="L1310" s="70"/>
      <c r="M1310" s="70"/>
      <c r="N1310" s="70"/>
      <c r="O1310" s="70"/>
      <c r="P1310" s="70"/>
      <c r="Q1310" s="70"/>
      <c r="R1310" s="70"/>
      <c r="S1310" s="70"/>
      <c r="T1310" s="70"/>
      <c r="U1310" s="70"/>
      <c r="V1310" s="70"/>
      <c r="W1310" s="70"/>
      <c r="X1310" s="70"/>
      <c r="Y1310" s="70"/>
      <c r="Z1310" s="70"/>
      <c r="AA1310" s="70"/>
      <c r="AB1310" s="70"/>
      <c r="AC1310" s="70"/>
      <c r="AD1310" s="70"/>
      <c r="AE1310" s="70"/>
      <c r="AF1310" s="70"/>
      <c r="AG1310" s="70"/>
      <c r="AH1310" s="70"/>
      <c r="AI1310" s="70"/>
      <c r="AJ1310" s="70"/>
      <c r="AK1310" s="70"/>
      <c r="AL1310" s="70"/>
      <c r="AM1310" s="70"/>
      <c r="AN1310" s="70"/>
      <c r="AO1310" s="70"/>
      <c r="AP1310" s="70"/>
      <c r="AQ1310" s="70"/>
      <c r="AR1310" s="70"/>
      <c r="AS1310" s="70"/>
      <c r="AT1310" s="70"/>
      <c r="AU1310" s="70"/>
      <c r="AV1310" s="70"/>
      <c r="AW1310" s="70"/>
      <c r="AX1310" s="70"/>
      <c r="AY1310" s="70"/>
      <c r="AZ1310" s="70"/>
      <c r="BA1310" s="70"/>
      <c r="BB1310" s="70"/>
      <c r="BC1310" s="70"/>
      <c r="BD1310" s="70"/>
      <c r="BE1310" s="70"/>
      <c r="BF1310" s="70"/>
      <c r="BG1310" s="70"/>
      <c r="BH1310" s="70"/>
      <c r="BI1310" s="70"/>
      <c r="BJ1310" s="70"/>
      <c r="BK1310" s="70"/>
      <c r="BL1310" s="70"/>
      <c r="BM1310" s="70"/>
      <c r="BN1310" s="70"/>
      <c r="BO1310" s="70"/>
      <c r="BP1310" s="70"/>
      <c r="BQ1310" s="70"/>
      <c r="BR1310" s="70"/>
      <c r="BS1310" s="70"/>
      <c r="BT1310" s="70"/>
      <c r="BU1310" s="70"/>
      <c r="BV1310" s="70"/>
      <c r="BW1310" s="70"/>
      <c r="BX1310" s="70"/>
      <c r="BY1310" s="70"/>
      <c r="BZ1310" s="70"/>
      <c r="CA1310" s="70"/>
    </row>
    <row r="1311" spans="2:79" s="67" customFormat="1" hidden="1">
      <c r="B1311" s="85"/>
      <c r="C1311" s="86"/>
      <c r="D1311" s="250"/>
      <c r="E1311" s="84"/>
      <c r="F1311" s="70"/>
      <c r="G1311" s="70"/>
      <c r="H1311" s="70"/>
      <c r="I1311" s="70"/>
      <c r="J1311" s="70"/>
      <c r="K1311" s="70"/>
      <c r="L1311" s="70"/>
      <c r="M1311" s="70"/>
      <c r="N1311" s="70"/>
      <c r="O1311" s="70"/>
      <c r="P1311" s="70"/>
      <c r="Q1311" s="70"/>
      <c r="R1311" s="70"/>
      <c r="S1311" s="70"/>
      <c r="T1311" s="70"/>
      <c r="U1311" s="70"/>
      <c r="V1311" s="70"/>
      <c r="W1311" s="70"/>
      <c r="X1311" s="70"/>
      <c r="Y1311" s="70"/>
      <c r="Z1311" s="70"/>
      <c r="AA1311" s="70"/>
      <c r="AB1311" s="70"/>
      <c r="AC1311" s="70"/>
      <c r="AD1311" s="70"/>
      <c r="AE1311" s="70"/>
      <c r="AF1311" s="70"/>
      <c r="AG1311" s="70"/>
      <c r="AH1311" s="70"/>
      <c r="AI1311" s="70"/>
      <c r="AJ1311" s="70"/>
      <c r="AK1311" s="70"/>
      <c r="AL1311" s="70"/>
      <c r="AM1311" s="70"/>
      <c r="AN1311" s="70"/>
      <c r="AO1311" s="70"/>
      <c r="AP1311" s="70"/>
      <c r="AQ1311" s="70"/>
      <c r="AR1311" s="70"/>
      <c r="AS1311" s="70"/>
      <c r="AT1311" s="70"/>
      <c r="AU1311" s="70"/>
      <c r="AV1311" s="70"/>
      <c r="AW1311" s="70"/>
      <c r="AX1311" s="70"/>
      <c r="AY1311" s="70"/>
      <c r="AZ1311" s="70"/>
      <c r="BA1311" s="70"/>
      <c r="BB1311" s="70"/>
      <c r="BC1311" s="70"/>
      <c r="BD1311" s="70"/>
      <c r="BE1311" s="70"/>
      <c r="BF1311" s="70"/>
      <c r="BG1311" s="70"/>
      <c r="BH1311" s="70"/>
      <c r="BI1311" s="70"/>
      <c r="BJ1311" s="70"/>
      <c r="BK1311" s="70"/>
      <c r="BL1311" s="70"/>
      <c r="BM1311" s="70"/>
      <c r="BN1311" s="70"/>
      <c r="BO1311" s="70"/>
      <c r="BP1311" s="70"/>
      <c r="BQ1311" s="70"/>
      <c r="BR1311" s="70"/>
      <c r="BS1311" s="70"/>
      <c r="BT1311" s="70"/>
      <c r="BU1311" s="70"/>
      <c r="BV1311" s="70"/>
      <c r="BW1311" s="70"/>
      <c r="BX1311" s="70"/>
      <c r="BY1311" s="70"/>
      <c r="BZ1311" s="70"/>
      <c r="CA1311" s="70"/>
    </row>
    <row r="1312" spans="2:79" s="67" customFormat="1" hidden="1">
      <c r="B1312" s="85"/>
      <c r="C1312" s="86"/>
      <c r="D1312" s="250"/>
      <c r="E1312" s="84"/>
      <c r="F1312" s="70"/>
      <c r="G1312" s="70"/>
      <c r="H1312" s="70"/>
      <c r="I1312" s="70"/>
      <c r="J1312" s="70"/>
      <c r="K1312" s="70"/>
      <c r="L1312" s="70"/>
      <c r="M1312" s="70"/>
      <c r="N1312" s="70"/>
      <c r="O1312" s="70"/>
      <c r="P1312" s="70"/>
      <c r="Q1312" s="70"/>
      <c r="R1312" s="70"/>
      <c r="S1312" s="70"/>
      <c r="T1312" s="70"/>
      <c r="U1312" s="70"/>
      <c r="V1312" s="70"/>
      <c r="W1312" s="70"/>
      <c r="X1312" s="70"/>
      <c r="Y1312" s="70"/>
      <c r="Z1312" s="70"/>
      <c r="AA1312" s="70"/>
      <c r="AB1312" s="70"/>
      <c r="AC1312" s="70"/>
      <c r="AD1312" s="70"/>
      <c r="AE1312" s="70"/>
      <c r="AF1312" s="70"/>
      <c r="AG1312" s="70"/>
      <c r="AH1312" s="70"/>
      <c r="AI1312" s="70"/>
      <c r="AJ1312" s="70"/>
      <c r="AK1312" s="70"/>
      <c r="AL1312" s="70"/>
      <c r="AM1312" s="70"/>
      <c r="AN1312" s="70"/>
      <c r="AO1312" s="70"/>
      <c r="AP1312" s="70"/>
      <c r="AQ1312" s="70"/>
      <c r="AR1312" s="70"/>
      <c r="AS1312" s="70"/>
      <c r="AT1312" s="70"/>
      <c r="AU1312" s="70"/>
      <c r="AV1312" s="70"/>
      <c r="AW1312" s="70"/>
      <c r="AX1312" s="70"/>
      <c r="AY1312" s="70"/>
      <c r="AZ1312" s="70"/>
      <c r="BA1312" s="70"/>
      <c r="BB1312" s="70"/>
      <c r="BC1312" s="70"/>
      <c r="BD1312" s="70"/>
      <c r="BE1312" s="70"/>
      <c r="BF1312" s="70"/>
      <c r="BG1312" s="70"/>
      <c r="BH1312" s="70"/>
      <c r="BI1312" s="70"/>
      <c r="BJ1312" s="70"/>
      <c r="BK1312" s="70"/>
      <c r="BL1312" s="70"/>
      <c r="BM1312" s="70"/>
      <c r="BN1312" s="70"/>
      <c r="BO1312" s="70"/>
      <c r="BP1312" s="70"/>
      <c r="BQ1312" s="70"/>
      <c r="BR1312" s="70"/>
      <c r="BS1312" s="70"/>
      <c r="BT1312" s="70"/>
      <c r="BU1312" s="70"/>
      <c r="BV1312" s="70"/>
      <c r="BW1312" s="70"/>
      <c r="BX1312" s="70"/>
      <c r="BY1312" s="70"/>
      <c r="BZ1312" s="70"/>
      <c r="CA1312" s="70"/>
    </row>
    <row r="1313" spans="2:79" s="67" customFormat="1" hidden="1">
      <c r="B1313" s="85"/>
      <c r="C1313" s="86"/>
      <c r="D1313" s="250"/>
      <c r="E1313" s="84"/>
      <c r="F1313" s="70"/>
      <c r="G1313" s="70"/>
      <c r="H1313" s="70"/>
      <c r="I1313" s="70"/>
      <c r="J1313" s="70"/>
      <c r="K1313" s="70"/>
      <c r="L1313" s="70"/>
      <c r="M1313" s="70"/>
      <c r="N1313" s="70"/>
      <c r="O1313" s="70"/>
      <c r="P1313" s="70"/>
      <c r="Q1313" s="70"/>
      <c r="R1313" s="70"/>
      <c r="S1313" s="70"/>
      <c r="T1313" s="70"/>
      <c r="U1313" s="70"/>
      <c r="V1313" s="70"/>
      <c r="W1313" s="70"/>
      <c r="X1313" s="70"/>
      <c r="Y1313" s="70"/>
      <c r="Z1313" s="70"/>
      <c r="AA1313" s="70"/>
      <c r="AB1313" s="70"/>
      <c r="AC1313" s="70"/>
      <c r="AD1313" s="70"/>
      <c r="AE1313" s="70"/>
      <c r="AF1313" s="70"/>
      <c r="AG1313" s="70"/>
      <c r="AH1313" s="70"/>
      <c r="AI1313" s="70"/>
      <c r="AJ1313" s="70"/>
      <c r="AK1313" s="70"/>
      <c r="AL1313" s="70"/>
      <c r="AM1313" s="70"/>
      <c r="AN1313" s="70"/>
      <c r="AO1313" s="70"/>
      <c r="AP1313" s="70"/>
      <c r="AQ1313" s="70"/>
      <c r="AR1313" s="70"/>
      <c r="AS1313" s="70"/>
      <c r="AT1313" s="70"/>
      <c r="AU1313" s="70"/>
      <c r="AV1313" s="70"/>
      <c r="AW1313" s="70"/>
      <c r="AX1313" s="70"/>
      <c r="AY1313" s="70"/>
      <c r="AZ1313" s="70"/>
      <c r="BA1313" s="70"/>
      <c r="BB1313" s="70"/>
      <c r="BC1313" s="70"/>
      <c r="BD1313" s="70"/>
      <c r="BE1313" s="70"/>
      <c r="BF1313" s="70"/>
      <c r="BG1313" s="70"/>
      <c r="BH1313" s="70"/>
      <c r="BI1313" s="70"/>
      <c r="BJ1313" s="70"/>
      <c r="BK1313" s="70"/>
      <c r="BL1313" s="70"/>
      <c r="BM1313" s="70"/>
      <c r="BN1313" s="70"/>
      <c r="BO1313" s="70"/>
      <c r="BP1313" s="70"/>
      <c r="BQ1313" s="70"/>
      <c r="BR1313" s="70"/>
      <c r="BS1313" s="70"/>
      <c r="BT1313" s="70"/>
      <c r="BU1313" s="70"/>
      <c r="BV1313" s="70"/>
      <c r="BW1313" s="70"/>
      <c r="BX1313" s="70"/>
      <c r="BY1313" s="70"/>
      <c r="BZ1313" s="70"/>
      <c r="CA1313" s="70"/>
    </row>
    <row r="1314" spans="2:79" s="67" customFormat="1" hidden="1">
      <c r="B1314" s="85"/>
      <c r="C1314" s="86"/>
      <c r="D1314" s="250"/>
      <c r="E1314" s="84"/>
      <c r="F1314" s="70"/>
      <c r="G1314" s="70"/>
      <c r="H1314" s="70"/>
      <c r="I1314" s="70"/>
      <c r="J1314" s="70"/>
      <c r="K1314" s="70"/>
      <c r="L1314" s="70"/>
      <c r="M1314" s="70"/>
      <c r="N1314" s="70"/>
      <c r="O1314" s="70"/>
      <c r="P1314" s="70"/>
      <c r="Q1314" s="70"/>
      <c r="R1314" s="70"/>
      <c r="S1314" s="70"/>
      <c r="T1314" s="70"/>
      <c r="U1314" s="70"/>
      <c r="V1314" s="70"/>
      <c r="W1314" s="70"/>
      <c r="X1314" s="70"/>
      <c r="Y1314" s="70"/>
      <c r="Z1314" s="70"/>
      <c r="AA1314" s="70"/>
      <c r="AB1314" s="70"/>
      <c r="AC1314" s="70"/>
      <c r="AD1314" s="70"/>
      <c r="AE1314" s="70"/>
      <c r="AF1314" s="70"/>
      <c r="AG1314" s="70"/>
      <c r="AH1314" s="70"/>
      <c r="AI1314" s="70"/>
      <c r="AJ1314" s="70"/>
      <c r="AK1314" s="70"/>
      <c r="AL1314" s="70"/>
      <c r="AM1314" s="70"/>
      <c r="AN1314" s="70"/>
      <c r="AO1314" s="70"/>
      <c r="AP1314" s="70"/>
      <c r="AQ1314" s="70"/>
      <c r="AR1314" s="70"/>
      <c r="AS1314" s="70"/>
      <c r="AT1314" s="70"/>
      <c r="AU1314" s="70"/>
      <c r="AV1314" s="70"/>
      <c r="AW1314" s="70"/>
      <c r="AX1314" s="70"/>
      <c r="AY1314" s="70"/>
      <c r="AZ1314" s="70"/>
      <c r="BA1314" s="70"/>
      <c r="BB1314" s="70"/>
      <c r="BC1314" s="70"/>
      <c r="BD1314" s="70"/>
      <c r="BE1314" s="70"/>
      <c r="BF1314" s="70"/>
      <c r="BG1314" s="70"/>
      <c r="BH1314" s="70"/>
      <c r="BI1314" s="70"/>
      <c r="BJ1314" s="70"/>
      <c r="BK1314" s="70"/>
      <c r="BL1314" s="70"/>
      <c r="BM1314" s="70"/>
      <c r="BN1314" s="70"/>
      <c r="BO1314" s="70"/>
      <c r="BP1314" s="70"/>
      <c r="BQ1314" s="70"/>
      <c r="BR1314" s="70"/>
      <c r="BS1314" s="70"/>
      <c r="BT1314" s="70"/>
      <c r="BU1314" s="70"/>
      <c r="BV1314" s="70"/>
      <c r="BW1314" s="70"/>
      <c r="BX1314" s="70"/>
      <c r="BY1314" s="70"/>
      <c r="BZ1314" s="70"/>
      <c r="CA1314" s="70"/>
    </row>
    <row r="1315" spans="2:79" s="67" customFormat="1" hidden="1">
      <c r="B1315" s="85"/>
      <c r="C1315" s="86"/>
      <c r="D1315" s="250"/>
      <c r="E1315" s="84"/>
      <c r="F1315" s="70"/>
      <c r="G1315" s="70"/>
      <c r="H1315" s="70"/>
      <c r="I1315" s="70"/>
      <c r="J1315" s="70"/>
      <c r="K1315" s="70"/>
      <c r="L1315" s="70"/>
      <c r="M1315" s="70"/>
      <c r="N1315" s="70"/>
      <c r="O1315" s="70"/>
      <c r="P1315" s="70"/>
      <c r="Q1315" s="70"/>
      <c r="R1315" s="70"/>
      <c r="S1315" s="70"/>
      <c r="T1315" s="70"/>
      <c r="U1315" s="70"/>
      <c r="V1315" s="70"/>
      <c r="W1315" s="70"/>
      <c r="X1315" s="70"/>
      <c r="Y1315" s="70"/>
      <c r="Z1315" s="70"/>
      <c r="AA1315" s="70"/>
      <c r="AB1315" s="70"/>
      <c r="AC1315" s="70"/>
      <c r="AD1315" s="70"/>
      <c r="AE1315" s="70"/>
      <c r="AF1315" s="70"/>
      <c r="AG1315" s="70"/>
      <c r="AH1315" s="70"/>
      <c r="AI1315" s="70"/>
      <c r="AJ1315" s="70"/>
      <c r="AK1315" s="70"/>
      <c r="AL1315" s="70"/>
      <c r="AM1315" s="70"/>
      <c r="AN1315" s="70"/>
      <c r="AO1315" s="70"/>
      <c r="AP1315" s="70"/>
      <c r="AQ1315" s="70"/>
      <c r="AR1315" s="70"/>
      <c r="AS1315" s="70"/>
      <c r="AT1315" s="70"/>
      <c r="AU1315" s="70"/>
      <c r="AV1315" s="70"/>
      <c r="AW1315" s="70"/>
      <c r="AX1315" s="70"/>
      <c r="AY1315" s="70"/>
      <c r="AZ1315" s="70"/>
      <c r="BA1315" s="70"/>
      <c r="BB1315" s="70"/>
      <c r="BC1315" s="70"/>
      <c r="BD1315" s="70"/>
      <c r="BE1315" s="70"/>
      <c r="BF1315" s="70"/>
      <c r="BG1315" s="70"/>
      <c r="BH1315" s="70"/>
      <c r="BI1315" s="70"/>
      <c r="BJ1315" s="70"/>
      <c r="BK1315" s="70"/>
      <c r="BL1315" s="70"/>
      <c r="BM1315" s="70"/>
      <c r="BN1315" s="70"/>
      <c r="BO1315" s="70"/>
      <c r="BP1315" s="70"/>
      <c r="BQ1315" s="70"/>
      <c r="BR1315" s="70"/>
      <c r="BS1315" s="70"/>
      <c r="BT1315" s="70"/>
      <c r="BU1315" s="70"/>
      <c r="BV1315" s="70"/>
      <c r="BW1315" s="70"/>
      <c r="BX1315" s="70"/>
      <c r="BY1315" s="70"/>
      <c r="BZ1315" s="70"/>
      <c r="CA1315" s="70"/>
    </row>
    <row r="1316" spans="2:79" s="67" customFormat="1" hidden="1">
      <c r="B1316" s="85"/>
      <c r="C1316" s="86"/>
      <c r="D1316" s="250"/>
      <c r="E1316" s="84"/>
      <c r="F1316" s="70"/>
      <c r="G1316" s="70"/>
      <c r="H1316" s="70"/>
      <c r="I1316" s="70"/>
      <c r="J1316" s="70"/>
      <c r="K1316" s="70"/>
      <c r="L1316" s="70"/>
      <c r="M1316" s="70"/>
      <c r="N1316" s="70"/>
      <c r="O1316" s="70"/>
      <c r="P1316" s="70"/>
      <c r="Q1316" s="70"/>
      <c r="R1316" s="70"/>
      <c r="S1316" s="70"/>
      <c r="T1316" s="70"/>
      <c r="U1316" s="70"/>
      <c r="V1316" s="70"/>
      <c r="W1316" s="70"/>
      <c r="X1316" s="70"/>
      <c r="Y1316" s="70"/>
      <c r="Z1316" s="70"/>
      <c r="AA1316" s="70"/>
      <c r="AB1316" s="70"/>
      <c r="AC1316" s="70"/>
      <c r="AD1316" s="70"/>
      <c r="AE1316" s="70"/>
      <c r="AF1316" s="70"/>
      <c r="AG1316" s="70"/>
      <c r="AH1316" s="70"/>
      <c r="AI1316" s="70"/>
      <c r="AJ1316" s="70"/>
      <c r="AK1316" s="70"/>
      <c r="AL1316" s="70"/>
      <c r="AM1316" s="70"/>
      <c r="AN1316" s="70"/>
      <c r="AO1316" s="70"/>
      <c r="AP1316" s="70"/>
      <c r="AQ1316" s="70"/>
      <c r="AR1316" s="70"/>
      <c r="AS1316" s="70"/>
      <c r="AT1316" s="70"/>
      <c r="AU1316" s="70"/>
      <c r="AV1316" s="70"/>
      <c r="AW1316" s="70"/>
      <c r="AX1316" s="70"/>
      <c r="AY1316" s="70"/>
      <c r="AZ1316" s="70"/>
      <c r="BA1316" s="70"/>
      <c r="BB1316" s="70"/>
      <c r="BC1316" s="70"/>
      <c r="BD1316" s="70"/>
      <c r="BE1316" s="70"/>
      <c r="BF1316" s="70"/>
      <c r="BG1316" s="70"/>
      <c r="BH1316" s="70"/>
      <c r="BI1316" s="70"/>
      <c r="BJ1316" s="70"/>
      <c r="BK1316" s="70"/>
      <c r="BL1316" s="70"/>
      <c r="BM1316" s="70"/>
      <c r="BN1316" s="70"/>
      <c r="BO1316" s="70"/>
      <c r="BP1316" s="70"/>
      <c r="BQ1316" s="70"/>
      <c r="BR1316" s="70"/>
      <c r="BS1316" s="70"/>
      <c r="BT1316" s="70"/>
      <c r="BU1316" s="70"/>
      <c r="BV1316" s="70"/>
      <c r="BW1316" s="70"/>
      <c r="BX1316" s="70"/>
      <c r="BY1316" s="70"/>
      <c r="BZ1316" s="70"/>
      <c r="CA1316" s="70"/>
    </row>
    <row r="1317" spans="2:79" s="67" customFormat="1" hidden="1">
      <c r="B1317" s="85"/>
      <c r="C1317" s="86"/>
      <c r="D1317" s="250"/>
      <c r="E1317" s="84"/>
      <c r="F1317" s="70"/>
      <c r="G1317" s="70"/>
      <c r="H1317" s="70"/>
      <c r="I1317" s="70"/>
      <c r="J1317" s="70"/>
      <c r="K1317" s="70"/>
      <c r="L1317" s="70"/>
      <c r="M1317" s="70"/>
      <c r="N1317" s="70"/>
      <c r="O1317" s="70"/>
      <c r="P1317" s="70"/>
      <c r="Q1317" s="70"/>
      <c r="R1317" s="70"/>
      <c r="S1317" s="70"/>
      <c r="T1317" s="70"/>
      <c r="U1317" s="70"/>
      <c r="V1317" s="70"/>
      <c r="W1317" s="70"/>
      <c r="X1317" s="70"/>
      <c r="Y1317" s="70"/>
      <c r="Z1317" s="70"/>
      <c r="AA1317" s="70"/>
      <c r="AB1317" s="70"/>
      <c r="AC1317" s="70"/>
      <c r="AD1317" s="70"/>
      <c r="AE1317" s="70"/>
      <c r="AF1317" s="70"/>
      <c r="AG1317" s="70"/>
      <c r="AH1317" s="70"/>
      <c r="AI1317" s="70"/>
      <c r="AJ1317" s="70"/>
      <c r="AK1317" s="70"/>
      <c r="AL1317" s="70"/>
      <c r="AM1317" s="70"/>
      <c r="AN1317" s="70"/>
      <c r="AO1317" s="70"/>
      <c r="AP1317" s="70"/>
      <c r="AQ1317" s="70"/>
      <c r="AR1317" s="70"/>
      <c r="AS1317" s="70"/>
      <c r="AT1317" s="70"/>
      <c r="AU1317" s="70"/>
      <c r="AV1317" s="70"/>
      <c r="AW1317" s="70"/>
      <c r="AX1317" s="70"/>
      <c r="AY1317" s="70"/>
      <c r="AZ1317" s="70"/>
      <c r="BA1317" s="70"/>
      <c r="BB1317" s="70"/>
      <c r="BC1317" s="70"/>
      <c r="BD1317" s="70"/>
      <c r="BE1317" s="70"/>
      <c r="BF1317" s="70"/>
      <c r="BG1317" s="70"/>
      <c r="BH1317" s="70"/>
      <c r="BI1317" s="70"/>
      <c r="BJ1317" s="70"/>
      <c r="BK1317" s="70"/>
      <c r="BL1317" s="70"/>
      <c r="BM1317" s="70"/>
      <c r="BN1317" s="70"/>
      <c r="BO1317" s="70"/>
      <c r="BP1317" s="70"/>
      <c r="BQ1317" s="70"/>
      <c r="BR1317" s="70"/>
      <c r="BS1317" s="70"/>
      <c r="BT1317" s="70"/>
      <c r="BU1317" s="70"/>
      <c r="BV1317" s="70"/>
      <c r="BW1317" s="70"/>
      <c r="BX1317" s="70"/>
      <c r="BY1317" s="70"/>
      <c r="BZ1317" s="70"/>
      <c r="CA1317" s="70"/>
    </row>
    <row r="1318" spans="2:79" s="67" customFormat="1" hidden="1">
      <c r="B1318" s="85"/>
      <c r="C1318" s="86"/>
      <c r="D1318" s="250"/>
      <c r="E1318" s="84"/>
      <c r="F1318" s="70"/>
      <c r="G1318" s="70"/>
      <c r="H1318" s="70"/>
      <c r="I1318" s="70"/>
      <c r="J1318" s="70"/>
      <c r="K1318" s="70"/>
      <c r="L1318" s="70"/>
      <c r="M1318" s="70"/>
      <c r="N1318" s="70"/>
      <c r="O1318" s="70"/>
      <c r="P1318" s="70"/>
      <c r="Q1318" s="70"/>
      <c r="R1318" s="70"/>
      <c r="S1318" s="70"/>
      <c r="T1318" s="70"/>
      <c r="U1318" s="70"/>
      <c r="V1318" s="70"/>
      <c r="W1318" s="70"/>
      <c r="X1318" s="70"/>
      <c r="Y1318" s="70"/>
      <c r="Z1318" s="70"/>
      <c r="AA1318" s="70"/>
      <c r="AB1318" s="70"/>
      <c r="AC1318" s="70"/>
      <c r="AD1318" s="70"/>
      <c r="AE1318" s="70"/>
      <c r="AF1318" s="70"/>
      <c r="AG1318" s="70"/>
      <c r="AH1318" s="70"/>
      <c r="AI1318" s="70"/>
      <c r="AJ1318" s="70"/>
      <c r="AK1318" s="70"/>
      <c r="AL1318" s="70"/>
      <c r="AM1318" s="70"/>
      <c r="AN1318" s="70"/>
      <c r="AO1318" s="70"/>
      <c r="AP1318" s="70"/>
      <c r="AQ1318" s="70"/>
      <c r="AR1318" s="70"/>
      <c r="AS1318" s="70"/>
      <c r="AT1318" s="70"/>
      <c r="AU1318" s="70"/>
      <c r="AV1318" s="70"/>
      <c r="AW1318" s="70"/>
      <c r="AX1318" s="70"/>
      <c r="AY1318" s="70"/>
      <c r="AZ1318" s="70"/>
      <c r="BA1318" s="70"/>
      <c r="BB1318" s="70"/>
      <c r="BC1318" s="70"/>
      <c r="BD1318" s="70"/>
      <c r="BE1318" s="70"/>
      <c r="BF1318" s="70"/>
      <c r="BG1318" s="70"/>
      <c r="BH1318" s="70"/>
      <c r="BI1318" s="70"/>
      <c r="BJ1318" s="70"/>
      <c r="BK1318" s="70"/>
      <c r="BL1318" s="70"/>
      <c r="BM1318" s="70"/>
      <c r="BN1318" s="70"/>
      <c r="BO1318" s="70"/>
      <c r="BP1318" s="70"/>
      <c r="BQ1318" s="70"/>
      <c r="BR1318" s="70"/>
      <c r="BS1318" s="70"/>
      <c r="BT1318" s="70"/>
      <c r="BU1318" s="70"/>
      <c r="BV1318" s="70"/>
      <c r="BW1318" s="70"/>
      <c r="BX1318" s="70"/>
      <c r="BY1318" s="70"/>
      <c r="BZ1318" s="70"/>
      <c r="CA1318" s="70"/>
    </row>
    <row r="1319" spans="2:79" s="67" customFormat="1" hidden="1">
      <c r="B1319" s="85"/>
      <c r="C1319" s="86"/>
      <c r="D1319" s="250"/>
      <c r="E1319" s="84"/>
      <c r="F1319" s="70"/>
      <c r="G1319" s="70"/>
      <c r="H1319" s="70"/>
      <c r="I1319" s="70"/>
      <c r="J1319" s="70"/>
      <c r="K1319" s="70"/>
      <c r="L1319" s="70"/>
      <c r="M1319" s="70"/>
      <c r="N1319" s="70"/>
      <c r="O1319" s="70"/>
      <c r="P1319" s="70"/>
      <c r="Q1319" s="70"/>
      <c r="R1319" s="70"/>
      <c r="S1319" s="70"/>
      <c r="T1319" s="70"/>
      <c r="U1319" s="70"/>
      <c r="V1319" s="70"/>
      <c r="W1319" s="70"/>
      <c r="X1319" s="70"/>
      <c r="Y1319" s="70"/>
      <c r="Z1319" s="70"/>
      <c r="AA1319" s="70"/>
      <c r="AB1319" s="70"/>
      <c r="AC1319" s="70"/>
      <c r="AD1319" s="70"/>
      <c r="AE1319" s="70"/>
      <c r="AF1319" s="70"/>
      <c r="AG1319" s="70"/>
      <c r="AH1319" s="70"/>
      <c r="AI1319" s="70"/>
      <c r="AJ1319" s="70"/>
      <c r="AK1319" s="70"/>
      <c r="AL1319" s="70"/>
      <c r="AM1319" s="70"/>
      <c r="AN1319" s="70"/>
      <c r="AO1319" s="70"/>
      <c r="AP1319" s="70"/>
      <c r="AQ1319" s="70"/>
      <c r="AR1319" s="70"/>
      <c r="AS1319" s="70"/>
      <c r="AT1319" s="70"/>
      <c r="AU1319" s="70"/>
      <c r="AV1319" s="70"/>
      <c r="AW1319" s="70"/>
      <c r="AX1319" s="70"/>
      <c r="AY1319" s="70"/>
      <c r="AZ1319" s="70"/>
      <c r="BA1319" s="70"/>
      <c r="BB1319" s="70"/>
      <c r="BC1319" s="70"/>
      <c r="BD1319" s="70"/>
      <c r="BE1319" s="70"/>
      <c r="BF1319" s="70"/>
      <c r="BG1319" s="70"/>
      <c r="BH1319" s="70"/>
      <c r="BI1319" s="70"/>
      <c r="BJ1319" s="70"/>
      <c r="BK1319" s="70"/>
      <c r="BL1319" s="70"/>
      <c r="BM1319" s="70"/>
      <c r="BN1319" s="70"/>
      <c r="BO1319" s="70"/>
      <c r="BP1319" s="70"/>
      <c r="BQ1319" s="70"/>
      <c r="BR1319" s="70"/>
      <c r="BS1319" s="70"/>
      <c r="BT1319" s="70"/>
      <c r="BU1319" s="70"/>
      <c r="BV1319" s="70"/>
      <c r="BW1319" s="70"/>
      <c r="BX1319" s="70"/>
      <c r="BY1319" s="70"/>
      <c r="BZ1319" s="70"/>
      <c r="CA1319" s="70"/>
    </row>
    <row r="1320" spans="2:79" s="67" customFormat="1" hidden="1">
      <c r="B1320" s="85"/>
      <c r="C1320" s="86"/>
      <c r="D1320" s="250"/>
      <c r="E1320" s="84"/>
      <c r="F1320" s="70"/>
      <c r="G1320" s="70"/>
      <c r="H1320" s="70"/>
      <c r="I1320" s="70"/>
      <c r="J1320" s="70"/>
      <c r="K1320" s="70"/>
      <c r="L1320" s="70"/>
      <c r="M1320" s="70"/>
      <c r="N1320" s="70"/>
      <c r="O1320" s="70"/>
      <c r="P1320" s="70"/>
      <c r="Q1320" s="70"/>
      <c r="R1320" s="70"/>
      <c r="S1320" s="70"/>
      <c r="T1320" s="70"/>
      <c r="U1320" s="70"/>
      <c r="V1320" s="70"/>
      <c r="W1320" s="70"/>
      <c r="X1320" s="70"/>
      <c r="Y1320" s="70"/>
      <c r="Z1320" s="70"/>
      <c r="AA1320" s="70"/>
      <c r="AB1320" s="70"/>
      <c r="AC1320" s="70"/>
      <c r="AD1320" s="70"/>
      <c r="AE1320" s="70"/>
      <c r="AF1320" s="70"/>
      <c r="AG1320" s="70"/>
      <c r="AH1320" s="70"/>
      <c r="AI1320" s="70"/>
      <c r="AJ1320" s="70"/>
      <c r="AK1320" s="70"/>
      <c r="AL1320" s="70"/>
      <c r="AM1320" s="70"/>
      <c r="AN1320" s="70"/>
      <c r="AO1320" s="70"/>
      <c r="AP1320" s="70"/>
      <c r="AQ1320" s="70"/>
      <c r="AR1320" s="70"/>
      <c r="AS1320" s="70"/>
      <c r="AT1320" s="70"/>
      <c r="AU1320" s="70"/>
      <c r="AV1320" s="70"/>
      <c r="AW1320" s="70"/>
      <c r="AX1320" s="70"/>
      <c r="AY1320" s="70"/>
      <c r="AZ1320" s="70"/>
      <c r="BA1320" s="70"/>
      <c r="BB1320" s="70"/>
      <c r="BC1320" s="70"/>
      <c r="BD1320" s="70"/>
      <c r="BE1320" s="70"/>
      <c r="BF1320" s="70"/>
      <c r="BG1320" s="70"/>
      <c r="BH1320" s="70"/>
      <c r="BI1320" s="70"/>
      <c r="BJ1320" s="70"/>
      <c r="BK1320" s="70"/>
      <c r="BL1320" s="70"/>
      <c r="BM1320" s="70"/>
      <c r="BN1320" s="70"/>
      <c r="BO1320" s="70"/>
      <c r="BP1320" s="70"/>
      <c r="BQ1320" s="70"/>
      <c r="BR1320" s="70"/>
      <c r="BS1320" s="70"/>
      <c r="BT1320" s="70"/>
      <c r="BU1320" s="70"/>
      <c r="BV1320" s="70"/>
      <c r="BW1320" s="70"/>
      <c r="BX1320" s="70"/>
      <c r="BY1320" s="70"/>
      <c r="BZ1320" s="70"/>
      <c r="CA1320" s="70"/>
    </row>
    <row r="1321" spans="2:79" s="67" customFormat="1" hidden="1">
      <c r="B1321" s="85"/>
      <c r="C1321" s="86"/>
      <c r="D1321" s="250"/>
      <c r="E1321" s="84"/>
      <c r="F1321" s="70"/>
      <c r="G1321" s="70"/>
      <c r="H1321" s="70"/>
      <c r="I1321" s="70"/>
      <c r="J1321" s="70"/>
      <c r="K1321" s="70"/>
      <c r="L1321" s="70"/>
      <c r="M1321" s="70"/>
      <c r="N1321" s="70"/>
      <c r="O1321" s="70"/>
      <c r="P1321" s="70"/>
      <c r="Q1321" s="70"/>
      <c r="R1321" s="70"/>
      <c r="S1321" s="70"/>
      <c r="T1321" s="70"/>
      <c r="U1321" s="70"/>
      <c r="V1321" s="70"/>
      <c r="W1321" s="70"/>
      <c r="X1321" s="70"/>
      <c r="Y1321" s="70"/>
      <c r="Z1321" s="70"/>
      <c r="AA1321" s="70"/>
      <c r="AB1321" s="70"/>
      <c r="AC1321" s="70"/>
      <c r="AD1321" s="70"/>
      <c r="AE1321" s="70"/>
      <c r="AF1321" s="70"/>
      <c r="AG1321" s="70"/>
      <c r="AH1321" s="70"/>
      <c r="AI1321" s="70"/>
      <c r="AJ1321" s="70"/>
      <c r="AK1321" s="70"/>
      <c r="AL1321" s="70"/>
      <c r="AM1321" s="70"/>
      <c r="AN1321" s="70"/>
      <c r="AO1321" s="70"/>
      <c r="AP1321" s="70"/>
      <c r="AQ1321" s="70"/>
      <c r="AR1321" s="70"/>
      <c r="AS1321" s="70"/>
      <c r="AT1321" s="70"/>
      <c r="AU1321" s="70"/>
      <c r="AV1321" s="70"/>
      <c r="AW1321" s="70"/>
      <c r="AX1321" s="70"/>
      <c r="AY1321" s="70"/>
      <c r="AZ1321" s="70"/>
      <c r="BA1321" s="70"/>
      <c r="BB1321" s="70"/>
      <c r="BC1321" s="70"/>
      <c r="BD1321" s="70"/>
      <c r="BE1321" s="70"/>
      <c r="BF1321" s="70"/>
      <c r="BG1321" s="70"/>
      <c r="BH1321" s="70"/>
      <c r="BI1321" s="70"/>
      <c r="BJ1321" s="70"/>
      <c r="BK1321" s="70"/>
      <c r="BL1321" s="70"/>
      <c r="BM1321" s="70"/>
      <c r="BN1321" s="70"/>
      <c r="BO1321" s="70"/>
      <c r="BP1321" s="70"/>
      <c r="BQ1321" s="70"/>
      <c r="BR1321" s="70"/>
      <c r="BS1321" s="70"/>
      <c r="BT1321" s="70"/>
      <c r="BU1321" s="70"/>
      <c r="BV1321" s="70"/>
      <c r="BW1321" s="70"/>
      <c r="BX1321" s="70"/>
      <c r="BY1321" s="70"/>
      <c r="BZ1321" s="70"/>
      <c r="CA1321" s="70"/>
    </row>
    <row r="1322" spans="2:79" s="67" customFormat="1" hidden="1">
      <c r="B1322" s="85"/>
      <c r="C1322" s="86"/>
      <c r="D1322" s="250"/>
      <c r="E1322" s="84"/>
      <c r="F1322" s="70"/>
      <c r="G1322" s="70"/>
      <c r="H1322" s="70"/>
      <c r="I1322" s="70"/>
      <c r="J1322" s="70"/>
      <c r="K1322" s="70"/>
      <c r="L1322" s="70"/>
      <c r="M1322" s="70"/>
      <c r="N1322" s="70"/>
      <c r="O1322" s="70"/>
      <c r="P1322" s="70"/>
      <c r="Q1322" s="70"/>
      <c r="R1322" s="70"/>
      <c r="S1322" s="70"/>
      <c r="T1322" s="70"/>
      <c r="U1322" s="70"/>
      <c r="V1322" s="70"/>
      <c r="W1322" s="70"/>
      <c r="X1322" s="70"/>
      <c r="Y1322" s="70"/>
      <c r="Z1322" s="70"/>
      <c r="AA1322" s="70"/>
      <c r="AB1322" s="70"/>
      <c r="AC1322" s="70"/>
      <c r="AD1322" s="70"/>
      <c r="AE1322" s="70"/>
      <c r="AF1322" s="70"/>
      <c r="AG1322" s="70"/>
      <c r="AH1322" s="70"/>
      <c r="AI1322" s="70"/>
      <c r="AJ1322" s="70"/>
      <c r="AK1322" s="70"/>
      <c r="AL1322" s="70"/>
      <c r="AM1322" s="70"/>
      <c r="AN1322" s="70"/>
      <c r="AO1322" s="70"/>
      <c r="AP1322" s="70"/>
      <c r="AQ1322" s="70"/>
      <c r="AR1322" s="70"/>
      <c r="AS1322" s="70"/>
      <c r="AT1322" s="70"/>
      <c r="AU1322" s="70"/>
      <c r="AV1322" s="70"/>
      <c r="AW1322" s="70"/>
      <c r="AX1322" s="70"/>
      <c r="AY1322" s="70"/>
      <c r="AZ1322" s="70"/>
      <c r="BA1322" s="70"/>
      <c r="BB1322" s="70"/>
      <c r="BC1322" s="70"/>
      <c r="BD1322" s="70"/>
      <c r="BE1322" s="70"/>
      <c r="BF1322" s="70"/>
      <c r="BG1322" s="70"/>
      <c r="BH1322" s="70"/>
      <c r="BI1322" s="70"/>
      <c r="BJ1322" s="70"/>
      <c r="BK1322" s="70"/>
      <c r="BL1322" s="70"/>
      <c r="BM1322" s="70"/>
      <c r="BN1322" s="70"/>
      <c r="BO1322" s="70"/>
      <c r="BP1322" s="70"/>
      <c r="BQ1322" s="70"/>
      <c r="BR1322" s="70"/>
      <c r="BS1322" s="70"/>
      <c r="BT1322" s="70"/>
      <c r="BU1322" s="70"/>
      <c r="BV1322" s="70"/>
      <c r="BW1322" s="70"/>
      <c r="BX1322" s="70"/>
      <c r="BY1322" s="70"/>
      <c r="BZ1322" s="70"/>
      <c r="CA1322" s="70"/>
    </row>
    <row r="1323" spans="2:79" s="67" customFormat="1" hidden="1">
      <c r="B1323" s="85"/>
      <c r="C1323" s="86"/>
      <c r="D1323" s="250"/>
      <c r="E1323" s="84"/>
      <c r="F1323" s="70"/>
      <c r="G1323" s="70"/>
      <c r="H1323" s="70"/>
      <c r="I1323" s="70"/>
      <c r="J1323" s="70"/>
      <c r="K1323" s="70"/>
      <c r="L1323" s="70"/>
      <c r="M1323" s="70"/>
      <c r="N1323" s="70"/>
      <c r="O1323" s="70"/>
      <c r="P1323" s="70"/>
      <c r="Q1323" s="70"/>
      <c r="R1323" s="70"/>
      <c r="S1323" s="70"/>
      <c r="T1323" s="70"/>
      <c r="U1323" s="70"/>
      <c r="V1323" s="70"/>
      <c r="W1323" s="70"/>
      <c r="X1323" s="70"/>
      <c r="Y1323" s="70"/>
      <c r="Z1323" s="70"/>
      <c r="AA1323" s="70"/>
      <c r="AB1323" s="70"/>
      <c r="AC1323" s="70"/>
      <c r="AD1323" s="70"/>
      <c r="AE1323" s="70"/>
      <c r="AF1323" s="70"/>
      <c r="AG1323" s="70"/>
      <c r="AH1323" s="70"/>
      <c r="AI1323" s="70"/>
      <c r="AJ1323" s="70"/>
      <c r="AK1323" s="70"/>
      <c r="AL1323" s="70"/>
      <c r="AM1323" s="70"/>
      <c r="AN1323" s="70"/>
      <c r="AO1323" s="70"/>
      <c r="AP1323" s="70"/>
      <c r="AQ1323" s="70"/>
      <c r="AR1323" s="70"/>
      <c r="AS1323" s="70"/>
      <c r="AT1323" s="70"/>
      <c r="AU1323" s="70"/>
      <c r="AV1323" s="70"/>
      <c r="AW1323" s="70"/>
      <c r="AX1323" s="70"/>
      <c r="AY1323" s="70"/>
      <c r="AZ1323" s="70"/>
      <c r="BA1323" s="70"/>
      <c r="BB1323" s="70"/>
      <c r="BC1323" s="70"/>
      <c r="BD1323" s="70"/>
      <c r="BE1323" s="70"/>
      <c r="BF1323" s="70"/>
      <c r="BG1323" s="70"/>
      <c r="BH1323" s="70"/>
      <c r="BI1323" s="70"/>
      <c r="BJ1323" s="70"/>
      <c r="BK1323" s="70"/>
      <c r="BL1323" s="70"/>
      <c r="BM1323" s="70"/>
      <c r="BN1323" s="70"/>
      <c r="BO1323" s="70"/>
      <c r="BP1323" s="70"/>
      <c r="BQ1323" s="70"/>
      <c r="BR1323" s="70"/>
      <c r="BS1323" s="70"/>
      <c r="BT1323" s="70"/>
      <c r="BU1323" s="70"/>
      <c r="BV1323" s="70"/>
      <c r="BW1323" s="70"/>
      <c r="BX1323" s="70"/>
      <c r="BY1323" s="70"/>
      <c r="BZ1323" s="70"/>
      <c r="CA1323" s="70"/>
    </row>
    <row r="1324" spans="2:79" s="67" customFormat="1" hidden="1">
      <c r="B1324" s="85"/>
      <c r="C1324" s="86"/>
      <c r="D1324" s="250"/>
      <c r="E1324" s="84"/>
      <c r="F1324" s="70"/>
      <c r="G1324" s="70"/>
      <c r="H1324" s="70"/>
      <c r="I1324" s="70"/>
      <c r="J1324" s="70"/>
      <c r="K1324" s="70"/>
      <c r="L1324" s="70"/>
      <c r="M1324" s="70"/>
      <c r="N1324" s="70"/>
      <c r="O1324" s="70"/>
      <c r="P1324" s="70"/>
      <c r="Q1324" s="70"/>
      <c r="R1324" s="70"/>
      <c r="S1324" s="70"/>
      <c r="T1324" s="70"/>
      <c r="U1324" s="70"/>
      <c r="V1324" s="70"/>
      <c r="W1324" s="70"/>
      <c r="X1324" s="70"/>
      <c r="Y1324" s="70"/>
      <c r="Z1324" s="70"/>
      <c r="AA1324" s="70"/>
      <c r="AB1324" s="70"/>
      <c r="AC1324" s="70"/>
      <c r="AD1324" s="70"/>
      <c r="AE1324" s="70"/>
      <c r="AF1324" s="70"/>
      <c r="AG1324" s="70"/>
      <c r="AH1324" s="70"/>
      <c r="AI1324" s="70"/>
      <c r="AJ1324" s="70"/>
      <c r="AK1324" s="70"/>
      <c r="AL1324" s="70"/>
      <c r="AM1324" s="70"/>
      <c r="AN1324" s="70"/>
      <c r="AO1324" s="70"/>
      <c r="AP1324" s="70"/>
      <c r="AQ1324" s="70"/>
      <c r="AR1324" s="70"/>
      <c r="AS1324" s="70"/>
      <c r="AT1324" s="70"/>
      <c r="AU1324" s="70"/>
      <c r="AV1324" s="70"/>
      <c r="AW1324" s="70"/>
      <c r="AX1324" s="70"/>
      <c r="AY1324" s="70"/>
      <c r="AZ1324" s="70"/>
      <c r="BA1324" s="70"/>
      <c r="BB1324" s="70"/>
      <c r="BC1324" s="70"/>
      <c r="BD1324" s="70"/>
      <c r="BE1324" s="70"/>
      <c r="BF1324" s="70"/>
      <c r="BG1324" s="70"/>
      <c r="BH1324" s="70"/>
      <c r="BI1324" s="70"/>
      <c r="BJ1324" s="70"/>
      <c r="BK1324" s="70"/>
      <c r="BL1324" s="70"/>
      <c r="BM1324" s="70"/>
      <c r="BN1324" s="70"/>
      <c r="BO1324" s="70"/>
      <c r="BP1324" s="70"/>
      <c r="BQ1324" s="70"/>
      <c r="BR1324" s="70"/>
      <c r="BS1324" s="70"/>
      <c r="BT1324" s="70"/>
      <c r="BU1324" s="70"/>
      <c r="BV1324" s="70"/>
      <c r="BW1324" s="70"/>
      <c r="BX1324" s="70"/>
      <c r="BY1324" s="70"/>
      <c r="BZ1324" s="70"/>
      <c r="CA1324" s="70"/>
    </row>
    <row r="1325" spans="2:79" s="67" customFormat="1" hidden="1">
      <c r="B1325" s="85"/>
      <c r="C1325" s="86"/>
      <c r="D1325" s="250"/>
      <c r="E1325" s="84"/>
      <c r="F1325" s="70"/>
      <c r="G1325" s="70"/>
      <c r="H1325" s="70"/>
      <c r="I1325" s="70"/>
      <c r="J1325" s="70"/>
      <c r="K1325" s="70"/>
      <c r="L1325" s="70"/>
      <c r="M1325" s="70"/>
      <c r="N1325" s="70"/>
      <c r="O1325" s="70"/>
      <c r="P1325" s="70"/>
      <c r="Q1325" s="70"/>
      <c r="R1325" s="70"/>
      <c r="S1325" s="70"/>
      <c r="T1325" s="70"/>
      <c r="U1325" s="70"/>
      <c r="V1325" s="70"/>
      <c r="W1325" s="70"/>
      <c r="X1325" s="70"/>
      <c r="Y1325" s="70"/>
      <c r="Z1325" s="70"/>
      <c r="AA1325" s="70"/>
      <c r="AB1325" s="70"/>
      <c r="AC1325" s="70"/>
      <c r="AD1325" s="70"/>
      <c r="AE1325" s="70"/>
      <c r="AF1325" s="70"/>
      <c r="AG1325" s="70"/>
      <c r="AH1325" s="70"/>
      <c r="AI1325" s="70"/>
      <c r="AJ1325" s="70"/>
      <c r="AK1325" s="70"/>
      <c r="AL1325" s="70"/>
      <c r="AM1325" s="70"/>
      <c r="AN1325" s="70"/>
      <c r="AO1325" s="70"/>
      <c r="AP1325" s="70"/>
      <c r="AQ1325" s="70"/>
      <c r="AR1325" s="70"/>
      <c r="AS1325" s="70"/>
      <c r="AT1325" s="70"/>
      <c r="AU1325" s="70"/>
      <c r="AV1325" s="70"/>
      <c r="AW1325" s="70"/>
      <c r="AX1325" s="70"/>
      <c r="AY1325" s="70"/>
      <c r="AZ1325" s="70"/>
      <c r="BA1325" s="70"/>
      <c r="BB1325" s="70"/>
      <c r="BC1325" s="70"/>
      <c r="BD1325" s="70"/>
      <c r="BE1325" s="70"/>
      <c r="BF1325" s="70"/>
      <c r="BG1325" s="70"/>
      <c r="BH1325" s="70"/>
      <c r="BI1325" s="70"/>
      <c r="BJ1325" s="70"/>
      <c r="BK1325" s="70"/>
      <c r="BL1325" s="70"/>
      <c r="BM1325" s="70"/>
      <c r="BN1325" s="70"/>
      <c r="BO1325" s="70"/>
      <c r="BP1325" s="70"/>
      <c r="BQ1325" s="70"/>
      <c r="BR1325" s="70"/>
      <c r="BS1325" s="70"/>
      <c r="BT1325" s="70"/>
      <c r="BU1325" s="70"/>
      <c r="BV1325" s="70"/>
      <c r="BW1325" s="70"/>
      <c r="BX1325" s="70"/>
      <c r="BY1325" s="70"/>
      <c r="BZ1325" s="70"/>
      <c r="CA1325" s="70"/>
    </row>
    <row r="1326" spans="2:79" s="67" customFormat="1" hidden="1">
      <c r="B1326" s="85"/>
      <c r="C1326" s="86"/>
      <c r="D1326" s="250"/>
      <c r="E1326" s="84"/>
      <c r="F1326" s="70"/>
      <c r="G1326" s="70"/>
      <c r="H1326" s="70"/>
      <c r="I1326" s="70"/>
      <c r="J1326" s="70"/>
      <c r="K1326" s="70"/>
      <c r="L1326" s="70"/>
      <c r="M1326" s="70"/>
      <c r="N1326" s="70"/>
      <c r="O1326" s="70"/>
      <c r="P1326" s="70"/>
      <c r="Q1326" s="70"/>
      <c r="R1326" s="70"/>
      <c r="S1326" s="70"/>
      <c r="T1326" s="70"/>
      <c r="U1326" s="70"/>
      <c r="V1326" s="70"/>
      <c r="W1326" s="70"/>
      <c r="X1326" s="70"/>
      <c r="Y1326" s="70"/>
      <c r="Z1326" s="70"/>
      <c r="AA1326" s="70"/>
      <c r="AB1326" s="70"/>
      <c r="AC1326" s="70"/>
      <c r="AD1326" s="70"/>
      <c r="AE1326" s="70"/>
      <c r="AF1326" s="70"/>
      <c r="AG1326" s="70"/>
      <c r="AH1326" s="70"/>
      <c r="AI1326" s="70"/>
      <c r="AJ1326" s="70"/>
      <c r="AK1326" s="70"/>
      <c r="AL1326" s="70"/>
      <c r="AM1326" s="70"/>
      <c r="AN1326" s="70"/>
      <c r="AO1326" s="70"/>
      <c r="AP1326" s="70"/>
      <c r="AQ1326" s="70"/>
      <c r="AR1326" s="70"/>
      <c r="AS1326" s="70"/>
      <c r="AT1326" s="70"/>
      <c r="AU1326" s="70"/>
      <c r="AV1326" s="70"/>
      <c r="AW1326" s="70"/>
      <c r="AX1326" s="70"/>
      <c r="AY1326" s="70"/>
      <c r="AZ1326" s="70"/>
      <c r="BA1326" s="70"/>
      <c r="BB1326" s="70"/>
      <c r="BC1326" s="70"/>
      <c r="BD1326" s="70"/>
      <c r="BE1326" s="70"/>
      <c r="BF1326" s="70"/>
      <c r="BG1326" s="70"/>
      <c r="BH1326" s="70"/>
      <c r="BI1326" s="70"/>
      <c r="BJ1326" s="70"/>
      <c r="BK1326" s="70"/>
      <c r="BL1326" s="70"/>
      <c r="BM1326" s="70"/>
      <c r="BN1326" s="70"/>
      <c r="BO1326" s="70"/>
      <c r="BP1326" s="70"/>
      <c r="BQ1326" s="70"/>
      <c r="BR1326" s="70"/>
      <c r="BS1326" s="70"/>
      <c r="BT1326" s="70"/>
      <c r="BU1326" s="70"/>
      <c r="BV1326" s="70"/>
      <c r="BW1326" s="70"/>
      <c r="BX1326" s="70"/>
      <c r="BY1326" s="70"/>
      <c r="BZ1326" s="70"/>
      <c r="CA1326" s="70"/>
    </row>
    <row r="1327" spans="2:79" s="67" customFormat="1" hidden="1">
      <c r="B1327" s="85"/>
      <c r="C1327" s="86"/>
      <c r="D1327" s="250"/>
      <c r="E1327" s="84"/>
      <c r="F1327" s="70"/>
      <c r="G1327" s="70"/>
      <c r="H1327" s="70"/>
      <c r="I1327" s="70"/>
      <c r="J1327" s="70"/>
      <c r="K1327" s="70"/>
      <c r="L1327" s="70"/>
      <c r="M1327" s="70"/>
      <c r="N1327" s="70"/>
      <c r="O1327" s="70"/>
      <c r="P1327" s="70"/>
      <c r="Q1327" s="70"/>
      <c r="R1327" s="70"/>
      <c r="S1327" s="70"/>
      <c r="T1327" s="70"/>
      <c r="U1327" s="70"/>
      <c r="V1327" s="70"/>
      <c r="W1327" s="70"/>
      <c r="X1327" s="70"/>
      <c r="Y1327" s="70"/>
      <c r="Z1327" s="70"/>
      <c r="AA1327" s="70"/>
      <c r="AB1327" s="70"/>
      <c r="AC1327" s="70"/>
      <c r="AD1327" s="70"/>
      <c r="AE1327" s="70"/>
      <c r="AF1327" s="70"/>
      <c r="AG1327" s="70"/>
      <c r="AH1327" s="70"/>
      <c r="AI1327" s="70"/>
      <c r="AJ1327" s="70"/>
      <c r="AK1327" s="70"/>
      <c r="AL1327" s="70"/>
      <c r="AM1327" s="70"/>
      <c r="AN1327" s="70"/>
      <c r="AO1327" s="70"/>
      <c r="AP1327" s="70"/>
      <c r="AQ1327" s="70"/>
      <c r="AR1327" s="70"/>
      <c r="AS1327" s="70"/>
      <c r="AT1327" s="70"/>
      <c r="AU1327" s="70"/>
      <c r="AV1327" s="70"/>
      <c r="AW1327" s="70"/>
      <c r="AX1327" s="70"/>
      <c r="AY1327" s="70"/>
      <c r="AZ1327" s="70"/>
      <c r="BA1327" s="70"/>
      <c r="BB1327" s="70"/>
      <c r="BC1327" s="70"/>
      <c r="BD1327" s="70"/>
      <c r="BE1327" s="70"/>
      <c r="BF1327" s="70"/>
      <c r="BG1327" s="70"/>
      <c r="BH1327" s="70"/>
      <c r="BI1327" s="70"/>
      <c r="BJ1327" s="70"/>
      <c r="BK1327" s="70"/>
      <c r="BL1327" s="70"/>
      <c r="BM1327" s="70"/>
      <c r="BN1327" s="70"/>
      <c r="BO1327" s="70"/>
      <c r="BP1327" s="70"/>
      <c r="BQ1327" s="70"/>
      <c r="BR1327" s="70"/>
      <c r="BS1327" s="70"/>
      <c r="BT1327" s="70"/>
      <c r="BU1327" s="70"/>
      <c r="BV1327" s="70"/>
      <c r="BW1327" s="70"/>
      <c r="BX1327" s="70"/>
      <c r="BY1327" s="70"/>
      <c r="BZ1327" s="70"/>
      <c r="CA1327" s="70"/>
    </row>
    <row r="1328" spans="2:79" s="67" customFormat="1" hidden="1">
      <c r="B1328" s="85"/>
      <c r="C1328" s="86"/>
      <c r="D1328" s="250"/>
      <c r="E1328" s="84"/>
      <c r="F1328" s="70"/>
      <c r="G1328" s="70"/>
      <c r="H1328" s="70"/>
      <c r="I1328" s="70"/>
      <c r="J1328" s="70"/>
      <c r="K1328" s="70"/>
      <c r="L1328" s="70"/>
      <c r="M1328" s="70"/>
      <c r="N1328" s="70"/>
      <c r="O1328" s="70"/>
      <c r="P1328" s="70"/>
      <c r="Q1328" s="70"/>
      <c r="R1328" s="70"/>
      <c r="S1328" s="70"/>
      <c r="T1328" s="70"/>
      <c r="U1328" s="70"/>
      <c r="V1328" s="70"/>
      <c r="W1328" s="70"/>
      <c r="X1328" s="70"/>
      <c r="Y1328" s="70"/>
      <c r="Z1328" s="70"/>
      <c r="AA1328" s="70"/>
      <c r="AB1328" s="70"/>
      <c r="AC1328" s="70"/>
      <c r="AD1328" s="70"/>
      <c r="AE1328" s="70"/>
      <c r="AF1328" s="70"/>
      <c r="AG1328" s="70"/>
      <c r="AH1328" s="70"/>
      <c r="AI1328" s="70"/>
      <c r="AJ1328" s="70"/>
      <c r="AK1328" s="70"/>
      <c r="AL1328" s="70"/>
      <c r="AM1328" s="70"/>
      <c r="AN1328" s="70"/>
      <c r="AO1328" s="70"/>
      <c r="AP1328" s="70"/>
      <c r="AQ1328" s="70"/>
      <c r="AR1328" s="70"/>
      <c r="AS1328" s="70"/>
      <c r="AT1328" s="70"/>
      <c r="AU1328" s="70"/>
      <c r="AV1328" s="70"/>
      <c r="AW1328" s="70"/>
      <c r="AX1328" s="70"/>
      <c r="AY1328" s="70"/>
      <c r="AZ1328" s="70"/>
      <c r="BA1328" s="70"/>
      <c r="BB1328" s="70"/>
      <c r="BC1328" s="70"/>
      <c r="BD1328" s="70"/>
      <c r="BE1328" s="70"/>
      <c r="BF1328" s="70"/>
      <c r="BG1328" s="70"/>
      <c r="BH1328" s="70"/>
      <c r="BI1328" s="70"/>
      <c r="BJ1328" s="70"/>
      <c r="BK1328" s="70"/>
      <c r="BL1328" s="70"/>
      <c r="BM1328" s="70"/>
      <c r="BN1328" s="70"/>
      <c r="BO1328" s="70"/>
      <c r="BP1328" s="70"/>
      <c r="BQ1328" s="70"/>
      <c r="BR1328" s="70"/>
      <c r="BS1328" s="70"/>
      <c r="BT1328" s="70"/>
      <c r="BU1328" s="70"/>
      <c r="BV1328" s="70"/>
      <c r="BW1328" s="70"/>
      <c r="BX1328" s="70"/>
      <c r="BY1328" s="70"/>
      <c r="BZ1328" s="70"/>
      <c r="CA1328" s="70"/>
    </row>
    <row r="1329" spans="2:79" s="67" customFormat="1" hidden="1">
      <c r="B1329" s="85"/>
      <c r="C1329" s="86"/>
      <c r="D1329" s="250"/>
      <c r="E1329" s="84"/>
      <c r="F1329" s="70"/>
      <c r="G1329" s="70"/>
      <c r="H1329" s="70"/>
      <c r="I1329" s="70"/>
      <c r="J1329" s="70"/>
      <c r="K1329" s="70"/>
      <c r="L1329" s="70"/>
      <c r="M1329" s="70"/>
      <c r="N1329" s="70"/>
      <c r="O1329" s="70"/>
      <c r="P1329" s="70"/>
      <c r="Q1329" s="70"/>
      <c r="R1329" s="70"/>
      <c r="S1329" s="70"/>
      <c r="T1329" s="70"/>
      <c r="U1329" s="70"/>
      <c r="V1329" s="70"/>
      <c r="W1329" s="70"/>
      <c r="X1329" s="70"/>
      <c r="Y1329" s="70"/>
      <c r="Z1329" s="70"/>
      <c r="AA1329" s="70"/>
      <c r="AB1329" s="70"/>
      <c r="AC1329" s="70"/>
      <c r="AD1329" s="70"/>
      <c r="AE1329" s="70"/>
      <c r="AF1329" s="70"/>
      <c r="AG1329" s="70"/>
      <c r="AH1329" s="70"/>
      <c r="AI1329" s="70"/>
      <c r="AJ1329" s="70"/>
      <c r="AK1329" s="70"/>
      <c r="AL1329" s="70"/>
      <c r="AM1329" s="70"/>
      <c r="AN1329" s="70"/>
      <c r="AO1329" s="70"/>
      <c r="AP1329" s="70"/>
      <c r="AQ1329" s="70"/>
      <c r="AR1329" s="70"/>
      <c r="AS1329" s="70"/>
      <c r="AT1329" s="70"/>
      <c r="AU1329" s="70"/>
      <c r="AV1329" s="70"/>
      <c r="AW1329" s="70"/>
      <c r="AX1329" s="70"/>
      <c r="AY1329" s="70"/>
      <c r="AZ1329" s="70"/>
      <c r="BA1329" s="70"/>
      <c r="BB1329" s="70"/>
      <c r="BC1329" s="70"/>
      <c r="BD1329" s="70"/>
      <c r="BE1329" s="70"/>
      <c r="BF1329" s="70"/>
      <c r="BG1329" s="70"/>
      <c r="BH1329" s="70"/>
      <c r="BI1329" s="70"/>
      <c r="BJ1329" s="70"/>
      <c r="BK1329" s="70"/>
      <c r="BL1329" s="70"/>
      <c r="BM1329" s="70"/>
      <c r="BN1329" s="70"/>
      <c r="BO1329" s="70"/>
      <c r="BP1329" s="70"/>
      <c r="BQ1329" s="70"/>
      <c r="BR1329" s="70"/>
      <c r="BS1329" s="70"/>
      <c r="BT1329" s="70"/>
      <c r="BU1329" s="70"/>
      <c r="BV1329" s="70"/>
      <c r="BW1329" s="70"/>
      <c r="BX1329" s="70"/>
      <c r="BY1329" s="70"/>
      <c r="BZ1329" s="70"/>
      <c r="CA1329" s="70"/>
    </row>
    <row r="1330" spans="2:79" s="67" customFormat="1" hidden="1">
      <c r="B1330" s="85"/>
      <c r="C1330" s="86"/>
      <c r="D1330" s="250"/>
      <c r="E1330" s="84"/>
      <c r="F1330" s="70"/>
      <c r="G1330" s="70"/>
      <c r="H1330" s="70"/>
      <c r="I1330" s="70"/>
      <c r="J1330" s="70"/>
      <c r="K1330" s="70"/>
      <c r="L1330" s="70"/>
      <c r="M1330" s="70"/>
      <c r="N1330" s="70"/>
      <c r="O1330" s="70"/>
      <c r="P1330" s="70"/>
      <c r="Q1330" s="70"/>
      <c r="R1330" s="70"/>
      <c r="S1330" s="70"/>
      <c r="T1330" s="70"/>
      <c r="U1330" s="70"/>
      <c r="V1330" s="70"/>
      <c r="W1330" s="70"/>
      <c r="X1330" s="70"/>
      <c r="Y1330" s="70"/>
      <c r="Z1330" s="70"/>
      <c r="AA1330" s="70"/>
      <c r="AB1330" s="70"/>
      <c r="AC1330" s="70"/>
      <c r="AD1330" s="70"/>
      <c r="AE1330" s="70"/>
      <c r="AF1330" s="70"/>
      <c r="AG1330" s="70"/>
      <c r="AH1330" s="70"/>
      <c r="AI1330" s="70"/>
      <c r="AJ1330" s="70"/>
      <c r="AK1330" s="70"/>
      <c r="AL1330" s="70"/>
      <c r="AM1330" s="70"/>
      <c r="AN1330" s="70"/>
      <c r="AO1330" s="70"/>
      <c r="AP1330" s="70"/>
      <c r="AQ1330" s="70"/>
      <c r="AR1330" s="70"/>
      <c r="AS1330" s="70"/>
      <c r="AT1330" s="70"/>
      <c r="AU1330" s="70"/>
      <c r="AV1330" s="70"/>
      <c r="AW1330" s="70"/>
      <c r="AX1330" s="70"/>
      <c r="AY1330" s="70"/>
      <c r="AZ1330" s="70"/>
      <c r="BA1330" s="70"/>
      <c r="BB1330" s="70"/>
      <c r="BC1330" s="70"/>
      <c r="BD1330" s="70"/>
      <c r="BE1330" s="70"/>
      <c r="BF1330" s="70"/>
      <c r="BG1330" s="70"/>
      <c r="BH1330" s="70"/>
      <c r="BI1330" s="70"/>
      <c r="BJ1330" s="70"/>
      <c r="BK1330" s="70"/>
      <c r="BL1330" s="70"/>
      <c r="BM1330" s="70"/>
      <c r="BN1330" s="70"/>
      <c r="BO1330" s="70"/>
      <c r="BP1330" s="70"/>
      <c r="BQ1330" s="70"/>
      <c r="BR1330" s="70"/>
      <c r="BS1330" s="70"/>
      <c r="BT1330" s="70"/>
      <c r="BU1330" s="70"/>
      <c r="BV1330" s="70"/>
      <c r="BW1330" s="70"/>
      <c r="BX1330" s="70"/>
      <c r="BY1330" s="70"/>
      <c r="BZ1330" s="70"/>
      <c r="CA1330" s="70"/>
    </row>
    <row r="1331" spans="2:79" s="67" customFormat="1" hidden="1">
      <c r="B1331" s="85"/>
      <c r="C1331" s="86"/>
      <c r="D1331" s="250"/>
      <c r="E1331" s="84"/>
      <c r="F1331" s="70"/>
      <c r="G1331" s="70"/>
      <c r="H1331" s="70"/>
      <c r="I1331" s="70"/>
      <c r="J1331" s="70"/>
      <c r="K1331" s="70"/>
      <c r="L1331" s="70"/>
      <c r="M1331" s="70"/>
      <c r="N1331" s="70"/>
      <c r="O1331" s="70"/>
      <c r="P1331" s="70"/>
      <c r="Q1331" s="70"/>
      <c r="R1331" s="70"/>
      <c r="S1331" s="70"/>
      <c r="T1331" s="70"/>
      <c r="U1331" s="70"/>
      <c r="V1331" s="70"/>
      <c r="W1331" s="70"/>
      <c r="X1331" s="70"/>
      <c r="Y1331" s="70"/>
      <c r="Z1331" s="70"/>
      <c r="AA1331" s="70"/>
      <c r="AB1331" s="70"/>
      <c r="AC1331" s="70"/>
      <c r="AD1331" s="70"/>
      <c r="AE1331" s="70"/>
      <c r="AF1331" s="70"/>
      <c r="AG1331" s="70"/>
      <c r="AH1331" s="70"/>
      <c r="AI1331" s="70"/>
      <c r="AJ1331" s="70"/>
      <c r="AK1331" s="70"/>
      <c r="AL1331" s="70"/>
      <c r="AM1331" s="70"/>
      <c r="AN1331" s="70"/>
      <c r="AO1331" s="70"/>
      <c r="AP1331" s="70"/>
      <c r="AQ1331" s="70"/>
      <c r="AR1331" s="70"/>
      <c r="AS1331" s="70"/>
      <c r="AT1331" s="70"/>
      <c r="AU1331" s="70"/>
      <c r="AV1331" s="70"/>
      <c r="AW1331" s="70"/>
      <c r="AX1331" s="70"/>
      <c r="AY1331" s="70"/>
      <c r="AZ1331" s="70"/>
      <c r="BA1331" s="70"/>
      <c r="BB1331" s="70"/>
      <c r="BC1331" s="70"/>
      <c r="BD1331" s="70"/>
      <c r="BE1331" s="70"/>
      <c r="BF1331" s="70"/>
      <c r="BG1331" s="70"/>
      <c r="BH1331" s="70"/>
      <c r="BI1331" s="70"/>
      <c r="BJ1331" s="70"/>
      <c r="BK1331" s="70"/>
      <c r="BL1331" s="70"/>
      <c r="BM1331" s="70"/>
      <c r="BN1331" s="70"/>
      <c r="BO1331" s="70"/>
      <c r="BP1331" s="70"/>
      <c r="BQ1331" s="70"/>
      <c r="BR1331" s="70"/>
      <c r="BS1331" s="70"/>
      <c r="BT1331" s="70"/>
      <c r="BU1331" s="70"/>
      <c r="BV1331" s="70"/>
      <c r="BW1331" s="70"/>
      <c r="BX1331" s="70"/>
      <c r="BY1331" s="70"/>
      <c r="BZ1331" s="70"/>
      <c r="CA1331" s="70"/>
    </row>
    <row r="1332" spans="2:79" s="67" customFormat="1" hidden="1">
      <c r="B1332" s="85"/>
      <c r="C1332" s="86"/>
      <c r="D1332" s="250"/>
      <c r="E1332" s="84"/>
      <c r="F1332" s="70"/>
      <c r="G1332" s="70"/>
      <c r="H1332" s="70"/>
      <c r="I1332" s="70"/>
      <c r="J1332" s="70"/>
      <c r="K1332" s="70"/>
      <c r="L1332" s="70"/>
      <c r="M1332" s="70"/>
      <c r="N1332" s="70"/>
      <c r="O1332" s="70"/>
      <c r="P1332" s="70"/>
      <c r="Q1332" s="70"/>
      <c r="R1332" s="70"/>
      <c r="S1332" s="70"/>
      <c r="T1332" s="70"/>
      <c r="U1332" s="70"/>
      <c r="V1332" s="70"/>
      <c r="W1332" s="70"/>
      <c r="X1332" s="70"/>
      <c r="Y1332" s="70"/>
      <c r="Z1332" s="70"/>
      <c r="AA1332" s="70"/>
      <c r="AB1332" s="70"/>
      <c r="AC1332" s="70"/>
      <c r="AD1332" s="70"/>
      <c r="AE1332" s="70"/>
      <c r="AF1332" s="70"/>
      <c r="AG1332" s="70"/>
      <c r="AH1332" s="70"/>
      <c r="AI1332" s="70"/>
      <c r="AJ1332" s="70"/>
      <c r="AK1332" s="70"/>
      <c r="AL1332" s="70"/>
      <c r="AM1332" s="70"/>
      <c r="AN1332" s="70"/>
      <c r="AO1332" s="70"/>
      <c r="AP1332" s="70"/>
      <c r="AQ1332" s="70"/>
      <c r="AR1332" s="70"/>
      <c r="AS1332" s="70"/>
      <c r="AT1332" s="70"/>
      <c r="AU1332" s="70"/>
      <c r="AV1332" s="70"/>
      <c r="AW1332" s="70"/>
      <c r="AX1332" s="70"/>
      <c r="AY1332" s="70"/>
      <c r="AZ1332" s="70"/>
      <c r="BA1332" s="70"/>
      <c r="BB1332" s="70"/>
      <c r="BC1332" s="70"/>
      <c r="BD1332" s="70"/>
      <c r="BE1332" s="70"/>
      <c r="BF1332" s="70"/>
      <c r="BG1332" s="70"/>
      <c r="BH1332" s="70"/>
      <c r="BI1332" s="70"/>
      <c r="BJ1332" s="70"/>
      <c r="BK1332" s="70"/>
      <c r="BL1332" s="70"/>
      <c r="BM1332" s="70"/>
      <c r="BN1332" s="70"/>
      <c r="BO1332" s="70"/>
      <c r="BP1332" s="70"/>
      <c r="BQ1332" s="70"/>
      <c r="BR1332" s="70"/>
      <c r="BS1332" s="70"/>
      <c r="BT1332" s="70"/>
      <c r="BU1332" s="70"/>
      <c r="BV1332" s="70"/>
      <c r="BW1332" s="70"/>
      <c r="BX1332" s="70"/>
      <c r="BY1332" s="70"/>
      <c r="BZ1332" s="70"/>
      <c r="CA1332" s="70"/>
    </row>
    <row r="1333" spans="2:79" s="67" customFormat="1" hidden="1">
      <c r="B1333" s="85"/>
      <c r="C1333" s="86"/>
      <c r="D1333" s="250"/>
      <c r="E1333" s="84"/>
      <c r="F1333" s="70"/>
      <c r="G1333" s="70"/>
      <c r="H1333" s="70"/>
      <c r="I1333" s="70"/>
      <c r="J1333" s="70"/>
      <c r="K1333" s="70"/>
      <c r="L1333" s="70"/>
      <c r="M1333" s="70"/>
      <c r="N1333" s="70"/>
      <c r="O1333" s="70"/>
      <c r="P1333" s="70"/>
      <c r="Q1333" s="70"/>
      <c r="R1333" s="70"/>
      <c r="S1333" s="70"/>
      <c r="T1333" s="70"/>
      <c r="U1333" s="70"/>
      <c r="V1333" s="70"/>
      <c r="W1333" s="70"/>
      <c r="X1333" s="70"/>
      <c r="Y1333" s="70"/>
      <c r="Z1333" s="70"/>
      <c r="AA1333" s="70"/>
      <c r="AB1333" s="70"/>
      <c r="AC1333" s="70"/>
      <c r="AD1333" s="70"/>
      <c r="AE1333" s="70"/>
      <c r="AF1333" s="70"/>
      <c r="AG1333" s="70"/>
      <c r="AH1333" s="70"/>
      <c r="AI1333" s="70"/>
      <c r="AJ1333" s="70"/>
      <c r="AK1333" s="70"/>
      <c r="AL1333" s="70"/>
      <c r="AM1333" s="70"/>
      <c r="AN1333" s="70"/>
      <c r="AO1333" s="70"/>
      <c r="AP1333" s="70"/>
      <c r="AQ1333" s="70"/>
      <c r="AR1333" s="70"/>
      <c r="AS1333" s="70"/>
      <c r="AT1333" s="70"/>
      <c r="AU1333" s="70"/>
      <c r="AV1333" s="70"/>
      <c r="AW1333" s="70"/>
      <c r="AX1333" s="70"/>
      <c r="AY1333" s="70"/>
      <c r="AZ1333" s="70"/>
      <c r="BA1333" s="70"/>
      <c r="BB1333" s="70"/>
      <c r="BC1333" s="70"/>
      <c r="BD1333" s="70"/>
      <c r="BE1333" s="70"/>
      <c r="BF1333" s="70"/>
      <c r="BG1333" s="70"/>
      <c r="BH1333" s="70"/>
      <c r="BI1333" s="70"/>
      <c r="BJ1333" s="70"/>
      <c r="BK1333" s="70"/>
      <c r="BL1333" s="70"/>
      <c r="BM1333" s="70"/>
      <c r="BN1333" s="70"/>
      <c r="BO1333" s="70"/>
      <c r="BP1333" s="70"/>
      <c r="BQ1333" s="70"/>
      <c r="BR1333" s="70"/>
      <c r="BS1333" s="70"/>
      <c r="BT1333" s="70"/>
      <c r="BU1333" s="70"/>
      <c r="BV1333" s="70"/>
      <c r="BW1333" s="70"/>
      <c r="BX1333" s="70"/>
      <c r="BY1333" s="70"/>
      <c r="BZ1333" s="70"/>
      <c r="CA1333" s="70"/>
    </row>
    <row r="1334" spans="2:79" s="67" customFormat="1" hidden="1">
      <c r="B1334" s="85"/>
      <c r="C1334" s="86"/>
      <c r="D1334" s="250"/>
      <c r="E1334" s="84"/>
      <c r="F1334" s="70"/>
      <c r="G1334" s="70"/>
      <c r="H1334" s="70"/>
      <c r="I1334" s="70"/>
      <c r="J1334" s="70"/>
      <c r="K1334" s="70"/>
      <c r="L1334" s="70"/>
      <c r="M1334" s="70"/>
      <c r="N1334" s="70"/>
      <c r="O1334" s="70"/>
      <c r="P1334" s="70"/>
      <c r="Q1334" s="70"/>
      <c r="R1334" s="70"/>
      <c r="S1334" s="70"/>
      <c r="T1334" s="70"/>
      <c r="U1334" s="70"/>
      <c r="V1334" s="70"/>
      <c r="W1334" s="70"/>
      <c r="X1334" s="70"/>
      <c r="Y1334" s="70"/>
      <c r="Z1334" s="70"/>
      <c r="AA1334" s="70"/>
      <c r="AB1334" s="70"/>
      <c r="AC1334" s="70"/>
      <c r="AD1334" s="70"/>
      <c r="AE1334" s="70"/>
      <c r="AF1334" s="70"/>
      <c r="AG1334" s="70"/>
      <c r="AH1334" s="70"/>
      <c r="AI1334" s="70"/>
      <c r="AJ1334" s="70"/>
      <c r="AK1334" s="70"/>
      <c r="AL1334" s="70"/>
      <c r="AM1334" s="70"/>
      <c r="AN1334" s="70"/>
      <c r="AO1334" s="70"/>
      <c r="AP1334" s="70"/>
      <c r="AQ1334" s="70"/>
      <c r="AR1334" s="70"/>
      <c r="AS1334" s="70"/>
      <c r="AT1334" s="70"/>
      <c r="AU1334" s="70"/>
      <c r="AV1334" s="70"/>
      <c r="AW1334" s="70"/>
      <c r="AX1334" s="70"/>
      <c r="AY1334" s="70"/>
      <c r="AZ1334" s="70"/>
      <c r="BA1334" s="70"/>
      <c r="BB1334" s="70"/>
      <c r="BC1334" s="70"/>
      <c r="BD1334" s="70"/>
      <c r="BE1334" s="70"/>
      <c r="BF1334" s="70"/>
      <c r="BG1334" s="70"/>
      <c r="BH1334" s="70"/>
      <c r="BI1334" s="70"/>
      <c r="BJ1334" s="70"/>
      <c r="BK1334" s="70"/>
      <c r="BL1334" s="70"/>
      <c r="BM1334" s="70"/>
      <c r="BN1334" s="70"/>
      <c r="BO1334" s="70"/>
      <c r="BP1334" s="70"/>
      <c r="BQ1334" s="70"/>
      <c r="BR1334" s="70"/>
      <c r="BS1334" s="70"/>
      <c r="BT1334" s="70"/>
      <c r="BU1334" s="70"/>
      <c r="BV1334" s="70"/>
      <c r="BW1334" s="70"/>
      <c r="BX1334" s="70"/>
      <c r="BY1334" s="70"/>
      <c r="BZ1334" s="70"/>
      <c r="CA1334" s="70"/>
    </row>
    <row r="1335" spans="2:79" s="67" customFormat="1" hidden="1">
      <c r="B1335" s="85"/>
      <c r="C1335" s="86"/>
      <c r="D1335" s="250"/>
      <c r="E1335" s="84"/>
      <c r="F1335" s="70"/>
      <c r="G1335" s="70"/>
      <c r="H1335" s="70"/>
      <c r="I1335" s="70"/>
      <c r="J1335" s="70"/>
      <c r="K1335" s="70"/>
      <c r="L1335" s="70"/>
      <c r="M1335" s="70"/>
      <c r="N1335" s="70"/>
      <c r="O1335" s="70"/>
      <c r="P1335" s="70"/>
      <c r="Q1335" s="70"/>
      <c r="R1335" s="70"/>
      <c r="S1335" s="70"/>
      <c r="T1335" s="70"/>
      <c r="U1335" s="70"/>
      <c r="V1335" s="70"/>
      <c r="W1335" s="70"/>
      <c r="X1335" s="70"/>
      <c r="Y1335" s="70"/>
      <c r="Z1335" s="70"/>
      <c r="AA1335" s="70"/>
      <c r="AB1335" s="70"/>
      <c r="AC1335" s="70"/>
      <c r="AD1335" s="70"/>
      <c r="AE1335" s="70"/>
      <c r="AF1335" s="70"/>
      <c r="AG1335" s="70"/>
      <c r="AH1335" s="70"/>
      <c r="AI1335" s="70"/>
      <c r="AJ1335" s="70"/>
      <c r="AK1335" s="70"/>
      <c r="AL1335" s="70"/>
      <c r="AM1335" s="70"/>
      <c r="AN1335" s="70"/>
      <c r="AO1335" s="70"/>
      <c r="AP1335" s="70"/>
      <c r="AQ1335" s="70"/>
      <c r="AR1335" s="70"/>
      <c r="AS1335" s="70"/>
      <c r="AT1335" s="70"/>
      <c r="AU1335" s="70"/>
      <c r="AV1335" s="70"/>
      <c r="AW1335" s="70"/>
      <c r="AX1335" s="70"/>
      <c r="AY1335" s="70"/>
      <c r="AZ1335" s="70"/>
      <c r="BA1335" s="70"/>
      <c r="BB1335" s="70"/>
      <c r="BC1335" s="70"/>
      <c r="BD1335" s="70"/>
      <c r="BE1335" s="70"/>
      <c r="BF1335" s="70"/>
      <c r="BG1335" s="70"/>
      <c r="BH1335" s="70"/>
      <c r="BI1335" s="70"/>
      <c r="BJ1335" s="70"/>
      <c r="BK1335" s="70"/>
      <c r="BL1335" s="70"/>
      <c r="BM1335" s="70"/>
      <c r="BN1335" s="70"/>
      <c r="BO1335" s="70"/>
      <c r="BP1335" s="70"/>
      <c r="BQ1335" s="70"/>
      <c r="BR1335" s="70"/>
      <c r="BS1335" s="70"/>
      <c r="BT1335" s="70"/>
      <c r="BU1335" s="70"/>
      <c r="BV1335" s="70"/>
      <c r="BW1335" s="70"/>
      <c r="BX1335" s="70"/>
      <c r="BY1335" s="70"/>
      <c r="BZ1335" s="70"/>
      <c r="CA1335" s="70"/>
    </row>
    <row r="1336" spans="2:79" s="67" customFormat="1" hidden="1">
      <c r="B1336" s="85"/>
      <c r="C1336" s="86"/>
      <c r="D1336" s="250"/>
      <c r="E1336" s="84"/>
      <c r="F1336" s="70"/>
      <c r="G1336" s="70"/>
      <c r="H1336" s="70"/>
      <c r="I1336" s="70"/>
      <c r="J1336" s="70"/>
      <c r="K1336" s="70"/>
      <c r="L1336" s="70"/>
      <c r="M1336" s="70"/>
      <c r="N1336" s="70"/>
      <c r="O1336" s="70"/>
      <c r="P1336" s="70"/>
      <c r="Q1336" s="70"/>
      <c r="R1336" s="70"/>
      <c r="S1336" s="70"/>
      <c r="T1336" s="70"/>
      <c r="U1336" s="70"/>
      <c r="V1336" s="70"/>
      <c r="W1336" s="70"/>
      <c r="X1336" s="70"/>
      <c r="Y1336" s="70"/>
      <c r="Z1336" s="70"/>
      <c r="AA1336" s="70"/>
      <c r="AB1336" s="70"/>
      <c r="AC1336" s="70"/>
      <c r="AD1336" s="70"/>
      <c r="AE1336" s="70"/>
      <c r="AF1336" s="70"/>
      <c r="AG1336" s="70"/>
      <c r="AH1336" s="70"/>
      <c r="AI1336" s="70"/>
      <c r="AJ1336" s="70"/>
      <c r="AK1336" s="70"/>
      <c r="AL1336" s="70"/>
      <c r="AM1336" s="70"/>
      <c r="AN1336" s="70"/>
      <c r="AO1336" s="70"/>
      <c r="AP1336" s="70"/>
      <c r="AQ1336" s="70"/>
      <c r="AR1336" s="70"/>
      <c r="AS1336" s="70"/>
      <c r="AT1336" s="70"/>
      <c r="AU1336" s="70"/>
      <c r="AV1336" s="70"/>
      <c r="AW1336" s="70"/>
      <c r="AX1336" s="70"/>
      <c r="AY1336" s="70"/>
      <c r="AZ1336" s="70"/>
      <c r="BA1336" s="70"/>
      <c r="BB1336" s="70"/>
      <c r="BC1336" s="70"/>
      <c r="BD1336" s="70"/>
      <c r="BE1336" s="70"/>
      <c r="BF1336" s="70"/>
      <c r="BG1336" s="70"/>
      <c r="BH1336" s="70"/>
      <c r="BI1336" s="70"/>
      <c r="BJ1336" s="70"/>
      <c r="BK1336" s="70"/>
      <c r="BL1336" s="70"/>
      <c r="BM1336" s="70"/>
      <c r="BN1336" s="70"/>
      <c r="BO1336" s="70"/>
      <c r="BP1336" s="70"/>
      <c r="BQ1336" s="70"/>
      <c r="BR1336" s="70"/>
      <c r="BS1336" s="70"/>
      <c r="BT1336" s="70"/>
      <c r="BU1336" s="70"/>
      <c r="BV1336" s="70"/>
      <c r="BW1336" s="70"/>
      <c r="BX1336" s="70"/>
      <c r="BY1336" s="70"/>
      <c r="BZ1336" s="70"/>
      <c r="CA1336" s="70"/>
    </row>
    <row r="1337" spans="2:79" s="67" customFormat="1" hidden="1">
      <c r="B1337" s="85"/>
      <c r="C1337" s="86"/>
      <c r="D1337" s="250"/>
      <c r="E1337" s="84"/>
      <c r="F1337" s="70"/>
      <c r="G1337" s="70"/>
      <c r="H1337" s="70"/>
      <c r="I1337" s="70"/>
      <c r="J1337" s="70"/>
      <c r="K1337" s="70"/>
      <c r="L1337" s="70"/>
      <c r="M1337" s="70"/>
      <c r="N1337" s="70"/>
      <c r="O1337" s="70"/>
      <c r="P1337" s="70"/>
      <c r="Q1337" s="70"/>
      <c r="R1337" s="70"/>
      <c r="S1337" s="70"/>
      <c r="T1337" s="70"/>
      <c r="U1337" s="70"/>
      <c r="V1337" s="70"/>
      <c r="W1337" s="70"/>
      <c r="X1337" s="70"/>
      <c r="Y1337" s="70"/>
      <c r="Z1337" s="70"/>
      <c r="AA1337" s="70"/>
      <c r="AB1337" s="70"/>
      <c r="AC1337" s="70"/>
      <c r="AD1337" s="70"/>
      <c r="AE1337" s="70"/>
      <c r="AF1337" s="70"/>
      <c r="AG1337" s="70"/>
      <c r="AH1337" s="70"/>
      <c r="AI1337" s="70"/>
      <c r="AJ1337" s="70"/>
      <c r="AK1337" s="70"/>
      <c r="AL1337" s="70"/>
      <c r="AM1337" s="70"/>
      <c r="AN1337" s="70"/>
      <c r="AO1337" s="70"/>
      <c r="AP1337" s="70"/>
      <c r="AQ1337" s="70"/>
      <c r="AR1337" s="70"/>
      <c r="AS1337" s="70"/>
      <c r="AT1337" s="70"/>
      <c r="AU1337" s="70"/>
      <c r="AV1337" s="70"/>
      <c r="AW1337" s="70"/>
      <c r="AX1337" s="70"/>
      <c r="AY1337" s="70"/>
      <c r="AZ1337" s="70"/>
      <c r="BA1337" s="70"/>
      <c r="BB1337" s="70"/>
      <c r="BC1337" s="70"/>
      <c r="BD1337" s="70"/>
      <c r="BE1337" s="70"/>
      <c r="BF1337" s="70"/>
      <c r="BG1337" s="70"/>
      <c r="BH1337" s="70"/>
      <c r="BI1337" s="70"/>
      <c r="BJ1337" s="70"/>
      <c r="BK1337" s="70"/>
      <c r="BL1337" s="70"/>
      <c r="BM1337" s="70"/>
      <c r="BN1337" s="70"/>
      <c r="BO1337" s="70"/>
      <c r="BP1337" s="70"/>
      <c r="BQ1337" s="70"/>
      <c r="BR1337" s="70"/>
      <c r="BS1337" s="70"/>
      <c r="BT1337" s="70"/>
      <c r="BU1337" s="70"/>
      <c r="BV1337" s="70"/>
      <c r="BW1337" s="70"/>
      <c r="BX1337" s="70"/>
      <c r="BY1337" s="70"/>
      <c r="BZ1337" s="70"/>
      <c r="CA1337" s="70"/>
    </row>
    <row r="1338" spans="2:79" s="67" customFormat="1" hidden="1">
      <c r="B1338" s="85"/>
      <c r="C1338" s="86"/>
      <c r="D1338" s="250"/>
      <c r="E1338" s="84"/>
      <c r="F1338" s="70"/>
      <c r="G1338" s="70"/>
      <c r="H1338" s="70"/>
      <c r="I1338" s="70"/>
      <c r="J1338" s="70"/>
      <c r="K1338" s="70"/>
      <c r="L1338" s="70"/>
      <c r="M1338" s="70"/>
      <c r="N1338" s="70"/>
      <c r="O1338" s="70"/>
      <c r="P1338" s="70"/>
      <c r="Q1338" s="70"/>
      <c r="R1338" s="70"/>
      <c r="S1338" s="70"/>
      <c r="T1338" s="70"/>
      <c r="U1338" s="70"/>
      <c r="V1338" s="70"/>
      <c r="W1338" s="70"/>
      <c r="X1338" s="70"/>
      <c r="Y1338" s="70"/>
      <c r="Z1338" s="70"/>
      <c r="AA1338" s="70"/>
      <c r="AB1338" s="70"/>
      <c r="AC1338" s="70"/>
      <c r="AD1338" s="70"/>
      <c r="AE1338" s="70"/>
      <c r="AF1338" s="70"/>
      <c r="AG1338" s="70"/>
      <c r="AH1338" s="70"/>
      <c r="AI1338" s="70"/>
      <c r="AJ1338" s="70"/>
      <c r="AK1338" s="70"/>
      <c r="AL1338" s="70"/>
      <c r="AM1338" s="70"/>
      <c r="AN1338" s="70"/>
      <c r="AO1338" s="70"/>
      <c r="AP1338" s="70"/>
      <c r="AQ1338" s="70"/>
      <c r="AR1338" s="70"/>
      <c r="AS1338" s="70"/>
      <c r="AT1338" s="70"/>
      <c r="AU1338" s="70"/>
      <c r="AV1338" s="70"/>
      <c r="AW1338" s="70"/>
      <c r="AX1338" s="70"/>
      <c r="AY1338" s="70"/>
      <c r="AZ1338" s="70"/>
      <c r="BA1338" s="70"/>
      <c r="BB1338" s="70"/>
      <c r="BC1338" s="70"/>
      <c r="BD1338" s="70"/>
      <c r="BE1338" s="70"/>
      <c r="BF1338" s="70"/>
      <c r="BG1338" s="70"/>
      <c r="BH1338" s="70"/>
      <c r="BI1338" s="70"/>
      <c r="BJ1338" s="70"/>
      <c r="BK1338" s="70"/>
      <c r="BL1338" s="70"/>
      <c r="BM1338" s="70"/>
      <c r="BN1338" s="70"/>
      <c r="BO1338" s="70"/>
      <c r="BP1338" s="70"/>
      <c r="BQ1338" s="70"/>
      <c r="BR1338" s="70"/>
      <c r="BS1338" s="70"/>
      <c r="BT1338" s="70"/>
      <c r="BU1338" s="70"/>
      <c r="BV1338" s="70"/>
      <c r="BW1338" s="70"/>
      <c r="BX1338" s="70"/>
      <c r="BY1338" s="70"/>
      <c r="BZ1338" s="70"/>
      <c r="CA1338" s="70"/>
    </row>
    <row r="1339" spans="2:79" s="67" customFormat="1" hidden="1">
      <c r="B1339" s="85"/>
      <c r="C1339" s="86"/>
      <c r="D1339" s="250"/>
      <c r="E1339" s="84"/>
      <c r="F1339" s="70"/>
      <c r="G1339" s="70"/>
      <c r="H1339" s="70"/>
      <c r="I1339" s="70"/>
      <c r="J1339" s="70"/>
      <c r="K1339" s="70"/>
      <c r="L1339" s="70"/>
      <c r="M1339" s="70"/>
      <c r="N1339" s="70"/>
      <c r="O1339" s="70"/>
      <c r="P1339" s="70"/>
      <c r="Q1339" s="70"/>
      <c r="R1339" s="70"/>
      <c r="S1339" s="70"/>
      <c r="T1339" s="70"/>
      <c r="U1339" s="70"/>
      <c r="V1339" s="70"/>
      <c r="W1339" s="70"/>
      <c r="X1339" s="70"/>
      <c r="Y1339" s="70"/>
      <c r="Z1339" s="70"/>
      <c r="AA1339" s="70"/>
      <c r="AB1339" s="70"/>
      <c r="AC1339" s="70"/>
      <c r="AD1339" s="70"/>
      <c r="AE1339" s="70"/>
      <c r="AF1339" s="70"/>
      <c r="AG1339" s="70"/>
      <c r="AH1339" s="70"/>
      <c r="AI1339" s="70"/>
      <c r="AJ1339" s="70"/>
      <c r="AK1339" s="70"/>
      <c r="AL1339" s="70"/>
      <c r="AM1339" s="70"/>
      <c r="AN1339" s="70"/>
      <c r="AO1339" s="70"/>
      <c r="AP1339" s="70"/>
      <c r="AQ1339" s="70"/>
      <c r="AR1339" s="70"/>
      <c r="AS1339" s="70"/>
      <c r="AT1339" s="70"/>
      <c r="AU1339" s="70"/>
      <c r="AV1339" s="70"/>
      <c r="AW1339" s="70"/>
      <c r="AX1339" s="70"/>
      <c r="AY1339" s="70"/>
      <c r="AZ1339" s="70"/>
      <c r="BA1339" s="70"/>
      <c r="BB1339" s="70"/>
      <c r="BC1339" s="70"/>
      <c r="BD1339" s="70"/>
      <c r="BE1339" s="70"/>
      <c r="BF1339" s="70"/>
      <c r="BG1339" s="70"/>
      <c r="BH1339" s="70"/>
      <c r="BI1339" s="70"/>
      <c r="BJ1339" s="70"/>
      <c r="BK1339" s="70"/>
      <c r="BL1339" s="70"/>
      <c r="BM1339" s="70"/>
      <c r="BN1339" s="70"/>
      <c r="BO1339" s="70"/>
      <c r="BP1339" s="70"/>
      <c r="BQ1339" s="70"/>
      <c r="BR1339" s="70"/>
      <c r="BS1339" s="70"/>
      <c r="BT1339" s="70"/>
      <c r="BU1339" s="70"/>
      <c r="BV1339" s="70"/>
      <c r="BW1339" s="70"/>
      <c r="BX1339" s="70"/>
      <c r="BY1339" s="70"/>
      <c r="BZ1339" s="70"/>
      <c r="CA1339" s="70"/>
    </row>
    <row r="1340" spans="2:79" s="67" customFormat="1" hidden="1">
      <c r="B1340" s="85"/>
      <c r="C1340" s="86"/>
      <c r="D1340" s="250"/>
      <c r="E1340" s="84"/>
      <c r="F1340" s="70"/>
      <c r="G1340" s="70"/>
      <c r="H1340" s="70"/>
      <c r="I1340" s="70"/>
      <c r="J1340" s="70"/>
      <c r="K1340" s="70"/>
      <c r="L1340" s="70"/>
      <c r="M1340" s="70"/>
      <c r="N1340" s="70"/>
      <c r="O1340" s="70"/>
      <c r="P1340" s="70"/>
      <c r="Q1340" s="70"/>
      <c r="R1340" s="70"/>
      <c r="S1340" s="70"/>
      <c r="T1340" s="70"/>
      <c r="U1340" s="70"/>
      <c r="V1340" s="70"/>
      <c r="W1340" s="70"/>
      <c r="X1340" s="70"/>
      <c r="Y1340" s="70"/>
      <c r="Z1340" s="70"/>
      <c r="AA1340" s="70"/>
      <c r="AB1340" s="70"/>
      <c r="AC1340" s="70"/>
      <c r="AD1340" s="70"/>
      <c r="AE1340" s="70"/>
      <c r="AF1340" s="70"/>
      <c r="AG1340" s="70"/>
      <c r="AH1340" s="70"/>
      <c r="AI1340" s="70"/>
      <c r="AJ1340" s="70"/>
      <c r="AK1340" s="70"/>
      <c r="AL1340" s="70"/>
      <c r="AM1340" s="70"/>
      <c r="AN1340" s="70"/>
      <c r="AO1340" s="70"/>
      <c r="AP1340" s="70"/>
      <c r="AQ1340" s="70"/>
      <c r="AR1340" s="70"/>
      <c r="AS1340" s="70"/>
      <c r="AT1340" s="70"/>
      <c r="AU1340" s="70"/>
      <c r="AV1340" s="70"/>
      <c r="AW1340" s="70"/>
      <c r="AX1340" s="70"/>
      <c r="AY1340" s="70"/>
      <c r="AZ1340" s="70"/>
      <c r="BA1340" s="70"/>
      <c r="BB1340" s="70"/>
      <c r="BC1340" s="70"/>
      <c r="BD1340" s="70"/>
      <c r="BE1340" s="70"/>
      <c r="BF1340" s="70"/>
      <c r="BG1340" s="70"/>
      <c r="BH1340" s="70"/>
      <c r="BI1340" s="70"/>
      <c r="BJ1340" s="70"/>
      <c r="BK1340" s="70"/>
      <c r="BL1340" s="70"/>
      <c r="BM1340" s="70"/>
      <c r="BN1340" s="70"/>
      <c r="BO1340" s="70"/>
      <c r="BP1340" s="70"/>
      <c r="BQ1340" s="70"/>
      <c r="BR1340" s="70"/>
      <c r="BS1340" s="70"/>
      <c r="BT1340" s="70"/>
      <c r="BU1340" s="70"/>
      <c r="BV1340" s="70"/>
      <c r="BW1340" s="70"/>
      <c r="BX1340" s="70"/>
      <c r="BY1340" s="70"/>
      <c r="BZ1340" s="70"/>
      <c r="CA1340" s="70"/>
    </row>
    <row r="1341" spans="2:79" s="67" customFormat="1" hidden="1">
      <c r="B1341" s="85"/>
      <c r="C1341" s="86"/>
      <c r="D1341" s="250"/>
      <c r="E1341" s="84"/>
      <c r="F1341" s="70"/>
      <c r="G1341" s="70"/>
      <c r="H1341" s="70"/>
      <c r="I1341" s="70"/>
      <c r="J1341" s="70"/>
      <c r="K1341" s="70"/>
      <c r="L1341" s="70"/>
      <c r="M1341" s="70"/>
      <c r="N1341" s="70"/>
      <c r="O1341" s="70"/>
      <c r="P1341" s="70"/>
      <c r="Q1341" s="70"/>
      <c r="R1341" s="70"/>
      <c r="S1341" s="70"/>
      <c r="T1341" s="70"/>
      <c r="U1341" s="70"/>
      <c r="V1341" s="70"/>
      <c r="W1341" s="70"/>
      <c r="X1341" s="70"/>
      <c r="Y1341" s="70"/>
      <c r="Z1341" s="70"/>
      <c r="AA1341" s="70"/>
      <c r="AB1341" s="70"/>
      <c r="AC1341" s="70"/>
      <c r="AD1341" s="70"/>
      <c r="AE1341" s="70"/>
      <c r="AF1341" s="70"/>
      <c r="AG1341" s="70"/>
      <c r="AH1341" s="70"/>
      <c r="AI1341" s="70"/>
      <c r="AJ1341" s="70"/>
      <c r="AK1341" s="70"/>
      <c r="AL1341" s="70"/>
      <c r="AM1341" s="70"/>
      <c r="AN1341" s="70"/>
      <c r="AO1341" s="70"/>
      <c r="AP1341" s="70"/>
      <c r="AQ1341" s="70"/>
      <c r="AR1341" s="70"/>
      <c r="AS1341" s="70"/>
      <c r="AT1341" s="70"/>
      <c r="AU1341" s="70"/>
      <c r="AV1341" s="70"/>
      <c r="AW1341" s="70"/>
      <c r="AX1341" s="70"/>
      <c r="AY1341" s="70"/>
      <c r="AZ1341" s="70"/>
      <c r="BA1341" s="70"/>
      <c r="BB1341" s="70"/>
      <c r="BC1341" s="70"/>
      <c r="BD1341" s="70"/>
      <c r="BE1341" s="70"/>
      <c r="BF1341" s="70"/>
      <c r="BG1341" s="70"/>
      <c r="BH1341" s="70"/>
      <c r="BI1341" s="70"/>
      <c r="BJ1341" s="70"/>
      <c r="BK1341" s="70"/>
      <c r="BL1341" s="70"/>
      <c r="BM1341" s="70"/>
      <c r="BN1341" s="70"/>
      <c r="BO1341" s="70"/>
      <c r="BP1341" s="70"/>
      <c r="BQ1341" s="70"/>
      <c r="BR1341" s="70"/>
      <c r="BS1341" s="70"/>
      <c r="BT1341" s="70"/>
      <c r="BU1341" s="70"/>
      <c r="BV1341" s="70"/>
      <c r="BW1341" s="70"/>
      <c r="BX1341" s="70"/>
      <c r="BY1341" s="70"/>
      <c r="BZ1341" s="70"/>
      <c r="CA1341" s="70"/>
    </row>
    <row r="1342" spans="2:79" s="67" customFormat="1" hidden="1">
      <c r="B1342" s="85"/>
      <c r="C1342" s="86"/>
      <c r="D1342" s="250"/>
      <c r="E1342" s="84"/>
      <c r="F1342" s="70"/>
      <c r="G1342" s="70"/>
      <c r="H1342" s="70"/>
      <c r="I1342" s="70"/>
      <c r="J1342" s="70"/>
      <c r="K1342" s="70"/>
      <c r="L1342" s="70"/>
      <c r="M1342" s="70"/>
      <c r="N1342" s="70"/>
      <c r="O1342" s="70"/>
      <c r="P1342" s="70"/>
      <c r="Q1342" s="70"/>
      <c r="R1342" s="70"/>
      <c r="S1342" s="70"/>
      <c r="T1342" s="70"/>
      <c r="U1342" s="70"/>
      <c r="V1342" s="70"/>
      <c r="W1342" s="70"/>
      <c r="X1342" s="70"/>
      <c r="Y1342" s="70"/>
      <c r="Z1342" s="70"/>
      <c r="AA1342" s="70"/>
      <c r="AB1342" s="70"/>
      <c r="AC1342" s="70"/>
      <c r="AD1342" s="70"/>
      <c r="AE1342" s="70"/>
      <c r="AF1342" s="70"/>
      <c r="AG1342" s="70"/>
      <c r="AH1342" s="70"/>
      <c r="AI1342" s="70"/>
      <c r="AJ1342" s="70"/>
      <c r="AK1342" s="70"/>
      <c r="AL1342" s="70"/>
      <c r="AM1342" s="70"/>
      <c r="AN1342" s="70"/>
      <c r="AO1342" s="70"/>
      <c r="AP1342" s="70"/>
      <c r="AQ1342" s="70"/>
      <c r="AR1342" s="70"/>
      <c r="AS1342" s="70"/>
      <c r="AT1342" s="70"/>
      <c r="AU1342" s="70"/>
      <c r="AV1342" s="70"/>
      <c r="AW1342" s="70"/>
      <c r="AX1342" s="70"/>
      <c r="AY1342" s="70"/>
      <c r="AZ1342" s="70"/>
      <c r="BA1342" s="70"/>
      <c r="BB1342" s="70"/>
      <c r="BC1342" s="70"/>
      <c r="BD1342" s="70"/>
      <c r="BE1342" s="70"/>
      <c r="BF1342" s="70"/>
      <c r="BG1342" s="70"/>
      <c r="BH1342" s="70"/>
      <c r="BI1342" s="70"/>
      <c r="BJ1342" s="70"/>
      <c r="BK1342" s="70"/>
      <c r="BL1342" s="70"/>
      <c r="BM1342" s="70"/>
      <c r="BN1342" s="70"/>
      <c r="BO1342" s="70"/>
      <c r="BP1342" s="70"/>
      <c r="BQ1342" s="70"/>
      <c r="BR1342" s="70"/>
      <c r="BS1342" s="70"/>
      <c r="BT1342" s="70"/>
      <c r="BU1342" s="70"/>
      <c r="BV1342" s="70"/>
      <c r="BW1342" s="70"/>
      <c r="BX1342" s="70"/>
      <c r="BY1342" s="70"/>
      <c r="BZ1342" s="70"/>
      <c r="CA1342" s="70"/>
    </row>
    <row r="1343" spans="2:79" s="67" customFormat="1" hidden="1">
      <c r="B1343" s="85"/>
      <c r="C1343" s="86"/>
      <c r="D1343" s="250"/>
      <c r="E1343" s="84"/>
      <c r="F1343" s="70"/>
      <c r="G1343" s="70"/>
      <c r="H1343" s="70"/>
      <c r="I1343" s="70"/>
      <c r="J1343" s="70"/>
      <c r="K1343" s="70"/>
      <c r="L1343" s="70"/>
      <c r="M1343" s="70"/>
      <c r="N1343" s="70"/>
      <c r="O1343" s="70"/>
      <c r="P1343" s="70"/>
      <c r="Q1343" s="70"/>
      <c r="R1343" s="70"/>
      <c r="S1343" s="70"/>
      <c r="T1343" s="70"/>
      <c r="U1343" s="70"/>
      <c r="V1343" s="70"/>
      <c r="W1343" s="70"/>
      <c r="X1343" s="70"/>
      <c r="Y1343" s="70"/>
      <c r="Z1343" s="70"/>
      <c r="AA1343" s="70"/>
      <c r="AB1343" s="70"/>
      <c r="AC1343" s="70"/>
      <c r="AD1343" s="70"/>
      <c r="AE1343" s="70"/>
      <c r="AF1343" s="70"/>
      <c r="AG1343" s="70"/>
      <c r="AH1343" s="70"/>
      <c r="AI1343" s="70"/>
      <c r="AJ1343" s="70"/>
      <c r="AK1343" s="70"/>
      <c r="AL1343" s="70"/>
      <c r="AM1343" s="70"/>
      <c r="AN1343" s="70"/>
      <c r="AO1343" s="70"/>
      <c r="AP1343" s="70"/>
      <c r="AQ1343" s="70"/>
      <c r="AR1343" s="70"/>
      <c r="AS1343" s="70"/>
      <c r="AT1343" s="70"/>
      <c r="AU1343" s="70"/>
      <c r="AV1343" s="70"/>
      <c r="AW1343" s="70"/>
      <c r="AX1343" s="70"/>
      <c r="AY1343" s="70"/>
      <c r="AZ1343" s="70"/>
      <c r="BA1343" s="70"/>
      <c r="BB1343" s="70"/>
      <c r="BC1343" s="70"/>
      <c r="BD1343" s="70"/>
      <c r="BE1343" s="70"/>
      <c r="BF1343" s="70"/>
      <c r="BG1343" s="70"/>
      <c r="BH1343" s="70"/>
      <c r="BI1343" s="70"/>
      <c r="BJ1343" s="70"/>
      <c r="BK1343" s="70"/>
      <c r="BL1343" s="70"/>
      <c r="BM1343" s="70"/>
      <c r="BN1343" s="70"/>
      <c r="BO1343" s="70"/>
      <c r="BP1343" s="70"/>
      <c r="BQ1343" s="70"/>
      <c r="BR1343" s="70"/>
      <c r="BS1343" s="70"/>
      <c r="BT1343" s="70"/>
      <c r="BU1343" s="70"/>
      <c r="BV1343" s="70"/>
      <c r="BW1343" s="70"/>
      <c r="BX1343" s="70"/>
      <c r="BY1343" s="70"/>
      <c r="BZ1343" s="70"/>
      <c r="CA1343" s="70"/>
    </row>
    <row r="1344" spans="2:79" s="67" customFormat="1" hidden="1">
      <c r="B1344" s="85"/>
      <c r="C1344" s="86"/>
      <c r="D1344" s="250"/>
      <c r="E1344" s="84"/>
      <c r="F1344" s="70"/>
      <c r="G1344" s="70"/>
      <c r="H1344" s="70"/>
      <c r="I1344" s="70"/>
      <c r="J1344" s="70"/>
      <c r="K1344" s="70"/>
      <c r="L1344" s="70"/>
      <c r="M1344" s="70"/>
      <c r="N1344" s="70"/>
      <c r="O1344" s="70"/>
      <c r="P1344" s="70"/>
      <c r="Q1344" s="70"/>
      <c r="R1344" s="70"/>
      <c r="S1344" s="70"/>
      <c r="T1344" s="70"/>
      <c r="U1344" s="70"/>
      <c r="V1344" s="70"/>
      <c r="W1344" s="70"/>
      <c r="X1344" s="70"/>
      <c r="Y1344" s="70"/>
      <c r="Z1344" s="70"/>
      <c r="AA1344" s="70"/>
      <c r="AB1344" s="70"/>
      <c r="AC1344" s="70"/>
      <c r="AD1344" s="70"/>
      <c r="AE1344" s="70"/>
      <c r="AF1344" s="70"/>
      <c r="AG1344" s="70"/>
      <c r="AH1344" s="70"/>
      <c r="AI1344" s="70"/>
      <c r="AJ1344" s="70"/>
      <c r="AK1344" s="70"/>
      <c r="AL1344" s="70"/>
      <c r="AM1344" s="70"/>
      <c r="AN1344" s="70"/>
      <c r="AO1344" s="70"/>
      <c r="AP1344" s="70"/>
      <c r="AQ1344" s="70"/>
      <c r="AR1344" s="70"/>
      <c r="AS1344" s="70"/>
      <c r="AT1344" s="70"/>
      <c r="AU1344" s="70"/>
      <c r="AV1344" s="70"/>
      <c r="AW1344" s="70"/>
      <c r="AX1344" s="70"/>
      <c r="AY1344" s="70"/>
      <c r="AZ1344" s="70"/>
      <c r="BA1344" s="70"/>
      <c r="BB1344" s="70"/>
      <c r="BC1344" s="70"/>
      <c r="BD1344" s="70"/>
      <c r="BE1344" s="70"/>
      <c r="BF1344" s="70"/>
      <c r="BG1344" s="70"/>
      <c r="BH1344" s="70"/>
      <c r="BI1344" s="70"/>
      <c r="BJ1344" s="70"/>
      <c r="BK1344" s="70"/>
      <c r="BL1344" s="70"/>
      <c r="BM1344" s="70"/>
      <c r="BN1344" s="70"/>
      <c r="BO1344" s="70"/>
      <c r="BP1344" s="70"/>
      <c r="BQ1344" s="70"/>
      <c r="BR1344" s="70"/>
      <c r="BS1344" s="70"/>
      <c r="BT1344" s="70"/>
      <c r="BU1344" s="70"/>
      <c r="BV1344" s="70"/>
      <c r="BW1344" s="70"/>
      <c r="BX1344" s="70"/>
      <c r="BY1344" s="70"/>
      <c r="BZ1344" s="70"/>
      <c r="CA1344" s="70"/>
    </row>
    <row r="1345" spans="2:79" s="67" customFormat="1" hidden="1">
      <c r="B1345" s="85"/>
      <c r="C1345" s="86"/>
      <c r="D1345" s="250"/>
      <c r="E1345" s="84"/>
      <c r="F1345" s="70"/>
      <c r="G1345" s="70"/>
      <c r="H1345" s="70"/>
      <c r="I1345" s="70"/>
      <c r="J1345" s="70"/>
      <c r="K1345" s="70"/>
      <c r="L1345" s="70"/>
      <c r="M1345" s="70"/>
      <c r="N1345" s="70"/>
      <c r="O1345" s="70"/>
      <c r="P1345" s="70"/>
      <c r="Q1345" s="70"/>
      <c r="R1345" s="70"/>
      <c r="S1345" s="70"/>
      <c r="T1345" s="70"/>
      <c r="U1345" s="70"/>
      <c r="V1345" s="70"/>
      <c r="W1345" s="70"/>
      <c r="X1345" s="70"/>
      <c r="Y1345" s="70"/>
      <c r="Z1345" s="70"/>
      <c r="AA1345" s="70"/>
      <c r="AB1345" s="70"/>
      <c r="AC1345" s="70"/>
      <c r="AD1345" s="70"/>
      <c r="AE1345" s="70"/>
      <c r="AF1345" s="70"/>
      <c r="AG1345" s="70"/>
      <c r="AH1345" s="70"/>
      <c r="AI1345" s="70"/>
      <c r="AJ1345" s="70"/>
      <c r="AK1345" s="70"/>
      <c r="AL1345" s="70"/>
      <c r="AM1345" s="70"/>
      <c r="AN1345" s="70"/>
      <c r="AO1345" s="70"/>
      <c r="AP1345" s="70"/>
      <c r="AQ1345" s="70"/>
      <c r="AR1345" s="70"/>
      <c r="AS1345" s="70"/>
      <c r="AT1345" s="70"/>
      <c r="AU1345" s="70"/>
      <c r="AV1345" s="70"/>
      <c r="AW1345" s="70"/>
      <c r="AX1345" s="70"/>
      <c r="AY1345" s="70"/>
      <c r="AZ1345" s="70"/>
      <c r="BA1345" s="70"/>
      <c r="BB1345" s="70"/>
      <c r="BC1345" s="70"/>
      <c r="BD1345" s="70"/>
      <c r="BE1345" s="70"/>
      <c r="BF1345" s="70"/>
      <c r="BG1345" s="70"/>
      <c r="BH1345" s="70"/>
      <c r="BI1345" s="70"/>
      <c r="BJ1345" s="70"/>
      <c r="BK1345" s="70"/>
      <c r="BL1345" s="70"/>
      <c r="BM1345" s="70"/>
      <c r="BN1345" s="70"/>
      <c r="BO1345" s="70"/>
      <c r="BP1345" s="70"/>
      <c r="BQ1345" s="70"/>
      <c r="BR1345" s="70"/>
      <c r="BS1345" s="70"/>
      <c r="BT1345" s="70"/>
      <c r="BU1345" s="70"/>
      <c r="BV1345" s="70"/>
      <c r="BW1345" s="70"/>
      <c r="BX1345" s="70"/>
      <c r="BY1345" s="70"/>
      <c r="BZ1345" s="70"/>
      <c r="CA1345" s="70"/>
    </row>
    <row r="1346" spans="2:79" s="67" customFormat="1" hidden="1">
      <c r="B1346" s="85"/>
      <c r="C1346" s="86"/>
      <c r="D1346" s="250"/>
      <c r="E1346" s="84"/>
      <c r="F1346" s="70"/>
      <c r="G1346" s="70"/>
      <c r="H1346" s="70"/>
      <c r="I1346" s="70"/>
      <c r="J1346" s="70"/>
      <c r="K1346" s="70"/>
      <c r="L1346" s="70"/>
      <c r="M1346" s="70"/>
      <c r="N1346" s="70"/>
      <c r="O1346" s="70"/>
      <c r="P1346" s="70"/>
      <c r="Q1346" s="70"/>
      <c r="R1346" s="70"/>
      <c r="S1346" s="70"/>
      <c r="T1346" s="70"/>
      <c r="U1346" s="70"/>
      <c r="V1346" s="70"/>
      <c r="W1346" s="70"/>
      <c r="X1346" s="70"/>
      <c r="Y1346" s="70"/>
      <c r="Z1346" s="70"/>
      <c r="AA1346" s="70"/>
      <c r="AB1346" s="70"/>
      <c r="AC1346" s="70"/>
      <c r="AD1346" s="70"/>
      <c r="AE1346" s="70"/>
      <c r="AF1346" s="70"/>
      <c r="AG1346" s="70"/>
      <c r="AH1346" s="70"/>
      <c r="AI1346" s="70"/>
      <c r="AJ1346" s="70"/>
      <c r="AK1346" s="70"/>
      <c r="AL1346" s="70"/>
      <c r="AM1346" s="70"/>
      <c r="AN1346" s="70"/>
      <c r="AO1346" s="70"/>
      <c r="AP1346" s="70"/>
      <c r="AQ1346" s="70"/>
      <c r="AR1346" s="70"/>
      <c r="AS1346" s="70"/>
      <c r="AT1346" s="70"/>
      <c r="AU1346" s="70"/>
      <c r="AV1346" s="70"/>
      <c r="AW1346" s="70"/>
      <c r="AX1346" s="70"/>
      <c r="AY1346" s="70"/>
      <c r="AZ1346" s="70"/>
      <c r="BA1346" s="70"/>
      <c r="BB1346" s="70"/>
      <c r="BC1346" s="70"/>
      <c r="BD1346" s="70"/>
      <c r="BE1346" s="70"/>
      <c r="BF1346" s="70"/>
      <c r="BG1346" s="70"/>
      <c r="BH1346" s="70"/>
      <c r="BI1346" s="70"/>
      <c r="BJ1346" s="70"/>
      <c r="BK1346" s="70"/>
      <c r="BL1346" s="70"/>
      <c r="BM1346" s="70"/>
      <c r="BN1346" s="70"/>
      <c r="BO1346" s="70"/>
      <c r="BP1346" s="70"/>
      <c r="BQ1346" s="70"/>
      <c r="BR1346" s="70"/>
      <c r="BS1346" s="70"/>
      <c r="BT1346" s="70"/>
      <c r="BU1346" s="70"/>
      <c r="BV1346" s="70"/>
      <c r="BW1346" s="70"/>
      <c r="BX1346" s="70"/>
      <c r="BY1346" s="70"/>
      <c r="BZ1346" s="70"/>
      <c r="CA1346" s="70"/>
    </row>
    <row r="1347" spans="2:79" s="67" customFormat="1" hidden="1">
      <c r="B1347" s="85"/>
      <c r="C1347" s="86"/>
      <c r="D1347" s="250"/>
      <c r="E1347" s="84"/>
      <c r="F1347" s="70"/>
      <c r="G1347" s="70"/>
      <c r="H1347" s="70"/>
      <c r="I1347" s="70"/>
      <c r="J1347" s="70"/>
      <c r="K1347" s="70"/>
      <c r="L1347" s="70"/>
      <c r="M1347" s="70"/>
      <c r="N1347" s="70"/>
      <c r="O1347" s="70"/>
      <c r="P1347" s="70"/>
      <c r="Q1347" s="70"/>
      <c r="R1347" s="70"/>
      <c r="S1347" s="70"/>
      <c r="T1347" s="70"/>
      <c r="U1347" s="70"/>
      <c r="V1347" s="70"/>
      <c r="W1347" s="70"/>
      <c r="X1347" s="70"/>
      <c r="Y1347" s="70"/>
      <c r="Z1347" s="70"/>
      <c r="AA1347" s="70"/>
      <c r="AB1347" s="70"/>
      <c r="AC1347" s="70"/>
      <c r="AD1347" s="70"/>
      <c r="AE1347" s="70"/>
      <c r="AF1347" s="70"/>
      <c r="AG1347" s="70"/>
      <c r="AH1347" s="70"/>
      <c r="AI1347" s="70"/>
      <c r="AJ1347" s="70"/>
      <c r="AK1347" s="70"/>
      <c r="AL1347" s="70"/>
      <c r="AM1347" s="70"/>
      <c r="AN1347" s="70"/>
      <c r="AO1347" s="70"/>
      <c r="AP1347" s="70"/>
      <c r="AQ1347" s="70"/>
      <c r="AR1347" s="70"/>
      <c r="AS1347" s="70"/>
      <c r="AT1347" s="70"/>
      <c r="AU1347" s="70"/>
      <c r="AV1347" s="70"/>
      <c r="AW1347" s="70"/>
      <c r="AX1347" s="70"/>
      <c r="AY1347" s="70"/>
      <c r="AZ1347" s="70"/>
      <c r="BA1347" s="70"/>
      <c r="BB1347" s="70"/>
      <c r="BC1347" s="70"/>
      <c r="BD1347" s="70"/>
      <c r="BE1347" s="70"/>
      <c r="BF1347" s="70"/>
      <c r="BG1347" s="70"/>
      <c r="BH1347" s="70"/>
      <c r="BI1347" s="70"/>
      <c r="BJ1347" s="70"/>
      <c r="BK1347" s="70"/>
      <c r="BL1347" s="70"/>
      <c r="BM1347" s="70"/>
      <c r="BN1347" s="70"/>
      <c r="BO1347" s="70"/>
      <c r="BP1347" s="70"/>
      <c r="BQ1347" s="70"/>
      <c r="BR1347" s="70"/>
      <c r="BS1347" s="70"/>
      <c r="BT1347" s="70"/>
      <c r="BU1347" s="70"/>
      <c r="BV1347" s="70"/>
      <c r="BW1347" s="70"/>
      <c r="BX1347" s="70"/>
      <c r="BY1347" s="70"/>
      <c r="BZ1347" s="70"/>
      <c r="CA1347" s="70"/>
    </row>
    <row r="1348" spans="2:79" s="67" customFormat="1" hidden="1">
      <c r="B1348" s="85"/>
      <c r="C1348" s="86"/>
      <c r="D1348" s="250"/>
      <c r="E1348" s="84"/>
      <c r="F1348" s="70"/>
      <c r="G1348" s="70"/>
      <c r="H1348" s="70"/>
      <c r="I1348" s="70"/>
      <c r="J1348" s="70"/>
      <c r="K1348" s="70"/>
      <c r="L1348" s="70"/>
      <c r="M1348" s="70"/>
      <c r="N1348" s="70"/>
      <c r="O1348" s="70"/>
      <c r="P1348" s="70"/>
      <c r="Q1348" s="70"/>
      <c r="R1348" s="70"/>
      <c r="S1348" s="70"/>
      <c r="T1348" s="70"/>
      <c r="U1348" s="70"/>
      <c r="V1348" s="70"/>
      <c r="W1348" s="70"/>
      <c r="X1348" s="70"/>
      <c r="Y1348" s="70"/>
      <c r="Z1348" s="70"/>
      <c r="AA1348" s="70"/>
      <c r="AB1348" s="70"/>
      <c r="AC1348" s="70"/>
      <c r="AD1348" s="70"/>
      <c r="AE1348" s="70"/>
      <c r="AF1348" s="70"/>
      <c r="AG1348" s="70"/>
      <c r="AH1348" s="70"/>
      <c r="AI1348" s="70"/>
      <c r="AJ1348" s="70"/>
      <c r="AK1348" s="70"/>
      <c r="AL1348" s="70"/>
      <c r="AM1348" s="70"/>
      <c r="AN1348" s="70"/>
      <c r="AO1348" s="70"/>
      <c r="AP1348" s="70"/>
      <c r="AQ1348" s="70"/>
      <c r="AR1348" s="70"/>
      <c r="AS1348" s="70"/>
      <c r="AT1348" s="70"/>
      <c r="AU1348" s="70"/>
      <c r="AV1348" s="70"/>
      <c r="AW1348" s="70"/>
      <c r="AX1348" s="70"/>
      <c r="AY1348" s="70"/>
      <c r="AZ1348" s="70"/>
      <c r="BA1348" s="70"/>
      <c r="BB1348" s="70"/>
      <c r="BC1348" s="70"/>
      <c r="BD1348" s="70"/>
      <c r="BE1348" s="70"/>
      <c r="BF1348" s="70"/>
      <c r="BG1348" s="70"/>
      <c r="BH1348" s="70"/>
      <c r="BI1348" s="70"/>
      <c r="BJ1348" s="70"/>
      <c r="BK1348" s="70"/>
      <c r="BL1348" s="70"/>
      <c r="BM1348" s="70"/>
      <c r="BN1348" s="70"/>
      <c r="BO1348" s="70"/>
      <c r="BP1348" s="70"/>
      <c r="BQ1348" s="70"/>
      <c r="BR1348" s="70"/>
      <c r="BS1348" s="70"/>
      <c r="BT1348" s="70"/>
      <c r="BU1348" s="70"/>
      <c r="BV1348" s="70"/>
      <c r="BW1348" s="70"/>
      <c r="BX1348" s="70"/>
      <c r="BY1348" s="70"/>
      <c r="BZ1348" s="70"/>
      <c r="CA1348" s="70"/>
    </row>
    <row r="1349" spans="2:79" s="67" customFormat="1" hidden="1">
      <c r="B1349" s="85"/>
      <c r="C1349" s="86"/>
      <c r="D1349" s="250"/>
      <c r="E1349" s="84"/>
      <c r="F1349" s="70"/>
      <c r="G1349" s="70"/>
      <c r="H1349" s="70"/>
      <c r="I1349" s="70"/>
      <c r="J1349" s="70"/>
      <c r="K1349" s="70"/>
      <c r="L1349" s="70"/>
      <c r="M1349" s="70"/>
      <c r="N1349" s="70"/>
      <c r="O1349" s="70"/>
      <c r="P1349" s="70"/>
      <c r="Q1349" s="70"/>
      <c r="R1349" s="70"/>
      <c r="S1349" s="70"/>
      <c r="T1349" s="70"/>
      <c r="U1349" s="70"/>
      <c r="V1349" s="70"/>
      <c r="W1349" s="70"/>
      <c r="X1349" s="70"/>
      <c r="Y1349" s="70"/>
      <c r="Z1349" s="70"/>
      <c r="AA1349" s="70"/>
      <c r="AB1349" s="70"/>
      <c r="AC1349" s="70"/>
      <c r="AD1349" s="70"/>
      <c r="AE1349" s="70"/>
      <c r="AF1349" s="70"/>
      <c r="AG1349" s="70"/>
      <c r="AH1349" s="70"/>
      <c r="AI1349" s="70"/>
      <c r="AJ1349" s="70"/>
      <c r="AK1349" s="70"/>
      <c r="AL1349" s="70"/>
      <c r="AM1349" s="70"/>
      <c r="AN1349" s="70"/>
      <c r="AO1349" s="70"/>
      <c r="AP1349" s="70"/>
      <c r="AQ1349" s="70"/>
      <c r="AR1349" s="70"/>
      <c r="AS1349" s="70"/>
      <c r="AT1349" s="70"/>
      <c r="AU1349" s="70"/>
      <c r="AV1349" s="70"/>
      <c r="AW1349" s="70"/>
      <c r="AX1349" s="70"/>
      <c r="AY1349" s="70"/>
      <c r="AZ1349" s="70"/>
      <c r="BA1349" s="70"/>
      <c r="BB1349" s="70"/>
      <c r="BC1349" s="70"/>
      <c r="BD1349" s="70"/>
      <c r="BE1349" s="70"/>
      <c r="BF1349" s="70"/>
      <c r="BG1349" s="70"/>
      <c r="BH1349" s="70"/>
      <c r="BI1349" s="70"/>
      <c r="BJ1349" s="70"/>
      <c r="BK1349" s="70"/>
      <c r="BL1349" s="70"/>
      <c r="BM1349" s="70"/>
      <c r="BN1349" s="70"/>
      <c r="BO1349" s="70"/>
      <c r="BP1349" s="70"/>
      <c r="BQ1349" s="70"/>
      <c r="BR1349" s="70"/>
      <c r="BS1349" s="70"/>
      <c r="BT1349" s="70"/>
      <c r="BU1349" s="70"/>
      <c r="BV1349" s="70"/>
      <c r="BW1349" s="70"/>
      <c r="BX1349" s="70"/>
      <c r="BY1349" s="70"/>
      <c r="BZ1349" s="70"/>
      <c r="CA1349" s="70"/>
    </row>
    <row r="1350" spans="2:79" s="67" customFormat="1" hidden="1">
      <c r="B1350" s="85"/>
      <c r="C1350" s="86"/>
      <c r="D1350" s="250"/>
      <c r="E1350" s="84"/>
      <c r="F1350" s="70"/>
      <c r="G1350" s="70"/>
      <c r="H1350" s="70"/>
      <c r="I1350" s="70"/>
      <c r="J1350" s="70"/>
      <c r="K1350" s="70"/>
      <c r="L1350" s="70"/>
      <c r="M1350" s="70"/>
      <c r="N1350" s="70"/>
      <c r="O1350" s="70"/>
      <c r="P1350" s="70"/>
      <c r="Q1350" s="70"/>
      <c r="R1350" s="70"/>
      <c r="S1350" s="70"/>
      <c r="T1350" s="70"/>
      <c r="U1350" s="70"/>
      <c r="V1350" s="70"/>
      <c r="W1350" s="70"/>
      <c r="X1350" s="70"/>
      <c r="Y1350" s="70"/>
      <c r="Z1350" s="70"/>
      <c r="AA1350" s="70"/>
      <c r="AB1350" s="70"/>
      <c r="AC1350" s="70"/>
      <c r="AD1350" s="70"/>
      <c r="AE1350" s="70"/>
      <c r="AF1350" s="70"/>
      <c r="AG1350" s="70"/>
      <c r="AH1350" s="70"/>
      <c r="AI1350" s="70"/>
      <c r="AJ1350" s="70"/>
      <c r="AK1350" s="70"/>
      <c r="AL1350" s="70"/>
      <c r="AM1350" s="70"/>
      <c r="AN1350" s="70"/>
      <c r="AO1350" s="70"/>
      <c r="AP1350" s="70"/>
      <c r="AQ1350" s="70"/>
      <c r="AR1350" s="70"/>
      <c r="AS1350" s="70"/>
      <c r="AT1350" s="70"/>
      <c r="AU1350" s="70"/>
      <c r="AV1350" s="70"/>
      <c r="AW1350" s="70"/>
      <c r="AX1350" s="70"/>
      <c r="AY1350" s="70"/>
      <c r="AZ1350" s="70"/>
      <c r="BA1350" s="70"/>
      <c r="BB1350" s="70"/>
      <c r="BC1350" s="70"/>
      <c r="BD1350" s="70"/>
      <c r="BE1350" s="70"/>
      <c r="BF1350" s="70"/>
      <c r="BG1350" s="70"/>
      <c r="BH1350" s="70"/>
      <c r="BI1350" s="70"/>
      <c r="BJ1350" s="70"/>
      <c r="BK1350" s="70"/>
      <c r="BL1350" s="70"/>
      <c r="BM1350" s="70"/>
      <c r="BN1350" s="70"/>
      <c r="BO1350" s="70"/>
      <c r="BP1350" s="70"/>
      <c r="BQ1350" s="70"/>
      <c r="BR1350" s="70"/>
      <c r="BS1350" s="70"/>
      <c r="BT1350" s="70"/>
      <c r="BU1350" s="70"/>
      <c r="BV1350" s="70"/>
      <c r="BW1350" s="70"/>
      <c r="BX1350" s="70"/>
      <c r="BY1350" s="70"/>
      <c r="BZ1350" s="70"/>
      <c r="CA1350" s="70"/>
    </row>
    <row r="1351" spans="2:79" s="67" customFormat="1" hidden="1">
      <c r="B1351" s="85"/>
      <c r="C1351" s="86"/>
      <c r="D1351" s="250"/>
      <c r="E1351" s="84"/>
      <c r="F1351" s="70"/>
      <c r="G1351" s="70"/>
      <c r="H1351" s="70"/>
      <c r="I1351" s="70"/>
      <c r="J1351" s="70"/>
      <c r="K1351" s="70"/>
      <c r="L1351" s="70"/>
      <c r="M1351" s="70"/>
      <c r="N1351" s="70"/>
      <c r="O1351" s="70"/>
      <c r="P1351" s="70"/>
      <c r="Q1351" s="70"/>
      <c r="R1351" s="70"/>
      <c r="S1351" s="70"/>
      <c r="T1351" s="70"/>
      <c r="U1351" s="70"/>
      <c r="V1351" s="70"/>
      <c r="W1351" s="70"/>
      <c r="X1351" s="70"/>
      <c r="Y1351" s="70"/>
      <c r="Z1351" s="70"/>
      <c r="AA1351" s="70"/>
      <c r="AB1351" s="70"/>
      <c r="AC1351" s="70"/>
      <c r="AD1351" s="70"/>
      <c r="AE1351" s="70"/>
      <c r="AF1351" s="70"/>
      <c r="AG1351" s="70"/>
      <c r="AH1351" s="70"/>
      <c r="AI1351" s="70"/>
      <c r="AJ1351" s="70"/>
      <c r="AK1351" s="70"/>
      <c r="AL1351" s="70"/>
      <c r="AM1351" s="70"/>
      <c r="AN1351" s="70"/>
      <c r="AO1351" s="70"/>
      <c r="AP1351" s="70"/>
      <c r="AQ1351" s="70"/>
      <c r="AR1351" s="70"/>
      <c r="AS1351" s="70"/>
      <c r="AT1351" s="70"/>
      <c r="AU1351" s="70"/>
      <c r="AV1351" s="70"/>
      <c r="AW1351" s="70"/>
      <c r="AX1351" s="70"/>
      <c r="AY1351" s="70"/>
      <c r="AZ1351" s="70"/>
      <c r="BA1351" s="70"/>
      <c r="BB1351" s="70"/>
      <c r="BC1351" s="70"/>
      <c r="BD1351" s="70"/>
      <c r="BE1351" s="70"/>
      <c r="BF1351" s="70"/>
      <c r="BG1351" s="70"/>
      <c r="BH1351" s="70"/>
      <c r="BI1351" s="70"/>
      <c r="BJ1351" s="70"/>
      <c r="BK1351" s="70"/>
      <c r="BL1351" s="70"/>
      <c r="BM1351" s="70"/>
      <c r="BN1351" s="70"/>
      <c r="BO1351" s="70"/>
      <c r="BP1351" s="70"/>
      <c r="BQ1351" s="70"/>
      <c r="BR1351" s="70"/>
      <c r="BS1351" s="70"/>
      <c r="BT1351" s="70"/>
      <c r="BU1351" s="70"/>
      <c r="BV1351" s="70"/>
      <c r="BW1351" s="70"/>
      <c r="BX1351" s="70"/>
      <c r="BY1351" s="70"/>
      <c r="BZ1351" s="70"/>
      <c r="CA1351" s="70"/>
    </row>
    <row r="1352" spans="2:79" s="67" customFormat="1" hidden="1">
      <c r="B1352" s="85"/>
      <c r="C1352" s="86"/>
      <c r="D1352" s="250"/>
      <c r="E1352" s="84"/>
      <c r="F1352" s="70"/>
      <c r="G1352" s="70"/>
      <c r="H1352" s="70"/>
      <c r="I1352" s="70"/>
      <c r="J1352" s="70"/>
      <c r="K1352" s="70"/>
      <c r="L1352" s="70"/>
      <c r="M1352" s="70"/>
      <c r="N1352" s="70"/>
      <c r="O1352" s="70"/>
      <c r="P1352" s="70"/>
      <c r="Q1352" s="70"/>
      <c r="R1352" s="70"/>
      <c r="S1352" s="70"/>
      <c r="T1352" s="70"/>
      <c r="U1352" s="70"/>
      <c r="V1352" s="70"/>
      <c r="W1352" s="70"/>
      <c r="X1352" s="70"/>
      <c r="Y1352" s="70"/>
      <c r="Z1352" s="70"/>
      <c r="AA1352" s="70"/>
      <c r="AB1352" s="70"/>
      <c r="AC1352" s="70"/>
      <c r="AD1352" s="70"/>
      <c r="AE1352" s="70"/>
      <c r="AF1352" s="70"/>
      <c r="AG1352" s="70"/>
      <c r="AH1352" s="70"/>
      <c r="AI1352" s="70"/>
      <c r="AJ1352" s="70"/>
      <c r="AK1352" s="70"/>
      <c r="AL1352" s="70"/>
      <c r="AM1352" s="70"/>
      <c r="AN1352" s="70"/>
      <c r="AO1352" s="70"/>
      <c r="AP1352" s="70"/>
      <c r="AQ1352" s="70"/>
      <c r="AR1352" s="70"/>
      <c r="AS1352" s="70"/>
      <c r="AT1352" s="70"/>
      <c r="AU1352" s="70"/>
      <c r="AV1352" s="70"/>
      <c r="AW1352" s="70"/>
      <c r="AX1352" s="70"/>
      <c r="AY1352" s="70"/>
      <c r="AZ1352" s="70"/>
      <c r="BA1352" s="70"/>
      <c r="BB1352" s="70"/>
      <c r="BC1352" s="70"/>
      <c r="BD1352" s="70"/>
      <c r="BE1352" s="70"/>
      <c r="BF1352" s="70"/>
      <c r="BG1352" s="70"/>
      <c r="BH1352" s="70"/>
      <c r="BI1352" s="70"/>
      <c r="BJ1352" s="70"/>
      <c r="BK1352" s="70"/>
      <c r="BL1352" s="70"/>
      <c r="BM1352" s="70"/>
      <c r="BN1352" s="70"/>
      <c r="BO1352" s="70"/>
      <c r="BP1352" s="70"/>
      <c r="BQ1352" s="70"/>
      <c r="BR1352" s="70"/>
      <c r="BS1352" s="70"/>
      <c r="BT1352" s="70"/>
      <c r="BU1352" s="70"/>
      <c r="BV1352" s="70"/>
      <c r="BW1352" s="70"/>
      <c r="BX1352" s="70"/>
      <c r="BY1352" s="70"/>
      <c r="BZ1352" s="70"/>
      <c r="CA1352" s="70"/>
    </row>
    <row r="1353" spans="2:79" s="67" customFormat="1" hidden="1">
      <c r="B1353" s="85"/>
      <c r="C1353" s="86"/>
      <c r="D1353" s="250"/>
      <c r="E1353" s="84"/>
      <c r="F1353" s="70"/>
      <c r="G1353" s="70"/>
      <c r="H1353" s="70"/>
      <c r="I1353" s="70"/>
      <c r="J1353" s="70"/>
      <c r="K1353" s="70"/>
      <c r="L1353" s="70"/>
      <c r="M1353" s="70"/>
      <c r="N1353" s="70"/>
      <c r="O1353" s="70"/>
      <c r="P1353" s="70"/>
      <c r="Q1353" s="70"/>
      <c r="R1353" s="70"/>
      <c r="S1353" s="70"/>
      <c r="T1353" s="70"/>
      <c r="U1353" s="70"/>
      <c r="V1353" s="70"/>
      <c r="W1353" s="70"/>
      <c r="X1353" s="70"/>
      <c r="Y1353" s="70"/>
      <c r="Z1353" s="70"/>
      <c r="AA1353" s="70"/>
      <c r="AB1353" s="70"/>
      <c r="AC1353" s="70"/>
      <c r="AD1353" s="70"/>
      <c r="AE1353" s="70"/>
      <c r="AF1353" s="70"/>
      <c r="AG1353" s="70"/>
      <c r="AH1353" s="70"/>
      <c r="AI1353" s="70"/>
      <c r="AJ1353" s="70"/>
      <c r="AK1353" s="70"/>
      <c r="AL1353" s="70"/>
      <c r="AM1353" s="70"/>
      <c r="AN1353" s="70"/>
      <c r="AO1353" s="70"/>
      <c r="AP1353" s="70"/>
      <c r="AQ1353" s="70"/>
      <c r="AR1353" s="70"/>
      <c r="AS1353" s="70"/>
      <c r="AT1353" s="70"/>
      <c r="AU1353" s="70"/>
      <c r="AV1353" s="70"/>
      <c r="AW1353" s="70"/>
      <c r="AX1353" s="70"/>
      <c r="AY1353" s="70"/>
      <c r="AZ1353" s="70"/>
      <c r="BA1353" s="70"/>
      <c r="BB1353" s="70"/>
      <c r="BC1353" s="70"/>
      <c r="BD1353" s="70"/>
      <c r="BE1353" s="70"/>
      <c r="BF1353" s="70"/>
      <c r="BG1353" s="70"/>
      <c r="BH1353" s="70"/>
      <c r="BI1353" s="70"/>
      <c r="BJ1353" s="70"/>
      <c r="BK1353" s="70"/>
      <c r="BL1353" s="70"/>
      <c r="BM1353" s="70"/>
      <c r="BN1353" s="70"/>
      <c r="BO1353" s="70"/>
      <c r="BP1353" s="70"/>
      <c r="BQ1353" s="70"/>
      <c r="BR1353" s="70"/>
      <c r="BS1353" s="70"/>
      <c r="BT1353" s="70"/>
      <c r="BU1353" s="70"/>
      <c r="BV1353" s="70"/>
      <c r="BW1353" s="70"/>
      <c r="BX1353" s="70"/>
      <c r="BY1353" s="70"/>
      <c r="BZ1353" s="70"/>
      <c r="CA1353" s="70"/>
    </row>
    <row r="1354" spans="2:79" s="67" customFormat="1" hidden="1">
      <c r="B1354" s="85"/>
      <c r="C1354" s="86"/>
      <c r="D1354" s="250"/>
      <c r="E1354" s="84"/>
      <c r="F1354" s="70"/>
      <c r="G1354" s="70"/>
      <c r="H1354" s="70"/>
      <c r="I1354" s="70"/>
      <c r="J1354" s="70"/>
      <c r="K1354" s="70"/>
      <c r="L1354" s="70"/>
      <c r="M1354" s="70"/>
      <c r="N1354" s="70"/>
      <c r="O1354" s="70"/>
      <c r="P1354" s="70"/>
      <c r="Q1354" s="70"/>
      <c r="R1354" s="70"/>
      <c r="S1354" s="70"/>
      <c r="T1354" s="70"/>
      <c r="U1354" s="70"/>
      <c r="V1354" s="70"/>
      <c r="W1354" s="70"/>
      <c r="X1354" s="70"/>
      <c r="Y1354" s="70"/>
      <c r="Z1354" s="70"/>
      <c r="AA1354" s="70"/>
      <c r="AB1354" s="70"/>
      <c r="AC1354" s="70"/>
      <c r="AD1354" s="70"/>
      <c r="AE1354" s="70"/>
      <c r="AF1354" s="70"/>
      <c r="AG1354" s="70"/>
      <c r="AH1354" s="70"/>
      <c r="AI1354" s="70"/>
      <c r="AJ1354" s="70"/>
      <c r="AK1354" s="70"/>
      <c r="AL1354" s="70"/>
      <c r="AM1354" s="70"/>
      <c r="AN1354" s="70"/>
      <c r="AO1354" s="70"/>
      <c r="AP1354" s="70"/>
      <c r="AQ1354" s="70"/>
      <c r="AR1354" s="70"/>
      <c r="AS1354" s="70"/>
      <c r="AT1354" s="70"/>
      <c r="AU1354" s="70"/>
      <c r="AV1354" s="70"/>
      <c r="AW1354" s="70"/>
      <c r="AX1354" s="70"/>
      <c r="AY1354" s="70"/>
      <c r="AZ1354" s="70"/>
      <c r="BA1354" s="70"/>
      <c r="BB1354" s="70"/>
      <c r="BC1354" s="70"/>
      <c r="BD1354" s="70"/>
      <c r="BE1354" s="70"/>
      <c r="BF1354" s="70"/>
      <c r="BG1354" s="70"/>
      <c r="BH1354" s="70"/>
      <c r="BI1354" s="70"/>
      <c r="BJ1354" s="70"/>
      <c r="BK1354" s="70"/>
      <c r="BL1354" s="70"/>
      <c r="BM1354" s="70"/>
      <c r="BN1354" s="70"/>
      <c r="BO1354" s="70"/>
      <c r="BP1354" s="70"/>
      <c r="BQ1354" s="70"/>
      <c r="BR1354" s="70"/>
      <c r="BS1354" s="70"/>
      <c r="BT1354" s="70"/>
      <c r="BU1354" s="70"/>
      <c r="BV1354" s="70"/>
      <c r="BW1354" s="70"/>
      <c r="BX1354" s="70"/>
      <c r="BY1354" s="70"/>
      <c r="BZ1354" s="70"/>
      <c r="CA1354" s="70"/>
    </row>
    <row r="1355" spans="2:79" s="67" customFormat="1" hidden="1">
      <c r="B1355" s="85"/>
      <c r="C1355" s="86"/>
      <c r="D1355" s="250"/>
      <c r="E1355" s="84"/>
      <c r="F1355" s="70"/>
      <c r="G1355" s="70"/>
      <c r="H1355" s="70"/>
      <c r="I1355" s="70"/>
      <c r="J1355" s="70"/>
      <c r="K1355" s="70"/>
      <c r="L1355" s="70"/>
      <c r="M1355" s="70"/>
      <c r="N1355" s="70"/>
      <c r="O1355" s="70"/>
      <c r="P1355" s="70"/>
      <c r="Q1355" s="70"/>
      <c r="R1355" s="70"/>
      <c r="S1355" s="70"/>
      <c r="T1355" s="70"/>
      <c r="U1355" s="70"/>
      <c r="V1355" s="70"/>
      <c r="W1355" s="70"/>
      <c r="X1355" s="70"/>
      <c r="Y1355" s="70"/>
      <c r="Z1355" s="70"/>
      <c r="AA1355" s="70"/>
      <c r="AB1355" s="70"/>
      <c r="AC1355" s="70"/>
      <c r="AD1355" s="70"/>
      <c r="AE1355" s="70"/>
      <c r="AF1355" s="70"/>
      <c r="AG1355" s="70"/>
      <c r="AH1355" s="70"/>
      <c r="AI1355" s="70"/>
      <c r="AJ1355" s="70"/>
      <c r="AK1355" s="70"/>
      <c r="AL1355" s="70"/>
      <c r="AM1355" s="70"/>
      <c r="AN1355" s="70"/>
      <c r="AO1355" s="70"/>
      <c r="AP1355" s="70"/>
      <c r="AQ1355" s="70"/>
      <c r="AR1355" s="70"/>
      <c r="AS1355" s="70"/>
      <c r="AT1355" s="70"/>
      <c r="AU1355" s="70"/>
      <c r="AV1355" s="70"/>
      <c r="AW1355" s="70"/>
      <c r="AX1355" s="70"/>
      <c r="AY1355" s="70"/>
      <c r="AZ1355" s="70"/>
      <c r="BA1355" s="70"/>
      <c r="BB1355" s="70"/>
      <c r="BC1355" s="70"/>
      <c r="BD1355" s="70"/>
      <c r="BE1355" s="70"/>
      <c r="BF1355" s="70"/>
      <c r="BG1355" s="70"/>
      <c r="BH1355" s="70"/>
      <c r="BI1355" s="70"/>
      <c r="BJ1355" s="70"/>
      <c r="BK1355" s="70"/>
      <c r="BL1355" s="70"/>
      <c r="BM1355" s="70"/>
      <c r="BN1355" s="70"/>
      <c r="BO1355" s="70"/>
      <c r="BP1355" s="70"/>
      <c r="BQ1355" s="70"/>
      <c r="BR1355" s="70"/>
      <c r="BS1355" s="70"/>
      <c r="BT1355" s="70"/>
      <c r="BU1355" s="70"/>
      <c r="BV1355" s="70"/>
      <c r="BW1355" s="70"/>
      <c r="BX1355" s="70"/>
      <c r="BY1355" s="70"/>
      <c r="BZ1355" s="70"/>
      <c r="CA1355" s="70"/>
    </row>
    <row r="1356" spans="2:79" s="67" customFormat="1" hidden="1">
      <c r="B1356" s="85"/>
      <c r="C1356" s="86"/>
      <c r="D1356" s="250"/>
      <c r="E1356" s="84"/>
      <c r="F1356" s="70"/>
      <c r="G1356" s="70"/>
      <c r="H1356" s="70"/>
      <c r="I1356" s="70"/>
      <c r="J1356" s="70"/>
      <c r="K1356" s="70"/>
      <c r="L1356" s="70"/>
      <c r="M1356" s="70"/>
      <c r="N1356" s="70"/>
      <c r="O1356" s="70"/>
      <c r="P1356" s="70"/>
      <c r="Q1356" s="70"/>
      <c r="R1356" s="70"/>
      <c r="S1356" s="70"/>
      <c r="T1356" s="70"/>
      <c r="U1356" s="70"/>
      <c r="V1356" s="70"/>
      <c r="W1356" s="70"/>
      <c r="X1356" s="70"/>
      <c r="Y1356" s="70"/>
      <c r="Z1356" s="70"/>
      <c r="AA1356" s="70"/>
      <c r="AB1356" s="70"/>
      <c r="AC1356" s="70"/>
      <c r="AD1356" s="70"/>
      <c r="AE1356" s="70"/>
      <c r="AF1356" s="70"/>
      <c r="AG1356" s="70"/>
      <c r="AH1356" s="70"/>
      <c r="AI1356" s="70"/>
      <c r="AJ1356" s="70"/>
      <c r="AK1356" s="70"/>
      <c r="AL1356" s="70"/>
      <c r="AM1356" s="70"/>
      <c r="AN1356" s="70"/>
      <c r="AO1356" s="70"/>
      <c r="AP1356" s="70"/>
      <c r="AQ1356" s="70"/>
      <c r="AR1356" s="70"/>
      <c r="AS1356" s="70"/>
      <c r="AT1356" s="70"/>
      <c r="AU1356" s="70"/>
      <c r="AV1356" s="70"/>
      <c r="AW1356" s="70"/>
      <c r="AX1356" s="70"/>
      <c r="AY1356" s="70"/>
      <c r="AZ1356" s="70"/>
      <c r="BA1356" s="70"/>
      <c r="BB1356" s="70"/>
      <c r="BC1356" s="70"/>
      <c r="BD1356" s="70"/>
      <c r="BE1356" s="70"/>
      <c r="BF1356" s="70"/>
      <c r="BG1356" s="70"/>
      <c r="BH1356" s="70"/>
      <c r="BI1356" s="70"/>
      <c r="BJ1356" s="70"/>
      <c r="BK1356" s="70"/>
      <c r="BL1356" s="70"/>
      <c r="BM1356" s="70"/>
      <c r="BN1356" s="70"/>
      <c r="BO1356" s="70"/>
      <c r="BP1356" s="70"/>
      <c r="BQ1356" s="70"/>
      <c r="BR1356" s="70"/>
      <c r="BS1356" s="70"/>
      <c r="BT1356" s="70"/>
      <c r="BU1356" s="70"/>
      <c r="BV1356" s="70"/>
      <c r="BW1356" s="70"/>
      <c r="BX1356" s="70"/>
      <c r="BY1356" s="70"/>
      <c r="BZ1356" s="70"/>
      <c r="CA1356" s="70"/>
    </row>
    <row r="1357" spans="2:79" s="67" customFormat="1" hidden="1">
      <c r="B1357" s="85"/>
      <c r="C1357" s="86"/>
      <c r="D1357" s="250"/>
      <c r="E1357" s="84"/>
      <c r="F1357" s="70"/>
      <c r="G1357" s="70"/>
      <c r="H1357" s="70"/>
      <c r="I1357" s="70"/>
      <c r="J1357" s="70"/>
      <c r="K1357" s="70"/>
      <c r="L1357" s="70"/>
      <c r="M1357" s="70"/>
      <c r="N1357" s="70"/>
      <c r="O1357" s="70"/>
      <c r="P1357" s="70"/>
      <c r="Q1357" s="70"/>
      <c r="R1357" s="70"/>
      <c r="S1357" s="70"/>
      <c r="T1357" s="70"/>
      <c r="U1357" s="70"/>
      <c r="V1357" s="70"/>
      <c r="W1357" s="70"/>
      <c r="X1357" s="70"/>
      <c r="Y1357" s="70"/>
      <c r="Z1357" s="70"/>
      <c r="AA1357" s="70"/>
      <c r="AB1357" s="70"/>
      <c r="AC1357" s="70"/>
      <c r="AD1357" s="70"/>
      <c r="AE1357" s="70"/>
      <c r="AF1357" s="70"/>
      <c r="AG1357" s="70"/>
      <c r="AH1357" s="70"/>
      <c r="AI1357" s="70"/>
      <c r="AJ1357" s="70"/>
      <c r="AK1357" s="70"/>
      <c r="AL1357" s="70"/>
      <c r="AM1357" s="70"/>
      <c r="AN1357" s="70"/>
      <c r="AO1357" s="70"/>
      <c r="AP1357" s="70"/>
      <c r="AQ1357" s="70"/>
      <c r="AR1357" s="70"/>
      <c r="AS1357" s="70"/>
      <c r="AT1357" s="70"/>
      <c r="AU1357" s="70"/>
      <c r="AV1357" s="70"/>
      <c r="AW1357" s="70"/>
      <c r="AX1357" s="70"/>
      <c r="AY1357" s="70"/>
      <c r="AZ1357" s="70"/>
      <c r="BA1357" s="70"/>
      <c r="BB1357" s="70"/>
      <c r="BC1357" s="70"/>
      <c r="BD1357" s="70"/>
      <c r="BE1357" s="70"/>
      <c r="BF1357" s="70"/>
      <c r="BG1357" s="70"/>
      <c r="BH1357" s="70"/>
      <c r="BI1357" s="70"/>
      <c r="BJ1357" s="70"/>
      <c r="BK1357" s="70"/>
      <c r="BL1357" s="70"/>
      <c r="BM1357" s="70"/>
      <c r="BN1357" s="70"/>
      <c r="BO1357" s="70"/>
      <c r="BP1357" s="70"/>
      <c r="BQ1357" s="70"/>
      <c r="BR1357" s="70"/>
      <c r="BS1357" s="70"/>
      <c r="BT1357" s="70"/>
      <c r="BU1357" s="70"/>
      <c r="BV1357" s="70"/>
      <c r="BW1357" s="70"/>
      <c r="BX1357" s="70"/>
      <c r="BY1357" s="70"/>
      <c r="BZ1357" s="70"/>
      <c r="CA1357" s="70"/>
    </row>
    <row r="1358" spans="2:79" s="67" customFormat="1" hidden="1">
      <c r="B1358" s="85"/>
      <c r="C1358" s="86"/>
      <c r="D1358" s="250"/>
      <c r="E1358" s="84"/>
      <c r="F1358" s="70"/>
      <c r="G1358" s="70"/>
      <c r="H1358" s="70"/>
      <c r="I1358" s="70"/>
      <c r="J1358" s="70"/>
      <c r="K1358" s="70"/>
      <c r="L1358" s="70"/>
      <c r="M1358" s="70"/>
      <c r="N1358" s="70"/>
      <c r="O1358" s="70"/>
      <c r="P1358" s="70"/>
      <c r="Q1358" s="70"/>
      <c r="R1358" s="70"/>
      <c r="S1358" s="70"/>
      <c r="T1358" s="70"/>
      <c r="U1358" s="70"/>
      <c r="V1358" s="70"/>
      <c r="W1358" s="70"/>
      <c r="X1358" s="70"/>
      <c r="Y1358" s="70"/>
      <c r="Z1358" s="70"/>
      <c r="AA1358" s="70"/>
      <c r="AB1358" s="70"/>
      <c r="AC1358" s="70"/>
      <c r="AD1358" s="70"/>
      <c r="AE1358" s="70"/>
      <c r="AF1358" s="70"/>
      <c r="AG1358" s="70"/>
      <c r="AH1358" s="70"/>
      <c r="AI1358" s="70"/>
      <c r="AJ1358" s="70"/>
      <c r="AK1358" s="70"/>
      <c r="AL1358" s="70"/>
      <c r="AM1358" s="70"/>
      <c r="AN1358" s="70"/>
      <c r="AO1358" s="70"/>
      <c r="AP1358" s="70"/>
      <c r="AQ1358" s="70"/>
      <c r="AR1358" s="70"/>
      <c r="AS1358" s="70"/>
      <c r="AT1358" s="70"/>
      <c r="AU1358" s="70"/>
      <c r="AV1358" s="70"/>
      <c r="AW1358" s="70"/>
      <c r="AX1358" s="70"/>
      <c r="AY1358" s="70"/>
      <c r="AZ1358" s="70"/>
      <c r="BA1358" s="70"/>
      <c r="BB1358" s="70"/>
      <c r="BC1358" s="70"/>
      <c r="BD1358" s="70"/>
      <c r="BE1358" s="70"/>
      <c r="BF1358" s="70"/>
      <c r="BG1358" s="70"/>
      <c r="BH1358" s="70"/>
      <c r="BI1358" s="70"/>
      <c r="BJ1358" s="70"/>
      <c r="BK1358" s="70"/>
      <c r="BL1358" s="70"/>
      <c r="BM1358" s="70"/>
      <c r="BN1358" s="70"/>
      <c r="BO1358" s="70"/>
      <c r="BP1358" s="70"/>
      <c r="BQ1358" s="70"/>
      <c r="BR1358" s="70"/>
      <c r="BS1358" s="70"/>
      <c r="BT1358" s="70"/>
      <c r="BU1358" s="70"/>
      <c r="BV1358" s="70"/>
      <c r="BW1358" s="70"/>
      <c r="BX1358" s="70"/>
      <c r="BY1358" s="70"/>
      <c r="BZ1358" s="70"/>
      <c r="CA1358" s="70"/>
    </row>
    <row r="1359" spans="2:79" s="67" customFormat="1" hidden="1">
      <c r="B1359" s="85"/>
      <c r="C1359" s="86"/>
      <c r="D1359" s="250"/>
      <c r="E1359" s="84"/>
      <c r="F1359" s="70"/>
      <c r="G1359" s="70"/>
      <c r="H1359" s="70"/>
      <c r="I1359" s="70"/>
      <c r="J1359" s="70"/>
      <c r="K1359" s="70"/>
      <c r="L1359" s="70"/>
      <c r="M1359" s="70"/>
      <c r="N1359" s="70"/>
      <c r="O1359" s="70"/>
      <c r="P1359" s="70"/>
      <c r="Q1359" s="70"/>
      <c r="R1359" s="70"/>
      <c r="S1359" s="70"/>
      <c r="T1359" s="70"/>
      <c r="U1359" s="70"/>
      <c r="V1359" s="70"/>
      <c r="W1359" s="70"/>
      <c r="X1359" s="70"/>
      <c r="Y1359" s="70"/>
      <c r="Z1359" s="70"/>
      <c r="AA1359" s="70"/>
      <c r="AB1359" s="70"/>
      <c r="AC1359" s="70"/>
      <c r="AD1359" s="70"/>
      <c r="AE1359" s="70"/>
      <c r="AF1359" s="70"/>
      <c r="AG1359" s="70"/>
      <c r="AH1359" s="70"/>
      <c r="AI1359" s="70"/>
      <c r="AJ1359" s="70"/>
      <c r="AK1359" s="70"/>
      <c r="AL1359" s="70"/>
      <c r="AM1359" s="70"/>
      <c r="AN1359" s="70"/>
      <c r="AO1359" s="70"/>
      <c r="AP1359" s="70"/>
      <c r="AQ1359" s="70"/>
      <c r="AR1359" s="70"/>
      <c r="AS1359" s="70"/>
      <c r="AT1359" s="70"/>
      <c r="AU1359" s="70"/>
      <c r="AV1359" s="70"/>
      <c r="AW1359" s="70"/>
      <c r="AX1359" s="70"/>
      <c r="AY1359" s="70"/>
      <c r="AZ1359" s="70"/>
      <c r="BA1359" s="70"/>
      <c r="BB1359" s="70"/>
      <c r="BC1359" s="70"/>
      <c r="BD1359" s="70"/>
      <c r="BE1359" s="70"/>
      <c r="BF1359" s="70"/>
      <c r="BG1359" s="70"/>
      <c r="BH1359" s="70"/>
      <c r="BI1359" s="70"/>
      <c r="BJ1359" s="70"/>
      <c r="BK1359" s="70"/>
      <c r="BL1359" s="70"/>
      <c r="BM1359" s="70"/>
      <c r="BN1359" s="70"/>
      <c r="BO1359" s="70"/>
      <c r="BP1359" s="70"/>
      <c r="BQ1359" s="70"/>
      <c r="BR1359" s="70"/>
      <c r="BS1359" s="70"/>
      <c r="BT1359" s="70"/>
      <c r="BU1359" s="70"/>
      <c r="BV1359" s="70"/>
      <c r="BW1359" s="70"/>
      <c r="BX1359" s="70"/>
      <c r="BY1359" s="70"/>
      <c r="BZ1359" s="70"/>
      <c r="CA1359" s="70"/>
    </row>
    <row r="1360" spans="2:79" s="67" customFormat="1" hidden="1">
      <c r="B1360" s="85"/>
      <c r="C1360" s="86"/>
      <c r="D1360" s="250"/>
      <c r="E1360" s="84"/>
      <c r="F1360" s="70"/>
      <c r="G1360" s="70"/>
      <c r="H1360" s="70"/>
      <c r="I1360" s="70"/>
      <c r="J1360" s="70"/>
      <c r="K1360" s="70"/>
      <c r="L1360" s="70"/>
      <c r="M1360" s="70"/>
      <c r="N1360" s="70"/>
      <c r="O1360" s="70"/>
      <c r="P1360" s="70"/>
      <c r="Q1360" s="70"/>
      <c r="R1360" s="70"/>
      <c r="S1360" s="70"/>
      <c r="T1360" s="70"/>
      <c r="U1360" s="70"/>
      <c r="V1360" s="70"/>
      <c r="W1360" s="70"/>
      <c r="X1360" s="70"/>
      <c r="Y1360" s="70"/>
      <c r="Z1360" s="70"/>
      <c r="AA1360" s="70"/>
      <c r="AB1360" s="70"/>
      <c r="AC1360" s="70"/>
      <c r="AD1360" s="70"/>
      <c r="AE1360" s="70"/>
      <c r="AF1360" s="70"/>
      <c r="AG1360" s="70"/>
      <c r="AH1360" s="70"/>
      <c r="AI1360" s="70"/>
      <c r="AJ1360" s="70"/>
      <c r="AK1360" s="70"/>
      <c r="AL1360" s="70"/>
      <c r="AM1360" s="70"/>
      <c r="AN1360" s="70"/>
      <c r="AO1360" s="70"/>
      <c r="AP1360" s="70"/>
      <c r="AQ1360" s="70"/>
      <c r="AR1360" s="70"/>
      <c r="AS1360" s="70"/>
      <c r="AT1360" s="70"/>
      <c r="AU1360" s="70"/>
      <c r="AV1360" s="70"/>
      <c r="AW1360" s="70"/>
      <c r="AX1360" s="70"/>
      <c r="AY1360" s="70"/>
      <c r="AZ1360" s="70"/>
      <c r="BA1360" s="70"/>
      <c r="BB1360" s="70"/>
      <c r="BC1360" s="70"/>
      <c r="BD1360" s="70"/>
      <c r="BE1360" s="70"/>
      <c r="BF1360" s="70"/>
      <c r="BG1360" s="70"/>
      <c r="BH1360" s="70"/>
      <c r="BI1360" s="70"/>
      <c r="BJ1360" s="70"/>
      <c r="BK1360" s="70"/>
      <c r="BL1360" s="70"/>
      <c r="BM1360" s="70"/>
      <c r="BN1360" s="70"/>
      <c r="BO1360" s="70"/>
      <c r="BP1360" s="70"/>
      <c r="BQ1360" s="70"/>
      <c r="BR1360" s="70"/>
      <c r="BS1360" s="70"/>
      <c r="BT1360" s="70"/>
      <c r="BU1360" s="70"/>
      <c r="BV1360" s="70"/>
      <c r="BW1360" s="70"/>
      <c r="BX1360" s="70"/>
      <c r="BY1360" s="70"/>
      <c r="BZ1360" s="70"/>
      <c r="CA1360" s="70"/>
    </row>
    <row r="1361" spans="2:79" s="67" customFormat="1" hidden="1">
      <c r="B1361" s="85"/>
      <c r="C1361" s="86"/>
      <c r="D1361" s="250"/>
      <c r="E1361" s="84"/>
      <c r="F1361" s="70"/>
      <c r="G1361" s="70"/>
      <c r="H1361" s="70"/>
      <c r="I1361" s="70"/>
      <c r="J1361" s="70"/>
      <c r="K1361" s="70"/>
      <c r="L1361" s="70"/>
      <c r="M1361" s="70"/>
      <c r="N1361" s="70"/>
      <c r="O1361" s="70"/>
      <c r="P1361" s="70"/>
      <c r="Q1361" s="70"/>
      <c r="R1361" s="70"/>
      <c r="S1361" s="70"/>
      <c r="T1361" s="70"/>
      <c r="U1361" s="70"/>
      <c r="V1361" s="70"/>
      <c r="W1361" s="70"/>
      <c r="X1361" s="70"/>
      <c r="Y1361" s="70"/>
      <c r="Z1361" s="70"/>
      <c r="AA1361" s="70"/>
      <c r="AB1361" s="70"/>
      <c r="AC1361" s="70"/>
      <c r="AD1361" s="70"/>
      <c r="AE1361" s="70"/>
      <c r="AF1361" s="70"/>
      <c r="AG1361" s="70"/>
      <c r="AH1361" s="70"/>
      <c r="AI1361" s="70"/>
      <c r="AJ1361" s="70"/>
      <c r="AK1361" s="70"/>
      <c r="AL1361" s="70"/>
      <c r="AM1361" s="70"/>
      <c r="AN1361" s="70"/>
      <c r="AO1361" s="70"/>
      <c r="AP1361" s="70"/>
      <c r="AQ1361" s="70"/>
      <c r="AR1361" s="70"/>
      <c r="AS1361" s="70"/>
      <c r="AT1361" s="70"/>
      <c r="AU1361" s="70"/>
      <c r="AV1361" s="70"/>
      <c r="AW1361" s="70"/>
      <c r="AX1361" s="70"/>
      <c r="AY1361" s="70"/>
      <c r="AZ1361" s="70"/>
      <c r="BA1361" s="70"/>
      <c r="BB1361" s="70"/>
      <c r="BC1361" s="70"/>
      <c r="BD1361" s="70"/>
      <c r="BE1361" s="70"/>
      <c r="BF1361" s="70"/>
      <c r="BG1361" s="70"/>
      <c r="BH1361" s="70"/>
      <c r="BI1361" s="70"/>
      <c r="BJ1361" s="70"/>
      <c r="BK1361" s="70"/>
      <c r="BL1361" s="70"/>
      <c r="BM1361" s="70"/>
      <c r="BN1361" s="70"/>
      <c r="BO1361" s="70"/>
      <c r="BP1361" s="70"/>
      <c r="BQ1361" s="70"/>
      <c r="BR1361" s="70"/>
      <c r="BS1361" s="70"/>
      <c r="BT1361" s="70"/>
      <c r="BU1361" s="70"/>
      <c r="BV1361" s="70"/>
      <c r="BW1361" s="70"/>
      <c r="BX1361" s="70"/>
      <c r="BY1361" s="70"/>
      <c r="BZ1361" s="70"/>
      <c r="CA1361" s="70"/>
    </row>
    <row r="1362" spans="2:79" s="67" customFormat="1" hidden="1">
      <c r="B1362" s="85"/>
      <c r="C1362" s="86"/>
      <c r="D1362" s="250"/>
      <c r="E1362" s="84"/>
      <c r="F1362" s="70"/>
      <c r="G1362" s="70"/>
      <c r="H1362" s="70"/>
      <c r="I1362" s="70"/>
      <c r="J1362" s="70"/>
      <c r="K1362" s="70"/>
      <c r="L1362" s="70"/>
      <c r="M1362" s="70"/>
      <c r="N1362" s="70"/>
      <c r="O1362" s="70"/>
      <c r="P1362" s="70"/>
      <c r="Q1362" s="70"/>
      <c r="R1362" s="70"/>
      <c r="S1362" s="70"/>
      <c r="T1362" s="70"/>
      <c r="U1362" s="70"/>
      <c r="V1362" s="70"/>
      <c r="W1362" s="70"/>
      <c r="X1362" s="70"/>
      <c r="Y1362" s="70"/>
      <c r="Z1362" s="70"/>
      <c r="AA1362" s="70"/>
      <c r="AB1362" s="70"/>
      <c r="AC1362" s="70"/>
      <c r="AD1362" s="70"/>
      <c r="AE1362" s="70"/>
      <c r="AF1362" s="70"/>
      <c r="AG1362" s="70"/>
      <c r="AH1362" s="70"/>
      <c r="AI1362" s="70"/>
      <c r="AJ1362" s="70"/>
      <c r="AK1362" s="70"/>
      <c r="AL1362" s="70"/>
      <c r="AM1362" s="70"/>
      <c r="AN1362" s="70"/>
      <c r="AO1362" s="70"/>
      <c r="AP1362" s="70"/>
      <c r="AQ1362" s="70"/>
      <c r="AR1362" s="70"/>
      <c r="AS1362" s="70"/>
      <c r="AT1362" s="70"/>
      <c r="AU1362" s="70"/>
      <c r="AV1362" s="70"/>
      <c r="AW1362" s="70"/>
      <c r="AX1362" s="70"/>
      <c r="AY1362" s="70"/>
      <c r="AZ1362" s="70"/>
      <c r="BA1362" s="70"/>
      <c r="BB1362" s="70"/>
      <c r="BC1362" s="70"/>
      <c r="BD1362" s="70"/>
      <c r="BE1362" s="70"/>
      <c r="BF1362" s="70"/>
      <c r="BG1362" s="70"/>
      <c r="BH1362" s="70"/>
      <c r="BI1362" s="70"/>
      <c r="BJ1362" s="70"/>
      <c r="BK1362" s="70"/>
      <c r="BL1362" s="70"/>
      <c r="BM1362" s="70"/>
      <c r="BN1362" s="70"/>
      <c r="BO1362" s="70"/>
      <c r="BP1362" s="70"/>
      <c r="BQ1362" s="70"/>
      <c r="BR1362" s="70"/>
      <c r="BS1362" s="70"/>
      <c r="BT1362" s="70"/>
      <c r="BU1362" s="70"/>
      <c r="BV1362" s="70"/>
      <c r="BW1362" s="70"/>
      <c r="BX1362" s="70"/>
      <c r="BY1362" s="70"/>
      <c r="BZ1362" s="70"/>
      <c r="CA1362" s="70"/>
    </row>
    <row r="1363" spans="2:79" s="67" customFormat="1" hidden="1">
      <c r="B1363" s="85"/>
      <c r="C1363" s="86"/>
      <c r="D1363" s="250"/>
      <c r="E1363" s="84"/>
      <c r="F1363" s="70"/>
      <c r="G1363" s="70"/>
      <c r="H1363" s="70"/>
      <c r="I1363" s="70"/>
      <c r="J1363" s="70"/>
      <c r="K1363" s="70"/>
      <c r="L1363" s="70"/>
      <c r="M1363" s="70"/>
      <c r="N1363" s="70"/>
      <c r="O1363" s="70"/>
      <c r="P1363" s="70"/>
      <c r="Q1363" s="70"/>
      <c r="R1363" s="70"/>
      <c r="S1363" s="70"/>
      <c r="T1363" s="70"/>
      <c r="U1363" s="70"/>
      <c r="V1363" s="70"/>
      <c r="W1363" s="70"/>
      <c r="X1363" s="70"/>
      <c r="Y1363" s="70"/>
      <c r="Z1363" s="70"/>
      <c r="AA1363" s="70"/>
      <c r="AB1363" s="70"/>
      <c r="AC1363" s="70"/>
      <c r="AD1363" s="70"/>
      <c r="AE1363" s="70"/>
      <c r="AF1363" s="70"/>
      <c r="AG1363" s="70"/>
      <c r="AH1363" s="70"/>
      <c r="AI1363" s="70"/>
      <c r="AJ1363" s="70"/>
      <c r="AK1363" s="70"/>
      <c r="AL1363" s="70"/>
      <c r="AM1363" s="70"/>
      <c r="AN1363" s="70"/>
      <c r="AO1363" s="70"/>
      <c r="AP1363" s="70"/>
      <c r="AQ1363" s="70"/>
      <c r="AR1363" s="70"/>
      <c r="AS1363" s="70"/>
      <c r="AT1363" s="70"/>
      <c r="AU1363" s="70"/>
      <c r="AV1363" s="70"/>
      <c r="AW1363" s="70"/>
      <c r="AX1363" s="70"/>
      <c r="AY1363" s="70"/>
      <c r="AZ1363" s="70"/>
      <c r="BA1363" s="70"/>
      <c r="BB1363" s="70"/>
      <c r="BC1363" s="70"/>
      <c r="BD1363" s="70"/>
      <c r="BE1363" s="70"/>
      <c r="BF1363" s="70"/>
      <c r="BG1363" s="70"/>
      <c r="BH1363" s="70"/>
      <c r="BI1363" s="70"/>
      <c r="BJ1363" s="70"/>
      <c r="BK1363" s="70"/>
      <c r="BL1363" s="70"/>
      <c r="BM1363" s="70"/>
      <c r="BN1363" s="70"/>
      <c r="BO1363" s="70"/>
      <c r="BP1363" s="70"/>
      <c r="BQ1363" s="70"/>
      <c r="BR1363" s="70"/>
      <c r="BS1363" s="70"/>
      <c r="BT1363" s="70"/>
      <c r="BU1363" s="70"/>
      <c r="BV1363" s="70"/>
      <c r="BW1363" s="70"/>
      <c r="BX1363" s="70"/>
      <c r="BY1363" s="70"/>
      <c r="BZ1363" s="70"/>
      <c r="CA1363" s="70"/>
    </row>
    <row r="1364" spans="2:79" s="67" customFormat="1" hidden="1">
      <c r="B1364" s="85"/>
      <c r="C1364" s="86"/>
      <c r="D1364" s="250"/>
      <c r="E1364" s="84"/>
      <c r="F1364" s="70"/>
      <c r="G1364" s="70"/>
      <c r="H1364" s="70"/>
      <c r="I1364" s="70"/>
      <c r="J1364" s="70"/>
      <c r="K1364" s="70"/>
      <c r="L1364" s="70"/>
      <c r="M1364" s="70"/>
      <c r="N1364" s="70"/>
      <c r="O1364" s="70"/>
      <c r="P1364" s="70"/>
      <c r="Q1364" s="70"/>
      <c r="R1364" s="70"/>
      <c r="S1364" s="70"/>
      <c r="T1364" s="70"/>
      <c r="U1364" s="70"/>
      <c r="V1364" s="70"/>
      <c r="W1364" s="70"/>
      <c r="X1364" s="70"/>
      <c r="Y1364" s="70"/>
      <c r="Z1364" s="70"/>
      <c r="AA1364" s="70"/>
      <c r="AB1364" s="70"/>
      <c r="AC1364" s="70"/>
      <c r="AD1364" s="70"/>
      <c r="AE1364" s="70"/>
      <c r="AF1364" s="70"/>
      <c r="AG1364" s="70"/>
      <c r="AH1364" s="70"/>
      <c r="AI1364" s="70"/>
      <c r="AJ1364" s="70"/>
      <c r="AK1364" s="70"/>
      <c r="AL1364" s="70"/>
      <c r="AM1364" s="70"/>
      <c r="AN1364" s="70"/>
      <c r="AO1364" s="70"/>
      <c r="AP1364" s="70"/>
      <c r="AQ1364" s="70"/>
      <c r="AR1364" s="70"/>
      <c r="AS1364" s="70"/>
      <c r="AT1364" s="70"/>
      <c r="AU1364" s="70"/>
      <c r="AV1364" s="70"/>
      <c r="AW1364" s="70"/>
      <c r="AX1364" s="70"/>
      <c r="AY1364" s="70"/>
      <c r="AZ1364" s="70"/>
      <c r="BA1364" s="70"/>
      <c r="BB1364" s="70"/>
      <c r="BC1364" s="70"/>
      <c r="BD1364" s="70"/>
      <c r="BE1364" s="70"/>
      <c r="BF1364" s="70"/>
      <c r="BG1364" s="70"/>
      <c r="BH1364" s="70"/>
      <c r="BI1364" s="70"/>
      <c r="BJ1364" s="70"/>
      <c r="BK1364" s="70"/>
      <c r="BL1364" s="70"/>
      <c r="BM1364" s="70"/>
      <c r="BN1364" s="70"/>
      <c r="BO1364" s="70"/>
      <c r="BP1364" s="70"/>
      <c r="BQ1364" s="70"/>
      <c r="BR1364" s="70"/>
      <c r="BS1364" s="70"/>
      <c r="BT1364" s="70"/>
      <c r="BU1364" s="70"/>
      <c r="BV1364" s="70"/>
      <c r="BW1364" s="70"/>
      <c r="BX1364" s="70"/>
      <c r="BY1364" s="70"/>
      <c r="BZ1364" s="70"/>
      <c r="CA1364" s="70"/>
    </row>
    <row r="1365" spans="2:79" s="67" customFormat="1" hidden="1">
      <c r="B1365" s="85"/>
      <c r="C1365" s="86"/>
      <c r="D1365" s="250"/>
      <c r="E1365" s="84"/>
      <c r="F1365" s="70"/>
      <c r="G1365" s="70"/>
      <c r="H1365" s="70"/>
      <c r="I1365" s="70"/>
      <c r="J1365" s="70"/>
      <c r="K1365" s="70"/>
      <c r="L1365" s="70"/>
      <c r="M1365" s="70"/>
      <c r="N1365" s="70"/>
      <c r="O1365" s="70"/>
      <c r="P1365" s="70"/>
      <c r="Q1365" s="70"/>
      <c r="R1365" s="70"/>
      <c r="S1365" s="70"/>
      <c r="T1365" s="70"/>
      <c r="U1365" s="70"/>
      <c r="V1365" s="70"/>
      <c r="W1365" s="70"/>
      <c r="X1365" s="70"/>
      <c r="Y1365" s="70"/>
      <c r="Z1365" s="70"/>
      <c r="AA1365" s="70"/>
      <c r="AB1365" s="70"/>
      <c r="AC1365" s="70"/>
      <c r="AD1365" s="70"/>
      <c r="AE1365" s="70"/>
      <c r="AF1365" s="70"/>
      <c r="AG1365" s="70"/>
      <c r="AH1365" s="70"/>
      <c r="AI1365" s="70"/>
      <c r="AJ1365" s="70"/>
      <c r="AK1365" s="70"/>
      <c r="AL1365" s="70"/>
      <c r="AM1365" s="70"/>
      <c r="AN1365" s="70"/>
      <c r="AO1365" s="70"/>
      <c r="AP1365" s="70"/>
      <c r="AQ1365" s="70"/>
      <c r="AR1365" s="70"/>
      <c r="AS1365" s="70"/>
      <c r="AT1365" s="70"/>
      <c r="AU1365" s="70"/>
      <c r="AV1365" s="70"/>
      <c r="AW1365" s="70"/>
      <c r="AX1365" s="70"/>
      <c r="AY1365" s="70"/>
      <c r="AZ1365" s="70"/>
      <c r="BA1365" s="70"/>
      <c r="BB1365" s="70"/>
      <c r="BC1365" s="70"/>
      <c r="BD1365" s="70"/>
      <c r="BE1365" s="70"/>
      <c r="BF1365" s="70"/>
      <c r="BG1365" s="70"/>
      <c r="BH1365" s="70"/>
      <c r="BI1365" s="70"/>
      <c r="BJ1365" s="70"/>
      <c r="BK1365" s="70"/>
      <c r="BL1365" s="70"/>
      <c r="BM1365" s="70"/>
      <c r="BN1365" s="70"/>
      <c r="BO1365" s="70"/>
      <c r="BP1365" s="70"/>
      <c r="BQ1365" s="70"/>
      <c r="BR1365" s="70"/>
      <c r="BS1365" s="70"/>
      <c r="BT1365" s="70"/>
      <c r="BU1365" s="70"/>
      <c r="BV1365" s="70"/>
      <c r="BW1365" s="70"/>
      <c r="BX1365" s="70"/>
      <c r="BY1365" s="70"/>
      <c r="BZ1365" s="70"/>
      <c r="CA1365" s="70"/>
    </row>
    <row r="1366" spans="2:79" s="67" customFormat="1" hidden="1">
      <c r="B1366" s="85"/>
      <c r="C1366" s="86"/>
      <c r="D1366" s="250"/>
      <c r="E1366" s="84"/>
      <c r="F1366" s="70"/>
      <c r="G1366" s="70"/>
      <c r="H1366" s="70"/>
      <c r="I1366" s="70"/>
      <c r="J1366" s="70"/>
      <c r="K1366" s="70"/>
      <c r="L1366" s="70"/>
      <c r="M1366" s="70"/>
      <c r="N1366" s="70"/>
      <c r="O1366" s="70"/>
      <c r="P1366" s="70"/>
      <c r="Q1366" s="70"/>
      <c r="R1366" s="70"/>
      <c r="S1366" s="70"/>
      <c r="T1366" s="70"/>
      <c r="U1366" s="70"/>
      <c r="V1366" s="70"/>
      <c r="W1366" s="70"/>
      <c r="X1366" s="70"/>
      <c r="Y1366" s="70"/>
      <c r="Z1366" s="70"/>
      <c r="AA1366" s="70"/>
      <c r="AB1366" s="70"/>
      <c r="AC1366" s="70"/>
      <c r="AD1366" s="70"/>
      <c r="AE1366" s="70"/>
      <c r="AF1366" s="70"/>
      <c r="AG1366" s="70"/>
      <c r="AH1366" s="70"/>
      <c r="AI1366" s="70"/>
      <c r="AJ1366" s="70"/>
      <c r="AK1366" s="70"/>
      <c r="AL1366" s="70"/>
      <c r="AM1366" s="70"/>
      <c r="AN1366" s="70"/>
      <c r="AO1366" s="70"/>
      <c r="AP1366" s="70"/>
      <c r="AQ1366" s="70"/>
      <c r="AR1366" s="70"/>
      <c r="AS1366" s="70"/>
      <c r="AT1366" s="70"/>
      <c r="AU1366" s="70"/>
      <c r="AV1366" s="70"/>
      <c r="AW1366" s="70"/>
      <c r="AX1366" s="70"/>
      <c r="AY1366" s="70"/>
      <c r="AZ1366" s="70"/>
      <c r="BA1366" s="70"/>
      <c r="BB1366" s="70"/>
      <c r="BC1366" s="70"/>
      <c r="BD1366" s="70"/>
      <c r="BE1366" s="70"/>
      <c r="BF1366" s="70"/>
      <c r="BG1366" s="70"/>
      <c r="BH1366" s="70"/>
      <c r="BI1366" s="70"/>
      <c r="BJ1366" s="70"/>
      <c r="BK1366" s="70"/>
      <c r="BL1366" s="70"/>
      <c r="BM1366" s="70"/>
      <c r="BN1366" s="70"/>
      <c r="BO1366" s="70"/>
      <c r="BP1366" s="70"/>
      <c r="BQ1366" s="70"/>
      <c r="BR1366" s="70"/>
      <c r="BS1366" s="70"/>
      <c r="BT1366" s="70"/>
      <c r="BU1366" s="70"/>
      <c r="BV1366" s="70"/>
      <c r="BW1366" s="70"/>
      <c r="BX1366" s="70"/>
      <c r="BY1366" s="70"/>
      <c r="BZ1366" s="70"/>
      <c r="CA1366" s="70"/>
    </row>
    <row r="1367" spans="2:79" s="67" customFormat="1" hidden="1">
      <c r="B1367" s="85"/>
      <c r="C1367" s="86"/>
      <c r="D1367" s="250"/>
      <c r="E1367" s="84"/>
      <c r="F1367" s="70"/>
      <c r="G1367" s="70"/>
      <c r="H1367" s="70"/>
      <c r="I1367" s="70"/>
      <c r="J1367" s="70"/>
      <c r="K1367" s="70"/>
      <c r="L1367" s="70"/>
      <c r="M1367" s="70"/>
      <c r="N1367" s="70"/>
      <c r="O1367" s="70"/>
      <c r="P1367" s="70"/>
      <c r="Q1367" s="70"/>
      <c r="R1367" s="70"/>
      <c r="S1367" s="70"/>
      <c r="T1367" s="70"/>
      <c r="U1367" s="70"/>
      <c r="V1367" s="70"/>
      <c r="W1367" s="70"/>
      <c r="X1367" s="70"/>
      <c r="Y1367" s="70"/>
      <c r="Z1367" s="70"/>
      <c r="AA1367" s="70"/>
      <c r="AB1367" s="70"/>
      <c r="AC1367" s="70"/>
      <c r="AD1367" s="70"/>
      <c r="AE1367" s="70"/>
      <c r="AF1367" s="70"/>
      <c r="AG1367" s="70"/>
      <c r="AH1367" s="70"/>
      <c r="AI1367" s="70"/>
      <c r="AJ1367" s="70"/>
      <c r="AK1367" s="70"/>
      <c r="AL1367" s="70"/>
      <c r="AM1367" s="70"/>
      <c r="AN1367" s="70"/>
      <c r="AO1367" s="70"/>
      <c r="AP1367" s="70"/>
      <c r="AQ1367" s="70"/>
      <c r="AR1367" s="70"/>
      <c r="AS1367" s="70"/>
      <c r="AT1367" s="70"/>
      <c r="AU1367" s="70"/>
      <c r="AV1367" s="70"/>
      <c r="AW1367" s="70"/>
      <c r="AX1367" s="70"/>
      <c r="AY1367" s="70"/>
      <c r="AZ1367" s="70"/>
      <c r="BA1367" s="70"/>
      <c r="BB1367" s="70"/>
      <c r="BC1367" s="70"/>
      <c r="BD1367" s="70"/>
      <c r="BE1367" s="70"/>
      <c r="BF1367" s="70"/>
      <c r="BG1367" s="70"/>
      <c r="BH1367" s="70"/>
      <c r="BI1367" s="70"/>
      <c r="BJ1367" s="70"/>
      <c r="BK1367" s="70"/>
      <c r="BL1367" s="70"/>
      <c r="BM1367" s="70"/>
      <c r="BN1367" s="70"/>
      <c r="BO1367" s="70"/>
      <c r="BP1367" s="70"/>
      <c r="BQ1367" s="70"/>
      <c r="BR1367" s="70"/>
      <c r="BS1367" s="70"/>
      <c r="BT1367" s="70"/>
      <c r="BU1367" s="70"/>
      <c r="BV1367" s="70"/>
      <c r="BW1367" s="70"/>
      <c r="BX1367" s="70"/>
      <c r="BY1367" s="70"/>
      <c r="BZ1367" s="70"/>
      <c r="CA1367" s="70"/>
    </row>
    <row r="1368" spans="2:79" s="67" customFormat="1" hidden="1">
      <c r="B1368" s="85"/>
      <c r="C1368" s="86"/>
      <c r="D1368" s="250"/>
      <c r="E1368" s="84"/>
      <c r="F1368" s="70"/>
      <c r="G1368" s="70"/>
      <c r="H1368" s="70"/>
      <c r="I1368" s="70"/>
      <c r="J1368" s="70"/>
      <c r="K1368" s="70"/>
      <c r="L1368" s="70"/>
      <c r="M1368" s="70"/>
      <c r="N1368" s="70"/>
      <c r="O1368" s="70"/>
      <c r="P1368" s="70"/>
      <c r="Q1368" s="70"/>
      <c r="R1368" s="70"/>
      <c r="S1368" s="70"/>
      <c r="T1368" s="70"/>
      <c r="U1368" s="70"/>
      <c r="V1368" s="70"/>
      <c r="W1368" s="70"/>
      <c r="X1368" s="70"/>
      <c r="Y1368" s="70"/>
      <c r="Z1368" s="70"/>
      <c r="AA1368" s="70"/>
      <c r="AB1368" s="70"/>
      <c r="AC1368" s="70"/>
      <c r="AD1368" s="70"/>
      <c r="AE1368" s="70"/>
      <c r="AF1368" s="70"/>
      <c r="AG1368" s="70"/>
      <c r="AH1368" s="70"/>
      <c r="AI1368" s="70"/>
      <c r="AJ1368" s="70"/>
      <c r="AK1368" s="70"/>
      <c r="AL1368" s="70"/>
      <c r="AM1368" s="70"/>
      <c r="AN1368" s="70"/>
      <c r="AO1368" s="70"/>
      <c r="AP1368" s="70"/>
      <c r="AQ1368" s="70"/>
      <c r="AR1368" s="70"/>
      <c r="AS1368" s="70"/>
      <c r="AT1368" s="70"/>
      <c r="AU1368" s="70"/>
      <c r="AV1368" s="70"/>
      <c r="AW1368" s="70"/>
      <c r="AX1368" s="70"/>
      <c r="AY1368" s="70"/>
      <c r="AZ1368" s="70"/>
      <c r="BA1368" s="70"/>
      <c r="BB1368" s="70"/>
      <c r="BC1368" s="70"/>
      <c r="BD1368" s="70"/>
      <c r="BE1368" s="70"/>
      <c r="BF1368" s="70"/>
      <c r="BG1368" s="70"/>
      <c r="BH1368" s="70"/>
      <c r="BI1368" s="70"/>
      <c r="BJ1368" s="70"/>
      <c r="BK1368" s="70"/>
      <c r="BL1368" s="70"/>
      <c r="BM1368" s="70"/>
      <c r="BN1368" s="70"/>
      <c r="BO1368" s="70"/>
      <c r="BP1368" s="70"/>
      <c r="BQ1368" s="70"/>
      <c r="BR1368" s="70"/>
      <c r="BS1368" s="70"/>
      <c r="BT1368" s="70"/>
      <c r="BU1368" s="70"/>
      <c r="BV1368" s="70"/>
      <c r="BW1368" s="70"/>
      <c r="BX1368" s="70"/>
      <c r="BY1368" s="70"/>
      <c r="BZ1368" s="70"/>
      <c r="CA1368" s="70"/>
    </row>
    <row r="1369" spans="2:79" s="67" customFormat="1" hidden="1">
      <c r="B1369" s="85"/>
      <c r="C1369" s="86"/>
      <c r="D1369" s="250"/>
      <c r="E1369" s="84"/>
      <c r="F1369" s="70"/>
      <c r="G1369" s="70"/>
      <c r="H1369" s="70"/>
      <c r="I1369" s="70"/>
      <c r="J1369" s="70"/>
      <c r="K1369" s="70"/>
      <c r="L1369" s="70"/>
      <c r="M1369" s="70"/>
      <c r="N1369" s="70"/>
      <c r="O1369" s="70"/>
      <c r="P1369" s="70"/>
      <c r="Q1369" s="70"/>
      <c r="R1369" s="70"/>
      <c r="S1369" s="70"/>
      <c r="T1369" s="70"/>
      <c r="U1369" s="70"/>
      <c r="V1369" s="70"/>
      <c r="W1369" s="70"/>
      <c r="X1369" s="70"/>
      <c r="Y1369" s="70"/>
      <c r="Z1369" s="70"/>
      <c r="AA1369" s="70"/>
      <c r="AB1369" s="70"/>
      <c r="AC1369" s="70"/>
      <c r="AD1369" s="70"/>
      <c r="AE1369" s="70"/>
      <c r="AF1369" s="70"/>
      <c r="AG1369" s="70"/>
      <c r="AH1369" s="70"/>
      <c r="AI1369" s="70"/>
      <c r="AJ1369" s="70"/>
      <c r="AK1369" s="70"/>
      <c r="AL1369" s="70"/>
      <c r="AM1369" s="70"/>
      <c r="AN1369" s="70"/>
      <c r="AO1369" s="70"/>
      <c r="AP1369" s="70"/>
      <c r="AQ1369" s="70"/>
      <c r="AR1369" s="70"/>
      <c r="AS1369" s="70"/>
      <c r="AT1369" s="70"/>
      <c r="AU1369" s="70"/>
      <c r="AV1369" s="70"/>
      <c r="AW1369" s="70"/>
      <c r="AX1369" s="70"/>
      <c r="AY1369" s="70"/>
      <c r="AZ1369" s="70"/>
      <c r="BA1369" s="70"/>
      <c r="BB1369" s="70"/>
      <c r="BC1369" s="70"/>
      <c r="BD1369" s="70"/>
      <c r="BE1369" s="70"/>
      <c r="BF1369" s="70"/>
      <c r="BG1369" s="70"/>
      <c r="BH1369" s="70"/>
      <c r="BI1369" s="70"/>
      <c r="BJ1369" s="70"/>
      <c r="BK1369" s="70"/>
      <c r="BL1369" s="70"/>
      <c r="BM1369" s="70"/>
      <c r="BN1369" s="70"/>
      <c r="BO1369" s="70"/>
      <c r="BP1369" s="70"/>
      <c r="BQ1369" s="70"/>
      <c r="BR1369" s="70"/>
      <c r="BS1369" s="70"/>
      <c r="BT1369" s="70"/>
      <c r="BU1369" s="70"/>
      <c r="BV1369" s="70"/>
      <c r="BW1369" s="70"/>
      <c r="BX1369" s="70"/>
      <c r="BY1369" s="70"/>
      <c r="BZ1369" s="70"/>
      <c r="CA1369" s="70"/>
    </row>
    <row r="1370" spans="2:79" s="67" customFormat="1" hidden="1">
      <c r="B1370" s="85"/>
      <c r="C1370" s="86"/>
      <c r="D1370" s="250"/>
      <c r="E1370" s="84"/>
      <c r="F1370" s="70"/>
      <c r="G1370" s="70"/>
      <c r="H1370" s="70"/>
      <c r="I1370" s="70"/>
      <c r="J1370" s="70"/>
      <c r="K1370" s="70"/>
      <c r="L1370" s="70"/>
      <c r="M1370" s="70"/>
      <c r="N1370" s="70"/>
      <c r="O1370" s="70"/>
      <c r="P1370" s="70"/>
      <c r="Q1370" s="70"/>
      <c r="R1370" s="70"/>
      <c r="S1370" s="70"/>
      <c r="T1370" s="70"/>
      <c r="U1370" s="70"/>
      <c r="V1370" s="70"/>
      <c r="W1370" s="70"/>
      <c r="X1370" s="70"/>
      <c r="Y1370" s="70"/>
      <c r="Z1370" s="70"/>
      <c r="AA1370" s="70"/>
      <c r="AB1370" s="70"/>
      <c r="AC1370" s="70"/>
      <c r="AD1370" s="70"/>
      <c r="AE1370" s="70"/>
      <c r="AF1370" s="70"/>
      <c r="AG1370" s="70"/>
      <c r="AH1370" s="70"/>
      <c r="AI1370" s="70"/>
      <c r="AJ1370" s="70"/>
      <c r="AK1370" s="70"/>
      <c r="AL1370" s="70"/>
      <c r="AM1370" s="70"/>
      <c r="AN1370" s="70"/>
      <c r="AO1370" s="70"/>
      <c r="AP1370" s="70"/>
      <c r="AQ1370" s="70"/>
      <c r="AR1370" s="70"/>
      <c r="AS1370" s="70"/>
      <c r="AT1370" s="70"/>
      <c r="AU1370" s="70"/>
      <c r="AV1370" s="70"/>
      <c r="AW1370" s="70"/>
      <c r="AX1370" s="70"/>
      <c r="AY1370" s="70"/>
      <c r="AZ1370" s="70"/>
      <c r="BA1370" s="70"/>
      <c r="BB1370" s="70"/>
      <c r="BC1370" s="70"/>
      <c r="BD1370" s="70"/>
      <c r="BE1370" s="70"/>
      <c r="BF1370" s="70"/>
      <c r="BG1370" s="70"/>
      <c r="BH1370" s="70"/>
      <c r="BI1370" s="70"/>
      <c r="BJ1370" s="70"/>
      <c r="BK1370" s="70"/>
      <c r="BL1370" s="70"/>
      <c r="BM1370" s="70"/>
      <c r="BN1370" s="70"/>
      <c r="BO1370" s="70"/>
      <c r="BP1370" s="70"/>
      <c r="BQ1370" s="70"/>
      <c r="BR1370" s="70"/>
      <c r="BS1370" s="70"/>
      <c r="BT1370" s="70"/>
      <c r="BU1370" s="70"/>
      <c r="BV1370" s="70"/>
      <c r="BW1370" s="70"/>
      <c r="BX1370" s="70"/>
      <c r="BY1370" s="70"/>
      <c r="BZ1370" s="70"/>
      <c r="CA1370" s="70"/>
    </row>
    <row r="1371" spans="2:79" s="67" customFormat="1" hidden="1">
      <c r="B1371" s="85"/>
      <c r="C1371" s="86"/>
      <c r="D1371" s="250"/>
      <c r="E1371" s="84"/>
      <c r="F1371" s="70"/>
      <c r="G1371" s="70"/>
      <c r="H1371" s="70"/>
      <c r="I1371" s="70"/>
      <c r="J1371" s="70"/>
      <c r="K1371" s="70"/>
      <c r="L1371" s="70"/>
      <c r="M1371" s="70"/>
      <c r="N1371" s="70"/>
      <c r="O1371" s="70"/>
      <c r="P1371" s="70"/>
      <c r="Q1371" s="70"/>
      <c r="R1371" s="70"/>
      <c r="S1371" s="70"/>
      <c r="T1371" s="70"/>
      <c r="U1371" s="70"/>
      <c r="V1371" s="70"/>
      <c r="W1371" s="70"/>
      <c r="X1371" s="70"/>
      <c r="Y1371" s="70"/>
      <c r="Z1371" s="70"/>
      <c r="AA1371" s="70"/>
      <c r="AB1371" s="70"/>
      <c r="AC1371" s="70"/>
      <c r="AD1371" s="70"/>
      <c r="AE1371" s="70"/>
      <c r="AF1371" s="70"/>
      <c r="AG1371" s="70"/>
      <c r="AH1371" s="70"/>
      <c r="AI1371" s="70"/>
      <c r="AJ1371" s="70"/>
      <c r="AK1371" s="70"/>
      <c r="AL1371" s="70"/>
      <c r="AM1371" s="70"/>
      <c r="AN1371" s="70"/>
      <c r="AO1371" s="70"/>
      <c r="AP1371" s="70"/>
      <c r="AQ1371" s="70"/>
      <c r="AR1371" s="70"/>
      <c r="AS1371" s="70"/>
      <c r="AT1371" s="70"/>
      <c r="AU1371" s="70"/>
      <c r="AV1371" s="70"/>
      <c r="AW1371" s="70"/>
      <c r="AX1371" s="70"/>
      <c r="AY1371" s="70"/>
      <c r="AZ1371" s="70"/>
      <c r="BA1371" s="70"/>
      <c r="BB1371" s="70"/>
      <c r="BC1371" s="70"/>
      <c r="BD1371" s="70"/>
      <c r="BE1371" s="70"/>
      <c r="BF1371" s="70"/>
      <c r="BG1371" s="70"/>
      <c r="BH1371" s="70"/>
      <c r="BI1371" s="70"/>
      <c r="BJ1371" s="70"/>
      <c r="BK1371" s="70"/>
      <c r="BL1371" s="70"/>
      <c r="BM1371" s="70"/>
      <c r="BN1371" s="70"/>
      <c r="BO1371" s="70"/>
      <c r="BP1371" s="70"/>
      <c r="BQ1371" s="70"/>
      <c r="BR1371" s="70"/>
      <c r="BS1371" s="70"/>
      <c r="BT1371" s="70"/>
      <c r="BU1371" s="70"/>
      <c r="BV1371" s="70"/>
      <c r="BW1371" s="70"/>
      <c r="BX1371" s="70"/>
      <c r="BY1371" s="70"/>
      <c r="BZ1371" s="70"/>
      <c r="CA1371" s="70"/>
    </row>
    <row r="1372" spans="2:79" s="67" customFormat="1" hidden="1">
      <c r="B1372" s="85"/>
      <c r="C1372" s="86"/>
      <c r="D1372" s="250"/>
      <c r="E1372" s="84"/>
      <c r="F1372" s="70"/>
      <c r="G1372" s="70"/>
      <c r="H1372" s="70"/>
      <c r="I1372" s="70"/>
      <c r="J1372" s="70"/>
      <c r="K1372" s="70"/>
      <c r="L1372" s="70"/>
      <c r="M1372" s="70"/>
      <c r="N1372" s="70"/>
      <c r="O1372" s="70"/>
      <c r="P1372" s="70"/>
      <c r="Q1372" s="70"/>
      <c r="R1372" s="70"/>
      <c r="S1372" s="70"/>
      <c r="T1372" s="70"/>
      <c r="U1372" s="70"/>
      <c r="V1372" s="70"/>
      <c r="W1372" s="70"/>
      <c r="X1372" s="70"/>
      <c r="Y1372" s="70"/>
      <c r="Z1372" s="70"/>
      <c r="AA1372" s="70"/>
      <c r="AB1372" s="70"/>
      <c r="AC1372" s="70"/>
      <c r="AD1372" s="70"/>
      <c r="AE1372" s="70"/>
      <c r="AF1372" s="70"/>
      <c r="AG1372" s="70"/>
      <c r="AH1372" s="70"/>
      <c r="AI1372" s="70"/>
      <c r="AJ1372" s="70"/>
      <c r="AK1372" s="70"/>
      <c r="AL1372" s="70"/>
      <c r="AM1372" s="70"/>
      <c r="AN1372" s="70"/>
      <c r="AO1372" s="70"/>
      <c r="AP1372" s="70"/>
      <c r="AQ1372" s="70"/>
      <c r="AR1372" s="70"/>
      <c r="AS1372" s="70"/>
      <c r="AT1372" s="70"/>
      <c r="AU1372" s="70"/>
      <c r="AV1372" s="70"/>
      <c r="AW1372" s="70"/>
      <c r="AX1372" s="70"/>
      <c r="AY1372" s="70"/>
      <c r="AZ1372" s="70"/>
      <c r="BA1372" s="70"/>
      <c r="BB1372" s="70"/>
      <c r="BC1372" s="70"/>
      <c r="BD1372" s="70"/>
      <c r="BE1372" s="70"/>
      <c r="BF1372" s="70"/>
      <c r="BG1372" s="70"/>
      <c r="BH1372" s="70"/>
      <c r="BI1372" s="70"/>
      <c r="BJ1372" s="70"/>
      <c r="BK1372" s="70"/>
      <c r="BL1372" s="70"/>
      <c r="BM1372" s="70"/>
      <c r="BN1372" s="70"/>
      <c r="BO1372" s="70"/>
      <c r="BP1372" s="70"/>
      <c r="BQ1372" s="70"/>
      <c r="BR1372" s="70"/>
      <c r="BS1372" s="70"/>
      <c r="BT1372" s="70"/>
      <c r="BU1372" s="70"/>
      <c r="BV1372" s="70"/>
      <c r="BW1372" s="70"/>
      <c r="BX1372" s="70"/>
      <c r="BY1372" s="70"/>
      <c r="BZ1372" s="70"/>
      <c r="CA1372" s="70"/>
    </row>
    <row r="1373" spans="2:79" s="67" customFormat="1" hidden="1">
      <c r="B1373" s="85"/>
      <c r="C1373" s="86"/>
      <c r="D1373" s="250"/>
      <c r="E1373" s="84"/>
      <c r="F1373" s="70"/>
      <c r="G1373" s="70"/>
      <c r="H1373" s="70"/>
      <c r="I1373" s="70"/>
      <c r="J1373" s="70"/>
      <c r="K1373" s="70"/>
      <c r="L1373" s="70"/>
      <c r="M1373" s="70"/>
      <c r="N1373" s="70"/>
      <c r="O1373" s="70"/>
      <c r="P1373" s="70"/>
      <c r="Q1373" s="70"/>
      <c r="R1373" s="70"/>
      <c r="S1373" s="70"/>
      <c r="T1373" s="70"/>
      <c r="U1373" s="70"/>
      <c r="V1373" s="70"/>
      <c r="W1373" s="70"/>
      <c r="X1373" s="70"/>
      <c r="Y1373" s="70"/>
      <c r="Z1373" s="70"/>
      <c r="AA1373" s="70"/>
      <c r="AB1373" s="70"/>
      <c r="AC1373" s="70"/>
      <c r="AD1373" s="70"/>
      <c r="AE1373" s="70"/>
      <c r="AF1373" s="70"/>
      <c r="AG1373" s="70"/>
      <c r="AH1373" s="70"/>
      <c r="AI1373" s="70"/>
      <c r="AJ1373" s="70"/>
      <c r="AK1373" s="70"/>
      <c r="AL1373" s="70"/>
      <c r="AM1373" s="70"/>
      <c r="AN1373" s="70"/>
      <c r="AO1373" s="70"/>
      <c r="AP1373" s="70"/>
      <c r="AQ1373" s="70"/>
      <c r="AR1373" s="70"/>
      <c r="AS1373" s="70"/>
      <c r="AT1373" s="70"/>
      <c r="AU1373" s="70"/>
      <c r="AV1373" s="70"/>
      <c r="AW1373" s="70"/>
      <c r="AX1373" s="70"/>
      <c r="AY1373" s="70"/>
      <c r="AZ1373" s="70"/>
      <c r="BA1373" s="70"/>
      <c r="BB1373" s="70"/>
      <c r="BC1373" s="70"/>
      <c r="BD1373" s="70"/>
      <c r="BE1373" s="70"/>
      <c r="BF1373" s="70"/>
      <c r="BG1373" s="70"/>
      <c r="BH1373" s="70"/>
      <c r="BI1373" s="70"/>
      <c r="BJ1373" s="70"/>
      <c r="BK1373" s="70"/>
      <c r="BL1373" s="70"/>
      <c r="BM1373" s="70"/>
      <c r="BN1373" s="70"/>
      <c r="BO1373" s="70"/>
      <c r="BP1373" s="70"/>
      <c r="BQ1373" s="70"/>
      <c r="BR1373" s="70"/>
      <c r="BS1373" s="70"/>
      <c r="BT1373" s="70"/>
      <c r="BU1373" s="70"/>
      <c r="BV1373" s="70"/>
      <c r="BW1373" s="70"/>
      <c r="BX1373" s="70"/>
      <c r="BY1373" s="70"/>
      <c r="BZ1373" s="70"/>
      <c r="CA1373" s="70"/>
    </row>
    <row r="1374" spans="2:79" s="67" customFormat="1" hidden="1">
      <c r="B1374" s="85"/>
      <c r="C1374" s="86"/>
      <c r="D1374" s="250"/>
      <c r="E1374" s="84"/>
      <c r="F1374" s="70"/>
      <c r="G1374" s="70"/>
      <c r="H1374" s="70"/>
      <c r="I1374" s="70"/>
      <c r="J1374" s="70"/>
      <c r="K1374" s="70"/>
      <c r="L1374" s="70"/>
      <c r="M1374" s="70"/>
      <c r="N1374" s="70"/>
      <c r="O1374" s="70"/>
      <c r="P1374" s="70"/>
      <c r="Q1374" s="70"/>
      <c r="R1374" s="70"/>
      <c r="S1374" s="70"/>
      <c r="T1374" s="70"/>
      <c r="U1374" s="70"/>
      <c r="V1374" s="70"/>
      <c r="W1374" s="70"/>
      <c r="X1374" s="70"/>
      <c r="Y1374" s="70"/>
      <c r="Z1374" s="70"/>
      <c r="AA1374" s="70"/>
      <c r="AB1374" s="70"/>
      <c r="AC1374" s="70"/>
      <c r="AD1374" s="70"/>
      <c r="AE1374" s="70"/>
      <c r="AF1374" s="70"/>
      <c r="AG1374" s="70"/>
      <c r="AH1374" s="70"/>
      <c r="AI1374" s="70"/>
      <c r="AJ1374" s="70"/>
      <c r="AK1374" s="70"/>
      <c r="AL1374" s="70"/>
      <c r="AM1374" s="70"/>
      <c r="AN1374" s="70"/>
      <c r="AO1374" s="70"/>
      <c r="AP1374" s="70"/>
      <c r="AQ1374" s="70"/>
      <c r="AR1374" s="70"/>
      <c r="AS1374" s="70"/>
      <c r="AT1374" s="70"/>
      <c r="AU1374" s="70"/>
      <c r="AV1374" s="70"/>
      <c r="AW1374" s="70"/>
      <c r="AX1374" s="70"/>
      <c r="AY1374" s="70"/>
      <c r="AZ1374" s="70"/>
      <c r="BA1374" s="70"/>
      <c r="BB1374" s="70"/>
      <c r="BC1374" s="70"/>
      <c r="BD1374" s="70"/>
      <c r="BE1374" s="70"/>
      <c r="BF1374" s="70"/>
      <c r="BG1374" s="70"/>
      <c r="BH1374" s="70"/>
      <c r="BI1374" s="70"/>
      <c r="BJ1374" s="70"/>
      <c r="BK1374" s="70"/>
      <c r="BL1374" s="70"/>
      <c r="BM1374" s="70"/>
      <c r="BN1374" s="70"/>
      <c r="BO1374" s="70"/>
      <c r="BP1374" s="70"/>
      <c r="BQ1374" s="70"/>
      <c r="BR1374" s="70"/>
      <c r="BS1374" s="70"/>
      <c r="BT1374" s="70"/>
      <c r="BU1374" s="70"/>
      <c r="BV1374" s="70"/>
      <c r="BW1374" s="70"/>
      <c r="BX1374" s="70"/>
      <c r="BY1374" s="70"/>
      <c r="BZ1374" s="70"/>
      <c r="CA1374" s="70"/>
    </row>
    <row r="1375" spans="2:79" s="67" customFormat="1" hidden="1">
      <c r="B1375" s="85"/>
      <c r="C1375" s="86"/>
      <c r="D1375" s="250"/>
      <c r="E1375" s="84"/>
      <c r="F1375" s="70"/>
      <c r="G1375" s="70"/>
      <c r="H1375" s="70"/>
      <c r="I1375" s="70"/>
      <c r="J1375" s="70"/>
      <c r="K1375" s="70"/>
      <c r="L1375" s="70"/>
      <c r="M1375" s="70"/>
      <c r="N1375" s="70"/>
      <c r="O1375" s="70"/>
      <c r="P1375" s="70"/>
      <c r="Q1375" s="70"/>
      <c r="R1375" s="70"/>
      <c r="S1375" s="70"/>
      <c r="T1375" s="70"/>
      <c r="U1375" s="70"/>
      <c r="V1375" s="70"/>
      <c r="W1375" s="70"/>
      <c r="X1375" s="70"/>
      <c r="Y1375" s="70"/>
      <c r="Z1375" s="70"/>
      <c r="AA1375" s="70"/>
      <c r="AB1375" s="70"/>
      <c r="AC1375" s="70"/>
      <c r="AD1375" s="70"/>
      <c r="AE1375" s="70"/>
      <c r="AF1375" s="70"/>
      <c r="AG1375" s="70"/>
      <c r="AH1375" s="70"/>
      <c r="AI1375" s="70"/>
      <c r="AJ1375" s="70"/>
      <c r="AK1375" s="70"/>
      <c r="AL1375" s="70"/>
      <c r="AM1375" s="70"/>
      <c r="AN1375" s="70"/>
      <c r="AO1375" s="70"/>
      <c r="AP1375" s="70"/>
      <c r="AQ1375" s="70"/>
      <c r="AR1375" s="70"/>
      <c r="AS1375" s="70"/>
      <c r="AT1375" s="70"/>
      <c r="AU1375" s="70"/>
      <c r="AV1375" s="70"/>
      <c r="AW1375" s="70"/>
      <c r="AX1375" s="70"/>
      <c r="AY1375" s="70"/>
      <c r="AZ1375" s="70"/>
      <c r="BA1375" s="70"/>
      <c r="BB1375" s="70"/>
      <c r="BC1375" s="70"/>
      <c r="BD1375" s="70"/>
      <c r="BE1375" s="70"/>
      <c r="BF1375" s="70"/>
      <c r="BG1375" s="70"/>
      <c r="BH1375" s="70"/>
      <c r="BI1375" s="70"/>
      <c r="BJ1375" s="70"/>
      <c r="BK1375" s="70"/>
      <c r="BL1375" s="70"/>
      <c r="BM1375" s="70"/>
      <c r="BN1375" s="70"/>
      <c r="BO1375" s="70"/>
      <c r="BP1375" s="70"/>
      <c r="BQ1375" s="70"/>
      <c r="BR1375" s="70"/>
      <c r="BS1375" s="70"/>
      <c r="BT1375" s="70"/>
      <c r="BU1375" s="70"/>
      <c r="BV1375" s="70"/>
      <c r="BW1375" s="70"/>
      <c r="BX1375" s="70"/>
      <c r="BY1375" s="70"/>
      <c r="BZ1375" s="70"/>
      <c r="CA1375" s="70"/>
    </row>
    <row r="1376" spans="2:79" s="67" customFormat="1" hidden="1">
      <c r="B1376" s="85"/>
      <c r="C1376" s="86"/>
      <c r="D1376" s="250"/>
      <c r="E1376" s="84"/>
      <c r="F1376" s="70"/>
      <c r="G1376" s="70"/>
      <c r="H1376" s="70"/>
      <c r="I1376" s="70"/>
      <c r="J1376" s="70"/>
      <c r="K1376" s="70"/>
      <c r="L1376" s="70"/>
      <c r="M1376" s="70"/>
      <c r="N1376" s="70"/>
      <c r="O1376" s="70"/>
      <c r="P1376" s="70"/>
      <c r="Q1376" s="70"/>
      <c r="R1376" s="70"/>
      <c r="S1376" s="70"/>
      <c r="T1376" s="70"/>
      <c r="U1376" s="70"/>
      <c r="V1376" s="70"/>
      <c r="W1376" s="70"/>
      <c r="X1376" s="70"/>
      <c r="Y1376" s="70"/>
      <c r="Z1376" s="70"/>
      <c r="AA1376" s="70"/>
      <c r="AB1376" s="70"/>
      <c r="AC1376" s="70"/>
      <c r="AD1376" s="70"/>
      <c r="AE1376" s="70"/>
      <c r="AF1376" s="70"/>
      <c r="AG1376" s="70"/>
      <c r="AH1376" s="70"/>
      <c r="AI1376" s="70"/>
      <c r="AJ1376" s="70"/>
      <c r="AK1376" s="70"/>
      <c r="AL1376" s="70"/>
      <c r="AM1376" s="70"/>
      <c r="AN1376" s="70"/>
      <c r="AO1376" s="70"/>
      <c r="AP1376" s="70"/>
      <c r="AQ1376" s="70"/>
      <c r="AR1376" s="70"/>
      <c r="AS1376" s="70"/>
      <c r="AT1376" s="70"/>
      <c r="AU1376" s="70"/>
      <c r="AV1376" s="70"/>
      <c r="AW1376" s="70"/>
      <c r="AX1376" s="70"/>
      <c r="AY1376" s="70"/>
      <c r="AZ1376" s="70"/>
      <c r="BA1376" s="70"/>
      <c r="BB1376" s="70"/>
      <c r="BC1376" s="70"/>
      <c r="BD1376" s="70"/>
      <c r="BE1376" s="70"/>
      <c r="BF1376" s="70"/>
      <c r="BG1376" s="70"/>
      <c r="BH1376" s="70"/>
      <c r="BI1376" s="70"/>
      <c r="BJ1376" s="70"/>
      <c r="BK1376" s="70"/>
      <c r="BL1376" s="70"/>
      <c r="BM1376" s="70"/>
      <c r="BN1376" s="70"/>
      <c r="BO1376" s="70"/>
      <c r="BP1376" s="70"/>
      <c r="BQ1376" s="70"/>
      <c r="BR1376" s="70"/>
      <c r="BS1376" s="70"/>
      <c r="BT1376" s="70"/>
      <c r="BU1376" s="70"/>
      <c r="BV1376" s="70"/>
      <c r="BW1376" s="70"/>
      <c r="BX1376" s="70"/>
      <c r="BY1376" s="70"/>
      <c r="BZ1376" s="70"/>
      <c r="CA1376" s="70"/>
    </row>
    <row r="1377" spans="2:79" s="67" customFormat="1" hidden="1">
      <c r="B1377" s="85"/>
      <c r="C1377" s="86"/>
      <c r="D1377" s="250"/>
      <c r="E1377" s="84"/>
      <c r="F1377" s="70"/>
      <c r="G1377" s="70"/>
      <c r="H1377" s="70"/>
      <c r="I1377" s="70"/>
      <c r="J1377" s="70"/>
      <c r="K1377" s="70"/>
      <c r="L1377" s="70"/>
      <c r="M1377" s="70"/>
      <c r="N1377" s="70"/>
      <c r="O1377" s="70"/>
      <c r="P1377" s="70"/>
      <c r="Q1377" s="70"/>
      <c r="R1377" s="70"/>
      <c r="S1377" s="70"/>
      <c r="T1377" s="70"/>
      <c r="U1377" s="70"/>
      <c r="V1377" s="70"/>
      <c r="W1377" s="70"/>
      <c r="X1377" s="70"/>
      <c r="Y1377" s="70"/>
      <c r="Z1377" s="70"/>
      <c r="AA1377" s="70"/>
      <c r="AB1377" s="70"/>
      <c r="AC1377" s="70"/>
      <c r="AD1377" s="70"/>
      <c r="AE1377" s="70"/>
      <c r="AF1377" s="70"/>
      <c r="AG1377" s="70"/>
      <c r="AH1377" s="70"/>
      <c r="AI1377" s="70"/>
      <c r="AJ1377" s="70"/>
      <c r="AK1377" s="70"/>
      <c r="AL1377" s="70"/>
      <c r="AM1377" s="70"/>
      <c r="AN1377" s="70"/>
      <c r="AO1377" s="70"/>
      <c r="AP1377" s="70"/>
      <c r="AQ1377" s="70"/>
      <c r="AR1377" s="70"/>
      <c r="AS1377" s="70"/>
      <c r="AT1377" s="70"/>
      <c r="AU1377" s="70"/>
      <c r="AV1377" s="70"/>
      <c r="AW1377" s="70"/>
      <c r="AX1377" s="70"/>
      <c r="AY1377" s="70"/>
      <c r="AZ1377" s="70"/>
      <c r="BA1377" s="70"/>
      <c r="BB1377" s="70"/>
      <c r="BC1377" s="70"/>
      <c r="BD1377" s="70"/>
      <c r="BE1377" s="70"/>
      <c r="BF1377" s="70"/>
      <c r="BG1377" s="70"/>
      <c r="BH1377" s="70"/>
      <c r="BI1377" s="70"/>
      <c r="BJ1377" s="70"/>
      <c r="BK1377" s="70"/>
      <c r="BL1377" s="70"/>
      <c r="BM1377" s="70"/>
      <c r="BN1377" s="70"/>
      <c r="BO1377" s="70"/>
      <c r="BP1377" s="70"/>
      <c r="BQ1377" s="70"/>
      <c r="BR1377" s="70"/>
      <c r="BS1377" s="70"/>
      <c r="BT1377" s="70"/>
      <c r="BU1377" s="70"/>
      <c r="BV1377" s="70"/>
      <c r="BW1377" s="70"/>
      <c r="BX1377" s="70"/>
      <c r="BY1377" s="70"/>
      <c r="BZ1377" s="70"/>
      <c r="CA1377" s="70"/>
    </row>
    <row r="1378" spans="2:79" s="67" customFormat="1" hidden="1">
      <c r="B1378" s="85"/>
      <c r="C1378" s="86"/>
      <c r="D1378" s="250"/>
      <c r="E1378" s="84"/>
      <c r="F1378" s="70"/>
      <c r="G1378" s="70"/>
      <c r="H1378" s="70"/>
      <c r="I1378" s="70"/>
      <c r="J1378" s="70"/>
      <c r="K1378" s="70"/>
      <c r="L1378" s="70"/>
      <c r="M1378" s="70"/>
      <c r="N1378" s="70"/>
      <c r="O1378" s="70"/>
      <c r="P1378" s="70"/>
      <c r="Q1378" s="70"/>
      <c r="R1378" s="70"/>
      <c r="S1378" s="70"/>
      <c r="T1378" s="70"/>
      <c r="U1378" s="70"/>
      <c r="V1378" s="70"/>
      <c r="W1378" s="70"/>
      <c r="X1378" s="70"/>
      <c r="Y1378" s="70"/>
      <c r="Z1378" s="70"/>
      <c r="AA1378" s="70"/>
      <c r="AB1378" s="70"/>
      <c r="AC1378" s="70"/>
      <c r="AD1378" s="70"/>
      <c r="AE1378" s="70"/>
      <c r="AF1378" s="70"/>
      <c r="AG1378" s="70"/>
      <c r="AH1378" s="70"/>
      <c r="AI1378" s="70"/>
      <c r="AJ1378" s="70"/>
      <c r="AK1378" s="70"/>
      <c r="AL1378" s="70"/>
      <c r="AM1378" s="70"/>
      <c r="AN1378" s="70"/>
      <c r="AO1378" s="70"/>
      <c r="AP1378" s="70"/>
      <c r="AQ1378" s="70"/>
      <c r="AR1378" s="70"/>
      <c r="AS1378" s="70"/>
      <c r="AT1378" s="70"/>
      <c r="AU1378" s="70"/>
      <c r="AV1378" s="70"/>
      <c r="AW1378" s="70"/>
      <c r="AX1378" s="70"/>
      <c r="AY1378" s="70"/>
      <c r="AZ1378" s="70"/>
      <c r="BA1378" s="70"/>
      <c r="BB1378" s="70"/>
      <c r="BC1378" s="70"/>
      <c r="BD1378" s="70"/>
      <c r="BE1378" s="70"/>
      <c r="BF1378" s="70"/>
      <c r="BG1378" s="70"/>
      <c r="BH1378" s="70"/>
      <c r="BI1378" s="70"/>
      <c r="BJ1378" s="70"/>
      <c r="BK1378" s="70"/>
      <c r="BL1378" s="70"/>
      <c r="BM1378" s="70"/>
      <c r="BN1378" s="70"/>
      <c r="BO1378" s="70"/>
      <c r="BP1378" s="70"/>
      <c r="BQ1378" s="70"/>
      <c r="BR1378" s="70"/>
      <c r="BS1378" s="70"/>
      <c r="BT1378" s="70"/>
      <c r="BU1378" s="70"/>
      <c r="BV1378" s="70"/>
      <c r="BW1378" s="70"/>
      <c r="BX1378" s="70"/>
      <c r="BY1378" s="70"/>
      <c r="BZ1378" s="70"/>
      <c r="CA1378" s="70"/>
    </row>
    <row r="1379" spans="2:79" s="67" customFormat="1" hidden="1">
      <c r="B1379" s="85"/>
      <c r="C1379" s="86"/>
      <c r="D1379" s="250"/>
      <c r="E1379" s="84"/>
      <c r="F1379" s="70"/>
      <c r="G1379" s="70"/>
      <c r="H1379" s="70"/>
      <c r="I1379" s="70"/>
      <c r="J1379" s="70"/>
      <c r="K1379" s="70"/>
      <c r="L1379" s="70"/>
      <c r="M1379" s="70"/>
      <c r="N1379" s="70"/>
      <c r="O1379" s="70"/>
      <c r="P1379" s="70"/>
      <c r="Q1379" s="70"/>
      <c r="R1379" s="70"/>
      <c r="S1379" s="70"/>
      <c r="T1379" s="70"/>
      <c r="U1379" s="70"/>
      <c r="V1379" s="70"/>
      <c r="W1379" s="70"/>
      <c r="X1379" s="70"/>
      <c r="Y1379" s="70"/>
      <c r="Z1379" s="70"/>
      <c r="AA1379" s="70"/>
      <c r="AB1379" s="70"/>
      <c r="AC1379" s="70"/>
      <c r="AD1379" s="70"/>
      <c r="AE1379" s="70"/>
      <c r="AF1379" s="70"/>
      <c r="AG1379" s="70"/>
      <c r="AH1379" s="70"/>
      <c r="AI1379" s="70"/>
      <c r="AJ1379" s="70"/>
      <c r="AK1379" s="70"/>
      <c r="AL1379" s="70"/>
      <c r="AM1379" s="70"/>
      <c r="AN1379" s="70"/>
      <c r="AO1379" s="70"/>
      <c r="AP1379" s="70"/>
      <c r="AQ1379" s="70"/>
      <c r="AR1379" s="70"/>
      <c r="AS1379" s="70"/>
      <c r="AT1379" s="70"/>
      <c r="AU1379" s="70"/>
      <c r="AV1379" s="70"/>
      <c r="AW1379" s="70"/>
      <c r="AX1379" s="70"/>
      <c r="AY1379" s="70"/>
      <c r="AZ1379" s="70"/>
      <c r="BA1379" s="70"/>
      <c r="BB1379" s="70"/>
      <c r="BC1379" s="70"/>
      <c r="BD1379" s="70"/>
      <c r="BE1379" s="70"/>
      <c r="BF1379" s="70"/>
      <c r="BG1379" s="70"/>
      <c r="BH1379" s="70"/>
      <c r="BI1379" s="70"/>
      <c r="BJ1379" s="70"/>
      <c r="BK1379" s="70"/>
      <c r="BL1379" s="70"/>
      <c r="BM1379" s="70"/>
      <c r="BN1379" s="70"/>
      <c r="BO1379" s="70"/>
      <c r="BP1379" s="70"/>
      <c r="BQ1379" s="70"/>
      <c r="BR1379" s="70"/>
      <c r="BS1379" s="70"/>
      <c r="BT1379" s="70"/>
      <c r="BU1379" s="70"/>
      <c r="BV1379" s="70"/>
      <c r="BW1379" s="70"/>
      <c r="BX1379" s="70"/>
      <c r="BY1379" s="70"/>
      <c r="BZ1379" s="70"/>
      <c r="CA1379" s="70"/>
    </row>
    <row r="1380" spans="2:79" s="67" customFormat="1" hidden="1">
      <c r="B1380" s="85"/>
      <c r="C1380" s="86"/>
      <c r="D1380" s="250"/>
      <c r="E1380" s="84"/>
      <c r="F1380" s="70"/>
      <c r="G1380" s="70"/>
      <c r="H1380" s="70"/>
      <c r="I1380" s="70"/>
      <c r="J1380" s="70"/>
      <c r="K1380" s="70"/>
      <c r="L1380" s="70"/>
      <c r="M1380" s="70"/>
      <c r="N1380" s="70"/>
      <c r="O1380" s="70"/>
      <c r="P1380" s="70"/>
      <c r="Q1380" s="70"/>
      <c r="R1380" s="70"/>
      <c r="S1380" s="70"/>
      <c r="T1380" s="70"/>
      <c r="U1380" s="70"/>
      <c r="V1380" s="70"/>
      <c r="W1380" s="70"/>
      <c r="X1380" s="70"/>
      <c r="Y1380" s="70"/>
      <c r="Z1380" s="70"/>
      <c r="AA1380" s="70"/>
      <c r="AB1380" s="70"/>
      <c r="AC1380" s="70"/>
      <c r="AD1380" s="70"/>
      <c r="AE1380" s="70"/>
      <c r="AF1380" s="70"/>
      <c r="AG1380" s="70"/>
      <c r="AH1380" s="70"/>
      <c r="AI1380" s="70"/>
      <c r="AJ1380" s="70"/>
      <c r="AK1380" s="70"/>
      <c r="AL1380" s="70"/>
      <c r="AM1380" s="70"/>
      <c r="AN1380" s="70"/>
      <c r="AO1380" s="70"/>
      <c r="AP1380" s="70"/>
      <c r="AQ1380" s="70"/>
      <c r="AR1380" s="70"/>
      <c r="AS1380" s="70"/>
      <c r="AT1380" s="70"/>
      <c r="AU1380" s="70"/>
      <c r="AV1380" s="70"/>
      <c r="AW1380" s="70"/>
      <c r="AX1380" s="70"/>
      <c r="AY1380" s="70"/>
      <c r="AZ1380" s="70"/>
      <c r="BA1380" s="70"/>
      <c r="BB1380" s="70"/>
      <c r="BC1380" s="70"/>
      <c r="BD1380" s="70"/>
      <c r="BE1380" s="70"/>
      <c r="BF1380" s="70"/>
      <c r="BG1380" s="70"/>
      <c r="BH1380" s="70"/>
      <c r="BI1380" s="70"/>
      <c r="BJ1380" s="70"/>
      <c r="BK1380" s="70"/>
      <c r="BL1380" s="70"/>
      <c r="BM1380" s="70"/>
      <c r="BN1380" s="70"/>
      <c r="BO1380" s="70"/>
      <c r="BP1380" s="70"/>
      <c r="BQ1380" s="70"/>
      <c r="BR1380" s="70"/>
      <c r="BS1380" s="70"/>
      <c r="BT1380" s="70"/>
      <c r="BU1380" s="70"/>
      <c r="BV1380" s="70"/>
      <c r="BW1380" s="70"/>
      <c r="BX1380" s="70"/>
      <c r="BY1380" s="70"/>
      <c r="BZ1380" s="70"/>
      <c r="CA1380" s="70"/>
    </row>
    <row r="1381" spans="2:79" s="67" customFormat="1" hidden="1">
      <c r="B1381" s="85"/>
      <c r="C1381" s="86"/>
      <c r="D1381" s="250"/>
      <c r="E1381" s="84"/>
      <c r="F1381" s="70"/>
      <c r="G1381" s="70"/>
      <c r="H1381" s="70"/>
      <c r="I1381" s="70"/>
      <c r="J1381" s="70"/>
      <c r="K1381" s="70"/>
      <c r="L1381" s="70"/>
      <c r="M1381" s="70"/>
      <c r="N1381" s="70"/>
      <c r="O1381" s="70"/>
      <c r="P1381" s="70"/>
      <c r="Q1381" s="70"/>
      <c r="R1381" s="70"/>
      <c r="S1381" s="70"/>
      <c r="T1381" s="70"/>
      <c r="U1381" s="70"/>
      <c r="V1381" s="70"/>
      <c r="W1381" s="70"/>
      <c r="X1381" s="70"/>
      <c r="Y1381" s="70"/>
      <c r="Z1381" s="70"/>
      <c r="AA1381" s="70"/>
      <c r="AB1381" s="70"/>
      <c r="AC1381" s="70"/>
      <c r="AD1381" s="70"/>
      <c r="AE1381" s="70"/>
      <c r="AF1381" s="70"/>
      <c r="AG1381" s="70"/>
      <c r="AH1381" s="70"/>
      <c r="AI1381" s="70"/>
      <c r="AJ1381" s="70"/>
      <c r="AK1381" s="70"/>
      <c r="AL1381" s="70"/>
      <c r="AM1381" s="70"/>
      <c r="AN1381" s="70"/>
      <c r="AO1381" s="70"/>
      <c r="AP1381" s="70"/>
      <c r="AQ1381" s="70"/>
      <c r="AR1381" s="70"/>
      <c r="AS1381" s="70"/>
      <c r="AT1381" s="70"/>
      <c r="AU1381" s="70"/>
      <c r="AV1381" s="70"/>
      <c r="AW1381" s="70"/>
      <c r="AX1381" s="70"/>
      <c r="AY1381" s="70"/>
      <c r="AZ1381" s="70"/>
      <c r="BA1381" s="70"/>
      <c r="BB1381" s="70"/>
      <c r="BC1381" s="70"/>
      <c r="BD1381" s="70"/>
      <c r="BE1381" s="70"/>
      <c r="BF1381" s="70"/>
      <c r="BG1381" s="70"/>
      <c r="BH1381" s="70"/>
      <c r="BI1381" s="70"/>
      <c r="BJ1381" s="70"/>
      <c r="BK1381" s="70"/>
      <c r="BL1381" s="70"/>
      <c r="BM1381" s="70"/>
      <c r="BN1381" s="70"/>
      <c r="BO1381" s="70"/>
      <c r="BP1381" s="70"/>
      <c r="BQ1381" s="70"/>
      <c r="BR1381" s="70"/>
      <c r="BS1381" s="70"/>
      <c r="BT1381" s="70"/>
      <c r="BU1381" s="70"/>
      <c r="BV1381" s="70"/>
      <c r="BW1381" s="70"/>
      <c r="BX1381" s="70"/>
      <c r="BY1381" s="70"/>
      <c r="BZ1381" s="70"/>
      <c r="CA1381" s="70"/>
    </row>
    <row r="1382" spans="2:79" s="67" customFormat="1" hidden="1">
      <c r="B1382" s="85"/>
      <c r="C1382" s="86"/>
      <c r="D1382" s="250"/>
      <c r="E1382" s="84"/>
      <c r="F1382" s="70"/>
      <c r="G1382" s="70"/>
      <c r="H1382" s="70"/>
      <c r="I1382" s="70"/>
      <c r="J1382" s="70"/>
      <c r="K1382" s="70"/>
      <c r="L1382" s="70"/>
      <c r="M1382" s="70"/>
      <c r="N1382" s="70"/>
      <c r="O1382" s="70"/>
      <c r="P1382" s="70"/>
      <c r="Q1382" s="70"/>
      <c r="R1382" s="70"/>
      <c r="S1382" s="70"/>
      <c r="T1382" s="70"/>
      <c r="U1382" s="70"/>
      <c r="V1382" s="70"/>
      <c r="W1382" s="70"/>
      <c r="X1382" s="70"/>
      <c r="Y1382" s="70"/>
      <c r="Z1382" s="70"/>
      <c r="AA1382" s="70"/>
      <c r="AB1382" s="70"/>
      <c r="AC1382" s="70"/>
      <c r="AD1382" s="70"/>
      <c r="AE1382" s="70"/>
      <c r="AF1382" s="70"/>
      <c r="AG1382" s="70"/>
      <c r="AH1382" s="70"/>
      <c r="AI1382" s="70"/>
      <c r="AJ1382" s="70"/>
      <c r="AK1382" s="70"/>
      <c r="AL1382" s="70"/>
      <c r="AM1382" s="70"/>
      <c r="AN1382" s="70"/>
      <c r="AO1382" s="70"/>
      <c r="AP1382" s="70"/>
      <c r="AQ1382" s="70"/>
      <c r="AR1382" s="70"/>
      <c r="AS1382" s="70"/>
      <c r="AT1382" s="70"/>
      <c r="AU1382" s="70"/>
      <c r="AV1382" s="70"/>
      <c r="AW1382" s="70"/>
      <c r="AX1382" s="70"/>
      <c r="AY1382" s="70"/>
      <c r="AZ1382" s="70"/>
      <c r="BA1382" s="70"/>
      <c r="BB1382" s="70"/>
      <c r="BC1382" s="70"/>
      <c r="BD1382" s="70"/>
      <c r="BE1382" s="70"/>
      <c r="BF1382" s="70"/>
      <c r="BG1382" s="70"/>
      <c r="BH1382" s="70"/>
      <c r="BI1382" s="70"/>
      <c r="BJ1382" s="70"/>
      <c r="BK1382" s="70"/>
      <c r="BL1382" s="70"/>
      <c r="BM1382" s="70"/>
      <c r="BN1382" s="70"/>
      <c r="BO1382" s="70"/>
      <c r="BP1382" s="70"/>
      <c r="BQ1382" s="70"/>
      <c r="BR1382" s="70"/>
      <c r="BS1382" s="70"/>
      <c r="BT1382" s="70"/>
      <c r="BU1382" s="70"/>
      <c r="BV1382" s="70"/>
      <c r="BW1382" s="70"/>
      <c r="BX1382" s="70"/>
      <c r="BY1382" s="70"/>
      <c r="BZ1382" s="70"/>
      <c r="CA1382" s="70"/>
    </row>
    <row r="1383" spans="2:79" s="67" customFormat="1" hidden="1">
      <c r="B1383" s="85"/>
      <c r="C1383" s="86"/>
      <c r="D1383" s="250"/>
      <c r="E1383" s="84"/>
      <c r="F1383" s="70"/>
      <c r="G1383" s="70"/>
      <c r="H1383" s="70"/>
      <c r="I1383" s="70"/>
      <c r="J1383" s="70"/>
      <c r="K1383" s="70"/>
      <c r="L1383" s="70"/>
      <c r="M1383" s="70"/>
      <c r="N1383" s="70"/>
      <c r="O1383" s="70"/>
      <c r="P1383" s="70"/>
      <c r="Q1383" s="70"/>
      <c r="R1383" s="70"/>
      <c r="S1383" s="70"/>
      <c r="T1383" s="70"/>
      <c r="U1383" s="70"/>
      <c r="V1383" s="70"/>
      <c r="W1383" s="70"/>
      <c r="X1383" s="70"/>
      <c r="Y1383" s="70"/>
      <c r="Z1383" s="70"/>
      <c r="AA1383" s="70"/>
      <c r="AB1383" s="70"/>
      <c r="AC1383" s="70"/>
      <c r="AD1383" s="70"/>
      <c r="AE1383" s="70"/>
      <c r="AF1383" s="70"/>
      <c r="AG1383" s="70"/>
      <c r="AH1383" s="70"/>
      <c r="AI1383" s="70"/>
      <c r="AJ1383" s="70"/>
      <c r="AK1383" s="70"/>
      <c r="AL1383" s="70"/>
      <c r="AM1383" s="70"/>
      <c r="AN1383" s="70"/>
      <c r="AO1383" s="70"/>
      <c r="AP1383" s="70"/>
      <c r="AQ1383" s="70"/>
      <c r="AR1383" s="70"/>
      <c r="AS1383" s="70"/>
      <c r="AT1383" s="70"/>
      <c r="AU1383" s="70"/>
      <c r="AV1383" s="70"/>
      <c r="AW1383" s="70"/>
      <c r="AX1383" s="70"/>
      <c r="AY1383" s="70"/>
      <c r="AZ1383" s="70"/>
      <c r="BA1383" s="70"/>
      <c r="BB1383" s="70"/>
      <c r="BC1383" s="70"/>
      <c r="BD1383" s="70"/>
      <c r="BE1383" s="70"/>
      <c r="BF1383" s="70"/>
      <c r="BG1383" s="70"/>
      <c r="BH1383" s="70"/>
      <c r="BI1383" s="70"/>
      <c r="BJ1383" s="70"/>
      <c r="BK1383" s="70"/>
      <c r="BL1383" s="70"/>
      <c r="BM1383" s="70"/>
      <c r="BN1383" s="70"/>
      <c r="BO1383" s="70"/>
      <c r="BP1383" s="70"/>
      <c r="BQ1383" s="70"/>
      <c r="BR1383" s="70"/>
      <c r="BS1383" s="70"/>
      <c r="BT1383" s="70"/>
      <c r="BU1383" s="70"/>
      <c r="BV1383" s="70"/>
      <c r="BW1383" s="70"/>
      <c r="BX1383" s="70"/>
      <c r="BY1383" s="70"/>
      <c r="BZ1383" s="70"/>
      <c r="CA1383" s="70"/>
    </row>
    <row r="1384" spans="2:79" s="67" customFormat="1" hidden="1">
      <c r="B1384" s="85"/>
      <c r="C1384" s="86"/>
      <c r="D1384" s="250"/>
      <c r="E1384" s="84"/>
      <c r="F1384" s="70"/>
      <c r="G1384" s="70"/>
      <c r="H1384" s="70"/>
      <c r="I1384" s="70"/>
      <c r="J1384" s="70"/>
      <c r="K1384" s="70"/>
      <c r="L1384" s="70"/>
      <c r="M1384" s="70"/>
      <c r="N1384" s="70"/>
      <c r="O1384" s="70"/>
      <c r="P1384" s="70"/>
      <c r="Q1384" s="70"/>
      <c r="R1384" s="70"/>
      <c r="S1384" s="70"/>
      <c r="T1384" s="70"/>
      <c r="U1384" s="70"/>
      <c r="V1384" s="70"/>
      <c r="W1384" s="70"/>
      <c r="X1384" s="70"/>
      <c r="Y1384" s="70"/>
      <c r="Z1384" s="70"/>
      <c r="AA1384" s="70"/>
      <c r="AB1384" s="70"/>
      <c r="AC1384" s="70"/>
      <c r="AD1384" s="70"/>
      <c r="AE1384" s="70"/>
      <c r="AF1384" s="70"/>
      <c r="AG1384" s="70"/>
      <c r="AH1384" s="70"/>
      <c r="AI1384" s="70"/>
      <c r="AJ1384" s="70"/>
      <c r="AK1384" s="70"/>
      <c r="AL1384" s="70"/>
      <c r="AM1384" s="70"/>
      <c r="AN1384" s="70"/>
      <c r="AO1384" s="70"/>
      <c r="AP1384" s="70"/>
      <c r="AQ1384" s="70"/>
      <c r="AR1384" s="70"/>
      <c r="AS1384" s="70"/>
      <c r="AT1384" s="70"/>
      <c r="AU1384" s="70"/>
      <c r="AV1384" s="70"/>
      <c r="AW1384" s="70"/>
      <c r="AX1384" s="70"/>
      <c r="AY1384" s="70"/>
      <c r="AZ1384" s="70"/>
      <c r="BA1384" s="70"/>
      <c r="BB1384" s="70"/>
      <c r="BC1384" s="70"/>
      <c r="BD1384" s="70"/>
      <c r="BE1384" s="70"/>
      <c r="BF1384" s="70"/>
      <c r="BG1384" s="70"/>
      <c r="BH1384" s="70"/>
      <c r="BI1384" s="70"/>
      <c r="BJ1384" s="70"/>
      <c r="BK1384" s="70"/>
      <c r="BL1384" s="70"/>
      <c r="BM1384" s="70"/>
      <c r="BN1384" s="70"/>
      <c r="BO1384" s="70"/>
      <c r="BP1384" s="70"/>
      <c r="BQ1384" s="70"/>
      <c r="BR1384" s="70"/>
      <c r="BS1384" s="70"/>
      <c r="BT1384" s="70"/>
      <c r="BU1384" s="70"/>
      <c r="BV1384" s="70"/>
      <c r="BW1384" s="70"/>
      <c r="BX1384" s="70"/>
      <c r="BY1384" s="70"/>
      <c r="BZ1384" s="70"/>
      <c r="CA1384" s="70"/>
    </row>
    <row r="1385" spans="2:79" s="67" customFormat="1" hidden="1">
      <c r="B1385" s="85"/>
      <c r="C1385" s="86"/>
      <c r="D1385" s="250"/>
      <c r="E1385" s="84"/>
      <c r="F1385" s="70"/>
      <c r="G1385" s="70"/>
      <c r="H1385" s="70"/>
      <c r="I1385" s="70"/>
      <c r="J1385" s="70"/>
      <c r="K1385" s="70"/>
      <c r="L1385" s="70"/>
      <c r="M1385" s="70"/>
      <c r="N1385" s="70"/>
      <c r="O1385" s="70"/>
      <c r="P1385" s="70"/>
      <c r="Q1385" s="70"/>
      <c r="R1385" s="70"/>
      <c r="S1385" s="70"/>
      <c r="T1385" s="70"/>
      <c r="U1385" s="70"/>
      <c r="V1385" s="70"/>
      <c r="W1385" s="70"/>
      <c r="X1385" s="70"/>
      <c r="Y1385" s="70"/>
      <c r="Z1385" s="70"/>
      <c r="AA1385" s="70"/>
      <c r="AB1385" s="70"/>
      <c r="AC1385" s="70"/>
      <c r="AD1385" s="70"/>
      <c r="AE1385" s="70"/>
      <c r="AF1385" s="70"/>
      <c r="AG1385" s="70"/>
      <c r="AH1385" s="70"/>
      <c r="AI1385" s="70"/>
      <c r="AJ1385" s="70"/>
      <c r="AK1385" s="70"/>
      <c r="AL1385" s="70"/>
      <c r="AM1385" s="70"/>
      <c r="AN1385" s="70"/>
      <c r="AO1385" s="70"/>
      <c r="AP1385" s="70"/>
      <c r="AQ1385" s="70"/>
      <c r="AR1385" s="70"/>
      <c r="AS1385" s="70"/>
      <c r="AT1385" s="70"/>
      <c r="AU1385" s="70"/>
      <c r="AV1385" s="70"/>
      <c r="AW1385" s="70"/>
      <c r="AX1385" s="70"/>
      <c r="AY1385" s="70"/>
      <c r="AZ1385" s="70"/>
      <c r="BA1385" s="70"/>
      <c r="BB1385" s="70"/>
      <c r="BC1385" s="70"/>
      <c r="BD1385" s="70"/>
      <c r="BE1385" s="70"/>
      <c r="BF1385" s="70"/>
      <c r="BG1385" s="70"/>
      <c r="BH1385" s="70"/>
      <c r="BI1385" s="70"/>
      <c r="BJ1385" s="70"/>
      <c r="BK1385" s="70"/>
      <c r="BL1385" s="70"/>
      <c r="BM1385" s="70"/>
      <c r="BN1385" s="70"/>
      <c r="BO1385" s="70"/>
      <c r="BP1385" s="70"/>
      <c r="BQ1385" s="70"/>
      <c r="BR1385" s="70"/>
      <c r="BS1385" s="70"/>
      <c r="BT1385" s="70"/>
      <c r="BU1385" s="70"/>
      <c r="BV1385" s="70"/>
      <c r="BW1385" s="70"/>
      <c r="BX1385" s="70"/>
      <c r="BY1385" s="70"/>
      <c r="BZ1385" s="70"/>
      <c r="CA1385" s="70"/>
    </row>
    <row r="1386" spans="2:79" s="67" customFormat="1" hidden="1">
      <c r="B1386" s="85"/>
      <c r="C1386" s="86"/>
      <c r="D1386" s="250"/>
      <c r="E1386" s="84"/>
      <c r="F1386" s="70"/>
      <c r="G1386" s="70"/>
      <c r="H1386" s="70"/>
      <c r="I1386" s="70"/>
      <c r="J1386" s="70"/>
      <c r="K1386" s="70"/>
      <c r="L1386" s="70"/>
      <c r="M1386" s="70"/>
      <c r="N1386" s="70"/>
      <c r="O1386" s="70"/>
      <c r="P1386" s="70"/>
      <c r="Q1386" s="70"/>
      <c r="R1386" s="70"/>
      <c r="S1386" s="70"/>
      <c r="T1386" s="70"/>
      <c r="U1386" s="70"/>
      <c r="V1386" s="70"/>
      <c r="W1386" s="70"/>
      <c r="X1386" s="70"/>
      <c r="Y1386" s="70"/>
      <c r="Z1386" s="70"/>
      <c r="AA1386" s="70"/>
      <c r="AB1386" s="70"/>
      <c r="AC1386" s="70"/>
      <c r="AD1386" s="70"/>
      <c r="AE1386" s="70"/>
      <c r="AF1386" s="70"/>
      <c r="AG1386" s="70"/>
      <c r="AH1386" s="70"/>
      <c r="AI1386" s="70"/>
      <c r="AJ1386" s="70"/>
      <c r="AK1386" s="70"/>
      <c r="AL1386" s="70"/>
      <c r="AM1386" s="70"/>
      <c r="AN1386" s="70"/>
      <c r="AO1386" s="70"/>
      <c r="AP1386" s="70"/>
      <c r="AQ1386" s="70"/>
      <c r="AR1386" s="70"/>
      <c r="AS1386" s="70"/>
      <c r="AT1386" s="70"/>
      <c r="AU1386" s="70"/>
      <c r="AV1386" s="70"/>
      <c r="AW1386" s="70"/>
      <c r="AX1386" s="70"/>
      <c r="AY1386" s="70"/>
      <c r="AZ1386" s="70"/>
      <c r="BA1386" s="70"/>
      <c r="BB1386" s="70"/>
      <c r="BC1386" s="70"/>
      <c r="BD1386" s="70"/>
      <c r="BE1386" s="70"/>
      <c r="BF1386" s="70"/>
      <c r="BG1386" s="70"/>
      <c r="BH1386" s="70"/>
      <c r="BI1386" s="70"/>
      <c r="BJ1386" s="70"/>
      <c r="BK1386" s="70"/>
      <c r="BL1386" s="70"/>
      <c r="BM1386" s="70"/>
      <c r="BN1386" s="70"/>
      <c r="BO1386" s="70"/>
      <c r="BP1386" s="70"/>
      <c r="BQ1386" s="70"/>
      <c r="BR1386" s="70"/>
      <c r="BS1386" s="70"/>
      <c r="BT1386" s="70"/>
      <c r="BU1386" s="70"/>
      <c r="BV1386" s="70"/>
      <c r="BW1386" s="70"/>
      <c r="BX1386" s="70"/>
      <c r="BY1386" s="70"/>
      <c r="BZ1386" s="70"/>
      <c r="CA1386" s="70"/>
    </row>
    <row r="1387" spans="2:79" s="67" customFormat="1" hidden="1">
      <c r="B1387" s="85"/>
      <c r="C1387" s="86"/>
      <c r="D1387" s="250"/>
      <c r="E1387" s="84"/>
      <c r="F1387" s="70"/>
      <c r="G1387" s="70"/>
      <c r="H1387" s="70"/>
      <c r="I1387" s="70"/>
      <c r="J1387" s="70"/>
      <c r="K1387" s="70"/>
      <c r="L1387" s="70"/>
      <c r="M1387" s="70"/>
      <c r="N1387" s="70"/>
      <c r="O1387" s="70"/>
      <c r="P1387" s="70"/>
      <c r="Q1387" s="70"/>
      <c r="R1387" s="70"/>
      <c r="S1387" s="70"/>
      <c r="T1387" s="70"/>
      <c r="U1387" s="70"/>
      <c r="V1387" s="70"/>
      <c r="W1387" s="70"/>
      <c r="X1387" s="70"/>
      <c r="Y1387" s="70"/>
      <c r="Z1387" s="70"/>
      <c r="AA1387" s="70"/>
      <c r="AB1387" s="70"/>
      <c r="AC1387" s="70"/>
      <c r="AD1387" s="70"/>
      <c r="AE1387" s="70"/>
      <c r="AF1387" s="70"/>
      <c r="AG1387" s="70"/>
      <c r="AH1387" s="70"/>
      <c r="AI1387" s="70"/>
      <c r="AJ1387" s="70"/>
      <c r="AK1387" s="70"/>
      <c r="AL1387" s="70"/>
      <c r="AM1387" s="70"/>
      <c r="AN1387" s="70"/>
      <c r="AO1387" s="70"/>
      <c r="AP1387" s="70"/>
      <c r="AQ1387" s="70"/>
      <c r="AR1387" s="70"/>
      <c r="AS1387" s="70"/>
      <c r="AT1387" s="70"/>
      <c r="AU1387" s="70"/>
      <c r="AV1387" s="70"/>
      <c r="AW1387" s="70"/>
      <c r="AX1387" s="70"/>
      <c r="AY1387" s="70"/>
      <c r="AZ1387" s="70"/>
      <c r="BA1387" s="70"/>
      <c r="BB1387" s="70"/>
      <c r="BC1387" s="70"/>
      <c r="BD1387" s="70"/>
      <c r="BE1387" s="70"/>
      <c r="BF1387" s="70"/>
      <c r="BG1387" s="70"/>
      <c r="BH1387" s="70"/>
      <c r="BI1387" s="70"/>
      <c r="BJ1387" s="70"/>
      <c r="BK1387" s="70"/>
      <c r="BL1387" s="70"/>
      <c r="BM1387" s="70"/>
      <c r="BN1387" s="70"/>
      <c r="BO1387" s="70"/>
      <c r="BP1387" s="70"/>
      <c r="BQ1387" s="70"/>
      <c r="BR1387" s="70"/>
      <c r="BS1387" s="70"/>
      <c r="BT1387" s="70"/>
      <c r="BU1387" s="70"/>
      <c r="BV1387" s="70"/>
      <c r="BW1387" s="70"/>
      <c r="BX1387" s="70"/>
      <c r="BY1387" s="70"/>
      <c r="BZ1387" s="70"/>
      <c r="CA1387" s="70"/>
    </row>
    <row r="1388" spans="2:79" s="67" customFormat="1" hidden="1">
      <c r="B1388" s="85"/>
      <c r="C1388" s="86"/>
      <c r="D1388" s="250"/>
      <c r="E1388" s="84"/>
      <c r="F1388" s="70"/>
      <c r="G1388" s="70"/>
      <c r="H1388" s="70"/>
      <c r="I1388" s="70"/>
      <c r="J1388" s="70"/>
      <c r="K1388" s="70"/>
      <c r="L1388" s="70"/>
      <c r="M1388" s="70"/>
      <c r="N1388" s="70"/>
      <c r="O1388" s="70"/>
      <c r="P1388" s="70"/>
      <c r="Q1388" s="70"/>
      <c r="R1388" s="70"/>
      <c r="S1388" s="70"/>
      <c r="T1388" s="70"/>
      <c r="U1388" s="70"/>
      <c r="V1388" s="70"/>
      <c r="W1388" s="70"/>
      <c r="X1388" s="70"/>
      <c r="Y1388" s="70"/>
      <c r="Z1388" s="70"/>
      <c r="AA1388" s="70"/>
      <c r="AB1388" s="70"/>
      <c r="AC1388" s="70"/>
      <c r="AD1388" s="70"/>
      <c r="AE1388" s="70"/>
      <c r="AF1388" s="70"/>
      <c r="AG1388" s="70"/>
      <c r="AH1388" s="70"/>
      <c r="AI1388" s="70"/>
      <c r="AJ1388" s="70"/>
      <c r="AK1388" s="70"/>
      <c r="AL1388" s="70"/>
      <c r="AM1388" s="70"/>
      <c r="AN1388" s="70"/>
      <c r="AO1388" s="70"/>
      <c r="AP1388" s="70"/>
      <c r="AQ1388" s="70"/>
      <c r="AR1388" s="70"/>
      <c r="AS1388" s="70"/>
      <c r="AT1388" s="70"/>
      <c r="AU1388" s="70"/>
      <c r="AV1388" s="70"/>
      <c r="AW1388" s="70"/>
      <c r="AX1388" s="70"/>
      <c r="AY1388" s="70"/>
      <c r="AZ1388" s="70"/>
      <c r="BA1388" s="70"/>
      <c r="BB1388" s="70"/>
      <c r="BC1388" s="70"/>
      <c r="BD1388" s="70"/>
      <c r="BE1388" s="70"/>
      <c r="BF1388" s="70"/>
      <c r="BG1388" s="70"/>
      <c r="BH1388" s="70"/>
      <c r="BI1388" s="70"/>
      <c r="BJ1388" s="70"/>
      <c r="BK1388" s="70"/>
      <c r="BL1388" s="70"/>
      <c r="BM1388" s="70"/>
      <c r="BN1388" s="70"/>
      <c r="BO1388" s="70"/>
      <c r="BP1388" s="70"/>
      <c r="BQ1388" s="70"/>
      <c r="BR1388" s="70"/>
      <c r="BS1388" s="70"/>
      <c r="BT1388" s="70"/>
      <c r="BU1388" s="70"/>
      <c r="BV1388" s="70"/>
      <c r="BW1388" s="70"/>
      <c r="BX1388" s="70"/>
      <c r="BY1388" s="70"/>
      <c r="BZ1388" s="70"/>
      <c r="CA1388" s="70"/>
    </row>
    <row r="1389" spans="2:79" s="67" customFormat="1" hidden="1">
      <c r="B1389" s="85"/>
      <c r="C1389" s="86"/>
      <c r="D1389" s="250"/>
      <c r="E1389" s="84"/>
      <c r="F1389" s="70"/>
      <c r="G1389" s="70"/>
      <c r="H1389" s="70"/>
      <c r="I1389" s="70"/>
      <c r="J1389" s="70"/>
      <c r="K1389" s="70"/>
      <c r="L1389" s="70"/>
      <c r="M1389" s="70"/>
      <c r="N1389" s="70"/>
      <c r="O1389" s="70"/>
      <c r="P1389" s="70"/>
      <c r="Q1389" s="70"/>
      <c r="R1389" s="70"/>
      <c r="S1389" s="70"/>
      <c r="T1389" s="70"/>
      <c r="U1389" s="70"/>
      <c r="V1389" s="70"/>
      <c r="W1389" s="70"/>
      <c r="X1389" s="70"/>
      <c r="Y1389" s="70"/>
      <c r="Z1389" s="70"/>
      <c r="AA1389" s="70"/>
      <c r="AB1389" s="70"/>
      <c r="AC1389" s="70"/>
      <c r="AD1389" s="70"/>
      <c r="AE1389" s="70"/>
      <c r="AF1389" s="70"/>
      <c r="AG1389" s="70"/>
      <c r="AH1389" s="70"/>
      <c r="AI1389" s="70"/>
      <c r="AJ1389" s="70"/>
      <c r="AK1389" s="70"/>
      <c r="AL1389" s="70"/>
      <c r="AM1389" s="70"/>
      <c r="AN1389" s="70"/>
      <c r="AO1389" s="70"/>
      <c r="AP1389" s="70"/>
      <c r="AQ1389" s="70"/>
      <c r="AR1389" s="70"/>
      <c r="AS1389" s="70"/>
      <c r="AT1389" s="70"/>
      <c r="AU1389" s="70"/>
      <c r="AV1389" s="70"/>
      <c r="AW1389" s="70"/>
      <c r="AX1389" s="70"/>
      <c r="AY1389" s="70"/>
      <c r="AZ1389" s="70"/>
      <c r="BA1389" s="70"/>
      <c r="BB1389" s="70"/>
      <c r="BC1389" s="70"/>
      <c r="BD1389" s="70"/>
      <c r="BE1389" s="70"/>
      <c r="BF1389" s="70"/>
      <c r="BG1389" s="70"/>
      <c r="BH1389" s="70"/>
      <c r="BI1389" s="70"/>
      <c r="BJ1389" s="70"/>
      <c r="BK1389" s="70"/>
      <c r="BL1389" s="70"/>
      <c r="BM1389" s="70"/>
      <c r="BN1389" s="70"/>
      <c r="BO1389" s="70"/>
      <c r="BP1389" s="70"/>
      <c r="BQ1389" s="70"/>
      <c r="BR1389" s="70"/>
      <c r="BS1389" s="70"/>
      <c r="BT1389" s="70"/>
      <c r="BU1389" s="70"/>
      <c r="BV1389" s="70"/>
      <c r="BW1389" s="70"/>
      <c r="BX1389" s="70"/>
      <c r="BY1389" s="70"/>
      <c r="BZ1389" s="70"/>
      <c r="CA1389" s="70"/>
    </row>
    <row r="1390" spans="2:79" s="67" customFormat="1" hidden="1">
      <c r="B1390" s="85"/>
      <c r="C1390" s="86"/>
      <c r="D1390" s="250"/>
      <c r="E1390" s="84"/>
      <c r="F1390" s="70"/>
      <c r="G1390" s="70"/>
      <c r="H1390" s="70"/>
      <c r="I1390" s="70"/>
      <c r="J1390" s="70"/>
      <c r="K1390" s="70"/>
      <c r="L1390" s="70"/>
      <c r="M1390" s="70"/>
      <c r="N1390" s="70"/>
      <c r="O1390" s="70"/>
      <c r="P1390" s="70"/>
      <c r="Q1390" s="70"/>
      <c r="R1390" s="70"/>
      <c r="S1390" s="70"/>
      <c r="T1390" s="70"/>
      <c r="U1390" s="70"/>
      <c r="V1390" s="70"/>
      <c r="W1390" s="70"/>
      <c r="X1390" s="70"/>
      <c r="Y1390" s="70"/>
      <c r="Z1390" s="70"/>
      <c r="AA1390" s="70"/>
      <c r="AB1390" s="70"/>
      <c r="AC1390" s="70"/>
      <c r="AD1390" s="70"/>
      <c r="AE1390" s="70"/>
      <c r="AF1390" s="70"/>
      <c r="AG1390" s="70"/>
      <c r="AH1390" s="70"/>
      <c r="AI1390" s="70"/>
      <c r="AJ1390" s="70"/>
      <c r="AK1390" s="70"/>
      <c r="AL1390" s="70"/>
      <c r="AM1390" s="70"/>
      <c r="AN1390" s="70"/>
      <c r="AO1390" s="70"/>
      <c r="AP1390" s="70"/>
      <c r="AQ1390" s="70"/>
      <c r="AR1390" s="70"/>
      <c r="AS1390" s="70"/>
      <c r="AT1390" s="70"/>
      <c r="AU1390" s="70"/>
      <c r="AV1390" s="70"/>
      <c r="AW1390" s="70"/>
      <c r="AX1390" s="70"/>
      <c r="AY1390" s="70"/>
      <c r="AZ1390" s="70"/>
      <c r="BA1390" s="70"/>
      <c r="BB1390" s="70"/>
      <c r="BC1390" s="70"/>
      <c r="BD1390" s="70"/>
      <c r="BE1390" s="70"/>
      <c r="BF1390" s="70"/>
      <c r="BG1390" s="70"/>
      <c r="BH1390" s="70"/>
      <c r="BI1390" s="70"/>
      <c r="BJ1390" s="70"/>
      <c r="BK1390" s="70"/>
      <c r="BL1390" s="70"/>
      <c r="BM1390" s="70"/>
      <c r="BN1390" s="70"/>
      <c r="BO1390" s="70"/>
      <c r="BP1390" s="70"/>
      <c r="BQ1390" s="70"/>
      <c r="BR1390" s="70"/>
      <c r="BS1390" s="70"/>
      <c r="BT1390" s="70"/>
      <c r="BU1390" s="70"/>
      <c r="BV1390" s="70"/>
      <c r="BW1390" s="70"/>
      <c r="BX1390" s="70"/>
      <c r="BY1390" s="70"/>
      <c r="BZ1390" s="70"/>
      <c r="CA1390" s="70"/>
    </row>
    <row r="1391" spans="2:79" s="67" customFormat="1" hidden="1">
      <c r="B1391" s="85"/>
      <c r="C1391" s="86"/>
      <c r="D1391" s="250"/>
      <c r="E1391" s="84"/>
      <c r="F1391" s="70"/>
      <c r="G1391" s="70"/>
      <c r="H1391" s="70"/>
      <c r="I1391" s="70"/>
      <c r="J1391" s="70"/>
      <c r="K1391" s="70"/>
      <c r="L1391" s="70"/>
      <c r="M1391" s="70"/>
      <c r="N1391" s="70"/>
      <c r="O1391" s="70"/>
      <c r="P1391" s="70"/>
      <c r="Q1391" s="70"/>
      <c r="R1391" s="70"/>
      <c r="S1391" s="70"/>
      <c r="T1391" s="70"/>
      <c r="U1391" s="70"/>
      <c r="V1391" s="70"/>
      <c r="W1391" s="70"/>
      <c r="X1391" s="70"/>
      <c r="Y1391" s="70"/>
      <c r="Z1391" s="70"/>
      <c r="AA1391" s="70"/>
      <c r="AB1391" s="70"/>
      <c r="AC1391" s="70"/>
      <c r="AD1391" s="70"/>
      <c r="AE1391" s="70"/>
      <c r="AF1391" s="70"/>
      <c r="AG1391" s="70"/>
      <c r="AH1391" s="70"/>
      <c r="AI1391" s="70"/>
      <c r="AJ1391" s="70"/>
      <c r="AK1391" s="70"/>
      <c r="AL1391" s="70"/>
      <c r="AM1391" s="70"/>
      <c r="AN1391" s="70"/>
      <c r="AO1391" s="70"/>
      <c r="AP1391" s="70"/>
      <c r="AQ1391" s="70"/>
      <c r="AR1391" s="70"/>
      <c r="AS1391" s="70"/>
      <c r="AT1391" s="70"/>
      <c r="AU1391" s="70"/>
      <c r="AV1391" s="70"/>
      <c r="AW1391" s="70"/>
      <c r="AX1391" s="70"/>
      <c r="AY1391" s="70"/>
      <c r="AZ1391" s="70"/>
      <c r="BA1391" s="70"/>
      <c r="BB1391" s="70"/>
      <c r="BC1391" s="70"/>
      <c r="BD1391" s="70"/>
      <c r="BE1391" s="70"/>
      <c r="BF1391" s="70"/>
      <c r="BG1391" s="70"/>
      <c r="BH1391" s="70"/>
      <c r="BI1391" s="70"/>
      <c r="BJ1391" s="70"/>
      <c r="BK1391" s="70"/>
      <c r="BL1391" s="70"/>
      <c r="BM1391" s="70"/>
      <c r="BN1391" s="70"/>
      <c r="BO1391" s="70"/>
      <c r="BP1391" s="70"/>
      <c r="BQ1391" s="70"/>
      <c r="BR1391" s="70"/>
      <c r="BS1391" s="70"/>
      <c r="BT1391" s="70"/>
      <c r="BU1391" s="70"/>
      <c r="BV1391" s="70"/>
      <c r="BW1391" s="70"/>
      <c r="BX1391" s="70"/>
      <c r="BY1391" s="70"/>
      <c r="BZ1391" s="70"/>
      <c r="CA1391" s="70"/>
    </row>
    <row r="1392" spans="2:79" s="67" customFormat="1" hidden="1">
      <c r="B1392" s="85"/>
      <c r="C1392" s="86"/>
      <c r="D1392" s="250"/>
      <c r="E1392" s="84"/>
      <c r="F1392" s="70"/>
      <c r="G1392" s="70"/>
      <c r="H1392" s="70"/>
      <c r="I1392" s="70"/>
      <c r="J1392" s="70"/>
      <c r="K1392" s="70"/>
      <c r="L1392" s="70"/>
      <c r="M1392" s="70"/>
      <c r="N1392" s="70"/>
      <c r="O1392" s="70"/>
      <c r="P1392" s="70"/>
      <c r="Q1392" s="70"/>
      <c r="R1392" s="70"/>
      <c r="S1392" s="70"/>
      <c r="T1392" s="70"/>
      <c r="U1392" s="70"/>
      <c r="V1392" s="70"/>
      <c r="W1392" s="70"/>
      <c r="X1392" s="70"/>
      <c r="Y1392" s="70"/>
      <c r="Z1392" s="70"/>
      <c r="AA1392" s="70"/>
      <c r="AB1392" s="70"/>
      <c r="AC1392" s="70"/>
      <c r="AD1392" s="70"/>
      <c r="AE1392" s="70"/>
      <c r="AF1392" s="70"/>
      <c r="AG1392" s="70"/>
      <c r="AH1392" s="70"/>
      <c r="AI1392" s="70"/>
      <c r="AJ1392" s="70"/>
      <c r="AK1392" s="70"/>
      <c r="AL1392" s="70"/>
      <c r="AM1392" s="70"/>
      <c r="AN1392" s="70"/>
      <c r="AO1392" s="70"/>
      <c r="AP1392" s="70"/>
      <c r="AQ1392" s="70"/>
      <c r="AR1392" s="70"/>
      <c r="AS1392" s="70"/>
      <c r="AT1392" s="70"/>
      <c r="AU1392" s="70"/>
      <c r="AV1392" s="70"/>
      <c r="AW1392" s="70"/>
      <c r="AX1392" s="70"/>
      <c r="AY1392" s="70"/>
      <c r="AZ1392" s="70"/>
      <c r="BA1392" s="70"/>
      <c r="BB1392" s="70"/>
      <c r="BC1392" s="70"/>
      <c r="BD1392" s="70"/>
      <c r="BE1392" s="70"/>
      <c r="BF1392" s="70"/>
      <c r="BG1392" s="70"/>
      <c r="BH1392" s="70"/>
      <c r="BI1392" s="70"/>
      <c r="BJ1392" s="70"/>
      <c r="BK1392" s="70"/>
      <c r="BL1392" s="70"/>
      <c r="BM1392" s="70"/>
      <c r="BN1392" s="70"/>
      <c r="BO1392" s="70"/>
      <c r="BP1392" s="70"/>
      <c r="BQ1392" s="70"/>
      <c r="BR1392" s="70"/>
      <c r="BS1392" s="70"/>
      <c r="BT1392" s="70"/>
      <c r="BU1392" s="70"/>
      <c r="BV1392" s="70"/>
      <c r="BW1392" s="70"/>
      <c r="BX1392" s="70"/>
      <c r="BY1392" s="70"/>
      <c r="BZ1392" s="70"/>
      <c r="CA1392" s="70"/>
    </row>
    <row r="1393" spans="2:79" s="67" customFormat="1" hidden="1">
      <c r="B1393" s="85"/>
      <c r="C1393" s="86"/>
      <c r="D1393" s="250"/>
      <c r="E1393" s="84"/>
      <c r="F1393" s="70"/>
      <c r="G1393" s="70"/>
      <c r="H1393" s="70"/>
      <c r="I1393" s="70"/>
      <c r="J1393" s="70"/>
      <c r="K1393" s="70"/>
      <c r="L1393" s="70"/>
      <c r="M1393" s="70"/>
      <c r="N1393" s="70"/>
      <c r="O1393" s="70"/>
      <c r="P1393" s="70"/>
      <c r="Q1393" s="70"/>
      <c r="R1393" s="70"/>
      <c r="S1393" s="70"/>
      <c r="T1393" s="70"/>
      <c r="U1393" s="70"/>
      <c r="V1393" s="70"/>
      <c r="W1393" s="70"/>
      <c r="X1393" s="70"/>
      <c r="Y1393" s="70"/>
      <c r="Z1393" s="70"/>
      <c r="AA1393" s="70"/>
      <c r="AB1393" s="70"/>
      <c r="AC1393" s="70"/>
      <c r="AD1393" s="70"/>
      <c r="AE1393" s="70"/>
      <c r="AF1393" s="70"/>
      <c r="AG1393" s="70"/>
      <c r="AH1393" s="70"/>
      <c r="AI1393" s="70"/>
      <c r="AJ1393" s="70"/>
      <c r="AK1393" s="70"/>
      <c r="AL1393" s="70"/>
      <c r="AM1393" s="70"/>
      <c r="AN1393" s="70"/>
      <c r="AO1393" s="70"/>
      <c r="AP1393" s="70"/>
      <c r="AQ1393" s="70"/>
      <c r="AR1393" s="70"/>
      <c r="AS1393" s="70"/>
      <c r="AT1393" s="70"/>
      <c r="AU1393" s="70"/>
      <c r="AV1393" s="70"/>
      <c r="AW1393" s="70"/>
      <c r="AX1393" s="70"/>
      <c r="AY1393" s="70"/>
      <c r="AZ1393" s="70"/>
      <c r="BA1393" s="70"/>
      <c r="BB1393" s="70"/>
      <c r="BC1393" s="70"/>
      <c r="BD1393" s="70"/>
      <c r="BE1393" s="70"/>
      <c r="BF1393" s="70"/>
      <c r="BG1393" s="70"/>
      <c r="BH1393" s="70"/>
      <c r="BI1393" s="70"/>
      <c r="BJ1393" s="70"/>
      <c r="BK1393" s="70"/>
      <c r="BL1393" s="70"/>
      <c r="BM1393" s="70"/>
      <c r="BN1393" s="70"/>
      <c r="BO1393" s="70"/>
      <c r="BP1393" s="70"/>
      <c r="BQ1393" s="70"/>
      <c r="BR1393" s="70"/>
      <c r="BS1393" s="70"/>
      <c r="BT1393" s="70"/>
      <c r="BU1393" s="70"/>
      <c r="BV1393" s="70"/>
      <c r="BW1393" s="70"/>
      <c r="BX1393" s="70"/>
      <c r="BY1393" s="70"/>
      <c r="BZ1393" s="70"/>
      <c r="CA1393" s="70"/>
    </row>
    <row r="1394" spans="2:79" s="67" customFormat="1" hidden="1">
      <c r="B1394" s="85"/>
      <c r="C1394" s="86"/>
      <c r="D1394" s="250"/>
      <c r="E1394" s="84"/>
      <c r="F1394" s="70"/>
      <c r="G1394" s="70"/>
      <c r="H1394" s="70"/>
      <c r="I1394" s="70"/>
      <c r="J1394" s="70"/>
      <c r="K1394" s="70"/>
      <c r="L1394" s="70"/>
      <c r="M1394" s="70"/>
      <c r="N1394" s="70"/>
      <c r="O1394" s="70"/>
      <c r="P1394" s="70"/>
      <c r="Q1394" s="70"/>
      <c r="R1394" s="70"/>
      <c r="S1394" s="70"/>
      <c r="T1394" s="70"/>
      <c r="U1394" s="70"/>
      <c r="V1394" s="70"/>
      <c r="W1394" s="70"/>
      <c r="X1394" s="70"/>
      <c r="Y1394" s="70"/>
      <c r="Z1394" s="70"/>
      <c r="AA1394" s="70"/>
      <c r="AB1394" s="70"/>
      <c r="AC1394" s="70"/>
      <c r="AD1394" s="70"/>
      <c r="AE1394" s="70"/>
      <c r="AF1394" s="70"/>
      <c r="AG1394" s="70"/>
      <c r="AH1394" s="70"/>
      <c r="AI1394" s="70"/>
      <c r="AJ1394" s="70"/>
      <c r="AK1394" s="70"/>
      <c r="AL1394" s="70"/>
      <c r="AM1394" s="70"/>
      <c r="AN1394" s="70"/>
      <c r="AO1394" s="70"/>
      <c r="AP1394" s="70"/>
      <c r="AQ1394" s="70"/>
      <c r="AR1394" s="70"/>
      <c r="AS1394" s="70"/>
      <c r="AT1394" s="70"/>
      <c r="AU1394" s="70"/>
      <c r="AV1394" s="70"/>
      <c r="AW1394" s="70"/>
      <c r="AX1394" s="70"/>
      <c r="AY1394" s="70"/>
      <c r="AZ1394" s="70"/>
      <c r="BA1394" s="70"/>
      <c r="BB1394" s="70"/>
      <c r="BC1394" s="70"/>
      <c r="BD1394" s="70"/>
      <c r="BE1394" s="70"/>
      <c r="BF1394" s="70"/>
      <c r="BG1394" s="70"/>
      <c r="BH1394" s="70"/>
      <c r="BI1394" s="70"/>
      <c r="BJ1394" s="70"/>
      <c r="BK1394" s="70"/>
      <c r="BL1394" s="70"/>
      <c r="BM1394" s="70"/>
      <c r="BN1394" s="70"/>
      <c r="BO1394" s="70"/>
      <c r="BP1394" s="70"/>
      <c r="BQ1394" s="70"/>
      <c r="BR1394" s="70"/>
      <c r="BS1394" s="70"/>
      <c r="BT1394" s="70"/>
      <c r="BU1394" s="70"/>
      <c r="BV1394" s="70"/>
      <c r="BW1394" s="70"/>
      <c r="BX1394" s="70"/>
      <c r="BY1394" s="70"/>
      <c r="BZ1394" s="70"/>
      <c r="CA1394" s="70"/>
    </row>
    <row r="1395" spans="2:79" s="67" customFormat="1" hidden="1">
      <c r="B1395" s="85"/>
      <c r="C1395" s="86"/>
      <c r="D1395" s="250"/>
      <c r="E1395" s="84"/>
      <c r="F1395" s="70"/>
      <c r="G1395" s="70"/>
      <c r="H1395" s="70"/>
      <c r="I1395" s="70"/>
      <c r="J1395" s="70"/>
      <c r="K1395" s="70"/>
      <c r="L1395" s="70"/>
      <c r="M1395" s="70"/>
      <c r="N1395" s="70"/>
      <c r="O1395" s="70"/>
      <c r="P1395" s="70"/>
      <c r="Q1395" s="70"/>
      <c r="R1395" s="70"/>
      <c r="S1395" s="70"/>
      <c r="T1395" s="70"/>
      <c r="U1395" s="70"/>
      <c r="V1395" s="70"/>
      <c r="W1395" s="70"/>
      <c r="X1395" s="70"/>
      <c r="Y1395" s="70"/>
      <c r="Z1395" s="70"/>
      <c r="AA1395" s="70"/>
      <c r="AB1395" s="70"/>
      <c r="AC1395" s="70"/>
      <c r="AD1395" s="70"/>
      <c r="AE1395" s="70"/>
      <c r="AF1395" s="70"/>
      <c r="AG1395" s="70"/>
      <c r="AH1395" s="70"/>
      <c r="AI1395" s="70"/>
      <c r="AJ1395" s="70"/>
      <c r="AK1395" s="70"/>
      <c r="AL1395" s="70"/>
      <c r="AM1395" s="70"/>
      <c r="AN1395" s="70"/>
      <c r="AO1395" s="70"/>
      <c r="AP1395" s="70"/>
      <c r="AQ1395" s="70"/>
      <c r="AR1395" s="70"/>
      <c r="AS1395" s="70"/>
      <c r="AT1395" s="70"/>
      <c r="AU1395" s="70"/>
      <c r="AV1395" s="70"/>
      <c r="AW1395" s="70"/>
      <c r="AX1395" s="70"/>
      <c r="AY1395" s="70"/>
      <c r="AZ1395" s="70"/>
      <c r="BA1395" s="70"/>
      <c r="BB1395" s="70"/>
      <c r="BC1395" s="70"/>
      <c r="BD1395" s="70"/>
      <c r="BE1395" s="70"/>
      <c r="BF1395" s="70"/>
      <c r="BG1395" s="70"/>
      <c r="BH1395" s="70"/>
      <c r="BI1395" s="70"/>
      <c r="BJ1395" s="70"/>
      <c r="BK1395" s="70"/>
      <c r="BL1395" s="70"/>
      <c r="BM1395" s="70"/>
      <c r="BN1395" s="70"/>
      <c r="BO1395" s="70"/>
      <c r="BP1395" s="70"/>
      <c r="BQ1395" s="70"/>
      <c r="BR1395" s="70"/>
      <c r="BS1395" s="70"/>
      <c r="BT1395" s="70"/>
      <c r="BU1395" s="70"/>
      <c r="BV1395" s="70"/>
      <c r="BW1395" s="70"/>
      <c r="BX1395" s="70"/>
      <c r="BY1395" s="70"/>
      <c r="BZ1395" s="70"/>
      <c r="CA1395" s="70"/>
    </row>
    <row r="1396" spans="2:79" s="67" customFormat="1" hidden="1">
      <c r="B1396" s="85"/>
      <c r="C1396" s="86"/>
      <c r="D1396" s="250"/>
      <c r="E1396" s="84"/>
      <c r="F1396" s="70"/>
      <c r="G1396" s="70"/>
      <c r="H1396" s="70"/>
      <c r="I1396" s="70"/>
      <c r="J1396" s="70"/>
      <c r="K1396" s="70"/>
      <c r="L1396" s="70"/>
      <c r="M1396" s="70"/>
      <c r="N1396" s="70"/>
      <c r="O1396" s="70"/>
      <c r="P1396" s="70"/>
      <c r="Q1396" s="70"/>
      <c r="R1396" s="70"/>
      <c r="S1396" s="70"/>
      <c r="T1396" s="70"/>
      <c r="U1396" s="70"/>
      <c r="V1396" s="70"/>
      <c r="W1396" s="70"/>
      <c r="X1396" s="70"/>
      <c r="Y1396" s="70"/>
      <c r="Z1396" s="70"/>
      <c r="AA1396" s="70"/>
      <c r="AB1396" s="70"/>
      <c r="AC1396" s="70"/>
      <c r="AD1396" s="70"/>
      <c r="AE1396" s="70"/>
      <c r="AF1396" s="70"/>
      <c r="AG1396" s="70"/>
      <c r="AH1396" s="70"/>
      <c r="AI1396" s="70"/>
      <c r="AJ1396" s="70"/>
      <c r="AK1396" s="70"/>
      <c r="AL1396" s="70"/>
      <c r="AM1396" s="70"/>
      <c r="AN1396" s="70"/>
      <c r="AO1396" s="70"/>
      <c r="AP1396" s="70"/>
      <c r="AQ1396" s="70"/>
      <c r="AR1396" s="70"/>
      <c r="AS1396" s="70"/>
      <c r="AT1396" s="70"/>
      <c r="AU1396" s="70"/>
      <c r="AV1396" s="70"/>
      <c r="AW1396" s="70"/>
      <c r="AX1396" s="70"/>
      <c r="AY1396" s="70"/>
      <c r="AZ1396" s="70"/>
      <c r="BA1396" s="70"/>
      <c r="BB1396" s="70"/>
      <c r="BC1396" s="70"/>
      <c r="BD1396" s="70"/>
      <c r="BE1396" s="70"/>
      <c r="BF1396" s="70"/>
      <c r="BG1396" s="70"/>
      <c r="BH1396" s="70"/>
      <c r="BI1396" s="70"/>
      <c r="BJ1396" s="70"/>
      <c r="BK1396" s="70"/>
      <c r="BL1396" s="70"/>
      <c r="BM1396" s="70"/>
      <c r="BN1396" s="70"/>
      <c r="BO1396" s="70"/>
      <c r="BP1396" s="70"/>
      <c r="BQ1396" s="70"/>
      <c r="BR1396" s="70"/>
      <c r="BS1396" s="70"/>
      <c r="BT1396" s="70"/>
      <c r="BU1396" s="70"/>
      <c r="BV1396" s="70"/>
      <c r="BW1396" s="70"/>
      <c r="BX1396" s="70"/>
      <c r="BY1396" s="70"/>
      <c r="BZ1396" s="70"/>
      <c r="CA1396" s="70"/>
    </row>
    <row r="1397" spans="2:79" s="67" customFormat="1" hidden="1">
      <c r="B1397" s="85"/>
      <c r="C1397" s="86"/>
      <c r="D1397" s="250"/>
      <c r="E1397" s="84"/>
      <c r="F1397" s="70"/>
      <c r="G1397" s="70"/>
      <c r="H1397" s="70"/>
      <c r="I1397" s="70"/>
      <c r="J1397" s="70"/>
      <c r="K1397" s="70"/>
      <c r="L1397" s="70"/>
      <c r="M1397" s="70"/>
      <c r="N1397" s="70"/>
      <c r="O1397" s="70"/>
      <c r="P1397" s="70"/>
      <c r="Q1397" s="70"/>
      <c r="R1397" s="70"/>
      <c r="S1397" s="70"/>
      <c r="T1397" s="70"/>
      <c r="U1397" s="70"/>
      <c r="V1397" s="70"/>
      <c r="W1397" s="70"/>
      <c r="X1397" s="70"/>
      <c r="Y1397" s="70"/>
      <c r="Z1397" s="70"/>
      <c r="AA1397" s="70"/>
      <c r="AB1397" s="70"/>
      <c r="AC1397" s="70"/>
      <c r="AD1397" s="70"/>
      <c r="AE1397" s="70"/>
      <c r="AF1397" s="70"/>
      <c r="AG1397" s="70"/>
      <c r="AH1397" s="70"/>
      <c r="AI1397" s="70"/>
      <c r="AJ1397" s="70"/>
      <c r="AK1397" s="70"/>
      <c r="AL1397" s="70"/>
      <c r="AM1397" s="70"/>
      <c r="AN1397" s="70"/>
      <c r="AO1397" s="70"/>
      <c r="AP1397" s="70"/>
      <c r="AQ1397" s="70"/>
      <c r="AR1397" s="70"/>
      <c r="AS1397" s="70"/>
      <c r="AT1397" s="70"/>
      <c r="AU1397" s="70"/>
      <c r="AV1397" s="70"/>
      <c r="AW1397" s="70"/>
      <c r="AX1397" s="70"/>
      <c r="AY1397" s="70"/>
      <c r="AZ1397" s="70"/>
      <c r="BA1397" s="70"/>
      <c r="BB1397" s="70"/>
      <c r="BC1397" s="70"/>
      <c r="BD1397" s="70"/>
      <c r="BE1397" s="70"/>
      <c r="BF1397" s="70"/>
      <c r="BG1397" s="70"/>
      <c r="BH1397" s="70"/>
      <c r="BI1397" s="70"/>
      <c r="BJ1397" s="70"/>
      <c r="BK1397" s="70"/>
      <c r="BL1397" s="70"/>
      <c r="BM1397" s="70"/>
      <c r="BN1397" s="70"/>
      <c r="BO1397" s="70"/>
      <c r="BP1397" s="70"/>
      <c r="BQ1397" s="70"/>
      <c r="BR1397" s="70"/>
      <c r="BS1397" s="70"/>
      <c r="BT1397" s="70"/>
      <c r="BU1397" s="70"/>
      <c r="BV1397" s="70"/>
      <c r="BW1397" s="70"/>
      <c r="BX1397" s="70"/>
      <c r="BY1397" s="70"/>
      <c r="BZ1397" s="70"/>
      <c r="CA1397" s="70"/>
    </row>
    <row r="1398" spans="2:79" s="67" customFormat="1" hidden="1">
      <c r="B1398" s="85"/>
      <c r="C1398" s="86"/>
      <c r="D1398" s="250"/>
      <c r="E1398" s="84"/>
      <c r="F1398" s="70"/>
      <c r="G1398" s="70"/>
      <c r="H1398" s="70"/>
      <c r="I1398" s="70"/>
      <c r="J1398" s="70"/>
      <c r="K1398" s="70"/>
      <c r="L1398" s="70"/>
      <c r="M1398" s="70"/>
      <c r="N1398" s="70"/>
      <c r="O1398" s="70"/>
      <c r="P1398" s="70"/>
      <c r="Q1398" s="70"/>
      <c r="R1398" s="70"/>
      <c r="S1398" s="70"/>
      <c r="T1398" s="70"/>
      <c r="U1398" s="70"/>
      <c r="V1398" s="70"/>
      <c r="W1398" s="70"/>
      <c r="X1398" s="70"/>
      <c r="Y1398" s="70"/>
      <c r="Z1398" s="70"/>
      <c r="AA1398" s="70"/>
      <c r="AB1398" s="70"/>
      <c r="AC1398" s="70"/>
      <c r="AD1398" s="70"/>
      <c r="AE1398" s="70"/>
      <c r="AF1398" s="70"/>
      <c r="AG1398" s="70"/>
      <c r="AH1398" s="70"/>
      <c r="AI1398" s="70"/>
      <c r="AJ1398" s="70"/>
      <c r="AK1398" s="70"/>
      <c r="AL1398" s="70"/>
      <c r="AM1398" s="70"/>
      <c r="AN1398" s="70"/>
      <c r="AO1398" s="70"/>
      <c r="AP1398" s="70"/>
      <c r="AQ1398" s="70"/>
      <c r="AR1398" s="70"/>
      <c r="AS1398" s="70"/>
      <c r="AT1398" s="70"/>
      <c r="AU1398" s="70"/>
      <c r="AV1398" s="70"/>
      <c r="AW1398" s="70"/>
      <c r="AX1398" s="70"/>
      <c r="AY1398" s="70"/>
      <c r="AZ1398" s="70"/>
      <c r="BA1398" s="70"/>
      <c r="BB1398" s="70"/>
      <c r="BC1398" s="70"/>
      <c r="BD1398" s="70"/>
      <c r="BE1398" s="70"/>
      <c r="BF1398" s="70"/>
      <c r="BG1398" s="70"/>
      <c r="BH1398" s="70"/>
      <c r="BI1398" s="70"/>
      <c r="BJ1398" s="70"/>
      <c r="BK1398" s="70"/>
      <c r="BL1398" s="70"/>
      <c r="BM1398" s="70"/>
      <c r="BN1398" s="70"/>
      <c r="BO1398" s="70"/>
      <c r="BP1398" s="70"/>
      <c r="BQ1398" s="70"/>
      <c r="BR1398" s="70"/>
      <c r="BS1398" s="70"/>
      <c r="BT1398" s="70"/>
      <c r="BU1398" s="70"/>
      <c r="BV1398" s="70"/>
      <c r="BW1398" s="70"/>
      <c r="BX1398" s="70"/>
      <c r="BY1398" s="70"/>
      <c r="BZ1398" s="70"/>
      <c r="CA1398" s="70"/>
    </row>
    <row r="1399" spans="2:79" s="67" customFormat="1" hidden="1">
      <c r="B1399" s="85"/>
      <c r="C1399" s="86"/>
      <c r="D1399" s="250"/>
      <c r="E1399" s="84"/>
      <c r="F1399" s="70"/>
      <c r="G1399" s="70"/>
      <c r="H1399" s="70"/>
      <c r="I1399" s="70"/>
      <c r="J1399" s="70"/>
      <c r="K1399" s="70"/>
      <c r="L1399" s="70"/>
      <c r="M1399" s="70"/>
      <c r="N1399" s="70"/>
      <c r="O1399" s="70"/>
      <c r="P1399" s="70"/>
      <c r="Q1399" s="70"/>
      <c r="R1399" s="70"/>
      <c r="S1399" s="70"/>
      <c r="T1399" s="70"/>
      <c r="U1399" s="70"/>
      <c r="V1399" s="70"/>
      <c r="W1399" s="70"/>
      <c r="X1399" s="70"/>
      <c r="Y1399" s="70"/>
      <c r="Z1399" s="70"/>
      <c r="AA1399" s="70"/>
      <c r="AB1399" s="70"/>
      <c r="AC1399" s="70"/>
      <c r="AD1399" s="70"/>
      <c r="AE1399" s="70"/>
      <c r="AF1399" s="70"/>
      <c r="AG1399" s="70"/>
      <c r="AH1399" s="70"/>
      <c r="AI1399" s="70"/>
      <c r="AJ1399" s="70"/>
      <c r="AK1399" s="70"/>
      <c r="AL1399" s="70"/>
      <c r="AM1399" s="70"/>
      <c r="AN1399" s="70"/>
      <c r="AO1399" s="70"/>
      <c r="AP1399" s="70"/>
      <c r="AQ1399" s="70"/>
      <c r="AR1399" s="70"/>
      <c r="AS1399" s="70"/>
      <c r="AT1399" s="70"/>
      <c r="AU1399" s="70"/>
      <c r="AV1399" s="70"/>
      <c r="AW1399" s="70"/>
      <c r="AX1399" s="70"/>
      <c r="AY1399" s="70"/>
      <c r="AZ1399" s="70"/>
      <c r="BA1399" s="70"/>
      <c r="BB1399" s="70"/>
      <c r="BC1399" s="70"/>
      <c r="BD1399" s="70"/>
      <c r="BE1399" s="70"/>
      <c r="BF1399" s="70"/>
      <c r="BG1399" s="70"/>
      <c r="BH1399" s="70"/>
      <c r="BI1399" s="70"/>
      <c r="BJ1399" s="70"/>
      <c r="BK1399" s="70"/>
      <c r="BL1399" s="70"/>
      <c r="BM1399" s="70"/>
      <c r="BN1399" s="70"/>
      <c r="BO1399" s="70"/>
      <c r="BP1399" s="70"/>
      <c r="BQ1399" s="70"/>
      <c r="BR1399" s="70"/>
      <c r="BS1399" s="70"/>
      <c r="BT1399" s="70"/>
      <c r="BU1399" s="70"/>
      <c r="BV1399" s="70"/>
      <c r="BW1399" s="70"/>
      <c r="BX1399" s="70"/>
      <c r="BY1399" s="70"/>
      <c r="BZ1399" s="70"/>
      <c r="CA1399" s="70"/>
    </row>
    <row r="1400" spans="2:79" s="67" customFormat="1" hidden="1">
      <c r="B1400" s="85"/>
      <c r="C1400" s="86"/>
      <c r="D1400" s="250"/>
      <c r="E1400" s="84"/>
      <c r="F1400" s="70"/>
      <c r="G1400" s="70"/>
      <c r="H1400" s="70"/>
      <c r="I1400" s="70"/>
      <c r="J1400" s="70"/>
      <c r="K1400" s="70"/>
      <c r="L1400" s="70"/>
      <c r="M1400" s="70"/>
      <c r="N1400" s="70"/>
      <c r="O1400" s="70"/>
      <c r="P1400" s="70"/>
      <c r="Q1400" s="70"/>
      <c r="R1400" s="70"/>
      <c r="S1400" s="70"/>
      <c r="T1400" s="70"/>
      <c r="U1400" s="70"/>
      <c r="V1400" s="70"/>
      <c r="W1400" s="70"/>
      <c r="X1400" s="70"/>
      <c r="Y1400" s="70"/>
      <c r="Z1400" s="70"/>
      <c r="AA1400" s="70"/>
      <c r="AB1400" s="70"/>
      <c r="AC1400" s="70"/>
      <c r="AD1400" s="70"/>
      <c r="AE1400" s="70"/>
      <c r="AF1400" s="70"/>
      <c r="AG1400" s="70"/>
      <c r="AH1400" s="70"/>
      <c r="AI1400" s="70"/>
      <c r="AJ1400" s="70"/>
      <c r="AK1400" s="70"/>
      <c r="AL1400" s="70"/>
      <c r="AM1400" s="70"/>
      <c r="AN1400" s="70"/>
      <c r="AO1400" s="70"/>
      <c r="AP1400" s="70"/>
      <c r="AQ1400" s="70"/>
      <c r="AR1400" s="70"/>
      <c r="AS1400" s="70"/>
      <c r="AT1400" s="70"/>
      <c r="AU1400" s="70"/>
      <c r="AV1400" s="70"/>
      <c r="AW1400" s="70"/>
      <c r="AX1400" s="70"/>
      <c r="AY1400" s="70"/>
      <c r="AZ1400" s="70"/>
      <c r="BA1400" s="70"/>
      <c r="BB1400" s="70"/>
      <c r="BC1400" s="70"/>
      <c r="BD1400" s="70"/>
      <c r="BE1400" s="70"/>
      <c r="BF1400" s="70"/>
      <c r="BG1400" s="70"/>
      <c r="BH1400" s="70"/>
      <c r="BI1400" s="70"/>
      <c r="BJ1400" s="70"/>
      <c r="BK1400" s="70"/>
      <c r="BL1400" s="70"/>
      <c r="BM1400" s="70"/>
      <c r="BN1400" s="70"/>
      <c r="BO1400" s="70"/>
      <c r="BP1400" s="70"/>
      <c r="BQ1400" s="70"/>
      <c r="BR1400" s="70"/>
      <c r="BS1400" s="70"/>
      <c r="BT1400" s="70"/>
      <c r="BU1400" s="70"/>
      <c r="BV1400" s="70"/>
      <c r="BW1400" s="70"/>
      <c r="BX1400" s="70"/>
      <c r="BY1400" s="70"/>
      <c r="BZ1400" s="70"/>
      <c r="CA1400" s="70"/>
    </row>
    <row r="1401" spans="2:79" s="67" customFormat="1" hidden="1">
      <c r="B1401" s="85"/>
      <c r="C1401" s="86"/>
      <c r="D1401" s="250"/>
      <c r="E1401" s="84"/>
      <c r="F1401" s="70"/>
      <c r="G1401" s="70"/>
      <c r="H1401" s="70"/>
      <c r="I1401" s="70"/>
      <c r="J1401" s="70"/>
      <c r="K1401" s="70"/>
      <c r="L1401" s="70"/>
      <c r="M1401" s="70"/>
      <c r="N1401" s="70"/>
      <c r="O1401" s="70"/>
      <c r="P1401" s="70"/>
      <c r="Q1401" s="70"/>
      <c r="R1401" s="70"/>
      <c r="S1401" s="70"/>
      <c r="T1401" s="70"/>
      <c r="U1401" s="70"/>
      <c r="V1401" s="70"/>
      <c r="W1401" s="70"/>
      <c r="X1401" s="70"/>
      <c r="Y1401" s="70"/>
      <c r="Z1401" s="70"/>
      <c r="AA1401" s="70"/>
      <c r="AB1401" s="70"/>
      <c r="AC1401" s="70"/>
      <c r="AD1401" s="70"/>
      <c r="AE1401" s="70"/>
      <c r="AF1401" s="70"/>
      <c r="AG1401" s="70"/>
      <c r="AH1401" s="70"/>
      <c r="AI1401" s="70"/>
      <c r="AJ1401" s="70"/>
      <c r="AK1401" s="70"/>
      <c r="AL1401" s="70"/>
      <c r="AM1401" s="70"/>
      <c r="AN1401" s="70"/>
      <c r="AO1401" s="70"/>
      <c r="AP1401" s="70"/>
      <c r="AQ1401" s="70"/>
      <c r="AR1401" s="70"/>
      <c r="AS1401" s="70"/>
      <c r="AT1401" s="70"/>
      <c r="AU1401" s="70"/>
      <c r="AV1401" s="70"/>
      <c r="AW1401" s="70"/>
      <c r="AX1401" s="70"/>
      <c r="AY1401" s="70"/>
      <c r="AZ1401" s="70"/>
      <c r="BA1401" s="70"/>
      <c r="BB1401" s="70"/>
      <c r="BC1401" s="70"/>
      <c r="BD1401" s="70"/>
      <c r="BE1401" s="70"/>
      <c r="BF1401" s="70"/>
      <c r="BG1401" s="70"/>
      <c r="BH1401" s="70"/>
      <c r="BI1401" s="70"/>
      <c r="BJ1401" s="70"/>
      <c r="BK1401" s="70"/>
      <c r="BL1401" s="70"/>
      <c r="BM1401" s="70"/>
      <c r="BN1401" s="70"/>
      <c r="BO1401" s="70"/>
      <c r="BP1401" s="70"/>
      <c r="BQ1401" s="70"/>
      <c r="BR1401" s="70"/>
      <c r="BS1401" s="70"/>
      <c r="BT1401" s="70"/>
      <c r="BU1401" s="70"/>
      <c r="BV1401" s="70"/>
      <c r="BW1401" s="70"/>
      <c r="BX1401" s="70"/>
      <c r="BY1401" s="70"/>
      <c r="BZ1401" s="70"/>
      <c r="CA1401" s="70"/>
    </row>
    <row r="1402" spans="2:79" s="67" customFormat="1" hidden="1">
      <c r="B1402" s="85"/>
      <c r="C1402" s="86"/>
      <c r="D1402" s="250"/>
      <c r="E1402" s="84"/>
      <c r="F1402" s="70"/>
      <c r="G1402" s="70"/>
      <c r="H1402" s="70"/>
      <c r="I1402" s="70"/>
      <c r="J1402" s="70"/>
      <c r="K1402" s="70"/>
      <c r="L1402" s="70"/>
      <c r="M1402" s="70"/>
      <c r="N1402" s="70"/>
      <c r="O1402" s="70"/>
      <c r="P1402" s="70"/>
      <c r="Q1402" s="70"/>
      <c r="R1402" s="70"/>
      <c r="S1402" s="70"/>
      <c r="T1402" s="70"/>
      <c r="U1402" s="70"/>
      <c r="V1402" s="70"/>
      <c r="W1402" s="70"/>
      <c r="X1402" s="70"/>
      <c r="Y1402" s="70"/>
      <c r="Z1402" s="70"/>
      <c r="AA1402" s="70"/>
      <c r="AB1402" s="70"/>
      <c r="AC1402" s="70"/>
      <c r="AD1402" s="70"/>
      <c r="AE1402" s="70"/>
      <c r="AF1402" s="70"/>
      <c r="AG1402" s="70"/>
      <c r="AH1402" s="70"/>
      <c r="AI1402" s="70"/>
      <c r="AJ1402" s="70"/>
      <c r="AK1402" s="70"/>
      <c r="AL1402" s="70"/>
      <c r="AM1402" s="70"/>
      <c r="AN1402" s="70"/>
      <c r="AO1402" s="70"/>
      <c r="AP1402" s="70"/>
      <c r="AQ1402" s="70"/>
      <c r="AR1402" s="70"/>
      <c r="AS1402" s="70"/>
      <c r="AT1402" s="70"/>
      <c r="AU1402" s="70"/>
      <c r="AV1402" s="70"/>
      <c r="AW1402" s="70"/>
      <c r="AX1402" s="70"/>
      <c r="AY1402" s="70"/>
      <c r="AZ1402" s="70"/>
      <c r="BA1402" s="70"/>
      <c r="BB1402" s="70"/>
      <c r="BC1402" s="70"/>
      <c r="BD1402" s="70"/>
      <c r="BE1402" s="70"/>
      <c r="BF1402" s="70"/>
      <c r="BG1402" s="70"/>
      <c r="BH1402" s="70"/>
      <c r="BI1402" s="70"/>
      <c r="BJ1402" s="70"/>
      <c r="BK1402" s="70"/>
      <c r="BL1402" s="70"/>
      <c r="BM1402" s="70"/>
      <c r="BN1402" s="70"/>
      <c r="BO1402" s="70"/>
      <c r="BP1402" s="70"/>
      <c r="BQ1402" s="70"/>
      <c r="BR1402" s="70"/>
      <c r="BS1402" s="70"/>
      <c r="BT1402" s="70"/>
      <c r="BU1402" s="70"/>
      <c r="BV1402" s="70"/>
      <c r="BW1402" s="70"/>
      <c r="BX1402" s="70"/>
      <c r="BY1402" s="70"/>
      <c r="BZ1402" s="70"/>
      <c r="CA1402" s="70"/>
    </row>
    <row r="1403" spans="2:79" s="67" customFormat="1" hidden="1">
      <c r="B1403" s="85"/>
      <c r="C1403" s="86"/>
      <c r="D1403" s="250"/>
      <c r="E1403" s="84"/>
      <c r="F1403" s="70"/>
      <c r="G1403" s="70"/>
      <c r="H1403" s="70"/>
      <c r="I1403" s="70"/>
      <c r="J1403" s="70"/>
      <c r="K1403" s="70"/>
      <c r="L1403" s="70"/>
      <c r="M1403" s="70"/>
      <c r="N1403" s="70"/>
      <c r="O1403" s="70"/>
      <c r="P1403" s="70"/>
      <c r="Q1403" s="70"/>
      <c r="R1403" s="70"/>
      <c r="S1403" s="70"/>
      <c r="T1403" s="70"/>
      <c r="U1403" s="70"/>
      <c r="V1403" s="70"/>
      <c r="W1403" s="70"/>
      <c r="X1403" s="70"/>
      <c r="Y1403" s="70"/>
      <c r="Z1403" s="70"/>
      <c r="AA1403" s="70"/>
      <c r="AB1403" s="70"/>
      <c r="AC1403" s="70"/>
      <c r="AD1403" s="70"/>
      <c r="AE1403" s="70"/>
      <c r="AF1403" s="70"/>
      <c r="AG1403" s="70"/>
      <c r="AH1403" s="70"/>
      <c r="AI1403" s="70"/>
      <c r="AJ1403" s="70"/>
      <c r="AK1403" s="70"/>
      <c r="AL1403" s="70"/>
      <c r="AM1403" s="70"/>
      <c r="AN1403" s="70"/>
      <c r="AO1403" s="70"/>
      <c r="AP1403" s="70"/>
      <c r="AQ1403" s="70"/>
      <c r="AR1403" s="70"/>
      <c r="AS1403" s="70"/>
      <c r="AT1403" s="70"/>
      <c r="AU1403" s="70"/>
      <c r="AV1403" s="70"/>
      <c r="AW1403" s="70"/>
      <c r="AX1403" s="70"/>
      <c r="AY1403" s="70"/>
      <c r="AZ1403" s="70"/>
      <c r="BA1403" s="70"/>
      <c r="BB1403" s="70"/>
      <c r="BC1403" s="70"/>
      <c r="BD1403" s="70"/>
      <c r="BE1403" s="70"/>
      <c r="BF1403" s="70"/>
      <c r="BG1403" s="70"/>
      <c r="BH1403" s="70"/>
      <c r="BI1403" s="70"/>
      <c r="BJ1403" s="70"/>
      <c r="BK1403" s="70"/>
      <c r="BL1403" s="70"/>
      <c r="BM1403" s="70"/>
      <c r="BN1403" s="70"/>
      <c r="BO1403" s="70"/>
      <c r="BP1403" s="70"/>
      <c r="BQ1403" s="70"/>
      <c r="BR1403" s="70"/>
      <c r="BS1403" s="70"/>
      <c r="BT1403" s="70"/>
      <c r="BU1403" s="70"/>
      <c r="BV1403" s="70"/>
      <c r="BW1403" s="70"/>
      <c r="BX1403" s="70"/>
      <c r="BY1403" s="70"/>
      <c r="BZ1403" s="70"/>
      <c r="CA1403" s="70"/>
    </row>
    <row r="1404" spans="2:79" s="67" customFormat="1" hidden="1">
      <c r="B1404" s="85"/>
      <c r="C1404" s="86"/>
      <c r="D1404" s="250"/>
      <c r="E1404" s="84"/>
      <c r="F1404" s="70"/>
      <c r="G1404" s="70"/>
      <c r="H1404" s="70"/>
      <c r="I1404" s="70"/>
      <c r="J1404" s="70"/>
      <c r="K1404" s="70"/>
      <c r="L1404" s="70"/>
      <c r="M1404" s="70"/>
      <c r="N1404" s="70"/>
      <c r="O1404" s="70"/>
      <c r="P1404" s="70"/>
      <c r="Q1404" s="70"/>
      <c r="R1404" s="70"/>
      <c r="S1404" s="70"/>
      <c r="T1404" s="70"/>
      <c r="U1404" s="70"/>
      <c r="V1404" s="70"/>
      <c r="W1404" s="70"/>
      <c r="X1404" s="70"/>
      <c r="Y1404" s="70"/>
      <c r="Z1404" s="70"/>
      <c r="AA1404" s="70"/>
      <c r="AB1404" s="70"/>
      <c r="AC1404" s="70"/>
      <c r="AD1404" s="70"/>
      <c r="AE1404" s="70"/>
      <c r="AF1404" s="70"/>
      <c r="AG1404" s="70"/>
      <c r="AH1404" s="70"/>
      <c r="AI1404" s="70"/>
      <c r="AJ1404" s="70"/>
      <c r="AK1404" s="70"/>
      <c r="AL1404" s="70"/>
      <c r="AM1404" s="70"/>
      <c r="AN1404" s="70"/>
      <c r="AO1404" s="70"/>
      <c r="AP1404" s="70"/>
      <c r="AQ1404" s="70"/>
      <c r="AR1404" s="70"/>
      <c r="AS1404" s="70"/>
      <c r="AT1404" s="70"/>
      <c r="AU1404" s="70"/>
      <c r="AV1404" s="70"/>
      <c r="AW1404" s="70"/>
      <c r="AX1404" s="70"/>
      <c r="AY1404" s="70"/>
      <c r="AZ1404" s="70"/>
      <c r="BA1404" s="70"/>
      <c r="BB1404" s="70"/>
      <c r="BC1404" s="70"/>
      <c r="BD1404" s="70"/>
      <c r="BE1404" s="70"/>
      <c r="BF1404" s="70"/>
      <c r="BG1404" s="70"/>
      <c r="BH1404" s="70"/>
      <c r="BI1404" s="70"/>
      <c r="BJ1404" s="70"/>
      <c r="BK1404" s="70"/>
      <c r="BL1404" s="70"/>
      <c r="BM1404" s="70"/>
      <c r="BN1404" s="70"/>
      <c r="BO1404" s="70"/>
      <c r="BP1404" s="70"/>
      <c r="BQ1404" s="70"/>
      <c r="BR1404" s="70"/>
      <c r="BS1404" s="70"/>
      <c r="BT1404" s="70"/>
      <c r="BU1404" s="70"/>
      <c r="BV1404" s="70"/>
      <c r="BW1404" s="70"/>
      <c r="BX1404" s="70"/>
      <c r="BY1404" s="70"/>
      <c r="BZ1404" s="70"/>
      <c r="CA1404" s="70"/>
    </row>
    <row r="1405" spans="2:79" s="67" customFormat="1" hidden="1">
      <c r="B1405" s="85"/>
      <c r="C1405" s="86"/>
      <c r="D1405" s="250"/>
      <c r="E1405" s="84"/>
      <c r="F1405" s="70"/>
      <c r="G1405" s="70"/>
      <c r="H1405" s="70"/>
      <c r="I1405" s="70"/>
      <c r="J1405" s="70"/>
      <c r="K1405" s="70"/>
      <c r="L1405" s="70"/>
      <c r="M1405" s="70"/>
      <c r="N1405" s="70"/>
      <c r="O1405" s="70"/>
      <c r="P1405" s="70"/>
      <c r="Q1405" s="70"/>
      <c r="R1405" s="70"/>
      <c r="S1405" s="70"/>
      <c r="T1405" s="70"/>
      <c r="U1405" s="70"/>
      <c r="V1405" s="70"/>
      <c r="W1405" s="70"/>
      <c r="X1405" s="70"/>
      <c r="Y1405" s="70"/>
      <c r="Z1405" s="70"/>
      <c r="AA1405" s="70"/>
      <c r="AB1405" s="70"/>
      <c r="AC1405" s="70"/>
      <c r="AD1405" s="70"/>
      <c r="AE1405" s="70"/>
      <c r="AF1405" s="70"/>
      <c r="AG1405" s="70"/>
      <c r="AH1405" s="70"/>
      <c r="AI1405" s="70"/>
      <c r="AJ1405" s="70"/>
      <c r="AK1405" s="70"/>
      <c r="AL1405" s="70"/>
      <c r="AM1405" s="70"/>
      <c r="AN1405" s="70"/>
      <c r="AO1405" s="70"/>
      <c r="AP1405" s="70"/>
      <c r="AQ1405" s="70"/>
      <c r="AR1405" s="70"/>
      <c r="AS1405" s="70"/>
      <c r="AT1405" s="70"/>
      <c r="AU1405" s="70"/>
      <c r="AV1405" s="70"/>
      <c r="AW1405" s="70"/>
      <c r="AX1405" s="70"/>
      <c r="AY1405" s="70"/>
      <c r="AZ1405" s="70"/>
      <c r="BA1405" s="70"/>
      <c r="BB1405" s="70"/>
      <c r="BC1405" s="70"/>
      <c r="BD1405" s="70"/>
      <c r="BE1405" s="70"/>
      <c r="BF1405" s="70"/>
      <c r="BG1405" s="70"/>
      <c r="BH1405" s="70"/>
      <c r="BI1405" s="70"/>
      <c r="BJ1405" s="70"/>
      <c r="BK1405" s="70"/>
      <c r="BL1405" s="70"/>
      <c r="BM1405" s="70"/>
      <c r="BN1405" s="70"/>
      <c r="BO1405" s="70"/>
      <c r="BP1405" s="70"/>
      <c r="BQ1405" s="70"/>
      <c r="BR1405" s="70"/>
      <c r="BS1405" s="70"/>
      <c r="BT1405" s="70"/>
      <c r="BU1405" s="70"/>
      <c r="BV1405" s="70"/>
      <c r="BW1405" s="70"/>
      <c r="BX1405" s="70"/>
      <c r="BY1405" s="70"/>
      <c r="BZ1405" s="70"/>
      <c r="CA1405" s="70"/>
    </row>
    <row r="1406" spans="2:79" s="67" customFormat="1" hidden="1">
      <c r="B1406" s="85"/>
      <c r="C1406" s="86"/>
      <c r="D1406" s="250"/>
      <c r="E1406" s="84"/>
      <c r="F1406" s="70"/>
      <c r="G1406" s="70"/>
      <c r="H1406" s="70"/>
      <c r="I1406" s="70"/>
      <c r="J1406" s="70"/>
      <c r="K1406" s="70"/>
      <c r="L1406" s="70"/>
      <c r="M1406" s="70"/>
      <c r="N1406" s="70"/>
      <c r="O1406" s="70"/>
      <c r="P1406" s="70"/>
      <c r="Q1406" s="70"/>
      <c r="R1406" s="70"/>
      <c r="S1406" s="70"/>
      <c r="T1406" s="70"/>
      <c r="U1406" s="70"/>
      <c r="V1406" s="70"/>
      <c r="W1406" s="70"/>
      <c r="X1406" s="70"/>
      <c r="Y1406" s="70"/>
      <c r="Z1406" s="70"/>
      <c r="AA1406" s="70"/>
      <c r="AB1406" s="70"/>
      <c r="AC1406" s="70"/>
      <c r="AD1406" s="70"/>
      <c r="AE1406" s="70"/>
      <c r="AF1406" s="70"/>
      <c r="AG1406" s="70"/>
      <c r="AH1406" s="70"/>
      <c r="AI1406" s="70"/>
      <c r="AJ1406" s="70"/>
      <c r="AK1406" s="70"/>
      <c r="AL1406" s="70"/>
      <c r="AM1406" s="70"/>
      <c r="AN1406" s="70"/>
      <c r="AO1406" s="70"/>
      <c r="AP1406" s="70"/>
      <c r="AQ1406" s="70"/>
      <c r="AR1406" s="70"/>
      <c r="AS1406" s="70"/>
      <c r="AT1406" s="70"/>
      <c r="AU1406" s="70"/>
      <c r="AV1406" s="70"/>
      <c r="AW1406" s="70"/>
      <c r="AX1406" s="70"/>
      <c r="AY1406" s="70"/>
      <c r="AZ1406" s="70"/>
      <c r="BA1406" s="70"/>
      <c r="BB1406" s="70"/>
      <c r="BC1406" s="70"/>
      <c r="BD1406" s="70"/>
      <c r="BE1406" s="70"/>
      <c r="BF1406" s="70"/>
      <c r="BG1406" s="70"/>
      <c r="BH1406" s="70"/>
      <c r="BI1406" s="70"/>
      <c r="BJ1406" s="70"/>
      <c r="BK1406" s="70"/>
      <c r="BL1406" s="70"/>
      <c r="BM1406" s="70"/>
      <c r="BN1406" s="70"/>
      <c r="BO1406" s="70"/>
      <c r="BP1406" s="70"/>
      <c r="BQ1406" s="70"/>
      <c r="BR1406" s="70"/>
      <c r="BS1406" s="70"/>
      <c r="BT1406" s="70"/>
      <c r="BU1406" s="70"/>
      <c r="BV1406" s="70"/>
      <c r="BW1406" s="70"/>
      <c r="BX1406" s="70"/>
      <c r="BY1406" s="70"/>
      <c r="BZ1406" s="70"/>
      <c r="CA1406" s="70"/>
    </row>
    <row r="1407" spans="2:79" s="67" customFormat="1" hidden="1">
      <c r="B1407" s="85"/>
      <c r="C1407" s="86"/>
      <c r="D1407" s="250"/>
      <c r="E1407" s="84"/>
      <c r="F1407" s="70"/>
      <c r="G1407" s="70"/>
      <c r="H1407" s="70"/>
      <c r="I1407" s="70"/>
      <c r="J1407" s="70"/>
      <c r="K1407" s="70"/>
      <c r="L1407" s="70"/>
      <c r="M1407" s="70"/>
      <c r="N1407" s="70"/>
      <c r="O1407" s="70"/>
      <c r="P1407" s="70"/>
      <c r="Q1407" s="70"/>
      <c r="R1407" s="70"/>
      <c r="S1407" s="70"/>
      <c r="T1407" s="70"/>
      <c r="U1407" s="70"/>
      <c r="V1407" s="70"/>
      <c r="W1407" s="70"/>
      <c r="X1407" s="70"/>
      <c r="Y1407" s="70"/>
      <c r="Z1407" s="70"/>
      <c r="AA1407" s="70"/>
      <c r="AB1407" s="70"/>
      <c r="AC1407" s="70"/>
      <c r="AD1407" s="70"/>
      <c r="AE1407" s="70"/>
      <c r="AF1407" s="70"/>
      <c r="AG1407" s="70"/>
      <c r="AH1407" s="70"/>
      <c r="AI1407" s="70"/>
      <c r="AJ1407" s="70"/>
      <c r="AK1407" s="70"/>
      <c r="AL1407" s="70"/>
      <c r="AM1407" s="70"/>
      <c r="AN1407" s="70"/>
      <c r="AO1407" s="70"/>
      <c r="AP1407" s="70"/>
      <c r="AQ1407" s="70"/>
      <c r="AR1407" s="70"/>
      <c r="AS1407" s="70"/>
      <c r="AT1407" s="70"/>
      <c r="AU1407" s="70"/>
      <c r="AV1407" s="70"/>
      <c r="AW1407" s="70"/>
      <c r="AX1407" s="70"/>
      <c r="AY1407" s="70"/>
      <c r="AZ1407" s="70"/>
      <c r="BA1407" s="70"/>
      <c r="BB1407" s="70"/>
      <c r="BC1407" s="70"/>
      <c r="BD1407" s="70"/>
      <c r="BE1407" s="70"/>
      <c r="BF1407" s="70"/>
      <c r="BG1407" s="70"/>
      <c r="BH1407" s="70"/>
      <c r="BI1407" s="70"/>
      <c r="BJ1407" s="70"/>
      <c r="BK1407" s="70"/>
      <c r="BL1407" s="70"/>
      <c r="BM1407" s="70"/>
      <c r="BN1407" s="70"/>
      <c r="BO1407" s="70"/>
      <c r="BP1407" s="70"/>
      <c r="BQ1407" s="70"/>
      <c r="BR1407" s="70"/>
      <c r="BS1407" s="70"/>
      <c r="BT1407" s="70"/>
      <c r="BU1407" s="70"/>
      <c r="BV1407" s="70"/>
      <c r="BW1407" s="70"/>
      <c r="BX1407" s="70"/>
      <c r="BY1407" s="70"/>
      <c r="BZ1407" s="70"/>
      <c r="CA1407" s="70"/>
    </row>
    <row r="1408" spans="2:79" s="67" customFormat="1" hidden="1">
      <c r="B1408" s="85"/>
      <c r="C1408" s="86"/>
      <c r="D1408" s="250"/>
      <c r="E1408" s="84"/>
      <c r="F1408" s="70"/>
      <c r="G1408" s="70"/>
      <c r="H1408" s="70"/>
      <c r="I1408" s="70"/>
      <c r="J1408" s="70"/>
      <c r="K1408" s="70"/>
      <c r="L1408" s="70"/>
      <c r="M1408" s="70"/>
      <c r="N1408" s="70"/>
      <c r="O1408" s="70"/>
      <c r="P1408" s="70"/>
      <c r="Q1408" s="70"/>
      <c r="R1408" s="70"/>
      <c r="S1408" s="70"/>
      <c r="T1408" s="70"/>
      <c r="U1408" s="70"/>
      <c r="V1408" s="70"/>
      <c r="W1408" s="70"/>
      <c r="X1408" s="70"/>
      <c r="Y1408" s="70"/>
      <c r="Z1408" s="70"/>
      <c r="AA1408" s="70"/>
      <c r="AB1408" s="70"/>
      <c r="AC1408" s="70"/>
      <c r="AD1408" s="70"/>
      <c r="AE1408" s="70"/>
      <c r="AF1408" s="70"/>
      <c r="AG1408" s="70"/>
      <c r="AH1408" s="70"/>
      <c r="AI1408" s="70"/>
      <c r="AJ1408" s="70"/>
      <c r="AK1408" s="70"/>
      <c r="AL1408" s="70"/>
      <c r="AM1408" s="70"/>
      <c r="AN1408" s="70"/>
      <c r="AO1408" s="70"/>
      <c r="AP1408" s="70"/>
      <c r="AQ1408" s="70"/>
      <c r="AR1408" s="70"/>
      <c r="AS1408" s="70"/>
      <c r="AT1408" s="70"/>
      <c r="AU1408" s="70"/>
      <c r="AV1408" s="70"/>
      <c r="AW1408" s="70"/>
      <c r="AX1408" s="70"/>
      <c r="AY1408" s="70"/>
      <c r="AZ1408" s="70"/>
      <c r="BA1408" s="70"/>
      <c r="BB1408" s="70"/>
      <c r="BC1408" s="70"/>
      <c r="BD1408" s="70"/>
      <c r="BE1408" s="70"/>
      <c r="BF1408" s="70"/>
      <c r="BG1408" s="70"/>
      <c r="BH1408" s="70"/>
      <c r="BI1408" s="70"/>
      <c r="BJ1408" s="70"/>
      <c r="BK1408" s="70"/>
      <c r="BL1408" s="70"/>
      <c r="BM1408" s="70"/>
      <c r="BN1408" s="70"/>
      <c r="BO1408" s="70"/>
      <c r="BP1408" s="70"/>
      <c r="BQ1408" s="70"/>
      <c r="BR1408" s="70"/>
      <c r="BS1408" s="70"/>
      <c r="BT1408" s="70"/>
      <c r="BU1408" s="70"/>
      <c r="BV1408" s="70"/>
      <c r="BW1408" s="70"/>
      <c r="BX1408" s="70"/>
      <c r="BY1408" s="70"/>
      <c r="BZ1408" s="70"/>
      <c r="CA1408" s="70"/>
    </row>
    <row r="1409" spans="2:79" s="67" customFormat="1" hidden="1">
      <c r="B1409" s="85"/>
      <c r="C1409" s="86"/>
      <c r="D1409" s="250"/>
      <c r="E1409" s="84"/>
      <c r="F1409" s="70"/>
      <c r="G1409" s="70"/>
      <c r="H1409" s="70"/>
      <c r="I1409" s="70"/>
      <c r="J1409" s="70"/>
      <c r="K1409" s="70"/>
      <c r="L1409" s="70"/>
      <c r="M1409" s="70"/>
      <c r="N1409" s="70"/>
      <c r="O1409" s="70"/>
      <c r="P1409" s="70"/>
      <c r="Q1409" s="70"/>
      <c r="R1409" s="70"/>
      <c r="S1409" s="70"/>
      <c r="T1409" s="70"/>
      <c r="U1409" s="70"/>
      <c r="V1409" s="70"/>
      <c r="W1409" s="70"/>
      <c r="X1409" s="70"/>
      <c r="Y1409" s="70"/>
      <c r="Z1409" s="70"/>
      <c r="AA1409" s="70"/>
      <c r="AB1409" s="70"/>
      <c r="AC1409" s="70"/>
      <c r="AD1409" s="70"/>
      <c r="AE1409" s="70"/>
      <c r="AF1409" s="70"/>
      <c r="AG1409" s="70"/>
      <c r="AH1409" s="70"/>
      <c r="AI1409" s="70"/>
      <c r="AJ1409" s="70"/>
      <c r="AK1409" s="70"/>
      <c r="AL1409" s="70"/>
      <c r="AM1409" s="70"/>
      <c r="AN1409" s="70"/>
      <c r="AO1409" s="70"/>
      <c r="AP1409" s="70"/>
      <c r="AQ1409" s="70"/>
      <c r="AR1409" s="70"/>
      <c r="AS1409" s="70"/>
      <c r="AT1409" s="70"/>
      <c r="AU1409" s="70"/>
      <c r="AV1409" s="70"/>
      <c r="AW1409" s="70"/>
      <c r="AX1409" s="70"/>
      <c r="AY1409" s="70"/>
      <c r="AZ1409" s="70"/>
      <c r="BA1409" s="70"/>
      <c r="BB1409" s="70"/>
      <c r="BC1409" s="70"/>
      <c r="BD1409" s="70"/>
      <c r="BE1409" s="70"/>
      <c r="BF1409" s="70"/>
      <c r="BG1409" s="70"/>
      <c r="BH1409" s="70"/>
      <c r="BI1409" s="70"/>
      <c r="BJ1409" s="70"/>
      <c r="BK1409" s="70"/>
      <c r="BL1409" s="70"/>
      <c r="BM1409" s="70"/>
      <c r="BN1409" s="70"/>
      <c r="BO1409" s="70"/>
      <c r="BP1409" s="70"/>
      <c r="BQ1409" s="70"/>
      <c r="BR1409" s="70"/>
      <c r="BS1409" s="70"/>
      <c r="BT1409" s="70"/>
      <c r="BU1409" s="70"/>
      <c r="BV1409" s="70"/>
      <c r="BW1409" s="70"/>
      <c r="BX1409" s="70"/>
      <c r="BY1409" s="70"/>
      <c r="BZ1409" s="70"/>
      <c r="CA1409" s="70"/>
    </row>
    <row r="1410" spans="2:79" s="67" customFormat="1" hidden="1">
      <c r="B1410" s="85"/>
      <c r="C1410" s="86"/>
      <c r="D1410" s="250"/>
      <c r="E1410" s="84"/>
      <c r="F1410" s="70"/>
      <c r="G1410" s="70"/>
      <c r="H1410" s="70"/>
      <c r="I1410" s="70"/>
      <c r="J1410" s="70"/>
      <c r="K1410" s="70"/>
      <c r="L1410" s="70"/>
      <c r="M1410" s="70"/>
      <c r="N1410" s="70"/>
      <c r="O1410" s="70"/>
      <c r="P1410" s="70"/>
      <c r="Q1410" s="70"/>
      <c r="R1410" s="70"/>
      <c r="S1410" s="70"/>
      <c r="T1410" s="70"/>
      <c r="U1410" s="70"/>
      <c r="V1410" s="70"/>
      <c r="W1410" s="70"/>
      <c r="X1410" s="70"/>
      <c r="Y1410" s="70"/>
      <c r="Z1410" s="70"/>
      <c r="AA1410" s="70"/>
      <c r="AB1410" s="70"/>
      <c r="AC1410" s="70"/>
      <c r="AD1410" s="70"/>
      <c r="AE1410" s="70"/>
      <c r="AF1410" s="70"/>
      <c r="AG1410" s="70"/>
      <c r="AH1410" s="70"/>
      <c r="AI1410" s="70"/>
      <c r="AJ1410" s="70"/>
      <c r="AK1410" s="70"/>
      <c r="AL1410" s="70"/>
      <c r="AM1410" s="70"/>
      <c r="AN1410" s="70"/>
      <c r="AO1410" s="70"/>
      <c r="AP1410" s="70"/>
      <c r="AQ1410" s="70"/>
      <c r="AR1410" s="70"/>
      <c r="AS1410" s="70"/>
      <c r="AT1410" s="70"/>
      <c r="AU1410" s="70"/>
      <c r="AV1410" s="70"/>
      <c r="AW1410" s="70"/>
      <c r="AX1410" s="70"/>
      <c r="AY1410" s="70"/>
      <c r="AZ1410" s="70"/>
      <c r="BA1410" s="70"/>
      <c r="BB1410" s="70"/>
      <c r="BC1410" s="70"/>
      <c r="BD1410" s="70"/>
      <c r="BE1410" s="70"/>
      <c r="BF1410" s="70"/>
      <c r="BG1410" s="70"/>
      <c r="BH1410" s="70"/>
      <c r="BI1410" s="70"/>
      <c r="BJ1410" s="70"/>
      <c r="BK1410" s="70"/>
      <c r="BL1410" s="70"/>
      <c r="BM1410" s="70"/>
      <c r="BN1410" s="70"/>
      <c r="BO1410" s="70"/>
      <c r="BP1410" s="70"/>
      <c r="BQ1410" s="70"/>
      <c r="BR1410" s="70"/>
      <c r="BS1410" s="70"/>
      <c r="BT1410" s="70"/>
      <c r="BU1410" s="70"/>
      <c r="BV1410" s="70"/>
      <c r="BW1410" s="70"/>
      <c r="BX1410" s="70"/>
      <c r="BY1410" s="70"/>
      <c r="BZ1410" s="70"/>
      <c r="CA1410" s="70"/>
    </row>
    <row r="1411" spans="2:79" s="67" customFormat="1" hidden="1">
      <c r="B1411" s="85"/>
      <c r="C1411" s="86"/>
      <c r="D1411" s="250"/>
      <c r="E1411" s="84"/>
      <c r="F1411" s="70"/>
      <c r="G1411" s="70"/>
      <c r="H1411" s="70"/>
      <c r="I1411" s="70"/>
      <c r="J1411" s="70"/>
      <c r="K1411" s="70"/>
      <c r="L1411" s="70"/>
      <c r="M1411" s="70"/>
      <c r="N1411" s="70"/>
      <c r="O1411" s="70"/>
      <c r="P1411" s="70"/>
      <c r="Q1411" s="70"/>
      <c r="R1411" s="70"/>
      <c r="S1411" s="70"/>
      <c r="T1411" s="70"/>
      <c r="U1411" s="70"/>
      <c r="V1411" s="70"/>
      <c r="W1411" s="70"/>
      <c r="X1411" s="70"/>
      <c r="Y1411" s="70"/>
      <c r="Z1411" s="70"/>
      <c r="AA1411" s="70"/>
      <c r="AB1411" s="70"/>
      <c r="AC1411" s="70"/>
      <c r="AD1411" s="70"/>
      <c r="AE1411" s="70"/>
      <c r="AF1411" s="70"/>
      <c r="AG1411" s="70"/>
      <c r="AH1411" s="70"/>
      <c r="AI1411" s="70"/>
      <c r="AJ1411" s="70"/>
      <c r="AK1411" s="70"/>
      <c r="AL1411" s="70"/>
      <c r="AM1411" s="70"/>
      <c r="AN1411" s="70"/>
      <c r="AO1411" s="70"/>
      <c r="AP1411" s="70"/>
      <c r="AQ1411" s="70"/>
      <c r="AR1411" s="70"/>
      <c r="AS1411" s="70"/>
      <c r="AT1411" s="70"/>
      <c r="AU1411" s="70"/>
      <c r="AV1411" s="70"/>
      <c r="AW1411" s="70"/>
      <c r="AX1411" s="70"/>
      <c r="AY1411" s="70"/>
      <c r="AZ1411" s="70"/>
      <c r="BA1411" s="70"/>
      <c r="BB1411" s="70"/>
      <c r="BC1411" s="70"/>
      <c r="BD1411" s="70"/>
      <c r="BE1411" s="70"/>
      <c r="BF1411" s="70"/>
      <c r="BG1411" s="70"/>
      <c r="BH1411" s="70"/>
      <c r="BI1411" s="70"/>
      <c r="BJ1411" s="70"/>
      <c r="BK1411" s="70"/>
      <c r="BL1411" s="70"/>
      <c r="BM1411" s="70"/>
      <c r="BN1411" s="70"/>
      <c r="BO1411" s="70"/>
      <c r="BP1411" s="70"/>
      <c r="BQ1411" s="70"/>
      <c r="BR1411" s="70"/>
      <c r="BS1411" s="70"/>
      <c r="BT1411" s="70"/>
      <c r="BU1411" s="70"/>
      <c r="BV1411" s="70"/>
      <c r="BW1411" s="70"/>
      <c r="BX1411" s="70"/>
      <c r="BY1411" s="70"/>
      <c r="BZ1411" s="70"/>
      <c r="CA1411" s="70"/>
    </row>
    <row r="1412" spans="2:79" s="67" customFormat="1" hidden="1">
      <c r="B1412" s="85"/>
      <c r="C1412" s="86"/>
      <c r="D1412" s="250"/>
      <c r="E1412" s="84"/>
      <c r="F1412" s="70"/>
      <c r="G1412" s="70"/>
      <c r="H1412" s="70"/>
      <c r="I1412" s="70"/>
      <c r="J1412" s="70"/>
      <c r="K1412" s="70"/>
      <c r="L1412" s="70"/>
      <c r="M1412" s="70"/>
      <c r="N1412" s="70"/>
      <c r="O1412" s="70"/>
      <c r="P1412" s="70"/>
      <c r="Q1412" s="70"/>
      <c r="R1412" s="70"/>
      <c r="S1412" s="70"/>
      <c r="T1412" s="70"/>
      <c r="U1412" s="70"/>
      <c r="V1412" s="70"/>
      <c r="W1412" s="70"/>
      <c r="X1412" s="70"/>
      <c r="Y1412" s="70"/>
      <c r="Z1412" s="70"/>
      <c r="AA1412" s="70"/>
      <c r="AB1412" s="70"/>
      <c r="AC1412" s="70"/>
      <c r="AD1412" s="70"/>
      <c r="AE1412" s="70"/>
      <c r="AF1412" s="70"/>
      <c r="AG1412" s="70"/>
      <c r="AH1412" s="70"/>
      <c r="AI1412" s="70"/>
      <c r="AJ1412" s="70"/>
      <c r="AK1412" s="70"/>
      <c r="AL1412" s="70"/>
      <c r="AM1412" s="70"/>
      <c r="AN1412" s="70"/>
      <c r="AO1412" s="70"/>
      <c r="AP1412" s="70"/>
      <c r="AQ1412" s="70"/>
      <c r="AR1412" s="70"/>
      <c r="AS1412" s="70"/>
      <c r="AT1412" s="70"/>
      <c r="AU1412" s="70"/>
      <c r="AV1412" s="70"/>
      <c r="AW1412" s="70"/>
      <c r="AX1412" s="70"/>
      <c r="AY1412" s="70"/>
      <c r="AZ1412" s="70"/>
      <c r="BA1412" s="70"/>
      <c r="BB1412" s="70"/>
      <c r="BC1412" s="70"/>
      <c r="BD1412" s="70"/>
      <c r="BE1412" s="70"/>
      <c r="BF1412" s="70"/>
      <c r="BG1412" s="70"/>
      <c r="BH1412" s="70"/>
      <c r="BI1412" s="70"/>
      <c r="BJ1412" s="70"/>
      <c r="BK1412" s="70"/>
      <c r="BL1412" s="70"/>
      <c r="BM1412" s="70"/>
      <c r="BN1412" s="70"/>
      <c r="BO1412" s="70"/>
      <c r="BP1412" s="70"/>
      <c r="BQ1412" s="70"/>
      <c r="BR1412" s="70"/>
      <c r="BS1412" s="70"/>
      <c r="BT1412" s="70"/>
      <c r="BU1412" s="70"/>
      <c r="BV1412" s="70"/>
      <c r="BW1412" s="70"/>
      <c r="BX1412" s="70"/>
      <c r="BY1412" s="70"/>
      <c r="BZ1412" s="70"/>
      <c r="CA1412" s="70"/>
    </row>
    <row r="1413" spans="2:79" s="67" customFormat="1" hidden="1">
      <c r="B1413" s="85"/>
      <c r="C1413" s="86"/>
      <c r="D1413" s="250"/>
      <c r="E1413" s="84"/>
      <c r="F1413" s="70"/>
      <c r="G1413" s="70"/>
      <c r="H1413" s="70"/>
      <c r="I1413" s="70"/>
      <c r="J1413" s="70"/>
      <c r="K1413" s="70"/>
      <c r="L1413" s="70"/>
      <c r="M1413" s="70"/>
      <c r="N1413" s="70"/>
      <c r="O1413" s="70"/>
      <c r="P1413" s="70"/>
      <c r="Q1413" s="70"/>
      <c r="R1413" s="70"/>
      <c r="S1413" s="70"/>
      <c r="T1413" s="70"/>
      <c r="U1413" s="70"/>
      <c r="V1413" s="70"/>
      <c r="W1413" s="70"/>
      <c r="X1413" s="70"/>
      <c r="Y1413" s="70"/>
      <c r="Z1413" s="70"/>
      <c r="AA1413" s="70"/>
      <c r="AB1413" s="70"/>
      <c r="AC1413" s="70"/>
      <c r="AD1413" s="70"/>
      <c r="AE1413" s="70"/>
      <c r="AF1413" s="70"/>
      <c r="AG1413" s="70"/>
      <c r="AH1413" s="70"/>
      <c r="AI1413" s="70"/>
      <c r="AJ1413" s="70"/>
      <c r="AK1413" s="70"/>
      <c r="AL1413" s="70"/>
      <c r="AM1413" s="70"/>
      <c r="AN1413" s="70"/>
      <c r="AO1413" s="70"/>
      <c r="AP1413" s="70"/>
      <c r="AQ1413" s="70"/>
      <c r="AR1413" s="70"/>
      <c r="AS1413" s="70"/>
      <c r="AT1413" s="70"/>
      <c r="AU1413" s="70"/>
      <c r="AV1413" s="70"/>
      <c r="AW1413" s="70"/>
      <c r="AX1413" s="70"/>
      <c r="AY1413" s="70"/>
      <c r="AZ1413" s="70"/>
      <c r="BA1413" s="70"/>
      <c r="BB1413" s="70"/>
      <c r="BC1413" s="70"/>
      <c r="BD1413" s="70"/>
      <c r="BE1413" s="70"/>
      <c r="BF1413" s="70"/>
      <c r="BG1413" s="70"/>
      <c r="BH1413" s="70"/>
      <c r="BI1413" s="70"/>
      <c r="BJ1413" s="70"/>
      <c r="BK1413" s="70"/>
      <c r="BL1413" s="70"/>
      <c r="BM1413" s="70"/>
      <c r="BN1413" s="70"/>
      <c r="BO1413" s="70"/>
      <c r="BP1413" s="70"/>
      <c r="BQ1413" s="70"/>
      <c r="BR1413" s="70"/>
      <c r="BS1413" s="70"/>
      <c r="BT1413" s="70"/>
      <c r="BU1413" s="70"/>
      <c r="BV1413" s="70"/>
      <c r="BW1413" s="70"/>
      <c r="BX1413" s="70"/>
      <c r="BY1413" s="70"/>
      <c r="BZ1413" s="70"/>
      <c r="CA1413" s="70"/>
    </row>
    <row r="1414" spans="2:79" s="67" customFormat="1" hidden="1">
      <c r="B1414" s="85"/>
      <c r="C1414" s="86"/>
      <c r="D1414" s="250"/>
      <c r="E1414" s="84"/>
      <c r="F1414" s="70"/>
      <c r="G1414" s="70"/>
      <c r="H1414" s="70"/>
      <c r="I1414" s="70"/>
      <c r="J1414" s="70"/>
      <c r="K1414" s="70"/>
      <c r="L1414" s="70"/>
      <c r="M1414" s="70"/>
      <c r="N1414" s="70"/>
      <c r="O1414" s="70"/>
      <c r="P1414" s="70"/>
      <c r="Q1414" s="70"/>
      <c r="R1414" s="70"/>
      <c r="S1414" s="70"/>
      <c r="T1414" s="70"/>
      <c r="U1414" s="70"/>
      <c r="V1414" s="70"/>
      <c r="W1414" s="70"/>
      <c r="X1414" s="70"/>
      <c r="Y1414" s="70"/>
      <c r="Z1414" s="70"/>
      <c r="AA1414" s="70"/>
      <c r="AB1414" s="70"/>
      <c r="AC1414" s="70"/>
      <c r="AD1414" s="70"/>
      <c r="AE1414" s="70"/>
      <c r="AF1414" s="70"/>
      <c r="AG1414" s="70"/>
      <c r="AH1414" s="70"/>
      <c r="AI1414" s="70"/>
      <c r="AJ1414" s="70"/>
      <c r="AK1414" s="70"/>
      <c r="AL1414" s="70"/>
      <c r="AM1414" s="70"/>
      <c r="AN1414" s="70"/>
      <c r="AO1414" s="70"/>
      <c r="AP1414" s="70"/>
      <c r="AQ1414" s="70"/>
      <c r="AR1414" s="70"/>
      <c r="AS1414" s="70"/>
      <c r="AT1414" s="70"/>
      <c r="AU1414" s="70"/>
      <c r="AV1414" s="70"/>
      <c r="AW1414" s="70"/>
      <c r="AX1414" s="70"/>
      <c r="AY1414" s="70"/>
      <c r="AZ1414" s="70"/>
      <c r="BA1414" s="70"/>
      <c r="BB1414" s="70"/>
      <c r="BC1414" s="70"/>
      <c r="BD1414" s="70"/>
      <c r="BE1414" s="70"/>
      <c r="BF1414" s="70"/>
      <c r="BG1414" s="70"/>
      <c r="BH1414" s="70"/>
      <c r="BI1414" s="70"/>
      <c r="BJ1414" s="70"/>
      <c r="BK1414" s="70"/>
      <c r="BL1414" s="70"/>
      <c r="BM1414" s="70"/>
      <c r="BN1414" s="70"/>
      <c r="BO1414" s="70"/>
      <c r="BP1414" s="70"/>
      <c r="BQ1414" s="70"/>
      <c r="BR1414" s="70"/>
      <c r="BS1414" s="70"/>
      <c r="BT1414" s="70"/>
      <c r="BU1414" s="70"/>
      <c r="BV1414" s="70"/>
      <c r="BW1414" s="70"/>
      <c r="BX1414" s="70"/>
      <c r="BY1414" s="70"/>
      <c r="BZ1414" s="70"/>
      <c r="CA1414" s="70"/>
    </row>
    <row r="1415" spans="2:79" s="67" customFormat="1" hidden="1">
      <c r="B1415" s="85"/>
      <c r="C1415" s="86"/>
      <c r="D1415" s="250"/>
      <c r="E1415" s="84"/>
      <c r="F1415" s="70"/>
      <c r="G1415" s="70"/>
      <c r="H1415" s="70"/>
      <c r="I1415" s="70"/>
      <c r="J1415" s="70"/>
      <c r="K1415" s="70"/>
      <c r="L1415" s="70"/>
      <c r="M1415" s="70"/>
      <c r="N1415" s="70"/>
      <c r="O1415" s="70"/>
      <c r="P1415" s="70"/>
      <c r="Q1415" s="70"/>
      <c r="R1415" s="70"/>
      <c r="S1415" s="70"/>
      <c r="T1415" s="70"/>
      <c r="U1415" s="70"/>
      <c r="V1415" s="70"/>
      <c r="W1415" s="70"/>
      <c r="X1415" s="70"/>
      <c r="Y1415" s="70"/>
      <c r="Z1415" s="70"/>
      <c r="AA1415" s="70"/>
      <c r="AB1415" s="70"/>
      <c r="AC1415" s="70"/>
      <c r="AD1415" s="70"/>
      <c r="AE1415" s="70"/>
      <c r="AF1415" s="70"/>
      <c r="AG1415" s="70"/>
      <c r="AH1415" s="70"/>
      <c r="AI1415" s="70"/>
      <c r="AJ1415" s="70"/>
      <c r="AK1415" s="70"/>
      <c r="AL1415" s="70"/>
      <c r="AM1415" s="70"/>
      <c r="AN1415" s="70"/>
      <c r="AO1415" s="70"/>
      <c r="AP1415" s="70"/>
      <c r="AQ1415" s="70"/>
      <c r="AR1415" s="70"/>
      <c r="AS1415" s="70"/>
      <c r="AT1415" s="70"/>
      <c r="AU1415" s="70"/>
      <c r="AV1415" s="70"/>
      <c r="AW1415" s="70"/>
      <c r="AX1415" s="70"/>
      <c r="AY1415" s="70"/>
      <c r="AZ1415" s="70"/>
      <c r="BA1415" s="70"/>
      <c r="BB1415" s="70"/>
      <c r="BC1415" s="70"/>
      <c r="BD1415" s="70"/>
      <c r="BE1415" s="70"/>
      <c r="BF1415" s="70"/>
      <c r="BG1415" s="70"/>
      <c r="BH1415" s="70"/>
      <c r="BI1415" s="70"/>
      <c r="BJ1415" s="70"/>
      <c r="BK1415" s="70"/>
      <c r="BL1415" s="70"/>
      <c r="BM1415" s="70"/>
      <c r="BN1415" s="70"/>
      <c r="BO1415" s="70"/>
      <c r="BP1415" s="70"/>
      <c r="BQ1415" s="70"/>
      <c r="BR1415" s="70"/>
      <c r="BS1415" s="70"/>
      <c r="BT1415" s="70"/>
      <c r="BU1415" s="70"/>
      <c r="BV1415" s="70"/>
      <c r="BW1415" s="70"/>
      <c r="BX1415" s="70"/>
      <c r="BY1415" s="70"/>
      <c r="BZ1415" s="70"/>
      <c r="CA1415" s="70"/>
    </row>
    <row r="1416" spans="2:79" s="67" customFormat="1" hidden="1">
      <c r="B1416" s="85"/>
      <c r="C1416" s="86"/>
      <c r="D1416" s="250"/>
      <c r="E1416" s="84"/>
      <c r="F1416" s="70"/>
      <c r="G1416" s="70"/>
      <c r="H1416" s="70"/>
      <c r="I1416" s="70"/>
      <c r="J1416" s="70"/>
      <c r="K1416" s="70"/>
      <c r="L1416" s="70"/>
      <c r="M1416" s="70"/>
      <c r="N1416" s="70"/>
      <c r="O1416" s="70"/>
      <c r="P1416" s="70"/>
      <c r="Q1416" s="70"/>
      <c r="R1416" s="70"/>
      <c r="S1416" s="70"/>
      <c r="T1416" s="70"/>
      <c r="U1416" s="70"/>
      <c r="V1416" s="70"/>
      <c r="W1416" s="70"/>
      <c r="X1416" s="70"/>
      <c r="Y1416" s="70"/>
      <c r="Z1416" s="70"/>
      <c r="AA1416" s="70"/>
      <c r="AB1416" s="70"/>
      <c r="AC1416" s="70"/>
      <c r="AD1416" s="70"/>
      <c r="AE1416" s="70"/>
      <c r="AF1416" s="70"/>
      <c r="AG1416" s="70"/>
      <c r="AH1416" s="70"/>
      <c r="AI1416" s="70"/>
      <c r="AJ1416" s="70"/>
      <c r="AK1416" s="70"/>
      <c r="AL1416" s="70"/>
      <c r="AM1416" s="70"/>
      <c r="AN1416" s="70"/>
      <c r="AO1416" s="70"/>
      <c r="AP1416" s="70"/>
      <c r="AQ1416" s="70"/>
      <c r="AR1416" s="70"/>
      <c r="AS1416" s="70"/>
      <c r="AT1416" s="70"/>
      <c r="AU1416" s="70"/>
      <c r="AV1416" s="70"/>
      <c r="AW1416" s="70"/>
      <c r="AX1416" s="70"/>
      <c r="AY1416" s="70"/>
      <c r="AZ1416" s="70"/>
      <c r="BA1416" s="70"/>
      <c r="BB1416" s="70"/>
      <c r="BC1416" s="70"/>
      <c r="BD1416" s="70"/>
      <c r="BE1416" s="70"/>
      <c r="BF1416" s="70"/>
      <c r="BG1416" s="70"/>
      <c r="BH1416" s="70"/>
      <c r="BI1416" s="70"/>
      <c r="BJ1416" s="70"/>
      <c r="BK1416" s="70"/>
      <c r="BL1416" s="70"/>
      <c r="BM1416" s="70"/>
      <c r="BN1416" s="70"/>
      <c r="BO1416" s="70"/>
      <c r="BP1416" s="70"/>
      <c r="BQ1416" s="70"/>
      <c r="BR1416" s="70"/>
      <c r="BS1416" s="70"/>
      <c r="BT1416" s="70"/>
      <c r="BU1416" s="70"/>
      <c r="BV1416" s="70"/>
      <c r="BW1416" s="70"/>
      <c r="BX1416" s="70"/>
      <c r="BY1416" s="70"/>
      <c r="BZ1416" s="70"/>
      <c r="CA1416" s="70"/>
    </row>
    <row r="1417" spans="2:79" s="67" customFormat="1" hidden="1">
      <c r="B1417" s="85"/>
      <c r="C1417" s="86"/>
      <c r="D1417" s="250"/>
      <c r="E1417" s="84"/>
      <c r="F1417" s="70"/>
      <c r="G1417" s="70"/>
      <c r="H1417" s="70"/>
      <c r="I1417" s="70"/>
      <c r="J1417" s="70"/>
      <c r="K1417" s="70"/>
      <c r="L1417" s="70"/>
      <c r="M1417" s="70"/>
      <c r="N1417" s="70"/>
      <c r="O1417" s="70"/>
      <c r="P1417" s="70"/>
      <c r="Q1417" s="70"/>
      <c r="R1417" s="70"/>
      <c r="S1417" s="70"/>
      <c r="T1417" s="70"/>
      <c r="U1417" s="70"/>
      <c r="V1417" s="70"/>
      <c r="W1417" s="70"/>
      <c r="X1417" s="70"/>
      <c r="Y1417" s="70"/>
      <c r="Z1417" s="70"/>
      <c r="AA1417" s="70"/>
      <c r="AB1417" s="70"/>
      <c r="AC1417" s="70"/>
      <c r="AD1417" s="70"/>
      <c r="AE1417" s="70"/>
      <c r="AF1417" s="70"/>
      <c r="AG1417" s="70"/>
      <c r="AH1417" s="70"/>
      <c r="AI1417" s="70"/>
      <c r="AJ1417" s="70"/>
      <c r="AK1417" s="70"/>
      <c r="AL1417" s="70"/>
      <c r="AM1417" s="70"/>
      <c r="AN1417" s="70"/>
      <c r="AO1417" s="70"/>
      <c r="AP1417" s="70"/>
      <c r="AQ1417" s="70"/>
      <c r="AR1417" s="70"/>
      <c r="AS1417" s="70"/>
      <c r="AT1417" s="70"/>
      <c r="AU1417" s="70"/>
      <c r="AV1417" s="70"/>
      <c r="AW1417" s="70"/>
      <c r="AX1417" s="70"/>
      <c r="AY1417" s="70"/>
      <c r="AZ1417" s="70"/>
      <c r="BA1417" s="70"/>
      <c r="BB1417" s="70"/>
      <c r="BC1417" s="70"/>
      <c r="BD1417" s="70"/>
      <c r="BE1417" s="70"/>
      <c r="BF1417" s="70"/>
      <c r="BG1417" s="70"/>
      <c r="BH1417" s="70"/>
      <c r="BI1417" s="70"/>
      <c r="BJ1417" s="70"/>
      <c r="BK1417" s="70"/>
      <c r="BL1417" s="70"/>
      <c r="BM1417" s="70"/>
      <c r="BN1417" s="70"/>
      <c r="BO1417" s="70"/>
      <c r="BP1417" s="70"/>
      <c r="BQ1417" s="70"/>
      <c r="BR1417" s="70"/>
      <c r="BS1417" s="70"/>
      <c r="BT1417" s="70"/>
      <c r="BU1417" s="70"/>
      <c r="BV1417" s="70"/>
      <c r="BW1417" s="70"/>
      <c r="BX1417" s="70"/>
      <c r="BY1417" s="70"/>
      <c r="BZ1417" s="70"/>
      <c r="CA1417" s="70"/>
    </row>
    <row r="1418" spans="2:79" s="67" customFormat="1" hidden="1">
      <c r="B1418" s="85"/>
      <c r="C1418" s="86"/>
      <c r="D1418" s="250"/>
      <c r="E1418" s="84"/>
      <c r="F1418" s="70"/>
      <c r="G1418" s="70"/>
      <c r="H1418" s="70"/>
      <c r="I1418" s="70"/>
      <c r="J1418" s="70"/>
      <c r="K1418" s="70"/>
      <c r="L1418" s="70"/>
      <c r="M1418" s="70"/>
      <c r="N1418" s="70"/>
      <c r="O1418" s="70"/>
      <c r="P1418" s="70"/>
      <c r="Q1418" s="70"/>
      <c r="R1418" s="70"/>
      <c r="S1418" s="70"/>
      <c r="T1418" s="70"/>
      <c r="U1418" s="70"/>
      <c r="V1418" s="70"/>
      <c r="W1418" s="70"/>
      <c r="X1418" s="70"/>
      <c r="Y1418" s="70"/>
      <c r="Z1418" s="70"/>
      <c r="AA1418" s="70"/>
      <c r="AB1418" s="70"/>
      <c r="AC1418" s="70"/>
      <c r="AD1418" s="70"/>
      <c r="AE1418" s="70"/>
      <c r="AF1418" s="70"/>
      <c r="AG1418" s="70"/>
      <c r="AH1418" s="70"/>
      <c r="AI1418" s="70"/>
      <c r="AJ1418" s="70"/>
      <c r="AK1418" s="70"/>
      <c r="AL1418" s="70"/>
      <c r="AM1418" s="70"/>
      <c r="AN1418" s="70"/>
      <c r="AO1418" s="70"/>
      <c r="AP1418" s="70"/>
      <c r="AQ1418" s="70"/>
      <c r="AR1418" s="70"/>
      <c r="AS1418" s="70"/>
      <c r="AT1418" s="70"/>
      <c r="AU1418" s="70"/>
      <c r="AV1418" s="70"/>
      <c r="AW1418" s="70"/>
      <c r="AX1418" s="70"/>
      <c r="AY1418" s="70"/>
      <c r="AZ1418" s="70"/>
      <c r="BA1418" s="70"/>
      <c r="BB1418" s="70"/>
      <c r="BC1418" s="70"/>
      <c r="BD1418" s="70"/>
      <c r="BE1418" s="70"/>
      <c r="BF1418" s="70"/>
      <c r="BG1418" s="70"/>
      <c r="BH1418" s="70"/>
      <c r="BI1418" s="70"/>
      <c r="BJ1418" s="70"/>
      <c r="BK1418" s="70"/>
      <c r="BL1418" s="70"/>
      <c r="BM1418" s="70"/>
      <c r="BN1418" s="70"/>
      <c r="BO1418" s="70"/>
      <c r="BP1418" s="70"/>
      <c r="BQ1418" s="70"/>
      <c r="BR1418" s="70"/>
      <c r="BS1418" s="70"/>
      <c r="BT1418" s="70"/>
      <c r="BU1418" s="70"/>
      <c r="BV1418" s="70"/>
      <c r="BW1418" s="70"/>
      <c r="BX1418" s="70"/>
      <c r="BY1418" s="70"/>
      <c r="BZ1418" s="70"/>
      <c r="CA1418" s="70"/>
    </row>
    <row r="1419" spans="2:79" s="67" customFormat="1" hidden="1">
      <c r="B1419" s="85"/>
      <c r="C1419" s="86"/>
      <c r="D1419" s="250"/>
      <c r="E1419" s="84"/>
      <c r="F1419" s="70"/>
      <c r="G1419" s="70"/>
      <c r="H1419" s="70"/>
      <c r="I1419" s="70"/>
      <c r="J1419" s="70"/>
      <c r="K1419" s="70"/>
      <c r="L1419" s="70"/>
      <c r="M1419" s="70"/>
      <c r="N1419" s="70"/>
      <c r="O1419" s="70"/>
      <c r="P1419" s="70"/>
      <c r="Q1419" s="70"/>
      <c r="R1419" s="70"/>
      <c r="S1419" s="70"/>
      <c r="T1419" s="70"/>
      <c r="U1419" s="70"/>
      <c r="V1419" s="70"/>
      <c r="W1419" s="70"/>
      <c r="X1419" s="70"/>
      <c r="Y1419" s="70"/>
      <c r="Z1419" s="70"/>
      <c r="AA1419" s="70"/>
      <c r="AB1419" s="70"/>
      <c r="AC1419" s="70"/>
      <c r="AD1419" s="70"/>
      <c r="AE1419" s="70"/>
      <c r="AF1419" s="70"/>
      <c r="AG1419" s="70"/>
      <c r="AH1419" s="70"/>
      <c r="AI1419" s="70"/>
      <c r="AJ1419" s="70"/>
      <c r="AK1419" s="70"/>
      <c r="AL1419" s="70"/>
      <c r="AM1419" s="70"/>
      <c r="AN1419" s="70"/>
      <c r="AO1419" s="70"/>
      <c r="AP1419" s="70"/>
      <c r="AQ1419" s="70"/>
      <c r="AR1419" s="70"/>
      <c r="AS1419" s="70"/>
      <c r="AT1419" s="70"/>
      <c r="AU1419" s="70"/>
      <c r="AV1419" s="70"/>
      <c r="AW1419" s="70"/>
      <c r="AX1419" s="70"/>
      <c r="AY1419" s="70"/>
      <c r="AZ1419" s="70"/>
      <c r="BA1419" s="70"/>
      <c r="BB1419" s="70"/>
      <c r="BC1419" s="70"/>
      <c r="BD1419" s="70"/>
      <c r="BE1419" s="70"/>
      <c r="BF1419" s="70"/>
      <c r="BG1419" s="70"/>
      <c r="BH1419" s="70"/>
      <c r="BI1419" s="70"/>
      <c r="BJ1419" s="70"/>
      <c r="BK1419" s="70"/>
      <c r="BL1419" s="70"/>
      <c r="BM1419" s="70"/>
      <c r="BN1419" s="70"/>
      <c r="BO1419" s="70"/>
      <c r="BP1419" s="70"/>
      <c r="BQ1419" s="70"/>
      <c r="BR1419" s="70"/>
      <c r="BS1419" s="70"/>
      <c r="BT1419" s="70"/>
      <c r="BU1419" s="70"/>
      <c r="BV1419" s="70"/>
      <c r="BW1419" s="70"/>
      <c r="BX1419" s="70"/>
      <c r="BY1419" s="70"/>
      <c r="BZ1419" s="70"/>
      <c r="CA1419" s="70"/>
    </row>
    <row r="1420" spans="2:79" s="67" customFormat="1" hidden="1">
      <c r="B1420" s="85"/>
      <c r="C1420" s="86"/>
      <c r="D1420" s="250"/>
      <c r="E1420" s="84"/>
      <c r="F1420" s="70"/>
      <c r="G1420" s="70"/>
      <c r="H1420" s="70"/>
      <c r="I1420" s="70"/>
      <c r="J1420" s="70"/>
      <c r="K1420" s="70"/>
      <c r="L1420" s="70"/>
      <c r="M1420" s="70"/>
      <c r="N1420" s="70"/>
      <c r="O1420" s="70"/>
      <c r="P1420" s="70"/>
      <c r="Q1420" s="70"/>
      <c r="R1420" s="70"/>
      <c r="S1420" s="70"/>
      <c r="T1420" s="70"/>
      <c r="U1420" s="70"/>
      <c r="V1420" s="70"/>
      <c r="W1420" s="70"/>
      <c r="X1420" s="70"/>
      <c r="Y1420" s="70"/>
      <c r="Z1420" s="70"/>
      <c r="AA1420" s="70"/>
      <c r="AB1420" s="70"/>
      <c r="AC1420" s="70"/>
      <c r="AD1420" s="70"/>
      <c r="AE1420" s="70"/>
      <c r="AF1420" s="70"/>
      <c r="AG1420" s="70"/>
      <c r="AH1420" s="70"/>
      <c r="AI1420" s="70"/>
      <c r="AJ1420" s="70"/>
      <c r="AK1420" s="70"/>
      <c r="AL1420" s="70"/>
      <c r="AM1420" s="70"/>
      <c r="AN1420" s="70"/>
      <c r="AO1420" s="70"/>
      <c r="AP1420" s="70"/>
      <c r="AQ1420" s="70"/>
      <c r="AR1420" s="70"/>
      <c r="AS1420" s="70"/>
      <c r="AT1420" s="70"/>
      <c r="AU1420" s="70"/>
      <c r="AV1420" s="70"/>
      <c r="AW1420" s="70"/>
      <c r="AX1420" s="70"/>
      <c r="AY1420" s="70"/>
      <c r="AZ1420" s="70"/>
      <c r="BA1420" s="70"/>
      <c r="BB1420" s="70"/>
      <c r="BC1420" s="70"/>
      <c r="BD1420" s="70"/>
      <c r="BE1420" s="70"/>
      <c r="BF1420" s="70"/>
      <c r="BG1420" s="70"/>
      <c r="BH1420" s="70"/>
      <c r="BI1420" s="70"/>
      <c r="BJ1420" s="70"/>
      <c r="BK1420" s="70"/>
      <c r="BL1420" s="70"/>
      <c r="BM1420" s="70"/>
      <c r="BN1420" s="70"/>
      <c r="BO1420" s="70"/>
      <c r="BP1420" s="70"/>
      <c r="BQ1420" s="70"/>
      <c r="BR1420" s="70"/>
      <c r="BS1420" s="70"/>
      <c r="BT1420" s="70"/>
      <c r="BU1420" s="70"/>
      <c r="BV1420" s="70"/>
      <c r="BW1420" s="70"/>
      <c r="BX1420" s="70"/>
      <c r="BY1420" s="70"/>
      <c r="BZ1420" s="70"/>
      <c r="CA1420" s="70"/>
    </row>
    <row r="1421" spans="2:79" s="67" customFormat="1" hidden="1">
      <c r="B1421" s="85"/>
      <c r="C1421" s="86"/>
      <c r="D1421" s="250"/>
      <c r="E1421" s="84"/>
      <c r="F1421" s="70"/>
      <c r="G1421" s="70"/>
      <c r="H1421" s="70"/>
      <c r="I1421" s="70"/>
      <c r="J1421" s="70"/>
      <c r="K1421" s="70"/>
      <c r="L1421" s="70"/>
      <c r="M1421" s="70"/>
      <c r="N1421" s="70"/>
      <c r="O1421" s="70"/>
      <c r="P1421" s="70"/>
      <c r="Q1421" s="70"/>
      <c r="R1421" s="70"/>
      <c r="S1421" s="70"/>
      <c r="T1421" s="70"/>
      <c r="U1421" s="70"/>
      <c r="V1421" s="70"/>
      <c r="W1421" s="70"/>
      <c r="X1421" s="70"/>
      <c r="Y1421" s="70"/>
      <c r="Z1421" s="70"/>
      <c r="AA1421" s="70"/>
      <c r="AB1421" s="70"/>
      <c r="AC1421" s="70"/>
      <c r="AD1421" s="70"/>
      <c r="AE1421" s="70"/>
      <c r="AF1421" s="70"/>
      <c r="AG1421" s="70"/>
      <c r="AH1421" s="70"/>
      <c r="AI1421" s="70"/>
      <c r="AJ1421" s="70"/>
      <c r="AK1421" s="70"/>
      <c r="AL1421" s="70"/>
      <c r="AM1421" s="70"/>
      <c r="AN1421" s="70"/>
      <c r="AO1421" s="70"/>
      <c r="AP1421" s="70"/>
      <c r="AQ1421" s="70"/>
      <c r="AR1421" s="70"/>
      <c r="AS1421" s="70"/>
      <c r="AT1421" s="70"/>
      <c r="AU1421" s="70"/>
      <c r="AV1421" s="70"/>
      <c r="AW1421" s="70"/>
      <c r="AX1421" s="70"/>
      <c r="AY1421" s="70"/>
      <c r="AZ1421" s="70"/>
      <c r="BA1421" s="70"/>
      <c r="BB1421" s="70"/>
      <c r="BC1421" s="70"/>
      <c r="BD1421" s="70"/>
      <c r="BE1421" s="70"/>
      <c r="BF1421" s="70"/>
      <c r="BG1421" s="70"/>
      <c r="BH1421" s="70"/>
      <c r="BI1421" s="70"/>
      <c r="BJ1421" s="70"/>
      <c r="BK1421" s="70"/>
      <c r="BL1421" s="70"/>
      <c r="BM1421" s="70"/>
      <c r="BN1421" s="70"/>
      <c r="BO1421" s="70"/>
      <c r="BP1421" s="70"/>
      <c r="BQ1421" s="70"/>
      <c r="BR1421" s="70"/>
      <c r="BS1421" s="70"/>
      <c r="BT1421" s="70"/>
      <c r="BU1421" s="70"/>
      <c r="BV1421" s="70"/>
      <c r="BW1421" s="70"/>
      <c r="BX1421" s="70"/>
      <c r="BY1421" s="70"/>
      <c r="BZ1421" s="70"/>
      <c r="CA1421" s="70"/>
    </row>
    <row r="1422" spans="2:79" s="67" customFormat="1" hidden="1">
      <c r="B1422" s="85"/>
      <c r="C1422" s="86"/>
      <c r="D1422" s="250"/>
      <c r="E1422" s="84"/>
      <c r="F1422" s="70"/>
      <c r="G1422" s="70"/>
      <c r="H1422" s="70"/>
      <c r="I1422" s="70"/>
      <c r="J1422" s="70"/>
      <c r="K1422" s="70"/>
      <c r="L1422" s="70"/>
      <c r="M1422" s="70"/>
      <c r="N1422" s="70"/>
      <c r="O1422" s="70"/>
      <c r="P1422" s="70"/>
      <c r="Q1422" s="70"/>
      <c r="R1422" s="70"/>
      <c r="S1422" s="70"/>
      <c r="T1422" s="70"/>
      <c r="U1422" s="70"/>
      <c r="V1422" s="70"/>
      <c r="W1422" s="70"/>
      <c r="X1422" s="70"/>
      <c r="Y1422" s="70"/>
      <c r="Z1422" s="70"/>
      <c r="AA1422" s="70"/>
      <c r="AB1422" s="70"/>
      <c r="AC1422" s="70"/>
      <c r="AD1422" s="70"/>
      <c r="AE1422" s="70"/>
      <c r="AF1422" s="70"/>
      <c r="AG1422" s="70"/>
      <c r="AH1422" s="70"/>
      <c r="AI1422" s="70"/>
      <c r="AJ1422" s="70"/>
      <c r="AK1422" s="70"/>
      <c r="AL1422" s="70"/>
      <c r="AM1422" s="70"/>
      <c r="AN1422" s="70"/>
      <c r="AO1422" s="70"/>
      <c r="AP1422" s="70"/>
      <c r="AQ1422" s="70"/>
      <c r="AR1422" s="70"/>
      <c r="AS1422" s="70"/>
      <c r="AT1422" s="70"/>
      <c r="AU1422" s="70"/>
      <c r="AV1422" s="70"/>
      <c r="AW1422" s="70"/>
      <c r="AX1422" s="70"/>
      <c r="AY1422" s="70"/>
      <c r="AZ1422" s="70"/>
      <c r="BA1422" s="70"/>
      <c r="BB1422" s="70"/>
      <c r="BC1422" s="70"/>
      <c r="BD1422" s="70"/>
      <c r="BE1422" s="70"/>
      <c r="BF1422" s="70"/>
      <c r="BG1422" s="70"/>
      <c r="BH1422" s="70"/>
      <c r="BI1422" s="70"/>
      <c r="BJ1422" s="70"/>
      <c r="BK1422" s="70"/>
      <c r="BL1422" s="70"/>
      <c r="BM1422" s="70"/>
      <c r="BN1422" s="70"/>
      <c r="BO1422" s="70"/>
      <c r="BP1422" s="70"/>
      <c r="BQ1422" s="70"/>
      <c r="BR1422" s="70"/>
      <c r="BS1422" s="70"/>
      <c r="BT1422" s="70"/>
      <c r="BU1422" s="70"/>
      <c r="BV1422" s="70"/>
      <c r="BW1422" s="70"/>
      <c r="BX1422" s="70"/>
      <c r="BY1422" s="70"/>
      <c r="BZ1422" s="70"/>
      <c r="CA1422" s="70"/>
    </row>
    <row r="1423" spans="2:79" s="67" customFormat="1" hidden="1">
      <c r="B1423" s="85"/>
      <c r="C1423" s="86"/>
      <c r="D1423" s="250"/>
      <c r="E1423" s="84"/>
      <c r="F1423" s="70"/>
      <c r="G1423" s="70"/>
      <c r="H1423" s="70"/>
      <c r="I1423" s="70"/>
      <c r="J1423" s="70"/>
      <c r="K1423" s="70"/>
      <c r="L1423" s="70"/>
      <c r="M1423" s="70"/>
      <c r="N1423" s="70"/>
      <c r="O1423" s="70"/>
      <c r="P1423" s="70"/>
      <c r="Q1423" s="70"/>
      <c r="R1423" s="70"/>
      <c r="S1423" s="70"/>
      <c r="T1423" s="70"/>
      <c r="U1423" s="70"/>
      <c r="V1423" s="70"/>
      <c r="W1423" s="70"/>
      <c r="X1423" s="70"/>
      <c r="Y1423" s="70"/>
      <c r="Z1423" s="70"/>
      <c r="AA1423" s="70"/>
      <c r="AB1423" s="70"/>
      <c r="AC1423" s="70"/>
      <c r="AD1423" s="70"/>
      <c r="AE1423" s="70"/>
      <c r="AF1423" s="70"/>
      <c r="AG1423" s="70"/>
      <c r="AH1423" s="70"/>
      <c r="AI1423" s="70"/>
      <c r="AJ1423" s="70"/>
      <c r="AK1423" s="70"/>
      <c r="AL1423" s="70"/>
      <c r="AM1423" s="70"/>
      <c r="AN1423" s="70"/>
      <c r="AO1423" s="70"/>
      <c r="AP1423" s="70"/>
      <c r="AQ1423" s="70"/>
      <c r="AR1423" s="70"/>
      <c r="AS1423" s="70"/>
      <c r="AT1423" s="70"/>
      <c r="AU1423" s="70"/>
      <c r="AV1423" s="70"/>
      <c r="AW1423" s="70"/>
      <c r="AX1423" s="70"/>
      <c r="AY1423" s="70"/>
      <c r="AZ1423" s="70"/>
      <c r="BA1423" s="70"/>
      <c r="BB1423" s="70"/>
      <c r="BC1423" s="70"/>
      <c r="BD1423" s="70"/>
      <c r="BE1423" s="70"/>
      <c r="BF1423" s="70"/>
      <c r="BG1423" s="70"/>
      <c r="BH1423" s="70"/>
      <c r="BI1423" s="70"/>
      <c r="BJ1423" s="70"/>
      <c r="BK1423" s="70"/>
      <c r="BL1423" s="70"/>
      <c r="BM1423" s="70"/>
      <c r="BN1423" s="70"/>
      <c r="BO1423" s="70"/>
      <c r="BP1423" s="70"/>
      <c r="BQ1423" s="70"/>
      <c r="BR1423" s="70"/>
      <c r="BS1423" s="70"/>
      <c r="BT1423" s="70"/>
      <c r="BU1423" s="70"/>
      <c r="BV1423" s="70"/>
      <c r="BW1423" s="70"/>
      <c r="BX1423" s="70"/>
      <c r="BY1423" s="70"/>
      <c r="BZ1423" s="70"/>
      <c r="CA1423" s="70"/>
    </row>
    <row r="1424" spans="2:79" s="67" customFormat="1" hidden="1">
      <c r="B1424" s="85"/>
      <c r="C1424" s="86"/>
      <c r="D1424" s="250"/>
      <c r="E1424" s="84"/>
      <c r="F1424" s="70"/>
      <c r="G1424" s="70"/>
      <c r="H1424" s="70"/>
      <c r="I1424" s="70"/>
      <c r="J1424" s="70"/>
      <c r="K1424" s="70"/>
      <c r="L1424" s="70"/>
      <c r="M1424" s="70"/>
      <c r="N1424" s="70"/>
      <c r="O1424" s="70"/>
      <c r="P1424" s="70"/>
      <c r="Q1424" s="70"/>
      <c r="R1424" s="70"/>
      <c r="S1424" s="70"/>
      <c r="T1424" s="70"/>
      <c r="U1424" s="70"/>
      <c r="V1424" s="70"/>
      <c r="W1424" s="70"/>
      <c r="X1424" s="70"/>
      <c r="Y1424" s="70"/>
      <c r="Z1424" s="70"/>
      <c r="AA1424" s="70"/>
      <c r="AB1424" s="70"/>
      <c r="AC1424" s="70"/>
      <c r="AD1424" s="70"/>
      <c r="AE1424" s="70"/>
      <c r="AF1424" s="70"/>
      <c r="AG1424" s="70"/>
      <c r="AH1424" s="70"/>
      <c r="AI1424" s="70"/>
      <c r="AJ1424" s="70"/>
      <c r="AK1424" s="70"/>
      <c r="AL1424" s="70"/>
      <c r="AM1424" s="70"/>
      <c r="AN1424" s="70"/>
      <c r="AO1424" s="70"/>
      <c r="AP1424" s="70"/>
      <c r="AQ1424" s="70"/>
      <c r="AR1424" s="70"/>
      <c r="AS1424" s="70"/>
      <c r="AT1424" s="70"/>
      <c r="AU1424" s="70"/>
      <c r="AV1424" s="70"/>
      <c r="AW1424" s="70"/>
      <c r="AX1424" s="70"/>
      <c r="AY1424" s="70"/>
      <c r="AZ1424" s="70"/>
      <c r="BA1424" s="70"/>
      <c r="BB1424" s="70"/>
      <c r="BC1424" s="70"/>
      <c r="BD1424" s="70"/>
      <c r="BE1424" s="70"/>
      <c r="BF1424" s="70"/>
      <c r="BG1424" s="70"/>
      <c r="BH1424" s="70"/>
      <c r="BI1424" s="70"/>
      <c r="BJ1424" s="70"/>
      <c r="BK1424" s="70"/>
      <c r="BL1424" s="70"/>
      <c r="BM1424" s="70"/>
      <c r="BN1424" s="70"/>
      <c r="BO1424" s="70"/>
      <c r="BP1424" s="70"/>
      <c r="BQ1424" s="70"/>
      <c r="BR1424" s="70"/>
      <c r="BS1424" s="70"/>
      <c r="BT1424" s="70"/>
      <c r="BU1424" s="70"/>
      <c r="BV1424" s="70"/>
      <c r="BW1424" s="70"/>
      <c r="BX1424" s="70"/>
      <c r="BY1424" s="70"/>
      <c r="BZ1424" s="70"/>
      <c r="CA1424" s="70"/>
    </row>
    <row r="1425" spans="2:79" s="67" customFormat="1" hidden="1">
      <c r="B1425" s="85"/>
      <c r="C1425" s="86"/>
      <c r="D1425" s="250"/>
      <c r="E1425" s="84"/>
      <c r="F1425" s="70"/>
      <c r="G1425" s="70"/>
      <c r="H1425" s="70"/>
      <c r="I1425" s="70"/>
      <c r="J1425" s="70"/>
      <c r="K1425" s="70"/>
      <c r="L1425" s="70"/>
      <c r="M1425" s="70"/>
      <c r="N1425" s="70"/>
      <c r="O1425" s="70"/>
      <c r="P1425" s="70"/>
      <c r="Q1425" s="70"/>
      <c r="R1425" s="70"/>
      <c r="S1425" s="70"/>
      <c r="T1425" s="70"/>
      <c r="U1425" s="70"/>
      <c r="V1425" s="70"/>
      <c r="W1425" s="70"/>
      <c r="X1425" s="70"/>
      <c r="Y1425" s="70"/>
      <c r="Z1425" s="70"/>
      <c r="AA1425" s="70"/>
      <c r="AB1425" s="70"/>
      <c r="AC1425" s="70"/>
      <c r="AD1425" s="70"/>
      <c r="AE1425" s="70"/>
      <c r="AF1425" s="70"/>
      <c r="AG1425" s="70"/>
      <c r="AH1425" s="70"/>
      <c r="AI1425" s="70"/>
      <c r="AJ1425" s="70"/>
      <c r="AK1425" s="70"/>
      <c r="AL1425" s="70"/>
      <c r="AM1425" s="70"/>
      <c r="AN1425" s="70"/>
      <c r="AO1425" s="70"/>
      <c r="AP1425" s="70"/>
      <c r="AQ1425" s="70"/>
      <c r="AR1425" s="70"/>
      <c r="AS1425" s="70"/>
      <c r="AT1425" s="70"/>
      <c r="AU1425" s="70"/>
      <c r="AV1425" s="70"/>
      <c r="AW1425" s="70"/>
      <c r="AX1425" s="70"/>
      <c r="AY1425" s="70"/>
      <c r="AZ1425" s="70"/>
      <c r="BA1425" s="70"/>
      <c r="BB1425" s="70"/>
      <c r="BC1425" s="70"/>
      <c r="BD1425" s="70"/>
      <c r="BE1425" s="70"/>
      <c r="BF1425" s="70"/>
      <c r="BG1425" s="70"/>
      <c r="BH1425" s="70"/>
      <c r="BI1425" s="70"/>
      <c r="BJ1425" s="70"/>
      <c r="BK1425" s="70"/>
      <c r="BL1425" s="70"/>
      <c r="BM1425" s="70"/>
      <c r="BN1425" s="70"/>
      <c r="BO1425" s="70"/>
      <c r="BP1425" s="70"/>
      <c r="BQ1425" s="70"/>
      <c r="BR1425" s="70"/>
      <c r="BS1425" s="70"/>
      <c r="BT1425" s="70"/>
      <c r="BU1425" s="70"/>
      <c r="BV1425" s="70"/>
      <c r="BW1425" s="70"/>
      <c r="BX1425" s="70"/>
      <c r="BY1425" s="70"/>
      <c r="BZ1425" s="70"/>
      <c r="CA1425" s="70"/>
    </row>
    <row r="1426" spans="2:79" s="67" customFormat="1" hidden="1">
      <c r="B1426" s="85"/>
      <c r="C1426" s="86"/>
      <c r="D1426" s="250"/>
      <c r="E1426" s="84"/>
      <c r="F1426" s="70"/>
      <c r="G1426" s="70"/>
      <c r="H1426" s="70"/>
      <c r="I1426" s="70"/>
      <c r="J1426" s="70"/>
      <c r="K1426" s="70"/>
      <c r="L1426" s="70"/>
      <c r="M1426" s="70"/>
      <c r="N1426" s="70"/>
      <c r="O1426" s="70"/>
      <c r="P1426" s="70"/>
      <c r="Q1426" s="70"/>
      <c r="R1426" s="70"/>
      <c r="S1426" s="70"/>
      <c r="T1426" s="70"/>
      <c r="U1426" s="70"/>
      <c r="V1426" s="70"/>
      <c r="W1426" s="70"/>
      <c r="X1426" s="70"/>
      <c r="Y1426" s="70"/>
      <c r="Z1426" s="70"/>
      <c r="AA1426" s="70"/>
      <c r="AB1426" s="70"/>
      <c r="AC1426" s="70"/>
      <c r="AD1426" s="70"/>
      <c r="AE1426" s="70"/>
      <c r="AF1426" s="70"/>
      <c r="AG1426" s="70"/>
      <c r="AH1426" s="70"/>
      <c r="AI1426" s="70"/>
      <c r="AJ1426" s="70"/>
      <c r="AK1426" s="70"/>
      <c r="AL1426" s="70"/>
      <c r="AM1426" s="70"/>
      <c r="AN1426" s="70"/>
      <c r="AO1426" s="70"/>
      <c r="AP1426" s="70"/>
      <c r="AQ1426" s="70"/>
      <c r="AR1426" s="70"/>
      <c r="AS1426" s="70"/>
      <c r="AT1426" s="70"/>
      <c r="AU1426" s="70"/>
      <c r="AV1426" s="70"/>
      <c r="AW1426" s="70"/>
      <c r="AX1426" s="70"/>
      <c r="AY1426" s="70"/>
      <c r="AZ1426" s="70"/>
      <c r="BA1426" s="70"/>
      <c r="BB1426" s="70"/>
      <c r="BC1426" s="70"/>
      <c r="BD1426" s="70"/>
      <c r="BE1426" s="70"/>
      <c r="BF1426" s="70"/>
      <c r="BG1426" s="70"/>
      <c r="BH1426" s="70"/>
      <c r="BI1426" s="70"/>
      <c r="BJ1426" s="70"/>
      <c r="BK1426" s="70"/>
      <c r="BL1426" s="70"/>
      <c r="BM1426" s="70"/>
      <c r="BN1426" s="70"/>
      <c r="BO1426" s="70"/>
      <c r="BP1426" s="70"/>
      <c r="BQ1426" s="70"/>
      <c r="BR1426" s="70"/>
      <c r="BS1426" s="70"/>
      <c r="BT1426" s="70"/>
      <c r="BU1426" s="70"/>
      <c r="BV1426" s="70"/>
      <c r="BW1426" s="70"/>
      <c r="BX1426" s="70"/>
      <c r="BY1426" s="70"/>
      <c r="BZ1426" s="70"/>
      <c r="CA1426" s="70"/>
    </row>
    <row r="1427" spans="2:79" s="67" customFormat="1" hidden="1">
      <c r="B1427" s="85"/>
      <c r="C1427" s="86"/>
      <c r="D1427" s="250"/>
      <c r="E1427" s="84"/>
      <c r="F1427" s="70"/>
      <c r="G1427" s="70"/>
      <c r="H1427" s="70"/>
      <c r="I1427" s="70"/>
      <c r="J1427" s="70"/>
      <c r="K1427" s="70"/>
      <c r="L1427" s="70"/>
      <c r="M1427" s="70"/>
      <c r="N1427" s="70"/>
      <c r="O1427" s="70"/>
      <c r="P1427" s="70"/>
      <c r="Q1427" s="70"/>
      <c r="R1427" s="70"/>
      <c r="S1427" s="70"/>
      <c r="T1427" s="70"/>
      <c r="U1427" s="70"/>
      <c r="V1427" s="70"/>
      <c r="W1427" s="70"/>
      <c r="X1427" s="70"/>
      <c r="Y1427" s="70"/>
      <c r="Z1427" s="70"/>
      <c r="AA1427" s="70"/>
      <c r="AB1427" s="70"/>
      <c r="AC1427" s="70"/>
      <c r="AD1427" s="70"/>
      <c r="AE1427" s="70"/>
      <c r="AF1427" s="70"/>
      <c r="AG1427" s="70"/>
      <c r="AH1427" s="70"/>
      <c r="AI1427" s="70"/>
      <c r="AJ1427" s="70"/>
      <c r="AK1427" s="70"/>
      <c r="AL1427" s="70"/>
      <c r="AM1427" s="70"/>
      <c r="AN1427" s="70"/>
      <c r="AO1427" s="70"/>
      <c r="AP1427" s="70"/>
      <c r="AQ1427" s="70"/>
      <c r="AR1427" s="70"/>
      <c r="AS1427" s="70"/>
      <c r="AT1427" s="70"/>
      <c r="AU1427" s="70"/>
      <c r="AV1427" s="70"/>
      <c r="AW1427" s="70"/>
      <c r="AX1427" s="70"/>
      <c r="AY1427" s="70"/>
      <c r="AZ1427" s="70"/>
      <c r="BA1427" s="70"/>
      <c r="BB1427" s="70"/>
      <c r="BC1427" s="70"/>
      <c r="BD1427" s="70"/>
      <c r="BE1427" s="70"/>
      <c r="BF1427" s="70"/>
      <c r="BG1427" s="70"/>
      <c r="BH1427" s="70"/>
      <c r="BI1427" s="70"/>
      <c r="BJ1427" s="70"/>
      <c r="BK1427" s="70"/>
      <c r="BL1427" s="70"/>
      <c r="BM1427" s="70"/>
      <c r="BN1427" s="70"/>
      <c r="BO1427" s="70"/>
      <c r="BP1427" s="70"/>
      <c r="BQ1427" s="70"/>
      <c r="BR1427" s="70"/>
      <c r="BS1427" s="70"/>
      <c r="BT1427" s="70"/>
      <c r="BU1427" s="70"/>
      <c r="BV1427" s="70"/>
      <c r="BW1427" s="70"/>
      <c r="BX1427" s="70"/>
      <c r="BY1427" s="70"/>
      <c r="BZ1427" s="70"/>
      <c r="CA1427" s="70"/>
    </row>
    <row r="1428" spans="2:79" s="67" customFormat="1" hidden="1">
      <c r="B1428" s="85"/>
      <c r="C1428" s="86"/>
      <c r="D1428" s="250"/>
      <c r="E1428" s="84"/>
      <c r="F1428" s="70"/>
      <c r="G1428" s="70"/>
      <c r="H1428" s="70"/>
      <c r="I1428" s="70"/>
      <c r="J1428" s="70"/>
      <c r="K1428" s="70"/>
      <c r="L1428" s="70"/>
      <c r="M1428" s="70"/>
      <c r="N1428" s="70"/>
      <c r="O1428" s="70"/>
      <c r="P1428" s="70"/>
      <c r="Q1428" s="70"/>
      <c r="R1428" s="70"/>
      <c r="S1428" s="70"/>
      <c r="T1428" s="70"/>
      <c r="U1428" s="70"/>
      <c r="V1428" s="70"/>
      <c r="W1428" s="70"/>
      <c r="X1428" s="70"/>
      <c r="Y1428" s="70"/>
      <c r="Z1428" s="70"/>
      <c r="AA1428" s="70"/>
      <c r="AB1428" s="70"/>
      <c r="AC1428" s="70"/>
      <c r="AD1428" s="70"/>
      <c r="AE1428" s="70"/>
      <c r="AF1428" s="70"/>
      <c r="AG1428" s="70"/>
      <c r="AH1428" s="70"/>
      <c r="AI1428" s="70"/>
      <c r="AJ1428" s="70"/>
      <c r="AK1428" s="70"/>
      <c r="AL1428" s="70"/>
      <c r="AM1428" s="70"/>
      <c r="AN1428" s="70"/>
      <c r="AO1428" s="70"/>
      <c r="AP1428" s="70"/>
      <c r="AQ1428" s="70"/>
      <c r="AR1428" s="70"/>
      <c r="AS1428" s="70"/>
      <c r="AT1428" s="70"/>
      <c r="AU1428" s="70"/>
      <c r="AV1428" s="70"/>
      <c r="AW1428" s="70"/>
      <c r="AX1428" s="70"/>
      <c r="AY1428" s="70"/>
      <c r="AZ1428" s="70"/>
      <c r="BA1428" s="70"/>
      <c r="BB1428" s="70"/>
      <c r="BC1428" s="70"/>
      <c r="BD1428" s="70"/>
      <c r="BE1428" s="70"/>
      <c r="BF1428" s="70"/>
      <c r="BG1428" s="70"/>
      <c r="BH1428" s="70"/>
      <c r="BI1428" s="70"/>
      <c r="BJ1428" s="70"/>
      <c r="BK1428" s="70"/>
      <c r="BL1428" s="70"/>
      <c r="BM1428" s="70"/>
      <c r="BN1428" s="70"/>
      <c r="BO1428" s="70"/>
      <c r="BP1428" s="70"/>
      <c r="BQ1428" s="70"/>
      <c r="BR1428" s="70"/>
      <c r="BS1428" s="70"/>
      <c r="BT1428" s="70"/>
      <c r="BU1428" s="70"/>
      <c r="BV1428" s="70"/>
      <c r="BW1428" s="70"/>
      <c r="BX1428" s="70"/>
      <c r="BY1428" s="70"/>
      <c r="BZ1428" s="70"/>
      <c r="CA1428" s="70"/>
    </row>
    <row r="1429" spans="2:79" s="67" customFormat="1" hidden="1">
      <c r="B1429" s="85"/>
      <c r="C1429" s="86"/>
      <c r="D1429" s="250"/>
      <c r="E1429" s="84"/>
      <c r="F1429" s="70"/>
      <c r="G1429" s="70"/>
      <c r="H1429" s="70"/>
      <c r="I1429" s="70"/>
      <c r="J1429" s="70"/>
      <c r="K1429" s="70"/>
      <c r="L1429" s="70"/>
      <c r="M1429" s="70"/>
      <c r="N1429" s="70"/>
      <c r="O1429" s="70"/>
      <c r="P1429" s="70"/>
      <c r="Q1429" s="70"/>
      <c r="R1429" s="70"/>
      <c r="S1429" s="70"/>
      <c r="T1429" s="70"/>
      <c r="U1429" s="70"/>
      <c r="V1429" s="70"/>
      <c r="W1429" s="70"/>
      <c r="X1429" s="70"/>
      <c r="Y1429" s="70"/>
      <c r="Z1429" s="70"/>
      <c r="AA1429" s="70"/>
      <c r="AB1429" s="70"/>
      <c r="AC1429" s="70"/>
      <c r="AD1429" s="70"/>
      <c r="AE1429" s="70"/>
      <c r="AF1429" s="70"/>
      <c r="AG1429" s="70"/>
      <c r="AH1429" s="70"/>
      <c r="AI1429" s="70"/>
      <c r="AJ1429" s="70"/>
      <c r="AK1429" s="70"/>
      <c r="AL1429" s="70"/>
      <c r="AM1429" s="70"/>
      <c r="AN1429" s="70"/>
      <c r="AO1429" s="70"/>
      <c r="AP1429" s="70"/>
      <c r="AQ1429" s="70"/>
      <c r="AR1429" s="70"/>
      <c r="AS1429" s="70"/>
      <c r="AT1429" s="70"/>
      <c r="AU1429" s="70"/>
      <c r="AV1429" s="70"/>
      <c r="AW1429" s="70"/>
      <c r="AX1429" s="70"/>
      <c r="AY1429" s="70"/>
      <c r="AZ1429" s="70"/>
      <c r="BA1429" s="70"/>
      <c r="BB1429" s="70"/>
      <c r="BC1429" s="70"/>
      <c r="BD1429" s="70"/>
      <c r="BE1429" s="70"/>
      <c r="BF1429" s="70"/>
      <c r="BG1429" s="70"/>
      <c r="BH1429" s="70"/>
      <c r="BI1429" s="70"/>
      <c r="BJ1429" s="70"/>
      <c r="BK1429" s="70"/>
      <c r="BL1429" s="70"/>
      <c r="BM1429" s="70"/>
      <c r="BN1429" s="70"/>
      <c r="BO1429" s="70"/>
      <c r="BP1429" s="70"/>
      <c r="BQ1429" s="70"/>
      <c r="BR1429" s="70"/>
      <c r="BS1429" s="70"/>
      <c r="BT1429" s="70"/>
      <c r="BU1429" s="70"/>
      <c r="BV1429" s="70"/>
      <c r="BW1429" s="70"/>
      <c r="BX1429" s="70"/>
      <c r="BY1429" s="70"/>
      <c r="BZ1429" s="70"/>
      <c r="CA1429" s="70"/>
    </row>
    <row r="1430" spans="2:79" s="67" customFormat="1" hidden="1">
      <c r="B1430" s="85"/>
      <c r="C1430" s="86"/>
      <c r="D1430" s="250"/>
      <c r="E1430" s="84"/>
      <c r="F1430" s="70"/>
      <c r="G1430" s="70"/>
      <c r="H1430" s="70"/>
      <c r="I1430" s="70"/>
      <c r="J1430" s="70"/>
      <c r="K1430" s="70"/>
      <c r="L1430" s="70"/>
      <c r="M1430" s="70"/>
      <c r="N1430" s="70"/>
      <c r="O1430" s="70"/>
      <c r="P1430" s="70"/>
      <c r="Q1430" s="70"/>
      <c r="R1430" s="70"/>
      <c r="S1430" s="70"/>
      <c r="T1430" s="70"/>
      <c r="U1430" s="70"/>
      <c r="V1430" s="70"/>
      <c r="W1430" s="70"/>
      <c r="X1430" s="70"/>
      <c r="Y1430" s="70"/>
      <c r="Z1430" s="70"/>
      <c r="AA1430" s="70"/>
      <c r="AB1430" s="70"/>
      <c r="AC1430" s="70"/>
      <c r="AD1430" s="70"/>
      <c r="AE1430" s="70"/>
      <c r="AF1430" s="70"/>
      <c r="AG1430" s="70"/>
      <c r="AH1430" s="70"/>
      <c r="AI1430" s="70"/>
      <c r="AJ1430" s="70"/>
      <c r="AK1430" s="70"/>
      <c r="AL1430" s="70"/>
      <c r="AM1430" s="70"/>
      <c r="AN1430" s="70"/>
      <c r="AO1430" s="70"/>
      <c r="AP1430" s="70"/>
      <c r="AQ1430" s="70"/>
      <c r="AR1430" s="70"/>
      <c r="AS1430" s="70"/>
      <c r="AT1430" s="70"/>
      <c r="AU1430" s="70"/>
      <c r="AV1430" s="70"/>
      <c r="AW1430" s="70"/>
      <c r="AX1430" s="70"/>
      <c r="AY1430" s="70"/>
      <c r="AZ1430" s="70"/>
      <c r="BA1430" s="70"/>
      <c r="BB1430" s="70"/>
      <c r="BC1430" s="70"/>
      <c r="BD1430" s="70"/>
      <c r="BE1430" s="70"/>
      <c r="BF1430" s="70"/>
      <c r="BG1430" s="70"/>
      <c r="BH1430" s="70"/>
      <c r="BI1430" s="70"/>
      <c r="BJ1430" s="70"/>
      <c r="BK1430" s="70"/>
      <c r="BL1430" s="70"/>
      <c r="BM1430" s="70"/>
      <c r="BN1430" s="70"/>
      <c r="BO1430" s="70"/>
      <c r="BP1430" s="70"/>
      <c r="BQ1430" s="70"/>
      <c r="BR1430" s="70"/>
      <c r="BS1430" s="70"/>
      <c r="BT1430" s="70"/>
      <c r="BU1430" s="70"/>
      <c r="BV1430" s="70"/>
      <c r="BW1430" s="70"/>
      <c r="BX1430" s="70"/>
      <c r="BY1430" s="70"/>
      <c r="BZ1430" s="70"/>
      <c r="CA1430" s="70"/>
    </row>
    <row r="1431" spans="2:79" s="67" customFormat="1" hidden="1">
      <c r="B1431" s="85"/>
      <c r="C1431" s="86"/>
      <c r="D1431" s="250"/>
      <c r="E1431" s="84"/>
      <c r="F1431" s="70"/>
      <c r="G1431" s="70"/>
      <c r="H1431" s="70"/>
      <c r="I1431" s="70"/>
      <c r="J1431" s="70"/>
      <c r="K1431" s="70"/>
      <c r="L1431" s="70"/>
      <c r="M1431" s="70"/>
      <c r="N1431" s="70"/>
      <c r="O1431" s="70"/>
      <c r="P1431" s="70"/>
      <c r="Q1431" s="70"/>
      <c r="R1431" s="70"/>
      <c r="S1431" s="70"/>
      <c r="T1431" s="70"/>
      <c r="U1431" s="70"/>
      <c r="V1431" s="70"/>
      <c r="W1431" s="70"/>
      <c r="X1431" s="70"/>
      <c r="Y1431" s="70"/>
      <c r="Z1431" s="70"/>
      <c r="AA1431" s="70"/>
      <c r="AB1431" s="70"/>
      <c r="AC1431" s="70"/>
      <c r="AD1431" s="70"/>
      <c r="AE1431" s="70"/>
      <c r="AF1431" s="70"/>
      <c r="AG1431" s="70"/>
      <c r="AH1431" s="70"/>
      <c r="AI1431" s="70"/>
      <c r="AJ1431" s="70"/>
      <c r="AK1431" s="70"/>
      <c r="AL1431" s="70"/>
      <c r="AM1431" s="70"/>
      <c r="AN1431" s="70"/>
      <c r="AO1431" s="70"/>
      <c r="AP1431" s="70"/>
      <c r="AQ1431" s="70"/>
      <c r="AR1431" s="70"/>
      <c r="AS1431" s="70"/>
      <c r="AT1431" s="70"/>
      <c r="AU1431" s="70"/>
      <c r="AV1431" s="70"/>
      <c r="AW1431" s="70"/>
      <c r="AX1431" s="70"/>
      <c r="AY1431" s="70"/>
      <c r="AZ1431" s="70"/>
      <c r="BA1431" s="70"/>
      <c r="BB1431" s="70"/>
      <c r="BC1431" s="70"/>
      <c r="BD1431" s="70"/>
      <c r="BE1431" s="70"/>
      <c r="BF1431" s="70"/>
      <c r="BG1431" s="70"/>
      <c r="BH1431" s="70"/>
      <c r="BI1431" s="70"/>
      <c r="BJ1431" s="70"/>
      <c r="BK1431" s="70"/>
      <c r="BL1431" s="70"/>
      <c r="BM1431" s="70"/>
      <c r="BN1431" s="70"/>
      <c r="BO1431" s="70"/>
      <c r="BP1431" s="70"/>
      <c r="BQ1431" s="70"/>
      <c r="BR1431" s="70"/>
      <c r="BS1431" s="70"/>
      <c r="BT1431" s="70"/>
      <c r="BU1431" s="70"/>
      <c r="BV1431" s="70"/>
      <c r="BW1431" s="70"/>
      <c r="BX1431" s="70"/>
      <c r="BY1431" s="70"/>
      <c r="BZ1431" s="70"/>
      <c r="CA1431" s="70"/>
    </row>
    <row r="1432" spans="2:79" s="67" customFormat="1" hidden="1">
      <c r="B1432" s="85"/>
      <c r="C1432" s="86"/>
      <c r="D1432" s="250"/>
      <c r="E1432" s="84"/>
      <c r="F1432" s="70"/>
      <c r="G1432" s="70"/>
      <c r="H1432" s="70"/>
      <c r="I1432" s="70"/>
      <c r="J1432" s="70"/>
      <c r="K1432" s="70"/>
      <c r="L1432" s="70"/>
      <c r="M1432" s="70"/>
      <c r="N1432" s="70"/>
      <c r="O1432" s="70"/>
      <c r="P1432" s="70"/>
      <c r="Q1432" s="70"/>
      <c r="R1432" s="70"/>
      <c r="S1432" s="70"/>
      <c r="T1432" s="70"/>
      <c r="U1432" s="70"/>
      <c r="V1432" s="70"/>
      <c r="W1432" s="70"/>
      <c r="X1432" s="70"/>
      <c r="Y1432" s="70"/>
      <c r="Z1432" s="70"/>
      <c r="AA1432" s="70"/>
      <c r="AB1432" s="70"/>
      <c r="AC1432" s="70"/>
      <c r="AD1432" s="70"/>
      <c r="AE1432" s="70"/>
      <c r="AF1432" s="70"/>
      <c r="AG1432" s="70"/>
      <c r="AH1432" s="70"/>
      <c r="AI1432" s="70"/>
      <c r="AJ1432" s="70"/>
      <c r="AK1432" s="70"/>
      <c r="AL1432" s="70"/>
      <c r="AM1432" s="70"/>
      <c r="AN1432" s="70"/>
      <c r="AO1432" s="70"/>
      <c r="AP1432" s="70"/>
      <c r="AQ1432" s="70"/>
      <c r="AR1432" s="70"/>
      <c r="AS1432" s="70"/>
      <c r="AT1432" s="70"/>
      <c r="AU1432" s="70"/>
      <c r="AV1432" s="70"/>
      <c r="AW1432" s="70"/>
      <c r="AX1432" s="70"/>
      <c r="AY1432" s="70"/>
      <c r="AZ1432" s="70"/>
      <c r="BA1432" s="70"/>
      <c r="BB1432" s="70"/>
      <c r="BC1432" s="70"/>
      <c r="BD1432" s="70"/>
      <c r="BE1432" s="70"/>
      <c r="BF1432" s="70"/>
      <c r="BG1432" s="70"/>
      <c r="BH1432" s="70"/>
      <c r="BI1432" s="70"/>
      <c r="BJ1432" s="70"/>
      <c r="BK1432" s="70"/>
      <c r="BL1432" s="70"/>
      <c r="BM1432" s="70"/>
      <c r="BN1432" s="70"/>
      <c r="BO1432" s="70"/>
      <c r="BP1432" s="70"/>
      <c r="BQ1432" s="70"/>
      <c r="BR1432" s="70"/>
      <c r="BS1432" s="70"/>
      <c r="BT1432" s="70"/>
      <c r="BU1432" s="70"/>
      <c r="BV1432" s="70"/>
      <c r="BW1432" s="70"/>
      <c r="BX1432" s="70"/>
      <c r="BY1432" s="70"/>
      <c r="BZ1432" s="70"/>
      <c r="CA1432" s="70"/>
    </row>
    <row r="1433" spans="2:79" s="67" customFormat="1" hidden="1">
      <c r="B1433" s="85"/>
      <c r="C1433" s="86"/>
      <c r="D1433" s="250"/>
      <c r="E1433" s="84"/>
      <c r="F1433" s="70"/>
      <c r="G1433" s="70"/>
      <c r="H1433" s="70"/>
      <c r="I1433" s="70"/>
      <c r="J1433" s="70"/>
      <c r="K1433" s="70"/>
      <c r="L1433" s="70"/>
      <c r="M1433" s="70"/>
      <c r="N1433" s="70"/>
      <c r="O1433" s="70"/>
      <c r="P1433" s="70"/>
      <c r="Q1433" s="70"/>
      <c r="R1433" s="70"/>
      <c r="S1433" s="70"/>
      <c r="T1433" s="70"/>
      <c r="U1433" s="70"/>
      <c r="V1433" s="70"/>
      <c r="W1433" s="70"/>
      <c r="X1433" s="70"/>
      <c r="Y1433" s="70"/>
      <c r="Z1433" s="70"/>
      <c r="AA1433" s="70"/>
      <c r="AB1433" s="70"/>
      <c r="AC1433" s="70"/>
      <c r="AD1433" s="70"/>
      <c r="AE1433" s="70"/>
      <c r="AF1433" s="70"/>
      <c r="AG1433" s="70"/>
      <c r="AH1433" s="70"/>
      <c r="AI1433" s="70"/>
      <c r="AJ1433" s="70"/>
      <c r="AK1433" s="70"/>
      <c r="AL1433" s="70"/>
      <c r="AM1433" s="70"/>
      <c r="AN1433" s="70"/>
      <c r="AO1433" s="70"/>
      <c r="AP1433" s="70"/>
      <c r="AQ1433" s="70"/>
      <c r="AR1433" s="70"/>
      <c r="AS1433" s="70"/>
      <c r="AT1433" s="70"/>
      <c r="AU1433" s="70"/>
      <c r="AV1433" s="70"/>
      <c r="AW1433" s="70"/>
      <c r="AX1433" s="70"/>
      <c r="AY1433" s="70"/>
      <c r="AZ1433" s="70"/>
      <c r="BA1433" s="70"/>
      <c r="BB1433" s="70"/>
      <c r="BC1433" s="70"/>
      <c r="BD1433" s="70"/>
      <c r="BE1433" s="70"/>
      <c r="BF1433" s="70"/>
      <c r="BG1433" s="70"/>
      <c r="BH1433" s="70"/>
      <c r="BI1433" s="70"/>
      <c r="BJ1433" s="70"/>
      <c r="BK1433" s="70"/>
      <c r="BL1433" s="70"/>
      <c r="BM1433" s="70"/>
      <c r="BN1433" s="70"/>
      <c r="BO1433" s="70"/>
      <c r="BP1433" s="70"/>
      <c r="BQ1433" s="70"/>
      <c r="BR1433" s="70"/>
      <c r="BS1433" s="70"/>
      <c r="BT1433" s="70"/>
      <c r="BU1433" s="70"/>
      <c r="BV1433" s="70"/>
      <c r="BW1433" s="70"/>
      <c r="BX1433" s="70"/>
      <c r="BY1433" s="70"/>
      <c r="BZ1433" s="70"/>
      <c r="CA1433" s="70"/>
    </row>
    <row r="1434" spans="2:79" s="67" customFormat="1" hidden="1">
      <c r="B1434" s="85"/>
      <c r="C1434" s="86"/>
      <c r="D1434" s="250"/>
      <c r="E1434" s="84"/>
      <c r="F1434" s="70"/>
      <c r="G1434" s="70"/>
      <c r="H1434" s="70"/>
      <c r="I1434" s="70"/>
      <c r="J1434" s="70"/>
      <c r="K1434" s="70"/>
      <c r="L1434" s="70"/>
      <c r="M1434" s="70"/>
      <c r="N1434" s="70"/>
      <c r="O1434" s="70"/>
      <c r="P1434" s="70"/>
      <c r="Q1434" s="70"/>
      <c r="R1434" s="70"/>
      <c r="S1434" s="70"/>
      <c r="T1434" s="70"/>
      <c r="U1434" s="70"/>
      <c r="V1434" s="70"/>
      <c r="W1434" s="70"/>
      <c r="X1434" s="70"/>
      <c r="Y1434" s="70"/>
      <c r="Z1434" s="70"/>
      <c r="AA1434" s="70"/>
      <c r="AB1434" s="70"/>
      <c r="AC1434" s="70"/>
      <c r="AD1434" s="70"/>
      <c r="AE1434" s="70"/>
      <c r="AF1434" s="70"/>
      <c r="AG1434" s="70"/>
      <c r="AH1434" s="70"/>
      <c r="AI1434" s="70"/>
      <c r="AJ1434" s="70"/>
      <c r="AK1434" s="70"/>
      <c r="AL1434" s="70"/>
      <c r="AM1434" s="70"/>
      <c r="AN1434" s="70"/>
      <c r="AO1434" s="70"/>
      <c r="AP1434" s="70"/>
      <c r="AQ1434" s="70"/>
      <c r="AR1434" s="70"/>
      <c r="AS1434" s="70"/>
      <c r="AT1434" s="70"/>
      <c r="AU1434" s="70"/>
      <c r="AV1434" s="70"/>
      <c r="AW1434" s="70"/>
      <c r="AX1434" s="70"/>
      <c r="AY1434" s="70"/>
      <c r="AZ1434" s="70"/>
      <c r="BA1434" s="70"/>
      <c r="BB1434" s="70"/>
      <c r="BC1434" s="70"/>
      <c r="BD1434" s="70"/>
      <c r="BE1434" s="70"/>
      <c r="BF1434" s="70"/>
      <c r="BG1434" s="70"/>
      <c r="BH1434" s="70"/>
      <c r="BI1434" s="70"/>
      <c r="BJ1434" s="70"/>
      <c r="BK1434" s="70"/>
      <c r="BL1434" s="70"/>
      <c r="BM1434" s="70"/>
      <c r="BN1434" s="70"/>
      <c r="BO1434" s="70"/>
      <c r="BP1434" s="70"/>
      <c r="BQ1434" s="70"/>
      <c r="BR1434" s="70"/>
      <c r="BS1434" s="70"/>
      <c r="BT1434" s="70"/>
      <c r="BU1434" s="70"/>
      <c r="BV1434" s="70"/>
      <c r="BW1434" s="70"/>
      <c r="BX1434" s="70"/>
      <c r="BY1434" s="70"/>
      <c r="BZ1434" s="70"/>
      <c r="CA1434" s="70"/>
    </row>
    <row r="1435" spans="2:79" s="67" customFormat="1" hidden="1">
      <c r="B1435" s="85"/>
      <c r="C1435" s="86"/>
      <c r="D1435" s="250"/>
      <c r="E1435" s="84"/>
      <c r="F1435" s="70"/>
      <c r="G1435" s="70"/>
      <c r="H1435" s="70"/>
      <c r="I1435" s="70"/>
      <c r="J1435" s="70"/>
      <c r="K1435" s="70"/>
      <c r="L1435" s="70"/>
      <c r="M1435" s="70"/>
      <c r="N1435" s="70"/>
      <c r="O1435" s="70"/>
      <c r="P1435" s="70"/>
      <c r="Q1435" s="70"/>
      <c r="R1435" s="70"/>
      <c r="S1435" s="70"/>
      <c r="T1435" s="70"/>
      <c r="U1435" s="70"/>
      <c r="V1435" s="70"/>
      <c r="W1435" s="70"/>
      <c r="X1435" s="70"/>
      <c r="Y1435" s="70"/>
      <c r="Z1435" s="70"/>
      <c r="AA1435" s="70"/>
      <c r="AB1435" s="70"/>
      <c r="AC1435" s="70"/>
      <c r="AD1435" s="70"/>
      <c r="AE1435" s="70"/>
      <c r="AF1435" s="70"/>
      <c r="AG1435" s="70"/>
      <c r="AH1435" s="70"/>
      <c r="AI1435" s="70"/>
      <c r="AJ1435" s="70"/>
      <c r="AK1435" s="70"/>
      <c r="AL1435" s="70"/>
      <c r="AM1435" s="70"/>
      <c r="AN1435" s="70"/>
      <c r="AO1435" s="70"/>
      <c r="AP1435" s="70"/>
      <c r="AQ1435" s="70"/>
      <c r="AR1435" s="70"/>
      <c r="AS1435" s="70"/>
      <c r="AT1435" s="70"/>
      <c r="AU1435" s="70"/>
      <c r="AV1435" s="70"/>
      <c r="AW1435" s="70"/>
      <c r="AX1435" s="70"/>
      <c r="AY1435" s="70"/>
      <c r="AZ1435" s="70"/>
      <c r="BA1435" s="70"/>
      <c r="BB1435" s="70"/>
      <c r="BC1435" s="70"/>
      <c r="BD1435" s="70"/>
      <c r="BE1435" s="70"/>
      <c r="BF1435" s="70"/>
      <c r="BG1435" s="70"/>
      <c r="BH1435" s="70"/>
      <c r="BI1435" s="70"/>
      <c r="BJ1435" s="70"/>
      <c r="BK1435" s="70"/>
      <c r="BL1435" s="70"/>
      <c r="BM1435" s="70"/>
      <c r="BN1435" s="70"/>
      <c r="BO1435" s="70"/>
      <c r="BP1435" s="70"/>
      <c r="BQ1435" s="70"/>
      <c r="BR1435" s="70"/>
      <c r="BS1435" s="70"/>
      <c r="BT1435" s="70"/>
      <c r="BU1435" s="70"/>
      <c r="BV1435" s="70"/>
      <c r="BW1435" s="70"/>
      <c r="BX1435" s="70"/>
      <c r="BY1435" s="70"/>
      <c r="BZ1435" s="70"/>
      <c r="CA1435" s="70"/>
    </row>
    <row r="1436" spans="2:79" s="67" customFormat="1" hidden="1">
      <c r="B1436" s="85"/>
      <c r="C1436" s="86"/>
      <c r="D1436" s="250"/>
      <c r="E1436" s="84"/>
      <c r="F1436" s="70"/>
      <c r="G1436" s="70"/>
      <c r="H1436" s="70"/>
      <c r="I1436" s="70"/>
      <c r="J1436" s="70"/>
      <c r="K1436" s="70"/>
      <c r="L1436" s="70"/>
      <c r="M1436" s="70"/>
      <c r="N1436" s="70"/>
      <c r="O1436" s="70"/>
      <c r="P1436" s="70"/>
      <c r="Q1436" s="70"/>
      <c r="R1436" s="70"/>
      <c r="S1436" s="70"/>
      <c r="T1436" s="70"/>
      <c r="U1436" s="70"/>
      <c r="V1436" s="70"/>
      <c r="W1436" s="70"/>
      <c r="X1436" s="70"/>
      <c r="Y1436" s="70"/>
      <c r="Z1436" s="70"/>
      <c r="AA1436" s="70"/>
      <c r="AB1436" s="70"/>
      <c r="AC1436" s="70"/>
      <c r="AD1436" s="70"/>
      <c r="AE1436" s="70"/>
      <c r="AF1436" s="70"/>
      <c r="AG1436" s="70"/>
      <c r="AH1436" s="70"/>
      <c r="AI1436" s="70"/>
      <c r="AJ1436" s="70"/>
      <c r="AK1436" s="70"/>
      <c r="AL1436" s="70"/>
      <c r="AM1436" s="70"/>
      <c r="AN1436" s="70"/>
      <c r="AO1436" s="70"/>
      <c r="AP1436" s="70"/>
      <c r="AQ1436" s="70"/>
      <c r="AR1436" s="70"/>
      <c r="AS1436" s="70"/>
      <c r="AT1436" s="70"/>
      <c r="AU1436" s="70"/>
      <c r="AV1436" s="70"/>
      <c r="AW1436" s="70"/>
      <c r="AX1436" s="70"/>
      <c r="AY1436" s="70"/>
      <c r="AZ1436" s="70"/>
      <c r="BA1436" s="70"/>
      <c r="BB1436" s="70"/>
      <c r="BC1436" s="70"/>
      <c r="BD1436" s="70"/>
      <c r="BE1436" s="70"/>
      <c r="BF1436" s="70"/>
      <c r="BG1436" s="70"/>
      <c r="BH1436" s="70"/>
      <c r="BI1436" s="70"/>
      <c r="BJ1436" s="70"/>
      <c r="BK1436" s="70"/>
      <c r="BL1436" s="70"/>
      <c r="BM1436" s="70"/>
      <c r="BN1436" s="70"/>
      <c r="BO1436" s="70"/>
      <c r="BP1436" s="70"/>
      <c r="BQ1436" s="70"/>
      <c r="BR1436" s="70"/>
      <c r="BS1436" s="70"/>
      <c r="BT1436" s="70"/>
      <c r="BU1436" s="70"/>
      <c r="BV1436" s="70"/>
      <c r="BW1436" s="70"/>
      <c r="BX1436" s="70"/>
      <c r="BY1436" s="70"/>
      <c r="BZ1436" s="70"/>
      <c r="CA1436" s="70"/>
    </row>
    <row r="1437" spans="2:79" s="67" customFormat="1" hidden="1">
      <c r="B1437" s="85"/>
      <c r="C1437" s="86"/>
      <c r="D1437" s="250"/>
      <c r="E1437" s="84"/>
      <c r="F1437" s="70"/>
      <c r="G1437" s="70"/>
      <c r="H1437" s="70"/>
      <c r="I1437" s="70"/>
      <c r="J1437" s="70"/>
      <c r="K1437" s="70"/>
      <c r="L1437" s="70"/>
      <c r="M1437" s="70"/>
      <c r="N1437" s="70"/>
      <c r="O1437" s="70"/>
      <c r="P1437" s="70"/>
      <c r="Q1437" s="70"/>
      <c r="R1437" s="70"/>
      <c r="S1437" s="70"/>
      <c r="T1437" s="70"/>
      <c r="U1437" s="70"/>
      <c r="V1437" s="70"/>
      <c r="W1437" s="70"/>
      <c r="X1437" s="70"/>
      <c r="Y1437" s="70"/>
      <c r="Z1437" s="70"/>
      <c r="AA1437" s="70"/>
      <c r="AB1437" s="70"/>
      <c r="AC1437" s="70"/>
      <c r="AD1437" s="70"/>
      <c r="AE1437" s="70"/>
      <c r="AF1437" s="70"/>
      <c r="AG1437" s="70"/>
      <c r="AH1437" s="70"/>
      <c r="AI1437" s="70"/>
      <c r="AJ1437" s="70"/>
      <c r="AK1437" s="70"/>
      <c r="AL1437" s="70"/>
      <c r="AM1437" s="70"/>
      <c r="AN1437" s="70"/>
      <c r="AO1437" s="70"/>
      <c r="AP1437" s="70"/>
      <c r="AQ1437" s="70"/>
      <c r="AR1437" s="70"/>
      <c r="AS1437" s="70"/>
      <c r="AT1437" s="70"/>
      <c r="AU1437" s="70"/>
      <c r="AV1437" s="70"/>
      <c r="AW1437" s="70"/>
      <c r="AX1437" s="70"/>
      <c r="AY1437" s="70"/>
      <c r="AZ1437" s="70"/>
      <c r="BA1437" s="70"/>
      <c r="BB1437" s="70"/>
      <c r="BC1437" s="70"/>
      <c r="BD1437" s="70"/>
      <c r="BE1437" s="70"/>
      <c r="BF1437" s="70"/>
      <c r="BG1437" s="70"/>
      <c r="BH1437" s="70"/>
      <c r="BI1437" s="70"/>
      <c r="BJ1437" s="70"/>
      <c r="BK1437" s="70"/>
      <c r="BL1437" s="70"/>
      <c r="BM1437" s="70"/>
      <c r="BN1437" s="70"/>
      <c r="BO1437" s="70"/>
      <c r="BP1437" s="70"/>
      <c r="BQ1437" s="70"/>
      <c r="BR1437" s="70"/>
      <c r="BS1437" s="70"/>
      <c r="BT1437" s="70"/>
      <c r="BU1437" s="70"/>
      <c r="BV1437" s="70"/>
      <c r="BW1437" s="70"/>
      <c r="BX1437" s="70"/>
      <c r="BY1437" s="70"/>
      <c r="BZ1437" s="70"/>
      <c r="CA1437" s="70"/>
    </row>
    <row r="1438" spans="2:79" s="67" customFormat="1" hidden="1">
      <c r="B1438" s="85"/>
      <c r="C1438" s="86"/>
      <c r="D1438" s="250"/>
      <c r="E1438" s="84"/>
      <c r="F1438" s="70"/>
      <c r="G1438" s="70"/>
      <c r="H1438" s="70"/>
      <c r="I1438" s="70"/>
      <c r="J1438" s="70"/>
      <c r="K1438" s="70"/>
      <c r="L1438" s="70"/>
      <c r="M1438" s="70"/>
      <c r="N1438" s="70"/>
      <c r="O1438" s="70"/>
      <c r="P1438" s="70"/>
      <c r="Q1438" s="70"/>
      <c r="R1438" s="70"/>
      <c r="S1438" s="70"/>
      <c r="T1438" s="70"/>
      <c r="U1438" s="70"/>
      <c r="V1438" s="70"/>
      <c r="W1438" s="70"/>
      <c r="X1438" s="70"/>
      <c r="Y1438" s="70"/>
      <c r="Z1438" s="70"/>
      <c r="AA1438" s="70"/>
      <c r="AB1438" s="70"/>
      <c r="AC1438" s="70"/>
      <c r="AD1438" s="70"/>
      <c r="AE1438" s="70"/>
      <c r="AF1438" s="70"/>
      <c r="AG1438" s="70"/>
      <c r="AH1438" s="70"/>
      <c r="AI1438" s="70"/>
      <c r="AJ1438" s="70"/>
      <c r="AK1438" s="70"/>
      <c r="AL1438" s="70"/>
      <c r="AM1438" s="70"/>
      <c r="AN1438" s="70"/>
      <c r="AO1438" s="70"/>
      <c r="AP1438" s="70"/>
      <c r="AQ1438" s="70"/>
      <c r="AR1438" s="70"/>
      <c r="AS1438" s="70"/>
      <c r="AT1438" s="70"/>
      <c r="AU1438" s="70"/>
      <c r="AV1438" s="70"/>
      <c r="AW1438" s="70"/>
      <c r="AX1438" s="70"/>
      <c r="AY1438" s="70"/>
      <c r="AZ1438" s="70"/>
      <c r="BA1438" s="70"/>
      <c r="BB1438" s="70"/>
      <c r="BC1438" s="70"/>
      <c r="BD1438" s="70"/>
      <c r="BE1438" s="70"/>
      <c r="BF1438" s="70"/>
      <c r="BG1438" s="70"/>
      <c r="BH1438" s="70"/>
      <c r="BI1438" s="70"/>
      <c r="BJ1438" s="70"/>
      <c r="BK1438" s="70"/>
      <c r="BL1438" s="70"/>
      <c r="BM1438" s="70"/>
      <c r="BN1438" s="70"/>
      <c r="BO1438" s="70"/>
      <c r="BP1438" s="70"/>
      <c r="BQ1438" s="70"/>
      <c r="BR1438" s="70"/>
      <c r="BS1438" s="70"/>
      <c r="BT1438" s="70"/>
      <c r="BU1438" s="70"/>
      <c r="BV1438" s="70"/>
      <c r="BW1438" s="70"/>
      <c r="BX1438" s="70"/>
      <c r="BY1438" s="70"/>
      <c r="BZ1438" s="70"/>
      <c r="CA1438" s="70"/>
    </row>
    <row r="1439" spans="2:79" s="67" customFormat="1" hidden="1">
      <c r="B1439" s="85"/>
      <c r="C1439" s="86"/>
      <c r="D1439" s="250"/>
      <c r="E1439" s="84"/>
      <c r="F1439" s="70"/>
      <c r="G1439" s="70"/>
      <c r="H1439" s="70"/>
      <c r="I1439" s="70"/>
      <c r="J1439" s="70"/>
      <c r="K1439" s="70"/>
      <c r="L1439" s="70"/>
      <c r="M1439" s="70"/>
      <c r="N1439" s="70"/>
      <c r="O1439" s="70"/>
      <c r="P1439" s="70"/>
      <c r="Q1439" s="70"/>
      <c r="R1439" s="70"/>
      <c r="S1439" s="70"/>
      <c r="T1439" s="70"/>
      <c r="U1439" s="70"/>
      <c r="V1439" s="70"/>
      <c r="W1439" s="70"/>
      <c r="X1439" s="70"/>
      <c r="Y1439" s="70"/>
      <c r="Z1439" s="70"/>
      <c r="AA1439" s="70"/>
      <c r="AB1439" s="70"/>
      <c r="AC1439" s="70"/>
      <c r="AD1439" s="70"/>
      <c r="AE1439" s="70"/>
      <c r="AF1439" s="70"/>
      <c r="AG1439" s="70"/>
      <c r="AH1439" s="70"/>
      <c r="AI1439" s="70"/>
      <c r="AJ1439" s="70"/>
      <c r="AK1439" s="70"/>
      <c r="AL1439" s="70"/>
      <c r="AM1439" s="70"/>
      <c r="AN1439" s="70"/>
      <c r="AO1439" s="70"/>
      <c r="AP1439" s="70"/>
      <c r="AQ1439" s="70"/>
      <c r="AR1439" s="70"/>
      <c r="AS1439" s="70"/>
      <c r="AT1439" s="70"/>
      <c r="AU1439" s="70"/>
      <c r="AV1439" s="70"/>
      <c r="AW1439" s="70"/>
      <c r="AX1439" s="70"/>
      <c r="AY1439" s="70"/>
      <c r="AZ1439" s="70"/>
      <c r="BA1439" s="70"/>
      <c r="BB1439" s="70"/>
      <c r="BC1439" s="70"/>
      <c r="BD1439" s="70"/>
      <c r="BE1439" s="70"/>
      <c r="BF1439" s="70"/>
      <c r="BG1439" s="70"/>
      <c r="BH1439" s="70"/>
      <c r="BI1439" s="70"/>
      <c r="BJ1439" s="70"/>
      <c r="BK1439" s="70"/>
      <c r="BL1439" s="70"/>
      <c r="BM1439" s="70"/>
      <c r="BN1439" s="70"/>
      <c r="BO1439" s="70"/>
      <c r="BP1439" s="70"/>
      <c r="BQ1439" s="70"/>
      <c r="BR1439" s="70"/>
      <c r="BS1439" s="70"/>
      <c r="BT1439" s="70"/>
      <c r="BU1439" s="70"/>
      <c r="BV1439" s="70"/>
      <c r="BW1439" s="70"/>
      <c r="BX1439" s="70"/>
      <c r="BY1439" s="70"/>
      <c r="BZ1439" s="70"/>
      <c r="CA1439" s="70"/>
    </row>
    <row r="1440" spans="2:79" s="67" customFormat="1" hidden="1">
      <c r="B1440" s="85"/>
      <c r="C1440" s="86"/>
      <c r="D1440" s="250"/>
      <c r="E1440" s="84"/>
      <c r="F1440" s="70"/>
      <c r="G1440" s="70"/>
      <c r="H1440" s="70"/>
      <c r="I1440" s="70"/>
      <c r="J1440" s="70"/>
      <c r="K1440" s="70"/>
      <c r="L1440" s="70"/>
      <c r="M1440" s="70"/>
      <c r="N1440" s="70"/>
      <c r="O1440" s="70"/>
      <c r="P1440" s="70"/>
      <c r="Q1440" s="70"/>
      <c r="R1440" s="70"/>
      <c r="S1440" s="70"/>
      <c r="T1440" s="70"/>
      <c r="U1440" s="70"/>
      <c r="V1440" s="70"/>
      <c r="W1440" s="70"/>
      <c r="X1440" s="70"/>
      <c r="Y1440" s="70"/>
      <c r="Z1440" s="70"/>
      <c r="AA1440" s="70"/>
      <c r="AB1440" s="70"/>
      <c r="AC1440" s="70"/>
      <c r="AD1440" s="70"/>
      <c r="AE1440" s="70"/>
      <c r="AF1440" s="70"/>
      <c r="AG1440" s="70"/>
      <c r="AH1440" s="70"/>
      <c r="AI1440" s="70"/>
      <c r="AJ1440" s="70"/>
      <c r="AK1440" s="70"/>
      <c r="AL1440" s="70"/>
      <c r="AM1440" s="70"/>
      <c r="AN1440" s="70"/>
      <c r="AO1440" s="70"/>
      <c r="AP1440" s="70"/>
      <c r="AQ1440" s="70"/>
      <c r="AR1440" s="70"/>
      <c r="AS1440" s="70"/>
      <c r="AT1440" s="70"/>
      <c r="AU1440" s="70"/>
      <c r="AV1440" s="70"/>
      <c r="AW1440" s="70"/>
      <c r="AX1440" s="70"/>
      <c r="AY1440" s="70"/>
      <c r="AZ1440" s="70"/>
      <c r="BA1440" s="70"/>
      <c r="BB1440" s="70"/>
      <c r="BC1440" s="70"/>
      <c r="BD1440" s="70"/>
      <c r="BE1440" s="70"/>
      <c r="BF1440" s="70"/>
      <c r="BG1440" s="70"/>
      <c r="BH1440" s="70"/>
      <c r="BI1440" s="70"/>
      <c r="BJ1440" s="70"/>
      <c r="BK1440" s="70"/>
      <c r="BL1440" s="70"/>
      <c r="BM1440" s="70"/>
      <c r="BN1440" s="70"/>
      <c r="BO1440" s="70"/>
      <c r="BP1440" s="70"/>
      <c r="BQ1440" s="70"/>
      <c r="BR1440" s="70"/>
      <c r="BS1440" s="70"/>
      <c r="BT1440" s="70"/>
      <c r="BU1440" s="70"/>
      <c r="BV1440" s="70"/>
      <c r="BW1440" s="70"/>
      <c r="BX1440" s="70"/>
      <c r="BY1440" s="70"/>
      <c r="BZ1440" s="70"/>
      <c r="CA1440" s="70"/>
    </row>
    <row r="1441" spans="2:79" s="67" customFormat="1" hidden="1">
      <c r="B1441" s="85"/>
      <c r="C1441" s="86"/>
      <c r="D1441" s="250"/>
      <c r="E1441" s="84"/>
      <c r="F1441" s="70"/>
      <c r="G1441" s="70"/>
      <c r="H1441" s="70"/>
      <c r="I1441" s="70"/>
      <c r="J1441" s="70"/>
      <c r="K1441" s="70"/>
      <c r="L1441" s="70"/>
      <c r="M1441" s="70"/>
      <c r="N1441" s="70"/>
      <c r="O1441" s="70"/>
      <c r="P1441" s="70"/>
      <c r="Q1441" s="70"/>
      <c r="R1441" s="70"/>
      <c r="S1441" s="70"/>
      <c r="T1441" s="70"/>
      <c r="U1441" s="70"/>
      <c r="V1441" s="70"/>
      <c r="W1441" s="70"/>
      <c r="X1441" s="70"/>
      <c r="Y1441" s="70"/>
      <c r="Z1441" s="70"/>
      <c r="AA1441" s="70"/>
      <c r="AB1441" s="70"/>
      <c r="AC1441" s="70"/>
      <c r="AD1441" s="70"/>
      <c r="AE1441" s="70"/>
      <c r="AF1441" s="70"/>
      <c r="AG1441" s="70"/>
      <c r="AH1441" s="70"/>
      <c r="AI1441" s="70"/>
      <c r="AJ1441" s="70"/>
      <c r="AK1441" s="70"/>
      <c r="AL1441" s="70"/>
      <c r="AM1441" s="70"/>
      <c r="AN1441" s="70"/>
      <c r="AO1441" s="70"/>
      <c r="AP1441" s="70"/>
      <c r="AQ1441" s="70"/>
      <c r="AR1441" s="70"/>
      <c r="AS1441" s="70"/>
      <c r="AT1441" s="70"/>
      <c r="AU1441" s="70"/>
      <c r="AV1441" s="70"/>
      <c r="AW1441" s="70"/>
      <c r="AX1441" s="70"/>
      <c r="AY1441" s="70"/>
      <c r="AZ1441" s="70"/>
      <c r="BA1441" s="70"/>
      <c r="BB1441" s="70"/>
      <c r="BC1441" s="70"/>
      <c r="BD1441" s="70"/>
      <c r="BE1441" s="70"/>
      <c r="BF1441" s="70"/>
      <c r="BG1441" s="70"/>
      <c r="BH1441" s="70"/>
      <c r="BI1441" s="70"/>
      <c r="BJ1441" s="70"/>
      <c r="BK1441" s="70"/>
      <c r="BL1441" s="70"/>
      <c r="BM1441" s="70"/>
      <c r="BN1441" s="70"/>
      <c r="BO1441" s="70"/>
      <c r="BP1441" s="70"/>
      <c r="BQ1441" s="70"/>
      <c r="BR1441" s="70"/>
      <c r="BS1441" s="70"/>
      <c r="BT1441" s="70"/>
      <c r="BU1441" s="70"/>
      <c r="BV1441" s="70"/>
      <c r="BW1441" s="70"/>
      <c r="BX1441" s="70"/>
      <c r="BY1441" s="70"/>
      <c r="BZ1441" s="70"/>
      <c r="CA1441" s="70"/>
    </row>
    <row r="1442" spans="2:79" s="67" customFormat="1" hidden="1">
      <c r="B1442" s="85"/>
      <c r="C1442" s="86"/>
      <c r="D1442" s="250"/>
      <c r="E1442" s="84"/>
      <c r="F1442" s="70"/>
      <c r="G1442" s="70"/>
      <c r="H1442" s="70"/>
      <c r="I1442" s="70"/>
      <c r="J1442" s="70"/>
      <c r="K1442" s="70"/>
      <c r="L1442" s="70"/>
      <c r="M1442" s="70"/>
      <c r="N1442" s="70"/>
      <c r="O1442" s="70"/>
      <c r="P1442" s="70"/>
      <c r="Q1442" s="70"/>
      <c r="R1442" s="70"/>
      <c r="S1442" s="70"/>
      <c r="T1442" s="70"/>
      <c r="U1442" s="70"/>
      <c r="V1442" s="70"/>
      <c r="W1442" s="70"/>
      <c r="X1442" s="70"/>
      <c r="Y1442" s="70"/>
      <c r="Z1442" s="70"/>
      <c r="AA1442" s="70"/>
      <c r="AB1442" s="70"/>
      <c r="AC1442" s="70"/>
      <c r="AD1442" s="70"/>
      <c r="AE1442" s="70"/>
      <c r="AF1442" s="70"/>
      <c r="AG1442" s="70"/>
      <c r="AH1442" s="70"/>
      <c r="AI1442" s="70"/>
      <c r="AJ1442" s="70"/>
      <c r="AK1442" s="70"/>
      <c r="AL1442" s="70"/>
      <c r="AM1442" s="70"/>
      <c r="AN1442" s="70"/>
      <c r="AO1442" s="70"/>
      <c r="AP1442" s="70"/>
      <c r="AQ1442" s="70"/>
      <c r="AR1442" s="70"/>
      <c r="AS1442" s="70"/>
      <c r="AT1442" s="70"/>
      <c r="AU1442" s="70"/>
      <c r="AV1442" s="70"/>
      <c r="AW1442" s="70"/>
      <c r="AX1442" s="70"/>
      <c r="AY1442" s="70"/>
      <c r="AZ1442" s="70"/>
      <c r="BA1442" s="70"/>
      <c r="BB1442" s="70"/>
      <c r="BC1442" s="70"/>
      <c r="BD1442" s="70"/>
      <c r="BE1442" s="70"/>
      <c r="BF1442" s="70"/>
      <c r="BG1442" s="70"/>
      <c r="BH1442" s="70"/>
      <c r="BI1442" s="70"/>
      <c r="BJ1442" s="70"/>
      <c r="BK1442" s="70"/>
      <c r="BL1442" s="70"/>
      <c r="BM1442" s="70"/>
      <c r="BN1442" s="70"/>
      <c r="BO1442" s="70"/>
      <c r="BP1442" s="70"/>
      <c r="BQ1442" s="70"/>
      <c r="BR1442" s="70"/>
      <c r="BS1442" s="70"/>
      <c r="BT1442" s="70"/>
      <c r="BU1442" s="70"/>
      <c r="BV1442" s="70"/>
      <c r="BW1442" s="70"/>
      <c r="BX1442" s="70"/>
      <c r="BY1442" s="70"/>
      <c r="BZ1442" s="70"/>
      <c r="CA1442" s="70"/>
    </row>
    <row r="1443" spans="2:79" s="67" customFormat="1" hidden="1">
      <c r="B1443" s="85"/>
      <c r="C1443" s="86"/>
      <c r="D1443" s="250"/>
      <c r="E1443" s="84"/>
      <c r="F1443" s="70"/>
      <c r="G1443" s="70"/>
      <c r="H1443" s="70"/>
      <c r="I1443" s="70"/>
      <c r="J1443" s="70"/>
      <c r="K1443" s="70"/>
      <c r="L1443" s="70"/>
      <c r="M1443" s="70"/>
      <c r="N1443" s="70"/>
      <c r="O1443" s="70"/>
      <c r="P1443" s="70"/>
      <c r="Q1443" s="70"/>
      <c r="R1443" s="70"/>
      <c r="S1443" s="70"/>
      <c r="T1443" s="70"/>
      <c r="U1443" s="70"/>
      <c r="V1443" s="70"/>
      <c r="W1443" s="70"/>
      <c r="X1443" s="70"/>
      <c r="Y1443" s="70"/>
      <c r="Z1443" s="70"/>
      <c r="AA1443" s="70"/>
      <c r="AB1443" s="70"/>
      <c r="AC1443" s="70"/>
      <c r="AD1443" s="70"/>
      <c r="AE1443" s="70"/>
      <c r="AF1443" s="70"/>
      <c r="AG1443" s="70"/>
      <c r="AH1443" s="70"/>
      <c r="AI1443" s="70"/>
      <c r="AJ1443" s="70"/>
      <c r="AK1443" s="70"/>
      <c r="AL1443" s="70"/>
      <c r="AM1443" s="70"/>
      <c r="AN1443" s="70"/>
      <c r="AO1443" s="70"/>
      <c r="AP1443" s="70"/>
      <c r="AQ1443" s="70"/>
      <c r="AR1443" s="70"/>
      <c r="AS1443" s="70"/>
      <c r="AT1443" s="70"/>
      <c r="AU1443" s="70"/>
      <c r="AV1443" s="70"/>
      <c r="AW1443" s="70"/>
      <c r="AX1443" s="70"/>
      <c r="AY1443" s="70"/>
      <c r="AZ1443" s="70"/>
      <c r="BA1443" s="70"/>
      <c r="BB1443" s="70"/>
      <c r="BC1443" s="70"/>
      <c r="BD1443" s="70"/>
      <c r="BE1443" s="70"/>
      <c r="BF1443" s="70"/>
      <c r="BG1443" s="70"/>
      <c r="BH1443" s="70"/>
      <c r="BI1443" s="70"/>
      <c r="BJ1443" s="70"/>
      <c r="BK1443" s="70"/>
      <c r="BL1443" s="70"/>
      <c r="BM1443" s="70"/>
      <c r="BN1443" s="70"/>
      <c r="BO1443" s="70"/>
      <c r="BP1443" s="70"/>
      <c r="BQ1443" s="70"/>
      <c r="BR1443" s="70"/>
      <c r="BS1443" s="70"/>
      <c r="BT1443" s="70"/>
      <c r="BU1443" s="70"/>
      <c r="BV1443" s="70"/>
      <c r="BW1443" s="70"/>
      <c r="BX1443" s="70"/>
      <c r="BY1443" s="70"/>
      <c r="BZ1443" s="70"/>
      <c r="CA1443" s="70"/>
    </row>
    <row r="1444" spans="2:79" s="67" customFormat="1" hidden="1">
      <c r="B1444" s="85"/>
      <c r="C1444" s="86"/>
      <c r="D1444" s="250"/>
      <c r="E1444" s="84"/>
      <c r="F1444" s="70"/>
      <c r="G1444" s="70"/>
      <c r="H1444" s="70"/>
      <c r="I1444" s="70"/>
      <c r="J1444" s="70"/>
      <c r="K1444" s="70"/>
      <c r="L1444" s="70"/>
      <c r="M1444" s="70"/>
      <c r="N1444" s="70"/>
      <c r="O1444" s="70"/>
      <c r="P1444" s="70"/>
      <c r="Q1444" s="70"/>
      <c r="R1444" s="70"/>
      <c r="S1444" s="70"/>
      <c r="T1444" s="70"/>
      <c r="U1444" s="70"/>
      <c r="V1444" s="70"/>
      <c r="W1444" s="70"/>
      <c r="X1444" s="70"/>
      <c r="Y1444" s="70"/>
      <c r="Z1444" s="70"/>
      <c r="AA1444" s="70"/>
      <c r="AB1444" s="70"/>
      <c r="AC1444" s="70"/>
      <c r="AD1444" s="70"/>
      <c r="AE1444" s="70"/>
      <c r="AF1444" s="70"/>
      <c r="AG1444" s="70"/>
      <c r="AH1444" s="70"/>
      <c r="AI1444" s="70"/>
      <c r="AJ1444" s="70"/>
      <c r="AK1444" s="70"/>
      <c r="AL1444" s="70"/>
      <c r="AM1444" s="70"/>
      <c r="AN1444" s="70"/>
      <c r="AO1444" s="70"/>
      <c r="AP1444" s="70"/>
      <c r="AQ1444" s="70"/>
      <c r="AR1444" s="70"/>
      <c r="AS1444" s="70"/>
      <c r="AT1444" s="70"/>
      <c r="AU1444" s="70"/>
      <c r="AV1444" s="70"/>
      <c r="AW1444" s="70"/>
      <c r="AX1444" s="70"/>
      <c r="AY1444" s="70"/>
      <c r="AZ1444" s="70"/>
      <c r="BA1444" s="70"/>
      <c r="BB1444" s="70"/>
      <c r="BC1444" s="70"/>
      <c r="BD1444" s="70"/>
      <c r="BE1444" s="70"/>
      <c r="BF1444" s="70"/>
      <c r="BG1444" s="70"/>
      <c r="BH1444" s="70"/>
      <c r="BI1444" s="70"/>
      <c r="BJ1444" s="70"/>
      <c r="BK1444" s="70"/>
      <c r="BL1444" s="70"/>
      <c r="BM1444" s="70"/>
      <c r="BN1444" s="70"/>
      <c r="BO1444" s="70"/>
      <c r="BP1444" s="70"/>
      <c r="BQ1444" s="70"/>
      <c r="BR1444" s="70"/>
      <c r="BS1444" s="70"/>
      <c r="BT1444" s="70"/>
      <c r="BU1444" s="70"/>
      <c r="BV1444" s="70"/>
      <c r="BW1444" s="70"/>
      <c r="BX1444" s="70"/>
      <c r="BY1444" s="70"/>
      <c r="BZ1444" s="70"/>
      <c r="CA1444" s="70"/>
    </row>
    <row r="1445" spans="2:79" s="67" customFormat="1" hidden="1">
      <c r="B1445" s="85"/>
      <c r="C1445" s="86"/>
      <c r="D1445" s="250"/>
      <c r="E1445" s="84"/>
      <c r="F1445" s="70"/>
      <c r="G1445" s="70"/>
      <c r="H1445" s="70"/>
      <c r="I1445" s="70"/>
      <c r="J1445" s="70"/>
      <c r="K1445" s="70"/>
      <c r="L1445" s="70"/>
      <c r="M1445" s="70"/>
      <c r="N1445" s="70"/>
      <c r="O1445" s="70"/>
      <c r="P1445" s="70"/>
      <c r="Q1445" s="70"/>
      <c r="R1445" s="70"/>
      <c r="S1445" s="70"/>
      <c r="T1445" s="70"/>
      <c r="U1445" s="70"/>
      <c r="V1445" s="70"/>
      <c r="W1445" s="70"/>
      <c r="X1445" s="70"/>
      <c r="Y1445" s="70"/>
      <c r="Z1445" s="70"/>
      <c r="AA1445" s="70"/>
      <c r="AB1445" s="70"/>
      <c r="AC1445" s="70"/>
      <c r="AD1445" s="70"/>
      <c r="AE1445" s="70"/>
      <c r="AF1445" s="70"/>
      <c r="AG1445" s="70"/>
      <c r="AH1445" s="70"/>
      <c r="AI1445" s="70"/>
      <c r="AJ1445" s="70"/>
      <c r="AK1445" s="70"/>
      <c r="AL1445" s="70"/>
      <c r="AM1445" s="70"/>
      <c r="AN1445" s="70"/>
      <c r="AO1445" s="70"/>
      <c r="AP1445" s="70"/>
      <c r="AQ1445" s="70"/>
      <c r="AR1445" s="70"/>
      <c r="AS1445" s="70"/>
      <c r="AT1445" s="70"/>
      <c r="AU1445" s="70"/>
      <c r="AV1445" s="70"/>
      <c r="AW1445" s="70"/>
      <c r="AX1445" s="70"/>
      <c r="AY1445" s="70"/>
      <c r="AZ1445" s="70"/>
      <c r="BA1445" s="70"/>
      <c r="BB1445" s="70"/>
      <c r="BC1445" s="70"/>
      <c r="BD1445" s="70"/>
      <c r="BE1445" s="70"/>
      <c r="BF1445" s="70"/>
      <c r="BG1445" s="70"/>
      <c r="BH1445" s="70"/>
      <c r="BI1445" s="70"/>
      <c r="BJ1445" s="70"/>
      <c r="BK1445" s="70"/>
      <c r="BL1445" s="70"/>
      <c r="BM1445" s="70"/>
      <c r="BN1445" s="70"/>
      <c r="BO1445" s="70"/>
      <c r="BP1445" s="70"/>
      <c r="BQ1445" s="70"/>
      <c r="BR1445" s="70"/>
      <c r="BS1445" s="70"/>
      <c r="BT1445" s="70"/>
      <c r="BU1445" s="70"/>
      <c r="BV1445" s="70"/>
      <c r="BW1445" s="70"/>
      <c r="BX1445" s="70"/>
      <c r="BY1445" s="70"/>
      <c r="BZ1445" s="70"/>
      <c r="CA1445" s="70"/>
    </row>
    <row r="1446" spans="2:79" s="67" customFormat="1" hidden="1">
      <c r="B1446" s="85"/>
      <c r="C1446" s="86"/>
      <c r="D1446" s="250"/>
      <c r="E1446" s="84"/>
      <c r="F1446" s="70"/>
      <c r="G1446" s="70"/>
      <c r="H1446" s="70"/>
      <c r="I1446" s="70"/>
      <c r="J1446" s="70"/>
      <c r="K1446" s="70"/>
      <c r="L1446" s="70"/>
      <c r="M1446" s="70"/>
      <c r="N1446" s="70"/>
      <c r="O1446" s="70"/>
      <c r="P1446" s="70"/>
      <c r="Q1446" s="70"/>
      <c r="R1446" s="70"/>
      <c r="S1446" s="70"/>
      <c r="T1446" s="70"/>
      <c r="U1446" s="70"/>
      <c r="V1446" s="70"/>
      <c r="W1446" s="70"/>
      <c r="X1446" s="70"/>
      <c r="Y1446" s="70"/>
      <c r="Z1446" s="70"/>
      <c r="AA1446" s="70"/>
      <c r="AB1446" s="70"/>
      <c r="AC1446" s="70"/>
      <c r="AD1446" s="70"/>
      <c r="AE1446" s="70"/>
      <c r="AF1446" s="70"/>
      <c r="AG1446" s="70"/>
      <c r="AH1446" s="70"/>
      <c r="AI1446" s="70"/>
      <c r="AJ1446" s="70"/>
      <c r="AK1446" s="70"/>
      <c r="AL1446" s="70"/>
      <c r="AM1446" s="70"/>
      <c r="AN1446" s="70"/>
      <c r="AO1446" s="70"/>
      <c r="AP1446" s="70"/>
      <c r="AQ1446" s="70"/>
      <c r="AR1446" s="70"/>
      <c r="AS1446" s="70"/>
      <c r="AT1446" s="70"/>
      <c r="AU1446" s="70"/>
      <c r="AV1446" s="70"/>
      <c r="AW1446" s="70"/>
      <c r="AX1446" s="70"/>
      <c r="AY1446" s="70"/>
      <c r="AZ1446" s="70"/>
      <c r="BA1446" s="70"/>
      <c r="BB1446" s="70"/>
      <c r="BC1446" s="70"/>
      <c r="BD1446" s="70"/>
      <c r="BE1446" s="70"/>
      <c r="BF1446" s="70"/>
      <c r="BG1446" s="70"/>
      <c r="BH1446" s="70"/>
      <c r="BI1446" s="70"/>
      <c r="BJ1446" s="70"/>
      <c r="BK1446" s="70"/>
      <c r="BL1446" s="70"/>
      <c r="BM1446" s="70"/>
      <c r="BN1446" s="70"/>
      <c r="BO1446" s="70"/>
      <c r="BP1446" s="70"/>
      <c r="BQ1446" s="70"/>
      <c r="BR1446" s="70"/>
      <c r="BS1446" s="70"/>
      <c r="BT1446" s="70"/>
      <c r="BU1446" s="70"/>
      <c r="BV1446" s="70"/>
      <c r="BW1446" s="70"/>
      <c r="BX1446" s="70"/>
      <c r="BY1446" s="70"/>
      <c r="BZ1446" s="70"/>
      <c r="CA1446" s="70"/>
    </row>
    <row r="1447" spans="2:79" s="67" customFormat="1" hidden="1">
      <c r="B1447" s="85"/>
      <c r="C1447" s="86"/>
      <c r="D1447" s="250"/>
      <c r="E1447" s="84"/>
      <c r="F1447" s="70"/>
      <c r="G1447" s="70"/>
      <c r="H1447" s="70"/>
      <c r="I1447" s="70"/>
      <c r="J1447" s="70"/>
      <c r="K1447" s="70"/>
      <c r="L1447" s="70"/>
      <c r="M1447" s="70"/>
      <c r="N1447" s="70"/>
      <c r="O1447" s="70"/>
      <c r="P1447" s="70"/>
      <c r="Q1447" s="70"/>
      <c r="R1447" s="70"/>
      <c r="S1447" s="70"/>
      <c r="T1447" s="70"/>
      <c r="U1447" s="70"/>
      <c r="V1447" s="70"/>
      <c r="W1447" s="70"/>
      <c r="X1447" s="70"/>
      <c r="Y1447" s="70"/>
      <c r="Z1447" s="70"/>
      <c r="AA1447" s="70"/>
      <c r="AB1447" s="70"/>
      <c r="AC1447" s="70"/>
      <c r="AD1447" s="70"/>
      <c r="AE1447" s="70"/>
      <c r="AF1447" s="70"/>
      <c r="AG1447" s="70"/>
      <c r="AH1447" s="70"/>
      <c r="AI1447" s="70"/>
      <c r="AJ1447" s="70"/>
      <c r="AK1447" s="70"/>
      <c r="AL1447" s="70"/>
      <c r="AM1447" s="70"/>
      <c r="AN1447" s="70"/>
      <c r="AO1447" s="70"/>
      <c r="AP1447" s="70"/>
      <c r="AQ1447" s="70"/>
      <c r="AR1447" s="70"/>
      <c r="AS1447" s="70"/>
      <c r="AT1447" s="70"/>
      <c r="AU1447" s="70"/>
      <c r="AV1447" s="70"/>
      <c r="AW1447" s="70"/>
      <c r="AX1447" s="70"/>
      <c r="AY1447" s="70"/>
      <c r="AZ1447" s="70"/>
      <c r="BA1447" s="70"/>
      <c r="BB1447" s="70"/>
      <c r="BC1447" s="70"/>
      <c r="BD1447" s="70"/>
      <c r="BE1447" s="70"/>
      <c r="BF1447" s="70"/>
      <c r="BG1447" s="70"/>
      <c r="BH1447" s="70"/>
      <c r="BI1447" s="70"/>
      <c r="BJ1447" s="70"/>
      <c r="BK1447" s="70"/>
      <c r="BL1447" s="70"/>
      <c r="BM1447" s="70"/>
      <c r="BN1447" s="70"/>
      <c r="BO1447" s="70"/>
      <c r="BP1447" s="70"/>
      <c r="BQ1447" s="70"/>
      <c r="BR1447" s="70"/>
      <c r="BS1447" s="70"/>
      <c r="BT1447" s="70"/>
      <c r="BU1447" s="70"/>
      <c r="BV1447" s="70"/>
      <c r="BW1447" s="70"/>
      <c r="BX1447" s="70"/>
      <c r="BY1447" s="70"/>
      <c r="BZ1447" s="70"/>
      <c r="CA1447" s="70"/>
    </row>
    <row r="1448" spans="2:79" s="67" customFormat="1" hidden="1">
      <c r="B1448" s="85"/>
      <c r="C1448" s="86"/>
      <c r="D1448" s="250"/>
      <c r="E1448" s="84"/>
      <c r="F1448" s="70"/>
      <c r="G1448" s="70"/>
      <c r="H1448" s="70"/>
      <c r="I1448" s="70"/>
      <c r="J1448" s="70"/>
      <c r="K1448" s="70"/>
      <c r="L1448" s="70"/>
      <c r="M1448" s="70"/>
      <c r="N1448" s="70"/>
      <c r="O1448" s="70"/>
      <c r="P1448" s="70"/>
      <c r="Q1448" s="70"/>
      <c r="R1448" s="70"/>
      <c r="S1448" s="70"/>
      <c r="T1448" s="70"/>
      <c r="U1448" s="70"/>
      <c r="V1448" s="70"/>
      <c r="W1448" s="70"/>
      <c r="X1448" s="70"/>
      <c r="Y1448" s="70"/>
      <c r="Z1448" s="70"/>
      <c r="AA1448" s="70"/>
      <c r="AB1448" s="70"/>
      <c r="AC1448" s="70"/>
      <c r="AD1448" s="70"/>
      <c r="AE1448" s="70"/>
      <c r="AF1448" s="70"/>
      <c r="AG1448" s="70"/>
      <c r="AH1448" s="70"/>
      <c r="AI1448" s="70"/>
      <c r="AJ1448" s="70"/>
      <c r="AK1448" s="70"/>
      <c r="AL1448" s="70"/>
      <c r="AM1448" s="70"/>
      <c r="AN1448" s="70"/>
      <c r="AO1448" s="70"/>
      <c r="AP1448" s="70"/>
      <c r="AQ1448" s="70"/>
      <c r="AR1448" s="70"/>
      <c r="AS1448" s="70"/>
      <c r="AT1448" s="70"/>
      <c r="AU1448" s="70"/>
      <c r="AV1448" s="70"/>
      <c r="AW1448" s="70"/>
      <c r="AX1448" s="70"/>
      <c r="AY1448" s="70"/>
      <c r="AZ1448" s="70"/>
      <c r="BA1448" s="70"/>
      <c r="BB1448" s="70"/>
      <c r="BC1448" s="70"/>
      <c r="BD1448" s="70"/>
      <c r="BE1448" s="70"/>
      <c r="BF1448" s="70"/>
      <c r="BG1448" s="70"/>
      <c r="BH1448" s="70"/>
      <c r="BI1448" s="70"/>
      <c r="BJ1448" s="70"/>
      <c r="BK1448" s="70"/>
      <c r="BL1448" s="70"/>
      <c r="BM1448" s="70"/>
      <c r="BN1448" s="70"/>
      <c r="BO1448" s="70"/>
      <c r="BP1448" s="70"/>
      <c r="BQ1448" s="70"/>
      <c r="BR1448" s="70"/>
      <c r="BS1448" s="70"/>
      <c r="BT1448" s="70"/>
      <c r="BU1448" s="70"/>
      <c r="BV1448" s="70"/>
      <c r="BW1448" s="70"/>
      <c r="BX1448" s="70"/>
      <c r="BY1448" s="70"/>
      <c r="BZ1448" s="70"/>
      <c r="CA1448" s="70"/>
    </row>
    <row r="1449" spans="2:79" s="67" customFormat="1" hidden="1">
      <c r="B1449" s="85"/>
      <c r="C1449" s="86"/>
      <c r="D1449" s="250"/>
      <c r="E1449" s="84"/>
      <c r="F1449" s="70"/>
      <c r="G1449" s="70"/>
      <c r="H1449" s="70"/>
      <c r="I1449" s="70"/>
      <c r="J1449" s="70"/>
      <c r="K1449" s="70"/>
      <c r="L1449" s="70"/>
      <c r="M1449" s="70"/>
      <c r="N1449" s="70"/>
      <c r="O1449" s="70"/>
      <c r="P1449" s="70"/>
      <c r="Q1449" s="70"/>
      <c r="R1449" s="70"/>
      <c r="S1449" s="70"/>
      <c r="T1449" s="70"/>
      <c r="U1449" s="70"/>
      <c r="V1449" s="70"/>
      <c r="W1449" s="70"/>
      <c r="X1449" s="70"/>
      <c r="Y1449" s="70"/>
      <c r="Z1449" s="70"/>
      <c r="AA1449" s="70"/>
      <c r="AB1449" s="70"/>
      <c r="AC1449" s="70"/>
      <c r="AD1449" s="70"/>
      <c r="AE1449" s="70"/>
      <c r="AF1449" s="70"/>
      <c r="AG1449" s="70"/>
      <c r="AH1449" s="70"/>
      <c r="AI1449" s="70"/>
      <c r="AJ1449" s="70"/>
      <c r="AK1449" s="70"/>
      <c r="AL1449" s="70"/>
      <c r="AM1449" s="70"/>
      <c r="AN1449" s="70"/>
      <c r="AO1449" s="70"/>
      <c r="AP1449" s="70"/>
      <c r="AQ1449" s="70"/>
      <c r="AR1449" s="70"/>
      <c r="AS1449" s="70"/>
      <c r="AT1449" s="70"/>
      <c r="AU1449" s="70"/>
      <c r="AV1449" s="70"/>
      <c r="AW1449" s="70"/>
      <c r="AX1449" s="70"/>
      <c r="AY1449" s="70"/>
      <c r="AZ1449" s="70"/>
      <c r="BA1449" s="70"/>
      <c r="BB1449" s="70"/>
      <c r="BC1449" s="70"/>
      <c r="BD1449" s="70"/>
      <c r="BE1449" s="70"/>
      <c r="BF1449" s="70"/>
      <c r="BG1449" s="70"/>
      <c r="BH1449" s="70"/>
      <c r="BI1449" s="70"/>
      <c r="BJ1449" s="70"/>
      <c r="BK1449" s="70"/>
      <c r="BL1449" s="70"/>
      <c r="BM1449" s="70"/>
      <c r="BN1449" s="70"/>
      <c r="BO1449" s="70"/>
      <c r="BP1449" s="70"/>
      <c r="BQ1449" s="70"/>
      <c r="BR1449" s="70"/>
      <c r="BS1449" s="70"/>
      <c r="BT1449" s="70"/>
      <c r="BU1449" s="70"/>
      <c r="BV1449" s="70"/>
      <c r="BW1449" s="70"/>
      <c r="BX1449" s="70"/>
      <c r="BY1449" s="70"/>
      <c r="BZ1449" s="70"/>
      <c r="CA1449" s="70"/>
    </row>
    <row r="1450" spans="2:79" s="67" customFormat="1" hidden="1">
      <c r="B1450" s="85"/>
      <c r="C1450" s="86"/>
      <c r="D1450" s="250"/>
      <c r="E1450" s="84"/>
      <c r="F1450" s="70"/>
      <c r="G1450" s="70"/>
      <c r="H1450" s="70"/>
      <c r="I1450" s="70"/>
      <c r="J1450" s="70"/>
      <c r="K1450" s="70"/>
      <c r="L1450" s="70"/>
      <c r="M1450" s="70"/>
      <c r="N1450" s="70"/>
      <c r="O1450" s="70"/>
      <c r="P1450" s="70"/>
      <c r="Q1450" s="70"/>
      <c r="R1450" s="70"/>
      <c r="S1450" s="70"/>
      <c r="T1450" s="70"/>
      <c r="U1450" s="70"/>
      <c r="V1450" s="70"/>
      <c r="W1450" s="70"/>
      <c r="X1450" s="70"/>
      <c r="Y1450" s="70"/>
      <c r="Z1450" s="70"/>
      <c r="AA1450" s="70"/>
      <c r="AB1450" s="70"/>
      <c r="AC1450" s="70"/>
      <c r="AD1450" s="70"/>
      <c r="AE1450" s="70"/>
      <c r="AF1450" s="70"/>
      <c r="AG1450" s="70"/>
      <c r="AH1450" s="70"/>
      <c r="AI1450" s="70"/>
      <c r="AJ1450" s="70"/>
      <c r="AK1450" s="70"/>
      <c r="AL1450" s="70"/>
      <c r="AM1450" s="70"/>
      <c r="AN1450" s="70"/>
      <c r="AO1450" s="70"/>
      <c r="AP1450" s="70"/>
      <c r="AQ1450" s="70"/>
      <c r="AR1450" s="70"/>
      <c r="AS1450" s="70"/>
      <c r="AT1450" s="70"/>
      <c r="AU1450" s="70"/>
      <c r="AV1450" s="70"/>
      <c r="AW1450" s="70"/>
      <c r="AX1450" s="70"/>
      <c r="AY1450" s="70"/>
      <c r="AZ1450" s="70"/>
      <c r="BA1450" s="70"/>
      <c r="BB1450" s="70"/>
      <c r="BC1450" s="70"/>
      <c r="BD1450" s="70"/>
      <c r="BE1450" s="70"/>
      <c r="BF1450" s="70"/>
      <c r="BG1450" s="70"/>
      <c r="BH1450" s="70"/>
      <c r="BI1450" s="70"/>
      <c r="BJ1450" s="70"/>
      <c r="BK1450" s="70"/>
      <c r="BL1450" s="70"/>
      <c r="BM1450" s="70"/>
      <c r="BN1450" s="70"/>
      <c r="BO1450" s="70"/>
      <c r="BP1450" s="70"/>
      <c r="BQ1450" s="70"/>
      <c r="BR1450" s="70"/>
      <c r="BS1450" s="70"/>
      <c r="BT1450" s="70"/>
      <c r="BU1450" s="70"/>
      <c r="BV1450" s="70"/>
      <c r="BW1450" s="70"/>
      <c r="BX1450" s="70"/>
      <c r="BY1450" s="70"/>
      <c r="BZ1450" s="70"/>
      <c r="CA1450" s="70"/>
    </row>
    <row r="1451" spans="2:79" s="67" customFormat="1" hidden="1">
      <c r="B1451" s="85"/>
      <c r="C1451" s="86"/>
      <c r="D1451" s="250"/>
      <c r="E1451" s="84"/>
      <c r="F1451" s="70"/>
      <c r="G1451" s="70"/>
      <c r="H1451" s="70"/>
      <c r="I1451" s="70"/>
      <c r="J1451" s="70"/>
      <c r="K1451" s="70"/>
      <c r="L1451" s="70"/>
      <c r="M1451" s="70"/>
      <c r="N1451" s="70"/>
      <c r="O1451" s="70"/>
      <c r="P1451" s="70"/>
      <c r="Q1451" s="70"/>
      <c r="R1451" s="70"/>
      <c r="S1451" s="70"/>
      <c r="T1451" s="70"/>
      <c r="U1451" s="70"/>
      <c r="V1451" s="70"/>
      <c r="W1451" s="70"/>
      <c r="X1451" s="70"/>
      <c r="Y1451" s="70"/>
      <c r="Z1451" s="70"/>
      <c r="AA1451" s="70"/>
      <c r="AB1451" s="70"/>
      <c r="AC1451" s="70"/>
      <c r="AD1451" s="70"/>
      <c r="AE1451" s="70"/>
      <c r="AF1451" s="70"/>
      <c r="AG1451" s="70"/>
      <c r="AH1451" s="70"/>
      <c r="AI1451" s="70"/>
      <c r="AJ1451" s="70"/>
      <c r="AK1451" s="70"/>
      <c r="AL1451" s="70"/>
      <c r="AM1451" s="70"/>
      <c r="AN1451" s="70"/>
      <c r="AO1451" s="70"/>
      <c r="AP1451" s="70"/>
      <c r="AQ1451" s="70"/>
      <c r="AR1451" s="70"/>
      <c r="AS1451" s="70"/>
      <c r="AT1451" s="70"/>
      <c r="AU1451" s="70"/>
      <c r="AV1451" s="70"/>
      <c r="AW1451" s="70"/>
      <c r="AX1451" s="70"/>
      <c r="AY1451" s="70"/>
      <c r="AZ1451" s="70"/>
      <c r="BA1451" s="70"/>
      <c r="BB1451" s="70"/>
      <c r="BC1451" s="70"/>
      <c r="BD1451" s="70"/>
      <c r="BE1451" s="70"/>
      <c r="BF1451" s="70"/>
      <c r="BG1451" s="70"/>
      <c r="BH1451" s="70"/>
      <c r="BI1451" s="70"/>
      <c r="BJ1451" s="70"/>
      <c r="BK1451" s="70"/>
      <c r="BL1451" s="70"/>
      <c r="BM1451" s="70"/>
      <c r="BN1451" s="70"/>
      <c r="BO1451" s="70"/>
      <c r="BP1451" s="70"/>
      <c r="BQ1451" s="70"/>
      <c r="BR1451" s="70"/>
      <c r="BS1451" s="70"/>
      <c r="BT1451" s="70"/>
      <c r="BU1451" s="70"/>
      <c r="BV1451" s="70"/>
      <c r="BW1451" s="70"/>
      <c r="BX1451" s="70"/>
      <c r="BY1451" s="70"/>
      <c r="BZ1451" s="70"/>
      <c r="CA1451" s="70"/>
    </row>
    <row r="1452" spans="2:79" s="67" customFormat="1" hidden="1">
      <c r="B1452" s="85"/>
      <c r="C1452" s="86"/>
      <c r="D1452" s="250"/>
      <c r="E1452" s="84"/>
      <c r="F1452" s="70"/>
      <c r="G1452" s="70"/>
      <c r="H1452" s="70"/>
      <c r="I1452" s="70"/>
      <c r="J1452" s="70"/>
      <c r="K1452" s="70"/>
      <c r="L1452" s="70"/>
      <c r="M1452" s="70"/>
      <c r="N1452" s="70"/>
      <c r="O1452" s="70"/>
      <c r="P1452" s="70"/>
      <c r="Q1452" s="70"/>
      <c r="R1452" s="70"/>
      <c r="S1452" s="70"/>
      <c r="T1452" s="70"/>
      <c r="U1452" s="70"/>
      <c r="V1452" s="70"/>
      <c r="W1452" s="70"/>
      <c r="X1452" s="70"/>
      <c r="Y1452" s="70"/>
      <c r="Z1452" s="70"/>
      <c r="AA1452" s="70"/>
      <c r="AB1452" s="70"/>
      <c r="AC1452" s="70"/>
      <c r="AD1452" s="70"/>
      <c r="AE1452" s="70"/>
      <c r="AF1452" s="70"/>
      <c r="AG1452" s="70"/>
      <c r="AH1452" s="70"/>
      <c r="AI1452" s="70"/>
      <c r="AJ1452" s="70"/>
      <c r="AK1452" s="70"/>
      <c r="AL1452" s="70"/>
      <c r="AM1452" s="70"/>
      <c r="AN1452" s="70"/>
      <c r="AO1452" s="70"/>
      <c r="AP1452" s="70"/>
      <c r="AQ1452" s="70"/>
      <c r="AR1452" s="70"/>
      <c r="AS1452" s="70"/>
      <c r="AT1452" s="70"/>
      <c r="AU1452" s="70"/>
      <c r="AV1452" s="70"/>
      <c r="AW1452" s="70"/>
      <c r="AX1452" s="70"/>
      <c r="AY1452" s="70"/>
      <c r="AZ1452" s="70"/>
      <c r="BA1452" s="70"/>
      <c r="BB1452" s="70"/>
      <c r="BC1452" s="70"/>
      <c r="BD1452" s="70"/>
      <c r="BE1452" s="70"/>
      <c r="BF1452" s="70"/>
      <c r="BG1452" s="70"/>
      <c r="BH1452" s="70"/>
      <c r="BI1452" s="70"/>
      <c r="BJ1452" s="70"/>
      <c r="BK1452" s="70"/>
      <c r="BL1452" s="70"/>
      <c r="BM1452" s="70"/>
      <c r="BN1452" s="70"/>
      <c r="BO1452" s="70"/>
      <c r="BP1452" s="70"/>
      <c r="BQ1452" s="70"/>
      <c r="BR1452" s="70"/>
      <c r="BS1452" s="70"/>
      <c r="BT1452" s="70"/>
      <c r="BU1452" s="70"/>
      <c r="BV1452" s="70"/>
      <c r="BW1452" s="70"/>
      <c r="BX1452" s="70"/>
      <c r="BY1452" s="70"/>
      <c r="BZ1452" s="70"/>
      <c r="CA1452" s="70"/>
    </row>
    <row r="1453" spans="2:79" s="67" customFormat="1" hidden="1">
      <c r="B1453" s="85"/>
      <c r="C1453" s="86"/>
      <c r="D1453" s="250"/>
      <c r="E1453" s="84"/>
      <c r="F1453" s="70"/>
      <c r="G1453" s="70"/>
      <c r="H1453" s="70"/>
      <c r="I1453" s="70"/>
      <c r="J1453" s="70"/>
      <c r="K1453" s="70"/>
      <c r="L1453" s="70"/>
      <c r="M1453" s="70"/>
      <c r="N1453" s="70"/>
      <c r="O1453" s="70"/>
      <c r="P1453" s="70"/>
      <c r="Q1453" s="70"/>
      <c r="R1453" s="70"/>
      <c r="S1453" s="70"/>
      <c r="T1453" s="70"/>
      <c r="U1453" s="70"/>
      <c r="V1453" s="70"/>
      <c r="W1453" s="70"/>
      <c r="X1453" s="70"/>
      <c r="Y1453" s="70"/>
      <c r="Z1453" s="70"/>
      <c r="AA1453" s="70"/>
      <c r="AB1453" s="70"/>
      <c r="AC1453" s="70"/>
      <c r="AD1453" s="70"/>
      <c r="AE1453" s="70"/>
      <c r="AF1453" s="70"/>
      <c r="AG1453" s="70"/>
      <c r="AH1453" s="70"/>
      <c r="AI1453" s="70"/>
      <c r="AJ1453" s="70"/>
      <c r="AK1453" s="70"/>
      <c r="AL1453" s="70"/>
      <c r="AM1453" s="70"/>
      <c r="AN1453" s="70"/>
      <c r="AO1453" s="70"/>
      <c r="AP1453" s="70"/>
      <c r="AQ1453" s="70"/>
      <c r="AR1453" s="70"/>
      <c r="AS1453" s="70"/>
      <c r="AT1453" s="70"/>
      <c r="AU1453" s="70"/>
      <c r="AV1453" s="70"/>
      <c r="AW1453" s="70"/>
      <c r="AX1453" s="70"/>
      <c r="AY1453" s="70"/>
      <c r="AZ1453" s="70"/>
      <c r="BA1453" s="70"/>
      <c r="BB1453" s="70"/>
      <c r="BC1453" s="70"/>
      <c r="BD1453" s="70"/>
      <c r="BE1453" s="70"/>
      <c r="BF1453" s="70"/>
      <c r="BG1453" s="70"/>
      <c r="BH1453" s="70"/>
      <c r="BI1453" s="70"/>
      <c r="BJ1453" s="70"/>
      <c r="BK1453" s="70"/>
      <c r="BL1453" s="70"/>
      <c r="BM1453" s="70"/>
      <c r="BN1453" s="70"/>
      <c r="BO1453" s="70"/>
      <c r="BP1453" s="70"/>
      <c r="BQ1453" s="70"/>
      <c r="BR1453" s="70"/>
      <c r="BS1453" s="70"/>
      <c r="BT1453" s="70"/>
      <c r="BU1453" s="70"/>
      <c r="BV1453" s="70"/>
      <c r="BW1453" s="70"/>
      <c r="BX1453" s="70"/>
      <c r="BY1453" s="70"/>
      <c r="BZ1453" s="70"/>
      <c r="CA1453" s="70"/>
    </row>
    <row r="1454" spans="2:79" s="67" customFormat="1" hidden="1">
      <c r="B1454" s="85"/>
      <c r="C1454" s="86"/>
      <c r="D1454" s="250"/>
      <c r="E1454" s="84"/>
      <c r="F1454" s="70"/>
      <c r="G1454" s="70"/>
      <c r="H1454" s="70"/>
      <c r="I1454" s="70"/>
      <c r="J1454" s="70"/>
      <c r="K1454" s="70"/>
      <c r="L1454" s="70"/>
      <c r="M1454" s="70"/>
      <c r="N1454" s="70"/>
      <c r="O1454" s="70"/>
      <c r="P1454" s="70"/>
      <c r="Q1454" s="70"/>
      <c r="R1454" s="70"/>
      <c r="S1454" s="70"/>
      <c r="T1454" s="70"/>
      <c r="U1454" s="70"/>
      <c r="V1454" s="70"/>
      <c r="W1454" s="70"/>
      <c r="X1454" s="70"/>
      <c r="Y1454" s="70"/>
      <c r="Z1454" s="70"/>
      <c r="AA1454" s="70"/>
      <c r="AB1454" s="70"/>
      <c r="AC1454" s="70"/>
      <c r="AD1454" s="70"/>
      <c r="AE1454" s="70"/>
      <c r="AF1454" s="70"/>
      <c r="AG1454" s="70"/>
      <c r="AH1454" s="70"/>
      <c r="AI1454" s="70"/>
      <c r="AJ1454" s="70"/>
      <c r="AK1454" s="70"/>
      <c r="AL1454" s="70"/>
      <c r="AM1454" s="70"/>
      <c r="AN1454" s="70"/>
      <c r="AO1454" s="70"/>
      <c r="AP1454" s="70"/>
      <c r="AQ1454" s="70"/>
      <c r="AR1454" s="70"/>
      <c r="AS1454" s="70"/>
      <c r="AT1454" s="70"/>
      <c r="AU1454" s="70"/>
      <c r="AV1454" s="70"/>
      <c r="AW1454" s="70"/>
      <c r="AX1454" s="70"/>
      <c r="AY1454" s="70"/>
      <c r="AZ1454" s="70"/>
      <c r="BA1454" s="70"/>
      <c r="BB1454" s="70"/>
      <c r="BC1454" s="70"/>
      <c r="BD1454" s="70"/>
      <c r="BE1454" s="70"/>
      <c r="BF1454" s="70"/>
      <c r="BG1454" s="70"/>
      <c r="BH1454" s="70"/>
      <c r="BI1454" s="70"/>
      <c r="BJ1454" s="70"/>
      <c r="BK1454" s="70"/>
      <c r="BL1454" s="70"/>
      <c r="BM1454" s="70"/>
      <c r="BN1454" s="70"/>
      <c r="BO1454" s="70"/>
      <c r="BP1454" s="70"/>
      <c r="BQ1454" s="70"/>
      <c r="BR1454" s="70"/>
      <c r="BS1454" s="70"/>
      <c r="BT1454" s="70"/>
      <c r="BU1454" s="70"/>
      <c r="BV1454" s="70"/>
      <c r="BW1454" s="70"/>
      <c r="BX1454" s="70"/>
      <c r="BY1454" s="70"/>
      <c r="BZ1454" s="70"/>
      <c r="CA1454" s="70"/>
    </row>
    <row r="1455" spans="2:79" s="67" customFormat="1" hidden="1">
      <c r="B1455" s="85"/>
      <c r="C1455" s="86"/>
      <c r="D1455" s="250"/>
      <c r="E1455" s="84"/>
      <c r="F1455" s="70"/>
      <c r="G1455" s="70"/>
      <c r="H1455" s="70"/>
      <c r="I1455" s="70"/>
      <c r="J1455" s="70"/>
      <c r="K1455" s="70"/>
      <c r="L1455" s="70"/>
      <c r="M1455" s="70"/>
      <c r="N1455" s="70"/>
      <c r="O1455" s="70"/>
      <c r="P1455" s="70"/>
      <c r="Q1455" s="70"/>
      <c r="R1455" s="70"/>
      <c r="S1455" s="70"/>
      <c r="T1455" s="70"/>
      <c r="U1455" s="70"/>
      <c r="V1455" s="70"/>
      <c r="W1455" s="70"/>
      <c r="X1455" s="70"/>
      <c r="Y1455" s="70"/>
      <c r="Z1455" s="70"/>
      <c r="AA1455" s="70"/>
      <c r="AB1455" s="70"/>
      <c r="AC1455" s="70"/>
      <c r="AD1455" s="70"/>
      <c r="AE1455" s="70"/>
      <c r="AF1455" s="70"/>
      <c r="AG1455" s="70"/>
      <c r="AH1455" s="70"/>
      <c r="AI1455" s="70"/>
      <c r="AJ1455" s="70"/>
      <c r="AK1455" s="70"/>
      <c r="AL1455" s="70"/>
      <c r="AM1455" s="70"/>
      <c r="AN1455" s="70"/>
      <c r="AO1455" s="70"/>
      <c r="AP1455" s="70"/>
      <c r="AQ1455" s="70"/>
      <c r="AR1455" s="70"/>
      <c r="AS1455" s="70"/>
      <c r="AT1455" s="70"/>
      <c r="AU1455" s="70"/>
      <c r="AV1455" s="70"/>
      <c r="AW1455" s="70"/>
      <c r="AX1455" s="70"/>
      <c r="AY1455" s="70"/>
      <c r="AZ1455" s="70"/>
      <c r="BA1455" s="70"/>
      <c r="BB1455" s="70"/>
      <c r="BC1455" s="70"/>
      <c r="BD1455" s="70"/>
      <c r="BE1455" s="70"/>
      <c r="BF1455" s="70"/>
      <c r="BG1455" s="70"/>
      <c r="BH1455" s="70"/>
      <c r="BI1455" s="70"/>
      <c r="BJ1455" s="70"/>
      <c r="BK1455" s="70"/>
      <c r="BL1455" s="70"/>
      <c r="BM1455" s="70"/>
      <c r="BN1455" s="70"/>
      <c r="BO1455" s="70"/>
      <c r="BP1455" s="70"/>
      <c r="BQ1455" s="70"/>
      <c r="BR1455" s="70"/>
      <c r="BS1455" s="70"/>
      <c r="BT1455" s="70"/>
      <c r="BU1455" s="70"/>
      <c r="BV1455" s="70"/>
      <c r="BW1455" s="70"/>
      <c r="BX1455" s="70"/>
      <c r="BY1455" s="70"/>
      <c r="BZ1455" s="70"/>
      <c r="CA1455" s="70"/>
    </row>
    <row r="1456" spans="2:79" s="67" customFormat="1" hidden="1">
      <c r="B1456" s="85"/>
      <c r="C1456" s="86"/>
      <c r="D1456" s="250"/>
      <c r="E1456" s="84"/>
      <c r="F1456" s="70"/>
      <c r="G1456" s="70"/>
      <c r="H1456" s="70"/>
      <c r="I1456" s="70"/>
      <c r="J1456" s="70"/>
      <c r="K1456" s="70"/>
      <c r="L1456" s="70"/>
      <c r="M1456" s="70"/>
      <c r="N1456" s="70"/>
      <c r="O1456" s="70"/>
      <c r="P1456" s="70"/>
      <c r="Q1456" s="70"/>
      <c r="R1456" s="70"/>
      <c r="S1456" s="70"/>
      <c r="T1456" s="70"/>
      <c r="U1456" s="70"/>
      <c r="V1456" s="70"/>
      <c r="W1456" s="70"/>
      <c r="X1456" s="70"/>
      <c r="Y1456" s="70"/>
      <c r="Z1456" s="70"/>
      <c r="AA1456" s="70"/>
      <c r="AB1456" s="70"/>
      <c r="AC1456" s="70"/>
      <c r="AD1456" s="70"/>
      <c r="AE1456" s="70"/>
      <c r="AF1456" s="70"/>
      <c r="AG1456" s="70"/>
      <c r="AH1456" s="70"/>
      <c r="AI1456" s="70"/>
      <c r="AJ1456" s="70"/>
      <c r="AK1456" s="70"/>
      <c r="AL1456" s="70"/>
      <c r="AM1456" s="70"/>
      <c r="AN1456" s="70"/>
      <c r="AO1456" s="70"/>
      <c r="AP1456" s="70"/>
      <c r="AQ1456" s="70"/>
      <c r="AR1456" s="70"/>
      <c r="AS1456" s="70"/>
      <c r="AT1456" s="70"/>
      <c r="AU1456" s="70"/>
      <c r="AV1456" s="70"/>
      <c r="AW1456" s="70"/>
      <c r="AX1456" s="70"/>
      <c r="AY1456" s="70"/>
      <c r="AZ1456" s="70"/>
      <c r="BA1456" s="70"/>
      <c r="BB1456" s="70"/>
      <c r="BC1456" s="70"/>
      <c r="BD1456" s="70"/>
      <c r="BE1456" s="70"/>
      <c r="BF1456" s="70"/>
      <c r="BG1456" s="70"/>
      <c r="BH1456" s="70"/>
      <c r="BI1456" s="70"/>
      <c r="BJ1456" s="70"/>
      <c r="BK1456" s="70"/>
      <c r="BL1456" s="70"/>
      <c r="BM1456" s="70"/>
      <c r="BN1456" s="70"/>
      <c r="BO1456" s="70"/>
      <c r="BP1456" s="70"/>
      <c r="BQ1456" s="70"/>
      <c r="BR1456" s="70"/>
      <c r="BS1456" s="70"/>
      <c r="BT1456" s="70"/>
      <c r="BU1456" s="70"/>
      <c r="BV1456" s="70"/>
      <c r="BW1456" s="70"/>
      <c r="BX1456" s="70"/>
      <c r="BY1456" s="70"/>
      <c r="BZ1456" s="70"/>
      <c r="CA1456" s="70"/>
    </row>
    <row r="1457" spans="2:79" s="67" customFormat="1" hidden="1">
      <c r="B1457" s="85"/>
      <c r="C1457" s="86"/>
      <c r="D1457" s="250"/>
      <c r="E1457" s="84"/>
      <c r="F1457" s="70"/>
      <c r="G1457" s="70"/>
      <c r="H1457" s="70"/>
      <c r="I1457" s="70"/>
      <c r="J1457" s="70"/>
      <c r="K1457" s="70"/>
      <c r="L1457" s="70"/>
      <c r="M1457" s="70"/>
      <c r="N1457" s="70"/>
      <c r="O1457" s="70"/>
      <c r="P1457" s="70"/>
      <c r="Q1457" s="70"/>
      <c r="R1457" s="70"/>
      <c r="S1457" s="70"/>
      <c r="T1457" s="70"/>
      <c r="U1457" s="70"/>
      <c r="V1457" s="70"/>
      <c r="W1457" s="70"/>
      <c r="X1457" s="70"/>
      <c r="Y1457" s="70"/>
      <c r="Z1457" s="70"/>
      <c r="AA1457" s="70"/>
      <c r="AB1457" s="70"/>
      <c r="AC1457" s="70"/>
      <c r="AD1457" s="70"/>
      <c r="AE1457" s="70"/>
      <c r="AF1457" s="70"/>
      <c r="AG1457" s="70"/>
      <c r="AH1457" s="70"/>
      <c r="AI1457" s="70"/>
      <c r="AJ1457" s="70"/>
      <c r="AK1457" s="70"/>
      <c r="AL1457" s="70"/>
      <c r="AM1457" s="70"/>
      <c r="AN1457" s="70"/>
      <c r="AO1457" s="70"/>
      <c r="AP1457" s="70"/>
      <c r="AQ1457" s="70"/>
      <c r="AR1457" s="70"/>
      <c r="AS1457" s="70"/>
      <c r="AT1457" s="70"/>
      <c r="AU1457" s="70"/>
      <c r="AV1457" s="70"/>
      <c r="AW1457" s="70"/>
      <c r="AX1457" s="70"/>
      <c r="AY1457" s="70"/>
      <c r="AZ1457" s="70"/>
      <c r="BA1457" s="70"/>
      <c r="BB1457" s="70"/>
      <c r="BC1457" s="70"/>
      <c r="BD1457" s="70"/>
      <c r="BE1457" s="70"/>
      <c r="BF1457" s="70"/>
      <c r="BG1457" s="70"/>
      <c r="BH1457" s="70"/>
      <c r="BI1457" s="70"/>
      <c r="BJ1457" s="70"/>
      <c r="BK1457" s="70"/>
      <c r="BL1457" s="70"/>
      <c r="BM1457" s="70"/>
      <c r="BN1457" s="70"/>
      <c r="BO1457" s="70"/>
      <c r="BP1457" s="70"/>
      <c r="BQ1457" s="70"/>
      <c r="BR1457" s="70"/>
      <c r="BS1457" s="70"/>
      <c r="BT1457" s="70"/>
      <c r="BU1457" s="70"/>
      <c r="BV1457" s="70"/>
      <c r="BW1457" s="70"/>
      <c r="BX1457" s="70"/>
      <c r="BY1457" s="70"/>
      <c r="BZ1457" s="70"/>
      <c r="CA1457" s="70"/>
    </row>
    <row r="1458" spans="2:79" s="67" customFormat="1" hidden="1">
      <c r="B1458" s="85"/>
      <c r="C1458" s="86"/>
      <c r="D1458" s="250"/>
      <c r="E1458" s="84"/>
      <c r="F1458" s="70"/>
      <c r="G1458" s="70"/>
      <c r="H1458" s="70"/>
      <c r="I1458" s="70"/>
      <c r="J1458" s="70"/>
      <c r="K1458" s="70"/>
      <c r="L1458" s="70"/>
      <c r="M1458" s="70"/>
      <c r="N1458" s="70"/>
      <c r="O1458" s="70"/>
      <c r="P1458" s="70"/>
      <c r="Q1458" s="70"/>
      <c r="R1458" s="70"/>
      <c r="S1458" s="70"/>
      <c r="T1458" s="70"/>
      <c r="U1458" s="70"/>
      <c r="V1458" s="70"/>
      <c r="W1458" s="70"/>
      <c r="X1458" s="70"/>
      <c r="Y1458" s="70"/>
      <c r="Z1458" s="70"/>
      <c r="AA1458" s="70"/>
      <c r="AB1458" s="70"/>
      <c r="AC1458" s="70"/>
      <c r="AD1458" s="70"/>
      <c r="AE1458" s="70"/>
      <c r="AF1458" s="70"/>
      <c r="AG1458" s="70"/>
      <c r="AH1458" s="70"/>
      <c r="AI1458" s="70"/>
      <c r="AJ1458" s="70"/>
      <c r="AK1458" s="70"/>
      <c r="AL1458" s="70"/>
      <c r="AM1458" s="70"/>
      <c r="AN1458" s="70"/>
      <c r="AO1458" s="70"/>
      <c r="AP1458" s="70"/>
      <c r="AQ1458" s="70"/>
      <c r="AR1458" s="70"/>
      <c r="AS1458" s="70"/>
      <c r="AT1458" s="70"/>
      <c r="AU1458" s="70"/>
      <c r="AV1458" s="70"/>
      <c r="AW1458" s="70"/>
      <c r="AX1458" s="70"/>
      <c r="AY1458" s="70"/>
      <c r="AZ1458" s="70"/>
      <c r="BA1458" s="70"/>
      <c r="BB1458" s="70"/>
      <c r="BC1458" s="70"/>
      <c r="BD1458" s="70"/>
      <c r="BE1458" s="70"/>
      <c r="BF1458" s="70"/>
      <c r="BG1458" s="70"/>
      <c r="BH1458" s="70"/>
      <c r="BI1458" s="70"/>
      <c r="BJ1458" s="70"/>
      <c r="BK1458" s="70"/>
      <c r="BL1458" s="70"/>
      <c r="BM1458" s="70"/>
      <c r="BN1458" s="70"/>
      <c r="BO1458" s="70"/>
      <c r="BP1458" s="70"/>
      <c r="BQ1458" s="70"/>
      <c r="BR1458" s="70"/>
      <c r="BS1458" s="70"/>
      <c r="BT1458" s="70"/>
      <c r="BU1458" s="70"/>
      <c r="BV1458" s="70"/>
      <c r="BW1458" s="70"/>
      <c r="BX1458" s="70"/>
      <c r="BY1458" s="70"/>
      <c r="BZ1458" s="70"/>
      <c r="CA1458" s="70"/>
    </row>
    <row r="1459" spans="2:79" s="67" customFormat="1" hidden="1">
      <c r="B1459" s="85"/>
      <c r="C1459" s="86"/>
      <c r="D1459" s="250"/>
      <c r="E1459" s="84"/>
      <c r="F1459" s="70"/>
      <c r="G1459" s="70"/>
      <c r="H1459" s="70"/>
      <c r="I1459" s="70"/>
      <c r="J1459" s="70"/>
      <c r="K1459" s="70"/>
      <c r="L1459" s="70"/>
      <c r="M1459" s="70"/>
      <c r="N1459" s="70"/>
      <c r="O1459" s="70"/>
      <c r="P1459" s="70"/>
      <c r="Q1459" s="70"/>
      <c r="R1459" s="70"/>
      <c r="S1459" s="70"/>
      <c r="T1459" s="70"/>
      <c r="U1459" s="70"/>
      <c r="V1459" s="70"/>
      <c r="W1459" s="70"/>
      <c r="X1459" s="70"/>
      <c r="Y1459" s="70"/>
      <c r="Z1459" s="70"/>
      <c r="AA1459" s="70"/>
      <c r="AB1459" s="70"/>
      <c r="AC1459" s="70"/>
      <c r="AD1459" s="70"/>
      <c r="AE1459" s="70"/>
      <c r="AF1459" s="70"/>
      <c r="AG1459" s="70"/>
      <c r="AH1459" s="70"/>
      <c r="AI1459" s="70"/>
      <c r="AJ1459" s="70"/>
      <c r="AK1459" s="70"/>
      <c r="AL1459" s="70"/>
      <c r="AM1459" s="70"/>
      <c r="AN1459" s="70"/>
      <c r="AO1459" s="70"/>
      <c r="AP1459" s="70"/>
      <c r="AQ1459" s="70"/>
      <c r="AR1459" s="70"/>
      <c r="AS1459" s="70"/>
      <c r="AT1459" s="70"/>
      <c r="AU1459" s="70"/>
      <c r="AV1459" s="70"/>
      <c r="AW1459" s="70"/>
      <c r="AX1459" s="70"/>
      <c r="AY1459" s="70"/>
      <c r="AZ1459" s="70"/>
      <c r="BA1459" s="70"/>
      <c r="BB1459" s="70"/>
      <c r="BC1459" s="70"/>
      <c r="BD1459" s="70"/>
      <c r="BE1459" s="70"/>
      <c r="BF1459" s="70"/>
      <c r="BG1459" s="70"/>
      <c r="BH1459" s="70"/>
      <c r="BI1459" s="70"/>
      <c r="BJ1459" s="70"/>
      <c r="BK1459" s="70"/>
      <c r="BL1459" s="70"/>
      <c r="BM1459" s="70"/>
      <c r="BN1459" s="70"/>
      <c r="BO1459" s="70"/>
      <c r="BP1459" s="70"/>
      <c r="BQ1459" s="70"/>
      <c r="BR1459" s="70"/>
      <c r="BS1459" s="70"/>
      <c r="BT1459" s="70"/>
      <c r="BU1459" s="70"/>
      <c r="BV1459" s="70"/>
      <c r="BW1459" s="70"/>
      <c r="BX1459" s="70"/>
      <c r="BY1459" s="70"/>
      <c r="BZ1459" s="70"/>
      <c r="CA1459" s="70"/>
    </row>
    <row r="1460" spans="2:79" s="67" customFormat="1" hidden="1">
      <c r="B1460" s="85"/>
      <c r="C1460" s="86"/>
      <c r="D1460" s="250"/>
      <c r="E1460" s="84"/>
      <c r="F1460" s="70"/>
      <c r="G1460" s="70"/>
      <c r="H1460" s="70"/>
      <c r="I1460" s="70"/>
      <c r="J1460" s="70"/>
      <c r="K1460" s="70"/>
      <c r="L1460" s="70"/>
      <c r="M1460" s="70"/>
      <c r="N1460" s="70"/>
      <c r="O1460" s="70"/>
      <c r="P1460" s="70"/>
      <c r="Q1460" s="70"/>
      <c r="R1460" s="70"/>
      <c r="S1460" s="70"/>
      <c r="T1460" s="70"/>
      <c r="U1460" s="70"/>
      <c r="V1460" s="70"/>
      <c r="W1460" s="70"/>
      <c r="X1460" s="70"/>
      <c r="Y1460" s="70"/>
      <c r="Z1460" s="70"/>
      <c r="AA1460" s="70"/>
      <c r="AB1460" s="70"/>
      <c r="AC1460" s="70"/>
      <c r="AD1460" s="70"/>
      <c r="AE1460" s="70"/>
      <c r="AF1460" s="70"/>
      <c r="AG1460" s="70"/>
      <c r="AH1460" s="70"/>
      <c r="AI1460" s="70"/>
      <c r="AJ1460" s="70"/>
      <c r="AK1460" s="70"/>
      <c r="AL1460" s="70"/>
      <c r="AM1460" s="70"/>
      <c r="AN1460" s="70"/>
      <c r="AO1460" s="70"/>
      <c r="AP1460" s="70"/>
      <c r="AQ1460" s="70"/>
      <c r="AR1460" s="70"/>
      <c r="AS1460" s="70"/>
      <c r="AT1460" s="70"/>
      <c r="AU1460" s="70"/>
      <c r="AV1460" s="70"/>
      <c r="AW1460" s="70"/>
      <c r="AX1460" s="70"/>
      <c r="AY1460" s="70"/>
      <c r="AZ1460" s="70"/>
      <c r="BA1460" s="70"/>
      <c r="BB1460" s="70"/>
      <c r="BC1460" s="70"/>
      <c r="BD1460" s="70"/>
      <c r="BE1460" s="70"/>
      <c r="BF1460" s="70"/>
      <c r="BG1460" s="70"/>
      <c r="BH1460" s="70"/>
      <c r="BI1460" s="70"/>
      <c r="BJ1460" s="70"/>
      <c r="BK1460" s="70"/>
      <c r="BL1460" s="70"/>
      <c r="BM1460" s="70"/>
      <c r="BN1460" s="70"/>
      <c r="BO1460" s="70"/>
      <c r="BP1460" s="70"/>
      <c r="BQ1460" s="70"/>
      <c r="BR1460" s="70"/>
      <c r="BS1460" s="70"/>
      <c r="BT1460" s="70"/>
      <c r="BU1460" s="70"/>
      <c r="BV1460" s="70"/>
      <c r="BW1460" s="70"/>
      <c r="BX1460" s="70"/>
      <c r="BY1460" s="70"/>
      <c r="BZ1460" s="70"/>
      <c r="CA1460" s="70"/>
    </row>
    <row r="1461" spans="2:79" s="67" customFormat="1" hidden="1">
      <c r="B1461" s="85"/>
      <c r="C1461" s="86"/>
      <c r="D1461" s="250"/>
      <c r="E1461" s="84"/>
      <c r="F1461" s="70"/>
      <c r="G1461" s="70"/>
      <c r="H1461" s="70"/>
      <c r="I1461" s="70"/>
      <c r="J1461" s="70"/>
      <c r="K1461" s="70"/>
      <c r="L1461" s="70"/>
      <c r="M1461" s="70"/>
      <c r="N1461" s="70"/>
      <c r="O1461" s="70"/>
      <c r="P1461" s="70"/>
      <c r="Q1461" s="70"/>
      <c r="R1461" s="70"/>
      <c r="S1461" s="70"/>
      <c r="T1461" s="70"/>
      <c r="U1461" s="70"/>
      <c r="V1461" s="70"/>
      <c r="W1461" s="70"/>
      <c r="X1461" s="70"/>
      <c r="Y1461" s="70"/>
      <c r="Z1461" s="70"/>
      <c r="AA1461" s="70"/>
      <c r="AB1461" s="70"/>
      <c r="AC1461" s="70"/>
      <c r="AD1461" s="70"/>
      <c r="AE1461" s="70"/>
      <c r="AF1461" s="70"/>
      <c r="AG1461" s="70"/>
      <c r="AH1461" s="70"/>
      <c r="AI1461" s="70"/>
      <c r="AJ1461" s="70"/>
      <c r="AK1461" s="70"/>
      <c r="AL1461" s="70"/>
      <c r="AM1461" s="70"/>
      <c r="AN1461" s="70"/>
      <c r="AO1461" s="70"/>
      <c r="AP1461" s="70"/>
      <c r="AQ1461" s="70"/>
      <c r="AR1461" s="70"/>
      <c r="AS1461" s="70"/>
      <c r="AT1461" s="70"/>
      <c r="AU1461" s="70"/>
      <c r="AV1461" s="70"/>
      <c r="AW1461" s="70"/>
      <c r="AX1461" s="70"/>
      <c r="AY1461" s="70"/>
      <c r="AZ1461" s="70"/>
      <c r="BA1461" s="70"/>
      <c r="BB1461" s="70"/>
      <c r="BC1461" s="70"/>
      <c r="BD1461" s="70"/>
      <c r="BE1461" s="70"/>
      <c r="BF1461" s="70"/>
      <c r="BG1461" s="70"/>
      <c r="BH1461" s="70"/>
      <c r="BI1461" s="70"/>
      <c r="BJ1461" s="70"/>
      <c r="BK1461" s="70"/>
      <c r="BL1461" s="70"/>
      <c r="BM1461" s="70"/>
      <c r="BN1461" s="70"/>
      <c r="BO1461" s="70"/>
      <c r="BP1461" s="70"/>
      <c r="BQ1461" s="70"/>
      <c r="BR1461" s="70"/>
      <c r="BS1461" s="70"/>
      <c r="BT1461" s="70"/>
      <c r="BU1461" s="70"/>
      <c r="BV1461" s="70"/>
      <c r="BW1461" s="70"/>
      <c r="BX1461" s="70"/>
      <c r="BY1461" s="70"/>
      <c r="BZ1461" s="70"/>
      <c r="CA1461" s="70"/>
    </row>
    <row r="1462" spans="2:79" s="67" customFormat="1" hidden="1">
      <c r="B1462" s="85"/>
      <c r="C1462" s="86"/>
      <c r="D1462" s="250"/>
      <c r="E1462" s="84"/>
      <c r="F1462" s="70"/>
      <c r="G1462" s="70"/>
      <c r="H1462" s="70"/>
      <c r="I1462" s="70"/>
      <c r="J1462" s="70"/>
      <c r="K1462" s="70"/>
      <c r="L1462" s="70"/>
      <c r="M1462" s="70"/>
      <c r="N1462" s="70"/>
      <c r="O1462" s="70"/>
      <c r="P1462" s="70"/>
      <c r="Q1462" s="70"/>
      <c r="R1462" s="70"/>
      <c r="S1462" s="70"/>
      <c r="T1462" s="70"/>
      <c r="U1462" s="70"/>
      <c r="V1462" s="70"/>
      <c r="W1462" s="70"/>
      <c r="X1462" s="70"/>
      <c r="Y1462" s="70"/>
      <c r="Z1462" s="70"/>
      <c r="AA1462" s="70"/>
      <c r="AB1462" s="70"/>
      <c r="AC1462" s="70"/>
      <c r="AD1462" s="70"/>
      <c r="AE1462" s="70"/>
      <c r="AF1462" s="70"/>
      <c r="AG1462" s="70"/>
      <c r="AH1462" s="70"/>
      <c r="AI1462" s="70"/>
      <c r="AJ1462" s="70"/>
      <c r="AK1462" s="70"/>
      <c r="AL1462" s="70"/>
      <c r="AM1462" s="70"/>
      <c r="AN1462" s="70"/>
      <c r="AO1462" s="70"/>
      <c r="AP1462" s="70"/>
      <c r="AQ1462" s="70"/>
      <c r="AR1462" s="70"/>
      <c r="AS1462" s="70"/>
      <c r="AT1462" s="70"/>
      <c r="AU1462" s="70"/>
      <c r="AV1462" s="70"/>
      <c r="AW1462" s="70"/>
      <c r="AX1462" s="70"/>
      <c r="AY1462" s="70"/>
      <c r="AZ1462" s="70"/>
      <c r="BA1462" s="70"/>
      <c r="BB1462" s="70"/>
      <c r="BC1462" s="70"/>
      <c r="BD1462" s="70"/>
      <c r="BE1462" s="70"/>
      <c r="BF1462" s="70"/>
      <c r="BG1462" s="70"/>
      <c r="BH1462" s="70"/>
      <c r="BI1462" s="70"/>
      <c r="BJ1462" s="70"/>
      <c r="BK1462" s="70"/>
      <c r="BL1462" s="70"/>
      <c r="BM1462" s="70"/>
      <c r="BN1462" s="70"/>
      <c r="BO1462" s="70"/>
      <c r="BP1462" s="70"/>
      <c r="BQ1462" s="70"/>
      <c r="BR1462" s="70"/>
      <c r="BS1462" s="70"/>
      <c r="BT1462" s="70"/>
      <c r="BU1462" s="70"/>
      <c r="BV1462" s="70"/>
      <c r="BW1462" s="70"/>
      <c r="BX1462" s="70"/>
      <c r="BY1462" s="70"/>
      <c r="BZ1462" s="70"/>
      <c r="CA1462" s="70"/>
    </row>
    <row r="1463" spans="2:79" s="67" customFormat="1" hidden="1">
      <c r="B1463" s="85"/>
      <c r="C1463" s="86"/>
      <c r="D1463" s="250"/>
      <c r="E1463" s="84"/>
      <c r="F1463" s="70"/>
      <c r="G1463" s="70"/>
      <c r="H1463" s="70"/>
      <c r="I1463" s="70"/>
      <c r="J1463" s="70"/>
      <c r="K1463" s="70"/>
      <c r="L1463" s="70"/>
      <c r="M1463" s="70"/>
      <c r="N1463" s="70"/>
      <c r="O1463" s="70"/>
      <c r="P1463" s="70"/>
      <c r="Q1463" s="70"/>
      <c r="R1463" s="70"/>
      <c r="S1463" s="70"/>
      <c r="T1463" s="70"/>
      <c r="U1463" s="70"/>
      <c r="V1463" s="70"/>
      <c r="W1463" s="70"/>
      <c r="X1463" s="70"/>
      <c r="Y1463" s="70"/>
      <c r="Z1463" s="70"/>
      <c r="AA1463" s="70"/>
      <c r="AB1463" s="70"/>
      <c r="AC1463" s="70"/>
      <c r="AD1463" s="70"/>
      <c r="AE1463" s="70"/>
      <c r="AF1463" s="70"/>
      <c r="AG1463" s="70"/>
      <c r="AH1463" s="70"/>
      <c r="AI1463" s="70"/>
      <c r="AJ1463" s="70"/>
      <c r="AK1463" s="70"/>
      <c r="AL1463" s="70"/>
      <c r="AM1463" s="70"/>
      <c r="AN1463" s="70"/>
      <c r="AO1463" s="70"/>
      <c r="AP1463" s="70"/>
      <c r="AQ1463" s="70"/>
      <c r="AR1463" s="70"/>
      <c r="AS1463" s="70"/>
      <c r="AT1463" s="70"/>
      <c r="AU1463" s="70"/>
      <c r="AV1463" s="70"/>
      <c r="AW1463" s="70"/>
      <c r="AX1463" s="70"/>
      <c r="AY1463" s="70"/>
      <c r="AZ1463" s="70"/>
      <c r="BA1463" s="70"/>
      <c r="BB1463" s="70"/>
      <c r="BC1463" s="70"/>
      <c r="BD1463" s="70"/>
      <c r="BE1463" s="70"/>
      <c r="BF1463" s="70"/>
      <c r="BG1463" s="70"/>
      <c r="BH1463" s="70"/>
      <c r="BI1463" s="70"/>
      <c r="BJ1463" s="70"/>
      <c r="BK1463" s="70"/>
      <c r="BL1463" s="70"/>
      <c r="BM1463" s="70"/>
      <c r="BN1463" s="70"/>
      <c r="BO1463" s="70"/>
      <c r="BP1463" s="70"/>
      <c r="BQ1463" s="70"/>
      <c r="BR1463" s="70"/>
      <c r="BS1463" s="70"/>
      <c r="BT1463" s="70"/>
      <c r="BU1463" s="70"/>
      <c r="BV1463" s="70"/>
      <c r="BW1463" s="70"/>
      <c r="BX1463" s="70"/>
      <c r="BY1463" s="70"/>
      <c r="BZ1463" s="70"/>
      <c r="CA1463" s="70"/>
    </row>
    <row r="1464" spans="2:79" s="67" customFormat="1" hidden="1">
      <c r="B1464" s="85"/>
      <c r="C1464" s="86"/>
      <c r="D1464" s="250"/>
      <c r="E1464" s="84"/>
      <c r="F1464" s="70"/>
      <c r="G1464" s="70"/>
      <c r="H1464" s="70"/>
      <c r="I1464" s="70"/>
      <c r="J1464" s="70"/>
      <c r="K1464" s="70"/>
      <c r="L1464" s="70"/>
      <c r="M1464" s="70"/>
      <c r="N1464" s="70"/>
      <c r="O1464" s="70"/>
      <c r="P1464" s="70"/>
      <c r="Q1464" s="70"/>
      <c r="R1464" s="70"/>
      <c r="S1464" s="70"/>
      <c r="T1464" s="70"/>
      <c r="U1464" s="70"/>
      <c r="V1464" s="70"/>
      <c r="W1464" s="70"/>
      <c r="X1464" s="70"/>
      <c r="Y1464" s="70"/>
      <c r="Z1464" s="70"/>
      <c r="AA1464" s="70"/>
      <c r="AB1464" s="70"/>
      <c r="AC1464" s="70"/>
      <c r="AD1464" s="70"/>
      <c r="AE1464" s="70"/>
      <c r="AF1464" s="70"/>
      <c r="AG1464" s="70"/>
      <c r="AH1464" s="70"/>
      <c r="AI1464" s="70"/>
      <c r="AJ1464" s="70"/>
      <c r="AK1464" s="70"/>
      <c r="AL1464" s="70"/>
      <c r="AM1464" s="70"/>
      <c r="AN1464" s="70"/>
      <c r="AO1464" s="70"/>
      <c r="AP1464" s="70"/>
      <c r="AQ1464" s="70"/>
      <c r="AR1464" s="70"/>
      <c r="AS1464" s="70"/>
      <c r="AT1464" s="70"/>
      <c r="AU1464" s="70"/>
      <c r="AV1464" s="70"/>
      <c r="AW1464" s="70"/>
      <c r="AX1464" s="70"/>
      <c r="AY1464" s="70"/>
      <c r="AZ1464" s="70"/>
      <c r="BA1464" s="70"/>
      <c r="BB1464" s="70"/>
      <c r="BC1464" s="70"/>
      <c r="BD1464" s="70"/>
      <c r="BE1464" s="70"/>
      <c r="BF1464" s="70"/>
      <c r="BG1464" s="70"/>
      <c r="BH1464" s="70"/>
      <c r="BI1464" s="70"/>
      <c r="BJ1464" s="70"/>
      <c r="BK1464" s="70"/>
      <c r="BL1464" s="70"/>
      <c r="BM1464" s="70"/>
      <c r="BN1464" s="70"/>
      <c r="BO1464" s="70"/>
      <c r="BP1464" s="70"/>
      <c r="BQ1464" s="70"/>
      <c r="BR1464" s="70"/>
      <c r="BS1464" s="70"/>
      <c r="BT1464" s="70"/>
      <c r="BU1464" s="70"/>
      <c r="BV1464" s="70"/>
      <c r="BW1464" s="70"/>
      <c r="BX1464" s="70"/>
      <c r="BY1464" s="70"/>
      <c r="BZ1464" s="70"/>
      <c r="CA1464" s="70"/>
    </row>
    <row r="1465" spans="2:79" s="67" customFormat="1" hidden="1">
      <c r="B1465" s="85"/>
      <c r="C1465" s="86"/>
      <c r="D1465" s="250"/>
      <c r="E1465" s="84"/>
      <c r="F1465" s="70"/>
      <c r="G1465" s="70"/>
      <c r="H1465" s="70"/>
      <c r="I1465" s="70"/>
      <c r="J1465" s="70"/>
      <c r="K1465" s="70"/>
      <c r="L1465" s="70"/>
      <c r="M1465" s="70"/>
      <c r="N1465" s="70"/>
      <c r="O1465" s="70"/>
      <c r="P1465" s="70"/>
      <c r="Q1465" s="70"/>
      <c r="R1465" s="70"/>
      <c r="S1465" s="70"/>
      <c r="T1465" s="70"/>
      <c r="U1465" s="70"/>
      <c r="V1465" s="70"/>
      <c r="W1465" s="70"/>
      <c r="X1465" s="70"/>
      <c r="Y1465" s="70"/>
      <c r="Z1465" s="70"/>
      <c r="AA1465" s="70"/>
      <c r="AB1465" s="70"/>
      <c r="AC1465" s="70"/>
      <c r="AD1465" s="70"/>
      <c r="AE1465" s="70"/>
      <c r="AF1465" s="70"/>
      <c r="AG1465" s="70"/>
      <c r="AH1465" s="70"/>
      <c r="AI1465" s="70"/>
      <c r="AJ1465" s="70"/>
      <c r="AK1465" s="70"/>
      <c r="AL1465" s="70"/>
      <c r="AM1465" s="70"/>
      <c r="AN1465" s="70"/>
      <c r="AO1465" s="70"/>
      <c r="AP1465" s="70"/>
      <c r="AQ1465" s="70"/>
      <c r="AR1465" s="70"/>
      <c r="AS1465" s="70"/>
      <c r="AT1465" s="70"/>
      <c r="AU1465" s="70"/>
      <c r="AV1465" s="70"/>
      <c r="AW1465" s="70"/>
      <c r="AX1465" s="70"/>
      <c r="AY1465" s="70"/>
      <c r="AZ1465" s="70"/>
      <c r="BA1465" s="70"/>
      <c r="BB1465" s="70"/>
      <c r="BC1465" s="70"/>
      <c r="BD1465" s="70"/>
      <c r="BE1465" s="70"/>
      <c r="BF1465" s="70"/>
      <c r="BG1465" s="70"/>
      <c r="BH1465" s="70"/>
      <c r="BI1465" s="70"/>
      <c r="BJ1465" s="70"/>
      <c r="BK1465" s="70"/>
      <c r="BL1465" s="70"/>
      <c r="BM1465" s="70"/>
      <c r="BN1465" s="70"/>
      <c r="BO1465" s="70"/>
      <c r="BP1465" s="70"/>
      <c r="BQ1465" s="70"/>
      <c r="BR1465" s="70"/>
      <c r="BS1465" s="70"/>
      <c r="BT1465" s="70"/>
      <c r="BU1465" s="70"/>
      <c r="BV1465" s="70"/>
      <c r="BW1465" s="70"/>
      <c r="BX1465" s="70"/>
      <c r="BY1465" s="70"/>
      <c r="BZ1465" s="70"/>
      <c r="CA1465" s="70"/>
    </row>
    <row r="1466" spans="2:79" s="67" customFormat="1" hidden="1">
      <c r="B1466" s="85"/>
      <c r="C1466" s="86"/>
      <c r="D1466" s="250"/>
      <c r="E1466" s="84"/>
      <c r="F1466" s="70"/>
      <c r="G1466" s="70"/>
      <c r="H1466" s="70"/>
      <c r="I1466" s="70"/>
      <c r="J1466" s="70"/>
      <c r="K1466" s="70"/>
      <c r="L1466" s="70"/>
      <c r="M1466" s="70"/>
      <c r="N1466" s="70"/>
      <c r="O1466" s="70"/>
      <c r="P1466" s="70"/>
      <c r="Q1466" s="70"/>
      <c r="R1466" s="70"/>
      <c r="S1466" s="70"/>
      <c r="T1466" s="70"/>
      <c r="U1466" s="70"/>
      <c r="V1466" s="70"/>
      <c r="W1466" s="70"/>
      <c r="X1466" s="70"/>
      <c r="Y1466" s="70"/>
      <c r="Z1466" s="70"/>
      <c r="AA1466" s="70"/>
      <c r="AB1466" s="70"/>
      <c r="AC1466" s="70"/>
      <c r="AD1466" s="70"/>
      <c r="AE1466" s="70"/>
      <c r="AF1466" s="70"/>
      <c r="AG1466" s="70"/>
      <c r="AH1466" s="70"/>
      <c r="AI1466" s="70"/>
      <c r="AJ1466" s="70"/>
      <c r="AK1466" s="70"/>
      <c r="AL1466" s="70"/>
      <c r="AM1466" s="70"/>
      <c r="AN1466" s="70"/>
      <c r="AO1466" s="70"/>
      <c r="AP1466" s="70"/>
      <c r="AQ1466" s="70"/>
      <c r="AR1466" s="70"/>
      <c r="AS1466" s="70"/>
      <c r="AT1466" s="70"/>
      <c r="AU1466" s="70"/>
      <c r="AV1466" s="70"/>
      <c r="AW1466" s="70"/>
      <c r="AX1466" s="70"/>
      <c r="AY1466" s="70"/>
      <c r="AZ1466" s="70"/>
      <c r="BA1466" s="70"/>
      <c r="BB1466" s="70"/>
      <c r="BC1466" s="70"/>
      <c r="BD1466" s="70"/>
      <c r="BE1466" s="70"/>
      <c r="BF1466" s="70"/>
      <c r="BG1466" s="70"/>
      <c r="BH1466" s="70"/>
      <c r="BI1466" s="70"/>
      <c r="BJ1466" s="70"/>
      <c r="BK1466" s="70"/>
      <c r="BL1466" s="70"/>
      <c r="BM1466" s="70"/>
      <c r="BN1466" s="70"/>
      <c r="BO1466" s="70"/>
      <c r="BP1466" s="70"/>
      <c r="BQ1466" s="70"/>
      <c r="BR1466" s="70"/>
      <c r="BS1466" s="70"/>
      <c r="BT1466" s="70"/>
      <c r="BU1466" s="70"/>
      <c r="BV1466" s="70"/>
      <c r="BW1466" s="70"/>
      <c r="BX1466" s="70"/>
      <c r="BY1466" s="70"/>
      <c r="BZ1466" s="70"/>
      <c r="CA1466" s="70"/>
    </row>
    <row r="1467" spans="2:79" s="67" customFormat="1" hidden="1">
      <c r="B1467" s="85"/>
      <c r="C1467" s="86"/>
      <c r="D1467" s="250"/>
      <c r="E1467" s="84"/>
      <c r="F1467" s="70"/>
      <c r="G1467" s="70"/>
      <c r="H1467" s="70"/>
      <c r="I1467" s="70"/>
      <c r="J1467" s="70"/>
      <c r="K1467" s="70"/>
      <c r="L1467" s="70"/>
      <c r="M1467" s="70"/>
      <c r="N1467" s="70"/>
      <c r="O1467" s="70"/>
      <c r="P1467" s="70"/>
      <c r="Q1467" s="70"/>
      <c r="R1467" s="70"/>
      <c r="S1467" s="70"/>
      <c r="T1467" s="70"/>
      <c r="U1467" s="70"/>
      <c r="V1467" s="70"/>
      <c r="W1467" s="70"/>
      <c r="X1467" s="70"/>
      <c r="Y1467" s="70"/>
      <c r="Z1467" s="70"/>
      <c r="AA1467" s="70"/>
      <c r="AB1467" s="70"/>
      <c r="AC1467" s="70"/>
      <c r="AD1467" s="70"/>
      <c r="AE1467" s="70"/>
      <c r="AF1467" s="70"/>
      <c r="AG1467" s="70"/>
      <c r="AH1467" s="70"/>
      <c r="AI1467" s="70"/>
      <c r="AJ1467" s="70"/>
      <c r="AK1467" s="70"/>
      <c r="AL1467" s="70"/>
      <c r="AM1467" s="70"/>
      <c r="AN1467" s="70"/>
      <c r="AO1467" s="70"/>
      <c r="AP1467" s="70"/>
      <c r="AQ1467" s="70"/>
      <c r="AR1467" s="70"/>
      <c r="AS1467" s="70"/>
      <c r="AT1467" s="70"/>
      <c r="AU1467" s="70"/>
      <c r="AV1467" s="70"/>
      <c r="AW1467" s="70"/>
      <c r="AX1467" s="70"/>
      <c r="AY1467" s="70"/>
      <c r="AZ1467" s="70"/>
      <c r="BA1467" s="70"/>
      <c r="BB1467" s="70"/>
      <c r="BC1467" s="70"/>
      <c r="BD1467" s="70"/>
      <c r="BE1467" s="70"/>
      <c r="BF1467" s="70"/>
      <c r="BG1467" s="70"/>
      <c r="BH1467" s="70"/>
      <c r="BI1467" s="70"/>
      <c r="BJ1467" s="70"/>
      <c r="BK1467" s="70"/>
      <c r="BL1467" s="70"/>
      <c r="BM1467" s="70"/>
      <c r="BN1467" s="70"/>
      <c r="BO1467" s="70"/>
      <c r="BP1467" s="70"/>
      <c r="BQ1467" s="70"/>
      <c r="BR1467" s="70"/>
      <c r="BS1467" s="70"/>
      <c r="BT1467" s="70"/>
      <c r="BU1467" s="70"/>
      <c r="BV1467" s="70"/>
      <c r="BW1467" s="70"/>
      <c r="BX1467" s="70"/>
      <c r="BY1467" s="70"/>
      <c r="BZ1467" s="70"/>
      <c r="CA1467" s="70"/>
    </row>
    <row r="1468" spans="2:79" s="67" customFormat="1" hidden="1">
      <c r="B1468" s="85"/>
      <c r="C1468" s="86"/>
      <c r="D1468" s="250"/>
      <c r="E1468" s="84"/>
      <c r="F1468" s="70"/>
      <c r="G1468" s="70"/>
      <c r="H1468" s="70"/>
      <c r="I1468" s="70"/>
      <c r="J1468" s="70"/>
      <c r="K1468" s="70"/>
      <c r="L1468" s="70"/>
      <c r="M1468" s="70"/>
      <c r="N1468" s="70"/>
      <c r="O1468" s="70"/>
      <c r="P1468" s="70"/>
      <c r="Q1468" s="70"/>
      <c r="R1468" s="70"/>
      <c r="S1468" s="70"/>
      <c r="T1468" s="70"/>
      <c r="U1468" s="70"/>
      <c r="V1468" s="70"/>
      <c r="W1468" s="70"/>
      <c r="X1468" s="70"/>
      <c r="Y1468" s="70"/>
      <c r="Z1468" s="70"/>
      <c r="AA1468" s="70"/>
      <c r="AB1468" s="70"/>
      <c r="AC1468" s="70"/>
      <c r="AD1468" s="70"/>
      <c r="AE1468" s="70"/>
      <c r="AF1468" s="70"/>
      <c r="AG1468" s="70"/>
      <c r="AH1468" s="70"/>
      <c r="AI1468" s="70"/>
      <c r="AJ1468" s="70"/>
      <c r="AK1468" s="70"/>
      <c r="AL1468" s="70"/>
      <c r="AM1468" s="70"/>
      <c r="AN1468" s="70"/>
      <c r="AO1468" s="70"/>
      <c r="AP1468" s="70"/>
      <c r="AQ1468" s="70"/>
      <c r="AR1468" s="70"/>
      <c r="AS1468" s="70"/>
      <c r="AT1468" s="70"/>
      <c r="AU1468" s="70"/>
      <c r="AV1468" s="70"/>
      <c r="AW1468" s="70"/>
      <c r="AX1468" s="70"/>
      <c r="AY1468" s="70"/>
      <c r="AZ1468" s="70"/>
      <c r="BA1468" s="70"/>
      <c r="BB1468" s="70"/>
      <c r="BC1468" s="70"/>
      <c r="BD1468" s="70"/>
      <c r="BE1468" s="70"/>
      <c r="BF1468" s="70"/>
      <c r="BG1468" s="70"/>
      <c r="BH1468" s="70"/>
      <c r="BI1468" s="70"/>
      <c r="BJ1468" s="70"/>
      <c r="BK1468" s="70"/>
      <c r="BL1468" s="70"/>
      <c r="BM1468" s="70"/>
      <c r="BN1468" s="70"/>
      <c r="BO1468" s="70"/>
      <c r="BP1468" s="70"/>
      <c r="BQ1468" s="70"/>
      <c r="BR1468" s="70"/>
      <c r="BS1468" s="70"/>
      <c r="BT1468" s="70"/>
      <c r="BU1468" s="70"/>
      <c r="BV1468" s="70"/>
      <c r="BW1468" s="70"/>
      <c r="BX1468" s="70"/>
      <c r="BY1468" s="70"/>
      <c r="BZ1468" s="70"/>
      <c r="CA1468" s="70"/>
    </row>
    <row r="1469" spans="2:79" s="67" customFormat="1" hidden="1">
      <c r="B1469" s="85"/>
      <c r="C1469" s="86"/>
      <c r="D1469" s="250"/>
      <c r="E1469" s="84"/>
      <c r="F1469" s="70"/>
      <c r="G1469" s="70"/>
      <c r="H1469" s="70"/>
      <c r="I1469" s="70"/>
      <c r="J1469" s="70"/>
      <c r="K1469" s="70"/>
      <c r="L1469" s="70"/>
      <c r="M1469" s="70"/>
      <c r="N1469" s="70"/>
      <c r="O1469" s="70"/>
      <c r="P1469" s="70"/>
      <c r="Q1469" s="70"/>
      <c r="R1469" s="70"/>
      <c r="S1469" s="70"/>
      <c r="T1469" s="70"/>
      <c r="U1469" s="70"/>
      <c r="V1469" s="70"/>
      <c r="W1469" s="70"/>
      <c r="X1469" s="70"/>
      <c r="Y1469" s="70"/>
      <c r="Z1469" s="70"/>
      <c r="AA1469" s="70"/>
      <c r="AB1469" s="70"/>
      <c r="AC1469" s="70"/>
      <c r="AD1469" s="70"/>
      <c r="AE1469" s="70"/>
      <c r="AF1469" s="70"/>
      <c r="AG1469" s="70"/>
      <c r="AH1469" s="70"/>
      <c r="AI1469" s="70"/>
      <c r="AJ1469" s="70"/>
      <c r="AK1469" s="70"/>
      <c r="AL1469" s="70"/>
      <c r="AM1469" s="70"/>
      <c r="AN1469" s="70"/>
      <c r="AO1469" s="70"/>
      <c r="AP1469" s="70"/>
      <c r="AQ1469" s="70"/>
      <c r="AR1469" s="70"/>
      <c r="AS1469" s="70"/>
      <c r="AT1469" s="70"/>
      <c r="AU1469" s="70"/>
      <c r="AV1469" s="70"/>
      <c r="AW1469" s="70"/>
      <c r="AX1469" s="70"/>
      <c r="AY1469" s="70"/>
      <c r="AZ1469" s="70"/>
      <c r="BA1469" s="70"/>
      <c r="BB1469" s="70"/>
      <c r="BC1469" s="70"/>
      <c r="BD1469" s="70"/>
      <c r="BE1469" s="70"/>
      <c r="BF1469" s="70"/>
      <c r="BG1469" s="70"/>
      <c r="BH1469" s="70"/>
      <c r="BI1469" s="70"/>
      <c r="BJ1469" s="70"/>
      <c r="BK1469" s="70"/>
      <c r="BL1469" s="70"/>
      <c r="BM1469" s="70"/>
      <c r="BN1469" s="70"/>
      <c r="BO1469" s="70"/>
      <c r="BP1469" s="70"/>
      <c r="BQ1469" s="70"/>
      <c r="BR1469" s="70"/>
      <c r="BS1469" s="70"/>
      <c r="BT1469" s="70"/>
      <c r="BU1469" s="70"/>
      <c r="BV1469" s="70"/>
      <c r="BW1469" s="70"/>
      <c r="BX1469" s="70"/>
      <c r="BY1469" s="70"/>
      <c r="BZ1469" s="70"/>
      <c r="CA1469" s="70"/>
    </row>
    <row r="1470" spans="2:79" s="67" customFormat="1" hidden="1">
      <c r="B1470" s="85"/>
      <c r="C1470" s="86"/>
      <c r="D1470" s="250"/>
      <c r="E1470" s="84"/>
      <c r="F1470" s="70"/>
      <c r="G1470" s="70"/>
      <c r="H1470" s="70"/>
      <c r="I1470" s="70"/>
      <c r="J1470" s="70"/>
      <c r="K1470" s="70"/>
      <c r="L1470" s="70"/>
      <c r="M1470" s="70"/>
      <c r="N1470" s="70"/>
      <c r="O1470" s="70"/>
      <c r="P1470" s="70"/>
      <c r="Q1470" s="70"/>
      <c r="R1470" s="70"/>
      <c r="S1470" s="70"/>
      <c r="T1470" s="70"/>
      <c r="U1470" s="70"/>
      <c r="V1470" s="70"/>
      <c r="W1470" s="70"/>
      <c r="X1470" s="70"/>
      <c r="Y1470" s="70"/>
      <c r="Z1470" s="70"/>
      <c r="AA1470" s="70"/>
      <c r="AB1470" s="70"/>
      <c r="AC1470" s="70"/>
      <c r="AD1470" s="70"/>
      <c r="AE1470" s="70"/>
      <c r="AF1470" s="70"/>
      <c r="AG1470" s="70"/>
      <c r="AH1470" s="70"/>
      <c r="AI1470" s="70"/>
      <c r="AJ1470" s="70"/>
      <c r="AK1470" s="70"/>
      <c r="AL1470" s="70"/>
      <c r="AM1470" s="70"/>
      <c r="AN1470" s="70"/>
      <c r="AO1470" s="70"/>
      <c r="AP1470" s="70"/>
      <c r="AQ1470" s="70"/>
      <c r="AR1470" s="70"/>
      <c r="AS1470" s="70"/>
      <c r="AT1470" s="70"/>
      <c r="AU1470" s="70"/>
      <c r="AV1470" s="70"/>
      <c r="AW1470" s="70"/>
      <c r="AX1470" s="70"/>
      <c r="AY1470" s="70"/>
      <c r="AZ1470" s="70"/>
      <c r="BA1470" s="70"/>
      <c r="BB1470" s="70"/>
      <c r="BC1470" s="70"/>
      <c r="BD1470" s="70"/>
      <c r="BE1470" s="70"/>
      <c r="BF1470" s="70"/>
      <c r="BG1470" s="70"/>
      <c r="BH1470" s="70"/>
      <c r="BI1470" s="70"/>
      <c r="BJ1470" s="70"/>
      <c r="BK1470" s="70"/>
      <c r="BL1470" s="70"/>
      <c r="BM1470" s="70"/>
      <c r="BN1470" s="70"/>
      <c r="BO1470" s="70"/>
      <c r="BP1470" s="70"/>
      <c r="BQ1470" s="70"/>
      <c r="BR1470" s="70"/>
      <c r="BS1470" s="70"/>
      <c r="BT1470" s="70"/>
      <c r="BU1470" s="70"/>
      <c r="BV1470" s="70"/>
      <c r="BW1470" s="70"/>
      <c r="BX1470" s="70"/>
      <c r="BY1470" s="70"/>
      <c r="BZ1470" s="70"/>
      <c r="CA1470" s="70"/>
    </row>
    <row r="1471" spans="2:79" s="67" customFormat="1" hidden="1">
      <c r="B1471" s="85"/>
      <c r="C1471" s="86"/>
      <c r="D1471" s="250"/>
      <c r="E1471" s="84"/>
      <c r="F1471" s="70"/>
      <c r="G1471" s="70"/>
      <c r="H1471" s="70"/>
      <c r="I1471" s="70"/>
      <c r="J1471" s="70"/>
      <c r="K1471" s="70"/>
      <c r="L1471" s="70"/>
      <c r="M1471" s="70"/>
      <c r="N1471" s="70"/>
      <c r="O1471" s="70"/>
      <c r="P1471" s="70"/>
      <c r="Q1471" s="70"/>
      <c r="R1471" s="70"/>
      <c r="S1471" s="70"/>
      <c r="T1471" s="70"/>
      <c r="U1471" s="70"/>
      <c r="V1471" s="70"/>
      <c r="W1471" s="70"/>
      <c r="X1471" s="70"/>
      <c r="Y1471" s="70"/>
      <c r="Z1471" s="70"/>
      <c r="AA1471" s="70"/>
      <c r="AB1471" s="70"/>
      <c r="AC1471" s="70"/>
      <c r="AD1471" s="70"/>
      <c r="AE1471" s="70"/>
      <c r="AF1471" s="70"/>
      <c r="AG1471" s="70"/>
      <c r="AH1471" s="70"/>
      <c r="AI1471" s="70"/>
      <c r="AJ1471" s="70"/>
      <c r="AK1471" s="70"/>
      <c r="AL1471" s="70"/>
      <c r="AM1471" s="70"/>
      <c r="AN1471" s="70"/>
      <c r="AO1471" s="70"/>
      <c r="AP1471" s="70"/>
      <c r="AQ1471" s="70"/>
      <c r="AR1471" s="70"/>
      <c r="AS1471" s="70"/>
      <c r="AT1471" s="70"/>
      <c r="AU1471" s="70"/>
      <c r="AV1471" s="70"/>
      <c r="AW1471" s="70"/>
      <c r="AX1471" s="70"/>
      <c r="AY1471" s="70"/>
      <c r="AZ1471" s="70"/>
      <c r="BA1471" s="70"/>
      <c r="BB1471" s="70"/>
      <c r="BC1471" s="70"/>
      <c r="BD1471" s="70"/>
      <c r="BE1471" s="70"/>
      <c r="BF1471" s="70"/>
      <c r="BG1471" s="70"/>
      <c r="BH1471" s="70"/>
      <c r="BI1471" s="70"/>
      <c r="BJ1471" s="70"/>
      <c r="BK1471" s="70"/>
      <c r="BL1471" s="70"/>
      <c r="BM1471" s="70"/>
      <c r="BN1471" s="70"/>
      <c r="BO1471" s="70"/>
      <c r="BP1471" s="70"/>
      <c r="BQ1471" s="70"/>
      <c r="BR1471" s="70"/>
      <c r="BS1471" s="70"/>
      <c r="BT1471" s="70"/>
      <c r="BU1471" s="70"/>
      <c r="BV1471" s="70"/>
      <c r="BW1471" s="70"/>
      <c r="BX1471" s="70"/>
      <c r="BY1471" s="70"/>
      <c r="BZ1471" s="70"/>
      <c r="CA1471" s="70"/>
    </row>
    <row r="1472" spans="2:79" s="67" customFormat="1" hidden="1">
      <c r="B1472" s="85"/>
      <c r="C1472" s="86"/>
      <c r="D1472" s="250"/>
      <c r="E1472" s="84"/>
      <c r="F1472" s="70"/>
      <c r="G1472" s="70"/>
      <c r="H1472" s="70"/>
      <c r="I1472" s="70"/>
      <c r="J1472" s="70"/>
      <c r="K1472" s="70"/>
      <c r="L1472" s="70"/>
      <c r="M1472" s="70"/>
      <c r="N1472" s="70"/>
      <c r="O1472" s="70"/>
      <c r="P1472" s="70"/>
      <c r="Q1472" s="70"/>
      <c r="R1472" s="70"/>
      <c r="S1472" s="70"/>
      <c r="T1472" s="70"/>
      <c r="U1472" s="70"/>
      <c r="V1472" s="70"/>
      <c r="W1472" s="70"/>
      <c r="X1472" s="70"/>
      <c r="Y1472" s="70"/>
      <c r="Z1472" s="70"/>
      <c r="AA1472" s="70"/>
      <c r="AB1472" s="70"/>
      <c r="AC1472" s="70"/>
      <c r="AD1472" s="70"/>
      <c r="AE1472" s="70"/>
      <c r="AF1472" s="70"/>
      <c r="AG1472" s="70"/>
      <c r="AH1472" s="70"/>
      <c r="AI1472" s="70"/>
      <c r="AJ1472" s="70"/>
      <c r="AK1472" s="70"/>
      <c r="AL1472" s="70"/>
      <c r="AM1472" s="70"/>
      <c r="AN1472" s="70"/>
      <c r="AO1472" s="70"/>
      <c r="AP1472" s="70"/>
      <c r="AQ1472" s="70"/>
      <c r="AR1472" s="70"/>
      <c r="AS1472" s="70"/>
      <c r="AT1472" s="70"/>
      <c r="AU1472" s="70"/>
      <c r="AV1472" s="70"/>
      <c r="AW1472" s="70"/>
      <c r="AX1472" s="70"/>
      <c r="AY1472" s="70"/>
      <c r="AZ1472" s="70"/>
      <c r="BA1472" s="70"/>
      <c r="BB1472" s="70"/>
      <c r="BC1472" s="70"/>
      <c r="BD1472" s="70"/>
      <c r="BE1472" s="70"/>
      <c r="BF1472" s="70"/>
      <c r="BG1472" s="70"/>
      <c r="BH1472" s="70"/>
      <c r="BI1472" s="70"/>
      <c r="BJ1472" s="70"/>
      <c r="BK1472" s="70"/>
      <c r="BL1472" s="70"/>
      <c r="BM1472" s="70"/>
      <c r="BN1472" s="70"/>
      <c r="BO1472" s="70"/>
      <c r="BP1472" s="70"/>
      <c r="BQ1472" s="70"/>
      <c r="BR1472" s="70"/>
      <c r="BS1472" s="70"/>
      <c r="BT1472" s="70"/>
      <c r="BU1472" s="70"/>
      <c r="BV1472" s="70"/>
      <c r="BW1472" s="70"/>
      <c r="BX1472" s="70"/>
      <c r="BY1472" s="70"/>
      <c r="BZ1472" s="70"/>
      <c r="CA1472" s="70"/>
    </row>
    <row r="1473" spans="2:79" s="67" customFormat="1" hidden="1">
      <c r="B1473" s="85"/>
      <c r="C1473" s="86"/>
      <c r="D1473" s="250"/>
      <c r="E1473" s="84"/>
      <c r="F1473" s="70"/>
      <c r="G1473" s="70"/>
      <c r="H1473" s="70"/>
      <c r="I1473" s="70"/>
      <c r="J1473" s="70"/>
      <c r="K1473" s="70"/>
      <c r="L1473" s="70"/>
      <c r="M1473" s="70"/>
      <c r="N1473" s="70"/>
      <c r="O1473" s="70"/>
      <c r="P1473" s="70"/>
      <c r="Q1473" s="70"/>
      <c r="R1473" s="70"/>
      <c r="S1473" s="70"/>
      <c r="T1473" s="70"/>
      <c r="U1473" s="70"/>
      <c r="V1473" s="70"/>
      <c r="W1473" s="70"/>
      <c r="X1473" s="70"/>
      <c r="Y1473" s="70"/>
      <c r="Z1473" s="70"/>
      <c r="AA1473" s="70"/>
      <c r="AB1473" s="70"/>
      <c r="AC1473" s="70"/>
      <c r="AD1473" s="70"/>
      <c r="AE1473" s="70"/>
      <c r="AF1473" s="70"/>
      <c r="AG1473" s="70"/>
      <c r="AH1473" s="70"/>
      <c r="AI1473" s="70"/>
      <c r="AJ1473" s="70"/>
      <c r="AK1473" s="70"/>
      <c r="AL1473" s="70"/>
      <c r="AM1473" s="70"/>
      <c r="AN1473" s="70"/>
      <c r="AO1473" s="70"/>
      <c r="AP1473" s="70"/>
      <c r="AQ1473" s="70"/>
      <c r="AR1473" s="70"/>
      <c r="AS1473" s="70"/>
      <c r="AT1473" s="70"/>
      <c r="AU1473" s="70"/>
      <c r="AV1473" s="70"/>
      <c r="AW1473" s="70"/>
      <c r="AX1473" s="70"/>
      <c r="AY1473" s="70"/>
      <c r="AZ1473" s="70"/>
      <c r="BA1473" s="70"/>
      <c r="BB1473" s="70"/>
      <c r="BC1473" s="70"/>
      <c r="BD1473" s="70"/>
      <c r="BE1473" s="70"/>
      <c r="BF1473" s="70"/>
      <c r="BG1473" s="70"/>
      <c r="BH1473" s="70"/>
      <c r="BI1473" s="70"/>
      <c r="BJ1473" s="70"/>
      <c r="BK1473" s="70"/>
      <c r="BL1473" s="70"/>
      <c r="BM1473" s="70"/>
      <c r="BN1473" s="70"/>
      <c r="BO1473" s="70"/>
      <c r="BP1473" s="70"/>
      <c r="BQ1473" s="70"/>
      <c r="BR1473" s="70"/>
      <c r="BS1473" s="70"/>
      <c r="BT1473" s="70"/>
      <c r="BU1473" s="70"/>
      <c r="BV1473" s="70"/>
      <c r="BW1473" s="70"/>
      <c r="BX1473" s="70"/>
      <c r="BY1473" s="70"/>
      <c r="BZ1473" s="70"/>
      <c r="CA1473" s="70"/>
    </row>
    <row r="1474" spans="2:79" s="67" customFormat="1" hidden="1">
      <c r="B1474" s="85"/>
      <c r="C1474" s="86"/>
      <c r="D1474" s="250"/>
      <c r="E1474" s="84"/>
      <c r="F1474" s="70"/>
      <c r="G1474" s="70"/>
      <c r="H1474" s="70"/>
      <c r="I1474" s="70"/>
      <c r="J1474" s="70"/>
      <c r="K1474" s="70"/>
      <c r="L1474" s="70"/>
      <c r="M1474" s="70"/>
      <c r="N1474" s="70"/>
      <c r="O1474" s="70"/>
      <c r="P1474" s="70"/>
      <c r="Q1474" s="70"/>
      <c r="R1474" s="70"/>
      <c r="S1474" s="70"/>
      <c r="T1474" s="70"/>
      <c r="U1474" s="70"/>
      <c r="V1474" s="70"/>
      <c r="W1474" s="70"/>
      <c r="X1474" s="70"/>
      <c r="Y1474" s="70"/>
      <c r="Z1474" s="70"/>
      <c r="AA1474" s="70"/>
      <c r="AB1474" s="70"/>
      <c r="AC1474" s="70"/>
      <c r="AD1474" s="70"/>
      <c r="AE1474" s="70"/>
      <c r="AF1474" s="70"/>
      <c r="AG1474" s="70"/>
      <c r="AH1474" s="70"/>
      <c r="AI1474" s="70"/>
      <c r="AJ1474" s="70"/>
      <c r="AK1474" s="70"/>
      <c r="AL1474" s="70"/>
      <c r="AM1474" s="70"/>
      <c r="AN1474" s="70"/>
      <c r="AO1474" s="70"/>
      <c r="AP1474" s="70"/>
      <c r="AQ1474" s="70"/>
      <c r="AR1474" s="70"/>
      <c r="AS1474" s="70"/>
      <c r="AT1474" s="70"/>
      <c r="AU1474" s="70"/>
      <c r="AV1474" s="70"/>
      <c r="AW1474" s="70"/>
      <c r="AX1474" s="70"/>
      <c r="AY1474" s="70"/>
      <c r="AZ1474" s="70"/>
      <c r="BA1474" s="70"/>
      <c r="BB1474" s="70"/>
      <c r="BC1474" s="70"/>
      <c r="BD1474" s="70"/>
      <c r="BE1474" s="70"/>
      <c r="BF1474" s="70"/>
      <c r="BG1474" s="70"/>
      <c r="BH1474" s="70"/>
      <c r="BI1474" s="70"/>
      <c r="BJ1474" s="70"/>
      <c r="BK1474" s="70"/>
      <c r="BL1474" s="70"/>
      <c r="BM1474" s="70"/>
      <c r="BN1474" s="70"/>
      <c r="BO1474" s="70"/>
      <c r="BP1474" s="70"/>
      <c r="BQ1474" s="70"/>
      <c r="BR1474" s="70"/>
      <c r="BS1474" s="70"/>
      <c r="BT1474" s="70"/>
      <c r="BU1474" s="70"/>
      <c r="BV1474" s="70"/>
      <c r="BW1474" s="70"/>
      <c r="BX1474" s="70"/>
      <c r="BY1474" s="70"/>
      <c r="BZ1474" s="70"/>
      <c r="CA1474" s="70"/>
    </row>
    <row r="1475" spans="2:79" s="67" customFormat="1" hidden="1">
      <c r="B1475" s="85"/>
      <c r="C1475" s="86"/>
      <c r="D1475" s="250"/>
      <c r="E1475" s="84"/>
      <c r="F1475" s="70"/>
      <c r="G1475" s="70"/>
      <c r="H1475" s="70"/>
      <c r="I1475" s="70"/>
      <c r="J1475" s="70"/>
      <c r="K1475" s="70"/>
      <c r="L1475" s="70"/>
      <c r="M1475" s="70"/>
      <c r="N1475" s="70"/>
      <c r="O1475" s="70"/>
      <c r="P1475" s="70"/>
      <c r="Q1475" s="70"/>
      <c r="R1475" s="70"/>
      <c r="S1475" s="70"/>
      <c r="T1475" s="70"/>
      <c r="U1475" s="70"/>
      <c r="V1475" s="70"/>
      <c r="W1475" s="70"/>
      <c r="X1475" s="70"/>
      <c r="Y1475" s="70"/>
      <c r="Z1475" s="70"/>
      <c r="AA1475" s="70"/>
      <c r="AB1475" s="70"/>
      <c r="AC1475" s="70"/>
      <c r="AD1475" s="70"/>
      <c r="AE1475" s="70"/>
      <c r="AF1475" s="70"/>
      <c r="AG1475" s="70"/>
      <c r="AH1475" s="70"/>
      <c r="AI1475" s="70"/>
      <c r="AJ1475" s="70"/>
      <c r="AK1475" s="70"/>
      <c r="AL1475" s="70"/>
      <c r="AM1475" s="70"/>
      <c r="AN1475" s="70"/>
      <c r="AO1475" s="70"/>
      <c r="AP1475" s="70"/>
      <c r="AQ1475" s="70"/>
      <c r="AR1475" s="70"/>
      <c r="AS1475" s="70"/>
      <c r="AT1475" s="70"/>
      <c r="AU1475" s="70"/>
      <c r="AV1475" s="70"/>
      <c r="AW1475" s="70"/>
      <c r="AX1475" s="70"/>
      <c r="AY1475" s="70"/>
      <c r="AZ1475" s="70"/>
      <c r="BA1475" s="70"/>
      <c r="BB1475" s="70"/>
      <c r="BC1475" s="70"/>
      <c r="BD1475" s="70"/>
      <c r="BE1475" s="70"/>
      <c r="BF1475" s="70"/>
      <c r="BG1475" s="70"/>
      <c r="BH1475" s="70"/>
      <c r="BI1475" s="70"/>
      <c r="BJ1475" s="70"/>
      <c r="BK1475" s="70"/>
      <c r="BL1475" s="70"/>
      <c r="BM1475" s="70"/>
      <c r="BN1475" s="70"/>
      <c r="BO1475" s="70"/>
      <c r="BP1475" s="70"/>
      <c r="BQ1475" s="70"/>
      <c r="BR1475" s="70"/>
      <c r="BS1475" s="70"/>
      <c r="BT1475" s="70"/>
      <c r="BU1475" s="70"/>
      <c r="BV1475" s="70"/>
      <c r="BW1475" s="70"/>
      <c r="BX1475" s="70"/>
      <c r="BY1475" s="70"/>
      <c r="BZ1475" s="70"/>
      <c r="CA1475" s="70"/>
    </row>
    <row r="1476" spans="2:79" s="67" customFormat="1" hidden="1">
      <c r="B1476" s="85"/>
      <c r="C1476" s="86"/>
      <c r="D1476" s="250"/>
      <c r="E1476" s="84"/>
      <c r="F1476" s="70"/>
      <c r="G1476" s="70"/>
      <c r="H1476" s="70"/>
      <c r="I1476" s="70"/>
      <c r="J1476" s="70"/>
      <c r="K1476" s="70"/>
      <c r="L1476" s="70"/>
      <c r="M1476" s="70"/>
      <c r="N1476" s="70"/>
      <c r="O1476" s="70"/>
      <c r="P1476" s="70"/>
      <c r="Q1476" s="70"/>
      <c r="R1476" s="70"/>
      <c r="S1476" s="70"/>
      <c r="T1476" s="70"/>
      <c r="U1476" s="70"/>
      <c r="V1476" s="70"/>
      <c r="W1476" s="70"/>
      <c r="X1476" s="70"/>
      <c r="Y1476" s="70"/>
      <c r="Z1476" s="70"/>
      <c r="AA1476" s="70"/>
      <c r="AB1476" s="70"/>
      <c r="AC1476" s="70"/>
      <c r="AD1476" s="70"/>
      <c r="AE1476" s="70"/>
      <c r="AF1476" s="70"/>
      <c r="AG1476" s="70"/>
      <c r="AH1476" s="70"/>
      <c r="AI1476" s="70"/>
      <c r="AJ1476" s="70"/>
      <c r="AK1476" s="70"/>
      <c r="AL1476" s="70"/>
      <c r="AM1476" s="70"/>
      <c r="AN1476" s="70"/>
      <c r="AO1476" s="70"/>
      <c r="AP1476" s="70"/>
      <c r="AQ1476" s="70"/>
      <c r="AR1476" s="70"/>
      <c r="AS1476" s="70"/>
      <c r="AT1476" s="70"/>
      <c r="AU1476" s="70"/>
      <c r="AV1476" s="70"/>
      <c r="AW1476" s="70"/>
      <c r="AX1476" s="70"/>
      <c r="AY1476" s="70"/>
      <c r="AZ1476" s="70"/>
      <c r="BA1476" s="70"/>
      <c r="BB1476" s="70"/>
      <c r="BC1476" s="70"/>
      <c r="BD1476" s="70"/>
      <c r="BE1476" s="70"/>
      <c r="BF1476" s="70"/>
      <c r="BG1476" s="70"/>
      <c r="BH1476" s="70"/>
      <c r="BI1476" s="70"/>
      <c r="BJ1476" s="70"/>
      <c r="BK1476" s="70"/>
      <c r="BL1476" s="70"/>
      <c r="BM1476" s="70"/>
      <c r="BN1476" s="70"/>
      <c r="BO1476" s="70"/>
      <c r="BP1476" s="70"/>
      <c r="BQ1476" s="70"/>
      <c r="BR1476" s="70"/>
      <c r="BS1476" s="70"/>
      <c r="BT1476" s="70"/>
      <c r="BU1476" s="70"/>
      <c r="BV1476" s="70"/>
      <c r="BW1476" s="70"/>
      <c r="BX1476" s="70"/>
      <c r="BY1476" s="70"/>
      <c r="BZ1476" s="70"/>
      <c r="CA1476" s="70"/>
    </row>
    <row r="1477" spans="2:79" s="67" customFormat="1" hidden="1">
      <c r="B1477" s="85"/>
      <c r="C1477" s="86"/>
      <c r="D1477" s="250"/>
      <c r="E1477" s="84"/>
      <c r="F1477" s="70"/>
      <c r="G1477" s="70"/>
      <c r="H1477" s="70"/>
      <c r="I1477" s="70"/>
      <c r="J1477" s="70"/>
      <c r="K1477" s="70"/>
      <c r="L1477" s="70"/>
      <c r="M1477" s="70"/>
      <c r="N1477" s="70"/>
      <c r="O1477" s="70"/>
      <c r="P1477" s="70"/>
      <c r="Q1477" s="70"/>
      <c r="R1477" s="70"/>
      <c r="S1477" s="70"/>
      <c r="T1477" s="70"/>
      <c r="U1477" s="70"/>
      <c r="V1477" s="70"/>
      <c r="W1477" s="70"/>
      <c r="X1477" s="70"/>
      <c r="Y1477" s="70"/>
      <c r="Z1477" s="70"/>
      <c r="AA1477" s="70"/>
      <c r="AB1477" s="70"/>
      <c r="AC1477" s="70"/>
      <c r="AD1477" s="70"/>
      <c r="AE1477" s="70"/>
      <c r="AF1477" s="70"/>
      <c r="AG1477" s="70"/>
      <c r="AH1477" s="70"/>
      <c r="AI1477" s="70"/>
      <c r="AJ1477" s="70"/>
      <c r="AK1477" s="70"/>
      <c r="AL1477" s="70"/>
      <c r="AM1477" s="70"/>
      <c r="AN1477" s="70"/>
      <c r="AO1477" s="70"/>
      <c r="AP1477" s="70"/>
      <c r="AQ1477" s="70"/>
      <c r="AR1477" s="70"/>
      <c r="AS1477" s="70"/>
      <c r="AT1477" s="70"/>
      <c r="AU1477" s="70"/>
      <c r="AV1477" s="70"/>
      <c r="AW1477" s="70"/>
      <c r="AX1477" s="70"/>
      <c r="AY1477" s="70"/>
      <c r="AZ1477" s="70"/>
      <c r="BA1477" s="70"/>
      <c r="BB1477" s="70"/>
      <c r="BC1477" s="70"/>
      <c r="BD1477" s="70"/>
      <c r="BE1477" s="70"/>
      <c r="BF1477" s="70"/>
      <c r="BG1477" s="70"/>
      <c r="BH1477" s="70"/>
      <c r="BI1477" s="70"/>
      <c r="BJ1477" s="70"/>
      <c r="BK1477" s="70"/>
      <c r="BL1477" s="70"/>
      <c r="BM1477" s="70"/>
      <c r="BN1477" s="70"/>
      <c r="BO1477" s="70"/>
      <c r="BP1477" s="70"/>
      <c r="BQ1477" s="70"/>
      <c r="BR1477" s="70"/>
      <c r="BS1477" s="70"/>
      <c r="BT1477" s="70"/>
      <c r="BU1477" s="70"/>
      <c r="BV1477" s="70"/>
      <c r="BW1477" s="70"/>
      <c r="BX1477" s="70"/>
      <c r="BY1477" s="70"/>
      <c r="BZ1477" s="70"/>
      <c r="CA1477" s="70"/>
    </row>
    <row r="1478" spans="2:79" s="67" customFormat="1" hidden="1">
      <c r="B1478" s="85"/>
      <c r="C1478" s="86"/>
      <c r="D1478" s="250"/>
      <c r="E1478" s="84"/>
      <c r="F1478" s="70"/>
      <c r="G1478" s="70"/>
      <c r="H1478" s="70"/>
      <c r="I1478" s="70"/>
      <c r="J1478" s="70"/>
      <c r="K1478" s="70"/>
      <c r="L1478" s="70"/>
      <c r="M1478" s="70"/>
      <c r="N1478" s="70"/>
      <c r="O1478" s="70"/>
      <c r="P1478" s="70"/>
      <c r="Q1478" s="70"/>
      <c r="R1478" s="70"/>
      <c r="S1478" s="70"/>
      <c r="T1478" s="70"/>
      <c r="U1478" s="70"/>
      <c r="V1478" s="70"/>
      <c r="W1478" s="70"/>
      <c r="X1478" s="70"/>
      <c r="Y1478" s="70"/>
      <c r="Z1478" s="70"/>
      <c r="AA1478" s="70"/>
      <c r="AB1478" s="70"/>
      <c r="AC1478" s="70"/>
      <c r="AD1478" s="70"/>
      <c r="AE1478" s="70"/>
      <c r="AF1478" s="70"/>
      <c r="AG1478" s="70"/>
      <c r="AH1478" s="70"/>
      <c r="AI1478" s="70"/>
      <c r="AJ1478" s="70"/>
      <c r="AK1478" s="70"/>
      <c r="AL1478" s="70"/>
      <c r="AM1478" s="70"/>
      <c r="AN1478" s="70"/>
      <c r="AO1478" s="70"/>
      <c r="AP1478" s="70"/>
      <c r="AQ1478" s="70"/>
      <c r="AR1478" s="70"/>
      <c r="AS1478" s="70"/>
      <c r="AT1478" s="70"/>
      <c r="AU1478" s="70"/>
      <c r="AV1478" s="70"/>
      <c r="AW1478" s="70"/>
      <c r="AX1478" s="70"/>
      <c r="AY1478" s="70"/>
      <c r="AZ1478" s="70"/>
      <c r="BA1478" s="70"/>
      <c r="BB1478" s="70"/>
      <c r="BC1478" s="70"/>
      <c r="BD1478" s="70"/>
      <c r="BE1478" s="70"/>
      <c r="BF1478" s="70"/>
      <c r="BG1478" s="70"/>
      <c r="BH1478" s="70"/>
      <c r="BI1478" s="70"/>
      <c r="BJ1478" s="70"/>
      <c r="BK1478" s="70"/>
      <c r="BL1478" s="70"/>
      <c r="BM1478" s="70"/>
      <c r="BN1478" s="70"/>
      <c r="BO1478" s="70"/>
      <c r="BP1478" s="70"/>
      <c r="BQ1478" s="70"/>
      <c r="BR1478" s="70"/>
      <c r="BS1478" s="70"/>
      <c r="BT1478" s="70"/>
      <c r="BU1478" s="70"/>
      <c r="BV1478" s="70"/>
      <c r="BW1478" s="70"/>
      <c r="BX1478" s="70"/>
      <c r="BY1478" s="70"/>
      <c r="BZ1478" s="70"/>
      <c r="CA1478" s="70"/>
    </row>
    <row r="1479" spans="2:79" s="67" customFormat="1" hidden="1">
      <c r="B1479" s="85"/>
      <c r="C1479" s="86"/>
      <c r="D1479" s="250"/>
      <c r="E1479" s="84"/>
      <c r="F1479" s="70"/>
      <c r="G1479" s="70"/>
      <c r="H1479" s="70"/>
      <c r="I1479" s="70"/>
      <c r="J1479" s="70"/>
      <c r="K1479" s="70"/>
      <c r="L1479" s="70"/>
      <c r="M1479" s="70"/>
      <c r="N1479" s="70"/>
      <c r="O1479" s="70"/>
      <c r="P1479" s="70"/>
      <c r="Q1479" s="70"/>
      <c r="R1479" s="70"/>
      <c r="S1479" s="70"/>
      <c r="T1479" s="70"/>
      <c r="U1479" s="70"/>
      <c r="V1479" s="70"/>
      <c r="W1479" s="70"/>
      <c r="X1479" s="70"/>
      <c r="Y1479" s="70"/>
      <c r="Z1479" s="70"/>
      <c r="AA1479" s="70"/>
      <c r="AB1479" s="70"/>
      <c r="AC1479" s="70"/>
      <c r="AD1479" s="70"/>
      <c r="AE1479" s="70"/>
      <c r="AF1479" s="70"/>
      <c r="AG1479" s="70"/>
      <c r="AH1479" s="70"/>
      <c r="AI1479" s="70"/>
      <c r="AJ1479" s="70"/>
      <c r="AK1479" s="70"/>
      <c r="AL1479" s="70"/>
      <c r="AM1479" s="70"/>
      <c r="AN1479" s="70"/>
      <c r="AO1479" s="70"/>
      <c r="AP1479" s="70"/>
      <c r="AQ1479" s="70"/>
      <c r="AR1479" s="70"/>
      <c r="AS1479" s="70"/>
      <c r="AT1479" s="70"/>
      <c r="AU1479" s="70"/>
      <c r="AV1479" s="70"/>
      <c r="AW1479" s="70"/>
      <c r="AX1479" s="70"/>
      <c r="AY1479" s="70"/>
      <c r="AZ1479" s="70"/>
      <c r="BA1479" s="70"/>
      <c r="BB1479" s="70"/>
      <c r="BC1479" s="70"/>
      <c r="BD1479" s="70"/>
      <c r="BE1479" s="70"/>
      <c r="BF1479" s="70"/>
      <c r="BG1479" s="70"/>
      <c r="BH1479" s="70"/>
      <c r="BI1479" s="70"/>
      <c r="BJ1479" s="70"/>
      <c r="BK1479" s="70"/>
      <c r="BL1479" s="70"/>
      <c r="BM1479" s="70"/>
      <c r="BN1479" s="70"/>
      <c r="BO1479" s="70"/>
      <c r="BP1479" s="70"/>
      <c r="BQ1479" s="70"/>
      <c r="BR1479" s="70"/>
      <c r="BS1479" s="70"/>
      <c r="BT1479" s="70"/>
      <c r="BU1479" s="70"/>
      <c r="BV1479" s="70"/>
      <c r="BW1479" s="70"/>
      <c r="BX1479" s="70"/>
      <c r="BY1479" s="70"/>
      <c r="BZ1479" s="70"/>
      <c r="CA1479" s="70"/>
    </row>
    <row r="1480" spans="2:79" s="67" customFormat="1" hidden="1">
      <c r="B1480" s="85"/>
      <c r="C1480" s="86"/>
      <c r="D1480" s="250"/>
      <c r="E1480" s="84"/>
      <c r="F1480" s="70"/>
      <c r="G1480" s="70"/>
      <c r="H1480" s="70"/>
      <c r="I1480" s="70"/>
      <c r="J1480" s="70"/>
      <c r="K1480" s="70"/>
      <c r="L1480" s="70"/>
      <c r="M1480" s="70"/>
      <c r="N1480" s="70"/>
      <c r="O1480" s="70"/>
      <c r="P1480" s="70"/>
      <c r="Q1480" s="70"/>
      <c r="R1480" s="70"/>
      <c r="S1480" s="70"/>
      <c r="T1480" s="70"/>
      <c r="U1480" s="70"/>
      <c r="V1480" s="70"/>
      <c r="W1480" s="70"/>
      <c r="X1480" s="70"/>
      <c r="Y1480" s="70"/>
      <c r="Z1480" s="70"/>
      <c r="AA1480" s="70"/>
      <c r="AB1480" s="70"/>
      <c r="AC1480" s="70"/>
      <c r="AD1480" s="70"/>
      <c r="AE1480" s="70"/>
      <c r="AF1480" s="70"/>
      <c r="AG1480" s="70"/>
      <c r="AH1480" s="70"/>
      <c r="AI1480" s="70"/>
      <c r="AJ1480" s="70"/>
      <c r="AK1480" s="70"/>
      <c r="AL1480" s="70"/>
      <c r="AM1480" s="70"/>
      <c r="AN1480" s="70"/>
      <c r="AO1480" s="70"/>
      <c r="AP1480" s="70"/>
      <c r="AQ1480" s="70"/>
      <c r="AR1480" s="70"/>
      <c r="AS1480" s="70"/>
      <c r="AT1480" s="70"/>
      <c r="AU1480" s="70"/>
      <c r="AV1480" s="70"/>
      <c r="AW1480" s="70"/>
      <c r="AX1480" s="70"/>
      <c r="AY1480" s="70"/>
      <c r="AZ1480" s="70"/>
      <c r="BA1480" s="70"/>
      <c r="BB1480" s="70"/>
      <c r="BC1480" s="70"/>
      <c r="BD1480" s="70"/>
      <c r="BE1480" s="70"/>
      <c r="BF1480" s="70"/>
      <c r="BG1480" s="70"/>
      <c r="BH1480" s="70"/>
      <c r="BI1480" s="70"/>
      <c r="BJ1480" s="70"/>
      <c r="BK1480" s="70"/>
      <c r="BL1480" s="70"/>
      <c r="BM1480" s="70"/>
      <c r="BN1480" s="70"/>
      <c r="BO1480" s="70"/>
      <c r="BP1480" s="70"/>
      <c r="BQ1480" s="70"/>
      <c r="BR1480" s="70"/>
      <c r="BS1480" s="70"/>
      <c r="BT1480" s="70"/>
      <c r="BU1480" s="70"/>
      <c r="BV1480" s="70"/>
      <c r="BW1480" s="70"/>
      <c r="BX1480" s="70"/>
      <c r="BY1480" s="70"/>
      <c r="BZ1480" s="70"/>
      <c r="CA1480" s="70"/>
    </row>
    <row r="1481" spans="2:79" s="67" customFormat="1" hidden="1">
      <c r="B1481" s="85"/>
      <c r="C1481" s="86"/>
      <c r="D1481" s="250"/>
      <c r="E1481" s="84"/>
      <c r="F1481" s="70"/>
      <c r="G1481" s="70"/>
      <c r="H1481" s="70"/>
      <c r="I1481" s="70"/>
      <c r="J1481" s="70"/>
      <c r="K1481" s="70"/>
      <c r="L1481" s="70"/>
      <c r="M1481" s="70"/>
      <c r="N1481" s="70"/>
      <c r="O1481" s="70"/>
      <c r="P1481" s="70"/>
      <c r="Q1481" s="70"/>
      <c r="R1481" s="70"/>
      <c r="S1481" s="70"/>
      <c r="T1481" s="70"/>
      <c r="U1481" s="70"/>
      <c r="V1481" s="70"/>
      <c r="W1481" s="70"/>
      <c r="X1481" s="70"/>
      <c r="Y1481" s="70"/>
      <c r="Z1481" s="70"/>
      <c r="AA1481" s="70"/>
      <c r="AB1481" s="70"/>
      <c r="AC1481" s="70"/>
      <c r="AD1481" s="70"/>
      <c r="AE1481" s="70"/>
      <c r="AF1481" s="70"/>
      <c r="AG1481" s="70"/>
      <c r="AH1481" s="70"/>
      <c r="AI1481" s="70"/>
      <c r="AJ1481" s="70"/>
      <c r="AK1481" s="70"/>
      <c r="AL1481" s="70"/>
      <c r="AM1481" s="70"/>
      <c r="AN1481" s="70"/>
      <c r="AO1481" s="70"/>
      <c r="AP1481" s="70"/>
      <c r="AQ1481" s="70"/>
      <c r="AR1481" s="70"/>
      <c r="AS1481" s="70"/>
      <c r="AT1481" s="70"/>
      <c r="AU1481" s="70"/>
      <c r="AV1481" s="70"/>
      <c r="AW1481" s="70"/>
      <c r="AX1481" s="70"/>
      <c r="AY1481" s="70"/>
      <c r="AZ1481" s="70"/>
      <c r="BA1481" s="70"/>
      <c r="BB1481" s="70"/>
      <c r="BC1481" s="70"/>
      <c r="BD1481" s="70"/>
      <c r="BE1481" s="70"/>
      <c r="BF1481" s="70"/>
      <c r="BG1481" s="70"/>
      <c r="BH1481" s="70"/>
      <c r="BI1481" s="70"/>
      <c r="BJ1481" s="70"/>
      <c r="BK1481" s="70"/>
      <c r="BL1481" s="70"/>
      <c r="BM1481" s="70"/>
      <c r="BN1481" s="70"/>
      <c r="BO1481" s="70"/>
      <c r="BP1481" s="70"/>
      <c r="BQ1481" s="70"/>
      <c r="BR1481" s="70"/>
      <c r="BS1481" s="70"/>
      <c r="BT1481" s="70"/>
      <c r="BU1481" s="70"/>
      <c r="BV1481" s="70"/>
      <c r="BW1481" s="70"/>
      <c r="BX1481" s="70"/>
      <c r="BY1481" s="70"/>
      <c r="BZ1481" s="70"/>
      <c r="CA1481" s="70"/>
    </row>
    <row r="1482" spans="2:79" s="67" customFormat="1" hidden="1">
      <c r="B1482" s="85"/>
      <c r="C1482" s="86"/>
      <c r="D1482" s="250"/>
      <c r="E1482" s="84"/>
      <c r="F1482" s="70"/>
      <c r="G1482" s="70"/>
      <c r="H1482" s="70"/>
      <c r="I1482" s="70"/>
      <c r="J1482" s="70"/>
      <c r="K1482" s="70"/>
      <c r="L1482" s="70"/>
      <c r="M1482" s="70"/>
      <c r="N1482" s="70"/>
      <c r="O1482" s="70"/>
      <c r="P1482" s="70"/>
      <c r="Q1482" s="70"/>
      <c r="R1482" s="70"/>
      <c r="S1482" s="70"/>
      <c r="T1482" s="70"/>
      <c r="U1482" s="70"/>
      <c r="V1482" s="70"/>
      <c r="W1482" s="70"/>
      <c r="X1482" s="70"/>
      <c r="Y1482" s="70"/>
      <c r="Z1482" s="70"/>
      <c r="AA1482" s="70"/>
      <c r="AB1482" s="70"/>
      <c r="AC1482" s="70"/>
      <c r="AD1482" s="70"/>
      <c r="AE1482" s="70"/>
      <c r="AF1482" s="70"/>
      <c r="AG1482" s="70"/>
      <c r="AH1482" s="70"/>
      <c r="AI1482" s="70"/>
      <c r="AJ1482" s="70"/>
      <c r="AK1482" s="70"/>
      <c r="AL1482" s="70"/>
      <c r="AM1482" s="70"/>
      <c r="AN1482" s="70"/>
      <c r="AO1482" s="70"/>
      <c r="AP1482" s="70"/>
      <c r="AQ1482" s="70"/>
      <c r="AR1482" s="70"/>
      <c r="AS1482" s="70"/>
      <c r="AT1482" s="70"/>
      <c r="AU1482" s="70"/>
      <c r="AV1482" s="70"/>
      <c r="AW1482" s="70"/>
      <c r="AX1482" s="70"/>
      <c r="AY1482" s="70"/>
      <c r="AZ1482" s="70"/>
      <c r="BA1482" s="70"/>
      <c r="BB1482" s="70"/>
      <c r="BC1482" s="70"/>
      <c r="BD1482" s="70"/>
      <c r="BE1482" s="70"/>
      <c r="BF1482" s="70"/>
      <c r="BG1482" s="70"/>
      <c r="BH1482" s="70"/>
      <c r="BI1482" s="70"/>
      <c r="BJ1482" s="70"/>
      <c r="BK1482" s="70"/>
      <c r="BL1482" s="70"/>
      <c r="BM1482" s="70"/>
      <c r="BN1482" s="70"/>
      <c r="BO1482" s="70"/>
      <c r="BP1482" s="70"/>
      <c r="BQ1482" s="70"/>
      <c r="BR1482" s="70"/>
      <c r="BS1482" s="70"/>
      <c r="BT1482" s="70"/>
      <c r="BU1482" s="70"/>
      <c r="BV1482" s="70"/>
      <c r="BW1482" s="70"/>
      <c r="BX1482" s="70"/>
      <c r="BY1482" s="70"/>
      <c r="BZ1482" s="70"/>
      <c r="CA1482" s="70"/>
    </row>
    <row r="1483" spans="2:79" s="67" customFormat="1" hidden="1">
      <c r="B1483" s="85"/>
      <c r="C1483" s="86"/>
      <c r="D1483" s="250"/>
      <c r="E1483" s="84"/>
      <c r="F1483" s="70"/>
      <c r="G1483" s="70"/>
      <c r="H1483" s="70"/>
      <c r="I1483" s="70"/>
      <c r="J1483" s="70"/>
      <c r="K1483" s="70"/>
      <c r="L1483" s="70"/>
      <c r="M1483" s="70"/>
      <c r="N1483" s="70"/>
      <c r="O1483" s="70"/>
      <c r="P1483" s="70"/>
      <c r="Q1483" s="70"/>
      <c r="R1483" s="70"/>
      <c r="S1483" s="70"/>
      <c r="T1483" s="70"/>
      <c r="U1483" s="70"/>
      <c r="V1483" s="70"/>
      <c r="W1483" s="70"/>
      <c r="X1483" s="70"/>
      <c r="Y1483" s="70"/>
      <c r="Z1483" s="70"/>
      <c r="AA1483" s="70"/>
      <c r="AB1483" s="70"/>
      <c r="AC1483" s="70"/>
      <c r="AD1483" s="70"/>
      <c r="AE1483" s="70"/>
      <c r="AF1483" s="70"/>
      <c r="AG1483" s="70"/>
      <c r="AH1483" s="70"/>
      <c r="AI1483" s="70"/>
      <c r="AJ1483" s="70"/>
      <c r="AK1483" s="70"/>
      <c r="AL1483" s="70"/>
      <c r="AM1483" s="70"/>
      <c r="AN1483" s="70"/>
      <c r="AO1483" s="70"/>
      <c r="AP1483" s="70"/>
      <c r="AQ1483" s="70"/>
      <c r="AR1483" s="70"/>
      <c r="AS1483" s="70"/>
      <c r="AT1483" s="70"/>
      <c r="AU1483" s="70"/>
      <c r="AV1483" s="70"/>
      <c r="AW1483" s="70"/>
      <c r="AX1483" s="70"/>
      <c r="AY1483" s="70"/>
      <c r="AZ1483" s="70"/>
      <c r="BA1483" s="70"/>
      <c r="BB1483" s="70"/>
      <c r="BC1483" s="70"/>
      <c r="BD1483" s="70"/>
      <c r="BE1483" s="70"/>
      <c r="BF1483" s="70"/>
      <c r="BG1483" s="70"/>
      <c r="BH1483" s="70"/>
      <c r="BI1483" s="70"/>
      <c r="BJ1483" s="70"/>
      <c r="BK1483" s="70"/>
      <c r="BL1483" s="70"/>
      <c r="BM1483" s="70"/>
      <c r="BN1483" s="70"/>
      <c r="BO1483" s="70"/>
      <c r="BP1483" s="70"/>
      <c r="BQ1483" s="70"/>
      <c r="BR1483" s="70"/>
      <c r="BS1483" s="70"/>
      <c r="BT1483" s="70"/>
      <c r="BU1483" s="70"/>
      <c r="BV1483" s="70"/>
      <c r="BW1483" s="70"/>
      <c r="BX1483" s="70"/>
      <c r="BY1483" s="70"/>
      <c r="BZ1483" s="70"/>
      <c r="CA1483" s="70"/>
    </row>
    <row r="1484" spans="2:79" s="67" customFormat="1" hidden="1">
      <c r="B1484" s="85"/>
      <c r="C1484" s="86"/>
      <c r="D1484" s="250"/>
      <c r="E1484" s="84"/>
      <c r="F1484" s="70"/>
      <c r="G1484" s="70"/>
      <c r="H1484" s="70"/>
      <c r="I1484" s="70"/>
      <c r="J1484" s="70"/>
      <c r="K1484" s="70"/>
      <c r="L1484" s="70"/>
      <c r="M1484" s="70"/>
      <c r="N1484" s="70"/>
      <c r="O1484" s="70"/>
      <c r="P1484" s="70"/>
      <c r="Q1484" s="70"/>
      <c r="R1484" s="70"/>
      <c r="S1484" s="70"/>
      <c r="T1484" s="70"/>
      <c r="U1484" s="70"/>
      <c r="V1484" s="70"/>
      <c r="W1484" s="70"/>
      <c r="X1484" s="70"/>
      <c r="Y1484" s="70"/>
      <c r="Z1484" s="70"/>
      <c r="AA1484" s="70"/>
      <c r="AB1484" s="70"/>
      <c r="AC1484" s="70"/>
      <c r="AD1484" s="70"/>
      <c r="AE1484" s="70"/>
      <c r="AF1484" s="70"/>
      <c r="AG1484" s="70"/>
      <c r="AH1484" s="70"/>
      <c r="AI1484" s="70"/>
      <c r="AJ1484" s="70"/>
      <c r="AK1484" s="70"/>
      <c r="AL1484" s="70"/>
      <c r="AM1484" s="70"/>
      <c r="AN1484" s="70"/>
      <c r="AO1484" s="70"/>
      <c r="AP1484" s="70"/>
      <c r="AQ1484" s="70"/>
      <c r="AR1484" s="70"/>
      <c r="AS1484" s="70"/>
      <c r="AT1484" s="70"/>
      <c r="AU1484" s="70"/>
      <c r="AV1484" s="70"/>
      <c r="AW1484" s="70"/>
      <c r="AX1484" s="70"/>
      <c r="AY1484" s="70"/>
      <c r="AZ1484" s="70"/>
      <c r="BA1484" s="70"/>
      <c r="BB1484" s="70"/>
      <c r="BC1484" s="70"/>
      <c r="BD1484" s="70"/>
      <c r="BE1484" s="70"/>
      <c r="BF1484" s="70"/>
      <c r="BG1484" s="70"/>
      <c r="BH1484" s="70"/>
      <c r="BI1484" s="70"/>
      <c r="BJ1484" s="70"/>
      <c r="BK1484" s="70"/>
      <c r="BL1484" s="70"/>
      <c r="BM1484" s="70"/>
      <c r="BN1484" s="70"/>
      <c r="BO1484" s="70"/>
      <c r="BP1484" s="70"/>
      <c r="BQ1484" s="70"/>
      <c r="BR1484" s="70"/>
      <c r="BS1484" s="70"/>
      <c r="BT1484" s="70"/>
      <c r="BU1484" s="70"/>
      <c r="BV1484" s="70"/>
      <c r="BW1484" s="70"/>
      <c r="BX1484" s="70"/>
      <c r="BY1484" s="70"/>
      <c r="BZ1484" s="70"/>
      <c r="CA1484" s="70"/>
    </row>
    <row r="1485" spans="2:79" s="67" customFormat="1" hidden="1">
      <c r="B1485" s="85"/>
      <c r="C1485" s="86"/>
      <c r="D1485" s="250"/>
      <c r="E1485" s="84"/>
      <c r="F1485" s="70"/>
      <c r="G1485" s="70"/>
      <c r="H1485" s="70"/>
      <c r="I1485" s="70"/>
      <c r="J1485" s="70"/>
      <c r="K1485" s="70"/>
      <c r="L1485" s="70"/>
      <c r="M1485" s="70"/>
      <c r="N1485" s="70"/>
      <c r="O1485" s="70"/>
      <c r="P1485" s="70"/>
      <c r="Q1485" s="70"/>
      <c r="R1485" s="70"/>
      <c r="S1485" s="70"/>
      <c r="T1485" s="70"/>
      <c r="U1485" s="70"/>
      <c r="V1485" s="70"/>
      <c r="W1485" s="70"/>
      <c r="X1485" s="70"/>
      <c r="Y1485" s="70"/>
      <c r="Z1485" s="70"/>
      <c r="AA1485" s="70"/>
      <c r="AB1485" s="70"/>
      <c r="AC1485" s="70"/>
      <c r="AD1485" s="70"/>
      <c r="AE1485" s="70"/>
      <c r="AF1485" s="70"/>
      <c r="AG1485" s="70"/>
      <c r="AH1485" s="70"/>
      <c r="AI1485" s="70"/>
      <c r="AJ1485" s="70"/>
      <c r="AK1485" s="70"/>
      <c r="AL1485" s="70"/>
      <c r="AM1485" s="70"/>
      <c r="AN1485" s="70"/>
      <c r="AO1485" s="70"/>
      <c r="AP1485" s="70"/>
      <c r="AQ1485" s="70"/>
      <c r="AR1485" s="70"/>
      <c r="AS1485" s="70"/>
      <c r="AT1485" s="70"/>
      <c r="AU1485" s="70"/>
      <c r="AV1485" s="70"/>
      <c r="AW1485" s="70"/>
      <c r="AX1485" s="70"/>
      <c r="AY1485" s="70"/>
      <c r="AZ1485" s="70"/>
      <c r="BA1485" s="70"/>
      <c r="BB1485" s="70"/>
      <c r="BC1485" s="70"/>
      <c r="BD1485" s="70"/>
      <c r="BE1485" s="70"/>
      <c r="BF1485" s="70"/>
      <c r="BG1485" s="70"/>
      <c r="BH1485" s="70"/>
      <c r="BI1485" s="70"/>
      <c r="BJ1485" s="70"/>
      <c r="BK1485" s="70"/>
      <c r="BL1485" s="70"/>
      <c r="BM1485" s="70"/>
      <c r="BN1485" s="70"/>
      <c r="BO1485" s="70"/>
      <c r="BP1485" s="70"/>
      <c r="BQ1485" s="70"/>
      <c r="BR1485" s="70"/>
      <c r="BS1485" s="70"/>
      <c r="BT1485" s="70"/>
      <c r="BU1485" s="70"/>
      <c r="BV1485" s="70"/>
      <c r="BW1485" s="70"/>
      <c r="BX1485" s="70"/>
      <c r="BY1485" s="70"/>
      <c r="BZ1485" s="70"/>
      <c r="CA1485" s="70"/>
    </row>
    <row r="1486" spans="2:79" s="67" customFormat="1" hidden="1">
      <c r="B1486" s="85"/>
      <c r="C1486" s="86"/>
      <c r="D1486" s="250"/>
      <c r="E1486" s="84"/>
      <c r="F1486" s="70"/>
      <c r="G1486" s="70"/>
      <c r="H1486" s="70"/>
      <c r="I1486" s="70"/>
      <c r="J1486" s="70"/>
      <c r="K1486" s="70"/>
      <c r="L1486" s="70"/>
      <c r="M1486" s="70"/>
      <c r="N1486" s="70"/>
      <c r="O1486" s="70"/>
      <c r="P1486" s="70"/>
      <c r="Q1486" s="70"/>
      <c r="R1486" s="70"/>
      <c r="S1486" s="70"/>
      <c r="T1486" s="70"/>
      <c r="U1486" s="70"/>
      <c r="V1486" s="70"/>
      <c r="W1486" s="70"/>
      <c r="X1486" s="70"/>
      <c r="Y1486" s="70"/>
      <c r="Z1486" s="70"/>
      <c r="AA1486" s="70"/>
      <c r="AB1486" s="70"/>
      <c r="AC1486" s="70"/>
      <c r="AD1486" s="70"/>
      <c r="AE1486" s="70"/>
      <c r="AF1486" s="70"/>
      <c r="AG1486" s="70"/>
      <c r="AH1486" s="70"/>
      <c r="AI1486" s="70"/>
      <c r="AJ1486" s="70"/>
      <c r="AK1486" s="70"/>
      <c r="AL1486" s="70"/>
      <c r="AM1486" s="70"/>
      <c r="AN1486" s="70"/>
      <c r="AO1486" s="70"/>
      <c r="AP1486" s="70"/>
      <c r="AQ1486" s="70"/>
      <c r="AR1486" s="70"/>
      <c r="AS1486" s="70"/>
      <c r="AT1486" s="70"/>
      <c r="AU1486" s="70"/>
      <c r="AV1486" s="70"/>
      <c r="AW1486" s="70"/>
      <c r="AX1486" s="70"/>
      <c r="AY1486" s="70"/>
      <c r="AZ1486" s="70"/>
      <c r="BA1486" s="70"/>
      <c r="BB1486" s="70"/>
      <c r="BC1486" s="70"/>
      <c r="BD1486" s="70"/>
      <c r="BE1486" s="70"/>
      <c r="BF1486" s="70"/>
      <c r="BG1486" s="70"/>
      <c r="BH1486" s="70"/>
      <c r="BI1486" s="70"/>
      <c r="BJ1486" s="70"/>
      <c r="BK1486" s="70"/>
      <c r="BL1486" s="70"/>
      <c r="BM1486" s="70"/>
      <c r="BN1486" s="70"/>
      <c r="BO1486" s="70"/>
      <c r="BP1486" s="70"/>
      <c r="BQ1486" s="70"/>
      <c r="BR1486" s="70"/>
      <c r="BS1486" s="70"/>
      <c r="BT1486" s="70"/>
      <c r="BU1486" s="70"/>
      <c r="BV1486" s="70"/>
      <c r="BW1486" s="70"/>
      <c r="BX1486" s="70"/>
      <c r="BY1486" s="70"/>
      <c r="BZ1486" s="70"/>
      <c r="CA1486" s="70"/>
    </row>
    <row r="1487" spans="2:79" s="67" customFormat="1" hidden="1">
      <c r="B1487" s="85"/>
      <c r="C1487" s="86"/>
      <c r="D1487" s="250"/>
      <c r="E1487" s="84"/>
      <c r="F1487" s="70"/>
      <c r="G1487" s="70"/>
      <c r="H1487" s="70"/>
      <c r="I1487" s="70"/>
      <c r="J1487" s="70"/>
      <c r="K1487" s="70"/>
      <c r="L1487" s="70"/>
      <c r="M1487" s="70"/>
      <c r="N1487" s="70"/>
      <c r="O1487" s="70"/>
      <c r="P1487" s="70"/>
      <c r="Q1487" s="70"/>
      <c r="R1487" s="70"/>
      <c r="S1487" s="70"/>
      <c r="T1487" s="70"/>
      <c r="U1487" s="70"/>
      <c r="V1487" s="70"/>
      <c r="W1487" s="70"/>
      <c r="X1487" s="70"/>
      <c r="Y1487" s="70"/>
      <c r="Z1487" s="70"/>
      <c r="AA1487" s="70"/>
      <c r="AB1487" s="70"/>
      <c r="AC1487" s="70"/>
      <c r="AD1487" s="70"/>
      <c r="AE1487" s="70"/>
      <c r="AF1487" s="70"/>
      <c r="AG1487" s="70"/>
      <c r="AH1487" s="70"/>
      <c r="AI1487" s="70"/>
      <c r="AJ1487" s="70"/>
      <c r="AK1487" s="70"/>
      <c r="AL1487" s="70"/>
      <c r="AM1487" s="70"/>
      <c r="AN1487" s="70"/>
      <c r="AO1487" s="70"/>
      <c r="AP1487" s="70"/>
      <c r="AQ1487" s="70"/>
      <c r="AR1487" s="70"/>
      <c r="AS1487" s="70"/>
      <c r="AT1487" s="70"/>
      <c r="AU1487" s="70"/>
      <c r="AV1487" s="70"/>
      <c r="AW1487" s="70"/>
      <c r="AX1487" s="70"/>
      <c r="AY1487" s="70"/>
      <c r="AZ1487" s="70"/>
      <c r="BA1487" s="70"/>
      <c r="BB1487" s="70"/>
      <c r="BC1487" s="70"/>
      <c r="BD1487" s="70"/>
      <c r="BE1487" s="70"/>
      <c r="BF1487" s="70"/>
      <c r="BG1487" s="70"/>
      <c r="BH1487" s="70"/>
      <c r="BI1487" s="70"/>
      <c r="BJ1487" s="70"/>
      <c r="BK1487" s="70"/>
      <c r="BL1487" s="70"/>
      <c r="BM1487" s="70"/>
      <c r="BN1487" s="70"/>
      <c r="BO1487" s="70"/>
      <c r="BP1487" s="70"/>
      <c r="BQ1487" s="70"/>
      <c r="BR1487" s="70"/>
      <c r="BS1487" s="70"/>
      <c r="BT1487" s="70"/>
      <c r="BU1487" s="70"/>
      <c r="BV1487" s="70"/>
      <c r="BW1487" s="70"/>
      <c r="BX1487" s="70"/>
      <c r="BY1487" s="70"/>
      <c r="BZ1487" s="70"/>
      <c r="CA1487" s="70"/>
    </row>
    <row r="1488" spans="2:79" s="67" customFormat="1" hidden="1">
      <c r="B1488" s="85"/>
      <c r="C1488" s="86"/>
      <c r="D1488" s="250"/>
      <c r="E1488" s="84"/>
      <c r="F1488" s="70"/>
      <c r="G1488" s="70"/>
      <c r="H1488" s="70"/>
      <c r="I1488" s="70"/>
      <c r="J1488" s="70"/>
      <c r="K1488" s="70"/>
      <c r="L1488" s="70"/>
      <c r="M1488" s="70"/>
      <c r="N1488" s="70"/>
      <c r="O1488" s="70"/>
      <c r="P1488" s="70"/>
      <c r="Q1488" s="70"/>
      <c r="R1488" s="70"/>
      <c r="S1488" s="70"/>
      <c r="T1488" s="70"/>
      <c r="U1488" s="70"/>
      <c r="V1488" s="70"/>
      <c r="W1488" s="70"/>
      <c r="X1488" s="70"/>
      <c r="Y1488" s="70"/>
      <c r="Z1488" s="70"/>
      <c r="AA1488" s="70"/>
      <c r="AB1488" s="70"/>
      <c r="AC1488" s="70"/>
      <c r="AD1488" s="70"/>
      <c r="AE1488" s="70"/>
      <c r="AF1488" s="70"/>
      <c r="AG1488" s="70"/>
      <c r="AH1488" s="70"/>
      <c r="AI1488" s="70"/>
      <c r="AJ1488" s="70"/>
      <c r="AK1488" s="70"/>
      <c r="AL1488" s="70"/>
      <c r="AM1488" s="70"/>
      <c r="AN1488" s="70"/>
      <c r="AO1488" s="70"/>
      <c r="AP1488" s="70"/>
      <c r="AQ1488" s="70"/>
      <c r="AR1488" s="70"/>
      <c r="AS1488" s="70"/>
      <c r="AT1488" s="70"/>
      <c r="AU1488" s="70"/>
      <c r="AV1488" s="70"/>
      <c r="AW1488" s="70"/>
      <c r="AX1488" s="70"/>
      <c r="AY1488" s="70"/>
      <c r="AZ1488" s="70"/>
      <c r="BA1488" s="70"/>
      <c r="BB1488" s="70"/>
      <c r="BC1488" s="70"/>
      <c r="BD1488" s="70"/>
      <c r="BE1488" s="70"/>
      <c r="BF1488" s="70"/>
      <c r="BG1488" s="70"/>
      <c r="BH1488" s="70"/>
      <c r="BI1488" s="70"/>
      <c r="BJ1488" s="70"/>
      <c r="BK1488" s="70"/>
      <c r="BL1488" s="70"/>
      <c r="BM1488" s="70"/>
      <c r="BN1488" s="70"/>
      <c r="BO1488" s="70"/>
      <c r="BP1488" s="70"/>
      <c r="BQ1488" s="70"/>
      <c r="BR1488" s="70"/>
      <c r="BS1488" s="70"/>
      <c r="BT1488" s="70"/>
      <c r="BU1488" s="70"/>
      <c r="BV1488" s="70"/>
      <c r="BW1488" s="70"/>
      <c r="BX1488" s="70"/>
      <c r="BY1488" s="70"/>
      <c r="BZ1488" s="70"/>
      <c r="CA1488" s="70"/>
    </row>
    <row r="1489" spans="2:79" s="67" customFormat="1" hidden="1">
      <c r="B1489" s="85"/>
      <c r="C1489" s="86"/>
      <c r="D1489" s="250"/>
      <c r="E1489" s="84"/>
      <c r="F1489" s="70"/>
      <c r="G1489" s="70"/>
      <c r="H1489" s="70"/>
      <c r="I1489" s="70"/>
      <c r="J1489" s="70"/>
      <c r="K1489" s="70"/>
      <c r="L1489" s="70"/>
      <c r="M1489" s="70"/>
      <c r="N1489" s="70"/>
      <c r="O1489" s="70"/>
      <c r="P1489" s="70"/>
      <c r="Q1489" s="70"/>
      <c r="R1489" s="70"/>
      <c r="S1489" s="70"/>
      <c r="T1489" s="70"/>
      <c r="U1489" s="70"/>
      <c r="V1489" s="70"/>
      <c r="W1489" s="70"/>
      <c r="X1489" s="70"/>
      <c r="Y1489" s="70"/>
      <c r="Z1489" s="70"/>
      <c r="AA1489" s="70"/>
      <c r="AB1489" s="70"/>
      <c r="AC1489" s="70"/>
      <c r="AD1489" s="70"/>
      <c r="AE1489" s="70"/>
      <c r="AF1489" s="70"/>
      <c r="AG1489" s="70"/>
      <c r="AH1489" s="70"/>
      <c r="AI1489" s="70"/>
      <c r="AJ1489" s="70"/>
      <c r="AK1489" s="70"/>
      <c r="AL1489" s="70"/>
      <c r="AM1489" s="70"/>
      <c r="AN1489" s="70"/>
      <c r="AO1489" s="70"/>
      <c r="AP1489" s="70"/>
      <c r="AQ1489" s="70"/>
      <c r="AR1489" s="70"/>
      <c r="AS1489" s="70"/>
      <c r="AT1489" s="70"/>
      <c r="AU1489" s="70"/>
      <c r="AV1489" s="70"/>
      <c r="AW1489" s="70"/>
      <c r="AX1489" s="70"/>
      <c r="AY1489" s="70"/>
      <c r="AZ1489" s="70"/>
      <c r="BA1489" s="70"/>
      <c r="BB1489" s="70"/>
      <c r="BC1489" s="70"/>
      <c r="BD1489" s="70"/>
      <c r="BE1489" s="70"/>
      <c r="BF1489" s="70"/>
      <c r="BG1489" s="70"/>
      <c r="BH1489" s="70"/>
      <c r="BI1489" s="70"/>
      <c r="BJ1489" s="70"/>
      <c r="BK1489" s="70"/>
      <c r="BL1489" s="70"/>
      <c r="BM1489" s="70"/>
      <c r="BN1489" s="70"/>
      <c r="BO1489" s="70"/>
      <c r="BP1489" s="70"/>
      <c r="BQ1489" s="70"/>
      <c r="BR1489" s="70"/>
      <c r="BS1489" s="70"/>
      <c r="BT1489" s="70"/>
      <c r="BU1489" s="70"/>
      <c r="BV1489" s="70"/>
      <c r="BW1489" s="70"/>
      <c r="BX1489" s="70"/>
      <c r="BY1489" s="70"/>
      <c r="BZ1489" s="70"/>
      <c r="CA1489" s="70"/>
    </row>
    <row r="1490" spans="2:79" s="67" customFormat="1" hidden="1">
      <c r="B1490" s="85"/>
      <c r="C1490" s="86"/>
      <c r="D1490" s="250"/>
      <c r="E1490" s="84"/>
      <c r="F1490" s="70"/>
      <c r="G1490" s="70"/>
      <c r="H1490" s="70"/>
      <c r="I1490" s="70"/>
      <c r="J1490" s="70"/>
      <c r="K1490" s="70"/>
      <c r="L1490" s="70"/>
      <c r="M1490" s="70"/>
      <c r="N1490" s="70"/>
      <c r="O1490" s="70"/>
      <c r="P1490" s="70"/>
      <c r="Q1490" s="70"/>
      <c r="R1490" s="70"/>
      <c r="S1490" s="70"/>
      <c r="T1490" s="70"/>
      <c r="U1490" s="70"/>
      <c r="V1490" s="70"/>
      <c r="W1490" s="70"/>
      <c r="X1490" s="70"/>
      <c r="Y1490" s="70"/>
      <c r="Z1490" s="70"/>
      <c r="AA1490" s="70"/>
      <c r="AB1490" s="70"/>
      <c r="AC1490" s="70"/>
      <c r="AD1490" s="70"/>
      <c r="AE1490" s="70"/>
      <c r="AF1490" s="70"/>
      <c r="AG1490" s="70"/>
      <c r="AH1490" s="70"/>
      <c r="AI1490" s="70"/>
      <c r="AJ1490" s="70"/>
      <c r="AK1490" s="70"/>
      <c r="AL1490" s="70"/>
      <c r="AM1490" s="70"/>
      <c r="AN1490" s="70"/>
      <c r="AO1490" s="70"/>
      <c r="AP1490" s="70"/>
      <c r="AQ1490" s="70"/>
      <c r="AR1490" s="70"/>
      <c r="AS1490" s="70"/>
      <c r="AT1490" s="70"/>
      <c r="AU1490" s="70"/>
      <c r="AV1490" s="70"/>
      <c r="AW1490" s="70"/>
      <c r="AX1490" s="70"/>
      <c r="AY1490" s="70"/>
      <c r="AZ1490" s="70"/>
      <c r="BA1490" s="70"/>
      <c r="BB1490" s="70"/>
      <c r="BC1490" s="70"/>
      <c r="BD1490" s="70"/>
      <c r="BE1490" s="70"/>
      <c r="BF1490" s="70"/>
      <c r="BG1490" s="70"/>
      <c r="BH1490" s="70"/>
      <c r="BI1490" s="70"/>
      <c r="BJ1490" s="70"/>
      <c r="BK1490" s="70"/>
      <c r="BL1490" s="70"/>
      <c r="BM1490" s="70"/>
      <c r="BN1490" s="70"/>
      <c r="BO1490" s="70"/>
      <c r="BP1490" s="70"/>
      <c r="BQ1490" s="70"/>
      <c r="BR1490" s="70"/>
      <c r="BS1490" s="70"/>
      <c r="BT1490" s="70"/>
      <c r="BU1490" s="70"/>
      <c r="BV1490" s="70"/>
      <c r="BW1490" s="70"/>
      <c r="BX1490" s="70"/>
      <c r="BY1490" s="70"/>
      <c r="BZ1490" s="70"/>
      <c r="CA1490" s="70"/>
    </row>
    <row r="1491" spans="2:79" s="67" customFormat="1" hidden="1">
      <c r="B1491" s="85"/>
      <c r="C1491" s="86"/>
      <c r="D1491" s="250"/>
      <c r="E1491" s="84"/>
      <c r="F1491" s="70"/>
      <c r="G1491" s="70"/>
      <c r="H1491" s="70"/>
      <c r="I1491" s="70"/>
      <c r="J1491" s="70"/>
      <c r="K1491" s="70"/>
      <c r="L1491" s="70"/>
      <c r="M1491" s="70"/>
      <c r="N1491" s="70"/>
      <c r="O1491" s="70"/>
      <c r="P1491" s="70"/>
      <c r="Q1491" s="70"/>
      <c r="R1491" s="70"/>
      <c r="S1491" s="70"/>
      <c r="T1491" s="70"/>
      <c r="U1491" s="70"/>
      <c r="V1491" s="70"/>
      <c r="W1491" s="70"/>
      <c r="X1491" s="70"/>
      <c r="Y1491" s="70"/>
      <c r="Z1491" s="70"/>
      <c r="AA1491" s="70"/>
      <c r="AB1491" s="70"/>
      <c r="AC1491" s="70"/>
      <c r="AD1491" s="70"/>
      <c r="AE1491" s="70"/>
      <c r="AF1491" s="70"/>
      <c r="AG1491" s="70"/>
      <c r="AH1491" s="70"/>
      <c r="AI1491" s="70"/>
      <c r="AJ1491" s="70"/>
      <c r="AK1491" s="70"/>
      <c r="AL1491" s="70"/>
      <c r="AM1491" s="70"/>
      <c r="AN1491" s="70"/>
      <c r="AO1491" s="70"/>
      <c r="AP1491" s="70"/>
      <c r="AQ1491" s="70"/>
      <c r="AR1491" s="70"/>
      <c r="AS1491" s="70"/>
      <c r="AT1491" s="70"/>
      <c r="AU1491" s="70"/>
      <c r="AV1491" s="70"/>
      <c r="AW1491" s="70"/>
      <c r="AX1491" s="70"/>
      <c r="AY1491" s="70"/>
      <c r="AZ1491" s="70"/>
      <c r="BA1491" s="70"/>
      <c r="BB1491" s="70"/>
      <c r="BC1491" s="70"/>
      <c r="BD1491" s="70"/>
      <c r="BE1491" s="70"/>
      <c r="BF1491" s="70"/>
      <c r="BG1491" s="70"/>
      <c r="BH1491" s="70"/>
      <c r="BI1491" s="70"/>
      <c r="BJ1491" s="70"/>
      <c r="BK1491" s="70"/>
      <c r="BL1491" s="70"/>
      <c r="BM1491" s="70"/>
      <c r="BN1491" s="70"/>
      <c r="BO1491" s="70"/>
      <c r="BP1491" s="70"/>
      <c r="BQ1491" s="70"/>
      <c r="BR1491" s="70"/>
      <c r="BS1491" s="70"/>
      <c r="BT1491" s="70"/>
      <c r="BU1491" s="70"/>
      <c r="BV1491" s="70"/>
      <c r="BW1491" s="70"/>
      <c r="BX1491" s="70"/>
      <c r="BY1491" s="70"/>
      <c r="BZ1491" s="70"/>
      <c r="CA1491" s="70"/>
    </row>
    <row r="1492" spans="2:79" s="67" customFormat="1" hidden="1">
      <c r="B1492" s="85"/>
      <c r="C1492" s="86"/>
      <c r="D1492" s="250"/>
      <c r="E1492" s="84"/>
      <c r="F1492" s="70"/>
      <c r="G1492" s="70"/>
      <c r="H1492" s="70"/>
      <c r="I1492" s="70"/>
      <c r="J1492" s="70"/>
      <c r="K1492" s="70"/>
      <c r="L1492" s="70"/>
      <c r="M1492" s="70"/>
      <c r="N1492" s="70"/>
      <c r="O1492" s="70"/>
      <c r="P1492" s="70"/>
      <c r="Q1492" s="70"/>
      <c r="R1492" s="70"/>
      <c r="S1492" s="70"/>
      <c r="T1492" s="70"/>
      <c r="U1492" s="70"/>
      <c r="V1492" s="70"/>
      <c r="W1492" s="70"/>
      <c r="X1492" s="70"/>
      <c r="Y1492" s="70"/>
      <c r="Z1492" s="70"/>
      <c r="AA1492" s="70"/>
      <c r="AB1492" s="70"/>
      <c r="AC1492" s="70"/>
      <c r="AD1492" s="70"/>
      <c r="AE1492" s="70"/>
      <c r="AF1492" s="70"/>
      <c r="AG1492" s="70"/>
      <c r="AH1492" s="70"/>
      <c r="AI1492" s="70"/>
      <c r="AJ1492" s="70"/>
      <c r="AK1492" s="70"/>
      <c r="AL1492" s="70"/>
      <c r="AM1492" s="70"/>
      <c r="AN1492" s="70"/>
      <c r="AO1492" s="70"/>
      <c r="AP1492" s="70"/>
      <c r="AQ1492" s="70"/>
      <c r="AR1492" s="70"/>
      <c r="AS1492" s="70"/>
      <c r="AT1492" s="70"/>
      <c r="AU1492" s="70"/>
      <c r="AV1492" s="70"/>
      <c r="AW1492" s="70"/>
      <c r="AX1492" s="70"/>
      <c r="AY1492" s="70"/>
      <c r="AZ1492" s="70"/>
      <c r="BA1492" s="70"/>
      <c r="BB1492" s="70"/>
      <c r="BC1492" s="70"/>
      <c r="BD1492" s="70"/>
      <c r="BE1492" s="70"/>
      <c r="BF1492" s="70"/>
      <c r="BG1492" s="70"/>
      <c r="BH1492" s="70"/>
      <c r="BI1492" s="70"/>
      <c r="BJ1492" s="70"/>
      <c r="BK1492" s="70"/>
      <c r="BL1492" s="70"/>
      <c r="BM1492" s="70"/>
      <c r="BN1492" s="70"/>
      <c r="BO1492" s="70"/>
      <c r="BP1492" s="70"/>
      <c r="BQ1492" s="70"/>
      <c r="BR1492" s="70"/>
      <c r="BS1492" s="70"/>
      <c r="BT1492" s="70"/>
      <c r="BU1492" s="70"/>
      <c r="BV1492" s="70"/>
      <c r="BW1492" s="70"/>
      <c r="BX1492" s="70"/>
      <c r="BY1492" s="70"/>
      <c r="BZ1492" s="70"/>
      <c r="CA1492" s="70"/>
    </row>
    <row r="1493" spans="2:79" s="67" customFormat="1" hidden="1">
      <c r="B1493" s="85"/>
      <c r="C1493" s="86"/>
      <c r="D1493" s="250"/>
      <c r="E1493" s="84"/>
      <c r="F1493" s="70"/>
      <c r="G1493" s="70"/>
      <c r="H1493" s="70"/>
      <c r="I1493" s="70"/>
      <c r="J1493" s="70"/>
      <c r="K1493" s="70"/>
      <c r="L1493" s="70"/>
      <c r="M1493" s="70"/>
      <c r="N1493" s="70"/>
      <c r="O1493" s="70"/>
      <c r="P1493" s="70"/>
      <c r="Q1493" s="70"/>
      <c r="R1493" s="70"/>
      <c r="S1493" s="70"/>
      <c r="T1493" s="70"/>
      <c r="U1493" s="70"/>
      <c r="V1493" s="70"/>
      <c r="W1493" s="70"/>
      <c r="X1493" s="70"/>
      <c r="Y1493" s="70"/>
      <c r="Z1493" s="70"/>
      <c r="AA1493" s="70"/>
      <c r="AB1493" s="70"/>
      <c r="AC1493" s="70"/>
      <c r="AD1493" s="70"/>
      <c r="AE1493" s="70"/>
      <c r="AF1493" s="70"/>
      <c r="AG1493" s="70"/>
      <c r="AH1493" s="70"/>
      <c r="AI1493" s="70"/>
      <c r="AJ1493" s="70"/>
      <c r="AK1493" s="70"/>
      <c r="AL1493" s="70"/>
      <c r="AM1493" s="70"/>
      <c r="AN1493" s="70"/>
      <c r="AO1493" s="70"/>
      <c r="AP1493" s="70"/>
      <c r="AQ1493" s="70"/>
      <c r="AR1493" s="70"/>
      <c r="AS1493" s="70"/>
      <c r="AT1493" s="70"/>
      <c r="AU1493" s="70"/>
      <c r="AV1493" s="70"/>
      <c r="AW1493" s="70"/>
      <c r="AX1493" s="70"/>
      <c r="AY1493" s="70"/>
      <c r="AZ1493" s="70"/>
      <c r="BA1493" s="70"/>
      <c r="BB1493" s="70"/>
      <c r="BC1493" s="70"/>
      <c r="BD1493" s="70"/>
      <c r="BE1493" s="70"/>
      <c r="BF1493" s="70"/>
      <c r="BG1493" s="70"/>
      <c r="BH1493" s="70"/>
      <c r="BI1493" s="70"/>
      <c r="BJ1493" s="70"/>
      <c r="BK1493" s="70"/>
      <c r="BL1493" s="70"/>
      <c r="BM1493" s="70"/>
      <c r="BN1493" s="70"/>
      <c r="BO1493" s="70"/>
      <c r="BP1493" s="70"/>
      <c r="BQ1493" s="70"/>
      <c r="BR1493" s="70"/>
      <c r="BS1493" s="70"/>
      <c r="BT1493" s="70"/>
      <c r="BU1493" s="70"/>
      <c r="BV1493" s="70"/>
      <c r="BW1493" s="70"/>
      <c r="BX1493" s="70"/>
      <c r="BY1493" s="70"/>
      <c r="BZ1493" s="70"/>
      <c r="CA1493" s="70"/>
    </row>
    <row r="1494" spans="2:79" s="67" customFormat="1" hidden="1">
      <c r="B1494" s="85"/>
      <c r="C1494" s="86"/>
      <c r="D1494" s="250"/>
      <c r="E1494" s="84"/>
      <c r="F1494" s="70"/>
      <c r="G1494" s="70"/>
      <c r="H1494" s="70"/>
      <c r="I1494" s="70"/>
      <c r="J1494" s="70"/>
      <c r="K1494" s="70"/>
      <c r="L1494" s="70"/>
      <c r="M1494" s="70"/>
      <c r="N1494" s="70"/>
      <c r="O1494" s="70"/>
      <c r="P1494" s="70"/>
      <c r="Q1494" s="70"/>
      <c r="R1494" s="70"/>
      <c r="S1494" s="70"/>
      <c r="T1494" s="70"/>
      <c r="U1494" s="70"/>
      <c r="V1494" s="70"/>
      <c r="W1494" s="70"/>
      <c r="X1494" s="70"/>
      <c r="Y1494" s="70"/>
      <c r="Z1494" s="70"/>
      <c r="AA1494" s="70"/>
      <c r="AB1494" s="70"/>
      <c r="AC1494" s="70"/>
      <c r="AD1494" s="70"/>
      <c r="AE1494" s="70"/>
      <c r="AF1494" s="70"/>
      <c r="AG1494" s="70"/>
      <c r="AH1494" s="70"/>
      <c r="AI1494" s="70"/>
      <c r="AJ1494" s="70"/>
      <c r="AK1494" s="70"/>
      <c r="AL1494" s="70"/>
      <c r="AM1494" s="70"/>
      <c r="AN1494" s="70"/>
      <c r="AO1494" s="70"/>
      <c r="AP1494" s="70"/>
      <c r="AQ1494" s="70"/>
      <c r="AR1494" s="70"/>
      <c r="AS1494" s="70"/>
      <c r="AT1494" s="70"/>
      <c r="AU1494" s="70"/>
      <c r="AV1494" s="70"/>
      <c r="AW1494" s="70"/>
      <c r="AX1494" s="70"/>
      <c r="AY1494" s="70"/>
      <c r="AZ1494" s="70"/>
      <c r="BA1494" s="70"/>
      <c r="BB1494" s="70"/>
      <c r="BC1494" s="70"/>
      <c r="BD1494" s="70"/>
      <c r="BE1494" s="70"/>
      <c r="BF1494" s="70"/>
      <c r="BG1494" s="70"/>
      <c r="BH1494" s="70"/>
      <c r="BI1494" s="70"/>
      <c r="BJ1494" s="70"/>
      <c r="BK1494" s="70"/>
      <c r="BL1494" s="70"/>
      <c r="BM1494" s="70"/>
      <c r="BN1494" s="70"/>
      <c r="BO1494" s="70"/>
      <c r="BP1494" s="70"/>
      <c r="BQ1494" s="70"/>
      <c r="BR1494" s="70"/>
      <c r="BS1494" s="70"/>
      <c r="BT1494" s="70"/>
      <c r="BU1494" s="70"/>
      <c r="BV1494" s="70"/>
      <c r="BW1494" s="70"/>
      <c r="BX1494" s="70"/>
      <c r="BY1494" s="70"/>
      <c r="BZ1494" s="70"/>
      <c r="CA1494" s="70"/>
    </row>
    <row r="1495" spans="2:79" s="67" customFormat="1" hidden="1">
      <c r="B1495" s="85"/>
      <c r="C1495" s="86"/>
      <c r="D1495" s="250"/>
      <c r="E1495" s="84"/>
      <c r="F1495" s="70"/>
      <c r="G1495" s="70"/>
      <c r="H1495" s="70"/>
      <c r="I1495" s="70"/>
      <c r="J1495" s="70"/>
      <c r="K1495" s="70"/>
      <c r="L1495" s="70"/>
      <c r="M1495" s="70"/>
      <c r="N1495" s="70"/>
      <c r="O1495" s="70"/>
      <c r="P1495" s="70"/>
      <c r="Q1495" s="70"/>
      <c r="R1495" s="70"/>
      <c r="S1495" s="70"/>
      <c r="T1495" s="70"/>
      <c r="U1495" s="70"/>
      <c r="V1495" s="70"/>
      <c r="W1495" s="70"/>
      <c r="X1495" s="70"/>
      <c r="Y1495" s="70"/>
      <c r="Z1495" s="70"/>
      <c r="AA1495" s="70"/>
      <c r="AB1495" s="70"/>
      <c r="AC1495" s="70"/>
      <c r="AD1495" s="70"/>
      <c r="AE1495" s="70"/>
      <c r="AF1495" s="70"/>
      <c r="AG1495" s="70"/>
      <c r="AH1495" s="70"/>
      <c r="AI1495" s="70"/>
      <c r="AJ1495" s="70"/>
      <c r="AK1495" s="70"/>
      <c r="AL1495" s="70"/>
      <c r="AM1495" s="70"/>
      <c r="AN1495" s="70"/>
      <c r="AO1495" s="70"/>
      <c r="AP1495" s="70"/>
      <c r="AQ1495" s="70"/>
      <c r="AR1495" s="70"/>
      <c r="AS1495" s="70"/>
      <c r="AT1495" s="70"/>
      <c r="AU1495" s="70"/>
      <c r="AV1495" s="70"/>
      <c r="AW1495" s="70"/>
      <c r="AX1495" s="70"/>
      <c r="AY1495" s="70"/>
      <c r="AZ1495" s="70"/>
      <c r="BA1495" s="70"/>
      <c r="BB1495" s="70"/>
      <c r="BC1495" s="70"/>
      <c r="BD1495" s="70"/>
      <c r="BE1495" s="70"/>
      <c r="BF1495" s="70"/>
      <c r="BG1495" s="70"/>
      <c r="BH1495" s="70"/>
      <c r="BI1495" s="70"/>
      <c r="BJ1495" s="70"/>
      <c r="BK1495" s="70"/>
      <c r="BL1495" s="70"/>
      <c r="BM1495" s="70"/>
      <c r="BN1495" s="70"/>
      <c r="BO1495" s="70"/>
      <c r="BP1495" s="70"/>
      <c r="BQ1495" s="70"/>
      <c r="BR1495" s="70"/>
      <c r="BS1495" s="70"/>
      <c r="BT1495" s="70"/>
      <c r="BU1495" s="70"/>
      <c r="BV1495" s="70"/>
      <c r="BW1495" s="70"/>
      <c r="BX1495" s="70"/>
      <c r="BY1495" s="70"/>
      <c r="BZ1495" s="70"/>
      <c r="CA1495" s="70"/>
    </row>
    <row r="1496" spans="2:79" s="67" customFormat="1" hidden="1">
      <c r="B1496" s="85"/>
      <c r="C1496" s="86"/>
      <c r="D1496" s="250"/>
      <c r="E1496" s="84"/>
      <c r="F1496" s="70"/>
      <c r="G1496" s="70"/>
      <c r="H1496" s="70"/>
      <c r="I1496" s="70"/>
      <c r="J1496" s="70"/>
      <c r="K1496" s="70"/>
      <c r="L1496" s="70"/>
      <c r="M1496" s="70"/>
      <c r="N1496" s="70"/>
      <c r="O1496" s="70"/>
      <c r="P1496" s="70"/>
      <c r="Q1496" s="70"/>
      <c r="R1496" s="70"/>
      <c r="S1496" s="70"/>
      <c r="T1496" s="70"/>
      <c r="U1496" s="70"/>
      <c r="V1496" s="70"/>
      <c r="W1496" s="70"/>
      <c r="X1496" s="70"/>
      <c r="Y1496" s="70"/>
      <c r="Z1496" s="70"/>
      <c r="AA1496" s="70"/>
      <c r="AB1496" s="70"/>
      <c r="AC1496" s="70"/>
      <c r="AD1496" s="70"/>
      <c r="AE1496" s="70"/>
      <c r="AF1496" s="70"/>
      <c r="AG1496" s="70"/>
      <c r="AH1496" s="70"/>
      <c r="AI1496" s="70"/>
      <c r="AJ1496" s="70"/>
      <c r="AK1496" s="70"/>
      <c r="AL1496" s="70"/>
      <c r="AM1496" s="70"/>
      <c r="AN1496" s="70"/>
      <c r="AO1496" s="70"/>
      <c r="AP1496" s="70"/>
      <c r="AQ1496" s="70"/>
      <c r="AR1496" s="70"/>
      <c r="AS1496" s="70"/>
      <c r="AT1496" s="70"/>
      <c r="AU1496" s="70"/>
      <c r="AV1496" s="70"/>
      <c r="AW1496" s="70"/>
      <c r="AX1496" s="70"/>
      <c r="AY1496" s="70"/>
      <c r="AZ1496" s="70"/>
      <c r="BA1496" s="70"/>
      <c r="BB1496" s="70"/>
      <c r="BC1496" s="70"/>
      <c r="BD1496" s="70"/>
      <c r="BE1496" s="70"/>
      <c r="BF1496" s="70"/>
      <c r="BG1496" s="70"/>
      <c r="BH1496" s="70"/>
      <c r="BI1496" s="70"/>
      <c r="BJ1496" s="70"/>
      <c r="BK1496" s="70"/>
      <c r="BL1496" s="70"/>
      <c r="BM1496" s="70"/>
      <c r="BN1496" s="70"/>
      <c r="BO1496" s="70"/>
      <c r="BP1496" s="70"/>
      <c r="BQ1496" s="70"/>
      <c r="BR1496" s="70"/>
      <c r="BS1496" s="70"/>
      <c r="BT1496" s="70"/>
      <c r="BU1496" s="70"/>
      <c r="BV1496" s="70"/>
      <c r="BW1496" s="70"/>
      <c r="BX1496" s="70"/>
      <c r="BY1496" s="70"/>
      <c r="BZ1496" s="70"/>
      <c r="CA1496" s="70"/>
    </row>
    <row r="1497" spans="2:79" s="67" customFormat="1" hidden="1">
      <c r="B1497" s="85"/>
      <c r="C1497" s="86"/>
      <c r="D1497" s="250"/>
      <c r="E1497" s="84"/>
      <c r="F1497" s="70"/>
      <c r="G1497" s="70"/>
      <c r="H1497" s="70"/>
      <c r="I1497" s="70"/>
      <c r="J1497" s="70"/>
      <c r="K1497" s="70"/>
      <c r="L1497" s="70"/>
      <c r="M1497" s="70"/>
      <c r="N1497" s="70"/>
      <c r="O1497" s="70"/>
      <c r="P1497" s="70"/>
      <c r="Q1497" s="70"/>
      <c r="R1497" s="70"/>
      <c r="S1497" s="70"/>
      <c r="T1497" s="70"/>
      <c r="U1497" s="70"/>
      <c r="V1497" s="70"/>
      <c r="W1497" s="70"/>
      <c r="X1497" s="70"/>
      <c r="Y1497" s="70"/>
      <c r="Z1497" s="70"/>
      <c r="AA1497" s="70"/>
      <c r="AB1497" s="70"/>
      <c r="AC1497" s="70"/>
      <c r="AD1497" s="70"/>
      <c r="AE1497" s="70"/>
      <c r="AF1497" s="70"/>
      <c r="AG1497" s="70"/>
      <c r="AH1497" s="70"/>
      <c r="AI1497" s="70"/>
      <c r="AJ1497" s="70"/>
      <c r="AK1497" s="70"/>
      <c r="AL1497" s="70"/>
      <c r="AM1497" s="70"/>
      <c r="AN1497" s="70"/>
      <c r="AO1497" s="70"/>
      <c r="AP1497" s="70"/>
      <c r="AQ1497" s="70"/>
      <c r="AR1497" s="70"/>
      <c r="AS1497" s="70"/>
      <c r="AT1497" s="70"/>
      <c r="AU1497" s="70"/>
      <c r="AV1497" s="70"/>
      <c r="AW1497" s="70"/>
      <c r="AX1497" s="70"/>
      <c r="AY1497" s="70"/>
      <c r="AZ1497" s="70"/>
      <c r="BA1497" s="70"/>
      <c r="BB1497" s="70"/>
      <c r="BC1497" s="70"/>
      <c r="BD1497" s="70"/>
      <c r="BE1497" s="70"/>
      <c r="BF1497" s="70"/>
      <c r="BG1497" s="70"/>
      <c r="BH1497" s="70"/>
      <c r="BI1497" s="70"/>
      <c r="BJ1497" s="70"/>
      <c r="BK1497" s="70"/>
      <c r="BL1497" s="70"/>
      <c r="BM1497" s="70"/>
      <c r="BN1497" s="70"/>
      <c r="BO1497" s="70"/>
      <c r="BP1497" s="70"/>
      <c r="BQ1497" s="70"/>
      <c r="BR1497" s="70"/>
      <c r="BS1497" s="70"/>
      <c r="BT1497" s="70"/>
      <c r="BU1497" s="70"/>
      <c r="BV1497" s="70"/>
      <c r="BW1497" s="70"/>
      <c r="BX1497" s="70"/>
      <c r="BY1497" s="70"/>
      <c r="BZ1497" s="70"/>
      <c r="CA1497" s="70"/>
    </row>
    <row r="1498" spans="2:79" s="67" customFormat="1" hidden="1">
      <c r="B1498" s="85"/>
      <c r="C1498" s="86"/>
      <c r="D1498" s="250"/>
      <c r="E1498" s="84"/>
      <c r="F1498" s="70"/>
      <c r="G1498" s="70"/>
      <c r="H1498" s="70"/>
      <c r="I1498" s="70"/>
      <c r="J1498" s="70"/>
      <c r="K1498" s="70"/>
      <c r="L1498" s="70"/>
      <c r="M1498" s="70"/>
      <c r="N1498" s="70"/>
      <c r="O1498" s="70"/>
      <c r="P1498" s="70"/>
      <c r="Q1498" s="70"/>
      <c r="R1498" s="70"/>
      <c r="S1498" s="70"/>
      <c r="T1498" s="70"/>
      <c r="U1498" s="70"/>
      <c r="V1498" s="70"/>
      <c r="W1498" s="70"/>
      <c r="X1498" s="70"/>
      <c r="Y1498" s="70"/>
      <c r="Z1498" s="70"/>
      <c r="AA1498" s="70"/>
      <c r="AB1498" s="70"/>
      <c r="AC1498" s="70"/>
      <c r="AD1498" s="70"/>
      <c r="AE1498" s="70"/>
      <c r="AF1498" s="70"/>
      <c r="AG1498" s="70"/>
      <c r="AH1498" s="70"/>
      <c r="AI1498" s="70"/>
      <c r="AJ1498" s="70"/>
      <c r="AK1498" s="70"/>
      <c r="AL1498" s="70"/>
      <c r="AM1498" s="70"/>
      <c r="AN1498" s="70"/>
      <c r="AO1498" s="70"/>
      <c r="AP1498" s="70"/>
      <c r="AQ1498" s="70"/>
      <c r="AR1498" s="70"/>
      <c r="AS1498" s="70"/>
      <c r="AT1498" s="70"/>
      <c r="AU1498" s="70"/>
      <c r="AV1498" s="70"/>
      <c r="AW1498" s="70"/>
      <c r="AX1498" s="70"/>
      <c r="AY1498" s="70"/>
      <c r="AZ1498" s="70"/>
      <c r="BA1498" s="70"/>
      <c r="BB1498" s="70"/>
      <c r="BC1498" s="70"/>
      <c r="BD1498" s="70"/>
      <c r="BE1498" s="70"/>
      <c r="BF1498" s="70"/>
      <c r="BG1498" s="70"/>
      <c r="BH1498" s="70"/>
      <c r="BI1498" s="70"/>
      <c r="BJ1498" s="70"/>
      <c r="BK1498" s="70"/>
      <c r="BL1498" s="70"/>
      <c r="BM1498" s="70"/>
      <c r="BN1498" s="70"/>
      <c r="BO1498" s="70"/>
      <c r="BP1498" s="70"/>
      <c r="BQ1498" s="70"/>
      <c r="BR1498" s="70"/>
      <c r="BS1498" s="70"/>
      <c r="BT1498" s="70"/>
      <c r="BU1498" s="70"/>
      <c r="BV1498" s="70"/>
      <c r="BW1498" s="70"/>
      <c r="BX1498" s="70"/>
      <c r="BY1498" s="70"/>
      <c r="BZ1498" s="70"/>
      <c r="CA1498" s="70"/>
    </row>
    <row r="1499" spans="2:79" s="67" customFormat="1" hidden="1">
      <c r="B1499" s="85"/>
      <c r="C1499" s="86"/>
      <c r="D1499" s="250"/>
      <c r="E1499" s="84"/>
      <c r="F1499" s="70"/>
      <c r="G1499" s="70"/>
      <c r="H1499" s="70"/>
      <c r="I1499" s="70"/>
      <c r="J1499" s="70"/>
      <c r="K1499" s="70"/>
      <c r="L1499" s="70"/>
      <c r="M1499" s="70"/>
      <c r="N1499" s="70"/>
      <c r="O1499" s="70"/>
      <c r="P1499" s="70"/>
      <c r="Q1499" s="70"/>
      <c r="R1499" s="70"/>
      <c r="S1499" s="70"/>
      <c r="T1499" s="70"/>
      <c r="U1499" s="70"/>
      <c r="V1499" s="70"/>
      <c r="W1499" s="70"/>
      <c r="X1499" s="70"/>
      <c r="Y1499" s="70"/>
      <c r="Z1499" s="70"/>
      <c r="AA1499" s="70"/>
      <c r="AB1499" s="70"/>
      <c r="AC1499" s="70"/>
      <c r="AD1499" s="70"/>
      <c r="AE1499" s="70"/>
      <c r="AF1499" s="70"/>
      <c r="AG1499" s="70"/>
      <c r="AH1499" s="70"/>
      <c r="AI1499" s="70"/>
      <c r="AJ1499" s="70"/>
      <c r="AK1499" s="70"/>
      <c r="AL1499" s="70"/>
      <c r="AM1499" s="70"/>
      <c r="AN1499" s="70"/>
      <c r="AO1499" s="70"/>
      <c r="AP1499" s="70"/>
      <c r="AQ1499" s="70"/>
      <c r="AR1499" s="70"/>
      <c r="AS1499" s="70"/>
      <c r="AT1499" s="70"/>
      <c r="AU1499" s="70"/>
      <c r="AV1499" s="70"/>
      <c r="AW1499" s="70"/>
      <c r="AX1499" s="70"/>
      <c r="AY1499" s="70"/>
      <c r="AZ1499" s="70"/>
      <c r="BA1499" s="70"/>
      <c r="BB1499" s="70"/>
      <c r="BC1499" s="70"/>
      <c r="BD1499" s="70"/>
      <c r="BE1499" s="70"/>
      <c r="BF1499" s="70"/>
      <c r="BG1499" s="70"/>
      <c r="BH1499" s="70"/>
      <c r="BI1499" s="70"/>
      <c r="BJ1499" s="70"/>
      <c r="BK1499" s="70"/>
      <c r="BL1499" s="70"/>
      <c r="BM1499" s="70"/>
      <c r="BN1499" s="70"/>
      <c r="BO1499" s="70"/>
      <c r="BP1499" s="70"/>
      <c r="BQ1499" s="70"/>
      <c r="BR1499" s="70"/>
      <c r="BS1499" s="70"/>
      <c r="BT1499" s="70"/>
      <c r="BU1499" s="70"/>
      <c r="BV1499" s="70"/>
      <c r="BW1499" s="70"/>
      <c r="BX1499" s="70"/>
      <c r="BY1499" s="70"/>
      <c r="BZ1499" s="70"/>
      <c r="CA1499" s="70"/>
    </row>
    <row r="1500" spans="2:79" s="67" customFormat="1" hidden="1">
      <c r="B1500" s="85"/>
      <c r="C1500" s="86"/>
      <c r="D1500" s="250"/>
      <c r="E1500" s="84"/>
      <c r="F1500" s="70"/>
      <c r="G1500" s="70"/>
      <c r="H1500" s="70"/>
      <c r="I1500" s="70"/>
      <c r="J1500" s="70"/>
      <c r="K1500" s="70"/>
      <c r="L1500" s="70"/>
      <c r="M1500" s="70"/>
      <c r="N1500" s="70"/>
      <c r="O1500" s="70"/>
      <c r="P1500" s="70"/>
      <c r="Q1500" s="70"/>
      <c r="R1500" s="70"/>
      <c r="S1500" s="70"/>
      <c r="T1500" s="70"/>
      <c r="U1500" s="70"/>
      <c r="V1500" s="70"/>
      <c r="W1500" s="70"/>
      <c r="X1500" s="70"/>
      <c r="Y1500" s="70"/>
      <c r="Z1500" s="70"/>
      <c r="AA1500" s="70"/>
      <c r="AB1500" s="70"/>
      <c r="AC1500" s="70"/>
      <c r="AD1500" s="70"/>
      <c r="AE1500" s="70"/>
      <c r="AF1500" s="70"/>
      <c r="AG1500" s="70"/>
      <c r="AH1500" s="70"/>
      <c r="AI1500" s="70"/>
      <c r="AJ1500" s="70"/>
      <c r="AK1500" s="70"/>
      <c r="AL1500" s="70"/>
      <c r="AM1500" s="70"/>
      <c r="AN1500" s="70"/>
      <c r="AO1500" s="70"/>
      <c r="AP1500" s="70"/>
      <c r="AQ1500" s="70"/>
      <c r="AR1500" s="70"/>
      <c r="AS1500" s="70"/>
      <c r="AT1500" s="70"/>
      <c r="AU1500" s="70"/>
      <c r="AV1500" s="70"/>
      <c r="AW1500" s="70"/>
      <c r="AX1500" s="70"/>
      <c r="AY1500" s="70"/>
      <c r="AZ1500" s="70"/>
      <c r="BA1500" s="70"/>
      <c r="BB1500" s="70"/>
      <c r="BC1500" s="70"/>
      <c r="BD1500" s="70"/>
      <c r="BE1500" s="70"/>
      <c r="BF1500" s="70"/>
      <c r="BG1500" s="70"/>
      <c r="BH1500" s="70"/>
      <c r="BI1500" s="70"/>
      <c r="BJ1500" s="70"/>
      <c r="BK1500" s="70"/>
      <c r="BL1500" s="70"/>
      <c r="BM1500" s="70"/>
      <c r="BN1500" s="70"/>
      <c r="BO1500" s="70"/>
      <c r="BP1500" s="70"/>
      <c r="BQ1500" s="70"/>
      <c r="BR1500" s="70"/>
      <c r="BS1500" s="70"/>
      <c r="BT1500" s="70"/>
      <c r="BU1500" s="70"/>
      <c r="BV1500" s="70"/>
      <c r="BW1500" s="70"/>
      <c r="BX1500" s="70"/>
      <c r="BY1500" s="70"/>
      <c r="BZ1500" s="70"/>
      <c r="CA1500" s="70"/>
    </row>
    <row r="1501" spans="2:79" s="67" customFormat="1" hidden="1">
      <c r="B1501" s="85"/>
      <c r="C1501" s="86"/>
      <c r="D1501" s="250"/>
      <c r="E1501" s="84"/>
      <c r="F1501" s="70"/>
      <c r="G1501" s="70"/>
      <c r="H1501" s="70"/>
      <c r="I1501" s="70"/>
      <c r="J1501" s="70"/>
      <c r="K1501" s="70"/>
      <c r="L1501" s="70"/>
      <c r="M1501" s="70"/>
      <c r="N1501" s="70"/>
      <c r="O1501" s="70"/>
      <c r="P1501" s="70"/>
      <c r="Q1501" s="70"/>
      <c r="R1501" s="70"/>
      <c r="S1501" s="70"/>
      <c r="T1501" s="70"/>
      <c r="U1501" s="70"/>
      <c r="V1501" s="70"/>
      <c r="W1501" s="70"/>
      <c r="X1501" s="70"/>
      <c r="Y1501" s="70"/>
      <c r="Z1501" s="70"/>
      <c r="AA1501" s="70"/>
      <c r="AB1501" s="70"/>
      <c r="AC1501" s="70"/>
      <c r="AD1501" s="70"/>
      <c r="AE1501" s="70"/>
      <c r="AF1501" s="70"/>
      <c r="AG1501" s="70"/>
      <c r="AH1501" s="70"/>
      <c r="AI1501" s="70"/>
      <c r="AJ1501" s="70"/>
      <c r="AK1501" s="70"/>
      <c r="AL1501" s="70"/>
      <c r="AM1501" s="70"/>
      <c r="AN1501" s="70"/>
      <c r="AO1501" s="70"/>
      <c r="AP1501" s="70"/>
      <c r="AQ1501" s="70"/>
      <c r="AR1501" s="70"/>
      <c r="AS1501" s="70"/>
      <c r="AT1501" s="70"/>
      <c r="AU1501" s="70"/>
      <c r="AV1501" s="70"/>
      <c r="AW1501" s="70"/>
      <c r="AX1501" s="70"/>
      <c r="AY1501" s="70"/>
      <c r="AZ1501" s="70"/>
      <c r="BA1501" s="70"/>
      <c r="BB1501" s="70"/>
      <c r="BC1501" s="70"/>
      <c r="BD1501" s="70"/>
      <c r="BE1501" s="70"/>
      <c r="BF1501" s="70"/>
      <c r="BG1501" s="70"/>
      <c r="BH1501" s="70"/>
      <c r="BI1501" s="70"/>
      <c r="BJ1501" s="70"/>
      <c r="BK1501" s="70"/>
      <c r="BL1501" s="70"/>
      <c r="BM1501" s="70"/>
      <c r="BN1501" s="70"/>
      <c r="BO1501" s="70"/>
      <c r="BP1501" s="70"/>
      <c r="BQ1501" s="70"/>
      <c r="BR1501" s="70"/>
      <c r="BS1501" s="70"/>
      <c r="BT1501" s="70"/>
      <c r="BU1501" s="70"/>
      <c r="BV1501" s="70"/>
      <c r="BW1501" s="70"/>
      <c r="BX1501" s="70"/>
      <c r="BY1501" s="70"/>
      <c r="BZ1501" s="70"/>
      <c r="CA1501" s="70"/>
    </row>
    <row r="1502" spans="2:79" s="67" customFormat="1" hidden="1">
      <c r="B1502" s="85"/>
      <c r="C1502" s="86"/>
      <c r="D1502" s="250"/>
      <c r="E1502" s="84"/>
      <c r="F1502" s="70"/>
      <c r="G1502" s="70"/>
      <c r="H1502" s="70"/>
      <c r="I1502" s="70"/>
      <c r="J1502" s="70"/>
      <c r="K1502" s="70"/>
      <c r="L1502" s="70"/>
      <c r="M1502" s="70"/>
      <c r="N1502" s="70"/>
      <c r="O1502" s="70"/>
      <c r="P1502" s="70"/>
      <c r="Q1502" s="70"/>
      <c r="R1502" s="70"/>
      <c r="S1502" s="70"/>
      <c r="T1502" s="70"/>
      <c r="U1502" s="70"/>
      <c r="V1502" s="70"/>
      <c r="W1502" s="70"/>
      <c r="X1502" s="70"/>
      <c r="Y1502" s="70"/>
      <c r="Z1502" s="70"/>
      <c r="AA1502" s="70"/>
      <c r="AB1502" s="70"/>
      <c r="AC1502" s="70"/>
      <c r="AD1502" s="70"/>
      <c r="AE1502" s="70"/>
      <c r="AF1502" s="70"/>
      <c r="AG1502" s="70"/>
      <c r="AH1502" s="70"/>
      <c r="AI1502" s="70"/>
      <c r="AJ1502" s="70"/>
      <c r="AK1502" s="70"/>
      <c r="AL1502" s="70"/>
      <c r="AM1502" s="70"/>
      <c r="AN1502" s="70"/>
      <c r="AO1502" s="70"/>
      <c r="AP1502" s="70"/>
      <c r="AQ1502" s="70"/>
      <c r="AR1502" s="70"/>
      <c r="AS1502" s="70"/>
      <c r="AT1502" s="70"/>
      <c r="AU1502" s="70"/>
      <c r="AV1502" s="70"/>
      <c r="AW1502" s="70"/>
      <c r="AX1502" s="70"/>
      <c r="AY1502" s="70"/>
      <c r="AZ1502" s="70"/>
      <c r="BA1502" s="70"/>
      <c r="BB1502" s="70"/>
      <c r="BC1502" s="70"/>
      <c r="BD1502" s="70"/>
      <c r="BE1502" s="70"/>
      <c r="BF1502" s="70"/>
      <c r="BG1502" s="70"/>
      <c r="BH1502" s="70"/>
      <c r="BI1502" s="70"/>
      <c r="BJ1502" s="70"/>
      <c r="BK1502" s="70"/>
      <c r="BL1502" s="70"/>
      <c r="BM1502" s="70"/>
      <c r="BN1502" s="70"/>
      <c r="BO1502" s="70"/>
      <c r="BP1502" s="70"/>
      <c r="BQ1502" s="70"/>
      <c r="BR1502" s="70"/>
      <c r="BS1502" s="70"/>
      <c r="BT1502" s="70"/>
      <c r="BU1502" s="70"/>
      <c r="BV1502" s="70"/>
      <c r="BW1502" s="70"/>
      <c r="BX1502" s="70"/>
      <c r="BY1502" s="70"/>
      <c r="BZ1502" s="70"/>
      <c r="CA1502" s="70"/>
    </row>
    <row r="1503" spans="2:79" s="67" customFormat="1" hidden="1">
      <c r="B1503" s="85"/>
      <c r="C1503" s="86"/>
      <c r="D1503" s="250"/>
      <c r="E1503" s="84"/>
      <c r="F1503" s="70"/>
      <c r="G1503" s="70"/>
      <c r="H1503" s="70"/>
      <c r="I1503" s="70"/>
      <c r="J1503" s="70"/>
      <c r="K1503" s="70"/>
      <c r="L1503" s="70"/>
      <c r="M1503" s="70"/>
      <c r="N1503" s="70"/>
      <c r="O1503" s="70"/>
      <c r="P1503" s="70"/>
      <c r="Q1503" s="70"/>
      <c r="R1503" s="70"/>
      <c r="S1503" s="70"/>
      <c r="T1503" s="70"/>
      <c r="U1503" s="70"/>
      <c r="V1503" s="70"/>
      <c r="W1503" s="70"/>
      <c r="X1503" s="70"/>
      <c r="Y1503" s="70"/>
      <c r="Z1503" s="70"/>
      <c r="AA1503" s="70"/>
      <c r="AB1503" s="70"/>
      <c r="AC1503" s="70"/>
      <c r="AD1503" s="70"/>
      <c r="AE1503" s="70"/>
      <c r="AF1503" s="70"/>
      <c r="AG1503" s="70"/>
      <c r="AH1503" s="70"/>
      <c r="AI1503" s="70"/>
      <c r="AJ1503" s="70"/>
      <c r="AK1503" s="70"/>
      <c r="AL1503" s="70"/>
      <c r="AM1503" s="70"/>
      <c r="AN1503" s="70"/>
      <c r="AO1503" s="70"/>
      <c r="AP1503" s="70"/>
      <c r="AQ1503" s="70"/>
      <c r="AR1503" s="70"/>
      <c r="AS1503" s="70"/>
      <c r="AT1503" s="70"/>
      <c r="AU1503" s="70"/>
      <c r="AV1503" s="70"/>
      <c r="AW1503" s="70"/>
      <c r="AX1503" s="70"/>
      <c r="AY1503" s="70"/>
      <c r="AZ1503" s="70"/>
      <c r="BA1503" s="70"/>
      <c r="BB1503" s="70"/>
      <c r="BC1503" s="70"/>
      <c r="BD1503" s="70"/>
      <c r="BE1503" s="70"/>
      <c r="BF1503" s="70"/>
      <c r="BG1503" s="70"/>
      <c r="BH1503" s="70"/>
      <c r="BI1503" s="70"/>
      <c r="BJ1503" s="70"/>
      <c r="BK1503" s="70"/>
      <c r="BL1503" s="70"/>
      <c r="BM1503" s="70"/>
      <c r="BN1503" s="70"/>
      <c r="BO1503" s="70"/>
      <c r="BP1503" s="70"/>
      <c r="BQ1503" s="70"/>
      <c r="BR1503" s="70"/>
      <c r="BS1503" s="70"/>
      <c r="BT1503" s="70"/>
      <c r="BU1503" s="70"/>
      <c r="BV1503" s="70"/>
      <c r="BW1503" s="70"/>
      <c r="BX1503" s="70"/>
      <c r="BY1503" s="70"/>
      <c r="BZ1503" s="70"/>
      <c r="CA1503" s="70"/>
    </row>
    <row r="1504" spans="2:79" s="67" customFormat="1" hidden="1">
      <c r="B1504" s="85"/>
      <c r="C1504" s="86"/>
      <c r="D1504" s="250"/>
      <c r="E1504" s="84"/>
      <c r="F1504" s="70"/>
      <c r="G1504" s="70"/>
      <c r="H1504" s="70"/>
      <c r="I1504" s="70"/>
      <c r="J1504" s="70"/>
      <c r="K1504" s="70"/>
      <c r="L1504" s="70"/>
      <c r="M1504" s="70"/>
      <c r="N1504" s="70"/>
      <c r="O1504" s="70"/>
      <c r="P1504" s="70"/>
      <c r="Q1504" s="70"/>
      <c r="R1504" s="70"/>
      <c r="S1504" s="70"/>
      <c r="T1504" s="70"/>
      <c r="U1504" s="70"/>
      <c r="V1504" s="70"/>
      <c r="W1504" s="70"/>
      <c r="X1504" s="70"/>
      <c r="Y1504" s="70"/>
      <c r="Z1504" s="70"/>
      <c r="AA1504" s="70"/>
      <c r="AB1504" s="70"/>
      <c r="AC1504" s="70"/>
      <c r="AD1504" s="70"/>
      <c r="AE1504" s="70"/>
      <c r="AF1504" s="70"/>
      <c r="AG1504" s="70"/>
      <c r="AH1504" s="70"/>
      <c r="AI1504" s="70"/>
      <c r="AJ1504" s="70"/>
      <c r="AK1504" s="70"/>
      <c r="AL1504" s="70"/>
      <c r="AM1504" s="70"/>
      <c r="AN1504" s="70"/>
      <c r="AO1504" s="70"/>
      <c r="AP1504" s="70"/>
      <c r="AQ1504" s="70"/>
      <c r="AR1504" s="70"/>
      <c r="AS1504" s="70"/>
      <c r="AT1504" s="70"/>
      <c r="AU1504" s="70"/>
      <c r="AV1504" s="70"/>
      <c r="AW1504" s="70"/>
      <c r="AX1504" s="70"/>
      <c r="AY1504" s="70"/>
      <c r="AZ1504" s="70"/>
      <c r="BA1504" s="70"/>
      <c r="BB1504" s="70"/>
      <c r="BC1504" s="70"/>
      <c r="BD1504" s="70"/>
      <c r="BE1504" s="70"/>
      <c r="BF1504" s="70"/>
      <c r="BG1504" s="70"/>
      <c r="BH1504" s="70"/>
      <c r="BI1504" s="70"/>
      <c r="BJ1504" s="70"/>
      <c r="BK1504" s="70"/>
      <c r="BL1504" s="70"/>
      <c r="BM1504" s="70"/>
      <c r="BN1504" s="70"/>
      <c r="BO1504" s="70"/>
      <c r="BP1504" s="70"/>
      <c r="BQ1504" s="70"/>
      <c r="BR1504" s="70"/>
      <c r="BS1504" s="70"/>
      <c r="BT1504" s="70"/>
      <c r="BU1504" s="70"/>
      <c r="BV1504" s="70"/>
      <c r="BW1504" s="70"/>
      <c r="BX1504" s="70"/>
      <c r="BY1504" s="70"/>
      <c r="BZ1504" s="70"/>
      <c r="CA1504" s="70"/>
    </row>
    <row r="1505" spans="2:79" s="67" customFormat="1" hidden="1">
      <c r="B1505" s="85"/>
      <c r="C1505" s="86"/>
      <c r="D1505" s="250"/>
      <c r="E1505" s="84"/>
      <c r="F1505" s="70"/>
      <c r="G1505" s="70"/>
      <c r="H1505" s="70"/>
      <c r="I1505" s="70"/>
      <c r="J1505" s="70"/>
      <c r="K1505" s="70"/>
      <c r="L1505" s="70"/>
      <c r="M1505" s="70"/>
      <c r="N1505" s="70"/>
      <c r="O1505" s="70"/>
      <c r="P1505" s="70"/>
      <c r="Q1505" s="70"/>
      <c r="R1505" s="70"/>
      <c r="S1505" s="70"/>
      <c r="T1505" s="70"/>
      <c r="U1505" s="70"/>
      <c r="V1505" s="70"/>
      <c r="W1505" s="70"/>
      <c r="X1505" s="70"/>
      <c r="Y1505" s="70"/>
      <c r="Z1505" s="70"/>
      <c r="AA1505" s="70"/>
      <c r="AB1505" s="70"/>
      <c r="AC1505" s="70"/>
      <c r="AD1505" s="70"/>
      <c r="AE1505" s="70"/>
      <c r="AF1505" s="70"/>
      <c r="AG1505" s="70"/>
      <c r="AH1505" s="70"/>
      <c r="AI1505" s="70"/>
      <c r="AJ1505" s="70"/>
      <c r="AK1505" s="70"/>
      <c r="AL1505" s="70"/>
      <c r="AM1505" s="70"/>
      <c r="AN1505" s="70"/>
      <c r="AO1505" s="70"/>
      <c r="AP1505" s="70"/>
      <c r="AQ1505" s="70"/>
      <c r="AR1505" s="70"/>
      <c r="AS1505" s="70"/>
      <c r="AT1505" s="70"/>
      <c r="AU1505" s="70"/>
      <c r="AV1505" s="70"/>
      <c r="AW1505" s="70"/>
      <c r="AX1505" s="70"/>
      <c r="AY1505" s="70"/>
      <c r="AZ1505" s="70"/>
      <c r="BA1505" s="70"/>
      <c r="BB1505" s="70"/>
      <c r="BC1505" s="70"/>
      <c r="BD1505" s="70"/>
      <c r="BE1505" s="70"/>
      <c r="BF1505" s="70"/>
      <c r="BG1505" s="70"/>
      <c r="BH1505" s="70"/>
      <c r="BI1505" s="70"/>
      <c r="BJ1505" s="70"/>
      <c r="BK1505" s="70"/>
      <c r="BL1505" s="70"/>
      <c r="BM1505" s="70"/>
      <c r="BN1505" s="70"/>
      <c r="BO1505" s="70"/>
      <c r="BP1505" s="70"/>
      <c r="BQ1505" s="70"/>
      <c r="BR1505" s="70"/>
      <c r="BS1505" s="70"/>
      <c r="BT1505" s="70"/>
      <c r="BU1505" s="70"/>
      <c r="BV1505" s="70"/>
      <c r="BW1505" s="70"/>
      <c r="BX1505" s="70"/>
      <c r="BY1505" s="70"/>
      <c r="BZ1505" s="70"/>
      <c r="CA1505" s="70"/>
    </row>
    <row r="1506" spans="2:79" s="67" customFormat="1" hidden="1">
      <c r="B1506" s="85"/>
      <c r="C1506" s="86"/>
      <c r="D1506" s="250"/>
      <c r="E1506" s="84"/>
      <c r="F1506" s="70"/>
      <c r="G1506" s="70"/>
      <c r="H1506" s="70"/>
      <c r="I1506" s="70"/>
      <c r="J1506" s="70"/>
      <c r="K1506" s="70"/>
      <c r="L1506" s="70"/>
      <c r="M1506" s="70"/>
      <c r="N1506" s="70"/>
      <c r="O1506" s="70"/>
      <c r="P1506" s="70"/>
      <c r="Q1506" s="70"/>
      <c r="R1506" s="70"/>
      <c r="S1506" s="70"/>
      <c r="T1506" s="70"/>
      <c r="U1506" s="70"/>
      <c r="V1506" s="70"/>
      <c r="W1506" s="70"/>
      <c r="X1506" s="70"/>
      <c r="Y1506" s="70"/>
      <c r="Z1506" s="70"/>
      <c r="AA1506" s="70"/>
      <c r="AB1506" s="70"/>
      <c r="AC1506" s="70"/>
      <c r="AD1506" s="70"/>
      <c r="AE1506" s="70"/>
      <c r="AF1506" s="70"/>
      <c r="AG1506" s="70"/>
      <c r="AH1506" s="70"/>
      <c r="AI1506" s="70"/>
      <c r="AJ1506" s="70"/>
      <c r="AK1506" s="70"/>
      <c r="AL1506" s="70"/>
      <c r="AM1506" s="70"/>
      <c r="AN1506" s="70"/>
      <c r="AO1506" s="70"/>
      <c r="AP1506" s="70"/>
      <c r="AQ1506" s="70"/>
      <c r="AR1506" s="70"/>
      <c r="AS1506" s="70"/>
      <c r="AT1506" s="70"/>
      <c r="AU1506" s="70"/>
      <c r="AV1506" s="70"/>
      <c r="AW1506" s="70"/>
      <c r="AX1506" s="70"/>
      <c r="AY1506" s="70"/>
      <c r="AZ1506" s="70"/>
      <c r="BA1506" s="70"/>
      <c r="BB1506" s="70"/>
      <c r="BC1506" s="70"/>
      <c r="BD1506" s="70"/>
      <c r="BE1506" s="70"/>
      <c r="BF1506" s="70"/>
      <c r="BG1506" s="70"/>
      <c r="BH1506" s="70"/>
      <c r="BI1506" s="70"/>
      <c r="BJ1506" s="70"/>
      <c r="BK1506" s="70"/>
      <c r="BL1506" s="70"/>
      <c r="BM1506" s="70"/>
      <c r="BN1506" s="70"/>
      <c r="BO1506" s="70"/>
      <c r="BP1506" s="70"/>
      <c r="BQ1506" s="70"/>
      <c r="BR1506" s="70"/>
      <c r="BS1506" s="70"/>
      <c r="BT1506" s="70"/>
      <c r="BU1506" s="70"/>
      <c r="BV1506" s="70"/>
      <c r="BW1506" s="70"/>
      <c r="BX1506" s="70"/>
      <c r="BY1506" s="70"/>
      <c r="BZ1506" s="70"/>
      <c r="CA1506" s="70"/>
    </row>
    <row r="1507" spans="2:79" s="67" customFormat="1" hidden="1">
      <c r="B1507" s="85"/>
      <c r="C1507" s="86"/>
      <c r="D1507" s="250"/>
      <c r="E1507" s="84"/>
      <c r="F1507" s="70"/>
      <c r="G1507" s="70"/>
      <c r="H1507" s="70"/>
      <c r="I1507" s="70"/>
      <c r="J1507" s="70"/>
      <c r="K1507" s="70"/>
      <c r="L1507" s="70"/>
      <c r="M1507" s="70"/>
      <c r="N1507" s="70"/>
      <c r="O1507" s="70"/>
      <c r="P1507" s="70"/>
      <c r="Q1507" s="70"/>
      <c r="R1507" s="70"/>
      <c r="S1507" s="70"/>
      <c r="T1507" s="70"/>
      <c r="U1507" s="70"/>
      <c r="V1507" s="70"/>
      <c r="W1507" s="70"/>
      <c r="X1507" s="70"/>
      <c r="Y1507" s="70"/>
      <c r="Z1507" s="70"/>
      <c r="AA1507" s="70"/>
      <c r="AB1507" s="70"/>
      <c r="AC1507" s="70"/>
      <c r="AD1507" s="70"/>
      <c r="AE1507" s="70"/>
      <c r="AF1507" s="70"/>
      <c r="AG1507" s="70"/>
      <c r="AH1507" s="70"/>
      <c r="AI1507" s="70"/>
      <c r="AJ1507" s="70"/>
      <c r="AK1507" s="70"/>
      <c r="AL1507" s="70"/>
      <c r="AM1507" s="70"/>
      <c r="AN1507" s="70"/>
      <c r="AO1507" s="70"/>
      <c r="AP1507" s="70"/>
      <c r="AQ1507" s="70"/>
      <c r="AR1507" s="70"/>
      <c r="AS1507" s="70"/>
      <c r="AT1507" s="70"/>
      <c r="AU1507" s="70"/>
      <c r="AV1507" s="70"/>
      <c r="AW1507" s="70"/>
      <c r="AX1507" s="70"/>
      <c r="AY1507" s="70"/>
      <c r="AZ1507" s="70"/>
      <c r="BA1507" s="70"/>
      <c r="BB1507" s="70"/>
      <c r="BC1507" s="70"/>
      <c r="BD1507" s="70"/>
      <c r="BE1507" s="70"/>
      <c r="BF1507" s="70"/>
      <c r="BG1507" s="70"/>
      <c r="BH1507" s="70"/>
      <c r="BI1507" s="70"/>
      <c r="BJ1507" s="70"/>
      <c r="BK1507" s="70"/>
      <c r="BL1507" s="70"/>
      <c r="BM1507" s="70"/>
      <c r="BN1507" s="70"/>
      <c r="BO1507" s="70"/>
      <c r="BP1507" s="70"/>
      <c r="BQ1507" s="70"/>
      <c r="BR1507" s="70"/>
      <c r="BS1507" s="70"/>
      <c r="BT1507" s="70"/>
      <c r="BU1507" s="70"/>
      <c r="BV1507" s="70"/>
      <c r="BW1507" s="70"/>
      <c r="BX1507" s="70"/>
      <c r="BY1507" s="70"/>
      <c r="BZ1507" s="70"/>
      <c r="CA1507" s="70"/>
    </row>
    <row r="1508" spans="2:79" s="67" customFormat="1" hidden="1">
      <c r="B1508" s="85"/>
      <c r="C1508" s="86"/>
      <c r="D1508" s="250"/>
      <c r="E1508" s="84"/>
      <c r="F1508" s="70"/>
      <c r="G1508" s="70"/>
      <c r="H1508" s="70"/>
      <c r="I1508" s="70"/>
      <c r="J1508" s="70"/>
      <c r="K1508" s="70"/>
      <c r="L1508" s="70"/>
      <c r="M1508" s="70"/>
      <c r="N1508" s="70"/>
      <c r="O1508" s="70"/>
      <c r="P1508" s="70"/>
      <c r="Q1508" s="70"/>
      <c r="R1508" s="70"/>
      <c r="S1508" s="70"/>
      <c r="T1508" s="70"/>
      <c r="U1508" s="70"/>
      <c r="V1508" s="70"/>
      <c r="W1508" s="70"/>
      <c r="X1508" s="70"/>
      <c r="Y1508" s="70"/>
      <c r="Z1508" s="70"/>
      <c r="AA1508" s="70"/>
      <c r="AB1508" s="70"/>
      <c r="AC1508" s="70"/>
      <c r="AD1508" s="70"/>
      <c r="AE1508" s="70"/>
      <c r="AF1508" s="70"/>
      <c r="AG1508" s="70"/>
      <c r="AH1508" s="70"/>
      <c r="AI1508" s="70"/>
      <c r="AJ1508" s="70"/>
      <c r="AK1508" s="70"/>
      <c r="AL1508" s="70"/>
      <c r="AM1508" s="70"/>
      <c r="AN1508" s="70"/>
      <c r="AO1508" s="70"/>
      <c r="AP1508" s="70"/>
      <c r="AQ1508" s="70"/>
      <c r="AR1508" s="70"/>
      <c r="AS1508" s="70"/>
      <c r="AT1508" s="70"/>
      <c r="AU1508" s="70"/>
      <c r="AV1508" s="70"/>
      <c r="AW1508" s="70"/>
      <c r="AX1508" s="70"/>
      <c r="AY1508" s="70"/>
      <c r="AZ1508" s="70"/>
      <c r="BA1508" s="70"/>
      <c r="BB1508" s="70"/>
      <c r="BC1508" s="70"/>
      <c r="BD1508" s="70"/>
      <c r="BE1508" s="70"/>
      <c r="BF1508" s="70"/>
      <c r="BG1508" s="70"/>
      <c r="BH1508" s="70"/>
      <c r="BI1508" s="70"/>
      <c r="BJ1508" s="70"/>
      <c r="BK1508" s="70"/>
      <c r="BL1508" s="70"/>
      <c r="BM1508" s="70"/>
      <c r="BN1508" s="70"/>
      <c r="BO1508" s="70"/>
      <c r="BP1508" s="70"/>
      <c r="BQ1508" s="70"/>
      <c r="BR1508" s="70"/>
      <c r="BS1508" s="70"/>
      <c r="BT1508" s="70"/>
      <c r="BU1508" s="70"/>
      <c r="BV1508" s="70"/>
      <c r="BW1508" s="70"/>
      <c r="BX1508" s="70"/>
      <c r="BY1508" s="70"/>
      <c r="BZ1508" s="70"/>
      <c r="CA1508" s="70"/>
    </row>
    <row r="1509" spans="2:79" s="67" customFormat="1" hidden="1">
      <c r="B1509" s="85"/>
      <c r="C1509" s="86"/>
      <c r="D1509" s="250"/>
      <c r="E1509" s="84"/>
      <c r="F1509" s="70"/>
      <c r="G1509" s="70"/>
      <c r="H1509" s="70"/>
      <c r="I1509" s="70"/>
      <c r="J1509" s="70"/>
      <c r="K1509" s="70"/>
      <c r="L1509" s="70"/>
      <c r="M1509" s="70"/>
      <c r="N1509" s="70"/>
      <c r="O1509" s="70"/>
      <c r="P1509" s="70"/>
      <c r="Q1509" s="70"/>
      <c r="R1509" s="70"/>
      <c r="S1509" s="70"/>
      <c r="T1509" s="70"/>
      <c r="U1509" s="70"/>
      <c r="V1509" s="70"/>
      <c r="W1509" s="70"/>
      <c r="X1509" s="70"/>
      <c r="Y1509" s="70"/>
      <c r="Z1509" s="70"/>
      <c r="AA1509" s="70"/>
      <c r="AB1509" s="70"/>
      <c r="AC1509" s="70"/>
      <c r="AD1509" s="70"/>
      <c r="AE1509" s="70"/>
      <c r="AF1509" s="70"/>
      <c r="AG1509" s="70"/>
      <c r="AH1509" s="70"/>
      <c r="AI1509" s="70"/>
      <c r="AJ1509" s="70"/>
      <c r="AK1509" s="70"/>
      <c r="AL1509" s="70"/>
      <c r="AM1509" s="70"/>
      <c r="AN1509" s="70"/>
      <c r="AO1509" s="70"/>
      <c r="AP1509" s="70"/>
      <c r="AQ1509" s="70"/>
      <c r="AR1509" s="70"/>
      <c r="AS1509" s="70"/>
      <c r="AT1509" s="70"/>
      <c r="AU1509" s="70"/>
      <c r="AV1509" s="70"/>
      <c r="AW1509" s="70"/>
      <c r="AX1509" s="70"/>
      <c r="AY1509" s="70"/>
      <c r="AZ1509" s="70"/>
      <c r="BA1509" s="70"/>
      <c r="BB1509" s="70"/>
      <c r="BC1509" s="70"/>
      <c r="BD1509" s="70"/>
      <c r="BE1509" s="70"/>
      <c r="BF1509" s="70"/>
      <c r="BG1509" s="70"/>
      <c r="BH1509" s="70"/>
      <c r="BI1509" s="70"/>
      <c r="BJ1509" s="70"/>
      <c r="BK1509" s="70"/>
      <c r="BL1509" s="70"/>
      <c r="BM1509" s="70"/>
      <c r="BN1509" s="70"/>
      <c r="BO1509" s="70"/>
      <c r="BP1509" s="70"/>
      <c r="BQ1509" s="70"/>
      <c r="BR1509" s="70"/>
      <c r="BS1509" s="70"/>
      <c r="BT1509" s="70"/>
      <c r="BU1509" s="70"/>
      <c r="BV1509" s="70"/>
      <c r="BW1509" s="70"/>
      <c r="BX1509" s="70"/>
      <c r="BY1509" s="70"/>
      <c r="BZ1509" s="70"/>
      <c r="CA1509" s="70"/>
    </row>
    <row r="1510" spans="2:79" s="67" customFormat="1" hidden="1">
      <c r="B1510" s="85"/>
      <c r="C1510" s="86"/>
      <c r="D1510" s="250"/>
      <c r="E1510" s="84"/>
      <c r="F1510" s="70"/>
      <c r="G1510" s="70"/>
      <c r="H1510" s="70"/>
      <c r="I1510" s="70"/>
      <c r="J1510" s="70"/>
      <c r="K1510" s="70"/>
      <c r="L1510" s="70"/>
      <c r="M1510" s="70"/>
      <c r="N1510" s="70"/>
      <c r="O1510" s="70"/>
      <c r="P1510" s="70"/>
      <c r="Q1510" s="70"/>
      <c r="R1510" s="70"/>
      <c r="S1510" s="70"/>
      <c r="T1510" s="70"/>
      <c r="U1510" s="70"/>
      <c r="V1510" s="70"/>
      <c r="W1510" s="70"/>
      <c r="X1510" s="70"/>
      <c r="Y1510" s="70"/>
      <c r="Z1510" s="70"/>
      <c r="AA1510" s="70"/>
      <c r="AB1510" s="70"/>
      <c r="AC1510" s="70"/>
      <c r="AD1510" s="70"/>
      <c r="AE1510" s="70"/>
      <c r="AF1510" s="70"/>
      <c r="AG1510" s="70"/>
      <c r="AH1510" s="70"/>
      <c r="AI1510" s="70"/>
      <c r="AJ1510" s="70"/>
      <c r="AK1510" s="70"/>
      <c r="AL1510" s="70"/>
      <c r="AM1510" s="70"/>
      <c r="AN1510" s="70"/>
      <c r="AO1510" s="70"/>
      <c r="AP1510" s="70"/>
      <c r="AQ1510" s="70"/>
      <c r="AR1510" s="70"/>
      <c r="AS1510" s="70"/>
      <c r="AT1510" s="70"/>
      <c r="AU1510" s="70"/>
      <c r="AV1510" s="70"/>
      <c r="AW1510" s="70"/>
      <c r="AX1510" s="70"/>
      <c r="AY1510" s="70"/>
      <c r="AZ1510" s="70"/>
      <c r="BA1510" s="70"/>
      <c r="BB1510" s="70"/>
      <c r="BC1510" s="70"/>
      <c r="BD1510" s="70"/>
      <c r="BE1510" s="70"/>
      <c r="BF1510" s="70"/>
      <c r="BG1510" s="70"/>
      <c r="BH1510" s="70"/>
      <c r="BI1510" s="70"/>
      <c r="BJ1510" s="70"/>
      <c r="BK1510" s="70"/>
      <c r="BL1510" s="70"/>
      <c r="BM1510" s="70"/>
      <c r="BN1510" s="70"/>
      <c r="BO1510" s="70"/>
      <c r="BP1510" s="70"/>
      <c r="BQ1510" s="70"/>
      <c r="BR1510" s="70"/>
      <c r="BS1510" s="70"/>
      <c r="BT1510" s="70"/>
      <c r="BU1510" s="70"/>
      <c r="BV1510" s="70"/>
      <c r="BW1510" s="70"/>
      <c r="BX1510" s="70"/>
      <c r="BY1510" s="70"/>
      <c r="BZ1510" s="70"/>
      <c r="CA1510" s="70"/>
    </row>
    <row r="1511" spans="2:79" s="67" customFormat="1" hidden="1">
      <c r="B1511" s="85"/>
      <c r="C1511" s="86"/>
      <c r="D1511" s="250"/>
      <c r="E1511" s="84"/>
      <c r="F1511" s="70"/>
      <c r="G1511" s="70"/>
      <c r="H1511" s="70"/>
      <c r="I1511" s="70"/>
      <c r="J1511" s="70"/>
      <c r="K1511" s="70"/>
      <c r="L1511" s="70"/>
      <c r="M1511" s="70"/>
      <c r="N1511" s="70"/>
      <c r="O1511" s="70"/>
      <c r="P1511" s="70"/>
      <c r="Q1511" s="70"/>
      <c r="R1511" s="70"/>
      <c r="S1511" s="70"/>
      <c r="T1511" s="70"/>
      <c r="U1511" s="70"/>
      <c r="V1511" s="70"/>
      <c r="W1511" s="70"/>
      <c r="X1511" s="70"/>
      <c r="Y1511" s="70"/>
      <c r="Z1511" s="70"/>
      <c r="AA1511" s="70"/>
      <c r="AB1511" s="70"/>
      <c r="AC1511" s="70"/>
      <c r="AD1511" s="70"/>
      <c r="AE1511" s="70"/>
      <c r="AF1511" s="70"/>
      <c r="AG1511" s="70"/>
      <c r="AH1511" s="70"/>
      <c r="AI1511" s="70"/>
      <c r="AJ1511" s="70"/>
      <c r="AK1511" s="70"/>
      <c r="AL1511" s="70"/>
      <c r="AM1511" s="70"/>
      <c r="AN1511" s="70"/>
      <c r="AO1511" s="70"/>
      <c r="AP1511" s="70"/>
      <c r="AQ1511" s="70"/>
      <c r="AR1511" s="70"/>
      <c r="AS1511" s="70"/>
      <c r="AT1511" s="70"/>
      <c r="AU1511" s="70"/>
      <c r="AV1511" s="70"/>
      <c r="AW1511" s="70"/>
      <c r="AX1511" s="70"/>
      <c r="AY1511" s="70"/>
      <c r="AZ1511" s="70"/>
      <c r="BA1511" s="70"/>
      <c r="BB1511" s="70"/>
      <c r="BC1511" s="70"/>
      <c r="BD1511" s="70"/>
      <c r="BE1511" s="70"/>
      <c r="BF1511" s="70"/>
      <c r="BG1511" s="70"/>
      <c r="BH1511" s="70"/>
      <c r="BI1511" s="70"/>
      <c r="BJ1511" s="70"/>
      <c r="BK1511" s="70"/>
      <c r="BL1511" s="70"/>
      <c r="BM1511" s="70"/>
      <c r="BN1511" s="70"/>
      <c r="BO1511" s="70"/>
      <c r="BP1511" s="70"/>
      <c r="BQ1511" s="70"/>
      <c r="BR1511" s="70"/>
      <c r="BS1511" s="70"/>
      <c r="BT1511" s="70"/>
      <c r="BU1511" s="70"/>
      <c r="BV1511" s="70"/>
      <c r="BW1511" s="70"/>
      <c r="BX1511" s="70"/>
      <c r="BY1511" s="70"/>
      <c r="BZ1511" s="70"/>
      <c r="CA1511" s="70"/>
    </row>
    <row r="1512" spans="2:79" s="67" customFormat="1" hidden="1">
      <c r="B1512" s="85"/>
      <c r="C1512" s="86"/>
      <c r="D1512" s="250"/>
      <c r="E1512" s="84"/>
      <c r="F1512" s="70"/>
      <c r="G1512" s="70"/>
      <c r="H1512" s="70"/>
      <c r="I1512" s="70"/>
      <c r="J1512" s="70"/>
      <c r="K1512" s="70"/>
      <c r="L1512" s="70"/>
      <c r="M1512" s="70"/>
      <c r="N1512" s="70"/>
      <c r="O1512" s="70"/>
      <c r="P1512" s="70"/>
      <c r="Q1512" s="70"/>
      <c r="R1512" s="70"/>
      <c r="S1512" s="70"/>
      <c r="T1512" s="70"/>
      <c r="U1512" s="70"/>
      <c r="V1512" s="70"/>
      <c r="W1512" s="70"/>
      <c r="X1512" s="70"/>
      <c r="Y1512" s="70"/>
      <c r="Z1512" s="70"/>
      <c r="AA1512" s="70"/>
      <c r="AB1512" s="70"/>
      <c r="AC1512" s="70"/>
      <c r="AD1512" s="70"/>
      <c r="AE1512" s="70"/>
      <c r="AF1512" s="70"/>
      <c r="AG1512" s="70"/>
      <c r="AH1512" s="70"/>
      <c r="AI1512" s="70"/>
      <c r="AJ1512" s="70"/>
      <c r="AK1512" s="70"/>
      <c r="AL1512" s="70"/>
      <c r="AM1512" s="70"/>
      <c r="AN1512" s="70"/>
      <c r="AO1512" s="70"/>
      <c r="AP1512" s="70"/>
      <c r="AQ1512" s="70"/>
      <c r="AR1512" s="70"/>
      <c r="AS1512" s="70"/>
      <c r="AT1512" s="70"/>
      <c r="AU1512" s="70"/>
      <c r="AV1512" s="70"/>
      <c r="AW1512" s="70"/>
      <c r="AX1512" s="70"/>
      <c r="AY1512" s="70"/>
      <c r="AZ1512" s="70"/>
      <c r="BA1512" s="70"/>
      <c r="BB1512" s="70"/>
      <c r="BC1512" s="70"/>
      <c r="BD1512" s="70"/>
      <c r="BE1512" s="70"/>
      <c r="BF1512" s="70"/>
      <c r="BG1512" s="70"/>
      <c r="BH1512" s="70"/>
      <c r="BI1512" s="70"/>
      <c r="BJ1512" s="70"/>
      <c r="BK1512" s="70"/>
      <c r="BL1512" s="70"/>
      <c r="BM1512" s="70"/>
      <c r="BN1512" s="70"/>
      <c r="BO1512" s="70"/>
      <c r="BP1512" s="70"/>
      <c r="BQ1512" s="70"/>
      <c r="BR1512" s="70"/>
      <c r="BS1512" s="70"/>
      <c r="BT1512" s="70"/>
      <c r="BU1512" s="70"/>
      <c r="BV1512" s="70"/>
      <c r="BW1512" s="70"/>
      <c r="BX1512" s="70"/>
      <c r="BY1512" s="70"/>
      <c r="BZ1512" s="70"/>
      <c r="CA1512" s="70"/>
    </row>
    <row r="1513" spans="2:79" s="67" customFormat="1" hidden="1">
      <c r="B1513" s="85"/>
      <c r="C1513" s="86"/>
      <c r="D1513" s="250"/>
      <c r="E1513" s="84"/>
      <c r="F1513" s="70"/>
      <c r="G1513" s="70"/>
      <c r="H1513" s="70"/>
      <c r="I1513" s="70"/>
      <c r="J1513" s="70"/>
      <c r="K1513" s="70"/>
      <c r="L1513" s="70"/>
      <c r="M1513" s="70"/>
      <c r="N1513" s="70"/>
      <c r="O1513" s="70"/>
      <c r="P1513" s="70"/>
      <c r="Q1513" s="70"/>
      <c r="R1513" s="70"/>
      <c r="S1513" s="70"/>
      <c r="T1513" s="70"/>
      <c r="U1513" s="70"/>
      <c r="V1513" s="70"/>
      <c r="W1513" s="70"/>
      <c r="X1513" s="70"/>
      <c r="Y1513" s="70"/>
      <c r="Z1513" s="70"/>
      <c r="AA1513" s="70"/>
      <c r="AB1513" s="70"/>
      <c r="AC1513" s="70"/>
      <c r="AD1513" s="70"/>
      <c r="AE1513" s="70"/>
      <c r="AF1513" s="70"/>
      <c r="AG1513" s="70"/>
      <c r="AH1513" s="70"/>
      <c r="AI1513" s="70"/>
      <c r="AJ1513" s="70"/>
      <c r="AK1513" s="70"/>
      <c r="AL1513" s="70"/>
      <c r="AM1513" s="70"/>
      <c r="AN1513" s="70"/>
      <c r="AO1513" s="70"/>
      <c r="AP1513" s="70"/>
      <c r="AQ1513" s="70"/>
      <c r="AR1513" s="70"/>
      <c r="AS1513" s="70"/>
      <c r="AT1513" s="70"/>
      <c r="AU1513" s="70"/>
      <c r="AV1513" s="70"/>
      <c r="AW1513" s="70"/>
      <c r="AX1513" s="70"/>
      <c r="AY1513" s="70"/>
      <c r="AZ1513" s="70"/>
      <c r="BA1513" s="70"/>
      <c r="BB1513" s="70"/>
      <c r="BC1513" s="70"/>
      <c r="BD1513" s="70"/>
      <c r="BE1513" s="70"/>
      <c r="BF1513" s="70"/>
      <c r="BG1513" s="70"/>
      <c r="BH1513" s="70"/>
      <c r="BI1513" s="70"/>
      <c r="BJ1513" s="70"/>
      <c r="BK1513" s="70"/>
      <c r="BL1513" s="70"/>
      <c r="BM1513" s="70"/>
      <c r="BN1513" s="70"/>
      <c r="BO1513" s="70"/>
      <c r="BP1513" s="70"/>
      <c r="BQ1513" s="70"/>
      <c r="BR1513" s="70"/>
      <c r="BS1513" s="70"/>
      <c r="BT1513" s="70"/>
      <c r="BU1513" s="70"/>
      <c r="BV1513" s="70"/>
      <c r="BW1513" s="70"/>
      <c r="BX1513" s="70"/>
      <c r="BY1513" s="70"/>
      <c r="BZ1513" s="70"/>
      <c r="CA1513" s="70"/>
    </row>
    <row r="1514" spans="2:79" s="67" customFormat="1" hidden="1">
      <c r="B1514" s="85"/>
      <c r="C1514" s="86"/>
      <c r="D1514" s="250"/>
      <c r="E1514" s="84"/>
      <c r="F1514" s="70"/>
      <c r="G1514" s="70"/>
      <c r="H1514" s="70"/>
      <c r="I1514" s="70"/>
      <c r="J1514" s="70"/>
      <c r="K1514" s="70"/>
      <c r="L1514" s="70"/>
      <c r="M1514" s="70"/>
      <c r="N1514" s="70"/>
      <c r="O1514" s="70"/>
      <c r="P1514" s="70"/>
      <c r="Q1514" s="70"/>
      <c r="R1514" s="70"/>
      <c r="S1514" s="70"/>
      <c r="T1514" s="70"/>
      <c r="U1514" s="70"/>
      <c r="V1514" s="70"/>
      <c r="W1514" s="70"/>
      <c r="X1514" s="70"/>
      <c r="Y1514" s="70"/>
      <c r="Z1514" s="70"/>
      <c r="AA1514" s="70"/>
      <c r="AB1514" s="70"/>
      <c r="AC1514" s="70"/>
      <c r="AD1514" s="70"/>
      <c r="AE1514" s="70"/>
      <c r="AF1514" s="70"/>
      <c r="AG1514" s="70"/>
      <c r="AH1514" s="70"/>
      <c r="AI1514" s="70"/>
      <c r="AJ1514" s="70"/>
      <c r="AK1514" s="70"/>
      <c r="AL1514" s="70"/>
      <c r="AM1514" s="70"/>
      <c r="AN1514" s="70"/>
      <c r="AO1514" s="70"/>
      <c r="AP1514" s="70"/>
      <c r="AQ1514" s="70"/>
      <c r="AR1514" s="70"/>
      <c r="AS1514" s="70"/>
      <c r="AT1514" s="70"/>
      <c r="AU1514" s="70"/>
      <c r="AV1514" s="70"/>
      <c r="AW1514" s="70"/>
      <c r="AX1514" s="70"/>
      <c r="AY1514" s="70"/>
      <c r="AZ1514" s="70"/>
      <c r="BA1514" s="70"/>
      <c r="BB1514" s="70"/>
      <c r="BC1514" s="70"/>
      <c r="BD1514" s="70"/>
      <c r="BE1514" s="70"/>
      <c r="BF1514" s="70"/>
      <c r="BG1514" s="70"/>
      <c r="BH1514" s="70"/>
      <c r="BI1514" s="70"/>
      <c r="BJ1514" s="70"/>
      <c r="BK1514" s="70"/>
      <c r="BL1514" s="70"/>
      <c r="BM1514" s="70"/>
      <c r="BN1514" s="70"/>
      <c r="BO1514" s="70"/>
      <c r="BP1514" s="70"/>
      <c r="BQ1514" s="70"/>
      <c r="BR1514" s="70"/>
      <c r="BS1514" s="70"/>
      <c r="BT1514" s="70"/>
      <c r="BU1514" s="70"/>
      <c r="BV1514" s="70"/>
      <c r="BW1514" s="70"/>
      <c r="BX1514" s="70"/>
      <c r="BY1514" s="70"/>
      <c r="BZ1514" s="70"/>
      <c r="CA1514" s="70"/>
    </row>
    <row r="1515" spans="2:79" s="67" customFormat="1" hidden="1">
      <c r="B1515" s="85"/>
      <c r="C1515" s="86"/>
      <c r="D1515" s="250"/>
      <c r="E1515" s="84"/>
      <c r="F1515" s="70"/>
      <c r="G1515" s="70"/>
      <c r="H1515" s="70"/>
      <c r="I1515" s="70"/>
      <c r="J1515" s="70"/>
      <c r="K1515" s="70"/>
      <c r="L1515" s="70"/>
      <c r="M1515" s="70"/>
      <c r="N1515" s="70"/>
      <c r="O1515" s="70"/>
      <c r="P1515" s="70"/>
      <c r="Q1515" s="70"/>
      <c r="R1515" s="70"/>
      <c r="S1515" s="70"/>
      <c r="T1515" s="70"/>
      <c r="U1515" s="70"/>
      <c r="V1515" s="70"/>
      <c r="W1515" s="70"/>
      <c r="X1515" s="70"/>
      <c r="Y1515" s="70"/>
      <c r="Z1515" s="70"/>
      <c r="AA1515" s="70"/>
      <c r="AB1515" s="70"/>
      <c r="AC1515" s="70"/>
      <c r="AD1515" s="70"/>
      <c r="AE1515" s="70"/>
      <c r="AF1515" s="70"/>
      <c r="AG1515" s="70"/>
      <c r="AH1515" s="70"/>
      <c r="AI1515" s="70"/>
      <c r="AJ1515" s="70"/>
      <c r="AK1515" s="70"/>
      <c r="AL1515" s="70"/>
      <c r="AM1515" s="70"/>
      <c r="AN1515" s="70"/>
      <c r="AO1515" s="70"/>
      <c r="AP1515" s="70"/>
      <c r="AQ1515" s="70"/>
      <c r="AR1515" s="70"/>
      <c r="AS1515" s="70"/>
      <c r="AT1515" s="70"/>
      <c r="AU1515" s="70"/>
      <c r="AV1515" s="70"/>
      <c r="AW1515" s="70"/>
      <c r="AX1515" s="70"/>
      <c r="AY1515" s="70"/>
      <c r="AZ1515" s="70"/>
      <c r="BA1515" s="70"/>
      <c r="BB1515" s="70"/>
      <c r="BC1515" s="70"/>
      <c r="BD1515" s="70"/>
      <c r="BE1515" s="70"/>
      <c r="BF1515" s="70"/>
      <c r="BG1515" s="70"/>
      <c r="BH1515" s="70"/>
      <c r="BI1515" s="70"/>
      <c r="BJ1515" s="70"/>
      <c r="BK1515" s="70"/>
      <c r="BL1515" s="70"/>
      <c r="BM1515" s="70"/>
      <c r="BN1515" s="70"/>
      <c r="BO1515" s="70"/>
      <c r="BP1515" s="70"/>
      <c r="BQ1515" s="70"/>
      <c r="BR1515" s="70"/>
      <c r="BS1515" s="70"/>
      <c r="BT1515" s="70"/>
      <c r="BU1515" s="70"/>
      <c r="BV1515" s="70"/>
      <c r="BW1515" s="70"/>
      <c r="BX1515" s="70"/>
      <c r="BY1515" s="70"/>
      <c r="BZ1515" s="70"/>
      <c r="CA1515" s="70"/>
    </row>
    <row r="1516" spans="2:79" s="67" customFormat="1" hidden="1">
      <c r="B1516" s="85"/>
      <c r="C1516" s="86"/>
      <c r="D1516" s="250"/>
      <c r="E1516" s="84"/>
      <c r="F1516" s="70"/>
      <c r="G1516" s="70"/>
      <c r="H1516" s="70"/>
      <c r="I1516" s="70"/>
      <c r="J1516" s="70"/>
      <c r="K1516" s="70"/>
      <c r="L1516" s="70"/>
      <c r="M1516" s="70"/>
      <c r="N1516" s="70"/>
      <c r="O1516" s="70"/>
      <c r="P1516" s="70"/>
      <c r="Q1516" s="70"/>
      <c r="R1516" s="70"/>
      <c r="S1516" s="70"/>
      <c r="T1516" s="70"/>
      <c r="U1516" s="70"/>
      <c r="V1516" s="70"/>
      <c r="W1516" s="70"/>
      <c r="X1516" s="70"/>
      <c r="Y1516" s="70"/>
      <c r="Z1516" s="70"/>
      <c r="AA1516" s="70"/>
      <c r="AB1516" s="70"/>
      <c r="AC1516" s="70"/>
      <c r="AD1516" s="70"/>
      <c r="AE1516" s="70"/>
      <c r="AF1516" s="70"/>
      <c r="AG1516" s="70"/>
      <c r="AH1516" s="70"/>
      <c r="AI1516" s="70"/>
      <c r="AJ1516" s="70"/>
      <c r="AK1516" s="70"/>
      <c r="AL1516" s="70"/>
      <c r="AM1516" s="70"/>
      <c r="AN1516" s="70"/>
      <c r="AO1516" s="70"/>
      <c r="AP1516" s="70"/>
      <c r="AQ1516" s="70"/>
      <c r="AR1516" s="70"/>
      <c r="AS1516" s="70"/>
      <c r="AT1516" s="70"/>
      <c r="AU1516" s="70"/>
      <c r="AV1516" s="70"/>
      <c r="AW1516" s="70"/>
      <c r="AX1516" s="70"/>
      <c r="AY1516" s="70"/>
      <c r="AZ1516" s="70"/>
      <c r="BA1516" s="70"/>
      <c r="BB1516" s="70"/>
      <c r="BC1516" s="70"/>
      <c r="BD1516" s="70"/>
      <c r="BE1516" s="70"/>
      <c r="BF1516" s="70"/>
      <c r="BG1516" s="70"/>
      <c r="BH1516" s="70"/>
      <c r="BI1516" s="70"/>
      <c r="BJ1516" s="70"/>
      <c r="BK1516" s="70"/>
      <c r="BL1516" s="70"/>
      <c r="BM1516" s="70"/>
      <c r="BN1516" s="70"/>
      <c r="BO1516" s="70"/>
      <c r="BP1516" s="70"/>
      <c r="BQ1516" s="70"/>
      <c r="BR1516" s="70"/>
      <c r="BS1516" s="70"/>
      <c r="BT1516" s="70"/>
      <c r="BU1516" s="70"/>
      <c r="BV1516" s="70"/>
      <c r="BW1516" s="70"/>
      <c r="BX1516" s="70"/>
      <c r="BY1516" s="70"/>
      <c r="BZ1516" s="70"/>
      <c r="CA1516" s="70"/>
    </row>
    <row r="1517" spans="2:79" s="67" customFormat="1" hidden="1">
      <c r="B1517" s="85"/>
      <c r="C1517" s="86"/>
      <c r="D1517" s="250"/>
      <c r="E1517" s="84"/>
      <c r="F1517" s="70"/>
      <c r="G1517" s="70"/>
      <c r="H1517" s="70"/>
      <c r="I1517" s="70"/>
      <c r="J1517" s="70"/>
      <c r="K1517" s="70"/>
      <c r="L1517" s="70"/>
      <c r="M1517" s="70"/>
      <c r="N1517" s="70"/>
      <c r="O1517" s="70"/>
      <c r="P1517" s="70"/>
      <c r="Q1517" s="70"/>
      <c r="R1517" s="70"/>
      <c r="S1517" s="70"/>
      <c r="T1517" s="70"/>
      <c r="U1517" s="70"/>
      <c r="V1517" s="70"/>
      <c r="W1517" s="70"/>
      <c r="X1517" s="70"/>
      <c r="Y1517" s="70"/>
      <c r="Z1517" s="70"/>
      <c r="AA1517" s="70"/>
      <c r="AB1517" s="70"/>
      <c r="AC1517" s="70"/>
      <c r="AD1517" s="70"/>
      <c r="AE1517" s="70"/>
      <c r="AF1517" s="70"/>
      <c r="AG1517" s="70"/>
      <c r="AH1517" s="70"/>
      <c r="AI1517" s="70"/>
      <c r="AJ1517" s="70"/>
      <c r="AK1517" s="70"/>
      <c r="AL1517" s="70"/>
      <c r="AM1517" s="70"/>
      <c r="AN1517" s="70"/>
      <c r="AO1517" s="70"/>
      <c r="AP1517" s="70"/>
      <c r="AQ1517" s="70"/>
      <c r="AR1517" s="70"/>
      <c r="AS1517" s="70"/>
      <c r="AT1517" s="70"/>
      <c r="AU1517" s="70"/>
      <c r="AV1517" s="70"/>
      <c r="AW1517" s="70"/>
      <c r="AX1517" s="70"/>
      <c r="AY1517" s="70"/>
      <c r="AZ1517" s="70"/>
      <c r="BA1517" s="70"/>
      <c r="BB1517" s="70"/>
      <c r="BC1517" s="70"/>
      <c r="BD1517" s="70"/>
      <c r="BE1517" s="70"/>
      <c r="BF1517" s="70"/>
      <c r="BG1517" s="70"/>
      <c r="BH1517" s="70"/>
      <c r="BI1517" s="70"/>
      <c r="BJ1517" s="70"/>
      <c r="BK1517" s="70"/>
      <c r="BL1517" s="70"/>
      <c r="BM1517" s="70"/>
      <c r="BN1517" s="70"/>
      <c r="BO1517" s="70"/>
      <c r="BP1517" s="70"/>
      <c r="BQ1517" s="70"/>
      <c r="BR1517" s="70"/>
      <c r="BS1517" s="70"/>
      <c r="BT1517" s="70"/>
      <c r="BU1517" s="70"/>
      <c r="BV1517" s="70"/>
      <c r="BW1517" s="70"/>
      <c r="BX1517" s="70"/>
      <c r="BY1517" s="70"/>
      <c r="BZ1517" s="70"/>
      <c r="CA1517" s="70"/>
    </row>
    <row r="1518" spans="2:79" s="67" customFormat="1" hidden="1">
      <c r="B1518" s="85"/>
      <c r="C1518" s="86"/>
      <c r="D1518" s="250"/>
      <c r="E1518" s="84"/>
      <c r="F1518" s="70"/>
      <c r="G1518" s="70"/>
      <c r="H1518" s="70"/>
      <c r="I1518" s="70"/>
      <c r="J1518" s="70"/>
      <c r="K1518" s="70"/>
      <c r="L1518" s="70"/>
      <c r="M1518" s="70"/>
      <c r="N1518" s="70"/>
      <c r="O1518" s="70"/>
      <c r="P1518" s="70"/>
      <c r="Q1518" s="70"/>
      <c r="R1518" s="70"/>
      <c r="S1518" s="70"/>
      <c r="T1518" s="70"/>
      <c r="U1518" s="70"/>
      <c r="V1518" s="70"/>
      <c r="W1518" s="70"/>
      <c r="X1518" s="70"/>
      <c r="Y1518" s="70"/>
      <c r="Z1518" s="70"/>
      <c r="AA1518" s="70"/>
      <c r="AB1518" s="70"/>
      <c r="AC1518" s="70"/>
      <c r="AD1518" s="70"/>
      <c r="AE1518" s="70"/>
      <c r="AF1518" s="70"/>
      <c r="AG1518" s="70"/>
      <c r="AH1518" s="70"/>
      <c r="AI1518" s="70"/>
      <c r="AJ1518" s="70"/>
      <c r="AK1518" s="70"/>
      <c r="AL1518" s="70"/>
      <c r="AM1518" s="70"/>
      <c r="AN1518" s="70"/>
      <c r="AO1518" s="70"/>
      <c r="AP1518" s="70"/>
      <c r="AQ1518" s="70"/>
      <c r="AR1518" s="70"/>
      <c r="AS1518" s="70"/>
      <c r="AT1518" s="70"/>
      <c r="AU1518" s="70"/>
      <c r="AV1518" s="70"/>
      <c r="AW1518" s="70"/>
      <c r="AX1518" s="70"/>
      <c r="AY1518" s="70"/>
      <c r="AZ1518" s="70"/>
      <c r="BA1518" s="70"/>
      <c r="BB1518" s="70"/>
      <c r="BC1518" s="70"/>
      <c r="BD1518" s="70"/>
      <c r="BE1518" s="70"/>
      <c r="BF1518" s="70"/>
      <c r="BG1518" s="70"/>
      <c r="BH1518" s="70"/>
      <c r="BI1518" s="70"/>
      <c r="BJ1518" s="70"/>
      <c r="BK1518" s="70"/>
      <c r="BL1518" s="70"/>
      <c r="BM1518" s="70"/>
      <c r="BN1518" s="70"/>
      <c r="BO1518" s="70"/>
      <c r="BP1518" s="70"/>
      <c r="BQ1518" s="70"/>
      <c r="BR1518" s="70"/>
      <c r="BS1518" s="70"/>
      <c r="BT1518" s="70"/>
      <c r="BU1518" s="70"/>
      <c r="BV1518" s="70"/>
      <c r="BW1518" s="70"/>
      <c r="BX1518" s="70"/>
      <c r="BY1518" s="70"/>
      <c r="BZ1518" s="70"/>
      <c r="CA1518" s="70"/>
    </row>
    <row r="1519" spans="2:79" s="67" customFormat="1" hidden="1">
      <c r="B1519" s="85"/>
      <c r="C1519" s="86"/>
      <c r="D1519" s="250"/>
      <c r="E1519" s="84"/>
      <c r="F1519" s="70"/>
      <c r="G1519" s="70"/>
      <c r="H1519" s="70"/>
      <c r="I1519" s="70"/>
      <c r="J1519" s="70"/>
      <c r="K1519" s="70"/>
      <c r="L1519" s="70"/>
      <c r="M1519" s="70"/>
      <c r="N1519" s="70"/>
      <c r="O1519" s="70"/>
      <c r="P1519" s="70"/>
      <c r="Q1519" s="70"/>
      <c r="R1519" s="70"/>
      <c r="S1519" s="70"/>
      <c r="T1519" s="70"/>
      <c r="U1519" s="70"/>
      <c r="V1519" s="70"/>
      <c r="W1519" s="70"/>
      <c r="X1519" s="70"/>
      <c r="Y1519" s="70"/>
      <c r="Z1519" s="70"/>
      <c r="AA1519" s="70"/>
      <c r="AB1519" s="70"/>
      <c r="AC1519" s="70"/>
      <c r="AD1519" s="70"/>
      <c r="AE1519" s="70"/>
      <c r="AF1519" s="70"/>
      <c r="AG1519" s="70"/>
      <c r="AH1519" s="70"/>
      <c r="AI1519" s="70"/>
      <c r="AJ1519" s="70"/>
      <c r="AK1519" s="70"/>
      <c r="AL1519" s="70"/>
      <c r="AM1519" s="70"/>
      <c r="AN1519" s="70"/>
      <c r="AO1519" s="70"/>
      <c r="AP1519" s="70"/>
      <c r="AQ1519" s="70"/>
      <c r="AR1519" s="70"/>
      <c r="AS1519" s="70"/>
      <c r="AT1519" s="70"/>
      <c r="AU1519" s="70"/>
      <c r="AV1519" s="70"/>
      <c r="AW1519" s="70"/>
      <c r="AX1519" s="70"/>
      <c r="AY1519" s="70"/>
      <c r="AZ1519" s="70"/>
      <c r="BA1519" s="70"/>
      <c r="BB1519" s="70"/>
      <c r="BC1519" s="70"/>
      <c r="BD1519" s="70"/>
      <c r="BE1519" s="70"/>
      <c r="BF1519" s="70"/>
      <c r="BG1519" s="70"/>
      <c r="BH1519" s="70"/>
      <c r="BI1519" s="70"/>
      <c r="BJ1519" s="70"/>
      <c r="BK1519" s="70"/>
      <c r="BL1519" s="70"/>
      <c r="BM1519" s="70"/>
      <c r="BN1519" s="70"/>
      <c r="BO1519" s="70"/>
      <c r="BP1519" s="70"/>
      <c r="BQ1519" s="70"/>
      <c r="BR1519" s="70"/>
      <c r="BS1519" s="70"/>
      <c r="BT1519" s="70"/>
      <c r="BU1519" s="70"/>
      <c r="BV1519" s="70"/>
      <c r="BW1519" s="70"/>
      <c r="BX1519" s="70"/>
      <c r="BY1519" s="70"/>
      <c r="BZ1519" s="70"/>
      <c r="CA1519" s="70"/>
    </row>
    <row r="1520" spans="2:79" s="67" customFormat="1" hidden="1">
      <c r="B1520" s="85"/>
      <c r="C1520" s="86"/>
      <c r="D1520" s="250"/>
      <c r="E1520" s="84"/>
      <c r="F1520" s="70"/>
      <c r="G1520" s="70"/>
      <c r="H1520" s="70"/>
      <c r="I1520" s="70"/>
      <c r="J1520" s="70"/>
      <c r="K1520" s="70"/>
      <c r="L1520" s="70"/>
      <c r="M1520" s="70"/>
      <c r="N1520" s="70"/>
      <c r="O1520" s="70"/>
      <c r="P1520" s="70"/>
      <c r="Q1520" s="70"/>
      <c r="R1520" s="70"/>
      <c r="S1520" s="70"/>
      <c r="T1520" s="70"/>
      <c r="U1520" s="70"/>
      <c r="V1520" s="70"/>
      <c r="W1520" s="70"/>
      <c r="X1520" s="70"/>
      <c r="Y1520" s="70"/>
      <c r="Z1520" s="70"/>
      <c r="AA1520" s="70"/>
      <c r="AB1520" s="70"/>
      <c r="AC1520" s="70"/>
      <c r="AD1520" s="70"/>
      <c r="AE1520" s="70"/>
      <c r="AF1520" s="70"/>
      <c r="AG1520" s="70"/>
      <c r="AH1520" s="70"/>
      <c r="AI1520" s="70"/>
      <c r="AJ1520" s="70"/>
      <c r="AK1520" s="70"/>
      <c r="AL1520" s="70"/>
      <c r="AM1520" s="70"/>
      <c r="AN1520" s="70"/>
      <c r="AO1520" s="70"/>
      <c r="AP1520" s="70"/>
      <c r="AQ1520" s="70"/>
      <c r="AR1520" s="70"/>
      <c r="AS1520" s="70"/>
      <c r="AT1520" s="70"/>
      <c r="AU1520" s="70"/>
      <c r="AV1520" s="70"/>
      <c r="AW1520" s="70"/>
      <c r="AX1520" s="70"/>
      <c r="AY1520" s="70"/>
      <c r="AZ1520" s="70"/>
      <c r="BA1520" s="70"/>
      <c r="BB1520" s="70"/>
      <c r="BC1520" s="70"/>
      <c r="BD1520" s="70"/>
      <c r="BE1520" s="70"/>
      <c r="BF1520" s="70"/>
      <c r="BG1520" s="70"/>
      <c r="BH1520" s="70"/>
      <c r="BI1520" s="70"/>
      <c r="BJ1520" s="70"/>
      <c r="BK1520" s="70"/>
      <c r="BL1520" s="70"/>
      <c r="BM1520" s="70"/>
      <c r="BN1520" s="70"/>
      <c r="BO1520" s="70"/>
      <c r="BP1520" s="70"/>
      <c r="BQ1520" s="70"/>
      <c r="BR1520" s="70"/>
      <c r="BS1520" s="70"/>
      <c r="BT1520" s="70"/>
      <c r="BU1520" s="70"/>
      <c r="BV1520" s="70"/>
      <c r="BW1520" s="70"/>
      <c r="BX1520" s="70"/>
      <c r="BY1520" s="70"/>
      <c r="BZ1520" s="70"/>
      <c r="CA1520" s="70"/>
    </row>
    <row r="1521" spans="2:79" s="67" customFormat="1" hidden="1">
      <c r="B1521" s="85"/>
      <c r="C1521" s="86"/>
      <c r="D1521" s="250"/>
      <c r="E1521" s="84"/>
      <c r="F1521" s="70"/>
      <c r="G1521" s="70"/>
      <c r="H1521" s="70"/>
      <c r="I1521" s="70"/>
      <c r="J1521" s="70"/>
      <c r="K1521" s="70"/>
      <c r="L1521" s="70"/>
      <c r="M1521" s="70"/>
      <c r="N1521" s="70"/>
      <c r="O1521" s="70"/>
      <c r="P1521" s="70"/>
      <c r="Q1521" s="70"/>
      <c r="R1521" s="70"/>
      <c r="S1521" s="70"/>
      <c r="T1521" s="70"/>
      <c r="U1521" s="70"/>
      <c r="V1521" s="70"/>
      <c r="W1521" s="70"/>
      <c r="X1521" s="70"/>
      <c r="Y1521" s="70"/>
      <c r="Z1521" s="70"/>
      <c r="AA1521" s="70"/>
      <c r="AB1521" s="70"/>
      <c r="AC1521" s="70"/>
      <c r="AD1521" s="70"/>
      <c r="AE1521" s="70"/>
      <c r="AF1521" s="70"/>
      <c r="AG1521" s="70"/>
      <c r="AH1521" s="70"/>
      <c r="AI1521" s="70"/>
      <c r="AJ1521" s="70"/>
      <c r="AK1521" s="70"/>
      <c r="AL1521" s="70"/>
      <c r="AM1521" s="70"/>
      <c r="AN1521" s="70"/>
      <c r="AO1521" s="70"/>
      <c r="AP1521" s="70"/>
      <c r="AQ1521" s="70"/>
      <c r="AR1521" s="70"/>
      <c r="AS1521" s="70"/>
      <c r="AT1521" s="70"/>
      <c r="AU1521" s="70"/>
      <c r="AV1521" s="70"/>
      <c r="AW1521" s="70"/>
      <c r="AX1521" s="70"/>
      <c r="AY1521" s="70"/>
      <c r="AZ1521" s="70"/>
      <c r="BA1521" s="70"/>
      <c r="BB1521" s="70"/>
      <c r="BC1521" s="70"/>
      <c r="BD1521" s="70"/>
      <c r="BE1521" s="70"/>
      <c r="BF1521" s="70"/>
      <c r="BG1521" s="70"/>
      <c r="BH1521" s="70"/>
      <c r="BI1521" s="70"/>
      <c r="BJ1521" s="70"/>
      <c r="BK1521" s="70"/>
      <c r="BL1521" s="70"/>
      <c r="BM1521" s="70"/>
      <c r="BN1521" s="70"/>
      <c r="BO1521" s="70"/>
      <c r="BP1521" s="70"/>
      <c r="BQ1521" s="70"/>
      <c r="BR1521" s="70"/>
      <c r="BS1521" s="70"/>
      <c r="BT1521" s="70"/>
      <c r="BU1521" s="70"/>
      <c r="BV1521" s="70"/>
      <c r="BW1521" s="70"/>
      <c r="BX1521" s="70"/>
      <c r="BY1521" s="70"/>
      <c r="BZ1521" s="70"/>
      <c r="CA1521" s="70"/>
    </row>
    <row r="1522" spans="2:79" s="67" customFormat="1" hidden="1">
      <c r="B1522" s="85"/>
      <c r="C1522" s="86"/>
      <c r="D1522" s="250"/>
      <c r="E1522" s="84"/>
      <c r="F1522" s="70"/>
      <c r="G1522" s="70"/>
      <c r="H1522" s="70"/>
      <c r="I1522" s="70"/>
      <c r="J1522" s="70"/>
      <c r="K1522" s="70"/>
      <c r="L1522" s="70"/>
      <c r="M1522" s="70"/>
      <c r="N1522" s="70"/>
      <c r="O1522" s="70"/>
      <c r="P1522" s="70"/>
      <c r="Q1522" s="70"/>
      <c r="R1522" s="70"/>
      <c r="S1522" s="70"/>
      <c r="T1522" s="70"/>
      <c r="U1522" s="70"/>
      <c r="V1522" s="70"/>
      <c r="W1522" s="70"/>
      <c r="X1522" s="70"/>
      <c r="Y1522" s="70"/>
      <c r="Z1522" s="70"/>
      <c r="AA1522" s="70"/>
      <c r="AB1522" s="70"/>
      <c r="AC1522" s="70"/>
      <c r="AD1522" s="70"/>
      <c r="AE1522" s="70"/>
      <c r="AF1522" s="70"/>
      <c r="AG1522" s="70"/>
      <c r="AH1522" s="70"/>
      <c r="AI1522" s="70"/>
      <c r="AJ1522" s="70"/>
      <c r="AK1522" s="70"/>
      <c r="AL1522" s="70"/>
      <c r="AM1522" s="70"/>
      <c r="AN1522" s="70"/>
      <c r="AO1522" s="70"/>
      <c r="AP1522" s="70"/>
      <c r="AQ1522" s="70"/>
      <c r="AR1522" s="70"/>
      <c r="AS1522" s="70"/>
      <c r="AT1522" s="70"/>
      <c r="AU1522" s="70"/>
      <c r="AV1522" s="70"/>
      <c r="AW1522" s="70"/>
      <c r="AX1522" s="70"/>
      <c r="AY1522" s="70"/>
      <c r="AZ1522" s="70"/>
      <c r="BA1522" s="70"/>
      <c r="BB1522" s="70"/>
      <c r="BC1522" s="70"/>
      <c r="BD1522" s="70"/>
      <c r="BE1522" s="70"/>
      <c r="BF1522" s="70"/>
      <c r="BG1522" s="70"/>
      <c r="BH1522" s="70"/>
      <c r="BI1522" s="70"/>
      <c r="BJ1522" s="70"/>
      <c r="BK1522" s="70"/>
      <c r="BL1522" s="70"/>
      <c r="BM1522" s="70"/>
      <c r="BN1522" s="70"/>
      <c r="BO1522" s="70"/>
      <c r="BP1522" s="70"/>
      <c r="BQ1522" s="70"/>
      <c r="BR1522" s="70"/>
      <c r="BS1522" s="70"/>
      <c r="BT1522" s="70"/>
      <c r="BU1522" s="70"/>
      <c r="BV1522" s="70"/>
      <c r="BW1522" s="70"/>
      <c r="BX1522" s="70"/>
      <c r="BY1522" s="70"/>
      <c r="BZ1522" s="70"/>
      <c r="CA1522" s="70"/>
    </row>
    <row r="1523" spans="2:79" s="67" customFormat="1" hidden="1">
      <c r="B1523" s="85"/>
      <c r="C1523" s="86"/>
      <c r="D1523" s="250"/>
      <c r="E1523" s="84"/>
      <c r="F1523" s="70"/>
      <c r="G1523" s="70"/>
      <c r="H1523" s="70"/>
      <c r="I1523" s="70"/>
      <c r="J1523" s="70"/>
      <c r="K1523" s="70"/>
      <c r="L1523" s="70"/>
      <c r="M1523" s="70"/>
      <c r="N1523" s="70"/>
      <c r="O1523" s="70"/>
      <c r="P1523" s="70"/>
      <c r="Q1523" s="70"/>
      <c r="R1523" s="70"/>
      <c r="S1523" s="70"/>
      <c r="T1523" s="70"/>
      <c r="U1523" s="70"/>
      <c r="V1523" s="70"/>
      <c r="W1523" s="70"/>
      <c r="X1523" s="70"/>
      <c r="Y1523" s="70"/>
      <c r="Z1523" s="70"/>
      <c r="AA1523" s="70"/>
      <c r="AB1523" s="70"/>
      <c r="AC1523" s="70"/>
      <c r="AD1523" s="70"/>
      <c r="AE1523" s="70"/>
      <c r="AF1523" s="70"/>
      <c r="AG1523" s="70"/>
      <c r="AH1523" s="70"/>
      <c r="AI1523" s="70"/>
      <c r="AJ1523" s="70"/>
      <c r="AK1523" s="70"/>
      <c r="AL1523" s="70"/>
      <c r="AM1523" s="70"/>
      <c r="AN1523" s="70"/>
      <c r="AO1523" s="70"/>
      <c r="AP1523" s="70"/>
      <c r="AQ1523" s="70"/>
      <c r="AR1523" s="70"/>
      <c r="AS1523" s="70"/>
      <c r="AT1523" s="70"/>
      <c r="AU1523" s="70"/>
      <c r="AV1523" s="70"/>
      <c r="AW1523" s="70"/>
      <c r="AX1523" s="70"/>
      <c r="AY1523" s="70"/>
      <c r="AZ1523" s="70"/>
      <c r="BA1523" s="70"/>
      <c r="BB1523" s="70"/>
      <c r="BC1523" s="70"/>
      <c r="BD1523" s="70"/>
      <c r="BE1523" s="70"/>
      <c r="BF1523" s="70"/>
      <c r="BG1523" s="70"/>
      <c r="BH1523" s="70"/>
      <c r="BI1523" s="70"/>
      <c r="BJ1523" s="70"/>
      <c r="BK1523" s="70"/>
      <c r="BL1523" s="70"/>
      <c r="BM1523" s="70"/>
      <c r="BN1523" s="70"/>
      <c r="BO1523" s="70"/>
      <c r="BP1523" s="70"/>
      <c r="BQ1523" s="70"/>
      <c r="BR1523" s="70"/>
      <c r="BS1523" s="70"/>
      <c r="BT1523" s="70"/>
      <c r="BU1523" s="70"/>
      <c r="BV1523" s="70"/>
      <c r="BW1523" s="70"/>
      <c r="BX1523" s="70"/>
      <c r="BY1523" s="70"/>
      <c r="BZ1523" s="70"/>
      <c r="CA1523" s="70"/>
    </row>
    <row r="1524" spans="2:79" s="67" customFormat="1" hidden="1">
      <c r="B1524" s="85"/>
      <c r="C1524" s="86"/>
      <c r="D1524" s="250"/>
      <c r="E1524" s="84"/>
      <c r="F1524" s="70"/>
      <c r="G1524" s="70"/>
      <c r="H1524" s="70"/>
      <c r="I1524" s="70"/>
      <c r="J1524" s="70"/>
      <c r="K1524" s="70"/>
      <c r="L1524" s="70"/>
      <c r="M1524" s="70"/>
      <c r="N1524" s="70"/>
      <c r="O1524" s="70"/>
      <c r="P1524" s="70"/>
      <c r="Q1524" s="70"/>
      <c r="R1524" s="70"/>
      <c r="S1524" s="70"/>
      <c r="T1524" s="70"/>
      <c r="U1524" s="70"/>
      <c r="V1524" s="70"/>
      <c r="W1524" s="70"/>
      <c r="X1524" s="70"/>
      <c r="Y1524" s="70"/>
      <c r="Z1524" s="70"/>
      <c r="AA1524" s="70"/>
      <c r="AB1524" s="70"/>
      <c r="AC1524" s="70"/>
      <c r="AD1524" s="70"/>
      <c r="AE1524" s="70"/>
      <c r="AF1524" s="70"/>
      <c r="AG1524" s="70"/>
      <c r="AH1524" s="70"/>
      <c r="AI1524" s="70"/>
      <c r="AJ1524" s="70"/>
      <c r="AK1524" s="70"/>
      <c r="AL1524" s="70"/>
      <c r="AM1524" s="70"/>
      <c r="AN1524" s="70"/>
      <c r="AO1524" s="70"/>
      <c r="AP1524" s="70"/>
      <c r="AQ1524" s="70"/>
      <c r="AR1524" s="70"/>
      <c r="AS1524" s="70"/>
      <c r="AT1524" s="70"/>
      <c r="AU1524" s="70"/>
      <c r="AV1524" s="70"/>
      <c r="AW1524" s="70"/>
      <c r="AX1524" s="70"/>
      <c r="AY1524" s="70"/>
      <c r="AZ1524" s="70"/>
      <c r="BA1524" s="70"/>
      <c r="BB1524" s="70"/>
      <c r="BC1524" s="70"/>
      <c r="BD1524" s="70"/>
      <c r="BE1524" s="70"/>
      <c r="BF1524" s="70"/>
      <c r="BG1524" s="70"/>
      <c r="BH1524" s="70"/>
      <c r="BI1524" s="70"/>
      <c r="BJ1524" s="70"/>
      <c r="BK1524" s="70"/>
      <c r="BL1524" s="70"/>
      <c r="BM1524" s="70"/>
      <c r="BN1524" s="70"/>
      <c r="BO1524" s="70"/>
      <c r="BP1524" s="70"/>
      <c r="BQ1524" s="70"/>
      <c r="BR1524" s="70"/>
      <c r="BS1524" s="70"/>
      <c r="BT1524" s="70"/>
      <c r="BU1524" s="70"/>
      <c r="BV1524" s="70"/>
      <c r="BW1524" s="70"/>
      <c r="BX1524" s="70"/>
      <c r="BY1524" s="70"/>
      <c r="BZ1524" s="70"/>
      <c r="CA1524" s="70"/>
    </row>
    <row r="1525" spans="2:79" s="67" customFormat="1" hidden="1">
      <c r="B1525" s="85"/>
      <c r="C1525" s="86"/>
      <c r="D1525" s="250"/>
      <c r="E1525" s="84"/>
      <c r="F1525" s="70"/>
      <c r="G1525" s="70"/>
      <c r="H1525" s="70"/>
      <c r="I1525" s="70"/>
      <c r="J1525" s="70"/>
      <c r="K1525" s="70"/>
      <c r="L1525" s="70"/>
      <c r="M1525" s="70"/>
      <c r="N1525" s="70"/>
      <c r="O1525" s="70"/>
      <c r="P1525" s="70"/>
      <c r="Q1525" s="70"/>
      <c r="R1525" s="70"/>
      <c r="S1525" s="70"/>
      <c r="T1525" s="70"/>
      <c r="U1525" s="70"/>
      <c r="V1525" s="70"/>
      <c r="W1525" s="70"/>
      <c r="X1525" s="70"/>
      <c r="Y1525" s="70"/>
      <c r="Z1525" s="70"/>
      <c r="AA1525" s="70"/>
      <c r="AB1525" s="70"/>
      <c r="AC1525" s="70"/>
      <c r="AD1525" s="70"/>
      <c r="AE1525" s="70"/>
      <c r="AF1525" s="70"/>
      <c r="AG1525" s="70"/>
      <c r="AH1525" s="70"/>
      <c r="AI1525" s="70"/>
      <c r="AJ1525" s="70"/>
      <c r="AK1525" s="70"/>
      <c r="AL1525" s="70"/>
      <c r="AM1525" s="70"/>
      <c r="AN1525" s="70"/>
      <c r="AO1525" s="70"/>
      <c r="AP1525" s="70"/>
      <c r="AQ1525" s="70"/>
      <c r="AR1525" s="70"/>
      <c r="AS1525" s="70"/>
      <c r="AT1525" s="70"/>
      <c r="AU1525" s="70"/>
      <c r="AV1525" s="70"/>
      <c r="AW1525" s="70"/>
      <c r="AX1525" s="70"/>
      <c r="AY1525" s="70"/>
      <c r="AZ1525" s="70"/>
      <c r="BA1525" s="70"/>
      <c r="BB1525" s="70"/>
      <c r="BC1525" s="70"/>
      <c r="BD1525" s="70"/>
      <c r="BE1525" s="70"/>
      <c r="BF1525" s="70"/>
      <c r="BG1525" s="70"/>
      <c r="BH1525" s="70"/>
      <c r="BI1525" s="70"/>
      <c r="BJ1525" s="70"/>
      <c r="BK1525" s="70"/>
      <c r="BL1525" s="70"/>
      <c r="BM1525" s="70"/>
      <c r="BN1525" s="70"/>
      <c r="BO1525" s="70"/>
      <c r="BP1525" s="70"/>
      <c r="BQ1525" s="70"/>
      <c r="BR1525" s="70"/>
      <c r="BS1525" s="70"/>
      <c r="BT1525" s="70"/>
      <c r="BU1525" s="70"/>
      <c r="BV1525" s="70"/>
      <c r="BW1525" s="70"/>
      <c r="BX1525" s="70"/>
      <c r="BY1525" s="70"/>
      <c r="BZ1525" s="70"/>
      <c r="CA1525" s="70"/>
    </row>
    <row r="1526" spans="2:79" s="67" customFormat="1" hidden="1">
      <c r="B1526" s="85"/>
      <c r="C1526" s="86"/>
      <c r="D1526" s="250"/>
      <c r="E1526" s="84"/>
      <c r="F1526" s="70"/>
      <c r="G1526" s="70"/>
      <c r="H1526" s="70"/>
      <c r="I1526" s="70"/>
      <c r="J1526" s="70"/>
      <c r="K1526" s="70"/>
      <c r="L1526" s="70"/>
      <c r="M1526" s="70"/>
      <c r="N1526" s="70"/>
      <c r="O1526" s="70"/>
      <c r="P1526" s="70"/>
      <c r="Q1526" s="70"/>
      <c r="R1526" s="70"/>
      <c r="S1526" s="70"/>
      <c r="T1526" s="70"/>
      <c r="U1526" s="70"/>
      <c r="V1526" s="70"/>
      <c r="W1526" s="70"/>
      <c r="X1526" s="70"/>
      <c r="Y1526" s="70"/>
      <c r="Z1526" s="70"/>
      <c r="AA1526" s="70"/>
      <c r="AB1526" s="70"/>
      <c r="AC1526" s="70"/>
      <c r="AD1526" s="70"/>
      <c r="AE1526" s="70"/>
      <c r="AF1526" s="70"/>
      <c r="AG1526" s="70"/>
      <c r="AH1526" s="70"/>
      <c r="AI1526" s="70"/>
      <c r="AJ1526" s="70"/>
      <c r="AK1526" s="70"/>
      <c r="AL1526" s="70"/>
      <c r="AM1526" s="70"/>
      <c r="AN1526" s="70"/>
      <c r="AO1526" s="70"/>
      <c r="AP1526" s="70"/>
      <c r="AQ1526" s="70"/>
      <c r="AR1526" s="70"/>
      <c r="AS1526" s="70"/>
      <c r="AT1526" s="70"/>
      <c r="AU1526" s="70"/>
      <c r="AV1526" s="70"/>
      <c r="AW1526" s="70"/>
      <c r="AX1526" s="70"/>
      <c r="AY1526" s="70"/>
      <c r="AZ1526" s="70"/>
      <c r="BA1526" s="70"/>
      <c r="BB1526" s="70"/>
      <c r="BC1526" s="70"/>
      <c r="BD1526" s="70"/>
      <c r="BE1526" s="70"/>
      <c r="BF1526" s="70"/>
      <c r="BG1526" s="70"/>
      <c r="BH1526" s="70"/>
      <c r="BI1526" s="70"/>
      <c r="BJ1526" s="70"/>
      <c r="BK1526" s="70"/>
      <c r="BL1526" s="70"/>
      <c r="BM1526" s="70"/>
      <c r="BN1526" s="70"/>
      <c r="BO1526" s="70"/>
      <c r="BP1526" s="70"/>
      <c r="BQ1526" s="70"/>
      <c r="BR1526" s="70"/>
      <c r="BS1526" s="70"/>
      <c r="BT1526" s="70"/>
      <c r="BU1526" s="70"/>
      <c r="BV1526" s="70"/>
      <c r="BW1526" s="70"/>
      <c r="BX1526" s="70"/>
      <c r="BY1526" s="70"/>
      <c r="BZ1526" s="70"/>
      <c r="CA1526" s="70"/>
    </row>
    <row r="1527" spans="2:79" s="67" customFormat="1" hidden="1">
      <c r="B1527" s="85"/>
      <c r="C1527" s="86"/>
      <c r="D1527" s="250"/>
      <c r="E1527" s="84"/>
      <c r="F1527" s="70"/>
      <c r="G1527" s="70"/>
      <c r="H1527" s="70"/>
      <c r="I1527" s="70"/>
      <c r="J1527" s="70"/>
      <c r="K1527" s="70"/>
      <c r="L1527" s="70"/>
      <c r="M1527" s="70"/>
      <c r="N1527" s="70"/>
      <c r="O1527" s="70"/>
      <c r="P1527" s="70"/>
      <c r="Q1527" s="70"/>
      <c r="R1527" s="70"/>
      <c r="S1527" s="70"/>
      <c r="T1527" s="70"/>
      <c r="U1527" s="70"/>
      <c r="V1527" s="70"/>
      <c r="W1527" s="70"/>
      <c r="X1527" s="70"/>
      <c r="Y1527" s="70"/>
      <c r="Z1527" s="70"/>
      <c r="AA1527" s="70"/>
      <c r="AB1527" s="70"/>
      <c r="AC1527" s="70"/>
      <c r="AD1527" s="70"/>
      <c r="AE1527" s="70"/>
      <c r="AF1527" s="70"/>
      <c r="AG1527" s="70"/>
      <c r="AH1527" s="70"/>
      <c r="AI1527" s="70"/>
      <c r="AJ1527" s="70"/>
      <c r="AK1527" s="70"/>
      <c r="AL1527" s="70"/>
      <c r="AM1527" s="70"/>
      <c r="AN1527" s="70"/>
      <c r="AO1527" s="70"/>
      <c r="AP1527" s="70"/>
      <c r="AQ1527" s="70"/>
      <c r="AR1527" s="70"/>
      <c r="AS1527" s="70"/>
      <c r="AT1527" s="70"/>
      <c r="AU1527" s="70"/>
      <c r="AV1527" s="70"/>
      <c r="AW1527" s="70"/>
      <c r="AX1527" s="70"/>
      <c r="AY1527" s="70"/>
      <c r="AZ1527" s="70"/>
      <c r="BA1527" s="70"/>
      <c r="BB1527" s="70"/>
      <c r="BC1527" s="70"/>
      <c r="BD1527" s="70"/>
      <c r="BE1527" s="70"/>
      <c r="BF1527" s="70"/>
      <c r="BG1527" s="70"/>
      <c r="BH1527" s="70"/>
      <c r="BI1527" s="70"/>
      <c r="BJ1527" s="70"/>
      <c r="BK1527" s="70"/>
      <c r="BL1527" s="70"/>
      <c r="BM1527" s="70"/>
      <c r="BN1527" s="70"/>
      <c r="BO1527" s="70"/>
      <c r="BP1527" s="70"/>
      <c r="BQ1527" s="70"/>
      <c r="BR1527" s="70"/>
      <c r="BS1527" s="70"/>
      <c r="BT1527" s="70"/>
      <c r="BU1527" s="70"/>
      <c r="BV1527" s="70"/>
      <c r="BW1527" s="70"/>
      <c r="BX1527" s="70"/>
      <c r="BY1527" s="70"/>
      <c r="BZ1527" s="70"/>
      <c r="CA1527" s="70"/>
    </row>
    <row r="1528" spans="2:79" s="67" customFormat="1" hidden="1">
      <c r="B1528" s="85"/>
      <c r="C1528" s="86"/>
      <c r="D1528" s="250"/>
      <c r="E1528" s="84"/>
      <c r="F1528" s="70"/>
      <c r="G1528" s="70"/>
      <c r="H1528" s="70"/>
      <c r="I1528" s="70"/>
      <c r="J1528" s="70"/>
      <c r="K1528" s="70"/>
      <c r="L1528" s="70"/>
      <c r="M1528" s="70"/>
      <c r="N1528" s="70"/>
      <c r="O1528" s="70"/>
      <c r="P1528" s="70"/>
      <c r="Q1528" s="70"/>
      <c r="R1528" s="70"/>
      <c r="S1528" s="70"/>
      <c r="T1528" s="70"/>
      <c r="U1528" s="70"/>
      <c r="V1528" s="70"/>
      <c r="W1528" s="70"/>
      <c r="X1528" s="70"/>
      <c r="Y1528" s="70"/>
      <c r="Z1528" s="70"/>
      <c r="AA1528" s="70"/>
      <c r="AB1528" s="70"/>
      <c r="AC1528" s="70"/>
      <c r="AD1528" s="70"/>
      <c r="AE1528" s="70"/>
      <c r="AF1528" s="70"/>
      <c r="AG1528" s="70"/>
      <c r="AH1528" s="70"/>
      <c r="AI1528" s="70"/>
      <c r="AJ1528" s="70"/>
      <c r="AK1528" s="70"/>
      <c r="AL1528" s="70"/>
      <c r="AM1528" s="70"/>
      <c r="AN1528" s="70"/>
      <c r="AO1528" s="70"/>
      <c r="AP1528" s="70"/>
      <c r="AQ1528" s="70"/>
      <c r="AR1528" s="70"/>
      <c r="AS1528" s="70"/>
      <c r="AT1528" s="70"/>
      <c r="AU1528" s="70"/>
      <c r="AV1528" s="70"/>
      <c r="AW1528" s="70"/>
      <c r="AX1528" s="70"/>
      <c r="AY1528" s="70"/>
      <c r="AZ1528" s="70"/>
      <c r="BA1528" s="70"/>
      <c r="BB1528" s="70"/>
      <c r="BC1528" s="70"/>
      <c r="BD1528" s="70"/>
      <c r="BE1528" s="70"/>
      <c r="BF1528" s="70"/>
      <c r="BG1528" s="70"/>
      <c r="BH1528" s="70"/>
      <c r="BI1528" s="70"/>
      <c r="BJ1528" s="70"/>
      <c r="BK1528" s="70"/>
      <c r="BL1528" s="70"/>
      <c r="BM1528" s="70"/>
      <c r="BN1528" s="70"/>
      <c r="BO1528" s="70"/>
      <c r="BP1528" s="70"/>
      <c r="BQ1528" s="70"/>
      <c r="BR1528" s="70"/>
      <c r="BS1528" s="70"/>
      <c r="BT1528" s="70"/>
      <c r="BU1528" s="70"/>
      <c r="BV1528" s="70"/>
      <c r="BW1528" s="70"/>
      <c r="BX1528" s="70"/>
      <c r="BY1528" s="70"/>
      <c r="BZ1528" s="70"/>
      <c r="CA1528" s="70"/>
    </row>
    <row r="1529" spans="2:79" s="67" customFormat="1" hidden="1">
      <c r="B1529" s="85"/>
      <c r="C1529" s="86"/>
      <c r="D1529" s="250"/>
      <c r="E1529" s="84"/>
      <c r="F1529" s="70"/>
      <c r="G1529" s="70"/>
      <c r="H1529" s="70"/>
      <c r="I1529" s="70"/>
      <c r="J1529" s="70"/>
      <c r="K1529" s="70"/>
      <c r="L1529" s="70"/>
      <c r="M1529" s="70"/>
      <c r="N1529" s="70"/>
      <c r="O1529" s="70"/>
      <c r="P1529" s="70"/>
      <c r="Q1529" s="70"/>
      <c r="R1529" s="70"/>
      <c r="S1529" s="70"/>
      <c r="T1529" s="70"/>
      <c r="U1529" s="70"/>
      <c r="V1529" s="70"/>
      <c r="W1529" s="70"/>
      <c r="X1529" s="70"/>
      <c r="Y1529" s="70"/>
      <c r="Z1529" s="70"/>
      <c r="AA1529" s="70"/>
      <c r="AB1529" s="70"/>
      <c r="AC1529" s="70"/>
      <c r="AD1529" s="70"/>
      <c r="AE1529" s="70"/>
      <c r="AF1529" s="70"/>
      <c r="AG1529" s="70"/>
      <c r="AH1529" s="70"/>
      <c r="AI1529" s="70"/>
      <c r="AJ1529" s="70"/>
      <c r="AK1529" s="70"/>
      <c r="AL1529" s="70"/>
      <c r="AM1529" s="70"/>
      <c r="AN1529" s="70"/>
      <c r="AO1529" s="70"/>
      <c r="AP1529" s="70"/>
      <c r="AQ1529" s="70"/>
      <c r="AR1529" s="70"/>
      <c r="AS1529" s="70"/>
      <c r="AT1529" s="70"/>
      <c r="AU1529" s="70"/>
      <c r="AV1529" s="70"/>
      <c r="AW1529" s="70"/>
      <c r="AX1529" s="70"/>
      <c r="AY1529" s="70"/>
      <c r="AZ1529" s="70"/>
      <c r="BA1529" s="70"/>
      <c r="BB1529" s="70"/>
      <c r="BC1529" s="70"/>
      <c r="BD1529" s="70"/>
      <c r="BE1529" s="70"/>
      <c r="BF1529" s="70"/>
      <c r="BG1529" s="70"/>
      <c r="BH1529" s="70"/>
      <c r="BI1529" s="70"/>
      <c r="BJ1529" s="70"/>
      <c r="BK1529" s="70"/>
      <c r="BL1529" s="70"/>
      <c r="BM1529" s="70"/>
      <c r="BN1529" s="70"/>
      <c r="BO1529" s="70"/>
      <c r="BP1529" s="70"/>
      <c r="BQ1529" s="70"/>
      <c r="BR1529" s="70"/>
      <c r="BS1529" s="70"/>
      <c r="BT1529" s="70"/>
      <c r="BU1529" s="70"/>
      <c r="BV1529" s="70"/>
      <c r="BW1529" s="70"/>
      <c r="BX1529" s="70"/>
      <c r="BY1529" s="70"/>
      <c r="BZ1529" s="70"/>
      <c r="CA1529" s="70"/>
    </row>
    <row r="1530" spans="2:79" s="67" customFormat="1" hidden="1">
      <c r="B1530" s="85"/>
      <c r="C1530" s="86"/>
      <c r="D1530" s="250"/>
      <c r="E1530" s="84"/>
      <c r="F1530" s="70"/>
      <c r="G1530" s="70"/>
      <c r="H1530" s="70"/>
      <c r="I1530" s="70"/>
      <c r="J1530" s="70"/>
      <c r="K1530" s="70"/>
      <c r="L1530" s="70"/>
      <c r="M1530" s="70"/>
      <c r="N1530" s="70"/>
      <c r="O1530" s="70"/>
      <c r="P1530" s="70"/>
      <c r="Q1530" s="70"/>
      <c r="R1530" s="70"/>
      <c r="S1530" s="70"/>
      <c r="T1530" s="70"/>
      <c r="U1530" s="70"/>
      <c r="V1530" s="70"/>
      <c r="W1530" s="70"/>
      <c r="X1530" s="70"/>
      <c r="Y1530" s="70"/>
      <c r="Z1530" s="70"/>
      <c r="AA1530" s="70"/>
      <c r="AB1530" s="70"/>
      <c r="AC1530" s="70"/>
      <c r="AD1530" s="70"/>
      <c r="AE1530" s="70"/>
      <c r="AF1530" s="70"/>
      <c r="AG1530" s="70"/>
      <c r="AH1530" s="70"/>
      <c r="AI1530" s="70"/>
      <c r="AJ1530" s="70"/>
      <c r="AK1530" s="70"/>
      <c r="AL1530" s="70"/>
      <c r="AM1530" s="70"/>
      <c r="AN1530" s="70"/>
      <c r="AO1530" s="70"/>
      <c r="AP1530" s="70"/>
      <c r="AQ1530" s="70"/>
      <c r="AR1530" s="70"/>
      <c r="AS1530" s="70"/>
      <c r="AT1530" s="70"/>
      <c r="AU1530" s="70"/>
      <c r="AV1530" s="70"/>
      <c r="AW1530" s="70"/>
      <c r="AX1530" s="70"/>
      <c r="AY1530" s="70"/>
      <c r="AZ1530" s="70"/>
      <c r="BA1530" s="70"/>
      <c r="BB1530" s="70"/>
      <c r="BC1530" s="70"/>
      <c r="BD1530" s="70"/>
      <c r="BE1530" s="70"/>
      <c r="BF1530" s="70"/>
      <c r="BG1530" s="70"/>
      <c r="BH1530" s="70"/>
      <c r="BI1530" s="70"/>
      <c r="BJ1530" s="70"/>
      <c r="BK1530" s="70"/>
      <c r="BL1530" s="70"/>
      <c r="BM1530" s="70"/>
      <c r="BN1530" s="70"/>
      <c r="BO1530" s="70"/>
      <c r="BP1530" s="70"/>
      <c r="BQ1530" s="70"/>
      <c r="BR1530" s="70"/>
      <c r="BS1530" s="70"/>
      <c r="BT1530" s="70"/>
      <c r="BU1530" s="70"/>
      <c r="BV1530" s="70"/>
      <c r="BW1530" s="70"/>
      <c r="BX1530" s="70"/>
      <c r="BY1530" s="70"/>
      <c r="BZ1530" s="70"/>
      <c r="CA1530" s="70"/>
    </row>
    <row r="1531" spans="2:79" s="67" customFormat="1" hidden="1">
      <c r="B1531" s="85"/>
      <c r="C1531" s="86"/>
      <c r="D1531" s="250"/>
      <c r="E1531" s="84"/>
      <c r="F1531" s="70"/>
      <c r="G1531" s="70"/>
      <c r="H1531" s="70"/>
      <c r="I1531" s="70"/>
      <c r="J1531" s="70"/>
      <c r="K1531" s="70"/>
      <c r="L1531" s="70"/>
      <c r="M1531" s="70"/>
      <c r="N1531" s="70"/>
      <c r="O1531" s="70"/>
      <c r="P1531" s="70"/>
      <c r="Q1531" s="70"/>
      <c r="R1531" s="70"/>
      <c r="S1531" s="70"/>
      <c r="T1531" s="70"/>
      <c r="U1531" s="70"/>
      <c r="V1531" s="70"/>
      <c r="W1531" s="70"/>
      <c r="X1531" s="70"/>
      <c r="Y1531" s="70"/>
      <c r="Z1531" s="70"/>
      <c r="AA1531" s="70"/>
      <c r="AB1531" s="70"/>
      <c r="AC1531" s="70"/>
      <c r="AD1531" s="70"/>
      <c r="AE1531" s="70"/>
      <c r="AF1531" s="70"/>
      <c r="AG1531" s="70"/>
      <c r="AH1531" s="70"/>
      <c r="AI1531" s="70"/>
      <c r="AJ1531" s="70"/>
      <c r="AK1531" s="70"/>
      <c r="AL1531" s="70"/>
      <c r="AM1531" s="70"/>
      <c r="AN1531" s="70"/>
      <c r="AO1531" s="70"/>
      <c r="AP1531" s="70"/>
      <c r="AQ1531" s="70"/>
      <c r="AR1531" s="70"/>
      <c r="AS1531" s="70"/>
      <c r="AT1531" s="70"/>
      <c r="AU1531" s="70"/>
      <c r="AV1531" s="70"/>
      <c r="AW1531" s="70"/>
      <c r="AX1531" s="70"/>
      <c r="AY1531" s="70"/>
      <c r="AZ1531" s="70"/>
      <c r="BA1531" s="70"/>
      <c r="BB1531" s="70"/>
      <c r="BC1531" s="70"/>
      <c r="BD1531" s="70"/>
      <c r="BE1531" s="70"/>
      <c r="BF1531" s="70"/>
      <c r="BG1531" s="70"/>
      <c r="BH1531" s="70"/>
      <c r="BI1531" s="70"/>
      <c r="BJ1531" s="70"/>
      <c r="BK1531" s="70"/>
      <c r="BL1531" s="70"/>
      <c r="BM1531" s="70"/>
      <c r="BN1531" s="70"/>
      <c r="BO1531" s="70"/>
      <c r="BP1531" s="70"/>
      <c r="BQ1531" s="70"/>
      <c r="BR1531" s="70"/>
      <c r="BS1531" s="70"/>
      <c r="BT1531" s="70"/>
      <c r="BU1531" s="70"/>
      <c r="BV1531" s="70"/>
      <c r="BW1531" s="70"/>
      <c r="BX1531" s="70"/>
      <c r="BY1531" s="70"/>
      <c r="BZ1531" s="70"/>
      <c r="CA1531" s="70"/>
    </row>
    <row r="1532" spans="2:79" s="67" customFormat="1" hidden="1">
      <c r="B1532" s="85"/>
      <c r="C1532" s="86"/>
      <c r="D1532" s="250"/>
      <c r="E1532" s="84"/>
      <c r="F1532" s="70"/>
      <c r="G1532" s="70"/>
      <c r="H1532" s="70"/>
      <c r="I1532" s="70"/>
      <c r="J1532" s="70"/>
      <c r="K1532" s="70"/>
      <c r="L1532" s="70"/>
      <c r="M1532" s="70"/>
      <c r="N1532" s="70"/>
      <c r="O1532" s="70"/>
      <c r="P1532" s="70"/>
      <c r="Q1532" s="70"/>
      <c r="R1532" s="70"/>
      <c r="S1532" s="70"/>
      <c r="T1532" s="70"/>
      <c r="U1532" s="70"/>
      <c r="V1532" s="70"/>
      <c r="W1532" s="70"/>
      <c r="X1532" s="70"/>
      <c r="Y1532" s="70"/>
      <c r="Z1532" s="70"/>
      <c r="AA1532" s="70"/>
      <c r="AB1532" s="70"/>
      <c r="AC1532" s="70"/>
      <c r="AD1532" s="70"/>
      <c r="AE1532" s="70"/>
      <c r="AF1532" s="70"/>
      <c r="AG1532" s="70"/>
      <c r="AH1532" s="70"/>
      <c r="AI1532" s="70"/>
      <c r="AJ1532" s="70"/>
      <c r="AK1532" s="70"/>
      <c r="AL1532" s="70"/>
      <c r="AM1532" s="70"/>
      <c r="AN1532" s="70"/>
      <c r="AO1532" s="70"/>
      <c r="AP1532" s="70"/>
      <c r="AQ1532" s="70"/>
      <c r="AR1532" s="70"/>
      <c r="AS1532" s="70"/>
      <c r="AT1532" s="70"/>
      <c r="AU1532" s="70"/>
      <c r="AV1532" s="70"/>
      <c r="AW1532" s="70"/>
      <c r="AX1532" s="70"/>
      <c r="AY1532" s="70"/>
      <c r="AZ1532" s="70"/>
      <c r="BA1532" s="70"/>
      <c r="BB1532" s="70"/>
      <c r="BC1532" s="70"/>
      <c r="BD1532" s="70"/>
      <c r="BE1532" s="70"/>
      <c r="BF1532" s="70"/>
      <c r="BG1532" s="70"/>
      <c r="BH1532" s="70"/>
      <c r="BI1532" s="70"/>
      <c r="BJ1532" s="70"/>
      <c r="BK1532" s="70"/>
      <c r="BL1532" s="70"/>
      <c r="BM1532" s="70"/>
      <c r="BN1532" s="70"/>
      <c r="BO1532" s="70"/>
      <c r="BP1532" s="70"/>
      <c r="BQ1532" s="70"/>
      <c r="BR1532" s="70"/>
      <c r="BS1532" s="70"/>
      <c r="BT1532" s="70"/>
      <c r="BU1532" s="70"/>
      <c r="BV1532" s="70"/>
      <c r="BW1532" s="70"/>
      <c r="BX1532" s="70"/>
      <c r="BY1532" s="70"/>
      <c r="BZ1532" s="70"/>
      <c r="CA1532" s="70"/>
    </row>
    <row r="1533" spans="2:79" s="67" customFormat="1" hidden="1">
      <c r="B1533" s="85"/>
      <c r="C1533" s="86"/>
      <c r="D1533" s="250"/>
      <c r="E1533" s="84"/>
      <c r="F1533" s="70"/>
      <c r="G1533" s="70"/>
      <c r="H1533" s="70"/>
      <c r="I1533" s="70"/>
      <c r="J1533" s="70"/>
      <c r="K1533" s="70"/>
      <c r="L1533" s="70"/>
      <c r="M1533" s="70"/>
      <c r="N1533" s="70"/>
      <c r="O1533" s="70"/>
      <c r="P1533" s="70"/>
      <c r="Q1533" s="70"/>
      <c r="R1533" s="70"/>
      <c r="S1533" s="70"/>
      <c r="T1533" s="70"/>
      <c r="U1533" s="70"/>
      <c r="V1533" s="70"/>
      <c r="W1533" s="70"/>
      <c r="X1533" s="70"/>
      <c r="Y1533" s="70"/>
      <c r="Z1533" s="70"/>
      <c r="AA1533" s="70"/>
      <c r="AB1533" s="70"/>
      <c r="AC1533" s="70"/>
      <c r="AD1533" s="70"/>
      <c r="AE1533" s="70"/>
      <c r="AF1533" s="70"/>
      <c r="AG1533" s="70"/>
      <c r="AH1533" s="70"/>
      <c r="AI1533" s="70"/>
      <c r="AJ1533" s="70"/>
      <c r="AK1533" s="70"/>
      <c r="AL1533" s="70"/>
      <c r="AM1533" s="70"/>
      <c r="AN1533" s="70"/>
      <c r="AO1533" s="70"/>
      <c r="AP1533" s="70"/>
      <c r="AQ1533" s="70"/>
      <c r="AR1533" s="70"/>
      <c r="AS1533" s="70"/>
      <c r="AT1533" s="70"/>
      <c r="AU1533" s="70"/>
      <c r="AV1533" s="70"/>
      <c r="AW1533" s="70"/>
      <c r="AX1533" s="70"/>
      <c r="AY1533" s="70"/>
      <c r="AZ1533" s="70"/>
      <c r="BA1533" s="70"/>
      <c r="BB1533" s="70"/>
      <c r="BC1533" s="70"/>
      <c r="BD1533" s="70"/>
      <c r="BE1533" s="70"/>
      <c r="BF1533" s="70"/>
      <c r="BG1533" s="70"/>
      <c r="BH1533" s="70"/>
      <c r="BI1533" s="70"/>
      <c r="BJ1533" s="70"/>
      <c r="BK1533" s="70"/>
      <c r="BL1533" s="70"/>
      <c r="BM1533" s="70"/>
      <c r="BN1533" s="70"/>
      <c r="BO1533" s="70"/>
      <c r="BP1533" s="70"/>
      <c r="BQ1533" s="70"/>
      <c r="BR1533" s="70"/>
      <c r="BS1533" s="70"/>
      <c r="BT1533" s="70"/>
      <c r="BU1533" s="70"/>
      <c r="BV1533" s="70"/>
      <c r="BW1533" s="70"/>
      <c r="BX1533" s="70"/>
      <c r="BY1533" s="70"/>
      <c r="BZ1533" s="70"/>
      <c r="CA1533" s="70"/>
    </row>
    <row r="1534" spans="2:79" s="67" customFormat="1" hidden="1">
      <c r="B1534" s="85"/>
      <c r="C1534" s="86"/>
      <c r="D1534" s="250"/>
      <c r="E1534" s="84"/>
      <c r="F1534" s="70"/>
      <c r="G1534" s="70"/>
      <c r="H1534" s="70"/>
      <c r="I1534" s="70"/>
      <c r="J1534" s="70"/>
      <c r="K1534" s="70"/>
      <c r="L1534" s="70"/>
      <c r="M1534" s="70"/>
      <c r="N1534" s="70"/>
      <c r="O1534" s="70"/>
      <c r="P1534" s="70"/>
      <c r="Q1534" s="70"/>
      <c r="R1534" s="70"/>
      <c r="S1534" s="70"/>
      <c r="T1534" s="70"/>
      <c r="U1534" s="70"/>
      <c r="V1534" s="70"/>
      <c r="W1534" s="70"/>
      <c r="X1534" s="70"/>
      <c r="Y1534" s="70"/>
      <c r="Z1534" s="70"/>
      <c r="AA1534" s="70"/>
      <c r="AB1534" s="70"/>
      <c r="AC1534" s="70"/>
      <c r="AD1534" s="70"/>
      <c r="AE1534" s="70"/>
      <c r="AF1534" s="70"/>
      <c r="AG1534" s="70"/>
      <c r="AH1534" s="70"/>
      <c r="AI1534" s="70"/>
      <c r="AJ1534" s="70"/>
      <c r="AK1534" s="70"/>
      <c r="AL1534" s="70"/>
      <c r="AM1534" s="70"/>
      <c r="AN1534" s="70"/>
      <c r="AO1534" s="70"/>
      <c r="AP1534" s="70"/>
      <c r="AQ1534" s="70"/>
      <c r="AR1534" s="70"/>
      <c r="AS1534" s="70"/>
      <c r="AT1534" s="70"/>
      <c r="AU1534" s="70"/>
      <c r="AV1534" s="70"/>
      <c r="AW1534" s="70"/>
      <c r="AX1534" s="70"/>
      <c r="AY1534" s="70"/>
      <c r="AZ1534" s="70"/>
      <c r="BA1534" s="70"/>
      <c r="BB1534" s="70"/>
      <c r="BC1534" s="70"/>
      <c r="BD1534" s="70"/>
      <c r="BE1534" s="70"/>
      <c r="BF1534" s="70"/>
      <c r="BG1534" s="70"/>
      <c r="BH1534" s="70"/>
      <c r="BI1534" s="70"/>
      <c r="BJ1534" s="70"/>
      <c r="BK1534" s="70"/>
      <c r="BL1534" s="70"/>
      <c r="BM1534" s="70"/>
      <c r="BN1534" s="70"/>
      <c r="BO1534" s="70"/>
      <c r="BP1534" s="70"/>
      <c r="BQ1534" s="70"/>
      <c r="BR1534" s="70"/>
      <c r="BS1534" s="70"/>
      <c r="BT1534" s="70"/>
      <c r="BU1534" s="70"/>
      <c r="BV1534" s="70"/>
      <c r="BW1534" s="70"/>
      <c r="BX1534" s="70"/>
      <c r="BY1534" s="70"/>
      <c r="BZ1534" s="70"/>
      <c r="CA1534" s="70"/>
    </row>
    <row r="1535" spans="2:79" s="67" customFormat="1" hidden="1">
      <c r="B1535" s="85"/>
      <c r="C1535" s="86"/>
      <c r="D1535" s="250"/>
      <c r="E1535" s="84"/>
      <c r="F1535" s="70"/>
      <c r="G1535" s="70"/>
      <c r="H1535" s="70"/>
      <c r="I1535" s="70"/>
      <c r="J1535" s="70"/>
      <c r="K1535" s="70"/>
      <c r="L1535" s="70"/>
      <c r="M1535" s="70"/>
      <c r="N1535" s="70"/>
      <c r="O1535" s="70"/>
      <c r="P1535" s="70"/>
      <c r="Q1535" s="70"/>
      <c r="R1535" s="70"/>
      <c r="S1535" s="70"/>
      <c r="T1535" s="70"/>
      <c r="U1535" s="70"/>
      <c r="V1535" s="70"/>
      <c r="W1535" s="70"/>
      <c r="X1535" s="70"/>
      <c r="Y1535" s="70"/>
      <c r="Z1535" s="70"/>
      <c r="AA1535" s="70"/>
      <c r="AB1535" s="70"/>
      <c r="AC1535" s="70"/>
      <c r="AD1535" s="70"/>
      <c r="AE1535" s="70"/>
      <c r="AF1535" s="70"/>
      <c r="AG1535" s="70"/>
      <c r="AH1535" s="70"/>
      <c r="AI1535" s="70"/>
      <c r="AJ1535" s="70"/>
      <c r="AK1535" s="70"/>
      <c r="AL1535" s="70"/>
      <c r="AM1535" s="70"/>
      <c r="AN1535" s="70"/>
      <c r="AO1535" s="70"/>
      <c r="AP1535" s="70"/>
      <c r="AQ1535" s="70"/>
      <c r="AR1535" s="70"/>
      <c r="AS1535" s="70"/>
      <c r="AT1535" s="70"/>
      <c r="AU1535" s="70"/>
      <c r="AV1535" s="70"/>
      <c r="AW1535" s="70"/>
      <c r="AX1535" s="70"/>
      <c r="AY1535" s="70"/>
      <c r="AZ1535" s="70"/>
      <c r="BA1535" s="70"/>
      <c r="BB1535" s="70"/>
      <c r="BC1535" s="70"/>
      <c r="BD1535" s="70"/>
      <c r="BE1535" s="70"/>
      <c r="BF1535" s="70"/>
      <c r="BG1535" s="70"/>
      <c r="BH1535" s="70"/>
      <c r="BI1535" s="70"/>
      <c r="BJ1535" s="70"/>
      <c r="BK1535" s="70"/>
      <c r="BL1535" s="70"/>
      <c r="BM1535" s="70"/>
      <c r="BN1535" s="70"/>
      <c r="BO1535" s="70"/>
      <c r="BP1535" s="70"/>
      <c r="BQ1535" s="70"/>
      <c r="BR1535" s="70"/>
      <c r="BS1535" s="70"/>
      <c r="BT1535" s="70"/>
      <c r="BU1535" s="70"/>
      <c r="BV1535" s="70"/>
      <c r="BW1535" s="70"/>
      <c r="BX1535" s="70"/>
      <c r="BY1535" s="70"/>
      <c r="BZ1535" s="70"/>
      <c r="CA1535" s="70"/>
    </row>
    <row r="1536" spans="2:79" s="67" customFormat="1" hidden="1">
      <c r="B1536" s="85"/>
      <c r="C1536" s="86"/>
      <c r="D1536" s="250"/>
      <c r="E1536" s="84"/>
      <c r="F1536" s="70"/>
      <c r="G1536" s="70"/>
      <c r="H1536" s="70"/>
      <c r="I1536" s="70"/>
      <c r="J1536" s="70"/>
      <c r="K1536" s="70"/>
      <c r="L1536" s="70"/>
      <c r="M1536" s="70"/>
      <c r="N1536" s="70"/>
      <c r="O1536" s="70"/>
      <c r="P1536" s="70"/>
      <c r="Q1536" s="70"/>
      <c r="R1536" s="70"/>
      <c r="S1536" s="70"/>
      <c r="T1536" s="70"/>
      <c r="U1536" s="70"/>
      <c r="V1536" s="70"/>
      <c r="W1536" s="70"/>
      <c r="X1536" s="70"/>
      <c r="Y1536" s="70"/>
      <c r="Z1536" s="70"/>
      <c r="AA1536" s="70"/>
      <c r="AB1536" s="70"/>
      <c r="AC1536" s="70"/>
      <c r="AD1536" s="70"/>
      <c r="AE1536" s="70"/>
      <c r="AF1536" s="70"/>
      <c r="AG1536" s="70"/>
      <c r="AH1536" s="70"/>
      <c r="AI1536" s="70"/>
      <c r="AJ1536" s="70"/>
      <c r="AK1536" s="70"/>
      <c r="AL1536" s="70"/>
      <c r="AM1536" s="70"/>
      <c r="AN1536" s="70"/>
      <c r="AO1536" s="70"/>
      <c r="AP1536" s="70"/>
      <c r="AQ1536" s="70"/>
      <c r="AR1536" s="70"/>
      <c r="AS1536" s="70"/>
      <c r="AT1536" s="70"/>
      <c r="AU1536" s="70"/>
      <c r="AV1536" s="70"/>
      <c r="AW1536" s="70"/>
      <c r="AX1536" s="70"/>
      <c r="AY1536" s="70"/>
      <c r="AZ1536" s="70"/>
      <c r="BA1536" s="70"/>
      <c r="BB1536" s="70"/>
      <c r="BC1536" s="70"/>
      <c r="BD1536" s="70"/>
      <c r="BE1536" s="70"/>
      <c r="BF1536" s="70"/>
      <c r="BG1536" s="70"/>
      <c r="BH1536" s="70"/>
      <c r="BI1536" s="70"/>
      <c r="BJ1536" s="70"/>
      <c r="BK1536" s="70"/>
      <c r="BL1536" s="70"/>
      <c r="BM1536" s="70"/>
      <c r="BN1536" s="70"/>
      <c r="BO1536" s="70"/>
      <c r="BP1536" s="70"/>
      <c r="BQ1536" s="70"/>
      <c r="BR1536" s="70"/>
      <c r="BS1536" s="70"/>
      <c r="BT1536" s="70"/>
      <c r="BU1536" s="70"/>
      <c r="BV1536" s="70"/>
      <c r="BW1536" s="70"/>
      <c r="BX1536" s="70"/>
      <c r="BY1536" s="70"/>
      <c r="BZ1536" s="70"/>
      <c r="CA1536" s="70"/>
    </row>
    <row r="1537" spans="2:79" s="67" customFormat="1" hidden="1">
      <c r="B1537" s="85"/>
      <c r="C1537" s="86"/>
      <c r="D1537" s="250"/>
      <c r="E1537" s="84"/>
      <c r="F1537" s="70"/>
      <c r="G1537" s="70"/>
      <c r="H1537" s="70"/>
      <c r="I1537" s="70"/>
      <c r="J1537" s="70"/>
      <c r="K1537" s="70"/>
      <c r="L1537" s="70"/>
      <c r="M1537" s="70"/>
      <c r="N1537" s="70"/>
      <c r="O1537" s="70"/>
      <c r="P1537" s="70"/>
      <c r="Q1537" s="70"/>
      <c r="R1537" s="70"/>
      <c r="S1537" s="70"/>
      <c r="T1537" s="70"/>
      <c r="U1537" s="70"/>
      <c r="V1537" s="70"/>
      <c r="W1537" s="70"/>
      <c r="X1537" s="70"/>
      <c r="Y1537" s="70"/>
      <c r="Z1537" s="70"/>
      <c r="AA1537" s="70"/>
      <c r="AB1537" s="70"/>
      <c r="AC1537" s="70"/>
      <c r="AD1537" s="70"/>
      <c r="AE1537" s="70"/>
      <c r="AF1537" s="70"/>
      <c r="AG1537" s="70"/>
      <c r="AH1537" s="70"/>
      <c r="AI1537" s="70"/>
      <c r="AJ1537" s="70"/>
      <c r="AK1537" s="70"/>
      <c r="AL1537" s="70"/>
      <c r="AM1537" s="70"/>
      <c r="AN1537" s="70"/>
      <c r="AO1537" s="70"/>
      <c r="AP1537" s="70"/>
      <c r="AQ1537" s="70"/>
      <c r="AR1537" s="70"/>
      <c r="AS1537" s="70"/>
      <c r="AT1537" s="70"/>
      <c r="AU1537" s="70"/>
      <c r="AV1537" s="70"/>
      <c r="AW1537" s="70"/>
      <c r="AX1537" s="70"/>
      <c r="AY1537" s="70"/>
      <c r="AZ1537" s="70"/>
      <c r="BA1537" s="70"/>
      <c r="BB1537" s="70"/>
      <c r="BC1537" s="70"/>
      <c r="BD1537" s="70"/>
      <c r="BE1537" s="70"/>
      <c r="BF1537" s="70"/>
      <c r="BG1537" s="70"/>
      <c r="BH1537" s="70"/>
      <c r="BI1537" s="70"/>
      <c r="BJ1537" s="70"/>
      <c r="BK1537" s="70"/>
      <c r="BL1537" s="70"/>
      <c r="BM1537" s="70"/>
      <c r="BN1537" s="70"/>
      <c r="BO1537" s="70"/>
      <c r="BP1537" s="70"/>
      <c r="BQ1537" s="70"/>
      <c r="BR1537" s="70"/>
      <c r="BS1537" s="70"/>
      <c r="BT1537" s="70"/>
      <c r="BU1537" s="70"/>
      <c r="BV1537" s="70"/>
      <c r="BW1537" s="70"/>
      <c r="BX1537" s="70"/>
      <c r="BY1537" s="70"/>
      <c r="BZ1537" s="70"/>
      <c r="CA1537" s="70"/>
    </row>
    <row r="1538" spans="2:79" s="67" customFormat="1" hidden="1">
      <c r="B1538" s="85"/>
      <c r="C1538" s="86"/>
      <c r="D1538" s="250"/>
      <c r="E1538" s="84"/>
      <c r="F1538" s="70"/>
      <c r="G1538" s="70"/>
      <c r="H1538" s="70"/>
      <c r="I1538" s="70"/>
      <c r="J1538" s="70"/>
      <c r="K1538" s="70"/>
      <c r="L1538" s="70"/>
      <c r="M1538" s="70"/>
      <c r="N1538" s="70"/>
      <c r="O1538" s="70"/>
      <c r="P1538" s="70"/>
      <c r="Q1538" s="70"/>
      <c r="R1538" s="70"/>
      <c r="S1538" s="70"/>
      <c r="T1538" s="70"/>
      <c r="U1538" s="70"/>
      <c r="V1538" s="70"/>
      <c r="W1538" s="70"/>
      <c r="X1538" s="70"/>
      <c r="Y1538" s="70"/>
      <c r="Z1538" s="70"/>
      <c r="AA1538" s="70"/>
      <c r="AB1538" s="70"/>
      <c r="AC1538" s="70"/>
      <c r="AD1538" s="70"/>
      <c r="AE1538" s="70"/>
      <c r="AF1538" s="70"/>
      <c r="AG1538" s="70"/>
      <c r="AH1538" s="70"/>
      <c r="AI1538" s="70"/>
      <c r="AJ1538" s="70"/>
      <c r="AK1538" s="70"/>
      <c r="AL1538" s="70"/>
      <c r="AM1538" s="70"/>
      <c r="AN1538" s="70"/>
      <c r="AO1538" s="70"/>
      <c r="AP1538" s="70"/>
      <c r="AQ1538" s="70"/>
      <c r="AR1538" s="70"/>
      <c r="AS1538" s="70"/>
      <c r="AT1538" s="70"/>
      <c r="AU1538" s="70"/>
      <c r="AV1538" s="70"/>
      <c r="AW1538" s="70"/>
      <c r="AX1538" s="70"/>
      <c r="AY1538" s="70"/>
      <c r="AZ1538" s="70"/>
      <c r="BA1538" s="70"/>
      <c r="BB1538" s="70"/>
      <c r="BC1538" s="70"/>
      <c r="BD1538" s="70"/>
      <c r="BE1538" s="70"/>
      <c r="BF1538" s="70"/>
      <c r="BG1538" s="70"/>
      <c r="BH1538" s="70"/>
      <c r="BI1538" s="70"/>
      <c r="BJ1538" s="70"/>
      <c r="BK1538" s="70"/>
      <c r="BL1538" s="70"/>
      <c r="BM1538" s="70"/>
      <c r="BN1538" s="70"/>
      <c r="BO1538" s="70"/>
      <c r="BP1538" s="70"/>
      <c r="BQ1538" s="70"/>
      <c r="BR1538" s="70"/>
      <c r="BS1538" s="70"/>
      <c r="BT1538" s="70"/>
      <c r="BU1538" s="70"/>
      <c r="BV1538" s="70"/>
      <c r="BW1538" s="70"/>
      <c r="BX1538" s="70"/>
      <c r="BY1538" s="70"/>
      <c r="BZ1538" s="70"/>
      <c r="CA1538" s="70"/>
    </row>
    <row r="1539" spans="2:79" s="67" customFormat="1" hidden="1">
      <c r="B1539" s="85"/>
      <c r="C1539" s="86"/>
      <c r="D1539" s="250"/>
      <c r="E1539" s="84"/>
      <c r="F1539" s="70"/>
      <c r="G1539" s="70"/>
      <c r="H1539" s="70"/>
      <c r="I1539" s="70"/>
      <c r="J1539" s="70"/>
      <c r="K1539" s="70"/>
      <c r="L1539" s="70"/>
      <c r="M1539" s="70"/>
      <c r="N1539" s="70"/>
      <c r="O1539" s="70"/>
      <c r="P1539" s="70"/>
      <c r="Q1539" s="70"/>
      <c r="R1539" s="70"/>
      <c r="S1539" s="70"/>
      <c r="T1539" s="70"/>
      <c r="U1539" s="70"/>
      <c r="V1539" s="70"/>
      <c r="W1539" s="70"/>
      <c r="X1539" s="70"/>
      <c r="Y1539" s="70"/>
      <c r="Z1539" s="70"/>
      <c r="AA1539" s="70"/>
      <c r="AB1539" s="70"/>
      <c r="AC1539" s="70"/>
      <c r="AD1539" s="70"/>
      <c r="AE1539" s="70"/>
      <c r="AF1539" s="70"/>
      <c r="AG1539" s="70"/>
      <c r="AH1539" s="70"/>
      <c r="AI1539" s="70"/>
      <c r="AJ1539" s="70"/>
      <c r="AK1539" s="70"/>
      <c r="AL1539" s="70"/>
      <c r="AM1539" s="70"/>
      <c r="AN1539" s="70"/>
      <c r="AO1539" s="70"/>
      <c r="AP1539" s="70"/>
      <c r="AQ1539" s="70"/>
      <c r="AR1539" s="70"/>
      <c r="AS1539" s="70"/>
      <c r="AT1539" s="70"/>
      <c r="AU1539" s="70"/>
      <c r="AV1539" s="70"/>
      <c r="AW1539" s="70"/>
      <c r="AX1539" s="70"/>
      <c r="AY1539" s="70"/>
      <c r="AZ1539" s="70"/>
      <c r="BA1539" s="70"/>
      <c r="BB1539" s="70"/>
      <c r="BC1539" s="70"/>
      <c r="BD1539" s="70"/>
      <c r="BE1539" s="70"/>
      <c r="BF1539" s="70"/>
      <c r="BG1539" s="70"/>
      <c r="BH1539" s="70"/>
      <c r="BI1539" s="70"/>
      <c r="BJ1539" s="70"/>
      <c r="BK1539" s="70"/>
      <c r="BL1539" s="70"/>
      <c r="BM1539" s="70"/>
      <c r="BN1539" s="70"/>
      <c r="BO1539" s="70"/>
      <c r="BP1539" s="70"/>
      <c r="BQ1539" s="70"/>
      <c r="BR1539" s="70"/>
      <c r="BS1539" s="70"/>
      <c r="BT1539" s="70"/>
      <c r="BU1539" s="70"/>
      <c r="BV1539" s="70"/>
      <c r="BW1539" s="70"/>
      <c r="BX1539" s="70"/>
      <c r="BY1539" s="70"/>
      <c r="BZ1539" s="70"/>
      <c r="CA1539" s="70"/>
    </row>
    <row r="1540" spans="2:79" s="67" customFormat="1" hidden="1">
      <c r="B1540" s="85"/>
      <c r="C1540" s="86"/>
      <c r="D1540" s="250"/>
      <c r="E1540" s="84"/>
      <c r="F1540" s="70"/>
      <c r="G1540" s="70"/>
      <c r="H1540" s="70"/>
      <c r="I1540" s="70"/>
      <c r="J1540" s="70"/>
      <c r="K1540" s="70"/>
      <c r="L1540" s="70"/>
      <c r="M1540" s="70"/>
      <c r="N1540" s="70"/>
      <c r="O1540" s="70"/>
      <c r="P1540" s="70"/>
      <c r="Q1540" s="70"/>
      <c r="R1540" s="70"/>
      <c r="S1540" s="70"/>
      <c r="T1540" s="70"/>
      <c r="U1540" s="70"/>
      <c r="V1540" s="70"/>
      <c r="W1540" s="70"/>
      <c r="X1540" s="70"/>
      <c r="Y1540" s="70"/>
      <c r="Z1540" s="70"/>
      <c r="AA1540" s="70"/>
      <c r="AB1540" s="70"/>
      <c r="AC1540" s="70"/>
      <c r="AD1540" s="70"/>
      <c r="AE1540" s="70"/>
      <c r="AF1540" s="70"/>
      <c r="AG1540" s="70"/>
      <c r="AH1540" s="70"/>
      <c r="AI1540" s="70"/>
      <c r="AJ1540" s="70"/>
      <c r="AK1540" s="70"/>
      <c r="AL1540" s="70"/>
      <c r="AM1540" s="70"/>
      <c r="AN1540" s="70"/>
      <c r="AO1540" s="70"/>
      <c r="AP1540" s="70"/>
      <c r="AQ1540" s="70"/>
      <c r="AR1540" s="70"/>
      <c r="AS1540" s="70"/>
      <c r="AT1540" s="70"/>
      <c r="AU1540" s="70"/>
      <c r="AV1540" s="70"/>
      <c r="AW1540" s="70"/>
      <c r="AX1540" s="70"/>
      <c r="AY1540" s="70"/>
      <c r="AZ1540" s="70"/>
      <c r="BA1540" s="70"/>
      <c r="BB1540" s="70"/>
      <c r="BC1540" s="70"/>
      <c r="BD1540" s="70"/>
      <c r="BE1540" s="70"/>
      <c r="BF1540" s="70"/>
      <c r="BG1540" s="70"/>
      <c r="BH1540" s="70"/>
      <c r="BI1540" s="70"/>
      <c r="BJ1540" s="70"/>
      <c r="BK1540" s="70"/>
      <c r="BL1540" s="70"/>
      <c r="BM1540" s="70"/>
      <c r="BN1540" s="70"/>
      <c r="BO1540" s="70"/>
      <c r="BP1540" s="70"/>
      <c r="BQ1540" s="70"/>
      <c r="BR1540" s="70"/>
      <c r="BS1540" s="70"/>
      <c r="BT1540" s="70"/>
      <c r="BU1540" s="70"/>
      <c r="BV1540" s="70"/>
      <c r="BW1540" s="70"/>
      <c r="BX1540" s="70"/>
      <c r="BY1540" s="70"/>
      <c r="BZ1540" s="70"/>
      <c r="CA1540" s="70"/>
    </row>
    <row r="1541" spans="2:79" s="67" customFormat="1" hidden="1">
      <c r="B1541" s="85"/>
      <c r="C1541" s="86"/>
      <c r="D1541" s="250"/>
      <c r="E1541" s="84"/>
      <c r="F1541" s="70"/>
      <c r="G1541" s="70"/>
      <c r="H1541" s="70"/>
      <c r="I1541" s="70"/>
      <c r="J1541" s="70"/>
      <c r="K1541" s="70"/>
      <c r="L1541" s="70"/>
      <c r="M1541" s="70"/>
      <c r="N1541" s="70"/>
      <c r="O1541" s="70"/>
      <c r="P1541" s="70"/>
      <c r="Q1541" s="70"/>
      <c r="R1541" s="70"/>
      <c r="S1541" s="70"/>
      <c r="T1541" s="70"/>
      <c r="U1541" s="70"/>
      <c r="V1541" s="70"/>
      <c r="W1541" s="70"/>
      <c r="X1541" s="70"/>
      <c r="Y1541" s="70"/>
      <c r="Z1541" s="70"/>
      <c r="AA1541" s="70"/>
      <c r="AB1541" s="70"/>
      <c r="AC1541" s="70"/>
      <c r="AD1541" s="70"/>
      <c r="AE1541" s="70"/>
      <c r="AF1541" s="70"/>
      <c r="AG1541" s="70"/>
      <c r="AH1541" s="70"/>
      <c r="AI1541" s="70"/>
      <c r="AJ1541" s="70"/>
      <c r="AK1541" s="70"/>
      <c r="AL1541" s="70"/>
      <c r="AM1541" s="70"/>
      <c r="AN1541" s="70"/>
      <c r="AO1541" s="70"/>
      <c r="AP1541" s="70"/>
      <c r="AQ1541" s="70"/>
      <c r="AR1541" s="70"/>
      <c r="AS1541" s="70"/>
      <c r="AT1541" s="70"/>
      <c r="AU1541" s="70"/>
      <c r="AV1541" s="70"/>
      <c r="AW1541" s="70"/>
      <c r="AX1541" s="70"/>
      <c r="AY1541" s="70"/>
      <c r="AZ1541" s="70"/>
      <c r="BA1541" s="70"/>
      <c r="BB1541" s="70"/>
      <c r="BC1541" s="70"/>
      <c r="BD1541" s="70"/>
      <c r="BE1541" s="70"/>
      <c r="BF1541" s="70"/>
      <c r="BG1541" s="70"/>
      <c r="BH1541" s="70"/>
      <c r="BI1541" s="70"/>
      <c r="BJ1541" s="70"/>
      <c r="BK1541" s="70"/>
      <c r="BL1541" s="70"/>
      <c r="BM1541" s="70"/>
      <c r="BN1541" s="70"/>
      <c r="BO1541" s="70"/>
      <c r="BP1541" s="70"/>
      <c r="BQ1541" s="70"/>
      <c r="BR1541" s="70"/>
      <c r="BS1541" s="70"/>
      <c r="BT1541" s="70"/>
      <c r="BU1541" s="70"/>
      <c r="BV1541" s="70"/>
      <c r="BW1541" s="70"/>
      <c r="BX1541" s="70"/>
      <c r="BY1541" s="70"/>
      <c r="BZ1541" s="70"/>
      <c r="CA1541" s="70"/>
    </row>
    <row r="1542" spans="2:79" s="67" customFormat="1" hidden="1">
      <c r="B1542" s="85"/>
      <c r="C1542" s="86"/>
      <c r="D1542" s="250"/>
      <c r="E1542" s="84"/>
      <c r="F1542" s="70"/>
      <c r="G1542" s="70"/>
      <c r="H1542" s="70"/>
      <c r="I1542" s="70"/>
      <c r="J1542" s="70"/>
      <c r="K1542" s="70"/>
      <c r="L1542" s="70"/>
      <c r="M1542" s="70"/>
      <c r="N1542" s="70"/>
      <c r="O1542" s="70"/>
      <c r="P1542" s="70"/>
      <c r="Q1542" s="70"/>
      <c r="R1542" s="70"/>
      <c r="S1542" s="70"/>
      <c r="T1542" s="70"/>
      <c r="U1542" s="70"/>
      <c r="V1542" s="70"/>
      <c r="W1542" s="70"/>
      <c r="X1542" s="70"/>
      <c r="Y1542" s="70"/>
      <c r="Z1542" s="70"/>
      <c r="AA1542" s="70"/>
      <c r="AB1542" s="70"/>
      <c r="AC1542" s="70"/>
      <c r="AD1542" s="70"/>
      <c r="AE1542" s="70"/>
      <c r="AF1542" s="70"/>
      <c r="AG1542" s="70"/>
      <c r="AH1542" s="70"/>
      <c r="AI1542" s="70"/>
      <c r="AJ1542" s="70"/>
      <c r="AK1542" s="70"/>
      <c r="AL1542" s="70"/>
      <c r="AM1542" s="70"/>
      <c r="AN1542" s="70"/>
      <c r="AO1542" s="70"/>
      <c r="AP1542" s="70"/>
      <c r="AQ1542" s="70"/>
      <c r="AR1542" s="70"/>
      <c r="AS1542" s="70"/>
      <c r="AT1542" s="70"/>
      <c r="AU1542" s="70"/>
      <c r="AV1542" s="70"/>
      <c r="AW1542" s="70"/>
      <c r="AX1542" s="70"/>
      <c r="AY1542" s="70"/>
      <c r="AZ1542" s="70"/>
      <c r="BA1542" s="70"/>
      <c r="BB1542" s="70"/>
      <c r="BC1542" s="70"/>
      <c r="BD1542" s="70"/>
      <c r="BE1542" s="70"/>
      <c r="BF1542" s="70"/>
      <c r="BG1542" s="70"/>
      <c r="BH1542" s="70"/>
      <c r="BI1542" s="70"/>
      <c r="BJ1542" s="70"/>
      <c r="BK1542" s="70"/>
      <c r="BL1542" s="70"/>
      <c r="BM1542" s="70"/>
      <c r="BN1542" s="70"/>
      <c r="BO1542" s="70"/>
      <c r="BP1542" s="70"/>
      <c r="BQ1542" s="70"/>
      <c r="BR1542" s="70"/>
      <c r="BS1542" s="70"/>
      <c r="BT1542" s="70"/>
      <c r="BU1542" s="70"/>
      <c r="BV1542" s="70"/>
      <c r="BW1542" s="70"/>
      <c r="BX1542" s="70"/>
      <c r="BY1542" s="70"/>
      <c r="BZ1542" s="70"/>
      <c r="CA1542" s="70"/>
    </row>
    <row r="1543" spans="2:79" s="67" customFormat="1" hidden="1">
      <c r="B1543" s="85"/>
      <c r="C1543" s="86"/>
      <c r="D1543" s="250"/>
      <c r="E1543" s="84"/>
      <c r="F1543" s="70"/>
      <c r="G1543" s="70"/>
      <c r="H1543" s="70"/>
      <c r="I1543" s="70"/>
      <c r="J1543" s="70"/>
      <c r="K1543" s="70"/>
      <c r="L1543" s="70"/>
      <c r="M1543" s="70"/>
      <c r="N1543" s="70"/>
      <c r="O1543" s="70"/>
      <c r="P1543" s="70"/>
      <c r="Q1543" s="70"/>
      <c r="R1543" s="70"/>
      <c r="S1543" s="70"/>
      <c r="T1543" s="70"/>
      <c r="U1543" s="70"/>
      <c r="V1543" s="70"/>
      <c r="W1543" s="70"/>
      <c r="X1543" s="70"/>
      <c r="Y1543" s="70"/>
      <c r="Z1543" s="70"/>
      <c r="AA1543" s="70"/>
      <c r="AB1543" s="70"/>
      <c r="AC1543" s="70"/>
      <c r="AD1543" s="70"/>
      <c r="AE1543" s="70"/>
      <c r="AF1543" s="70"/>
      <c r="AG1543" s="70"/>
      <c r="AH1543" s="70"/>
      <c r="AI1543" s="70"/>
      <c r="AJ1543" s="70"/>
      <c r="AK1543" s="70"/>
      <c r="AL1543" s="70"/>
      <c r="AM1543" s="70"/>
      <c r="AN1543" s="70"/>
      <c r="AO1543" s="70"/>
      <c r="AP1543" s="70"/>
      <c r="AQ1543" s="70"/>
      <c r="AR1543" s="70"/>
      <c r="AS1543" s="70"/>
      <c r="AT1543" s="70"/>
      <c r="AU1543" s="70"/>
      <c r="AV1543" s="70"/>
      <c r="AW1543" s="70"/>
      <c r="AX1543" s="70"/>
      <c r="AY1543" s="70"/>
      <c r="AZ1543" s="70"/>
      <c r="BA1543" s="70"/>
      <c r="BB1543" s="70"/>
      <c r="BC1543" s="70"/>
      <c r="BD1543" s="70"/>
      <c r="BE1543" s="70"/>
      <c r="BF1543" s="70"/>
      <c r="BG1543" s="70"/>
      <c r="BH1543" s="70"/>
      <c r="BI1543" s="70"/>
      <c r="BJ1543" s="70"/>
      <c r="BK1543" s="70"/>
      <c r="BL1543" s="70"/>
      <c r="BM1543" s="70"/>
      <c r="BN1543" s="70"/>
      <c r="BO1543" s="70"/>
      <c r="BP1543" s="70"/>
      <c r="BQ1543" s="70"/>
      <c r="BR1543" s="70"/>
      <c r="BS1543" s="70"/>
      <c r="BT1543" s="70"/>
      <c r="BU1543" s="70"/>
      <c r="BV1543" s="70"/>
      <c r="BW1543" s="70"/>
      <c r="BX1543" s="70"/>
      <c r="BY1543" s="70"/>
      <c r="BZ1543" s="70"/>
      <c r="CA1543" s="70"/>
    </row>
    <row r="1544" spans="2:79" s="67" customFormat="1" hidden="1">
      <c r="B1544" s="85"/>
      <c r="C1544" s="86"/>
      <c r="D1544" s="250"/>
      <c r="E1544" s="84"/>
      <c r="F1544" s="70"/>
      <c r="G1544" s="70"/>
      <c r="H1544" s="70"/>
      <c r="I1544" s="70"/>
      <c r="J1544" s="70"/>
      <c r="K1544" s="70"/>
      <c r="L1544" s="70"/>
      <c r="M1544" s="70"/>
      <c r="N1544" s="70"/>
      <c r="O1544" s="70"/>
      <c r="P1544" s="70"/>
      <c r="Q1544" s="70"/>
      <c r="R1544" s="70"/>
      <c r="S1544" s="70"/>
      <c r="T1544" s="70"/>
      <c r="U1544" s="70"/>
      <c r="V1544" s="70"/>
      <c r="W1544" s="70"/>
      <c r="X1544" s="70"/>
      <c r="Y1544" s="70"/>
      <c r="Z1544" s="70"/>
      <c r="AA1544" s="70"/>
      <c r="AB1544" s="70"/>
      <c r="AC1544" s="70"/>
      <c r="AD1544" s="70"/>
      <c r="AE1544" s="70"/>
      <c r="AF1544" s="70"/>
      <c r="AG1544" s="70"/>
      <c r="AH1544" s="70"/>
      <c r="AI1544" s="70"/>
      <c r="AJ1544" s="70"/>
      <c r="AK1544" s="70"/>
      <c r="AL1544" s="70"/>
      <c r="AM1544" s="70"/>
      <c r="AN1544" s="70"/>
      <c r="AO1544" s="70"/>
      <c r="AP1544" s="70"/>
      <c r="AQ1544" s="70"/>
      <c r="AR1544" s="70"/>
      <c r="AS1544" s="70"/>
      <c r="AT1544" s="70"/>
      <c r="AU1544" s="70"/>
      <c r="AV1544" s="70"/>
      <c r="AW1544" s="70"/>
      <c r="AX1544" s="70"/>
      <c r="AY1544" s="70"/>
      <c r="AZ1544" s="70"/>
      <c r="BA1544" s="70"/>
      <c r="BB1544" s="70"/>
      <c r="BC1544" s="70"/>
      <c r="BD1544" s="70"/>
      <c r="BE1544" s="70"/>
      <c r="BF1544" s="70"/>
      <c r="BG1544" s="70"/>
      <c r="BH1544" s="70"/>
      <c r="BI1544" s="70"/>
      <c r="BJ1544" s="70"/>
      <c r="BK1544" s="70"/>
      <c r="BL1544" s="70"/>
      <c r="BM1544" s="70"/>
      <c r="BN1544" s="70"/>
      <c r="BO1544" s="70"/>
      <c r="BP1544" s="70"/>
      <c r="BQ1544" s="70"/>
      <c r="BR1544" s="70"/>
      <c r="BS1544" s="70"/>
      <c r="BT1544" s="70"/>
      <c r="BU1544" s="70"/>
      <c r="BV1544" s="70"/>
      <c r="BW1544" s="70"/>
      <c r="BX1544" s="70"/>
      <c r="BY1544" s="70"/>
      <c r="BZ1544" s="70"/>
      <c r="CA1544" s="70"/>
    </row>
    <row r="1545" spans="2:79" s="67" customFormat="1" hidden="1">
      <c r="B1545" s="85"/>
      <c r="C1545" s="86"/>
      <c r="D1545" s="250"/>
      <c r="E1545" s="84"/>
      <c r="F1545" s="70"/>
      <c r="G1545" s="70"/>
      <c r="H1545" s="70"/>
      <c r="I1545" s="70"/>
      <c r="J1545" s="70"/>
      <c r="K1545" s="70"/>
      <c r="L1545" s="70"/>
      <c r="M1545" s="70"/>
      <c r="N1545" s="70"/>
      <c r="O1545" s="70"/>
      <c r="P1545" s="70"/>
      <c r="Q1545" s="70"/>
      <c r="R1545" s="70"/>
      <c r="S1545" s="70"/>
      <c r="T1545" s="70"/>
      <c r="U1545" s="70"/>
      <c r="V1545" s="70"/>
      <c r="W1545" s="70"/>
      <c r="X1545" s="70"/>
      <c r="Y1545" s="70"/>
      <c r="Z1545" s="70"/>
      <c r="AA1545" s="70"/>
      <c r="AB1545" s="70"/>
      <c r="AC1545" s="70"/>
      <c r="AD1545" s="70"/>
      <c r="AE1545" s="70"/>
      <c r="AF1545" s="70"/>
      <c r="AG1545" s="70"/>
      <c r="AH1545" s="70"/>
      <c r="AI1545" s="70"/>
      <c r="AJ1545" s="70"/>
      <c r="AK1545" s="70"/>
      <c r="AL1545" s="70"/>
      <c r="AM1545" s="70"/>
      <c r="AN1545" s="70"/>
      <c r="AO1545" s="70"/>
      <c r="AP1545" s="70"/>
      <c r="AQ1545" s="70"/>
      <c r="AR1545" s="70"/>
      <c r="AS1545" s="70"/>
      <c r="AT1545" s="70"/>
      <c r="AU1545" s="70"/>
      <c r="AV1545" s="70"/>
      <c r="AW1545" s="70"/>
      <c r="AX1545" s="70"/>
      <c r="AY1545" s="70"/>
      <c r="AZ1545" s="70"/>
      <c r="BA1545" s="70"/>
      <c r="BB1545" s="70"/>
      <c r="BC1545" s="70"/>
      <c r="BD1545" s="70"/>
      <c r="BE1545" s="70"/>
      <c r="BF1545" s="70"/>
      <c r="BG1545" s="70"/>
      <c r="BH1545" s="70"/>
      <c r="BI1545" s="70"/>
      <c r="BJ1545" s="70"/>
      <c r="BK1545" s="70"/>
      <c r="BL1545" s="70"/>
      <c r="BM1545" s="70"/>
      <c r="BN1545" s="70"/>
      <c r="BO1545" s="70"/>
      <c r="BP1545" s="70"/>
      <c r="BQ1545" s="70"/>
      <c r="BR1545" s="70"/>
      <c r="BS1545" s="70"/>
      <c r="BT1545" s="70"/>
      <c r="BU1545" s="70"/>
      <c r="BV1545" s="70"/>
      <c r="BW1545" s="70"/>
      <c r="BX1545" s="70"/>
      <c r="BY1545" s="70"/>
      <c r="BZ1545" s="70"/>
      <c r="CA1545" s="70"/>
    </row>
    <row r="1546" spans="2:79" s="67" customFormat="1" hidden="1">
      <c r="B1546" s="85"/>
      <c r="C1546" s="86"/>
      <c r="D1546" s="250"/>
      <c r="E1546" s="84"/>
      <c r="F1546" s="70"/>
      <c r="G1546" s="70"/>
      <c r="H1546" s="70"/>
      <c r="I1546" s="70"/>
      <c r="J1546" s="70"/>
      <c r="K1546" s="70"/>
      <c r="L1546" s="70"/>
      <c r="M1546" s="70"/>
      <c r="N1546" s="70"/>
      <c r="O1546" s="70"/>
      <c r="P1546" s="70"/>
      <c r="Q1546" s="70"/>
      <c r="R1546" s="70"/>
      <c r="S1546" s="70"/>
      <c r="T1546" s="70"/>
      <c r="U1546" s="70"/>
      <c r="V1546" s="70"/>
      <c r="W1546" s="70"/>
      <c r="X1546" s="70"/>
      <c r="Y1546" s="70"/>
      <c r="Z1546" s="70"/>
      <c r="AA1546" s="70"/>
      <c r="AB1546" s="70"/>
      <c r="AC1546" s="70"/>
      <c r="AD1546" s="70"/>
      <c r="AE1546" s="70"/>
      <c r="AF1546" s="70"/>
      <c r="AG1546" s="70"/>
      <c r="AH1546" s="70"/>
      <c r="AI1546" s="70"/>
      <c r="AJ1546" s="70"/>
      <c r="AK1546" s="70"/>
      <c r="AL1546" s="70"/>
      <c r="AM1546" s="70"/>
      <c r="AN1546" s="70"/>
      <c r="AO1546" s="70"/>
      <c r="AP1546" s="70"/>
      <c r="AQ1546" s="70"/>
      <c r="AR1546" s="70"/>
      <c r="AS1546" s="70"/>
      <c r="AT1546" s="70"/>
      <c r="AU1546" s="70"/>
      <c r="AV1546" s="70"/>
      <c r="AW1546" s="70"/>
      <c r="AX1546" s="70"/>
      <c r="AY1546" s="70"/>
      <c r="AZ1546" s="70"/>
      <c r="BA1546" s="70"/>
      <c r="BB1546" s="70"/>
      <c r="BC1546" s="70"/>
      <c r="BD1546" s="70"/>
      <c r="BE1546" s="70"/>
      <c r="BF1546" s="70"/>
      <c r="BG1546" s="70"/>
      <c r="BH1546" s="70"/>
      <c r="BI1546" s="70"/>
      <c r="BJ1546" s="70"/>
      <c r="BK1546" s="70"/>
      <c r="BL1546" s="70"/>
      <c r="BM1546" s="70"/>
      <c r="BN1546" s="70"/>
      <c r="BO1546" s="70"/>
      <c r="BP1546" s="70"/>
      <c r="BQ1546" s="70"/>
      <c r="BR1546" s="70"/>
      <c r="BS1546" s="70"/>
      <c r="BT1546" s="70"/>
      <c r="BU1546" s="70"/>
      <c r="BV1546" s="70"/>
      <c r="BW1546" s="70"/>
      <c r="BX1546" s="70"/>
      <c r="BY1546" s="70"/>
      <c r="BZ1546" s="70"/>
      <c r="CA1546" s="70"/>
    </row>
    <row r="1547" spans="2:79" s="67" customFormat="1" hidden="1">
      <c r="B1547" s="85"/>
      <c r="C1547" s="86"/>
      <c r="D1547" s="250"/>
      <c r="E1547" s="84"/>
      <c r="F1547" s="70"/>
      <c r="G1547" s="70"/>
      <c r="H1547" s="70"/>
      <c r="I1547" s="70"/>
      <c r="J1547" s="70"/>
      <c r="K1547" s="70"/>
      <c r="L1547" s="70"/>
      <c r="M1547" s="70"/>
      <c r="N1547" s="70"/>
      <c r="O1547" s="70"/>
      <c r="P1547" s="70"/>
      <c r="Q1547" s="70"/>
      <c r="R1547" s="70"/>
      <c r="S1547" s="70"/>
      <c r="T1547" s="70"/>
      <c r="U1547" s="70"/>
      <c r="V1547" s="70"/>
      <c r="W1547" s="70"/>
      <c r="X1547" s="70"/>
      <c r="Y1547" s="70"/>
      <c r="Z1547" s="70"/>
      <c r="AA1547" s="70"/>
      <c r="AB1547" s="70"/>
      <c r="AC1547" s="70"/>
      <c r="AD1547" s="70"/>
      <c r="AE1547" s="70"/>
      <c r="AF1547" s="70"/>
      <c r="AG1547" s="70"/>
      <c r="AH1547" s="70"/>
      <c r="AI1547" s="70"/>
      <c r="AJ1547" s="70"/>
      <c r="AK1547" s="70"/>
      <c r="AL1547" s="70"/>
      <c r="AM1547" s="70"/>
      <c r="AN1547" s="70"/>
      <c r="AO1547" s="70"/>
      <c r="AP1547" s="70"/>
      <c r="AQ1547" s="70"/>
      <c r="AR1547" s="70"/>
      <c r="AS1547" s="70"/>
      <c r="AT1547" s="70"/>
      <c r="AU1547" s="70"/>
      <c r="AV1547" s="70"/>
      <c r="AW1547" s="70"/>
      <c r="AX1547" s="70"/>
      <c r="AY1547" s="70"/>
      <c r="AZ1547" s="70"/>
      <c r="BA1547" s="70"/>
      <c r="BB1547" s="70"/>
      <c r="BC1547" s="70"/>
      <c r="BD1547" s="70"/>
      <c r="BE1547" s="70"/>
      <c r="BF1547" s="70"/>
      <c r="BG1547" s="70"/>
      <c r="BH1547" s="70"/>
      <c r="BI1547" s="70"/>
      <c r="BJ1547" s="70"/>
      <c r="BK1547" s="70"/>
      <c r="BL1547" s="70"/>
      <c r="BM1547" s="70"/>
      <c r="BN1547" s="70"/>
      <c r="BO1547" s="70"/>
      <c r="BP1547" s="70"/>
      <c r="BQ1547" s="70"/>
      <c r="BR1547" s="70"/>
      <c r="BS1547" s="70"/>
      <c r="BT1547" s="70"/>
      <c r="BU1547" s="70"/>
      <c r="BV1547" s="70"/>
      <c r="BW1547" s="70"/>
      <c r="BX1547" s="70"/>
      <c r="BY1547" s="70"/>
      <c r="BZ1547" s="70"/>
      <c r="CA1547" s="70"/>
    </row>
    <row r="1548" spans="2:79" s="67" customFormat="1" hidden="1">
      <c r="B1548" s="85"/>
      <c r="C1548" s="86"/>
      <c r="D1548" s="250"/>
      <c r="E1548" s="84"/>
      <c r="F1548" s="70"/>
      <c r="G1548" s="70"/>
      <c r="H1548" s="70"/>
      <c r="I1548" s="70"/>
      <c r="J1548" s="70"/>
      <c r="K1548" s="70"/>
      <c r="L1548" s="70"/>
      <c r="M1548" s="70"/>
      <c r="N1548" s="70"/>
      <c r="O1548" s="70"/>
      <c r="P1548" s="70"/>
      <c r="Q1548" s="70"/>
      <c r="R1548" s="70"/>
      <c r="S1548" s="70"/>
      <c r="T1548" s="70"/>
      <c r="U1548" s="70"/>
      <c r="V1548" s="70"/>
      <c r="W1548" s="70"/>
      <c r="X1548" s="70"/>
      <c r="Y1548" s="70"/>
      <c r="Z1548" s="70"/>
      <c r="AA1548" s="70"/>
      <c r="AB1548" s="70"/>
      <c r="AC1548" s="70"/>
      <c r="AD1548" s="70"/>
      <c r="AE1548" s="70"/>
      <c r="AF1548" s="70"/>
      <c r="AG1548" s="70"/>
      <c r="AH1548" s="70"/>
      <c r="AI1548" s="70"/>
      <c r="AJ1548" s="70"/>
      <c r="AK1548" s="70"/>
      <c r="AL1548" s="70"/>
      <c r="AM1548" s="70"/>
      <c r="AN1548" s="70"/>
      <c r="AO1548" s="70"/>
      <c r="AP1548" s="70"/>
      <c r="AQ1548" s="70"/>
      <c r="AR1548" s="70"/>
      <c r="AS1548" s="70"/>
      <c r="AT1548" s="70"/>
      <c r="AU1548" s="70"/>
      <c r="AV1548" s="70"/>
      <c r="AW1548" s="70"/>
      <c r="AX1548" s="70"/>
      <c r="AY1548" s="70"/>
      <c r="AZ1548" s="70"/>
      <c r="BA1548" s="70"/>
      <c r="BB1548" s="70"/>
      <c r="BC1548" s="70"/>
      <c r="BD1548" s="70"/>
      <c r="BE1548" s="70"/>
      <c r="BF1548" s="70"/>
      <c r="BG1548" s="70"/>
      <c r="BH1548" s="70"/>
      <c r="BI1548" s="70"/>
      <c r="BJ1548" s="70"/>
      <c r="BK1548" s="70"/>
      <c r="BL1548" s="70"/>
      <c r="BM1548" s="70"/>
      <c r="BN1548" s="70"/>
      <c r="BO1548" s="70"/>
      <c r="BP1548" s="70"/>
      <c r="BQ1548" s="70"/>
      <c r="BR1548" s="70"/>
      <c r="BS1548" s="70"/>
      <c r="BT1548" s="70"/>
      <c r="BU1548" s="70"/>
      <c r="BV1548" s="70"/>
      <c r="BW1548" s="70"/>
      <c r="BX1548" s="70"/>
      <c r="BY1548" s="70"/>
      <c r="BZ1548" s="70"/>
      <c r="CA1548" s="70"/>
    </row>
    <row r="1549" spans="2:79" s="67" customFormat="1" hidden="1">
      <c r="B1549" s="85"/>
      <c r="C1549" s="86"/>
      <c r="D1549" s="250"/>
      <c r="E1549" s="84"/>
      <c r="F1549" s="70"/>
      <c r="G1549" s="70"/>
      <c r="H1549" s="70"/>
      <c r="I1549" s="70"/>
      <c r="J1549" s="70"/>
      <c r="K1549" s="70"/>
      <c r="L1549" s="70"/>
      <c r="M1549" s="70"/>
      <c r="N1549" s="70"/>
      <c r="O1549" s="70"/>
      <c r="P1549" s="70"/>
      <c r="Q1549" s="70"/>
      <c r="R1549" s="70"/>
      <c r="S1549" s="70"/>
      <c r="T1549" s="70"/>
      <c r="U1549" s="70"/>
      <c r="V1549" s="70"/>
      <c r="W1549" s="70"/>
      <c r="X1549" s="70"/>
      <c r="Y1549" s="70"/>
      <c r="Z1549" s="70"/>
      <c r="AA1549" s="70"/>
      <c r="AB1549" s="70"/>
      <c r="AC1549" s="70"/>
      <c r="AD1549" s="70"/>
      <c r="AE1549" s="70"/>
      <c r="AF1549" s="70"/>
      <c r="AG1549" s="70"/>
      <c r="AH1549" s="70"/>
      <c r="AI1549" s="70"/>
      <c r="AJ1549" s="70"/>
      <c r="AK1549" s="70"/>
      <c r="AL1549" s="70"/>
      <c r="AM1549" s="70"/>
      <c r="AN1549" s="70"/>
      <c r="AO1549" s="70"/>
      <c r="AP1549" s="70"/>
      <c r="AQ1549" s="70"/>
      <c r="AR1549" s="70"/>
      <c r="AS1549" s="70"/>
      <c r="AT1549" s="70"/>
      <c r="AU1549" s="70"/>
      <c r="AV1549" s="70"/>
      <c r="AW1549" s="70"/>
      <c r="AX1549" s="70"/>
      <c r="AY1549" s="70"/>
      <c r="AZ1549" s="70"/>
      <c r="BA1549" s="70"/>
      <c r="BB1549" s="70"/>
      <c r="BC1549" s="70"/>
      <c r="BD1549" s="70"/>
      <c r="BE1549" s="70"/>
      <c r="BF1549" s="70"/>
      <c r="BG1549" s="70"/>
      <c r="BH1549" s="70"/>
      <c r="BI1549" s="70"/>
      <c r="BJ1549" s="70"/>
      <c r="BK1549" s="70"/>
      <c r="BL1549" s="70"/>
      <c r="BM1549" s="70"/>
      <c r="BN1549" s="70"/>
      <c r="BO1549" s="70"/>
      <c r="BP1549" s="70"/>
      <c r="BQ1549" s="70"/>
      <c r="BR1549" s="70"/>
      <c r="BS1549" s="70"/>
      <c r="BT1549" s="70"/>
      <c r="BU1549" s="70"/>
      <c r="BV1549" s="70"/>
      <c r="BW1549" s="70"/>
      <c r="BX1549" s="70"/>
      <c r="BY1549" s="70"/>
      <c r="BZ1549" s="70"/>
      <c r="CA1549" s="70"/>
    </row>
    <row r="1550" spans="2:79" s="67" customFormat="1" hidden="1">
      <c r="B1550" s="85"/>
      <c r="C1550" s="86"/>
      <c r="D1550" s="250"/>
      <c r="E1550" s="84"/>
      <c r="F1550" s="70"/>
      <c r="G1550" s="70"/>
      <c r="H1550" s="70"/>
      <c r="I1550" s="70"/>
      <c r="J1550" s="70"/>
      <c r="K1550" s="70"/>
      <c r="L1550" s="70"/>
      <c r="M1550" s="70"/>
      <c r="N1550" s="70"/>
      <c r="O1550" s="70"/>
      <c r="P1550" s="70"/>
      <c r="Q1550" s="70"/>
      <c r="R1550" s="70"/>
      <c r="S1550" s="70"/>
      <c r="T1550" s="70"/>
      <c r="U1550" s="70"/>
      <c r="V1550" s="70"/>
      <c r="W1550" s="70"/>
      <c r="X1550" s="70"/>
      <c r="Y1550" s="70"/>
      <c r="Z1550" s="70"/>
      <c r="AA1550" s="70"/>
      <c r="AB1550" s="70"/>
      <c r="AC1550" s="70"/>
      <c r="AD1550" s="70"/>
      <c r="AE1550" s="70"/>
      <c r="AF1550" s="70"/>
      <c r="AG1550" s="70"/>
      <c r="AH1550" s="70"/>
      <c r="AI1550" s="70"/>
      <c r="AJ1550" s="70"/>
      <c r="AK1550" s="70"/>
      <c r="AL1550" s="70"/>
      <c r="AM1550" s="70"/>
      <c r="AN1550" s="70"/>
      <c r="AO1550" s="70"/>
      <c r="AP1550" s="70"/>
      <c r="AQ1550" s="70"/>
      <c r="AR1550" s="70"/>
      <c r="AS1550" s="70"/>
      <c r="AT1550" s="70"/>
      <c r="AU1550" s="70"/>
      <c r="AV1550" s="70"/>
      <c r="AW1550" s="70"/>
      <c r="AX1550" s="70"/>
      <c r="AY1550" s="70"/>
      <c r="AZ1550" s="70"/>
      <c r="BA1550" s="70"/>
      <c r="BB1550" s="70"/>
      <c r="BC1550" s="70"/>
      <c r="BD1550" s="70"/>
      <c r="BE1550" s="70"/>
      <c r="BF1550" s="70"/>
      <c r="BG1550" s="70"/>
      <c r="BH1550" s="70"/>
      <c r="BI1550" s="70"/>
      <c r="BJ1550" s="70"/>
      <c r="BK1550" s="70"/>
      <c r="BL1550" s="70"/>
      <c r="BM1550" s="70"/>
      <c r="BN1550" s="70"/>
      <c r="BO1550" s="70"/>
      <c r="BP1550" s="70"/>
      <c r="BQ1550" s="70"/>
      <c r="BR1550" s="70"/>
      <c r="BS1550" s="70"/>
      <c r="BT1550" s="70"/>
      <c r="BU1550" s="70"/>
      <c r="BV1550" s="70"/>
      <c r="BW1550" s="70"/>
      <c r="BX1550" s="70"/>
      <c r="BY1550" s="70"/>
      <c r="BZ1550" s="70"/>
      <c r="CA1550" s="70"/>
    </row>
    <row r="1551" spans="2:79" s="67" customFormat="1" hidden="1">
      <c r="B1551" s="85"/>
      <c r="C1551" s="86"/>
      <c r="D1551" s="250"/>
      <c r="E1551" s="84"/>
      <c r="F1551" s="70"/>
      <c r="G1551" s="70"/>
      <c r="H1551" s="70"/>
      <c r="I1551" s="70"/>
      <c r="J1551" s="70"/>
      <c r="K1551" s="70"/>
      <c r="L1551" s="70"/>
      <c r="M1551" s="70"/>
      <c r="N1551" s="70"/>
      <c r="O1551" s="70"/>
      <c r="P1551" s="70"/>
      <c r="Q1551" s="70"/>
      <c r="R1551" s="70"/>
      <c r="S1551" s="70"/>
      <c r="T1551" s="70"/>
      <c r="U1551" s="70"/>
      <c r="V1551" s="70"/>
      <c r="W1551" s="70"/>
      <c r="X1551" s="70"/>
      <c r="Y1551" s="70"/>
      <c r="Z1551" s="70"/>
      <c r="AA1551" s="70"/>
      <c r="AB1551" s="70"/>
      <c r="AC1551" s="70"/>
      <c r="AD1551" s="70"/>
      <c r="AE1551" s="70"/>
      <c r="AF1551" s="70"/>
      <c r="AG1551" s="70"/>
      <c r="AH1551" s="70"/>
      <c r="AI1551" s="70"/>
      <c r="AJ1551" s="70"/>
      <c r="AK1551" s="70"/>
      <c r="AL1551" s="70"/>
      <c r="AM1551" s="70"/>
      <c r="AN1551" s="70"/>
      <c r="AO1551" s="70"/>
      <c r="AP1551" s="70"/>
      <c r="AQ1551" s="70"/>
      <c r="AR1551" s="70"/>
      <c r="AS1551" s="70"/>
      <c r="AT1551" s="70"/>
      <c r="AU1551" s="70"/>
      <c r="AV1551" s="70"/>
      <c r="AW1551" s="70"/>
      <c r="AX1551" s="70"/>
      <c r="AY1551" s="70"/>
      <c r="AZ1551" s="70"/>
      <c r="BA1551" s="70"/>
      <c r="BB1551" s="70"/>
      <c r="BC1551" s="70"/>
      <c r="BD1551" s="70"/>
      <c r="BE1551" s="70"/>
      <c r="BF1551" s="70"/>
      <c r="BG1551" s="70"/>
      <c r="BH1551" s="70"/>
      <c r="BI1551" s="70"/>
      <c r="BJ1551" s="70"/>
      <c r="BK1551" s="70"/>
      <c r="BL1551" s="70"/>
      <c r="BM1551" s="70"/>
      <c r="BN1551" s="70"/>
      <c r="BO1551" s="70"/>
      <c r="BP1551" s="70"/>
      <c r="BQ1551" s="70"/>
      <c r="BR1551" s="70"/>
      <c r="BS1551" s="70"/>
      <c r="BT1551" s="70"/>
      <c r="BU1551" s="70"/>
      <c r="BV1551" s="70"/>
      <c r="BW1551" s="70"/>
      <c r="BX1551" s="70"/>
      <c r="BY1551" s="70"/>
      <c r="BZ1551" s="70"/>
      <c r="CA1551" s="70"/>
    </row>
    <row r="1552" spans="2:79" s="67" customFormat="1" hidden="1">
      <c r="B1552" s="85"/>
      <c r="C1552" s="86"/>
      <c r="D1552" s="250"/>
      <c r="E1552" s="84"/>
      <c r="F1552" s="70"/>
      <c r="G1552" s="70"/>
      <c r="H1552" s="70"/>
      <c r="I1552" s="70"/>
      <c r="J1552" s="70"/>
      <c r="K1552" s="70"/>
      <c r="L1552" s="70"/>
      <c r="M1552" s="70"/>
      <c r="N1552" s="70"/>
      <c r="O1552" s="70"/>
      <c r="P1552" s="70"/>
      <c r="Q1552" s="70"/>
      <c r="R1552" s="70"/>
      <c r="S1552" s="70"/>
      <c r="T1552" s="70"/>
      <c r="U1552" s="70"/>
      <c r="V1552" s="70"/>
      <c r="W1552" s="70"/>
      <c r="X1552" s="70"/>
      <c r="Y1552" s="70"/>
      <c r="Z1552" s="70"/>
      <c r="AA1552" s="70"/>
      <c r="AB1552" s="70"/>
      <c r="AC1552" s="70"/>
      <c r="AD1552" s="70"/>
      <c r="AE1552" s="70"/>
      <c r="AF1552" s="70"/>
      <c r="AG1552" s="70"/>
      <c r="AH1552" s="70"/>
      <c r="AI1552" s="70"/>
      <c r="AJ1552" s="70"/>
      <c r="AK1552" s="70"/>
      <c r="AL1552" s="70"/>
      <c r="AM1552" s="70"/>
      <c r="AN1552" s="70"/>
      <c r="AO1552" s="70"/>
      <c r="AP1552" s="70"/>
      <c r="AQ1552" s="70"/>
      <c r="AR1552" s="70"/>
      <c r="AS1552" s="70"/>
      <c r="AT1552" s="70"/>
      <c r="AU1552" s="70"/>
      <c r="AV1552" s="70"/>
      <c r="AW1552" s="70"/>
      <c r="AX1552" s="70"/>
      <c r="AY1552" s="70"/>
      <c r="AZ1552" s="70"/>
      <c r="BA1552" s="70"/>
      <c r="BB1552" s="70"/>
      <c r="BC1552" s="70"/>
      <c r="BD1552" s="70"/>
      <c r="BE1552" s="70"/>
      <c r="BF1552" s="70"/>
      <c r="BG1552" s="70"/>
      <c r="BH1552" s="70"/>
      <c r="BI1552" s="70"/>
      <c r="BJ1552" s="70"/>
      <c r="BK1552" s="70"/>
      <c r="BL1552" s="70"/>
      <c r="BM1552" s="70"/>
      <c r="BN1552" s="70"/>
      <c r="BO1552" s="70"/>
      <c r="BP1552" s="70"/>
      <c r="BQ1552" s="70"/>
      <c r="BR1552" s="70"/>
      <c r="BS1552" s="70"/>
      <c r="BT1552" s="70"/>
      <c r="BU1552" s="70"/>
      <c r="BV1552" s="70"/>
      <c r="BW1552" s="70"/>
      <c r="BX1552" s="70"/>
      <c r="BY1552" s="70"/>
      <c r="BZ1552" s="70"/>
      <c r="CA1552" s="70"/>
    </row>
    <row r="1553" spans="2:79" s="67" customFormat="1" hidden="1">
      <c r="B1553" s="85"/>
      <c r="C1553" s="86"/>
      <c r="D1553" s="250"/>
      <c r="E1553" s="84"/>
      <c r="F1553" s="70"/>
      <c r="G1553" s="70"/>
      <c r="H1553" s="70"/>
      <c r="I1553" s="70"/>
      <c r="J1553" s="70"/>
      <c r="K1553" s="70"/>
      <c r="L1553" s="70"/>
      <c r="M1553" s="70"/>
      <c r="N1553" s="70"/>
      <c r="O1553" s="70"/>
      <c r="P1553" s="70"/>
      <c r="Q1553" s="70"/>
      <c r="R1553" s="70"/>
      <c r="S1553" s="70"/>
      <c r="T1553" s="70"/>
      <c r="U1553" s="70"/>
      <c r="V1553" s="70"/>
      <c r="W1553" s="70"/>
      <c r="X1553" s="70"/>
      <c r="Y1553" s="70"/>
      <c r="Z1553" s="70"/>
      <c r="AA1553" s="70"/>
      <c r="AB1553" s="70"/>
      <c r="AC1553" s="70"/>
      <c r="AD1553" s="70"/>
      <c r="AE1553" s="70"/>
      <c r="AF1553" s="70"/>
      <c r="AG1553" s="70"/>
      <c r="AH1553" s="70"/>
      <c r="AI1553" s="70"/>
      <c r="AJ1553" s="70"/>
      <c r="AK1553" s="70"/>
      <c r="AL1553" s="70"/>
      <c r="AM1553" s="70"/>
      <c r="AN1553" s="70"/>
      <c r="AO1553" s="70"/>
      <c r="AP1553" s="70"/>
      <c r="AQ1553" s="70"/>
      <c r="AR1553" s="70"/>
      <c r="AS1553" s="70"/>
      <c r="AT1553" s="70"/>
      <c r="AU1553" s="70"/>
      <c r="AV1553" s="70"/>
      <c r="AW1553" s="70"/>
      <c r="AX1553" s="70"/>
      <c r="AY1553" s="70"/>
      <c r="AZ1553" s="70"/>
      <c r="BA1553" s="70"/>
      <c r="BB1553" s="70"/>
      <c r="BC1553" s="70"/>
      <c r="BD1553" s="70"/>
      <c r="BE1553" s="70"/>
      <c r="BF1553" s="70"/>
      <c r="BG1553" s="70"/>
      <c r="BH1553" s="70"/>
      <c r="BI1553" s="70"/>
      <c r="BJ1553" s="70"/>
      <c r="BK1553" s="70"/>
      <c r="BL1553" s="70"/>
      <c r="BM1553" s="70"/>
      <c r="BN1553" s="70"/>
      <c r="BO1553" s="70"/>
      <c r="BP1553" s="70"/>
      <c r="BQ1553" s="70"/>
      <c r="BR1553" s="70"/>
      <c r="BS1553" s="70"/>
      <c r="BT1553" s="70"/>
      <c r="BU1553" s="70"/>
      <c r="BV1553" s="70"/>
      <c r="BW1553" s="70"/>
      <c r="BX1553" s="70"/>
      <c r="BY1553" s="70"/>
      <c r="BZ1553" s="70"/>
      <c r="CA1553" s="70"/>
    </row>
    <row r="1554" spans="2:79" s="67" customFormat="1" hidden="1">
      <c r="B1554" s="85"/>
      <c r="C1554" s="86"/>
      <c r="D1554" s="250"/>
      <c r="E1554" s="84"/>
      <c r="F1554" s="70"/>
      <c r="G1554" s="70"/>
      <c r="H1554" s="70"/>
      <c r="I1554" s="70"/>
      <c r="J1554" s="70"/>
      <c r="K1554" s="70"/>
      <c r="L1554" s="70"/>
      <c r="M1554" s="70"/>
      <c r="N1554" s="70"/>
      <c r="O1554" s="70"/>
      <c r="P1554" s="70"/>
      <c r="Q1554" s="70"/>
      <c r="R1554" s="70"/>
      <c r="S1554" s="70"/>
      <c r="T1554" s="70"/>
      <c r="U1554" s="70"/>
      <c r="V1554" s="70"/>
      <c r="W1554" s="70"/>
      <c r="X1554" s="70"/>
      <c r="Y1554" s="70"/>
      <c r="Z1554" s="70"/>
      <c r="AA1554" s="70"/>
      <c r="AB1554" s="70"/>
      <c r="AC1554" s="70"/>
      <c r="AD1554" s="70"/>
      <c r="AE1554" s="70"/>
      <c r="AF1554" s="70"/>
      <c r="AG1554" s="70"/>
      <c r="AH1554" s="70"/>
      <c r="AI1554" s="70"/>
      <c r="AJ1554" s="70"/>
      <c r="AK1554" s="70"/>
      <c r="AL1554" s="70"/>
      <c r="AM1554" s="70"/>
      <c r="AN1554" s="70"/>
      <c r="AO1554" s="70"/>
      <c r="AP1554" s="70"/>
      <c r="AQ1554" s="70"/>
      <c r="AR1554" s="70"/>
      <c r="AS1554" s="70"/>
      <c r="AT1554" s="70"/>
      <c r="AU1554" s="70"/>
      <c r="AV1554" s="70"/>
      <c r="AW1554" s="70"/>
      <c r="AX1554" s="70"/>
      <c r="AY1554" s="70"/>
      <c r="AZ1554" s="70"/>
      <c r="BA1554" s="70"/>
      <c r="BB1554" s="70"/>
      <c r="BC1554" s="70"/>
      <c r="BD1554" s="70"/>
      <c r="BE1554" s="70"/>
      <c r="BF1554" s="70"/>
      <c r="BG1554" s="70"/>
      <c r="BH1554" s="70"/>
      <c r="BI1554" s="70"/>
      <c r="BJ1554" s="70"/>
      <c r="BK1554" s="70"/>
      <c r="BL1554" s="70"/>
      <c r="BM1554" s="70"/>
      <c r="BN1554" s="70"/>
      <c r="BO1554" s="70"/>
      <c r="BP1554" s="70"/>
      <c r="BQ1554" s="70"/>
      <c r="BR1554" s="70"/>
      <c r="BS1554" s="70"/>
      <c r="BT1554" s="70"/>
      <c r="BU1554" s="70"/>
      <c r="BV1554" s="70"/>
      <c r="BW1554" s="70"/>
      <c r="BX1554" s="70"/>
      <c r="BY1554" s="70"/>
      <c r="BZ1554" s="70"/>
      <c r="CA1554" s="70"/>
    </row>
    <row r="1555" spans="2:79" s="67" customFormat="1" hidden="1">
      <c r="B1555" s="85"/>
      <c r="C1555" s="86"/>
      <c r="D1555" s="250"/>
      <c r="E1555" s="84"/>
      <c r="F1555" s="70"/>
      <c r="G1555" s="70"/>
      <c r="H1555" s="70"/>
      <c r="I1555" s="70"/>
      <c r="J1555" s="70"/>
      <c r="K1555" s="70"/>
      <c r="L1555" s="70"/>
      <c r="M1555" s="70"/>
      <c r="N1555" s="70"/>
      <c r="O1555" s="70"/>
      <c r="P1555" s="70"/>
      <c r="Q1555" s="70"/>
      <c r="R1555" s="70"/>
      <c r="S1555" s="70"/>
      <c r="T1555" s="70"/>
      <c r="U1555" s="70"/>
      <c r="V1555" s="70"/>
      <c r="W1555" s="70"/>
      <c r="X1555" s="70"/>
      <c r="Y1555" s="70"/>
      <c r="Z1555" s="70"/>
      <c r="AA1555" s="70"/>
      <c r="AB1555" s="70"/>
      <c r="AC1555" s="70"/>
      <c r="AD1555" s="70"/>
      <c r="AE1555" s="70"/>
      <c r="AF1555" s="70"/>
      <c r="AG1555" s="70"/>
      <c r="AH1555" s="70"/>
      <c r="AI1555" s="70"/>
      <c r="AJ1555" s="70"/>
      <c r="AK1555" s="70"/>
      <c r="AL1555" s="70"/>
      <c r="AM1555" s="70"/>
      <c r="AN1555" s="70"/>
      <c r="AO1555" s="70"/>
      <c r="AP1555" s="70"/>
      <c r="AQ1555" s="70"/>
      <c r="AR1555" s="70"/>
      <c r="AS1555" s="70"/>
      <c r="AT1555" s="70"/>
      <c r="AU1555" s="70"/>
      <c r="AV1555" s="70"/>
      <c r="AW1555" s="70"/>
      <c r="AX1555" s="70"/>
      <c r="AY1555" s="70"/>
      <c r="AZ1555" s="70"/>
      <c r="BA1555" s="70"/>
      <c r="BB1555" s="70"/>
      <c r="BC1555" s="70"/>
      <c r="BD1555" s="70"/>
      <c r="BE1555" s="70"/>
      <c r="BF1555" s="70"/>
      <c r="BG1555" s="70"/>
      <c r="BH1555" s="70"/>
      <c r="BI1555" s="70"/>
      <c r="BJ1555" s="70"/>
      <c r="BK1555" s="70"/>
      <c r="BL1555" s="70"/>
      <c r="BM1555" s="70"/>
      <c r="BN1555" s="70"/>
      <c r="BO1555" s="70"/>
      <c r="BP1555" s="70"/>
      <c r="BQ1555" s="70"/>
      <c r="BR1555" s="70"/>
      <c r="BS1555" s="70"/>
      <c r="BT1555" s="70"/>
      <c r="BU1555" s="70"/>
      <c r="BV1555" s="70"/>
      <c r="BW1555" s="70"/>
      <c r="BX1555" s="70"/>
      <c r="BY1555" s="70"/>
      <c r="BZ1555" s="70"/>
      <c r="CA1555" s="70"/>
    </row>
    <row r="1556" spans="2:79" s="67" customFormat="1" hidden="1">
      <c r="B1556" s="85"/>
      <c r="C1556" s="86"/>
      <c r="D1556" s="250"/>
      <c r="E1556" s="84"/>
      <c r="F1556" s="70"/>
      <c r="G1556" s="70"/>
      <c r="H1556" s="70"/>
      <c r="I1556" s="70"/>
      <c r="J1556" s="70"/>
      <c r="K1556" s="70"/>
      <c r="L1556" s="70"/>
      <c r="M1556" s="70"/>
      <c r="N1556" s="70"/>
      <c r="O1556" s="70"/>
      <c r="P1556" s="70"/>
      <c r="Q1556" s="70"/>
      <c r="R1556" s="70"/>
      <c r="S1556" s="70"/>
      <c r="T1556" s="70"/>
      <c r="U1556" s="70"/>
      <c r="V1556" s="70"/>
      <c r="W1556" s="70"/>
      <c r="X1556" s="70"/>
      <c r="Y1556" s="70"/>
      <c r="Z1556" s="70"/>
      <c r="AA1556" s="70"/>
      <c r="AB1556" s="70"/>
      <c r="AC1556" s="70"/>
      <c r="AD1556" s="70"/>
      <c r="AE1556" s="70"/>
      <c r="AF1556" s="70"/>
      <c r="AG1556" s="70"/>
      <c r="AH1556" s="70"/>
      <c r="AI1556" s="70"/>
      <c r="AJ1556" s="70"/>
      <c r="AK1556" s="70"/>
      <c r="AL1556" s="70"/>
      <c r="AM1556" s="70"/>
      <c r="AN1556" s="70"/>
      <c r="AO1556" s="70"/>
      <c r="AP1556" s="70"/>
      <c r="AQ1556" s="70"/>
      <c r="AR1556" s="70"/>
      <c r="AS1556" s="70"/>
      <c r="AT1556" s="70"/>
      <c r="AU1556" s="70"/>
      <c r="AV1556" s="70"/>
      <c r="AW1556" s="70"/>
      <c r="AX1556" s="70"/>
      <c r="AY1556" s="70"/>
      <c r="AZ1556" s="70"/>
      <c r="BA1556" s="70"/>
      <c r="BB1556" s="70"/>
      <c r="BC1556" s="70"/>
      <c r="BD1556" s="70"/>
      <c r="BE1556" s="70"/>
      <c r="BF1556" s="70"/>
      <c r="BG1556" s="70"/>
      <c r="BH1556" s="70"/>
      <c r="BI1556" s="70"/>
      <c r="BJ1556" s="70"/>
      <c r="BK1556" s="70"/>
      <c r="BL1556" s="70"/>
      <c r="BM1556" s="70"/>
      <c r="BN1556" s="70"/>
      <c r="BO1556" s="70"/>
      <c r="BP1556" s="70"/>
      <c r="BQ1556" s="70"/>
      <c r="BR1556" s="70"/>
      <c r="BS1556" s="70"/>
      <c r="BT1556" s="70"/>
      <c r="BU1556" s="70"/>
      <c r="BV1556" s="70"/>
      <c r="BW1556" s="70"/>
      <c r="BX1556" s="70"/>
      <c r="BY1556" s="70"/>
      <c r="BZ1556" s="70"/>
      <c r="CA1556" s="70"/>
    </row>
    <row r="1557" spans="2:79" s="67" customFormat="1" hidden="1">
      <c r="B1557" s="85"/>
      <c r="C1557" s="86"/>
      <c r="D1557" s="250"/>
      <c r="E1557" s="84"/>
      <c r="F1557" s="70"/>
      <c r="G1557" s="70"/>
      <c r="H1557" s="70"/>
      <c r="I1557" s="70"/>
      <c r="J1557" s="70"/>
      <c r="K1557" s="70"/>
      <c r="L1557" s="70"/>
      <c r="M1557" s="70"/>
      <c r="N1557" s="70"/>
      <c r="O1557" s="70"/>
      <c r="P1557" s="70"/>
      <c r="Q1557" s="70"/>
      <c r="R1557" s="70"/>
      <c r="S1557" s="70"/>
      <c r="T1557" s="70"/>
      <c r="U1557" s="70"/>
      <c r="V1557" s="70"/>
      <c r="W1557" s="70"/>
      <c r="X1557" s="70"/>
      <c r="Y1557" s="70"/>
      <c r="Z1557" s="70"/>
      <c r="AA1557" s="70"/>
      <c r="AB1557" s="70"/>
      <c r="AC1557" s="70"/>
      <c r="AD1557" s="70"/>
      <c r="AE1557" s="70"/>
      <c r="AF1557" s="70"/>
      <c r="AG1557" s="70"/>
      <c r="AH1557" s="70"/>
      <c r="AI1557" s="70"/>
      <c r="AJ1557" s="70"/>
      <c r="AK1557" s="70"/>
      <c r="AL1557" s="70"/>
      <c r="AM1557" s="70"/>
      <c r="AN1557" s="70"/>
      <c r="AO1557" s="70"/>
      <c r="AP1557" s="70"/>
      <c r="AQ1557" s="70"/>
      <c r="AR1557" s="70"/>
      <c r="AS1557" s="70"/>
      <c r="AT1557" s="70"/>
      <c r="AU1557" s="70"/>
      <c r="AV1557" s="70"/>
      <c r="AW1557" s="70"/>
      <c r="AX1557" s="70"/>
      <c r="AY1557" s="70"/>
      <c r="AZ1557" s="70"/>
      <c r="BA1557" s="70"/>
      <c r="BB1557" s="70"/>
      <c r="BC1557" s="70"/>
      <c r="BD1557" s="70"/>
      <c r="BE1557" s="70"/>
      <c r="BF1557" s="70"/>
      <c r="BG1557" s="70"/>
      <c r="BH1557" s="70"/>
      <c r="BI1557" s="70"/>
      <c r="BJ1557" s="70"/>
      <c r="BK1557" s="70"/>
      <c r="BL1557" s="70"/>
      <c r="BM1557" s="70"/>
      <c r="BN1557" s="70"/>
      <c r="BO1557" s="70"/>
      <c r="BP1557" s="70"/>
      <c r="BQ1557" s="70"/>
      <c r="BR1557" s="70"/>
      <c r="BS1557" s="70"/>
      <c r="BT1557" s="70"/>
      <c r="BU1557" s="70"/>
      <c r="BV1557" s="70"/>
      <c r="BW1557" s="70"/>
      <c r="BX1557" s="70"/>
      <c r="BY1557" s="70"/>
      <c r="BZ1557" s="70"/>
      <c r="CA1557" s="70"/>
    </row>
    <row r="1558" spans="2:79" s="67" customFormat="1" hidden="1">
      <c r="B1558" s="85"/>
      <c r="C1558" s="86"/>
      <c r="D1558" s="250"/>
      <c r="E1558" s="84"/>
      <c r="F1558" s="70"/>
      <c r="G1558" s="70"/>
      <c r="H1558" s="70"/>
      <c r="I1558" s="70"/>
      <c r="J1558" s="70"/>
      <c r="K1558" s="70"/>
      <c r="L1558" s="70"/>
      <c r="M1558" s="70"/>
      <c r="N1558" s="70"/>
      <c r="O1558" s="70"/>
      <c r="P1558" s="70"/>
      <c r="Q1558" s="70"/>
      <c r="R1558" s="70"/>
      <c r="S1558" s="70"/>
      <c r="T1558" s="70"/>
      <c r="U1558" s="70"/>
      <c r="V1558" s="70"/>
      <c r="W1558" s="70"/>
      <c r="X1558" s="70"/>
      <c r="Y1558" s="70"/>
      <c r="Z1558" s="70"/>
      <c r="AA1558" s="70"/>
      <c r="AB1558" s="70"/>
      <c r="AC1558" s="70"/>
      <c r="AD1558" s="70"/>
      <c r="AE1558" s="70"/>
      <c r="AF1558" s="70"/>
      <c r="AG1558" s="70"/>
      <c r="AH1558" s="70"/>
      <c r="AI1558" s="70"/>
      <c r="AJ1558" s="70"/>
      <c r="AK1558" s="70"/>
      <c r="AL1558" s="70"/>
      <c r="AM1558" s="70"/>
      <c r="AN1558" s="70"/>
      <c r="AO1558" s="70"/>
      <c r="AP1558" s="70"/>
      <c r="AQ1558" s="70"/>
      <c r="AR1558" s="70"/>
      <c r="AS1558" s="70"/>
      <c r="AT1558" s="70"/>
      <c r="AU1558" s="70"/>
      <c r="AV1558" s="70"/>
      <c r="AW1558" s="70"/>
      <c r="AX1558" s="70"/>
      <c r="AY1558" s="70"/>
      <c r="AZ1558" s="70"/>
      <c r="BA1558" s="70"/>
      <c r="BB1558" s="70"/>
      <c r="BC1558" s="70"/>
      <c r="BD1558" s="70"/>
      <c r="BE1558" s="70"/>
      <c r="BF1558" s="70"/>
      <c r="BG1558" s="70"/>
      <c r="BH1558" s="70"/>
      <c r="BI1558" s="70"/>
      <c r="BJ1558" s="70"/>
      <c r="BK1558" s="70"/>
      <c r="BL1558" s="70"/>
      <c r="BM1558" s="70"/>
      <c r="BN1558" s="70"/>
      <c r="BO1558" s="70"/>
      <c r="BP1558" s="70"/>
      <c r="BQ1558" s="70"/>
      <c r="BR1558" s="70"/>
      <c r="BS1558" s="70"/>
      <c r="BT1558" s="70"/>
      <c r="BU1558" s="70"/>
      <c r="BV1558" s="70"/>
      <c r="BW1558" s="70"/>
      <c r="BX1558" s="70"/>
      <c r="BY1558" s="70"/>
      <c r="BZ1558" s="70"/>
      <c r="CA1558" s="70"/>
    </row>
    <row r="1559" spans="2:79" s="67" customFormat="1" hidden="1">
      <c r="B1559" s="85"/>
      <c r="C1559" s="86"/>
      <c r="D1559" s="250"/>
      <c r="E1559" s="84"/>
      <c r="F1559" s="70"/>
      <c r="G1559" s="70"/>
      <c r="H1559" s="70"/>
      <c r="I1559" s="70"/>
      <c r="J1559" s="70"/>
      <c r="K1559" s="70"/>
      <c r="L1559" s="70"/>
      <c r="M1559" s="70"/>
      <c r="N1559" s="70"/>
      <c r="O1559" s="70"/>
      <c r="P1559" s="70"/>
      <c r="Q1559" s="70"/>
      <c r="R1559" s="70"/>
      <c r="S1559" s="70"/>
      <c r="T1559" s="70"/>
      <c r="U1559" s="70"/>
      <c r="V1559" s="70"/>
      <c r="W1559" s="70"/>
      <c r="X1559" s="70"/>
      <c r="Y1559" s="70"/>
      <c r="Z1559" s="70"/>
      <c r="AA1559" s="70"/>
      <c r="AB1559" s="70"/>
      <c r="AC1559" s="70"/>
      <c r="AD1559" s="70"/>
      <c r="AE1559" s="70"/>
      <c r="AF1559" s="70"/>
      <c r="AG1559" s="70"/>
      <c r="AH1559" s="70"/>
      <c r="AI1559" s="70"/>
      <c r="AJ1559" s="70"/>
      <c r="AK1559" s="70"/>
      <c r="AL1559" s="70"/>
      <c r="AM1559" s="70"/>
      <c r="AN1559" s="70"/>
      <c r="AO1559" s="70"/>
      <c r="AP1559" s="70"/>
      <c r="AQ1559" s="70"/>
      <c r="AR1559" s="70"/>
      <c r="AS1559" s="70"/>
      <c r="AT1559" s="70"/>
      <c r="AU1559" s="70"/>
      <c r="AV1559" s="70"/>
      <c r="AW1559" s="70"/>
      <c r="AX1559" s="70"/>
      <c r="AY1559" s="70"/>
      <c r="AZ1559" s="70"/>
      <c r="BA1559" s="70"/>
      <c r="BB1559" s="70"/>
      <c r="BC1559" s="70"/>
      <c r="BD1559" s="70"/>
      <c r="BE1559" s="70"/>
      <c r="BF1559" s="70"/>
      <c r="BG1559" s="70"/>
      <c r="BH1559" s="70"/>
      <c r="BI1559" s="70"/>
      <c r="BJ1559" s="70"/>
      <c r="BK1559" s="70"/>
      <c r="BL1559" s="70"/>
      <c r="BM1559" s="70"/>
      <c r="BN1559" s="70"/>
      <c r="BO1559" s="70"/>
      <c r="BP1559" s="70"/>
      <c r="BQ1559" s="70"/>
      <c r="BR1559" s="70"/>
      <c r="BS1559" s="70"/>
      <c r="BT1559" s="70"/>
      <c r="BU1559" s="70"/>
      <c r="BV1559" s="70"/>
      <c r="BW1559" s="70"/>
      <c r="BX1559" s="70"/>
      <c r="BY1559" s="70"/>
      <c r="BZ1559" s="70"/>
      <c r="CA1559" s="70"/>
    </row>
    <row r="1560" spans="2:79" s="67" customFormat="1" hidden="1">
      <c r="B1560" s="85"/>
      <c r="C1560" s="86"/>
      <c r="D1560" s="250"/>
      <c r="E1560" s="84"/>
      <c r="F1560" s="70"/>
      <c r="G1560" s="70"/>
      <c r="H1560" s="70"/>
      <c r="I1560" s="70"/>
      <c r="J1560" s="70"/>
      <c r="K1560" s="70"/>
      <c r="L1560" s="70"/>
      <c r="M1560" s="70"/>
      <c r="N1560" s="70"/>
      <c r="O1560" s="70"/>
      <c r="P1560" s="70"/>
      <c r="Q1560" s="70"/>
      <c r="R1560" s="70"/>
      <c r="S1560" s="70"/>
      <c r="T1560" s="70"/>
      <c r="U1560" s="70"/>
      <c r="V1560" s="70"/>
      <c r="W1560" s="70"/>
      <c r="X1560" s="70"/>
      <c r="Y1560" s="70"/>
      <c r="Z1560" s="70"/>
      <c r="AA1560" s="70"/>
      <c r="AB1560" s="70"/>
      <c r="AC1560" s="70"/>
      <c r="AD1560" s="70"/>
      <c r="AE1560" s="70"/>
      <c r="AF1560" s="70"/>
      <c r="AG1560" s="70"/>
      <c r="AH1560" s="70"/>
      <c r="AI1560" s="70"/>
      <c r="AJ1560" s="70"/>
      <c r="AK1560" s="70"/>
      <c r="AL1560" s="70"/>
      <c r="AM1560" s="70"/>
      <c r="AN1560" s="70"/>
      <c r="AO1560" s="70"/>
      <c r="AP1560" s="70"/>
      <c r="AQ1560" s="70"/>
      <c r="AR1560" s="70"/>
      <c r="AS1560" s="70"/>
      <c r="AT1560" s="70"/>
      <c r="AU1560" s="70"/>
      <c r="AV1560" s="70"/>
      <c r="AW1560" s="70"/>
      <c r="AX1560" s="70"/>
      <c r="AY1560" s="70"/>
      <c r="AZ1560" s="70"/>
      <c r="BA1560" s="70"/>
      <c r="BB1560" s="70"/>
      <c r="BC1560" s="70"/>
      <c r="BD1560" s="70"/>
      <c r="BE1560" s="70"/>
      <c r="BF1560" s="70"/>
      <c r="BG1560" s="70"/>
      <c r="BH1560" s="70"/>
      <c r="BI1560" s="70"/>
      <c r="BJ1560" s="70"/>
      <c r="BK1560" s="70"/>
      <c r="BL1560" s="70"/>
      <c r="BM1560" s="70"/>
      <c r="BN1560" s="70"/>
      <c r="BO1560" s="70"/>
      <c r="BP1560" s="70"/>
      <c r="BQ1560" s="70"/>
      <c r="BR1560" s="70"/>
      <c r="BS1560" s="70"/>
      <c r="BT1560" s="70"/>
      <c r="BU1560" s="70"/>
      <c r="BV1560" s="70"/>
      <c r="BW1560" s="70"/>
      <c r="BX1560" s="70"/>
      <c r="BY1560" s="70"/>
      <c r="BZ1560" s="70"/>
      <c r="CA1560" s="70"/>
    </row>
    <row r="1561" spans="2:79" s="67" customFormat="1" hidden="1">
      <c r="B1561" s="85"/>
      <c r="C1561" s="86"/>
      <c r="D1561" s="250"/>
      <c r="E1561" s="84"/>
      <c r="F1561" s="70"/>
      <c r="G1561" s="70"/>
      <c r="H1561" s="70"/>
      <c r="I1561" s="70"/>
      <c r="J1561" s="70"/>
      <c r="K1561" s="70"/>
      <c r="L1561" s="70"/>
      <c r="M1561" s="70"/>
      <c r="N1561" s="70"/>
      <c r="O1561" s="70"/>
      <c r="P1561" s="70"/>
      <c r="Q1561" s="70"/>
      <c r="R1561" s="70"/>
      <c r="S1561" s="70"/>
      <c r="T1561" s="70"/>
      <c r="U1561" s="70"/>
      <c r="V1561" s="70"/>
      <c r="W1561" s="70"/>
      <c r="X1561" s="70"/>
      <c r="Y1561" s="70"/>
      <c r="Z1561" s="70"/>
      <c r="AA1561" s="70"/>
      <c r="AB1561" s="70"/>
      <c r="AC1561" s="70"/>
      <c r="AD1561" s="70"/>
      <c r="AE1561" s="70"/>
      <c r="AF1561" s="70"/>
      <c r="AG1561" s="70"/>
      <c r="AH1561" s="70"/>
      <c r="AI1561" s="70"/>
      <c r="AJ1561" s="70"/>
      <c r="AK1561" s="70"/>
      <c r="AL1561" s="70"/>
      <c r="AM1561" s="70"/>
      <c r="AN1561" s="70"/>
      <c r="AO1561" s="70"/>
      <c r="AP1561" s="70"/>
      <c r="AQ1561" s="70"/>
      <c r="AR1561" s="70"/>
      <c r="AS1561" s="70"/>
      <c r="AT1561" s="70"/>
      <c r="AU1561" s="70"/>
      <c r="AV1561" s="70"/>
      <c r="AW1561" s="70"/>
      <c r="AX1561" s="70"/>
      <c r="AY1561" s="70"/>
      <c r="AZ1561" s="70"/>
      <c r="BA1561" s="70"/>
      <c r="BB1561" s="70"/>
      <c r="BC1561" s="70"/>
      <c r="BD1561" s="70"/>
      <c r="BE1561" s="70"/>
      <c r="BF1561" s="70"/>
      <c r="BG1561" s="70"/>
      <c r="BH1561" s="70"/>
      <c r="BI1561" s="70"/>
      <c r="BJ1561" s="70"/>
      <c r="BK1561" s="70"/>
      <c r="BL1561" s="70"/>
      <c r="BM1561" s="70"/>
      <c r="BN1561" s="70"/>
      <c r="BO1561" s="70"/>
      <c r="BP1561" s="70"/>
      <c r="BQ1561" s="70"/>
      <c r="BR1561" s="70"/>
      <c r="BS1561" s="70"/>
      <c r="BT1561" s="70"/>
      <c r="BU1561" s="70"/>
      <c r="BV1561" s="70"/>
      <c r="BW1561" s="70"/>
      <c r="BX1561" s="70"/>
      <c r="BY1561" s="70"/>
      <c r="BZ1561" s="70"/>
      <c r="CA1561" s="70"/>
    </row>
    <row r="1562" spans="2:79" s="67" customFormat="1" hidden="1">
      <c r="B1562" s="85"/>
      <c r="C1562" s="86"/>
      <c r="D1562" s="250"/>
      <c r="E1562" s="84"/>
      <c r="F1562" s="70"/>
      <c r="G1562" s="70"/>
      <c r="H1562" s="70"/>
      <c r="I1562" s="70"/>
      <c r="J1562" s="70"/>
      <c r="K1562" s="70"/>
      <c r="L1562" s="70"/>
      <c r="M1562" s="70"/>
      <c r="N1562" s="70"/>
      <c r="O1562" s="70"/>
      <c r="P1562" s="70"/>
      <c r="Q1562" s="70"/>
      <c r="R1562" s="70"/>
      <c r="S1562" s="70"/>
      <c r="T1562" s="70"/>
      <c r="U1562" s="70"/>
      <c r="V1562" s="70"/>
      <c r="W1562" s="70"/>
      <c r="X1562" s="70"/>
      <c r="Y1562" s="70"/>
      <c r="Z1562" s="70"/>
      <c r="AA1562" s="70"/>
      <c r="AB1562" s="70"/>
      <c r="AC1562" s="70"/>
      <c r="AD1562" s="70"/>
      <c r="AE1562" s="70"/>
      <c r="AF1562" s="70"/>
      <c r="AG1562" s="70"/>
      <c r="AH1562" s="70"/>
      <c r="AI1562" s="70"/>
      <c r="AJ1562" s="70"/>
      <c r="AK1562" s="70"/>
      <c r="AL1562" s="70"/>
      <c r="AM1562" s="70"/>
      <c r="AN1562" s="70"/>
      <c r="AO1562" s="70"/>
      <c r="AP1562" s="70"/>
      <c r="AQ1562" s="70"/>
      <c r="AR1562" s="70"/>
      <c r="AS1562" s="70"/>
      <c r="AT1562" s="70"/>
      <c r="AU1562" s="70"/>
      <c r="AV1562" s="70"/>
      <c r="AW1562" s="70"/>
      <c r="AX1562" s="70"/>
      <c r="AY1562" s="70"/>
      <c r="AZ1562" s="70"/>
      <c r="BA1562" s="70"/>
      <c r="BB1562" s="70"/>
      <c r="BC1562" s="70"/>
      <c r="BD1562" s="70"/>
      <c r="BE1562" s="70"/>
      <c r="BF1562" s="70"/>
      <c r="BG1562" s="70"/>
      <c r="BH1562" s="70"/>
      <c r="BI1562" s="70"/>
      <c r="BJ1562" s="70"/>
      <c r="BK1562" s="70"/>
      <c r="BL1562" s="70"/>
      <c r="BM1562" s="70"/>
      <c r="BN1562" s="70"/>
      <c r="BO1562" s="70"/>
      <c r="BP1562" s="70"/>
      <c r="BQ1562" s="70"/>
      <c r="BR1562" s="70"/>
      <c r="BS1562" s="70"/>
      <c r="BT1562" s="70"/>
      <c r="BU1562" s="70"/>
      <c r="BV1562" s="70"/>
      <c r="BW1562" s="70"/>
      <c r="BX1562" s="70"/>
      <c r="BY1562" s="70"/>
      <c r="BZ1562" s="70"/>
      <c r="CA1562" s="70"/>
    </row>
    <row r="1563" spans="2:79" s="67" customFormat="1" hidden="1">
      <c r="B1563" s="85"/>
      <c r="C1563" s="86"/>
      <c r="D1563" s="250"/>
      <c r="E1563" s="84"/>
      <c r="F1563" s="70"/>
      <c r="G1563" s="70"/>
      <c r="H1563" s="70"/>
      <c r="I1563" s="70"/>
      <c r="J1563" s="70"/>
      <c r="K1563" s="70"/>
      <c r="L1563" s="70"/>
      <c r="M1563" s="70"/>
      <c r="N1563" s="70"/>
      <c r="O1563" s="70"/>
      <c r="P1563" s="70"/>
      <c r="Q1563" s="70"/>
      <c r="R1563" s="70"/>
      <c r="S1563" s="70"/>
      <c r="T1563" s="70"/>
      <c r="U1563" s="70"/>
      <c r="V1563" s="70"/>
      <c r="W1563" s="70"/>
      <c r="X1563" s="70"/>
      <c r="Y1563" s="70"/>
      <c r="Z1563" s="70"/>
      <c r="AA1563" s="70"/>
      <c r="AB1563" s="70"/>
      <c r="AC1563" s="70"/>
      <c r="AD1563" s="70"/>
      <c r="AE1563" s="70"/>
      <c r="AF1563" s="70"/>
      <c r="AG1563" s="70"/>
      <c r="AH1563" s="70"/>
      <c r="AI1563" s="70"/>
      <c r="AJ1563" s="70"/>
      <c r="AK1563" s="70"/>
      <c r="AL1563" s="70"/>
      <c r="AM1563" s="70"/>
      <c r="AN1563" s="70"/>
      <c r="AO1563" s="70"/>
      <c r="AP1563" s="70"/>
      <c r="AQ1563" s="70"/>
      <c r="AR1563" s="70"/>
      <c r="AS1563" s="70"/>
      <c r="AT1563" s="70"/>
      <c r="AU1563" s="70"/>
      <c r="AV1563" s="70"/>
      <c r="AW1563" s="70"/>
      <c r="AX1563" s="70"/>
      <c r="AY1563" s="70"/>
      <c r="AZ1563" s="70"/>
      <c r="BA1563" s="70"/>
      <c r="BB1563" s="70"/>
      <c r="BC1563" s="70"/>
      <c r="BD1563" s="70"/>
      <c r="BE1563" s="70"/>
      <c r="BF1563" s="70"/>
      <c r="BG1563" s="70"/>
      <c r="BH1563" s="70"/>
      <c r="BI1563" s="70"/>
      <c r="BJ1563" s="70"/>
      <c r="BK1563" s="70"/>
      <c r="BL1563" s="70"/>
      <c r="BM1563" s="70"/>
      <c r="BN1563" s="70"/>
      <c r="BO1563" s="70"/>
      <c r="BP1563" s="70"/>
      <c r="BQ1563" s="70"/>
      <c r="BR1563" s="70"/>
      <c r="BS1563" s="70"/>
      <c r="BT1563" s="70"/>
      <c r="BU1563" s="70"/>
      <c r="BV1563" s="70"/>
      <c r="BW1563" s="70"/>
      <c r="BX1563" s="70"/>
      <c r="BY1563" s="70"/>
      <c r="BZ1563" s="70"/>
      <c r="CA1563" s="70"/>
    </row>
    <row r="1564" spans="2:79" s="67" customFormat="1" hidden="1">
      <c r="B1564" s="85"/>
      <c r="C1564" s="86"/>
      <c r="D1564" s="250"/>
      <c r="E1564" s="84"/>
      <c r="F1564" s="70"/>
      <c r="G1564" s="70"/>
      <c r="H1564" s="70"/>
      <c r="I1564" s="70"/>
      <c r="J1564" s="70"/>
      <c r="K1564" s="70"/>
      <c r="L1564" s="70"/>
      <c r="M1564" s="70"/>
      <c r="N1564" s="70"/>
      <c r="O1564" s="70"/>
      <c r="P1564" s="70"/>
      <c r="Q1564" s="70"/>
      <c r="R1564" s="70"/>
      <c r="S1564" s="70"/>
      <c r="T1564" s="70"/>
      <c r="U1564" s="70"/>
      <c r="V1564" s="70"/>
      <c r="W1564" s="70"/>
      <c r="X1564" s="70"/>
      <c r="Y1564" s="70"/>
      <c r="Z1564" s="70"/>
      <c r="AA1564" s="70"/>
      <c r="AB1564" s="70"/>
      <c r="AC1564" s="70"/>
      <c r="AD1564" s="70"/>
      <c r="AE1564" s="70"/>
      <c r="AF1564" s="70"/>
      <c r="AG1564" s="70"/>
      <c r="AH1564" s="70"/>
      <c r="AI1564" s="70"/>
      <c r="AJ1564" s="70"/>
      <c r="AK1564" s="70"/>
      <c r="AL1564" s="70"/>
      <c r="AM1564" s="70"/>
      <c r="AN1564" s="70"/>
      <c r="AO1564" s="70"/>
      <c r="AP1564" s="70"/>
      <c r="AQ1564" s="70"/>
      <c r="AR1564" s="70"/>
      <c r="AS1564" s="70"/>
      <c r="AT1564" s="70"/>
      <c r="AU1564" s="70"/>
      <c r="AV1564" s="70"/>
      <c r="AW1564" s="70"/>
      <c r="AX1564" s="70"/>
      <c r="AY1564" s="70"/>
      <c r="AZ1564" s="70"/>
      <c r="BA1564" s="70"/>
      <c r="BB1564" s="70"/>
      <c r="BC1564" s="70"/>
      <c r="BD1564" s="70"/>
      <c r="BE1564" s="70"/>
      <c r="BF1564" s="70"/>
      <c r="BG1564" s="70"/>
      <c r="BH1564" s="70"/>
      <c r="BI1564" s="70"/>
      <c r="BJ1564" s="70"/>
      <c r="BK1564" s="70"/>
      <c r="BL1564" s="70"/>
      <c r="BM1564" s="70"/>
      <c r="BN1564" s="70"/>
      <c r="BO1564" s="70"/>
      <c r="BP1564" s="70"/>
      <c r="BQ1564" s="70"/>
      <c r="BR1564" s="70"/>
      <c r="BS1564" s="70"/>
      <c r="BT1564" s="70"/>
      <c r="BU1564" s="70"/>
      <c r="BV1564" s="70"/>
      <c r="BW1564" s="70"/>
      <c r="BX1564" s="70"/>
      <c r="BY1564" s="70"/>
      <c r="BZ1564" s="70"/>
      <c r="CA1564" s="70"/>
    </row>
    <row r="1565" spans="2:79" s="67" customFormat="1" hidden="1">
      <c r="B1565" s="85"/>
      <c r="C1565" s="86"/>
      <c r="D1565" s="250"/>
      <c r="E1565" s="84"/>
      <c r="F1565" s="70"/>
      <c r="G1565" s="70"/>
      <c r="H1565" s="70"/>
      <c r="I1565" s="70"/>
      <c r="J1565" s="70"/>
      <c r="K1565" s="70"/>
      <c r="L1565" s="70"/>
      <c r="M1565" s="70"/>
      <c r="N1565" s="70"/>
      <c r="O1565" s="70"/>
      <c r="P1565" s="70"/>
      <c r="Q1565" s="70"/>
      <c r="R1565" s="70"/>
      <c r="S1565" s="70"/>
      <c r="T1565" s="70"/>
      <c r="U1565" s="70"/>
      <c r="V1565" s="70"/>
      <c r="W1565" s="70"/>
      <c r="X1565" s="70"/>
      <c r="Y1565" s="70"/>
      <c r="Z1565" s="70"/>
      <c r="AA1565" s="70"/>
      <c r="AB1565" s="70"/>
      <c r="AC1565" s="70"/>
      <c r="AD1565" s="70"/>
      <c r="AE1565" s="70"/>
      <c r="AF1565" s="70"/>
      <c r="AG1565" s="70"/>
      <c r="AH1565" s="70"/>
      <c r="AI1565" s="70"/>
      <c r="AJ1565" s="70"/>
      <c r="AK1565" s="70"/>
      <c r="AL1565" s="70"/>
      <c r="AM1565" s="70"/>
      <c r="AN1565" s="70"/>
      <c r="AO1565" s="70"/>
      <c r="AP1565" s="70"/>
      <c r="AQ1565" s="70"/>
      <c r="AR1565" s="70"/>
      <c r="AS1565" s="70"/>
      <c r="AT1565" s="70"/>
      <c r="AU1565" s="70"/>
      <c r="AV1565" s="70"/>
      <c r="AW1565" s="70"/>
      <c r="AX1565" s="70"/>
      <c r="AY1565" s="70"/>
      <c r="AZ1565" s="70"/>
      <c r="BA1565" s="70"/>
      <c r="BB1565" s="70"/>
      <c r="BC1565" s="70"/>
      <c r="BD1565" s="70"/>
      <c r="BE1565" s="70"/>
      <c r="BF1565" s="70"/>
      <c r="BG1565" s="70"/>
      <c r="BH1565" s="70"/>
      <c r="BI1565" s="70"/>
      <c r="BJ1565" s="70"/>
      <c r="BK1565" s="70"/>
      <c r="BL1565" s="70"/>
      <c r="BM1565" s="70"/>
      <c r="BN1565" s="70"/>
      <c r="BO1565" s="70"/>
      <c r="BP1565" s="70"/>
      <c r="BQ1565" s="70"/>
      <c r="BR1565" s="70"/>
      <c r="BS1565" s="70"/>
      <c r="BT1565" s="70"/>
      <c r="BU1565" s="70"/>
      <c r="BV1565" s="70"/>
      <c r="BW1565" s="70"/>
      <c r="BX1565" s="70"/>
      <c r="BY1565" s="70"/>
      <c r="BZ1565" s="70"/>
      <c r="CA1565" s="70"/>
    </row>
    <row r="1566" spans="2:79" s="67" customFormat="1" hidden="1">
      <c r="B1566" s="85"/>
      <c r="C1566" s="86"/>
      <c r="D1566" s="250"/>
      <c r="E1566" s="84"/>
      <c r="F1566" s="70"/>
      <c r="G1566" s="70"/>
      <c r="H1566" s="70"/>
      <c r="I1566" s="70"/>
      <c r="J1566" s="70"/>
      <c r="K1566" s="70"/>
      <c r="L1566" s="70"/>
      <c r="M1566" s="70"/>
      <c r="N1566" s="70"/>
      <c r="O1566" s="70"/>
      <c r="P1566" s="70"/>
      <c r="Q1566" s="70"/>
      <c r="R1566" s="70"/>
      <c r="S1566" s="70"/>
      <c r="T1566" s="70"/>
      <c r="U1566" s="70"/>
      <c r="V1566" s="70"/>
      <c r="W1566" s="70"/>
      <c r="X1566" s="70"/>
      <c r="Y1566" s="70"/>
      <c r="Z1566" s="70"/>
      <c r="AA1566" s="70"/>
      <c r="AB1566" s="70"/>
      <c r="AC1566" s="70"/>
      <c r="AD1566" s="70"/>
      <c r="AE1566" s="70"/>
      <c r="AF1566" s="70"/>
      <c r="AG1566" s="70"/>
      <c r="AH1566" s="70"/>
      <c r="AI1566" s="70"/>
      <c r="AJ1566" s="70"/>
      <c r="AK1566" s="70"/>
      <c r="AL1566" s="70"/>
      <c r="AM1566" s="70"/>
      <c r="AN1566" s="70"/>
      <c r="AO1566" s="70"/>
      <c r="AP1566" s="70"/>
      <c r="AQ1566" s="70"/>
      <c r="AR1566" s="70"/>
      <c r="AS1566" s="70"/>
      <c r="AT1566" s="70"/>
      <c r="AU1566" s="70"/>
      <c r="AV1566" s="70"/>
      <c r="AW1566" s="70"/>
      <c r="AX1566" s="70"/>
      <c r="AY1566" s="70"/>
      <c r="AZ1566" s="70"/>
      <c r="BA1566" s="70"/>
      <c r="BB1566" s="70"/>
      <c r="BC1566" s="70"/>
      <c r="BD1566" s="70"/>
      <c r="BE1566" s="70"/>
      <c r="BF1566" s="70"/>
      <c r="BG1566" s="70"/>
      <c r="BH1566" s="70"/>
      <c r="BI1566" s="70"/>
      <c r="BJ1566" s="70"/>
      <c r="BK1566" s="70"/>
      <c r="BL1566" s="70"/>
      <c r="BM1566" s="70"/>
      <c r="BN1566" s="70"/>
      <c r="BO1566" s="70"/>
      <c r="BP1566" s="70"/>
      <c r="BQ1566" s="70"/>
      <c r="BR1566" s="70"/>
      <c r="BS1566" s="70"/>
      <c r="BT1566" s="70"/>
      <c r="BU1566" s="70"/>
      <c r="BV1566" s="70"/>
      <c r="BW1566" s="70"/>
      <c r="BX1566" s="70"/>
      <c r="BY1566" s="70"/>
      <c r="BZ1566" s="70"/>
      <c r="CA1566" s="70"/>
    </row>
    <row r="1567" spans="2:79" s="67" customFormat="1" hidden="1">
      <c r="B1567" s="85"/>
      <c r="C1567" s="86"/>
      <c r="D1567" s="250"/>
      <c r="E1567" s="84"/>
      <c r="F1567" s="70"/>
      <c r="G1567" s="70"/>
      <c r="H1567" s="70"/>
      <c r="I1567" s="70"/>
      <c r="J1567" s="70"/>
      <c r="K1567" s="70"/>
      <c r="L1567" s="70"/>
      <c r="M1567" s="70"/>
      <c r="N1567" s="70"/>
      <c r="O1567" s="70"/>
      <c r="P1567" s="70"/>
      <c r="Q1567" s="70"/>
      <c r="R1567" s="70"/>
      <c r="S1567" s="70"/>
      <c r="T1567" s="70"/>
      <c r="U1567" s="70"/>
      <c r="V1567" s="70"/>
      <c r="W1567" s="70"/>
      <c r="X1567" s="70"/>
      <c r="Y1567" s="70"/>
      <c r="Z1567" s="70"/>
      <c r="AA1567" s="70"/>
      <c r="AB1567" s="70"/>
      <c r="AC1567" s="70"/>
      <c r="AD1567" s="70"/>
      <c r="AE1567" s="70"/>
      <c r="AF1567" s="70"/>
      <c r="AG1567" s="70"/>
      <c r="AH1567" s="70"/>
      <c r="AI1567" s="70"/>
      <c r="AJ1567" s="70"/>
      <c r="AK1567" s="70"/>
      <c r="AL1567" s="70"/>
      <c r="AM1567" s="70"/>
      <c r="AN1567" s="70"/>
      <c r="AO1567" s="70"/>
      <c r="AP1567" s="70"/>
      <c r="AQ1567" s="70"/>
      <c r="AR1567" s="70"/>
      <c r="AS1567" s="70"/>
      <c r="AT1567" s="70"/>
      <c r="AU1567" s="70"/>
      <c r="AV1567" s="70"/>
      <c r="AW1567" s="70"/>
      <c r="AX1567" s="70"/>
      <c r="AY1567" s="70"/>
      <c r="AZ1567" s="70"/>
      <c r="BA1567" s="70"/>
      <c r="BB1567" s="70"/>
      <c r="BC1567" s="70"/>
      <c r="BD1567" s="70"/>
      <c r="BE1567" s="70"/>
      <c r="BF1567" s="70"/>
      <c r="BG1567" s="70"/>
      <c r="BH1567" s="70"/>
      <c r="BI1567" s="70"/>
      <c r="BJ1567" s="70"/>
      <c r="BK1567" s="70"/>
      <c r="BL1567" s="70"/>
      <c r="BM1567" s="70"/>
      <c r="BN1567" s="70"/>
      <c r="BO1567" s="70"/>
      <c r="BP1567" s="70"/>
      <c r="BQ1567" s="70"/>
      <c r="BR1567" s="70"/>
      <c r="BS1567" s="70"/>
      <c r="BT1567" s="70"/>
      <c r="BU1567" s="70"/>
      <c r="BV1567" s="70"/>
      <c r="BW1567" s="70"/>
      <c r="BX1567" s="70"/>
      <c r="BY1567" s="70"/>
      <c r="BZ1567" s="70"/>
      <c r="CA1567" s="70"/>
    </row>
    <row r="1568" spans="2:79" s="67" customFormat="1" hidden="1">
      <c r="B1568" s="85"/>
      <c r="C1568" s="86"/>
      <c r="D1568" s="250"/>
      <c r="E1568" s="84"/>
      <c r="F1568" s="70"/>
      <c r="G1568" s="70"/>
      <c r="H1568" s="70"/>
      <c r="I1568" s="70"/>
      <c r="J1568" s="70"/>
      <c r="K1568" s="70"/>
      <c r="L1568" s="70"/>
      <c r="M1568" s="70"/>
      <c r="N1568" s="70"/>
      <c r="O1568" s="70"/>
      <c r="P1568" s="70"/>
      <c r="Q1568" s="70"/>
      <c r="R1568" s="70"/>
      <c r="S1568" s="70"/>
      <c r="T1568" s="70"/>
      <c r="U1568" s="70"/>
      <c r="V1568" s="70"/>
      <c r="W1568" s="70"/>
      <c r="X1568" s="70"/>
      <c r="Y1568" s="70"/>
      <c r="Z1568" s="70"/>
      <c r="AA1568" s="70"/>
      <c r="AB1568" s="70"/>
      <c r="AC1568" s="70"/>
      <c r="AD1568" s="70"/>
      <c r="AE1568" s="70"/>
      <c r="AF1568" s="70"/>
      <c r="AG1568" s="70"/>
      <c r="AH1568" s="70"/>
      <c r="AI1568" s="70"/>
      <c r="AJ1568" s="70"/>
      <c r="AK1568" s="70"/>
      <c r="AL1568" s="70"/>
      <c r="AM1568" s="70"/>
      <c r="AN1568" s="70"/>
      <c r="AO1568" s="70"/>
      <c r="AP1568" s="70"/>
      <c r="AQ1568" s="70"/>
      <c r="AR1568" s="70"/>
      <c r="AS1568" s="70"/>
      <c r="AT1568" s="70"/>
      <c r="AU1568" s="70"/>
      <c r="AV1568" s="70"/>
      <c r="AW1568" s="70"/>
      <c r="AX1568" s="70"/>
      <c r="AY1568" s="70"/>
      <c r="AZ1568" s="70"/>
      <c r="BA1568" s="70"/>
      <c r="BB1568" s="70"/>
      <c r="BC1568" s="70"/>
      <c r="BD1568" s="70"/>
      <c r="BE1568" s="70"/>
      <c r="BF1568" s="70"/>
      <c r="BG1568" s="70"/>
      <c r="BH1568" s="70"/>
      <c r="BI1568" s="70"/>
      <c r="BJ1568" s="70"/>
      <c r="BK1568" s="70"/>
      <c r="BL1568" s="70"/>
      <c r="BM1568" s="70"/>
      <c r="BN1568" s="70"/>
      <c r="BO1568" s="70"/>
      <c r="BP1568" s="70"/>
      <c r="BQ1568" s="70"/>
      <c r="BR1568" s="70"/>
      <c r="BS1568" s="70"/>
      <c r="BT1568" s="70"/>
      <c r="BU1568" s="70"/>
      <c r="BV1568" s="70"/>
      <c r="BW1568" s="70"/>
      <c r="BX1568" s="70"/>
      <c r="BY1568" s="70"/>
      <c r="BZ1568" s="70"/>
      <c r="CA1568" s="70"/>
    </row>
    <row r="1569" spans="2:79" s="67" customFormat="1" hidden="1">
      <c r="B1569" s="85"/>
      <c r="C1569" s="86"/>
      <c r="D1569" s="250"/>
      <c r="E1569" s="84"/>
      <c r="F1569" s="70"/>
      <c r="G1569" s="70"/>
      <c r="H1569" s="70"/>
      <c r="I1569" s="70"/>
      <c r="J1569" s="70"/>
      <c r="K1569" s="70"/>
      <c r="L1569" s="70"/>
      <c r="M1569" s="70"/>
      <c r="N1569" s="70"/>
      <c r="O1569" s="70"/>
      <c r="P1569" s="70"/>
      <c r="Q1569" s="70"/>
      <c r="R1569" s="70"/>
      <c r="S1569" s="70"/>
      <c r="T1569" s="70"/>
      <c r="U1569" s="70"/>
      <c r="V1569" s="70"/>
      <c r="W1569" s="70"/>
      <c r="X1569" s="70"/>
      <c r="Y1569" s="70"/>
      <c r="Z1569" s="70"/>
      <c r="AA1569" s="70"/>
      <c r="AB1569" s="70"/>
      <c r="AC1569" s="70"/>
      <c r="AD1569" s="70"/>
      <c r="AE1569" s="70"/>
      <c r="AF1569" s="70"/>
      <c r="AG1569" s="70"/>
      <c r="AH1569" s="70"/>
      <c r="AI1569" s="70"/>
      <c r="AJ1569" s="70"/>
      <c r="AK1569" s="70"/>
      <c r="AL1569" s="70"/>
      <c r="AM1569" s="70"/>
      <c r="AN1569" s="70"/>
      <c r="AO1569" s="70"/>
      <c r="AP1569" s="70"/>
      <c r="AQ1569" s="70"/>
      <c r="AR1569" s="70"/>
      <c r="AS1569" s="70"/>
      <c r="AT1569" s="70"/>
      <c r="AU1569" s="70"/>
      <c r="AV1569" s="70"/>
      <c r="AW1569" s="70"/>
      <c r="AX1569" s="70"/>
      <c r="AY1569" s="70"/>
      <c r="AZ1569" s="70"/>
      <c r="BA1569" s="70"/>
      <c r="BB1569" s="70"/>
      <c r="BC1569" s="70"/>
      <c r="BD1569" s="70"/>
      <c r="BE1569" s="70"/>
      <c r="BF1569" s="70"/>
      <c r="BG1569" s="70"/>
      <c r="BH1569" s="70"/>
      <c r="BI1569" s="70"/>
      <c r="BJ1569" s="70"/>
      <c r="BK1569" s="70"/>
      <c r="BL1569" s="70"/>
      <c r="BM1569" s="70"/>
      <c r="BN1569" s="70"/>
      <c r="BO1569" s="70"/>
      <c r="BP1569" s="70"/>
      <c r="BQ1569" s="70"/>
      <c r="BR1569" s="70"/>
      <c r="BS1569" s="70"/>
      <c r="BT1569" s="70"/>
      <c r="BU1569" s="70"/>
      <c r="BV1569" s="70"/>
      <c r="BW1569" s="70"/>
      <c r="BX1569" s="70"/>
      <c r="BY1569" s="70"/>
      <c r="BZ1569" s="70"/>
      <c r="CA1569" s="70"/>
    </row>
    <row r="1570" spans="2:79" s="67" customFormat="1" hidden="1">
      <c r="B1570" s="85"/>
      <c r="C1570" s="86"/>
      <c r="D1570" s="250"/>
      <c r="E1570" s="84"/>
      <c r="F1570" s="70"/>
      <c r="G1570" s="70"/>
      <c r="H1570" s="70"/>
      <c r="I1570" s="70"/>
      <c r="J1570" s="70"/>
      <c r="K1570" s="70"/>
      <c r="L1570" s="70"/>
      <c r="M1570" s="70"/>
      <c r="N1570" s="70"/>
      <c r="O1570" s="70"/>
      <c r="P1570" s="70"/>
      <c r="Q1570" s="70"/>
      <c r="R1570" s="70"/>
      <c r="S1570" s="70"/>
      <c r="T1570" s="70"/>
      <c r="U1570" s="70"/>
      <c r="V1570" s="70"/>
      <c r="W1570" s="70"/>
      <c r="X1570" s="70"/>
      <c r="Y1570" s="70"/>
      <c r="Z1570" s="70"/>
      <c r="AA1570" s="70"/>
      <c r="AB1570" s="70"/>
      <c r="AC1570" s="70"/>
      <c r="AD1570" s="70"/>
      <c r="AE1570" s="70"/>
      <c r="AF1570" s="70"/>
      <c r="AG1570" s="70"/>
      <c r="AH1570" s="70"/>
      <c r="AI1570" s="70"/>
      <c r="AJ1570" s="70"/>
      <c r="AK1570" s="70"/>
      <c r="AL1570" s="70"/>
      <c r="AM1570" s="70"/>
      <c r="AN1570" s="70"/>
      <c r="AO1570" s="70"/>
      <c r="AP1570" s="70"/>
      <c r="AQ1570" s="70"/>
      <c r="AR1570" s="70"/>
      <c r="AS1570" s="70"/>
      <c r="AT1570" s="70"/>
      <c r="AU1570" s="70"/>
      <c r="AV1570" s="70"/>
      <c r="AW1570" s="70"/>
      <c r="AX1570" s="70"/>
      <c r="AY1570" s="70"/>
      <c r="AZ1570" s="70"/>
      <c r="BA1570" s="70"/>
      <c r="BB1570" s="70"/>
      <c r="BC1570" s="70"/>
      <c r="BD1570" s="70"/>
      <c r="BE1570" s="70"/>
      <c r="BF1570" s="70"/>
      <c r="BG1570" s="70"/>
      <c r="BH1570" s="70"/>
      <c r="BI1570" s="70"/>
      <c r="BJ1570" s="70"/>
      <c r="BK1570" s="70"/>
      <c r="BL1570" s="70"/>
      <c r="BM1570" s="70"/>
      <c r="BN1570" s="70"/>
      <c r="BO1570" s="70"/>
      <c r="BP1570" s="70"/>
      <c r="BQ1570" s="70"/>
      <c r="BR1570" s="70"/>
      <c r="BS1570" s="70"/>
      <c r="BT1570" s="70"/>
      <c r="BU1570" s="70"/>
      <c r="BV1570" s="70"/>
      <c r="BW1570" s="70"/>
      <c r="BX1570" s="70"/>
      <c r="BY1570" s="70"/>
      <c r="BZ1570" s="70"/>
      <c r="CA1570" s="70"/>
    </row>
    <row r="1571" spans="2:79" s="67" customFormat="1" hidden="1">
      <c r="B1571" s="85"/>
      <c r="C1571" s="86"/>
      <c r="D1571" s="250"/>
      <c r="E1571" s="84"/>
      <c r="F1571" s="70"/>
      <c r="G1571" s="70"/>
      <c r="H1571" s="70"/>
      <c r="I1571" s="70"/>
      <c r="J1571" s="70"/>
      <c r="K1571" s="70"/>
      <c r="L1571" s="70"/>
      <c r="M1571" s="70"/>
      <c r="N1571" s="70"/>
      <c r="O1571" s="70"/>
      <c r="P1571" s="70"/>
      <c r="Q1571" s="70"/>
      <c r="R1571" s="70"/>
      <c r="S1571" s="70"/>
      <c r="T1571" s="70"/>
      <c r="U1571" s="70"/>
      <c r="V1571" s="70"/>
      <c r="W1571" s="70"/>
      <c r="X1571" s="70"/>
      <c r="Y1571" s="70"/>
      <c r="Z1571" s="70"/>
      <c r="AA1571" s="70"/>
      <c r="AB1571" s="70"/>
      <c r="AC1571" s="70"/>
      <c r="AD1571" s="70"/>
      <c r="AE1571" s="70"/>
      <c r="AF1571" s="70"/>
      <c r="AG1571" s="70"/>
      <c r="AH1571" s="70"/>
      <c r="AI1571" s="70"/>
      <c r="AJ1571" s="70"/>
      <c r="AK1571" s="70"/>
      <c r="AL1571" s="70"/>
      <c r="AM1571" s="70"/>
      <c r="AN1571" s="70"/>
      <c r="AO1571" s="70"/>
      <c r="AP1571" s="70"/>
      <c r="AQ1571" s="70"/>
      <c r="AR1571" s="70"/>
      <c r="AS1571" s="70"/>
      <c r="AT1571" s="70"/>
      <c r="AU1571" s="70"/>
      <c r="AV1571" s="70"/>
      <c r="AW1571" s="70"/>
      <c r="AX1571" s="70"/>
      <c r="AY1571" s="70"/>
      <c r="AZ1571" s="70"/>
      <c r="BA1571" s="70"/>
      <c r="BB1571" s="70"/>
      <c r="BC1571" s="70"/>
      <c r="BD1571" s="70"/>
      <c r="BE1571" s="70"/>
      <c r="BF1571" s="70"/>
      <c r="BG1571" s="70"/>
      <c r="BH1571" s="70"/>
      <c r="BI1571" s="70"/>
      <c r="BJ1571" s="70"/>
      <c r="BK1571" s="70"/>
      <c r="BL1571" s="70"/>
      <c r="BM1571" s="70"/>
      <c r="BN1571" s="70"/>
      <c r="BO1571" s="70"/>
      <c r="BP1571" s="70"/>
      <c r="BQ1571" s="70"/>
      <c r="BR1571" s="70"/>
      <c r="BS1571" s="70"/>
      <c r="BT1571" s="70"/>
      <c r="BU1571" s="70"/>
      <c r="BV1571" s="70"/>
      <c r="BW1571" s="70"/>
      <c r="BX1571" s="70"/>
      <c r="BY1571" s="70"/>
      <c r="BZ1571" s="70"/>
      <c r="CA1571" s="70"/>
    </row>
    <row r="1572" spans="2:79" s="67" customFormat="1" hidden="1">
      <c r="B1572" s="85"/>
      <c r="C1572" s="86"/>
      <c r="D1572" s="250"/>
      <c r="E1572" s="84"/>
      <c r="F1572" s="70"/>
      <c r="G1572" s="70"/>
      <c r="H1572" s="70"/>
      <c r="I1572" s="70"/>
      <c r="J1572" s="70"/>
      <c r="K1572" s="70"/>
      <c r="L1572" s="70"/>
      <c r="M1572" s="70"/>
      <c r="N1572" s="70"/>
      <c r="O1572" s="70"/>
      <c r="P1572" s="70"/>
      <c r="Q1572" s="70"/>
      <c r="R1572" s="70"/>
      <c r="S1572" s="70"/>
      <c r="T1572" s="70"/>
      <c r="U1572" s="70"/>
      <c r="V1572" s="70"/>
      <c r="W1572" s="70"/>
      <c r="X1572" s="70"/>
      <c r="Y1572" s="70"/>
      <c r="Z1572" s="70"/>
      <c r="AA1572" s="70"/>
      <c r="AB1572" s="70"/>
      <c r="AC1572" s="70"/>
      <c r="AD1572" s="70"/>
      <c r="AE1572" s="70"/>
      <c r="AF1572" s="70"/>
      <c r="AG1572" s="70"/>
      <c r="AH1572" s="70"/>
      <c r="AI1572" s="70"/>
      <c r="AJ1572" s="70"/>
      <c r="AK1572" s="70"/>
      <c r="AL1572" s="70"/>
      <c r="AM1572" s="70"/>
      <c r="AN1572" s="70"/>
      <c r="AO1572" s="70"/>
      <c r="AP1572" s="70"/>
      <c r="AQ1572" s="70"/>
      <c r="AR1572" s="70"/>
      <c r="AS1572" s="70"/>
      <c r="AT1572" s="70"/>
      <c r="AU1572" s="70"/>
      <c r="AV1572" s="70"/>
      <c r="AW1572" s="70"/>
      <c r="AX1572" s="70"/>
      <c r="AY1572" s="70"/>
      <c r="AZ1572" s="70"/>
      <c r="BA1572" s="70"/>
      <c r="BB1572" s="70"/>
      <c r="BC1572" s="70"/>
      <c r="BD1572" s="70"/>
      <c r="BE1572" s="70"/>
      <c r="BF1572" s="70"/>
      <c r="BG1572" s="70"/>
      <c r="BH1572" s="70"/>
      <c r="BI1572" s="70"/>
      <c r="BJ1572" s="70"/>
      <c r="BK1572" s="70"/>
      <c r="BL1572" s="70"/>
      <c r="BM1572" s="70"/>
      <c r="BN1572" s="70"/>
      <c r="BO1572" s="70"/>
      <c r="BP1572" s="70"/>
      <c r="BQ1572" s="70"/>
      <c r="BR1572" s="70"/>
      <c r="BS1572" s="70"/>
      <c r="BT1572" s="70"/>
      <c r="BU1572" s="70"/>
      <c r="BV1572" s="70"/>
      <c r="BW1572" s="70"/>
      <c r="BX1572" s="70"/>
      <c r="BY1572" s="70"/>
      <c r="BZ1572" s="70"/>
      <c r="CA1572" s="70"/>
    </row>
    <row r="1573" spans="2:79" s="67" customFormat="1" hidden="1">
      <c r="B1573" s="85"/>
      <c r="C1573" s="86"/>
      <c r="D1573" s="250"/>
      <c r="E1573" s="84"/>
      <c r="F1573" s="70"/>
      <c r="G1573" s="70"/>
      <c r="H1573" s="70"/>
      <c r="I1573" s="70"/>
      <c r="J1573" s="70"/>
      <c r="K1573" s="70"/>
      <c r="L1573" s="70"/>
      <c r="M1573" s="70"/>
      <c r="N1573" s="70"/>
      <c r="O1573" s="70"/>
      <c r="P1573" s="70"/>
      <c r="Q1573" s="70"/>
      <c r="R1573" s="70"/>
      <c r="S1573" s="70"/>
      <c r="T1573" s="70"/>
      <c r="U1573" s="70"/>
      <c r="V1573" s="70"/>
      <c r="W1573" s="70"/>
      <c r="X1573" s="70"/>
      <c r="Y1573" s="70"/>
      <c r="Z1573" s="70"/>
      <c r="AA1573" s="70"/>
      <c r="AB1573" s="70"/>
      <c r="AC1573" s="70"/>
      <c r="AD1573" s="70"/>
      <c r="AE1573" s="70"/>
      <c r="AF1573" s="70"/>
      <c r="AG1573" s="70"/>
      <c r="AH1573" s="70"/>
      <c r="AI1573" s="70"/>
      <c r="AJ1573" s="70"/>
      <c r="AK1573" s="70"/>
      <c r="AL1573" s="70"/>
      <c r="AM1573" s="70"/>
      <c r="AN1573" s="70"/>
      <c r="AO1573" s="70"/>
      <c r="AP1573" s="70"/>
      <c r="AQ1573" s="70"/>
      <c r="AR1573" s="70"/>
      <c r="AS1573" s="70"/>
      <c r="AT1573" s="70"/>
      <c r="AU1573" s="70"/>
      <c r="AV1573" s="70"/>
      <c r="AW1573" s="70"/>
      <c r="AX1573" s="70"/>
      <c r="AY1573" s="70"/>
      <c r="AZ1573" s="70"/>
      <c r="BA1573" s="70"/>
      <c r="BB1573" s="70"/>
      <c r="BC1573" s="70"/>
      <c r="BD1573" s="70"/>
      <c r="BE1573" s="70"/>
      <c r="BF1573" s="70"/>
      <c r="BG1573" s="70"/>
      <c r="BH1573" s="70"/>
      <c r="BI1573" s="70"/>
      <c r="BJ1573" s="70"/>
      <c r="BK1573" s="70"/>
      <c r="BL1573" s="70"/>
      <c r="BM1573" s="70"/>
      <c r="BN1573" s="70"/>
      <c r="BO1573" s="70"/>
      <c r="BP1573" s="70"/>
      <c r="BQ1573" s="70"/>
      <c r="BR1573" s="70"/>
      <c r="BS1573" s="70"/>
      <c r="BT1573" s="70"/>
      <c r="BU1573" s="70"/>
      <c r="BV1573" s="70"/>
      <c r="BW1573" s="70"/>
      <c r="BX1573" s="70"/>
      <c r="BY1573" s="70"/>
      <c r="BZ1573" s="70"/>
      <c r="CA1573" s="70"/>
    </row>
    <row r="1574" spans="2:79" s="67" customFormat="1" hidden="1">
      <c r="B1574" s="85"/>
      <c r="C1574" s="86"/>
      <c r="D1574" s="250"/>
      <c r="E1574" s="84"/>
      <c r="F1574" s="70"/>
      <c r="G1574" s="70"/>
      <c r="H1574" s="70"/>
      <c r="I1574" s="70"/>
      <c r="J1574" s="70"/>
      <c r="K1574" s="70"/>
      <c r="L1574" s="70"/>
      <c r="M1574" s="70"/>
      <c r="N1574" s="70"/>
      <c r="O1574" s="70"/>
      <c r="P1574" s="70"/>
      <c r="Q1574" s="70"/>
      <c r="R1574" s="70"/>
      <c r="S1574" s="70"/>
      <c r="T1574" s="70"/>
      <c r="U1574" s="70"/>
      <c r="V1574" s="70"/>
      <c r="W1574" s="70"/>
      <c r="X1574" s="70"/>
      <c r="Y1574" s="70"/>
      <c r="Z1574" s="70"/>
      <c r="AA1574" s="70"/>
      <c r="AB1574" s="70"/>
      <c r="AC1574" s="70"/>
      <c r="AD1574" s="70"/>
      <c r="AE1574" s="70"/>
      <c r="AF1574" s="70"/>
      <c r="AG1574" s="70"/>
      <c r="AH1574" s="70"/>
      <c r="AI1574" s="70"/>
      <c r="AJ1574" s="70"/>
      <c r="AK1574" s="70"/>
      <c r="AL1574" s="70"/>
      <c r="AM1574" s="70"/>
      <c r="AN1574" s="70"/>
      <c r="AO1574" s="70"/>
      <c r="AP1574" s="70"/>
      <c r="AQ1574" s="70"/>
      <c r="AR1574" s="70"/>
      <c r="AS1574" s="70"/>
      <c r="AT1574" s="70"/>
      <c r="AU1574" s="70"/>
      <c r="AV1574" s="70"/>
      <c r="AW1574" s="70"/>
      <c r="AX1574" s="70"/>
      <c r="AY1574" s="70"/>
      <c r="AZ1574" s="70"/>
      <c r="BA1574" s="70"/>
      <c r="BB1574" s="70"/>
      <c r="BC1574" s="70"/>
      <c r="BD1574" s="70"/>
      <c r="BE1574" s="70"/>
      <c r="BF1574" s="70"/>
      <c r="BG1574" s="70"/>
      <c r="BH1574" s="70"/>
      <c r="BI1574" s="70"/>
      <c r="BJ1574" s="70"/>
      <c r="BK1574" s="70"/>
      <c r="BL1574" s="70"/>
      <c r="BM1574" s="70"/>
      <c r="BN1574" s="70"/>
      <c r="BO1574" s="70"/>
      <c r="BP1574" s="70"/>
      <c r="BQ1574" s="70"/>
      <c r="BR1574" s="70"/>
      <c r="BS1574" s="70"/>
      <c r="BT1574" s="70"/>
      <c r="BU1574" s="70"/>
      <c r="BV1574" s="70"/>
      <c r="BW1574" s="70"/>
      <c r="BX1574" s="70"/>
      <c r="BY1574" s="70"/>
      <c r="BZ1574" s="70"/>
      <c r="CA1574" s="70"/>
    </row>
    <row r="1575" spans="2:79" s="67" customFormat="1" hidden="1">
      <c r="B1575" s="85"/>
      <c r="C1575" s="86"/>
      <c r="D1575" s="250"/>
      <c r="E1575" s="84"/>
      <c r="F1575" s="70"/>
      <c r="G1575" s="70"/>
      <c r="H1575" s="70"/>
      <c r="I1575" s="70"/>
      <c r="J1575" s="70"/>
      <c r="K1575" s="70"/>
      <c r="L1575" s="70"/>
      <c r="M1575" s="70"/>
      <c r="N1575" s="70"/>
      <c r="O1575" s="70"/>
      <c r="P1575" s="70"/>
      <c r="Q1575" s="70"/>
      <c r="R1575" s="70"/>
      <c r="S1575" s="70"/>
      <c r="T1575" s="70"/>
      <c r="U1575" s="70"/>
      <c r="V1575" s="70"/>
      <c r="W1575" s="70"/>
      <c r="X1575" s="70"/>
      <c r="Y1575" s="70"/>
      <c r="Z1575" s="70"/>
      <c r="AA1575" s="70"/>
      <c r="AB1575" s="70"/>
      <c r="AC1575" s="70"/>
      <c r="AD1575" s="70"/>
      <c r="AE1575" s="70"/>
      <c r="AF1575" s="70"/>
      <c r="AG1575" s="70"/>
      <c r="AH1575" s="70"/>
      <c r="AI1575" s="70"/>
      <c r="AJ1575" s="70"/>
      <c r="AK1575" s="70"/>
      <c r="AL1575" s="70"/>
      <c r="AM1575" s="70"/>
      <c r="AN1575" s="70"/>
      <c r="AO1575" s="70"/>
      <c r="AP1575" s="70"/>
      <c r="AQ1575" s="70"/>
      <c r="AR1575" s="70"/>
      <c r="AS1575" s="70"/>
      <c r="AT1575" s="70"/>
      <c r="AU1575" s="70"/>
      <c r="AV1575" s="70"/>
      <c r="AW1575" s="70"/>
      <c r="AX1575" s="70"/>
      <c r="AY1575" s="70"/>
      <c r="AZ1575" s="70"/>
      <c r="BA1575" s="70"/>
      <c r="BB1575" s="70"/>
      <c r="BC1575" s="70"/>
      <c r="BD1575" s="70"/>
      <c r="BE1575" s="70"/>
      <c r="BF1575" s="70"/>
      <c r="BG1575" s="70"/>
      <c r="BH1575" s="70"/>
      <c r="BI1575" s="70"/>
      <c r="BJ1575" s="70"/>
      <c r="BK1575" s="70"/>
      <c r="BL1575" s="70"/>
      <c r="BM1575" s="70"/>
      <c r="BN1575" s="70"/>
      <c r="BO1575" s="70"/>
      <c r="BP1575" s="70"/>
      <c r="BQ1575" s="70"/>
      <c r="BR1575" s="70"/>
      <c r="BS1575" s="70"/>
      <c r="BT1575" s="70"/>
      <c r="BU1575" s="70"/>
      <c r="BV1575" s="70"/>
      <c r="BW1575" s="70"/>
      <c r="BX1575" s="70"/>
      <c r="BY1575" s="70"/>
      <c r="BZ1575" s="70"/>
      <c r="CA1575" s="70"/>
    </row>
    <row r="1576" spans="2:79" s="67" customFormat="1" hidden="1">
      <c r="B1576" s="85"/>
      <c r="C1576" s="86"/>
      <c r="D1576" s="250"/>
      <c r="E1576" s="84"/>
      <c r="F1576" s="70"/>
      <c r="G1576" s="70"/>
      <c r="H1576" s="70"/>
      <c r="I1576" s="70"/>
      <c r="J1576" s="70"/>
      <c r="K1576" s="70"/>
      <c r="L1576" s="70"/>
      <c r="M1576" s="70"/>
      <c r="N1576" s="70"/>
      <c r="O1576" s="70"/>
      <c r="P1576" s="70"/>
      <c r="Q1576" s="70"/>
      <c r="R1576" s="70"/>
      <c r="S1576" s="70"/>
      <c r="T1576" s="70"/>
      <c r="U1576" s="70"/>
      <c r="V1576" s="70"/>
      <c r="W1576" s="70"/>
      <c r="X1576" s="70"/>
      <c r="Y1576" s="70"/>
      <c r="Z1576" s="70"/>
      <c r="AA1576" s="70"/>
      <c r="AB1576" s="70"/>
      <c r="AC1576" s="70"/>
      <c r="AD1576" s="70"/>
      <c r="AE1576" s="70"/>
      <c r="AF1576" s="70"/>
      <c r="AG1576" s="70"/>
      <c r="AH1576" s="70"/>
      <c r="AI1576" s="70"/>
      <c r="AJ1576" s="70"/>
      <c r="AK1576" s="70"/>
      <c r="AL1576" s="70"/>
      <c r="AM1576" s="70"/>
      <c r="AN1576" s="70"/>
      <c r="AO1576" s="70"/>
      <c r="AP1576" s="70"/>
      <c r="AQ1576" s="70"/>
      <c r="AR1576" s="70"/>
      <c r="AS1576" s="70"/>
      <c r="AT1576" s="70"/>
      <c r="AU1576" s="70"/>
      <c r="AV1576" s="70"/>
      <c r="AW1576" s="70"/>
      <c r="AX1576" s="70"/>
      <c r="AY1576" s="70"/>
      <c r="AZ1576" s="70"/>
      <c r="BA1576" s="70"/>
      <c r="BB1576" s="70"/>
      <c r="BC1576" s="70"/>
      <c r="BD1576" s="70"/>
      <c r="BE1576" s="70"/>
      <c r="BF1576" s="70"/>
      <c r="BG1576" s="70"/>
      <c r="BH1576" s="70"/>
      <c r="BI1576" s="70"/>
      <c r="BJ1576" s="70"/>
      <c r="BK1576" s="70"/>
      <c r="BL1576" s="70"/>
      <c r="BM1576" s="70"/>
      <c r="BN1576" s="70"/>
      <c r="BO1576" s="70"/>
      <c r="BP1576" s="70"/>
      <c r="BQ1576" s="70"/>
      <c r="BR1576" s="70"/>
      <c r="BS1576" s="70"/>
      <c r="BT1576" s="70"/>
      <c r="BU1576" s="70"/>
      <c r="BV1576" s="70"/>
      <c r="BW1576" s="70"/>
      <c r="BX1576" s="70"/>
      <c r="BY1576" s="70"/>
      <c r="BZ1576" s="70"/>
      <c r="CA1576" s="70"/>
    </row>
    <row r="1577" spans="2:79" s="67" customFormat="1" hidden="1">
      <c r="B1577" s="85"/>
      <c r="C1577" s="86"/>
      <c r="D1577" s="250"/>
      <c r="E1577" s="84"/>
      <c r="F1577" s="70"/>
      <c r="G1577" s="70"/>
      <c r="H1577" s="70"/>
      <c r="I1577" s="70"/>
      <c r="J1577" s="70"/>
      <c r="K1577" s="70"/>
      <c r="L1577" s="70"/>
      <c r="M1577" s="70"/>
      <c r="N1577" s="70"/>
      <c r="O1577" s="70"/>
      <c r="P1577" s="70"/>
      <c r="Q1577" s="70"/>
      <c r="R1577" s="70"/>
      <c r="S1577" s="70"/>
      <c r="T1577" s="70"/>
      <c r="U1577" s="70"/>
      <c r="V1577" s="70"/>
      <c r="W1577" s="70"/>
      <c r="X1577" s="70"/>
      <c r="Y1577" s="70"/>
      <c r="Z1577" s="70"/>
      <c r="AA1577" s="70"/>
      <c r="AB1577" s="70"/>
      <c r="AC1577" s="70"/>
      <c r="AD1577" s="70"/>
      <c r="AE1577" s="70"/>
      <c r="AF1577" s="70"/>
      <c r="AG1577" s="70"/>
      <c r="AH1577" s="70"/>
      <c r="AI1577" s="70"/>
      <c r="AJ1577" s="70"/>
      <c r="AK1577" s="70"/>
      <c r="AL1577" s="70"/>
      <c r="AM1577" s="70"/>
      <c r="AN1577" s="70"/>
      <c r="AO1577" s="70"/>
      <c r="AP1577" s="70"/>
      <c r="AQ1577" s="70"/>
      <c r="AR1577" s="70"/>
      <c r="AS1577" s="70"/>
      <c r="AT1577" s="70"/>
      <c r="AU1577" s="70"/>
      <c r="AV1577" s="70"/>
      <c r="AW1577" s="70"/>
      <c r="AX1577" s="70"/>
      <c r="AY1577" s="70"/>
      <c r="AZ1577" s="70"/>
      <c r="BA1577" s="70"/>
      <c r="BB1577" s="70"/>
      <c r="BC1577" s="70"/>
      <c r="BD1577" s="70"/>
      <c r="BE1577" s="70"/>
      <c r="BF1577" s="70"/>
      <c r="BG1577" s="70"/>
      <c r="BH1577" s="70"/>
      <c r="BI1577" s="70"/>
      <c r="BJ1577" s="70"/>
      <c r="BK1577" s="70"/>
      <c r="BL1577" s="70"/>
      <c r="BM1577" s="70"/>
      <c r="BN1577" s="70"/>
      <c r="BO1577" s="70"/>
      <c r="BP1577" s="70"/>
      <c r="BQ1577" s="70"/>
      <c r="BR1577" s="70"/>
      <c r="BS1577" s="70"/>
      <c r="BT1577" s="70"/>
      <c r="BU1577" s="70"/>
      <c r="BV1577" s="70"/>
      <c r="BW1577" s="70"/>
      <c r="BX1577" s="70"/>
      <c r="BY1577" s="70"/>
      <c r="BZ1577" s="70"/>
      <c r="CA1577" s="70"/>
    </row>
    <row r="1578" spans="2:79" s="67" customFormat="1" hidden="1">
      <c r="B1578" s="85"/>
      <c r="C1578" s="86"/>
      <c r="D1578" s="250"/>
      <c r="E1578" s="84"/>
      <c r="F1578" s="70"/>
      <c r="G1578" s="70"/>
      <c r="H1578" s="70"/>
      <c r="I1578" s="70"/>
      <c r="J1578" s="70"/>
      <c r="K1578" s="70"/>
      <c r="L1578" s="70"/>
      <c r="M1578" s="70"/>
      <c r="N1578" s="70"/>
      <c r="O1578" s="70"/>
      <c r="P1578" s="70"/>
      <c r="Q1578" s="70"/>
      <c r="R1578" s="70"/>
      <c r="S1578" s="70"/>
      <c r="T1578" s="70"/>
      <c r="U1578" s="70"/>
      <c r="V1578" s="70"/>
      <c r="W1578" s="70"/>
      <c r="X1578" s="70"/>
      <c r="Y1578" s="70"/>
      <c r="Z1578" s="70"/>
      <c r="AA1578" s="70"/>
      <c r="AB1578" s="70"/>
      <c r="AC1578" s="70"/>
      <c r="AD1578" s="70"/>
      <c r="AE1578" s="70"/>
      <c r="AF1578" s="70"/>
      <c r="AG1578" s="70"/>
      <c r="AH1578" s="70"/>
      <c r="AI1578" s="70"/>
      <c r="AJ1578" s="70"/>
      <c r="AK1578" s="70"/>
      <c r="AL1578" s="70"/>
      <c r="AM1578" s="70"/>
      <c r="AN1578" s="70"/>
      <c r="AO1578" s="70"/>
      <c r="AP1578" s="70"/>
      <c r="AQ1578" s="70"/>
      <c r="AR1578" s="70"/>
      <c r="AS1578" s="70"/>
      <c r="AT1578" s="70"/>
      <c r="AU1578" s="70"/>
      <c r="AV1578" s="70"/>
      <c r="AW1578" s="70"/>
      <c r="AX1578" s="70"/>
      <c r="AY1578" s="70"/>
      <c r="AZ1578" s="70"/>
      <c r="BA1578" s="70"/>
      <c r="BB1578" s="70"/>
      <c r="BC1578" s="70"/>
      <c r="BD1578" s="70"/>
      <c r="BE1578" s="70"/>
      <c r="BF1578" s="70"/>
      <c r="BG1578" s="70"/>
      <c r="BH1578" s="70"/>
      <c r="BI1578" s="70"/>
      <c r="BJ1578" s="70"/>
      <c r="BK1578" s="70"/>
      <c r="BL1578" s="70"/>
      <c r="BM1578" s="70"/>
      <c r="BN1578" s="70"/>
      <c r="BO1578" s="70"/>
      <c r="BP1578" s="70"/>
      <c r="BQ1578" s="70"/>
      <c r="BR1578" s="70"/>
      <c r="BS1578" s="70"/>
      <c r="BT1578" s="70"/>
      <c r="BU1578" s="70"/>
      <c r="BV1578" s="70"/>
      <c r="BW1578" s="70"/>
      <c r="BX1578" s="70"/>
      <c r="BY1578" s="70"/>
      <c r="BZ1578" s="70"/>
      <c r="CA1578" s="70"/>
    </row>
    <row r="1579" spans="2:79" s="67" customFormat="1" hidden="1">
      <c r="B1579" s="85"/>
      <c r="C1579" s="86"/>
      <c r="D1579" s="250"/>
      <c r="E1579" s="84"/>
      <c r="F1579" s="70"/>
      <c r="G1579" s="70"/>
      <c r="H1579" s="70"/>
      <c r="I1579" s="70"/>
      <c r="J1579" s="70"/>
      <c r="K1579" s="70"/>
      <c r="L1579" s="70"/>
      <c r="M1579" s="70"/>
      <c r="N1579" s="70"/>
      <c r="O1579" s="70"/>
      <c r="P1579" s="70"/>
      <c r="Q1579" s="70"/>
      <c r="R1579" s="70"/>
      <c r="S1579" s="70"/>
      <c r="T1579" s="70"/>
      <c r="U1579" s="70"/>
      <c r="V1579" s="70"/>
      <c r="W1579" s="70"/>
      <c r="X1579" s="70"/>
      <c r="Y1579" s="70"/>
      <c r="Z1579" s="70"/>
      <c r="AA1579" s="70"/>
      <c r="AB1579" s="70"/>
      <c r="AC1579" s="70"/>
      <c r="AD1579" s="70"/>
      <c r="AE1579" s="70"/>
      <c r="AF1579" s="70"/>
      <c r="AG1579" s="70"/>
      <c r="AH1579" s="70"/>
      <c r="AI1579" s="70"/>
      <c r="AJ1579" s="70"/>
      <c r="AK1579" s="70"/>
      <c r="AL1579" s="70"/>
      <c r="AM1579" s="70"/>
      <c r="AN1579" s="70"/>
      <c r="AO1579" s="70"/>
      <c r="AP1579" s="70"/>
      <c r="AQ1579" s="70"/>
      <c r="AR1579" s="70"/>
      <c r="AS1579" s="70"/>
      <c r="AT1579" s="70"/>
      <c r="AU1579" s="70"/>
      <c r="AV1579" s="70"/>
      <c r="AW1579" s="70"/>
      <c r="AX1579" s="70"/>
      <c r="AY1579" s="70"/>
      <c r="AZ1579" s="70"/>
      <c r="BA1579" s="70"/>
      <c r="BB1579" s="70"/>
      <c r="BC1579" s="70"/>
      <c r="BD1579" s="70"/>
      <c r="BE1579" s="70"/>
      <c r="BF1579" s="70"/>
      <c r="BG1579" s="70"/>
      <c r="BH1579" s="70"/>
      <c r="BI1579" s="70"/>
      <c r="BJ1579" s="70"/>
      <c r="BK1579" s="70"/>
      <c r="BL1579" s="70"/>
      <c r="BM1579" s="70"/>
      <c r="BN1579" s="70"/>
      <c r="BO1579" s="70"/>
      <c r="BP1579" s="70"/>
      <c r="BQ1579" s="70"/>
      <c r="BR1579" s="70"/>
      <c r="BS1579" s="70"/>
      <c r="BT1579" s="70"/>
      <c r="BU1579" s="70"/>
      <c r="BV1579" s="70"/>
      <c r="BW1579" s="70"/>
      <c r="BX1579" s="70"/>
      <c r="BY1579" s="70"/>
      <c r="BZ1579" s="70"/>
      <c r="CA1579" s="70"/>
    </row>
    <row r="1580" spans="2:79" s="67" customFormat="1" hidden="1">
      <c r="B1580" s="85"/>
      <c r="C1580" s="86"/>
      <c r="D1580" s="250"/>
      <c r="E1580" s="84"/>
      <c r="F1580" s="70"/>
      <c r="G1580" s="70"/>
      <c r="H1580" s="70"/>
      <c r="I1580" s="70"/>
      <c r="J1580" s="70"/>
      <c r="K1580" s="70"/>
      <c r="L1580" s="70"/>
      <c r="M1580" s="70"/>
      <c r="N1580" s="70"/>
      <c r="O1580" s="70"/>
      <c r="P1580" s="70"/>
      <c r="Q1580" s="70"/>
      <c r="R1580" s="70"/>
      <c r="S1580" s="70"/>
      <c r="T1580" s="70"/>
      <c r="U1580" s="70"/>
      <c r="V1580" s="70"/>
      <c r="W1580" s="70"/>
      <c r="X1580" s="70"/>
      <c r="Y1580" s="70"/>
      <c r="Z1580" s="70"/>
      <c r="AA1580" s="70"/>
      <c r="AB1580" s="70"/>
      <c r="AC1580" s="70"/>
      <c r="AD1580" s="70"/>
      <c r="AE1580" s="70"/>
      <c r="AF1580" s="70"/>
      <c r="AG1580" s="70"/>
      <c r="AH1580" s="70"/>
      <c r="AI1580" s="70"/>
      <c r="AJ1580" s="70"/>
      <c r="AK1580" s="70"/>
      <c r="AL1580" s="70"/>
      <c r="AM1580" s="70"/>
      <c r="AN1580" s="70"/>
      <c r="AO1580" s="70"/>
      <c r="AP1580" s="70"/>
      <c r="AQ1580" s="70"/>
      <c r="AR1580" s="70"/>
      <c r="AS1580" s="70"/>
      <c r="AT1580" s="70"/>
      <c r="AU1580" s="70"/>
      <c r="AV1580" s="70"/>
      <c r="AW1580" s="70"/>
      <c r="AX1580" s="70"/>
      <c r="AY1580" s="70"/>
      <c r="AZ1580" s="70"/>
      <c r="BA1580" s="70"/>
      <c r="BB1580" s="70"/>
      <c r="BC1580" s="70"/>
      <c r="BD1580" s="70"/>
      <c r="BE1580" s="70"/>
      <c r="BF1580" s="70"/>
      <c r="BG1580" s="70"/>
      <c r="BH1580" s="70"/>
      <c r="BI1580" s="70"/>
      <c r="BJ1580" s="70"/>
      <c r="BK1580" s="70"/>
      <c r="BL1580" s="70"/>
      <c r="BM1580" s="70"/>
      <c r="BN1580" s="70"/>
      <c r="BO1580" s="70"/>
      <c r="BP1580" s="70"/>
      <c r="BQ1580" s="70"/>
      <c r="BR1580" s="70"/>
      <c r="BS1580" s="70"/>
      <c r="BT1580" s="70"/>
      <c r="BU1580" s="70"/>
      <c r="BV1580" s="70"/>
      <c r="BW1580" s="70"/>
      <c r="BX1580" s="70"/>
      <c r="BY1580" s="70"/>
      <c r="BZ1580" s="70"/>
      <c r="CA1580" s="70"/>
    </row>
    <row r="1581" spans="2:79" s="67" customFormat="1" hidden="1">
      <c r="B1581" s="85"/>
      <c r="C1581" s="86"/>
      <c r="D1581" s="250"/>
      <c r="E1581" s="84"/>
      <c r="F1581" s="70"/>
      <c r="G1581" s="70"/>
      <c r="H1581" s="70"/>
      <c r="I1581" s="70"/>
      <c r="J1581" s="70"/>
      <c r="K1581" s="70"/>
      <c r="L1581" s="70"/>
      <c r="M1581" s="70"/>
      <c r="N1581" s="70"/>
      <c r="O1581" s="70"/>
      <c r="P1581" s="70"/>
      <c r="Q1581" s="70"/>
      <c r="R1581" s="70"/>
      <c r="S1581" s="70"/>
      <c r="T1581" s="70"/>
      <c r="U1581" s="70"/>
      <c r="V1581" s="70"/>
      <c r="W1581" s="70"/>
      <c r="X1581" s="70"/>
      <c r="Y1581" s="70"/>
      <c r="Z1581" s="70"/>
      <c r="AA1581" s="70"/>
      <c r="AB1581" s="70"/>
      <c r="AC1581" s="70"/>
      <c r="AD1581" s="70"/>
      <c r="AE1581" s="70"/>
      <c r="AF1581" s="70"/>
      <c r="AG1581" s="70"/>
      <c r="AH1581" s="70"/>
      <c r="AI1581" s="70"/>
      <c r="AJ1581" s="70"/>
      <c r="AK1581" s="70"/>
      <c r="AL1581" s="70"/>
      <c r="AM1581" s="70"/>
      <c r="AN1581" s="70"/>
      <c r="AO1581" s="70"/>
      <c r="AP1581" s="70"/>
      <c r="AQ1581" s="70"/>
      <c r="AR1581" s="70"/>
      <c r="AS1581" s="70"/>
      <c r="AT1581" s="70"/>
      <c r="AU1581" s="70"/>
      <c r="AV1581" s="70"/>
      <c r="AW1581" s="70"/>
      <c r="AX1581" s="70"/>
      <c r="AY1581" s="70"/>
      <c r="AZ1581" s="70"/>
      <c r="BA1581" s="70"/>
      <c r="BB1581" s="70"/>
      <c r="BC1581" s="70"/>
      <c r="BD1581" s="70"/>
      <c r="BE1581" s="70"/>
      <c r="BF1581" s="70"/>
      <c r="BG1581" s="70"/>
      <c r="BH1581" s="70"/>
      <c r="BI1581" s="70"/>
      <c r="BJ1581" s="70"/>
      <c r="BK1581" s="70"/>
      <c r="BL1581" s="70"/>
      <c r="BM1581" s="70"/>
      <c r="BN1581" s="70"/>
      <c r="BO1581" s="70"/>
      <c r="BP1581" s="70"/>
      <c r="BQ1581" s="70"/>
      <c r="BR1581" s="70"/>
      <c r="BS1581" s="70"/>
      <c r="BT1581" s="70"/>
      <c r="BU1581" s="70"/>
      <c r="BV1581" s="70"/>
      <c r="BW1581" s="70"/>
      <c r="BX1581" s="70"/>
      <c r="BY1581" s="70"/>
      <c r="BZ1581" s="70"/>
      <c r="CA1581" s="70"/>
    </row>
    <row r="1582" spans="2:79" s="67" customFormat="1" hidden="1">
      <c r="B1582" s="85"/>
      <c r="C1582" s="86"/>
      <c r="D1582" s="250"/>
      <c r="E1582" s="84"/>
      <c r="F1582" s="70"/>
      <c r="G1582" s="70"/>
      <c r="H1582" s="70"/>
      <c r="I1582" s="70"/>
      <c r="J1582" s="70"/>
      <c r="K1582" s="70"/>
      <c r="L1582" s="70"/>
      <c r="M1582" s="70"/>
      <c r="N1582" s="70"/>
      <c r="O1582" s="70"/>
      <c r="P1582" s="70"/>
      <c r="Q1582" s="70"/>
      <c r="R1582" s="70"/>
      <c r="S1582" s="70"/>
      <c r="T1582" s="70"/>
      <c r="U1582" s="70"/>
      <c r="V1582" s="70"/>
      <c r="W1582" s="70"/>
      <c r="X1582" s="70"/>
      <c r="Y1582" s="70"/>
      <c r="Z1582" s="70"/>
      <c r="AA1582" s="70"/>
      <c r="AB1582" s="70"/>
      <c r="AC1582" s="70"/>
      <c r="AD1582" s="70"/>
      <c r="AE1582" s="70"/>
      <c r="AF1582" s="70"/>
      <c r="AG1582" s="70"/>
      <c r="AH1582" s="70"/>
      <c r="AI1582" s="70"/>
      <c r="AJ1582" s="70"/>
      <c r="AK1582" s="70"/>
      <c r="AL1582" s="70"/>
      <c r="AM1582" s="70"/>
      <c r="AN1582" s="70"/>
      <c r="AO1582" s="70"/>
      <c r="AP1582" s="70"/>
      <c r="AQ1582" s="70"/>
      <c r="AR1582" s="70"/>
      <c r="AS1582" s="70"/>
      <c r="AT1582" s="70"/>
      <c r="AU1582" s="70"/>
      <c r="AV1582" s="70"/>
      <c r="AW1582" s="70"/>
      <c r="AX1582" s="70"/>
      <c r="AY1582" s="70"/>
      <c r="AZ1582" s="70"/>
      <c r="BA1582" s="70"/>
      <c r="BB1582" s="70"/>
      <c r="BC1582" s="70"/>
      <c r="BD1582" s="70"/>
      <c r="BE1582" s="70"/>
      <c r="BF1582" s="70"/>
      <c r="BG1582" s="70"/>
      <c r="BH1582" s="70"/>
      <c r="BI1582" s="70"/>
      <c r="BJ1582" s="70"/>
      <c r="BK1582" s="70"/>
      <c r="BL1582" s="70"/>
      <c r="BM1582" s="70"/>
      <c r="BN1582" s="70"/>
      <c r="BO1582" s="70"/>
      <c r="BP1582" s="70"/>
      <c r="BQ1582" s="70"/>
      <c r="BR1582" s="70"/>
      <c r="BS1582" s="70"/>
      <c r="BT1582" s="70"/>
      <c r="BU1582" s="70"/>
      <c r="BV1582" s="70"/>
      <c r="BW1582" s="70"/>
      <c r="BX1582" s="70"/>
      <c r="BY1582" s="70"/>
      <c r="BZ1582" s="70"/>
      <c r="CA1582" s="70"/>
    </row>
    <row r="1583" spans="2:79" s="67" customFormat="1" hidden="1">
      <c r="B1583" s="85"/>
      <c r="C1583" s="86"/>
      <c r="D1583" s="250"/>
      <c r="E1583" s="84"/>
      <c r="F1583" s="70"/>
      <c r="G1583" s="70"/>
      <c r="H1583" s="70"/>
      <c r="I1583" s="70"/>
      <c r="J1583" s="70"/>
      <c r="K1583" s="70"/>
      <c r="L1583" s="70"/>
      <c r="M1583" s="70"/>
      <c r="N1583" s="70"/>
      <c r="O1583" s="70"/>
      <c r="P1583" s="70"/>
      <c r="Q1583" s="70"/>
      <c r="R1583" s="70"/>
      <c r="S1583" s="70"/>
      <c r="T1583" s="70"/>
      <c r="U1583" s="70"/>
      <c r="V1583" s="70"/>
      <c r="W1583" s="70"/>
      <c r="X1583" s="70"/>
      <c r="Y1583" s="70"/>
      <c r="Z1583" s="70"/>
      <c r="AA1583" s="70"/>
      <c r="AB1583" s="70"/>
      <c r="AC1583" s="70"/>
      <c r="AD1583" s="70"/>
      <c r="AE1583" s="70"/>
      <c r="AF1583" s="70"/>
      <c r="AG1583" s="70"/>
      <c r="AH1583" s="70"/>
      <c r="AI1583" s="70"/>
      <c r="AJ1583" s="70"/>
      <c r="AK1583" s="70"/>
      <c r="AL1583" s="70"/>
      <c r="AM1583" s="70"/>
      <c r="AN1583" s="70"/>
      <c r="AO1583" s="70"/>
      <c r="AP1583" s="70"/>
      <c r="AQ1583" s="70"/>
      <c r="AR1583" s="70"/>
      <c r="AS1583" s="70"/>
      <c r="AT1583" s="70"/>
      <c r="AU1583" s="70"/>
      <c r="AV1583" s="70"/>
      <c r="AW1583" s="70"/>
      <c r="AX1583" s="70"/>
      <c r="AY1583" s="70"/>
      <c r="AZ1583" s="70"/>
      <c r="BA1583" s="70"/>
      <c r="BB1583" s="70"/>
      <c r="BC1583" s="70"/>
      <c r="BD1583" s="70"/>
      <c r="BE1583" s="70"/>
      <c r="BF1583" s="70"/>
      <c r="BG1583" s="70"/>
      <c r="BH1583" s="70"/>
      <c r="BI1583" s="70"/>
      <c r="BJ1583" s="70"/>
      <c r="BK1583" s="70"/>
      <c r="BL1583" s="70"/>
      <c r="BM1583" s="70"/>
      <c r="BN1583" s="70"/>
      <c r="BO1583" s="70"/>
      <c r="BP1583" s="70"/>
      <c r="BQ1583" s="70"/>
      <c r="BR1583" s="70"/>
      <c r="BS1583" s="70"/>
      <c r="BT1583" s="70"/>
      <c r="BU1583" s="70"/>
      <c r="BV1583" s="70"/>
      <c r="BW1583" s="70"/>
      <c r="BX1583" s="70"/>
      <c r="BY1583" s="70"/>
      <c r="BZ1583" s="70"/>
      <c r="CA1583" s="70"/>
    </row>
    <row r="1584" spans="2:79" s="67" customFormat="1" hidden="1">
      <c r="B1584" s="85"/>
      <c r="C1584" s="86"/>
      <c r="D1584" s="250"/>
      <c r="E1584" s="84"/>
      <c r="F1584" s="70"/>
      <c r="G1584" s="70"/>
      <c r="H1584" s="70"/>
      <c r="I1584" s="70"/>
      <c r="J1584" s="70"/>
      <c r="K1584" s="70"/>
      <c r="L1584" s="70"/>
      <c r="M1584" s="70"/>
      <c r="N1584" s="70"/>
      <c r="O1584" s="70"/>
      <c r="P1584" s="70"/>
      <c r="Q1584" s="70"/>
      <c r="R1584" s="70"/>
      <c r="S1584" s="70"/>
      <c r="T1584" s="70"/>
      <c r="U1584" s="70"/>
      <c r="V1584" s="70"/>
      <c r="W1584" s="70"/>
      <c r="X1584" s="70"/>
      <c r="Y1584" s="70"/>
      <c r="Z1584" s="70"/>
      <c r="AA1584" s="70"/>
      <c r="AB1584" s="70"/>
      <c r="AC1584" s="70"/>
      <c r="AD1584" s="70"/>
      <c r="AE1584" s="70"/>
      <c r="AF1584" s="70"/>
      <c r="AG1584" s="70"/>
      <c r="AH1584" s="70"/>
      <c r="AI1584" s="70"/>
      <c r="AJ1584" s="70"/>
      <c r="AK1584" s="70"/>
      <c r="AL1584" s="70"/>
      <c r="AM1584" s="70"/>
      <c r="AN1584" s="70"/>
      <c r="AO1584" s="70"/>
      <c r="AP1584" s="70"/>
      <c r="AQ1584" s="70"/>
      <c r="AR1584" s="70"/>
      <c r="AS1584" s="70"/>
      <c r="AT1584" s="70"/>
      <c r="AU1584" s="70"/>
      <c r="AV1584" s="70"/>
      <c r="AW1584" s="70"/>
      <c r="AX1584" s="70"/>
      <c r="AY1584" s="70"/>
      <c r="AZ1584" s="70"/>
      <c r="BA1584" s="70"/>
      <c r="BB1584" s="70"/>
      <c r="BC1584" s="70"/>
      <c r="BD1584" s="70"/>
      <c r="BE1584" s="70"/>
      <c r="BF1584" s="70"/>
      <c r="BG1584" s="70"/>
      <c r="BH1584" s="70"/>
      <c r="BI1584" s="70"/>
      <c r="BJ1584" s="70"/>
      <c r="BK1584" s="70"/>
      <c r="BL1584" s="70"/>
      <c r="BM1584" s="70"/>
      <c r="BN1584" s="70"/>
      <c r="BO1584" s="70"/>
      <c r="BP1584" s="70"/>
      <c r="BQ1584" s="70"/>
      <c r="BR1584" s="70"/>
      <c r="BS1584" s="70"/>
      <c r="BT1584" s="70"/>
      <c r="BU1584" s="70"/>
      <c r="BV1584" s="70"/>
      <c r="BW1584" s="70"/>
      <c r="BX1584" s="70"/>
      <c r="BY1584" s="70"/>
      <c r="BZ1584" s="70"/>
      <c r="CA1584" s="70"/>
    </row>
    <row r="1585" spans="2:79" s="67" customFormat="1" hidden="1">
      <c r="B1585" s="85"/>
      <c r="C1585" s="86"/>
      <c r="D1585" s="250"/>
      <c r="E1585" s="84"/>
      <c r="F1585" s="70"/>
      <c r="G1585" s="70"/>
      <c r="H1585" s="70"/>
      <c r="I1585" s="70"/>
      <c r="J1585" s="70"/>
      <c r="K1585" s="70"/>
      <c r="L1585" s="70"/>
      <c r="M1585" s="70"/>
      <c r="N1585" s="70"/>
      <c r="O1585" s="70"/>
      <c r="P1585" s="70"/>
      <c r="Q1585" s="70"/>
      <c r="R1585" s="70"/>
      <c r="S1585" s="70"/>
      <c r="T1585" s="70"/>
      <c r="U1585" s="70"/>
      <c r="V1585" s="70"/>
      <c r="W1585" s="70"/>
      <c r="X1585" s="70"/>
      <c r="Y1585" s="70"/>
      <c r="Z1585" s="70"/>
      <c r="AA1585" s="70"/>
      <c r="AB1585" s="70"/>
      <c r="AC1585" s="70"/>
      <c r="AD1585" s="70"/>
      <c r="AE1585" s="70"/>
      <c r="AF1585" s="70"/>
      <c r="AG1585" s="70"/>
      <c r="AH1585" s="70"/>
      <c r="AI1585" s="70"/>
      <c r="AJ1585" s="70"/>
      <c r="AK1585" s="70"/>
      <c r="AL1585" s="70"/>
      <c r="AM1585" s="70"/>
      <c r="AN1585" s="70"/>
      <c r="AO1585" s="70"/>
      <c r="AP1585" s="70"/>
      <c r="AQ1585" s="70"/>
      <c r="AR1585" s="70"/>
      <c r="AS1585" s="70"/>
      <c r="AT1585" s="70"/>
      <c r="AU1585" s="70"/>
      <c r="AV1585" s="70"/>
      <c r="AW1585" s="70"/>
      <c r="AX1585" s="70"/>
      <c r="AY1585" s="70"/>
      <c r="AZ1585" s="70"/>
      <c r="BA1585" s="70"/>
      <c r="BB1585" s="70"/>
      <c r="BC1585" s="70"/>
      <c r="BD1585" s="70"/>
      <c r="BE1585" s="70"/>
      <c r="BF1585" s="70"/>
      <c r="BG1585" s="70"/>
      <c r="BH1585" s="70"/>
      <c r="BI1585" s="70"/>
      <c r="BJ1585" s="70"/>
      <c r="BK1585" s="70"/>
      <c r="BL1585" s="70"/>
      <c r="BM1585" s="70"/>
      <c r="BN1585" s="70"/>
      <c r="BO1585" s="70"/>
      <c r="BP1585" s="70"/>
      <c r="BQ1585" s="70"/>
      <c r="BR1585" s="70"/>
      <c r="BS1585" s="70"/>
      <c r="BT1585" s="70"/>
      <c r="BU1585" s="70"/>
      <c r="BV1585" s="70"/>
      <c r="BW1585" s="70"/>
      <c r="BX1585" s="70"/>
      <c r="BY1585" s="70"/>
      <c r="BZ1585" s="70"/>
      <c r="CA1585" s="70"/>
    </row>
    <row r="1586" spans="2:79" s="67" customFormat="1" hidden="1">
      <c r="B1586" s="85"/>
      <c r="C1586" s="86"/>
      <c r="D1586" s="250"/>
      <c r="E1586" s="84"/>
      <c r="F1586" s="70"/>
      <c r="G1586" s="70"/>
      <c r="H1586" s="70"/>
      <c r="I1586" s="70"/>
      <c r="J1586" s="70"/>
      <c r="K1586" s="70"/>
      <c r="L1586" s="70"/>
      <c r="M1586" s="70"/>
      <c r="N1586" s="70"/>
      <c r="O1586" s="70"/>
      <c r="P1586" s="70"/>
      <c r="Q1586" s="70"/>
      <c r="R1586" s="70"/>
      <c r="S1586" s="70"/>
      <c r="T1586" s="70"/>
      <c r="U1586" s="70"/>
      <c r="V1586" s="70"/>
      <c r="W1586" s="70"/>
      <c r="X1586" s="70"/>
      <c r="Y1586" s="70"/>
      <c r="Z1586" s="70"/>
      <c r="AA1586" s="70"/>
      <c r="AB1586" s="70"/>
      <c r="AC1586" s="70"/>
      <c r="AD1586" s="70"/>
      <c r="AE1586" s="70"/>
      <c r="AF1586" s="70"/>
      <c r="AG1586" s="70"/>
      <c r="AH1586" s="70"/>
      <c r="AI1586" s="70"/>
      <c r="AJ1586" s="70"/>
      <c r="AK1586" s="70"/>
      <c r="AL1586" s="70"/>
      <c r="AM1586" s="70"/>
      <c r="AN1586" s="70"/>
      <c r="AO1586" s="70"/>
      <c r="AP1586" s="70"/>
      <c r="AQ1586" s="70"/>
      <c r="AR1586" s="70"/>
      <c r="AS1586" s="70"/>
      <c r="AT1586" s="70"/>
      <c r="AU1586" s="70"/>
      <c r="AV1586" s="70"/>
      <c r="AW1586" s="70"/>
      <c r="AX1586" s="70"/>
      <c r="AY1586" s="70"/>
      <c r="AZ1586" s="70"/>
      <c r="BA1586" s="70"/>
      <c r="BB1586" s="70"/>
      <c r="BC1586" s="70"/>
      <c r="BD1586" s="70"/>
      <c r="BE1586" s="70"/>
      <c r="BF1586" s="70"/>
      <c r="BG1586" s="70"/>
      <c r="BH1586" s="70"/>
      <c r="BI1586" s="70"/>
      <c r="BJ1586" s="70"/>
      <c r="BK1586" s="70"/>
      <c r="BL1586" s="70"/>
      <c r="BM1586" s="70"/>
      <c r="BN1586" s="70"/>
      <c r="BO1586" s="70"/>
      <c r="BP1586" s="70"/>
      <c r="BQ1586" s="70"/>
      <c r="BR1586" s="70"/>
      <c r="BS1586" s="70"/>
      <c r="BT1586" s="70"/>
      <c r="BU1586" s="70"/>
      <c r="BV1586" s="70"/>
      <c r="BW1586" s="70"/>
      <c r="BX1586" s="70"/>
      <c r="BY1586" s="70"/>
      <c r="BZ1586" s="70"/>
      <c r="CA1586" s="70"/>
    </row>
    <row r="1587" spans="2:79" s="67" customFormat="1" hidden="1">
      <c r="B1587" s="85"/>
      <c r="C1587" s="86"/>
      <c r="D1587" s="250"/>
      <c r="E1587" s="84"/>
      <c r="F1587" s="70"/>
      <c r="G1587" s="70"/>
      <c r="H1587" s="70"/>
      <c r="I1587" s="70"/>
      <c r="J1587" s="70"/>
      <c r="K1587" s="70"/>
      <c r="L1587" s="70"/>
      <c r="M1587" s="70"/>
      <c r="N1587" s="70"/>
      <c r="O1587" s="70"/>
      <c r="P1587" s="70"/>
      <c r="Q1587" s="70"/>
      <c r="R1587" s="70"/>
      <c r="S1587" s="70"/>
      <c r="T1587" s="70"/>
      <c r="U1587" s="70"/>
      <c r="V1587" s="70"/>
      <c r="W1587" s="70"/>
      <c r="X1587" s="70"/>
      <c r="Y1587" s="70"/>
      <c r="Z1587" s="70"/>
      <c r="AA1587" s="70"/>
      <c r="AB1587" s="70"/>
      <c r="AC1587" s="70"/>
      <c r="AD1587" s="70"/>
      <c r="AE1587" s="70"/>
      <c r="AF1587" s="70"/>
      <c r="AG1587" s="70"/>
      <c r="AH1587" s="70"/>
      <c r="AI1587" s="70"/>
      <c r="AJ1587" s="70"/>
      <c r="AK1587" s="70"/>
      <c r="AL1587" s="70"/>
      <c r="AM1587" s="70"/>
      <c r="AN1587" s="70"/>
      <c r="AO1587" s="70"/>
      <c r="AP1587" s="70"/>
      <c r="AQ1587" s="70"/>
      <c r="AR1587" s="70"/>
      <c r="AS1587" s="70"/>
      <c r="AT1587" s="70"/>
      <c r="AU1587" s="70"/>
      <c r="AV1587" s="70"/>
      <c r="AW1587" s="70"/>
      <c r="AX1587" s="70"/>
      <c r="AY1587" s="70"/>
      <c r="AZ1587" s="70"/>
      <c r="BA1587" s="70"/>
      <c r="BB1587" s="70"/>
      <c r="BC1587" s="70"/>
      <c r="BD1587" s="70"/>
      <c r="BE1587" s="70"/>
      <c r="BF1587" s="70"/>
      <c r="BG1587" s="70"/>
      <c r="BH1587" s="70"/>
      <c r="BI1587" s="70"/>
      <c r="BJ1587" s="70"/>
      <c r="BK1587" s="70"/>
      <c r="BL1587" s="70"/>
      <c r="BM1587" s="70"/>
      <c r="BN1587" s="70"/>
      <c r="BO1587" s="70"/>
      <c r="BP1587" s="70"/>
      <c r="BQ1587" s="70"/>
      <c r="BR1587" s="70"/>
      <c r="BS1587" s="70"/>
      <c r="BT1587" s="70"/>
      <c r="BU1587" s="70"/>
      <c r="BV1587" s="70"/>
      <c r="BW1587" s="70"/>
      <c r="BX1587" s="70"/>
      <c r="BY1587" s="70"/>
      <c r="BZ1587" s="70"/>
      <c r="CA1587" s="70"/>
    </row>
    <row r="1588" spans="2:79" s="67" customFormat="1" hidden="1">
      <c r="B1588" s="85"/>
      <c r="C1588" s="86"/>
      <c r="D1588" s="250"/>
      <c r="E1588" s="84"/>
      <c r="F1588" s="70"/>
      <c r="G1588" s="70"/>
      <c r="H1588" s="70"/>
      <c r="I1588" s="70"/>
      <c r="J1588" s="70"/>
      <c r="K1588" s="70"/>
      <c r="L1588" s="70"/>
      <c r="M1588" s="70"/>
      <c r="N1588" s="70"/>
      <c r="O1588" s="70"/>
      <c r="P1588" s="70"/>
      <c r="Q1588" s="70"/>
      <c r="R1588" s="70"/>
      <c r="S1588" s="70"/>
      <c r="T1588" s="70"/>
      <c r="U1588" s="70"/>
      <c r="V1588" s="70"/>
      <c r="W1588" s="70"/>
      <c r="X1588" s="70"/>
      <c r="Y1588" s="70"/>
      <c r="Z1588" s="70"/>
      <c r="AA1588" s="70"/>
      <c r="AB1588" s="70"/>
      <c r="AC1588" s="70"/>
      <c r="AD1588" s="70"/>
      <c r="AE1588" s="70"/>
      <c r="AF1588" s="70"/>
      <c r="AG1588" s="70"/>
      <c r="AH1588" s="70"/>
      <c r="AI1588" s="70"/>
      <c r="AJ1588" s="70"/>
      <c r="AK1588" s="70"/>
      <c r="AL1588" s="70"/>
      <c r="AM1588" s="70"/>
      <c r="AN1588" s="70"/>
      <c r="AO1588" s="70"/>
      <c r="AP1588" s="70"/>
      <c r="AQ1588" s="70"/>
      <c r="AR1588" s="70"/>
      <c r="AS1588" s="70"/>
      <c r="AT1588" s="70"/>
      <c r="AU1588" s="70"/>
      <c r="AV1588" s="70"/>
      <c r="AW1588" s="70"/>
      <c r="AX1588" s="70"/>
      <c r="AY1588" s="70"/>
      <c r="AZ1588" s="70"/>
      <c r="BA1588" s="70"/>
      <c r="BB1588" s="70"/>
      <c r="BC1588" s="70"/>
      <c r="BD1588" s="70"/>
      <c r="BE1588" s="70"/>
      <c r="BF1588" s="70"/>
      <c r="BG1588" s="70"/>
      <c r="BH1588" s="70"/>
      <c r="BI1588" s="70"/>
      <c r="BJ1588" s="70"/>
      <c r="BK1588" s="70"/>
      <c r="BL1588" s="70"/>
      <c r="BM1588" s="70"/>
      <c r="BN1588" s="70"/>
      <c r="BO1588" s="70"/>
      <c r="BP1588" s="70"/>
      <c r="BQ1588" s="70"/>
      <c r="BR1588" s="70"/>
      <c r="BS1588" s="70"/>
      <c r="BT1588" s="70"/>
      <c r="BU1588" s="70"/>
      <c r="BV1588" s="70"/>
      <c r="BW1588" s="70"/>
      <c r="BX1588" s="70"/>
      <c r="BY1588" s="70"/>
      <c r="BZ1588" s="70"/>
      <c r="CA1588" s="70"/>
    </row>
    <row r="1589" spans="2:79" s="67" customFormat="1" hidden="1">
      <c r="B1589" s="85"/>
      <c r="C1589" s="86"/>
      <c r="D1589" s="250"/>
      <c r="E1589" s="84"/>
      <c r="F1589" s="70"/>
      <c r="G1589" s="70"/>
      <c r="H1589" s="70"/>
      <c r="I1589" s="70"/>
      <c r="J1589" s="70"/>
      <c r="K1589" s="70"/>
      <c r="L1589" s="70"/>
      <c r="M1589" s="70"/>
      <c r="N1589" s="70"/>
      <c r="O1589" s="70"/>
      <c r="P1589" s="70"/>
      <c r="Q1589" s="70"/>
      <c r="R1589" s="70"/>
      <c r="S1589" s="70"/>
      <c r="T1589" s="70"/>
      <c r="U1589" s="70"/>
      <c r="V1589" s="70"/>
      <c r="W1589" s="70"/>
      <c r="X1589" s="70"/>
      <c r="Y1589" s="70"/>
      <c r="Z1589" s="70"/>
      <c r="AA1589" s="70"/>
      <c r="AB1589" s="70"/>
      <c r="AC1589" s="70"/>
      <c r="AD1589" s="70"/>
      <c r="AE1589" s="70"/>
      <c r="AF1589" s="70"/>
      <c r="AG1589" s="70"/>
      <c r="AH1589" s="70"/>
      <c r="AI1589" s="70"/>
      <c r="AJ1589" s="70"/>
      <c r="AK1589" s="70"/>
      <c r="AL1589" s="70"/>
      <c r="AM1589" s="70"/>
      <c r="AN1589" s="70"/>
      <c r="AO1589" s="70"/>
      <c r="AP1589" s="70"/>
      <c r="AQ1589" s="70"/>
      <c r="AR1589" s="70"/>
      <c r="AS1589" s="70"/>
      <c r="AT1589" s="70"/>
      <c r="AU1589" s="70"/>
      <c r="AV1589" s="70"/>
      <c r="AW1589" s="70"/>
      <c r="AX1589" s="70"/>
      <c r="AY1589" s="70"/>
      <c r="AZ1589" s="70"/>
      <c r="BA1589" s="70"/>
      <c r="BB1589" s="70"/>
      <c r="BC1589" s="70"/>
      <c r="BD1589" s="70"/>
      <c r="BE1589" s="70"/>
      <c r="BF1589" s="70"/>
      <c r="BG1589" s="70"/>
      <c r="BH1589" s="70"/>
      <c r="BI1589" s="70"/>
      <c r="BJ1589" s="70"/>
      <c r="BK1589" s="70"/>
      <c r="BL1589" s="70"/>
      <c r="BM1589" s="70"/>
      <c r="BN1589" s="70"/>
      <c r="BO1589" s="70"/>
      <c r="BP1589" s="70"/>
      <c r="BQ1589" s="70"/>
      <c r="BR1589" s="70"/>
      <c r="BS1589" s="70"/>
      <c r="BT1589" s="70"/>
      <c r="BU1589" s="70"/>
      <c r="BV1589" s="70"/>
      <c r="BW1589" s="70"/>
      <c r="BX1589" s="70"/>
      <c r="BY1589" s="70"/>
      <c r="BZ1589" s="70"/>
      <c r="CA1589" s="70"/>
    </row>
    <row r="1590" spans="2:79" s="67" customFormat="1" hidden="1">
      <c r="B1590" s="85"/>
      <c r="C1590" s="86"/>
      <c r="D1590" s="250"/>
      <c r="E1590" s="84"/>
      <c r="F1590" s="70"/>
      <c r="G1590" s="70"/>
      <c r="H1590" s="70"/>
      <c r="I1590" s="70"/>
      <c r="J1590" s="70"/>
      <c r="K1590" s="70"/>
      <c r="L1590" s="70"/>
      <c r="M1590" s="70"/>
      <c r="N1590" s="70"/>
      <c r="O1590" s="70"/>
      <c r="P1590" s="70"/>
      <c r="Q1590" s="70"/>
      <c r="R1590" s="70"/>
      <c r="S1590" s="70"/>
      <c r="T1590" s="70"/>
      <c r="U1590" s="70"/>
      <c r="V1590" s="70"/>
      <c r="W1590" s="70"/>
      <c r="X1590" s="70"/>
      <c r="Y1590" s="70"/>
      <c r="Z1590" s="70"/>
      <c r="AA1590" s="70"/>
      <c r="AB1590" s="70"/>
      <c r="AC1590" s="70"/>
      <c r="AD1590" s="70"/>
      <c r="AE1590" s="70"/>
      <c r="AF1590" s="70"/>
      <c r="AG1590" s="70"/>
      <c r="AH1590" s="70"/>
      <c r="AI1590" s="70"/>
      <c r="AJ1590" s="70"/>
      <c r="AK1590" s="70"/>
      <c r="AL1590" s="70"/>
      <c r="AM1590" s="70"/>
      <c r="AN1590" s="70"/>
      <c r="AO1590" s="70"/>
      <c r="AP1590" s="70"/>
      <c r="AQ1590" s="70"/>
      <c r="AR1590" s="70"/>
      <c r="AS1590" s="70"/>
      <c r="AT1590" s="70"/>
      <c r="AU1590" s="70"/>
      <c r="AV1590" s="70"/>
      <c r="AW1590" s="70"/>
      <c r="AX1590" s="70"/>
      <c r="AY1590" s="70"/>
      <c r="AZ1590" s="70"/>
      <c r="BA1590" s="70"/>
      <c r="BB1590" s="70"/>
      <c r="BC1590" s="70"/>
      <c r="BD1590" s="70"/>
      <c r="BE1590" s="70"/>
      <c r="BF1590" s="70"/>
      <c r="BG1590" s="70"/>
      <c r="BH1590" s="70"/>
      <c r="BI1590" s="70"/>
      <c r="BJ1590" s="70"/>
      <c r="BK1590" s="70"/>
      <c r="BL1590" s="70"/>
      <c r="BM1590" s="70"/>
      <c r="BN1590" s="70"/>
      <c r="BO1590" s="70"/>
      <c r="BP1590" s="70"/>
      <c r="BQ1590" s="70"/>
      <c r="BR1590" s="70"/>
      <c r="BS1590" s="70"/>
      <c r="BT1590" s="70"/>
      <c r="BU1590" s="70"/>
      <c r="BV1590" s="70"/>
      <c r="BW1590" s="70"/>
      <c r="BX1590" s="70"/>
      <c r="BY1590" s="70"/>
      <c r="BZ1590" s="70"/>
      <c r="CA1590" s="70"/>
    </row>
    <row r="1591" spans="2:79" s="67" customFormat="1" hidden="1">
      <c r="B1591" s="85"/>
      <c r="C1591" s="86"/>
      <c r="D1591" s="250"/>
      <c r="E1591" s="84"/>
      <c r="F1591" s="70"/>
      <c r="G1591" s="70"/>
      <c r="H1591" s="70"/>
      <c r="I1591" s="70"/>
      <c r="J1591" s="70"/>
      <c r="K1591" s="70"/>
      <c r="L1591" s="70"/>
      <c r="M1591" s="70"/>
      <c r="N1591" s="70"/>
      <c r="O1591" s="70"/>
      <c r="P1591" s="70"/>
      <c r="Q1591" s="70"/>
      <c r="R1591" s="70"/>
      <c r="S1591" s="70"/>
      <c r="T1591" s="70"/>
      <c r="U1591" s="70"/>
      <c r="V1591" s="70"/>
      <c r="W1591" s="70"/>
      <c r="X1591" s="70"/>
      <c r="Y1591" s="70"/>
      <c r="Z1591" s="70"/>
      <c r="AA1591" s="70"/>
      <c r="AB1591" s="70"/>
      <c r="AC1591" s="70"/>
      <c r="AD1591" s="70"/>
      <c r="AE1591" s="70"/>
      <c r="AF1591" s="70"/>
      <c r="AG1591" s="70"/>
      <c r="AH1591" s="70"/>
      <c r="AI1591" s="70"/>
      <c r="AJ1591" s="70"/>
      <c r="AK1591" s="70"/>
      <c r="AL1591" s="70"/>
      <c r="AM1591" s="70"/>
      <c r="AN1591" s="70"/>
      <c r="AO1591" s="70"/>
      <c r="AP1591" s="70"/>
      <c r="AQ1591" s="70"/>
      <c r="AR1591" s="70"/>
      <c r="AS1591" s="70"/>
      <c r="AT1591" s="70"/>
      <c r="AU1591" s="70"/>
      <c r="AV1591" s="70"/>
      <c r="AW1591" s="70"/>
      <c r="AX1591" s="70"/>
      <c r="AY1591" s="70"/>
      <c r="AZ1591" s="70"/>
      <c r="BA1591" s="70"/>
      <c r="BB1591" s="70"/>
      <c r="BC1591" s="70"/>
      <c r="BD1591" s="70"/>
      <c r="BE1591" s="70"/>
      <c r="BF1591" s="70"/>
      <c r="BG1591" s="70"/>
      <c r="BH1591" s="70"/>
      <c r="BI1591" s="70"/>
      <c r="BJ1591" s="70"/>
      <c r="BK1591" s="70"/>
      <c r="BL1591" s="70"/>
      <c r="BM1591" s="70"/>
      <c r="BN1591" s="70"/>
      <c r="BO1591" s="70"/>
      <c r="BP1591" s="70"/>
      <c r="BQ1591" s="70"/>
      <c r="BR1591" s="70"/>
      <c r="BS1591" s="70"/>
      <c r="BT1591" s="70"/>
      <c r="BU1591" s="70"/>
      <c r="BV1591" s="70"/>
      <c r="BW1591" s="70"/>
      <c r="BX1591" s="70"/>
      <c r="BY1591" s="70"/>
      <c r="BZ1591" s="70"/>
      <c r="CA1591" s="70"/>
    </row>
    <row r="1592" spans="2:79" s="67" customFormat="1" hidden="1">
      <c r="B1592" s="85"/>
      <c r="C1592" s="86"/>
      <c r="D1592" s="250"/>
      <c r="E1592" s="84"/>
      <c r="F1592" s="70"/>
      <c r="G1592" s="70"/>
      <c r="H1592" s="70"/>
      <c r="I1592" s="70"/>
      <c r="J1592" s="70"/>
      <c r="K1592" s="70"/>
      <c r="L1592" s="70"/>
      <c r="M1592" s="70"/>
      <c r="N1592" s="70"/>
      <c r="O1592" s="70"/>
      <c r="P1592" s="70"/>
      <c r="Q1592" s="70"/>
      <c r="R1592" s="70"/>
      <c r="S1592" s="70"/>
      <c r="T1592" s="70"/>
      <c r="U1592" s="70"/>
      <c r="V1592" s="70"/>
      <c r="W1592" s="70"/>
      <c r="X1592" s="70"/>
      <c r="Y1592" s="70"/>
      <c r="Z1592" s="70"/>
      <c r="AA1592" s="70"/>
      <c r="AB1592" s="70"/>
      <c r="AC1592" s="70"/>
      <c r="AD1592" s="70"/>
      <c r="AE1592" s="70"/>
      <c r="AF1592" s="70"/>
      <c r="AG1592" s="70"/>
      <c r="AH1592" s="70"/>
      <c r="AI1592" s="70"/>
      <c r="AJ1592" s="70"/>
      <c r="AK1592" s="70"/>
      <c r="AL1592" s="70"/>
      <c r="AM1592" s="70"/>
      <c r="AN1592" s="70"/>
      <c r="AO1592" s="70"/>
      <c r="AP1592" s="70"/>
      <c r="AQ1592" s="70"/>
      <c r="AR1592" s="70"/>
      <c r="AS1592" s="70"/>
      <c r="AT1592" s="70"/>
      <c r="AU1592" s="70"/>
      <c r="AV1592" s="70"/>
      <c r="AW1592" s="70"/>
      <c r="AX1592" s="70"/>
      <c r="AY1592" s="70"/>
      <c r="AZ1592" s="70"/>
      <c r="BA1592" s="70"/>
      <c r="BB1592" s="70"/>
      <c r="BC1592" s="70"/>
      <c r="BD1592" s="70"/>
      <c r="BE1592" s="70"/>
      <c r="BF1592" s="70"/>
      <c r="BG1592" s="70"/>
      <c r="BH1592" s="70"/>
      <c r="BI1592" s="70"/>
      <c r="BJ1592" s="70"/>
      <c r="BK1592" s="70"/>
      <c r="BL1592" s="70"/>
      <c r="BM1592" s="70"/>
      <c r="BN1592" s="70"/>
      <c r="BO1592" s="70"/>
      <c r="BP1592" s="70"/>
      <c r="BQ1592" s="70"/>
      <c r="BR1592" s="70"/>
      <c r="BS1592" s="70"/>
      <c r="BT1592" s="70"/>
      <c r="BU1592" s="70"/>
      <c r="BV1592" s="70"/>
      <c r="BW1592" s="70"/>
      <c r="BX1592" s="70"/>
      <c r="BY1592" s="70"/>
      <c r="BZ1592" s="70"/>
      <c r="CA1592" s="70"/>
    </row>
    <row r="1593" spans="2:79" s="67" customFormat="1" hidden="1">
      <c r="B1593" s="85"/>
      <c r="C1593" s="86"/>
      <c r="D1593" s="250"/>
      <c r="E1593" s="84"/>
      <c r="F1593" s="70"/>
      <c r="G1593" s="70"/>
      <c r="H1593" s="70"/>
      <c r="I1593" s="70"/>
      <c r="J1593" s="70"/>
      <c r="K1593" s="70"/>
      <c r="L1593" s="70"/>
      <c r="M1593" s="70"/>
      <c r="N1593" s="70"/>
      <c r="O1593" s="70"/>
      <c r="P1593" s="70"/>
      <c r="Q1593" s="70"/>
      <c r="R1593" s="70"/>
      <c r="S1593" s="70"/>
      <c r="T1593" s="70"/>
      <c r="U1593" s="70"/>
      <c r="V1593" s="70"/>
      <c r="W1593" s="70"/>
      <c r="X1593" s="70"/>
      <c r="Y1593" s="70"/>
      <c r="Z1593" s="70"/>
      <c r="AA1593" s="70"/>
      <c r="AB1593" s="70"/>
      <c r="AC1593" s="70"/>
      <c r="AD1593" s="70"/>
      <c r="AE1593" s="70"/>
      <c r="AF1593" s="70"/>
      <c r="AG1593" s="70"/>
      <c r="AH1593" s="70"/>
      <c r="AI1593" s="70"/>
      <c r="AJ1593" s="70"/>
      <c r="AK1593" s="70"/>
      <c r="AL1593" s="70"/>
      <c r="AM1593" s="70"/>
      <c r="AN1593" s="70"/>
      <c r="AO1593" s="70"/>
      <c r="AP1593" s="70"/>
      <c r="AQ1593" s="70"/>
      <c r="AR1593" s="70"/>
      <c r="AS1593" s="70"/>
      <c r="AT1593" s="70"/>
      <c r="AU1593" s="70"/>
      <c r="AV1593" s="70"/>
      <c r="AW1593" s="70"/>
      <c r="AX1593" s="70"/>
      <c r="AY1593" s="70"/>
      <c r="AZ1593" s="70"/>
      <c r="BA1593" s="70"/>
      <c r="BB1593" s="70"/>
      <c r="BC1593" s="70"/>
      <c r="BD1593" s="70"/>
      <c r="BE1593" s="70"/>
      <c r="BF1593" s="70"/>
      <c r="BG1593" s="70"/>
      <c r="BH1593" s="70"/>
      <c r="BI1593" s="70"/>
      <c r="BJ1593" s="70"/>
      <c r="BK1593" s="70"/>
      <c r="BL1593" s="70"/>
      <c r="BM1593" s="70"/>
      <c r="BN1593" s="70"/>
      <c r="BO1593" s="70"/>
      <c r="BP1593" s="70"/>
      <c r="BQ1593" s="70"/>
      <c r="BR1593" s="70"/>
      <c r="BS1593" s="70"/>
      <c r="BT1593" s="70"/>
      <c r="BU1593" s="70"/>
      <c r="BV1593" s="70"/>
      <c r="BW1593" s="70"/>
      <c r="BX1593" s="70"/>
      <c r="BY1593" s="70"/>
      <c r="BZ1593" s="70"/>
      <c r="CA1593" s="70"/>
    </row>
    <row r="1594" spans="2:79" s="67" customFormat="1" hidden="1">
      <c r="B1594" s="85"/>
      <c r="C1594" s="86"/>
      <c r="D1594" s="250"/>
      <c r="E1594" s="84"/>
      <c r="F1594" s="70"/>
      <c r="G1594" s="70"/>
      <c r="H1594" s="70"/>
      <c r="I1594" s="70"/>
      <c r="J1594" s="70"/>
      <c r="K1594" s="70"/>
      <c r="L1594" s="70"/>
      <c r="M1594" s="70"/>
      <c r="N1594" s="70"/>
      <c r="O1594" s="70"/>
      <c r="P1594" s="70"/>
      <c r="Q1594" s="70"/>
      <c r="R1594" s="70"/>
      <c r="S1594" s="70"/>
      <c r="T1594" s="70"/>
      <c r="U1594" s="70"/>
      <c r="V1594" s="70"/>
      <c r="W1594" s="70"/>
      <c r="X1594" s="70"/>
      <c r="Y1594" s="70"/>
      <c r="Z1594" s="70"/>
      <c r="AA1594" s="70"/>
      <c r="AB1594" s="70"/>
      <c r="AC1594" s="70"/>
      <c r="AD1594" s="70"/>
      <c r="AE1594" s="70"/>
      <c r="AF1594" s="70"/>
      <c r="AG1594" s="70"/>
      <c r="AH1594" s="70"/>
      <c r="AI1594" s="70"/>
      <c r="AJ1594" s="70"/>
      <c r="AK1594" s="70"/>
      <c r="AL1594" s="70"/>
      <c r="AM1594" s="70"/>
      <c r="AN1594" s="70"/>
      <c r="AO1594" s="70"/>
      <c r="AP1594" s="70"/>
      <c r="AQ1594" s="70"/>
      <c r="AR1594" s="70"/>
      <c r="AS1594" s="70"/>
      <c r="AT1594" s="70"/>
      <c r="AU1594" s="70"/>
      <c r="AV1594" s="70"/>
      <c r="AW1594" s="70"/>
      <c r="AX1594" s="70"/>
      <c r="AY1594" s="70"/>
      <c r="AZ1594" s="70"/>
      <c r="BA1594" s="70"/>
      <c r="BB1594" s="70"/>
      <c r="BC1594" s="70"/>
      <c r="BD1594" s="70"/>
      <c r="BE1594" s="70"/>
      <c r="BF1594" s="70"/>
      <c r="BG1594" s="70"/>
      <c r="BH1594" s="70"/>
      <c r="BI1594" s="70"/>
      <c r="BJ1594" s="70"/>
      <c r="BK1594" s="70"/>
      <c r="BL1594" s="70"/>
      <c r="BM1594" s="70"/>
      <c r="BN1594" s="70"/>
      <c r="BO1594" s="70"/>
      <c r="BP1594" s="70"/>
      <c r="BQ1594" s="70"/>
      <c r="BR1594" s="70"/>
      <c r="BS1594" s="70"/>
      <c r="BT1594" s="70"/>
      <c r="BU1594" s="70"/>
      <c r="BV1594" s="70"/>
      <c r="BW1594" s="70"/>
      <c r="BX1594" s="70"/>
      <c r="BY1594" s="70"/>
      <c r="BZ1594" s="70"/>
      <c r="CA1594" s="70"/>
    </row>
    <row r="1595" spans="2:79" s="67" customFormat="1" hidden="1">
      <c r="B1595" s="85"/>
      <c r="C1595" s="86"/>
      <c r="D1595" s="250"/>
      <c r="E1595" s="84"/>
      <c r="F1595" s="70"/>
      <c r="G1595" s="70"/>
      <c r="H1595" s="70"/>
      <c r="I1595" s="70"/>
      <c r="J1595" s="70"/>
      <c r="K1595" s="70"/>
      <c r="L1595" s="70"/>
      <c r="M1595" s="70"/>
      <c r="N1595" s="70"/>
      <c r="O1595" s="70"/>
      <c r="P1595" s="70"/>
      <c r="Q1595" s="70"/>
      <c r="R1595" s="70"/>
      <c r="S1595" s="70"/>
      <c r="T1595" s="70"/>
      <c r="U1595" s="70"/>
      <c r="V1595" s="70"/>
      <c r="W1595" s="70"/>
      <c r="X1595" s="70"/>
      <c r="Y1595" s="70"/>
      <c r="Z1595" s="70"/>
      <c r="AA1595" s="70"/>
      <c r="AB1595" s="70"/>
      <c r="AC1595" s="70"/>
      <c r="AD1595" s="70"/>
      <c r="AE1595" s="70"/>
      <c r="AF1595" s="70"/>
      <c r="AG1595" s="70"/>
      <c r="AH1595" s="70"/>
      <c r="AI1595" s="70"/>
      <c r="AJ1595" s="70"/>
      <c r="AK1595" s="70"/>
      <c r="AL1595" s="70"/>
      <c r="AM1595" s="70"/>
      <c r="AN1595" s="70"/>
      <c r="AO1595" s="70"/>
      <c r="AP1595" s="70"/>
      <c r="AQ1595" s="70"/>
      <c r="AR1595" s="70"/>
      <c r="AS1595" s="70"/>
      <c r="AT1595" s="70"/>
      <c r="AU1595" s="70"/>
      <c r="AV1595" s="70"/>
      <c r="AW1595" s="70"/>
      <c r="AX1595" s="70"/>
      <c r="AY1595" s="70"/>
      <c r="AZ1595" s="70"/>
      <c r="BA1595" s="70"/>
      <c r="BB1595" s="70"/>
      <c r="BC1595" s="70"/>
      <c r="BD1595" s="70"/>
      <c r="BE1595" s="70"/>
      <c r="BF1595" s="70"/>
      <c r="BG1595" s="70"/>
      <c r="BH1595" s="70"/>
      <c r="BI1595" s="70"/>
      <c r="BJ1595" s="70"/>
      <c r="BK1595" s="70"/>
      <c r="BL1595" s="70"/>
      <c r="BM1595" s="70"/>
      <c r="BN1595" s="70"/>
      <c r="BO1595" s="70"/>
      <c r="BP1595" s="70"/>
      <c r="BQ1595" s="70"/>
      <c r="BR1595" s="70"/>
      <c r="BS1595" s="70"/>
      <c r="BT1595" s="70"/>
      <c r="BU1595" s="70"/>
      <c r="BV1595" s="70"/>
      <c r="BW1595" s="70"/>
      <c r="BX1595" s="70"/>
      <c r="BY1595" s="70"/>
      <c r="BZ1595" s="70"/>
      <c r="CA1595" s="70"/>
    </row>
    <row r="1596" spans="2:79" s="67" customFormat="1" hidden="1">
      <c r="B1596" s="85"/>
      <c r="C1596" s="86"/>
      <c r="D1596" s="250"/>
      <c r="E1596" s="84"/>
      <c r="F1596" s="70"/>
      <c r="G1596" s="70"/>
      <c r="H1596" s="70"/>
      <c r="I1596" s="70"/>
      <c r="J1596" s="70"/>
      <c r="K1596" s="70"/>
      <c r="L1596" s="70"/>
      <c r="M1596" s="70"/>
      <c r="N1596" s="70"/>
      <c r="O1596" s="70"/>
      <c r="P1596" s="70"/>
      <c r="Q1596" s="70"/>
      <c r="R1596" s="70"/>
      <c r="S1596" s="70"/>
      <c r="T1596" s="70"/>
      <c r="U1596" s="70"/>
      <c r="V1596" s="70"/>
      <c r="W1596" s="70"/>
      <c r="X1596" s="70"/>
      <c r="Y1596" s="70"/>
      <c r="Z1596" s="70"/>
      <c r="AA1596" s="70"/>
      <c r="AB1596" s="70"/>
      <c r="AC1596" s="70"/>
      <c r="AD1596" s="70"/>
      <c r="AE1596" s="70"/>
      <c r="AF1596" s="70"/>
      <c r="AG1596" s="70"/>
      <c r="AH1596" s="70"/>
      <c r="AI1596" s="70"/>
      <c r="AJ1596" s="70"/>
      <c r="AK1596" s="70"/>
      <c r="AL1596" s="70"/>
      <c r="AM1596" s="70"/>
      <c r="AN1596" s="70"/>
      <c r="AO1596" s="70"/>
      <c r="AP1596" s="70"/>
      <c r="AQ1596" s="70"/>
      <c r="AR1596" s="70"/>
      <c r="AS1596" s="70"/>
      <c r="AT1596" s="70"/>
      <c r="AU1596" s="70"/>
      <c r="AV1596" s="70"/>
      <c r="AW1596" s="70"/>
      <c r="AX1596" s="70"/>
      <c r="AY1596" s="70"/>
      <c r="AZ1596" s="70"/>
      <c r="BA1596" s="70"/>
      <c r="BB1596" s="70"/>
      <c r="BC1596" s="70"/>
      <c r="BD1596" s="70"/>
      <c r="BE1596" s="70"/>
      <c r="BF1596" s="70"/>
      <c r="BG1596" s="70"/>
      <c r="BH1596" s="70"/>
      <c r="BI1596" s="70"/>
      <c r="BJ1596" s="70"/>
      <c r="BK1596" s="70"/>
      <c r="BL1596" s="70"/>
      <c r="BM1596" s="70"/>
      <c r="BN1596" s="70"/>
      <c r="BO1596" s="70"/>
      <c r="BP1596" s="70"/>
      <c r="BQ1596" s="70"/>
      <c r="BR1596" s="70"/>
      <c r="BS1596" s="70"/>
      <c r="BT1596" s="70"/>
      <c r="BU1596" s="70"/>
      <c r="BV1596" s="70"/>
      <c r="BW1596" s="70"/>
      <c r="BX1596" s="70"/>
      <c r="BY1596" s="70"/>
      <c r="BZ1596" s="70"/>
      <c r="CA1596" s="70"/>
    </row>
    <row r="1597" spans="2:79" s="67" customFormat="1" hidden="1">
      <c r="B1597" s="85"/>
      <c r="C1597" s="86"/>
      <c r="D1597" s="250"/>
      <c r="E1597" s="84"/>
      <c r="F1597" s="70"/>
      <c r="G1597" s="70"/>
      <c r="H1597" s="70"/>
      <c r="I1597" s="70"/>
      <c r="J1597" s="70"/>
      <c r="K1597" s="70"/>
      <c r="L1597" s="70"/>
      <c r="M1597" s="70"/>
      <c r="N1597" s="70"/>
      <c r="O1597" s="70"/>
      <c r="P1597" s="70"/>
      <c r="Q1597" s="70"/>
      <c r="R1597" s="70"/>
      <c r="S1597" s="70"/>
      <c r="T1597" s="70"/>
      <c r="U1597" s="70"/>
      <c r="V1597" s="70"/>
      <c r="W1597" s="70"/>
      <c r="X1597" s="70"/>
      <c r="Y1597" s="70"/>
      <c r="Z1597" s="70"/>
      <c r="AA1597" s="70"/>
      <c r="AB1597" s="70"/>
      <c r="AC1597" s="70"/>
      <c r="AD1597" s="70"/>
      <c r="AE1597" s="70"/>
      <c r="AF1597" s="70"/>
      <c r="AG1597" s="70"/>
      <c r="AH1597" s="70"/>
      <c r="AI1597" s="70"/>
      <c r="AJ1597" s="70"/>
      <c r="AK1597" s="70"/>
      <c r="AL1597" s="70"/>
      <c r="AM1597" s="70"/>
      <c r="AN1597" s="70"/>
      <c r="AO1597" s="70"/>
      <c r="AP1597" s="70"/>
      <c r="AQ1597" s="70"/>
      <c r="AR1597" s="70"/>
      <c r="AS1597" s="70"/>
      <c r="AT1597" s="70"/>
      <c r="AU1597" s="70"/>
      <c r="AV1597" s="70"/>
      <c r="AW1597" s="70"/>
      <c r="AX1597" s="70"/>
      <c r="AY1597" s="70"/>
      <c r="AZ1597" s="70"/>
      <c r="BA1597" s="70"/>
      <c r="BB1597" s="70"/>
      <c r="BC1597" s="70"/>
      <c r="BD1597" s="70"/>
      <c r="BE1597" s="70"/>
      <c r="BF1597" s="70"/>
      <c r="BG1597" s="70"/>
      <c r="BH1597" s="70"/>
      <c r="BI1597" s="70"/>
      <c r="BJ1597" s="70"/>
      <c r="BK1597" s="70"/>
      <c r="BL1597" s="70"/>
      <c r="BM1597" s="70"/>
      <c r="BN1597" s="70"/>
      <c r="BO1597" s="70"/>
      <c r="BP1597" s="70"/>
      <c r="BQ1597" s="70"/>
      <c r="BR1597" s="70"/>
      <c r="BS1597" s="70"/>
      <c r="BT1597" s="70"/>
      <c r="BU1597" s="70"/>
      <c r="BV1597" s="70"/>
      <c r="BW1597" s="70"/>
      <c r="BX1597" s="70"/>
      <c r="BY1597" s="70"/>
      <c r="BZ1597" s="70"/>
      <c r="CA1597" s="70"/>
    </row>
    <row r="1598" spans="2:79" s="67" customFormat="1" hidden="1">
      <c r="B1598" s="85"/>
      <c r="C1598" s="86"/>
      <c r="D1598" s="250"/>
      <c r="E1598" s="84"/>
      <c r="F1598" s="70"/>
      <c r="G1598" s="70"/>
      <c r="H1598" s="70"/>
      <c r="I1598" s="70"/>
      <c r="J1598" s="70"/>
      <c r="K1598" s="70"/>
      <c r="L1598" s="70"/>
      <c r="M1598" s="70"/>
      <c r="N1598" s="70"/>
      <c r="O1598" s="70"/>
      <c r="P1598" s="70"/>
      <c r="Q1598" s="70"/>
      <c r="R1598" s="70"/>
      <c r="S1598" s="70"/>
      <c r="T1598" s="70"/>
      <c r="U1598" s="70"/>
      <c r="V1598" s="70"/>
      <c r="W1598" s="70"/>
      <c r="X1598" s="70"/>
      <c r="Y1598" s="70"/>
      <c r="Z1598" s="70"/>
      <c r="AA1598" s="70"/>
      <c r="AB1598" s="70"/>
      <c r="AC1598" s="70"/>
      <c r="AD1598" s="70"/>
      <c r="AE1598" s="70"/>
      <c r="AF1598" s="70"/>
      <c r="AG1598" s="70"/>
      <c r="AH1598" s="70"/>
      <c r="AI1598" s="70"/>
      <c r="AJ1598" s="70"/>
      <c r="AK1598" s="70"/>
      <c r="AL1598" s="70"/>
      <c r="AM1598" s="70"/>
      <c r="AN1598" s="70"/>
      <c r="AO1598" s="70"/>
      <c r="AP1598" s="70"/>
      <c r="AQ1598" s="70"/>
      <c r="AR1598" s="70"/>
      <c r="AS1598" s="70"/>
      <c r="AT1598" s="70"/>
      <c r="AU1598" s="70"/>
      <c r="AV1598" s="70"/>
      <c r="AW1598" s="70"/>
      <c r="AX1598" s="70"/>
      <c r="AY1598" s="70"/>
      <c r="AZ1598" s="70"/>
      <c r="BA1598" s="70"/>
      <c r="BB1598" s="70"/>
      <c r="BC1598" s="70"/>
      <c r="BD1598" s="70"/>
      <c r="BE1598" s="70"/>
      <c r="BF1598" s="70"/>
      <c r="BG1598" s="70"/>
      <c r="BH1598" s="70"/>
      <c r="BI1598" s="70"/>
      <c r="BJ1598" s="70"/>
      <c r="BK1598" s="70"/>
      <c r="BL1598" s="70"/>
      <c r="BM1598" s="70"/>
      <c r="BN1598" s="70"/>
      <c r="BO1598" s="70"/>
      <c r="BP1598" s="70"/>
      <c r="BQ1598" s="70"/>
      <c r="BR1598" s="70"/>
      <c r="BS1598" s="70"/>
      <c r="BT1598" s="70"/>
      <c r="BU1598" s="70"/>
      <c r="BV1598" s="70"/>
      <c r="BW1598" s="70"/>
      <c r="BX1598" s="70"/>
      <c r="BY1598" s="70"/>
      <c r="BZ1598" s="70"/>
      <c r="CA1598" s="70"/>
    </row>
    <row r="1599" spans="2:79" s="67" customFormat="1" hidden="1">
      <c r="B1599" s="85"/>
      <c r="C1599" s="86"/>
      <c r="D1599" s="250"/>
      <c r="E1599" s="84"/>
      <c r="F1599" s="70"/>
      <c r="G1599" s="70"/>
      <c r="H1599" s="70"/>
      <c r="I1599" s="70"/>
      <c r="J1599" s="70"/>
      <c r="K1599" s="70"/>
      <c r="L1599" s="70"/>
      <c r="M1599" s="70"/>
      <c r="N1599" s="70"/>
      <c r="O1599" s="70"/>
      <c r="P1599" s="70"/>
      <c r="Q1599" s="70"/>
      <c r="R1599" s="70"/>
      <c r="S1599" s="70"/>
      <c r="T1599" s="70"/>
      <c r="U1599" s="70"/>
      <c r="V1599" s="70"/>
      <c r="W1599" s="70"/>
      <c r="X1599" s="70"/>
      <c r="Y1599" s="70"/>
      <c r="Z1599" s="70"/>
      <c r="AA1599" s="70"/>
      <c r="AB1599" s="70"/>
      <c r="AC1599" s="70"/>
      <c r="AD1599" s="70"/>
      <c r="AE1599" s="70"/>
      <c r="AF1599" s="70"/>
      <c r="AG1599" s="70"/>
      <c r="AH1599" s="70"/>
      <c r="AI1599" s="70"/>
      <c r="AJ1599" s="70"/>
      <c r="AK1599" s="70"/>
      <c r="AL1599" s="70"/>
      <c r="AM1599" s="70"/>
      <c r="AN1599" s="70"/>
      <c r="AO1599" s="70"/>
      <c r="AP1599" s="70"/>
      <c r="AQ1599" s="70"/>
      <c r="AR1599" s="70"/>
      <c r="AS1599" s="70"/>
      <c r="AT1599" s="70"/>
      <c r="AU1599" s="70"/>
      <c r="AV1599" s="70"/>
      <c r="AW1599" s="70"/>
      <c r="AX1599" s="70"/>
      <c r="AY1599" s="70"/>
      <c r="AZ1599" s="70"/>
      <c r="BA1599" s="70"/>
      <c r="BB1599" s="70"/>
      <c r="BC1599" s="70"/>
      <c r="BD1599" s="70"/>
      <c r="BE1599" s="70"/>
      <c r="BF1599" s="70"/>
      <c r="BG1599" s="70"/>
      <c r="BH1599" s="70"/>
      <c r="BI1599" s="70"/>
      <c r="BJ1599" s="70"/>
      <c r="BK1599" s="70"/>
      <c r="BL1599" s="70"/>
      <c r="BM1599" s="70"/>
      <c r="BN1599" s="70"/>
      <c r="BO1599" s="70"/>
      <c r="BP1599" s="70"/>
      <c r="BQ1599" s="70"/>
      <c r="BR1599" s="70"/>
      <c r="BS1599" s="70"/>
      <c r="BT1599" s="70"/>
      <c r="BU1599" s="70"/>
      <c r="BV1599" s="70"/>
      <c r="BW1599" s="70"/>
      <c r="BX1599" s="70"/>
      <c r="BY1599" s="70"/>
      <c r="BZ1599" s="70"/>
      <c r="CA1599" s="70"/>
    </row>
    <row r="1600" spans="2:79" s="67" customFormat="1" hidden="1">
      <c r="B1600" s="85"/>
      <c r="C1600" s="86"/>
      <c r="D1600" s="250"/>
      <c r="E1600" s="84"/>
      <c r="F1600" s="70"/>
      <c r="G1600" s="70"/>
      <c r="H1600" s="70"/>
      <c r="I1600" s="70"/>
      <c r="J1600" s="70"/>
      <c r="K1600" s="70"/>
      <c r="L1600" s="70"/>
      <c r="M1600" s="70"/>
      <c r="N1600" s="70"/>
      <c r="O1600" s="70"/>
      <c r="P1600" s="70"/>
      <c r="Q1600" s="70"/>
      <c r="R1600" s="70"/>
      <c r="S1600" s="70"/>
      <c r="T1600" s="70"/>
      <c r="U1600" s="70"/>
      <c r="V1600" s="70"/>
      <c r="W1600" s="70"/>
      <c r="X1600" s="70"/>
      <c r="Y1600" s="70"/>
      <c r="Z1600" s="70"/>
      <c r="AA1600" s="70"/>
      <c r="AB1600" s="70"/>
      <c r="AC1600" s="70"/>
      <c r="AD1600" s="70"/>
      <c r="AE1600" s="70"/>
      <c r="AF1600" s="70"/>
      <c r="AG1600" s="70"/>
      <c r="AH1600" s="70"/>
      <c r="AI1600" s="70"/>
      <c r="AJ1600" s="70"/>
      <c r="AK1600" s="70"/>
      <c r="AL1600" s="70"/>
      <c r="AM1600" s="70"/>
      <c r="AN1600" s="70"/>
      <c r="AO1600" s="70"/>
      <c r="AP1600" s="70"/>
      <c r="AQ1600" s="70"/>
      <c r="AR1600" s="70"/>
      <c r="AS1600" s="70"/>
      <c r="AT1600" s="70"/>
      <c r="AU1600" s="70"/>
      <c r="AV1600" s="70"/>
      <c r="AW1600" s="70"/>
      <c r="AX1600" s="70"/>
      <c r="AY1600" s="70"/>
      <c r="AZ1600" s="70"/>
      <c r="BA1600" s="70"/>
      <c r="BB1600" s="70"/>
      <c r="BC1600" s="70"/>
      <c r="BD1600" s="70"/>
      <c r="BE1600" s="70"/>
      <c r="BF1600" s="70"/>
      <c r="BG1600" s="70"/>
      <c r="BH1600" s="70"/>
      <c r="BI1600" s="70"/>
      <c r="BJ1600" s="70"/>
      <c r="BK1600" s="70"/>
      <c r="BL1600" s="70"/>
      <c r="BM1600" s="70"/>
      <c r="BN1600" s="70"/>
      <c r="BO1600" s="70"/>
      <c r="BP1600" s="70"/>
      <c r="BQ1600" s="70"/>
      <c r="BR1600" s="70"/>
      <c r="BS1600" s="70"/>
      <c r="BT1600" s="70"/>
      <c r="BU1600" s="70"/>
      <c r="BV1600" s="70"/>
      <c r="BW1600" s="70"/>
      <c r="BX1600" s="70"/>
      <c r="BY1600" s="70"/>
      <c r="BZ1600" s="70"/>
      <c r="CA1600" s="70"/>
    </row>
    <row r="1601" spans="2:79" s="67" customFormat="1" hidden="1">
      <c r="B1601" s="85"/>
      <c r="C1601" s="86"/>
      <c r="D1601" s="250"/>
      <c r="E1601" s="84"/>
      <c r="F1601" s="70"/>
      <c r="G1601" s="70"/>
      <c r="H1601" s="70"/>
      <c r="I1601" s="70"/>
      <c r="J1601" s="70"/>
      <c r="K1601" s="70"/>
      <c r="L1601" s="70"/>
      <c r="M1601" s="70"/>
      <c r="N1601" s="70"/>
      <c r="O1601" s="70"/>
      <c r="P1601" s="70"/>
      <c r="Q1601" s="70"/>
      <c r="R1601" s="70"/>
      <c r="S1601" s="70"/>
      <c r="T1601" s="70"/>
      <c r="U1601" s="70"/>
      <c r="V1601" s="70"/>
      <c r="W1601" s="70"/>
      <c r="X1601" s="70"/>
      <c r="Y1601" s="70"/>
      <c r="Z1601" s="70"/>
      <c r="AA1601" s="70"/>
      <c r="AB1601" s="70"/>
      <c r="AC1601" s="70"/>
      <c r="AD1601" s="70"/>
      <c r="AE1601" s="70"/>
      <c r="AF1601" s="70"/>
      <c r="AG1601" s="70"/>
      <c r="AH1601" s="70"/>
      <c r="AI1601" s="70"/>
      <c r="AJ1601" s="70"/>
      <c r="AK1601" s="70"/>
      <c r="AL1601" s="70"/>
      <c r="AM1601" s="70"/>
      <c r="AN1601" s="70"/>
      <c r="AO1601" s="70"/>
      <c r="AP1601" s="70"/>
      <c r="AQ1601" s="70"/>
      <c r="AR1601" s="70"/>
      <c r="AS1601" s="70"/>
      <c r="AT1601" s="70"/>
      <c r="AU1601" s="70"/>
      <c r="AV1601" s="70"/>
      <c r="AW1601" s="70"/>
      <c r="AX1601" s="70"/>
      <c r="AY1601" s="70"/>
      <c r="AZ1601" s="70"/>
      <c r="BA1601" s="70"/>
      <c r="BB1601" s="70"/>
      <c r="BC1601" s="70"/>
      <c r="BD1601" s="70"/>
      <c r="BE1601" s="70"/>
      <c r="BF1601" s="70"/>
      <c r="BG1601" s="70"/>
      <c r="BH1601" s="70"/>
      <c r="BI1601" s="70"/>
      <c r="BJ1601" s="70"/>
      <c r="BK1601" s="70"/>
      <c r="BL1601" s="70"/>
      <c r="BM1601" s="70"/>
      <c r="BN1601" s="70"/>
      <c r="BO1601" s="70"/>
      <c r="BP1601" s="70"/>
      <c r="BQ1601" s="70"/>
      <c r="BR1601" s="70"/>
      <c r="BS1601" s="70"/>
      <c r="BT1601" s="70"/>
      <c r="BU1601" s="70"/>
      <c r="BV1601" s="70"/>
      <c r="BW1601" s="70"/>
      <c r="BX1601" s="70"/>
      <c r="BY1601" s="70"/>
      <c r="BZ1601" s="70"/>
      <c r="CA1601" s="70"/>
    </row>
    <row r="1602" spans="2:79" s="67" customFormat="1" hidden="1">
      <c r="B1602" s="85"/>
      <c r="C1602" s="86"/>
      <c r="D1602" s="250"/>
      <c r="E1602" s="84"/>
      <c r="F1602" s="70"/>
      <c r="G1602" s="70"/>
      <c r="H1602" s="70"/>
      <c r="I1602" s="70"/>
      <c r="J1602" s="70"/>
      <c r="K1602" s="70"/>
      <c r="L1602" s="70"/>
      <c r="M1602" s="70"/>
      <c r="N1602" s="70"/>
      <c r="O1602" s="70"/>
      <c r="P1602" s="70"/>
      <c r="Q1602" s="70"/>
      <c r="R1602" s="70"/>
      <c r="S1602" s="70"/>
      <c r="T1602" s="70"/>
      <c r="U1602" s="70"/>
      <c r="V1602" s="70"/>
      <c r="W1602" s="70"/>
      <c r="X1602" s="70"/>
      <c r="Y1602" s="70"/>
      <c r="Z1602" s="70"/>
      <c r="AA1602" s="70"/>
      <c r="AB1602" s="70"/>
      <c r="AC1602" s="70"/>
      <c r="AD1602" s="70"/>
      <c r="AE1602" s="70"/>
      <c r="AF1602" s="70"/>
      <c r="AG1602" s="70"/>
      <c r="AH1602" s="70"/>
      <c r="AI1602" s="70"/>
      <c r="AJ1602" s="70"/>
      <c r="AK1602" s="70"/>
      <c r="AL1602" s="70"/>
      <c r="AM1602" s="70"/>
      <c r="AN1602" s="70"/>
      <c r="AO1602" s="70"/>
      <c r="AP1602" s="70"/>
      <c r="AQ1602" s="70"/>
      <c r="AR1602" s="70"/>
      <c r="AS1602" s="70"/>
      <c r="AT1602" s="70"/>
      <c r="AU1602" s="70"/>
      <c r="AV1602" s="70"/>
      <c r="AW1602" s="70"/>
      <c r="AX1602" s="70"/>
      <c r="AY1602" s="70"/>
      <c r="AZ1602" s="70"/>
      <c r="BA1602" s="70"/>
      <c r="BB1602" s="70"/>
      <c r="BC1602" s="70"/>
      <c r="BD1602" s="70"/>
      <c r="BE1602" s="70"/>
      <c r="BF1602" s="70"/>
      <c r="BG1602" s="70"/>
      <c r="BH1602" s="70"/>
      <c r="BI1602" s="70"/>
      <c r="BJ1602" s="70"/>
      <c r="BK1602" s="70"/>
      <c r="BL1602" s="70"/>
      <c r="BM1602" s="70"/>
      <c r="BN1602" s="70"/>
      <c r="BO1602" s="70"/>
      <c r="BP1602" s="70"/>
      <c r="BQ1602" s="70"/>
      <c r="BR1602" s="70"/>
      <c r="BS1602" s="70"/>
      <c r="BT1602" s="70"/>
      <c r="BU1602" s="70"/>
      <c r="BV1602" s="70"/>
      <c r="BW1602" s="70"/>
      <c r="BX1602" s="70"/>
      <c r="BY1602" s="70"/>
      <c r="BZ1602" s="70"/>
      <c r="CA1602" s="70"/>
    </row>
    <row r="1603" spans="2:79" s="67" customFormat="1" hidden="1">
      <c r="B1603" s="85"/>
      <c r="C1603" s="86"/>
      <c r="D1603" s="250"/>
      <c r="E1603" s="84"/>
      <c r="F1603" s="70"/>
      <c r="G1603" s="70"/>
      <c r="H1603" s="70"/>
      <c r="I1603" s="70"/>
      <c r="J1603" s="70"/>
      <c r="K1603" s="70"/>
      <c r="L1603" s="70"/>
      <c r="M1603" s="70"/>
      <c r="N1603" s="70"/>
      <c r="O1603" s="70"/>
      <c r="P1603" s="70"/>
      <c r="Q1603" s="70"/>
      <c r="R1603" s="70"/>
      <c r="S1603" s="70"/>
      <c r="T1603" s="70"/>
      <c r="U1603" s="70"/>
      <c r="V1603" s="70"/>
      <c r="W1603" s="70"/>
      <c r="X1603" s="70"/>
      <c r="Y1603" s="70"/>
      <c r="Z1603" s="70"/>
      <c r="AA1603" s="70"/>
      <c r="AB1603" s="70"/>
      <c r="AC1603" s="70"/>
      <c r="AD1603" s="70"/>
      <c r="AE1603" s="70"/>
      <c r="AF1603" s="70"/>
      <c r="AG1603" s="70"/>
      <c r="AH1603" s="70"/>
      <c r="AI1603" s="70"/>
      <c r="AJ1603" s="70"/>
      <c r="AK1603" s="70"/>
      <c r="AL1603" s="70"/>
      <c r="AM1603" s="70"/>
      <c r="AN1603" s="70"/>
      <c r="AO1603" s="70"/>
      <c r="AP1603" s="70"/>
      <c r="AQ1603" s="70"/>
      <c r="AR1603" s="70"/>
      <c r="AS1603" s="70"/>
      <c r="AT1603" s="70"/>
      <c r="AU1603" s="70"/>
      <c r="AV1603" s="70"/>
      <c r="AW1603" s="70"/>
      <c r="AX1603" s="70"/>
      <c r="AY1603" s="70"/>
      <c r="AZ1603" s="70"/>
      <c r="BA1603" s="70"/>
      <c r="BB1603" s="70"/>
      <c r="BC1603" s="70"/>
      <c r="BD1603" s="70"/>
      <c r="BE1603" s="70"/>
      <c r="BF1603" s="70"/>
      <c r="BG1603" s="70"/>
      <c r="BH1603" s="70"/>
      <c r="BI1603" s="70"/>
      <c r="BJ1603" s="70"/>
      <c r="BK1603" s="70"/>
      <c r="BL1603" s="70"/>
      <c r="BM1603" s="70"/>
      <c r="BN1603" s="70"/>
      <c r="BO1603" s="70"/>
      <c r="BP1603" s="70"/>
      <c r="BQ1603" s="70"/>
      <c r="BR1603" s="70"/>
      <c r="BS1603" s="70"/>
      <c r="BT1603" s="70"/>
      <c r="BU1603" s="70"/>
      <c r="BV1603" s="70"/>
      <c r="BW1603" s="70"/>
      <c r="BX1603" s="70"/>
      <c r="BY1603" s="70"/>
      <c r="BZ1603" s="70"/>
      <c r="CA1603" s="70"/>
    </row>
    <row r="1604" spans="2:79" s="67" customFormat="1" hidden="1">
      <c r="B1604" s="85"/>
      <c r="C1604" s="86"/>
      <c r="D1604" s="250"/>
      <c r="E1604" s="84"/>
      <c r="F1604" s="70"/>
      <c r="G1604" s="70"/>
      <c r="H1604" s="70"/>
      <c r="I1604" s="70"/>
      <c r="J1604" s="70"/>
      <c r="K1604" s="70"/>
      <c r="L1604" s="70"/>
      <c r="M1604" s="70"/>
      <c r="N1604" s="70"/>
      <c r="O1604" s="70"/>
      <c r="P1604" s="70"/>
      <c r="Q1604" s="70"/>
      <c r="R1604" s="70"/>
      <c r="S1604" s="70"/>
      <c r="T1604" s="70"/>
      <c r="U1604" s="70"/>
      <c r="V1604" s="70"/>
      <c r="W1604" s="70"/>
      <c r="X1604" s="70"/>
      <c r="Y1604" s="70"/>
      <c r="Z1604" s="70"/>
      <c r="AA1604" s="70"/>
      <c r="AB1604" s="70"/>
      <c r="AC1604" s="70"/>
      <c r="AD1604" s="70"/>
      <c r="AE1604" s="70"/>
      <c r="AF1604" s="70"/>
      <c r="AG1604" s="70"/>
      <c r="AH1604" s="70"/>
      <c r="AI1604" s="70"/>
      <c r="AJ1604" s="70"/>
      <c r="AK1604" s="70"/>
      <c r="AL1604" s="70"/>
      <c r="AM1604" s="70"/>
      <c r="AN1604" s="70"/>
      <c r="AO1604" s="70"/>
      <c r="AP1604" s="70"/>
      <c r="AQ1604" s="70"/>
      <c r="AR1604" s="70"/>
      <c r="AS1604" s="70"/>
      <c r="AT1604" s="70"/>
      <c r="AU1604" s="70"/>
      <c r="AV1604" s="70"/>
      <c r="AW1604" s="70"/>
      <c r="AX1604" s="70"/>
      <c r="AY1604" s="70"/>
      <c r="AZ1604" s="70"/>
      <c r="BA1604" s="70"/>
      <c r="BB1604" s="70"/>
      <c r="BC1604" s="70"/>
      <c r="BD1604" s="70"/>
      <c r="BE1604" s="70"/>
      <c r="BF1604" s="70"/>
      <c r="BG1604" s="70"/>
      <c r="BH1604" s="70"/>
      <c r="BI1604" s="70"/>
      <c r="BJ1604" s="70"/>
      <c r="BK1604" s="70"/>
      <c r="BL1604" s="70"/>
      <c r="BM1604" s="70"/>
      <c r="BN1604" s="70"/>
      <c r="BO1604" s="70"/>
      <c r="BP1604" s="70"/>
      <c r="BQ1604" s="70"/>
      <c r="BR1604" s="70"/>
      <c r="BS1604" s="70"/>
      <c r="BT1604" s="70"/>
      <c r="BU1604" s="70"/>
      <c r="BV1604" s="70"/>
      <c r="BW1604" s="70"/>
      <c r="BX1604" s="70"/>
      <c r="BY1604" s="70"/>
      <c r="BZ1604" s="70"/>
      <c r="CA1604" s="70"/>
    </row>
    <row r="1605" spans="2:79" s="67" customFormat="1" hidden="1">
      <c r="B1605" s="85"/>
      <c r="C1605" s="86"/>
      <c r="D1605" s="250"/>
      <c r="E1605" s="84"/>
      <c r="F1605" s="70"/>
      <c r="G1605" s="70"/>
      <c r="H1605" s="70"/>
      <c r="I1605" s="70"/>
      <c r="J1605" s="70"/>
      <c r="K1605" s="70"/>
      <c r="L1605" s="70"/>
      <c r="M1605" s="70"/>
      <c r="N1605" s="70"/>
      <c r="O1605" s="70"/>
      <c r="P1605" s="70"/>
      <c r="Q1605" s="70"/>
      <c r="R1605" s="70"/>
      <c r="S1605" s="70"/>
      <c r="T1605" s="70"/>
      <c r="U1605" s="70"/>
      <c r="V1605" s="70"/>
      <c r="W1605" s="70"/>
      <c r="X1605" s="70"/>
      <c r="Y1605" s="70"/>
      <c r="Z1605" s="70"/>
      <c r="AA1605" s="70"/>
      <c r="AB1605" s="70"/>
      <c r="AC1605" s="70"/>
      <c r="AD1605" s="70"/>
      <c r="AE1605" s="70"/>
      <c r="AF1605" s="70"/>
      <c r="AG1605" s="70"/>
      <c r="AH1605" s="70"/>
      <c r="AI1605" s="70"/>
      <c r="AJ1605" s="70"/>
      <c r="AK1605" s="70"/>
      <c r="AL1605" s="70"/>
      <c r="AM1605" s="70"/>
      <c r="AN1605" s="70"/>
      <c r="AO1605" s="70"/>
      <c r="AP1605" s="70"/>
      <c r="AQ1605" s="70"/>
      <c r="AR1605" s="70"/>
      <c r="AS1605" s="70"/>
      <c r="AT1605" s="70"/>
      <c r="AU1605" s="70"/>
      <c r="AV1605" s="70"/>
      <c r="AW1605" s="70"/>
      <c r="AX1605" s="70"/>
      <c r="AY1605" s="70"/>
      <c r="AZ1605" s="70"/>
      <c r="BA1605" s="70"/>
      <c r="BB1605" s="70"/>
      <c r="BC1605" s="70"/>
      <c r="BD1605" s="70"/>
      <c r="BE1605" s="70"/>
      <c r="BF1605" s="70"/>
      <c r="BG1605" s="70"/>
      <c r="BH1605" s="70"/>
      <c r="BI1605" s="70"/>
      <c r="BJ1605" s="70"/>
      <c r="BK1605" s="70"/>
      <c r="BL1605" s="70"/>
      <c r="BM1605" s="70"/>
      <c r="BN1605" s="70"/>
      <c r="BO1605" s="70"/>
      <c r="BP1605" s="70"/>
      <c r="BQ1605" s="70"/>
      <c r="BR1605" s="70"/>
      <c r="BS1605" s="70"/>
      <c r="BT1605" s="70"/>
      <c r="BU1605" s="70"/>
      <c r="BV1605" s="70"/>
      <c r="BW1605" s="70"/>
      <c r="BX1605" s="70"/>
      <c r="BY1605" s="70"/>
      <c r="BZ1605" s="70"/>
      <c r="CA1605" s="70"/>
    </row>
    <row r="1606" spans="2:79" s="67" customFormat="1" hidden="1">
      <c r="B1606" s="85"/>
      <c r="C1606" s="86"/>
      <c r="D1606" s="250"/>
      <c r="E1606" s="84"/>
      <c r="F1606" s="70"/>
      <c r="G1606" s="70"/>
      <c r="H1606" s="70"/>
      <c r="I1606" s="70"/>
      <c r="J1606" s="70"/>
      <c r="K1606" s="70"/>
      <c r="L1606" s="70"/>
      <c r="M1606" s="70"/>
      <c r="N1606" s="70"/>
      <c r="O1606" s="70"/>
      <c r="P1606" s="70"/>
      <c r="Q1606" s="70"/>
      <c r="R1606" s="70"/>
      <c r="S1606" s="70"/>
      <c r="T1606" s="70"/>
      <c r="U1606" s="70"/>
      <c r="V1606" s="70"/>
      <c r="W1606" s="70"/>
      <c r="X1606" s="70"/>
      <c r="Y1606" s="70"/>
      <c r="Z1606" s="70"/>
      <c r="AA1606" s="70"/>
      <c r="AB1606" s="70"/>
      <c r="AC1606" s="70"/>
      <c r="AD1606" s="70"/>
      <c r="AE1606" s="70"/>
      <c r="AF1606" s="70"/>
      <c r="AG1606" s="70"/>
      <c r="AH1606" s="70"/>
      <c r="AI1606" s="70"/>
      <c r="AJ1606" s="70"/>
      <c r="AK1606" s="70"/>
      <c r="AL1606" s="70"/>
      <c r="AM1606" s="70"/>
      <c r="AN1606" s="70"/>
      <c r="AO1606" s="70"/>
      <c r="AP1606" s="70"/>
      <c r="AQ1606" s="70"/>
      <c r="AR1606" s="70"/>
      <c r="AS1606" s="70"/>
      <c r="AT1606" s="70"/>
      <c r="AU1606" s="70"/>
      <c r="AV1606" s="70"/>
      <c r="AW1606" s="70"/>
      <c r="AX1606" s="70"/>
      <c r="AY1606" s="70"/>
      <c r="AZ1606" s="70"/>
      <c r="BA1606" s="70"/>
      <c r="BB1606" s="70"/>
      <c r="BC1606" s="70"/>
      <c r="BD1606" s="70"/>
      <c r="BE1606" s="70"/>
      <c r="BF1606" s="70"/>
      <c r="BG1606" s="70"/>
      <c r="BH1606" s="70"/>
      <c r="BI1606" s="70"/>
      <c r="BJ1606" s="70"/>
      <c r="BK1606" s="70"/>
      <c r="BL1606" s="70"/>
      <c r="BM1606" s="70"/>
      <c r="BN1606" s="70"/>
      <c r="BO1606" s="70"/>
      <c r="BP1606" s="70"/>
      <c r="BQ1606" s="70"/>
      <c r="BR1606" s="70"/>
      <c r="BS1606" s="70"/>
      <c r="BT1606" s="70"/>
      <c r="BU1606" s="70"/>
      <c r="BV1606" s="70"/>
      <c r="BW1606" s="70"/>
      <c r="BX1606" s="70"/>
      <c r="BY1606" s="70"/>
      <c r="BZ1606" s="70"/>
      <c r="CA1606" s="70"/>
    </row>
    <row r="1607" spans="2:79" s="67" customFormat="1" hidden="1">
      <c r="B1607" s="85"/>
      <c r="C1607" s="86"/>
      <c r="D1607" s="250"/>
      <c r="E1607" s="84"/>
      <c r="F1607" s="70"/>
      <c r="G1607" s="70"/>
      <c r="H1607" s="70"/>
      <c r="I1607" s="70"/>
      <c r="J1607" s="70"/>
      <c r="K1607" s="70"/>
      <c r="L1607" s="70"/>
      <c r="M1607" s="70"/>
      <c r="N1607" s="70"/>
      <c r="O1607" s="70"/>
      <c r="P1607" s="70"/>
      <c r="Q1607" s="70"/>
      <c r="R1607" s="70"/>
      <c r="S1607" s="70"/>
      <c r="T1607" s="70"/>
      <c r="U1607" s="70"/>
      <c r="V1607" s="70"/>
      <c r="W1607" s="70"/>
      <c r="X1607" s="70"/>
      <c r="Y1607" s="70"/>
      <c r="Z1607" s="70"/>
      <c r="AA1607" s="70"/>
      <c r="AB1607" s="70"/>
      <c r="AC1607" s="70"/>
      <c r="AD1607" s="70"/>
      <c r="AE1607" s="70"/>
      <c r="AF1607" s="70"/>
      <c r="AG1607" s="70"/>
      <c r="AH1607" s="70"/>
      <c r="AI1607" s="70"/>
      <c r="AJ1607" s="70"/>
      <c r="AK1607" s="70"/>
      <c r="AL1607" s="70"/>
      <c r="AM1607" s="70"/>
      <c r="AN1607" s="70"/>
      <c r="AO1607" s="70"/>
      <c r="AP1607" s="70"/>
      <c r="AQ1607" s="70"/>
      <c r="AR1607" s="70"/>
      <c r="AS1607" s="70"/>
      <c r="AT1607" s="70"/>
      <c r="AU1607" s="70"/>
      <c r="AV1607" s="70"/>
      <c r="AW1607" s="70"/>
      <c r="AX1607" s="70"/>
      <c r="AY1607" s="70"/>
      <c r="AZ1607" s="70"/>
      <c r="BA1607" s="70"/>
      <c r="BB1607" s="70"/>
      <c r="BC1607" s="70"/>
      <c r="BD1607" s="70"/>
      <c r="BE1607" s="70"/>
      <c r="BF1607" s="70"/>
      <c r="BG1607" s="70"/>
      <c r="BH1607" s="70"/>
      <c r="BI1607" s="70"/>
      <c r="BJ1607" s="70"/>
      <c r="BK1607" s="70"/>
      <c r="BL1607" s="70"/>
      <c r="BM1607" s="70"/>
      <c r="BN1607" s="70"/>
      <c r="BO1607" s="70"/>
      <c r="BP1607" s="70"/>
      <c r="BQ1607" s="70"/>
      <c r="BR1607" s="70"/>
      <c r="BS1607" s="70"/>
      <c r="BT1607" s="70"/>
      <c r="BU1607" s="70"/>
      <c r="BV1607" s="70"/>
      <c r="BW1607" s="70"/>
      <c r="BX1607" s="70"/>
      <c r="BY1607" s="70"/>
      <c r="BZ1607" s="70"/>
      <c r="CA1607" s="70"/>
    </row>
    <row r="1608" spans="2:79" s="67" customFormat="1" hidden="1">
      <c r="B1608" s="85"/>
      <c r="C1608" s="86"/>
      <c r="D1608" s="250"/>
      <c r="E1608" s="84"/>
      <c r="F1608" s="70"/>
      <c r="G1608" s="70"/>
      <c r="H1608" s="70"/>
      <c r="I1608" s="70"/>
      <c r="J1608" s="70"/>
      <c r="K1608" s="70"/>
      <c r="L1608" s="70"/>
      <c r="M1608" s="70"/>
      <c r="N1608" s="70"/>
      <c r="O1608" s="70"/>
      <c r="P1608" s="70"/>
      <c r="Q1608" s="70"/>
      <c r="R1608" s="70"/>
      <c r="S1608" s="70"/>
      <c r="T1608" s="70"/>
      <c r="U1608" s="70"/>
      <c r="V1608" s="70"/>
      <c r="W1608" s="70"/>
      <c r="X1608" s="70"/>
      <c r="Y1608" s="70"/>
      <c r="Z1608" s="70"/>
      <c r="AA1608" s="70"/>
      <c r="AB1608" s="70"/>
      <c r="AC1608" s="70"/>
      <c r="AD1608" s="70"/>
      <c r="AE1608" s="70"/>
      <c r="AF1608" s="70"/>
      <c r="AG1608" s="70"/>
      <c r="AH1608" s="70"/>
      <c r="AI1608" s="70"/>
      <c r="AJ1608" s="70"/>
      <c r="AK1608" s="70"/>
      <c r="AL1608" s="70"/>
      <c r="AM1608" s="70"/>
      <c r="AN1608" s="70"/>
      <c r="AO1608" s="70"/>
      <c r="AP1608" s="70"/>
      <c r="AQ1608" s="70"/>
      <c r="AR1608" s="70"/>
      <c r="AS1608" s="70"/>
      <c r="AT1608" s="70"/>
      <c r="AU1608" s="70"/>
      <c r="AV1608" s="70"/>
      <c r="AW1608" s="70"/>
      <c r="AX1608" s="70"/>
      <c r="AY1608" s="70"/>
      <c r="AZ1608" s="70"/>
      <c r="BA1608" s="70"/>
      <c r="BB1608" s="70"/>
      <c r="BC1608" s="70"/>
      <c r="BD1608" s="70"/>
      <c r="BE1608" s="70"/>
      <c r="BF1608" s="70"/>
      <c r="BG1608" s="70"/>
      <c r="BH1608" s="70"/>
      <c r="BI1608" s="70"/>
      <c r="BJ1608" s="70"/>
      <c r="BK1608" s="70"/>
      <c r="BL1608" s="70"/>
      <c r="BM1608" s="70"/>
      <c r="BN1608" s="70"/>
      <c r="BO1608" s="70"/>
      <c r="BP1608" s="70"/>
      <c r="BQ1608" s="70"/>
      <c r="BR1608" s="70"/>
      <c r="BS1608" s="70"/>
      <c r="BT1608" s="70"/>
      <c r="BU1608" s="70"/>
      <c r="BV1608" s="70"/>
      <c r="BW1608" s="70"/>
      <c r="BX1608" s="70"/>
      <c r="BY1608" s="70"/>
      <c r="BZ1608" s="70"/>
      <c r="CA1608" s="70"/>
    </row>
    <row r="1609" spans="2:79" s="67" customFormat="1" hidden="1">
      <c r="B1609" s="85"/>
      <c r="C1609" s="86"/>
      <c r="D1609" s="250"/>
      <c r="E1609" s="84"/>
      <c r="F1609" s="70"/>
      <c r="G1609" s="70"/>
      <c r="H1609" s="70"/>
      <c r="I1609" s="70"/>
      <c r="J1609" s="70"/>
      <c r="K1609" s="70"/>
      <c r="L1609" s="70"/>
      <c r="M1609" s="70"/>
      <c r="N1609" s="70"/>
      <c r="O1609" s="70"/>
      <c r="P1609" s="70"/>
      <c r="Q1609" s="70"/>
      <c r="R1609" s="70"/>
      <c r="S1609" s="70"/>
      <c r="T1609" s="70"/>
      <c r="U1609" s="70"/>
      <c r="V1609" s="70"/>
      <c r="W1609" s="70"/>
      <c r="X1609" s="70"/>
      <c r="Y1609" s="70"/>
      <c r="Z1609" s="70"/>
      <c r="AA1609" s="70"/>
      <c r="AB1609" s="70"/>
      <c r="AC1609" s="70"/>
      <c r="AD1609" s="70"/>
      <c r="AE1609" s="70"/>
      <c r="AF1609" s="70"/>
      <c r="AG1609" s="70"/>
      <c r="AH1609" s="70"/>
      <c r="AI1609" s="70"/>
      <c r="AJ1609" s="70"/>
      <c r="AK1609" s="70"/>
      <c r="AL1609" s="70"/>
      <c r="AM1609" s="70"/>
      <c r="AN1609" s="70"/>
      <c r="AO1609" s="70"/>
      <c r="AP1609" s="70"/>
      <c r="AQ1609" s="70"/>
      <c r="AR1609" s="70"/>
      <c r="AS1609" s="70"/>
      <c r="AT1609" s="70"/>
      <c r="AU1609" s="70"/>
      <c r="AV1609" s="70"/>
      <c r="AW1609" s="70"/>
      <c r="AX1609" s="70"/>
      <c r="AY1609" s="70"/>
      <c r="AZ1609" s="70"/>
      <c r="BA1609" s="70"/>
      <c r="BB1609" s="70"/>
      <c r="BC1609" s="70"/>
      <c r="BD1609" s="70"/>
      <c r="BE1609" s="70"/>
      <c r="BF1609" s="70"/>
      <c r="BG1609" s="70"/>
      <c r="BH1609" s="70"/>
      <c r="BI1609" s="70"/>
      <c r="BJ1609" s="70"/>
      <c r="BK1609" s="70"/>
      <c r="BL1609" s="70"/>
      <c r="BM1609" s="70"/>
      <c r="BN1609" s="70"/>
      <c r="BO1609" s="70"/>
      <c r="BP1609" s="70"/>
      <c r="BQ1609" s="70"/>
      <c r="BR1609" s="70"/>
      <c r="BS1609" s="70"/>
      <c r="BT1609" s="70"/>
      <c r="BU1609" s="70"/>
      <c r="BV1609" s="70"/>
      <c r="BW1609" s="70"/>
      <c r="BX1609" s="70"/>
      <c r="BY1609" s="70"/>
      <c r="BZ1609" s="70"/>
      <c r="CA1609" s="70"/>
    </row>
    <row r="1610" spans="2:79" s="67" customFormat="1" hidden="1">
      <c r="B1610" s="85"/>
      <c r="C1610" s="86"/>
      <c r="D1610" s="250"/>
      <c r="E1610" s="84"/>
      <c r="F1610" s="70"/>
      <c r="G1610" s="70"/>
      <c r="H1610" s="70"/>
      <c r="I1610" s="70"/>
      <c r="J1610" s="70"/>
      <c r="K1610" s="70"/>
      <c r="L1610" s="70"/>
      <c r="M1610" s="70"/>
      <c r="N1610" s="70"/>
      <c r="O1610" s="70"/>
      <c r="P1610" s="70"/>
      <c r="Q1610" s="70"/>
      <c r="R1610" s="70"/>
      <c r="S1610" s="70"/>
      <c r="T1610" s="70"/>
      <c r="U1610" s="70"/>
      <c r="V1610" s="70"/>
      <c r="W1610" s="70"/>
      <c r="X1610" s="70"/>
      <c r="Y1610" s="70"/>
      <c r="Z1610" s="70"/>
      <c r="AA1610" s="70"/>
      <c r="AB1610" s="70"/>
      <c r="AC1610" s="70"/>
      <c r="AD1610" s="70"/>
      <c r="AE1610" s="70"/>
      <c r="AF1610" s="70"/>
      <c r="AG1610" s="70"/>
      <c r="AH1610" s="70"/>
      <c r="AI1610" s="70"/>
      <c r="AJ1610" s="70"/>
      <c r="AK1610" s="70"/>
      <c r="AL1610" s="70"/>
      <c r="AM1610" s="70"/>
      <c r="AN1610" s="70"/>
      <c r="AO1610" s="70"/>
      <c r="AP1610" s="70"/>
      <c r="AQ1610" s="70"/>
      <c r="AR1610" s="70"/>
      <c r="AS1610" s="70"/>
      <c r="AT1610" s="70"/>
      <c r="AU1610" s="70"/>
      <c r="AV1610" s="70"/>
      <c r="AW1610" s="70"/>
      <c r="AX1610" s="70"/>
      <c r="AY1610" s="70"/>
      <c r="AZ1610" s="70"/>
      <c r="BA1610" s="70"/>
      <c r="BB1610" s="70"/>
      <c r="BC1610" s="70"/>
      <c r="BD1610" s="70"/>
      <c r="BE1610" s="70"/>
      <c r="BF1610" s="70"/>
      <c r="BG1610" s="70"/>
      <c r="BH1610" s="70"/>
      <c r="BI1610" s="70"/>
      <c r="BJ1610" s="70"/>
      <c r="BK1610" s="70"/>
      <c r="BL1610" s="70"/>
      <c r="BM1610" s="70"/>
      <c r="BN1610" s="70"/>
      <c r="BO1610" s="70"/>
      <c r="BP1610" s="70"/>
      <c r="BQ1610" s="70"/>
      <c r="BR1610" s="70"/>
      <c r="BS1610" s="70"/>
      <c r="BT1610" s="70"/>
      <c r="BU1610" s="70"/>
      <c r="BV1610" s="70"/>
      <c r="BW1610" s="70"/>
      <c r="BX1610" s="70"/>
      <c r="BY1610" s="70"/>
      <c r="BZ1610" s="70"/>
      <c r="CA1610" s="70"/>
    </row>
    <row r="1611" spans="2:79" s="67" customFormat="1" hidden="1">
      <c r="B1611" s="85"/>
      <c r="C1611" s="86"/>
      <c r="D1611" s="250"/>
      <c r="E1611" s="84"/>
      <c r="F1611" s="70"/>
      <c r="G1611" s="70"/>
      <c r="H1611" s="70"/>
      <c r="I1611" s="70"/>
      <c r="J1611" s="70"/>
      <c r="K1611" s="70"/>
      <c r="L1611" s="70"/>
      <c r="M1611" s="70"/>
      <c r="N1611" s="70"/>
      <c r="O1611" s="70"/>
      <c r="P1611" s="70"/>
      <c r="Q1611" s="70"/>
      <c r="R1611" s="70"/>
      <c r="S1611" s="70"/>
      <c r="T1611" s="70"/>
      <c r="U1611" s="70"/>
      <c r="V1611" s="70"/>
      <c r="W1611" s="70"/>
      <c r="X1611" s="70"/>
      <c r="Y1611" s="70"/>
      <c r="Z1611" s="70"/>
      <c r="AA1611" s="70"/>
      <c r="AB1611" s="70"/>
      <c r="AC1611" s="70"/>
      <c r="AD1611" s="70"/>
      <c r="AE1611" s="70"/>
      <c r="AF1611" s="70"/>
      <c r="AG1611" s="70"/>
      <c r="AH1611" s="70"/>
      <c r="AI1611" s="70"/>
      <c r="AJ1611" s="70"/>
      <c r="AK1611" s="70"/>
      <c r="AL1611" s="70"/>
      <c r="AM1611" s="70"/>
      <c r="AN1611" s="70"/>
      <c r="AO1611" s="70"/>
      <c r="AP1611" s="70"/>
      <c r="AQ1611" s="70"/>
      <c r="AR1611" s="70"/>
      <c r="AS1611" s="70"/>
      <c r="AT1611" s="70"/>
      <c r="AU1611" s="70"/>
      <c r="AV1611" s="70"/>
      <c r="AW1611" s="70"/>
      <c r="AX1611" s="70"/>
      <c r="AY1611" s="70"/>
      <c r="AZ1611" s="70"/>
      <c r="BA1611" s="70"/>
      <c r="BB1611" s="70"/>
      <c r="BC1611" s="70"/>
      <c r="BD1611" s="70"/>
      <c r="BE1611" s="70"/>
      <c r="BF1611" s="70"/>
      <c r="BG1611" s="70"/>
      <c r="BH1611" s="70"/>
      <c r="BI1611" s="70"/>
      <c r="BJ1611" s="70"/>
      <c r="BK1611" s="70"/>
      <c r="BL1611" s="70"/>
      <c r="BM1611" s="70"/>
      <c r="BN1611" s="70"/>
      <c r="BO1611" s="70"/>
      <c r="BP1611" s="70"/>
      <c r="BQ1611" s="70"/>
      <c r="BR1611" s="70"/>
      <c r="BS1611" s="70"/>
      <c r="BT1611" s="70"/>
      <c r="BU1611" s="70"/>
      <c r="BV1611" s="70"/>
      <c r="BW1611" s="70"/>
      <c r="BX1611" s="70"/>
      <c r="BY1611" s="70"/>
      <c r="BZ1611" s="70"/>
      <c r="CA1611" s="70"/>
    </row>
    <row r="1612" spans="2:79" s="67" customFormat="1" hidden="1">
      <c r="B1612" s="85"/>
      <c r="C1612" s="86"/>
      <c r="D1612" s="250"/>
      <c r="E1612" s="84"/>
      <c r="F1612" s="70"/>
      <c r="G1612" s="70"/>
      <c r="H1612" s="70"/>
      <c r="I1612" s="70"/>
      <c r="J1612" s="70"/>
      <c r="K1612" s="70"/>
      <c r="L1612" s="70"/>
      <c r="M1612" s="70"/>
      <c r="N1612" s="70"/>
      <c r="O1612" s="70"/>
      <c r="P1612" s="70"/>
      <c r="Q1612" s="70"/>
      <c r="R1612" s="70"/>
      <c r="S1612" s="70"/>
      <c r="T1612" s="70"/>
      <c r="U1612" s="70"/>
      <c r="V1612" s="70"/>
      <c r="W1612" s="70"/>
      <c r="X1612" s="70"/>
      <c r="Y1612" s="70"/>
      <c r="Z1612" s="70"/>
      <c r="AA1612" s="70"/>
      <c r="AB1612" s="70"/>
      <c r="AC1612" s="70"/>
      <c r="AD1612" s="70"/>
      <c r="AE1612" s="70"/>
      <c r="AF1612" s="70"/>
      <c r="AG1612" s="70"/>
      <c r="AH1612" s="70"/>
      <c r="AI1612" s="70"/>
      <c r="AJ1612" s="70"/>
      <c r="AK1612" s="70"/>
      <c r="AL1612" s="70"/>
      <c r="AM1612" s="70"/>
      <c r="AN1612" s="70"/>
      <c r="AO1612" s="70"/>
      <c r="AP1612" s="70"/>
      <c r="AQ1612" s="70"/>
      <c r="AR1612" s="70"/>
      <c r="AS1612" s="70"/>
      <c r="AT1612" s="70"/>
      <c r="AU1612" s="70"/>
      <c r="AV1612" s="70"/>
      <c r="AW1612" s="70"/>
      <c r="AX1612" s="70"/>
      <c r="AY1612" s="70"/>
      <c r="AZ1612" s="70"/>
      <c r="BA1612" s="70"/>
      <c r="BB1612" s="70"/>
      <c r="BC1612" s="70"/>
      <c r="BD1612" s="70"/>
      <c r="BE1612" s="70"/>
      <c r="BF1612" s="70"/>
      <c r="BG1612" s="70"/>
      <c r="BH1612" s="70"/>
      <c r="BI1612" s="70"/>
      <c r="BJ1612" s="70"/>
      <c r="BK1612" s="70"/>
      <c r="BL1612" s="70"/>
      <c r="BM1612" s="70"/>
      <c r="BN1612" s="70"/>
      <c r="BO1612" s="70"/>
      <c r="BP1612" s="70"/>
      <c r="BQ1612" s="70"/>
      <c r="BR1612" s="70"/>
      <c r="BS1612" s="70"/>
      <c r="BT1612" s="70"/>
      <c r="BU1612" s="70"/>
      <c r="BV1612" s="70"/>
      <c r="BW1612" s="70"/>
      <c r="BX1612" s="70"/>
      <c r="BY1612" s="70"/>
      <c r="BZ1612" s="70"/>
      <c r="CA1612" s="70"/>
    </row>
    <row r="1613" spans="2:79" s="67" customFormat="1" hidden="1">
      <c r="B1613" s="85"/>
      <c r="C1613" s="86"/>
      <c r="D1613" s="250"/>
      <c r="E1613" s="84"/>
      <c r="F1613" s="70"/>
      <c r="G1613" s="70"/>
      <c r="H1613" s="70"/>
      <c r="I1613" s="70"/>
      <c r="J1613" s="70"/>
      <c r="K1613" s="70"/>
      <c r="L1613" s="70"/>
      <c r="M1613" s="70"/>
      <c r="N1613" s="70"/>
      <c r="O1613" s="70"/>
      <c r="P1613" s="70"/>
      <c r="Q1613" s="70"/>
      <c r="R1613" s="70"/>
      <c r="S1613" s="70"/>
      <c r="T1613" s="70"/>
      <c r="U1613" s="70"/>
      <c r="V1613" s="70"/>
      <c r="W1613" s="70"/>
      <c r="X1613" s="70"/>
      <c r="Y1613" s="70"/>
      <c r="Z1613" s="70"/>
      <c r="AA1613" s="70"/>
      <c r="AB1613" s="70"/>
      <c r="AC1613" s="70"/>
      <c r="AD1613" s="70"/>
      <c r="AE1613" s="70"/>
      <c r="AF1613" s="70"/>
      <c r="AG1613" s="70"/>
      <c r="AH1613" s="70"/>
      <c r="AI1613" s="70"/>
      <c r="AJ1613" s="70"/>
      <c r="AK1613" s="70"/>
      <c r="AL1613" s="70"/>
      <c r="AM1613" s="70"/>
      <c r="AN1613" s="70"/>
      <c r="AO1613" s="70"/>
      <c r="AP1613" s="70"/>
      <c r="AQ1613" s="70"/>
      <c r="AR1613" s="70"/>
      <c r="AS1613" s="70"/>
      <c r="AT1613" s="70"/>
      <c r="AU1613" s="70"/>
      <c r="AV1613" s="70"/>
      <c r="AW1613" s="70"/>
      <c r="AX1613" s="70"/>
      <c r="AY1613" s="70"/>
      <c r="AZ1613" s="70"/>
      <c r="BA1613" s="70"/>
      <c r="BB1613" s="70"/>
      <c r="BC1613" s="70"/>
      <c r="BD1613" s="70"/>
      <c r="BE1613" s="70"/>
      <c r="BF1613" s="70"/>
      <c r="BG1613" s="70"/>
      <c r="BH1613" s="70"/>
      <c r="BI1613" s="70"/>
      <c r="BJ1613" s="70"/>
      <c r="BK1613" s="70"/>
      <c r="BL1613" s="70"/>
      <c r="BM1613" s="70"/>
      <c r="BN1613" s="70"/>
      <c r="BO1613" s="70"/>
      <c r="BP1613" s="70"/>
      <c r="BQ1613" s="70"/>
      <c r="BR1613" s="70"/>
      <c r="BS1613" s="70"/>
      <c r="BT1613" s="70"/>
      <c r="BU1613" s="70"/>
      <c r="BV1613" s="70"/>
      <c r="BW1613" s="70"/>
      <c r="BX1613" s="70"/>
      <c r="BY1613" s="70"/>
      <c r="BZ1613" s="70"/>
      <c r="CA1613" s="70"/>
    </row>
    <row r="1614" spans="2:79" s="67" customFormat="1" hidden="1">
      <c r="B1614" s="85"/>
      <c r="C1614" s="86"/>
      <c r="D1614" s="250"/>
      <c r="E1614" s="84"/>
      <c r="F1614" s="70"/>
      <c r="G1614" s="70"/>
      <c r="H1614" s="70"/>
      <c r="I1614" s="70"/>
      <c r="J1614" s="70"/>
      <c r="K1614" s="70"/>
      <c r="L1614" s="70"/>
      <c r="M1614" s="70"/>
      <c r="N1614" s="70"/>
      <c r="O1614" s="70"/>
      <c r="P1614" s="70"/>
      <c r="Q1614" s="70"/>
      <c r="R1614" s="70"/>
      <c r="S1614" s="70"/>
      <c r="T1614" s="70"/>
      <c r="U1614" s="70"/>
      <c r="V1614" s="70"/>
      <c r="W1614" s="70"/>
      <c r="X1614" s="70"/>
      <c r="Y1614" s="70"/>
      <c r="Z1614" s="70"/>
      <c r="AA1614" s="70"/>
      <c r="AB1614" s="70"/>
      <c r="AC1614" s="70"/>
      <c r="AD1614" s="70"/>
      <c r="AE1614" s="70"/>
      <c r="AF1614" s="70"/>
      <c r="AG1614" s="70"/>
      <c r="AH1614" s="70"/>
      <c r="AI1614" s="70"/>
      <c r="AJ1614" s="70"/>
      <c r="AK1614" s="70"/>
      <c r="AL1614" s="70"/>
      <c r="AM1614" s="70"/>
      <c r="AN1614" s="70"/>
      <c r="AO1614" s="70"/>
      <c r="AP1614" s="70"/>
      <c r="AQ1614" s="70"/>
      <c r="AR1614" s="70"/>
      <c r="AS1614" s="70"/>
      <c r="AT1614" s="70"/>
      <c r="AU1614" s="70"/>
      <c r="AV1614" s="70"/>
      <c r="AW1614" s="70"/>
      <c r="AX1614" s="70"/>
      <c r="AY1614" s="70"/>
      <c r="AZ1614" s="70"/>
      <c r="BA1614" s="70"/>
      <c r="BB1614" s="70"/>
      <c r="BC1614" s="70"/>
      <c r="BD1614" s="70"/>
      <c r="BE1614" s="70"/>
      <c r="BF1614" s="70"/>
      <c r="BG1614" s="70"/>
      <c r="BH1614" s="70"/>
      <c r="BI1614" s="70"/>
      <c r="BJ1614" s="70"/>
      <c r="BK1614" s="70"/>
      <c r="BL1614" s="70"/>
      <c r="BM1614" s="70"/>
      <c r="BN1614" s="70"/>
      <c r="BO1614" s="70"/>
      <c r="BP1614" s="70"/>
      <c r="BQ1614" s="70"/>
      <c r="BR1614" s="70"/>
      <c r="BS1614" s="70"/>
      <c r="BT1614" s="70"/>
      <c r="BU1614" s="70"/>
      <c r="BV1614" s="70"/>
      <c r="BW1614" s="70"/>
      <c r="BX1614" s="70"/>
      <c r="BY1614" s="70"/>
      <c r="BZ1614" s="70"/>
      <c r="CA1614" s="70"/>
    </row>
    <row r="1615" spans="2:79" s="67" customFormat="1" hidden="1">
      <c r="B1615" s="85"/>
      <c r="C1615" s="86"/>
      <c r="D1615" s="250"/>
      <c r="E1615" s="84"/>
      <c r="F1615" s="70"/>
      <c r="G1615" s="70"/>
      <c r="H1615" s="70"/>
      <c r="I1615" s="70"/>
      <c r="J1615" s="70"/>
      <c r="K1615" s="70"/>
      <c r="L1615" s="70"/>
      <c r="M1615" s="70"/>
      <c r="N1615" s="70"/>
      <c r="O1615" s="70"/>
      <c r="P1615" s="70"/>
      <c r="Q1615" s="70"/>
      <c r="R1615" s="70"/>
      <c r="S1615" s="70"/>
      <c r="T1615" s="70"/>
      <c r="U1615" s="70"/>
      <c r="V1615" s="70"/>
      <c r="W1615" s="70"/>
      <c r="X1615" s="70"/>
      <c r="Y1615" s="70"/>
      <c r="Z1615" s="70"/>
      <c r="AA1615" s="70"/>
      <c r="AB1615" s="70"/>
      <c r="AC1615" s="70"/>
      <c r="AD1615" s="70"/>
      <c r="AE1615" s="70"/>
      <c r="AF1615" s="70"/>
      <c r="AG1615" s="70"/>
      <c r="AH1615" s="70"/>
      <c r="AI1615" s="70"/>
      <c r="AJ1615" s="70"/>
      <c r="AK1615" s="70"/>
      <c r="AL1615" s="70"/>
      <c r="AM1615" s="70"/>
      <c r="AN1615" s="70"/>
      <c r="AO1615" s="70"/>
      <c r="AP1615" s="70"/>
      <c r="AQ1615" s="70"/>
      <c r="AR1615" s="70"/>
      <c r="AS1615" s="70"/>
      <c r="AT1615" s="70"/>
      <c r="AU1615" s="70"/>
      <c r="AV1615" s="70"/>
      <c r="AW1615" s="70"/>
      <c r="AX1615" s="70"/>
      <c r="AY1615" s="70"/>
      <c r="AZ1615" s="70"/>
      <c r="BA1615" s="70"/>
      <c r="BB1615" s="70"/>
      <c r="BC1615" s="70"/>
      <c r="BD1615" s="70"/>
      <c r="BE1615" s="70"/>
      <c r="BF1615" s="70"/>
      <c r="BG1615" s="70"/>
      <c r="BH1615" s="70"/>
      <c r="BI1615" s="70"/>
      <c r="BJ1615" s="70"/>
      <c r="BK1615" s="70"/>
      <c r="BL1615" s="70"/>
      <c r="BM1615" s="70"/>
      <c r="BN1615" s="70"/>
      <c r="BO1615" s="70"/>
      <c r="BP1615" s="70"/>
      <c r="BQ1615" s="70"/>
      <c r="BR1615" s="70"/>
      <c r="BS1615" s="70"/>
      <c r="BT1615" s="70"/>
      <c r="BU1615" s="70"/>
      <c r="BV1615" s="70"/>
      <c r="BW1615" s="70"/>
      <c r="BX1615" s="70"/>
      <c r="BY1615" s="70"/>
      <c r="BZ1615" s="70"/>
      <c r="CA1615" s="70"/>
    </row>
    <row r="1616" spans="2:79" s="67" customFormat="1" hidden="1">
      <c r="B1616" s="85"/>
      <c r="C1616" s="86"/>
      <c r="D1616" s="250"/>
      <c r="E1616" s="84"/>
      <c r="F1616" s="70"/>
      <c r="G1616" s="70"/>
      <c r="H1616" s="70"/>
      <c r="I1616" s="70"/>
      <c r="J1616" s="70"/>
      <c r="K1616" s="70"/>
      <c r="L1616" s="70"/>
      <c r="M1616" s="70"/>
      <c r="N1616" s="70"/>
      <c r="O1616" s="70"/>
      <c r="P1616" s="70"/>
      <c r="Q1616" s="70"/>
      <c r="R1616" s="70"/>
      <c r="S1616" s="70"/>
      <c r="T1616" s="70"/>
      <c r="U1616" s="70"/>
      <c r="V1616" s="70"/>
      <c r="W1616" s="70"/>
      <c r="X1616" s="70"/>
      <c r="Y1616" s="70"/>
      <c r="Z1616" s="70"/>
      <c r="AA1616" s="70"/>
      <c r="AB1616" s="70"/>
      <c r="AC1616" s="70"/>
      <c r="AD1616" s="70"/>
      <c r="AE1616" s="70"/>
      <c r="AF1616" s="70"/>
      <c r="AG1616" s="70"/>
      <c r="AH1616" s="70"/>
      <c r="AI1616" s="70"/>
      <c r="AJ1616" s="70"/>
      <c r="AK1616" s="70"/>
      <c r="AL1616" s="70"/>
      <c r="AM1616" s="70"/>
      <c r="AN1616" s="70"/>
      <c r="AO1616" s="70"/>
      <c r="AP1616" s="70"/>
      <c r="AQ1616" s="70"/>
      <c r="AR1616" s="70"/>
      <c r="AS1616" s="70"/>
      <c r="AT1616" s="70"/>
      <c r="AU1616" s="70"/>
      <c r="AV1616" s="70"/>
      <c r="AW1616" s="70"/>
      <c r="AX1616" s="70"/>
      <c r="AY1616" s="70"/>
      <c r="AZ1616" s="70"/>
      <c r="BA1616" s="70"/>
      <c r="BB1616" s="70"/>
      <c r="BC1616" s="70"/>
      <c r="BD1616" s="70"/>
      <c r="BE1616" s="70"/>
      <c r="BF1616" s="70"/>
      <c r="BG1616" s="70"/>
      <c r="BH1616" s="70"/>
      <c r="BI1616" s="70"/>
      <c r="BJ1616" s="70"/>
      <c r="BK1616" s="70"/>
      <c r="BL1616" s="70"/>
      <c r="BM1616" s="70"/>
      <c r="BN1616" s="70"/>
      <c r="BO1616" s="70"/>
      <c r="BP1616" s="70"/>
      <c r="BQ1616" s="70"/>
      <c r="BR1616" s="70"/>
      <c r="BS1616" s="70"/>
      <c r="BT1616" s="70"/>
      <c r="BU1616" s="70"/>
      <c r="BV1616" s="70"/>
      <c r="BW1616" s="70"/>
      <c r="BX1616" s="70"/>
      <c r="BY1616" s="70"/>
      <c r="BZ1616" s="70"/>
      <c r="CA1616" s="70"/>
    </row>
    <row r="1617" spans="2:79" s="67" customFormat="1" hidden="1">
      <c r="B1617" s="85"/>
      <c r="C1617" s="86"/>
      <c r="D1617" s="250"/>
      <c r="E1617" s="84"/>
      <c r="F1617" s="70"/>
      <c r="G1617" s="70"/>
      <c r="H1617" s="70"/>
      <c r="I1617" s="70"/>
      <c r="J1617" s="70"/>
      <c r="K1617" s="70"/>
      <c r="L1617" s="70"/>
      <c r="M1617" s="70"/>
      <c r="N1617" s="70"/>
      <c r="O1617" s="70"/>
      <c r="P1617" s="70"/>
      <c r="Q1617" s="70"/>
      <c r="R1617" s="70"/>
      <c r="S1617" s="70"/>
      <c r="T1617" s="70"/>
      <c r="U1617" s="70"/>
      <c r="V1617" s="70"/>
      <c r="W1617" s="70"/>
      <c r="X1617" s="70"/>
      <c r="Y1617" s="70"/>
      <c r="Z1617" s="70"/>
      <c r="AA1617" s="70"/>
      <c r="AB1617" s="70"/>
      <c r="AC1617" s="70"/>
      <c r="AD1617" s="70"/>
      <c r="AE1617" s="70"/>
      <c r="AF1617" s="70"/>
      <c r="AG1617" s="70"/>
      <c r="AH1617" s="70"/>
      <c r="AI1617" s="70"/>
      <c r="AJ1617" s="70"/>
      <c r="AK1617" s="70"/>
      <c r="AL1617" s="70"/>
      <c r="AM1617" s="70"/>
      <c r="AN1617" s="70"/>
      <c r="AO1617" s="70"/>
      <c r="AP1617" s="70"/>
      <c r="AQ1617" s="70"/>
      <c r="AR1617" s="70"/>
      <c r="AS1617" s="70"/>
      <c r="AT1617" s="70"/>
      <c r="AU1617" s="70"/>
      <c r="AV1617" s="70"/>
      <c r="AW1617" s="70"/>
      <c r="AX1617" s="70"/>
      <c r="AY1617" s="70"/>
      <c r="AZ1617" s="70"/>
      <c r="BA1617" s="70"/>
      <c r="BB1617" s="70"/>
      <c r="BC1617" s="70"/>
      <c r="BD1617" s="70"/>
      <c r="BE1617" s="70"/>
      <c r="BF1617" s="70"/>
      <c r="BG1617" s="70"/>
      <c r="BH1617" s="70"/>
      <c r="BI1617" s="70"/>
      <c r="BJ1617" s="70"/>
      <c r="BK1617" s="70"/>
      <c r="BL1617" s="70"/>
      <c r="BM1617" s="70"/>
      <c r="BN1617" s="70"/>
      <c r="BO1617" s="70"/>
      <c r="BP1617" s="70"/>
      <c r="BQ1617" s="70"/>
      <c r="BR1617" s="70"/>
      <c r="BS1617" s="70"/>
      <c r="BT1617" s="70"/>
      <c r="BU1617" s="70"/>
      <c r="BV1617" s="70"/>
      <c r="BW1617" s="70"/>
      <c r="BX1617" s="70"/>
      <c r="BY1617" s="70"/>
      <c r="BZ1617" s="70"/>
      <c r="CA1617" s="70"/>
    </row>
    <row r="1618" spans="2:79" s="67" customFormat="1" hidden="1">
      <c r="B1618" s="85"/>
      <c r="C1618" s="86"/>
      <c r="D1618" s="250"/>
      <c r="E1618" s="84"/>
      <c r="F1618" s="70"/>
      <c r="G1618" s="70"/>
      <c r="H1618" s="70"/>
      <c r="I1618" s="70"/>
      <c r="J1618" s="70"/>
      <c r="K1618" s="70"/>
      <c r="L1618" s="70"/>
      <c r="M1618" s="70"/>
      <c r="N1618" s="70"/>
      <c r="O1618" s="70"/>
      <c r="P1618" s="70"/>
      <c r="Q1618" s="70"/>
      <c r="R1618" s="70"/>
      <c r="S1618" s="70"/>
      <c r="T1618" s="70"/>
      <c r="U1618" s="70"/>
      <c r="V1618" s="70"/>
      <c r="W1618" s="70"/>
      <c r="X1618" s="70"/>
      <c r="Y1618" s="70"/>
      <c r="Z1618" s="70"/>
      <c r="AA1618" s="70"/>
      <c r="AB1618" s="70"/>
      <c r="AC1618" s="70"/>
      <c r="AD1618" s="70"/>
      <c r="AE1618" s="70"/>
      <c r="AF1618" s="70"/>
      <c r="AG1618" s="70"/>
      <c r="AH1618" s="70"/>
      <c r="AI1618" s="70"/>
      <c r="AJ1618" s="70"/>
      <c r="AK1618" s="70"/>
      <c r="AL1618" s="70"/>
      <c r="AM1618" s="70"/>
      <c r="AN1618" s="70"/>
      <c r="AO1618" s="70"/>
      <c r="AP1618" s="70"/>
      <c r="AQ1618" s="70"/>
      <c r="AR1618" s="70"/>
      <c r="AS1618" s="70"/>
      <c r="AT1618" s="70"/>
      <c r="AU1618" s="70"/>
      <c r="AV1618" s="70"/>
      <c r="AW1618" s="70"/>
      <c r="AX1618" s="70"/>
      <c r="AY1618" s="70"/>
      <c r="AZ1618" s="70"/>
      <c r="BA1618" s="70"/>
      <c r="BB1618" s="70"/>
      <c r="BC1618" s="70"/>
      <c r="BD1618" s="70"/>
      <c r="BE1618" s="70"/>
      <c r="BF1618" s="70"/>
      <c r="BG1618" s="70"/>
      <c r="BH1618" s="70"/>
      <c r="BI1618" s="70"/>
      <c r="BJ1618" s="70"/>
      <c r="BK1618" s="70"/>
      <c r="BL1618" s="70"/>
      <c r="BM1618" s="70"/>
      <c r="BN1618" s="70"/>
      <c r="BO1618" s="70"/>
      <c r="BP1618" s="70"/>
      <c r="BQ1618" s="70"/>
      <c r="BR1618" s="70"/>
      <c r="BS1618" s="70"/>
      <c r="BT1618" s="70"/>
      <c r="BU1618" s="70"/>
      <c r="BV1618" s="70"/>
      <c r="BW1618" s="70"/>
      <c r="BX1618" s="70"/>
      <c r="BY1618" s="70"/>
      <c r="BZ1618" s="70"/>
      <c r="CA1618" s="70"/>
    </row>
    <row r="1619" spans="2:79" s="67" customFormat="1" hidden="1">
      <c r="B1619" s="85"/>
      <c r="C1619" s="86"/>
      <c r="D1619" s="250"/>
      <c r="E1619" s="84"/>
      <c r="F1619" s="70"/>
      <c r="G1619" s="70"/>
      <c r="H1619" s="70"/>
      <c r="I1619" s="70"/>
      <c r="J1619" s="70"/>
      <c r="K1619" s="70"/>
      <c r="L1619" s="70"/>
      <c r="M1619" s="70"/>
      <c r="N1619" s="70"/>
      <c r="O1619" s="70"/>
      <c r="P1619" s="70"/>
      <c r="Q1619" s="70"/>
      <c r="R1619" s="70"/>
      <c r="S1619" s="70"/>
      <c r="T1619" s="70"/>
      <c r="U1619" s="70"/>
      <c r="V1619" s="70"/>
      <c r="W1619" s="70"/>
      <c r="X1619" s="70"/>
      <c r="Y1619" s="70"/>
      <c r="Z1619" s="70"/>
      <c r="AA1619" s="70"/>
      <c r="AB1619" s="70"/>
      <c r="AC1619" s="70"/>
      <c r="AD1619" s="70"/>
      <c r="AE1619" s="70"/>
      <c r="AF1619" s="70"/>
      <c r="AG1619" s="70"/>
      <c r="AH1619" s="70"/>
      <c r="AI1619" s="70"/>
      <c r="AJ1619" s="70"/>
      <c r="AK1619" s="70"/>
      <c r="AL1619" s="70"/>
      <c r="AM1619" s="70"/>
      <c r="AN1619" s="70"/>
      <c r="AO1619" s="70"/>
      <c r="AP1619" s="70"/>
      <c r="AQ1619" s="70"/>
      <c r="AR1619" s="70"/>
      <c r="AS1619" s="70"/>
      <c r="AT1619" s="70"/>
      <c r="AU1619" s="70"/>
      <c r="AV1619" s="70"/>
      <c r="AW1619" s="70"/>
      <c r="AX1619" s="70"/>
      <c r="AY1619" s="70"/>
      <c r="AZ1619" s="70"/>
      <c r="BA1619" s="70"/>
      <c r="BB1619" s="70"/>
      <c r="BC1619" s="70"/>
      <c r="BD1619" s="70"/>
      <c r="BE1619" s="70"/>
      <c r="BF1619" s="70"/>
      <c r="BG1619" s="70"/>
      <c r="BH1619" s="70"/>
      <c r="BI1619" s="70"/>
      <c r="BJ1619" s="70"/>
      <c r="BK1619" s="70"/>
      <c r="BL1619" s="70"/>
      <c r="BM1619" s="70"/>
      <c r="BN1619" s="70"/>
      <c r="BO1619" s="70"/>
      <c r="BP1619" s="70"/>
      <c r="BQ1619" s="70"/>
      <c r="BR1619" s="70"/>
      <c r="BS1619" s="70"/>
      <c r="BT1619" s="70"/>
      <c r="BU1619" s="70"/>
      <c r="BV1619" s="70"/>
      <c r="BW1619" s="70"/>
      <c r="BX1619" s="70"/>
      <c r="BY1619" s="70"/>
      <c r="BZ1619" s="70"/>
      <c r="CA1619" s="70"/>
    </row>
    <row r="1620" spans="2:79" s="67" customFormat="1" hidden="1">
      <c r="B1620" s="85"/>
      <c r="C1620" s="86"/>
      <c r="D1620" s="250"/>
      <c r="E1620" s="84"/>
      <c r="F1620" s="70"/>
      <c r="G1620" s="70"/>
      <c r="H1620" s="70"/>
      <c r="I1620" s="70"/>
      <c r="J1620" s="70"/>
      <c r="K1620" s="70"/>
      <c r="L1620" s="70"/>
      <c r="M1620" s="70"/>
      <c r="N1620" s="70"/>
      <c r="O1620" s="70"/>
      <c r="P1620" s="70"/>
      <c r="Q1620" s="70"/>
      <c r="R1620" s="70"/>
      <c r="S1620" s="70"/>
      <c r="T1620" s="70"/>
      <c r="U1620" s="70"/>
      <c r="V1620" s="70"/>
      <c r="W1620" s="70"/>
      <c r="X1620" s="70"/>
      <c r="Y1620" s="70"/>
      <c r="Z1620" s="70"/>
      <c r="AA1620" s="70"/>
      <c r="AB1620" s="70"/>
      <c r="AC1620" s="70"/>
      <c r="AD1620" s="70"/>
      <c r="AE1620" s="70"/>
      <c r="AF1620" s="70"/>
      <c r="AG1620" s="70"/>
      <c r="AH1620" s="70"/>
      <c r="AI1620" s="70"/>
      <c r="AJ1620" s="70"/>
      <c r="AK1620" s="70"/>
      <c r="AL1620" s="70"/>
      <c r="AM1620" s="70"/>
      <c r="AN1620" s="70"/>
      <c r="AO1620" s="70"/>
      <c r="AP1620" s="70"/>
      <c r="AQ1620" s="70"/>
      <c r="AR1620" s="70"/>
      <c r="AS1620" s="70"/>
      <c r="AT1620" s="70"/>
      <c r="AU1620" s="70"/>
      <c r="AV1620" s="70"/>
      <c r="AW1620" s="70"/>
      <c r="AX1620" s="70"/>
      <c r="AY1620" s="70"/>
      <c r="AZ1620" s="70"/>
      <c r="BA1620" s="70"/>
      <c r="BB1620" s="70"/>
      <c r="BC1620" s="70"/>
      <c r="BD1620" s="70"/>
      <c r="BE1620" s="70"/>
      <c r="BF1620" s="70"/>
      <c r="BG1620" s="70"/>
      <c r="BH1620" s="70"/>
      <c r="BI1620" s="70"/>
      <c r="BJ1620" s="70"/>
      <c r="BK1620" s="70"/>
      <c r="BL1620" s="70"/>
      <c r="BM1620" s="70"/>
      <c r="BN1620" s="70"/>
      <c r="BO1620" s="70"/>
      <c r="BP1620" s="70"/>
      <c r="BQ1620" s="70"/>
      <c r="BR1620" s="70"/>
      <c r="BS1620" s="70"/>
      <c r="BT1620" s="70"/>
      <c r="BU1620" s="70"/>
      <c r="BV1620" s="70"/>
      <c r="BW1620" s="70"/>
      <c r="BX1620" s="70"/>
      <c r="BY1620" s="70"/>
      <c r="BZ1620" s="70"/>
      <c r="CA1620" s="70"/>
    </row>
    <row r="1621" spans="2:79" s="67" customFormat="1" hidden="1">
      <c r="B1621" s="85"/>
      <c r="C1621" s="86"/>
      <c r="D1621" s="250"/>
      <c r="E1621" s="84"/>
      <c r="F1621" s="70"/>
      <c r="G1621" s="70"/>
      <c r="H1621" s="70"/>
      <c r="I1621" s="70"/>
      <c r="J1621" s="70"/>
      <c r="K1621" s="70"/>
      <c r="L1621" s="70"/>
      <c r="M1621" s="70"/>
      <c r="N1621" s="70"/>
      <c r="O1621" s="70"/>
      <c r="P1621" s="70"/>
      <c r="Q1621" s="70"/>
      <c r="R1621" s="70"/>
      <c r="S1621" s="70"/>
      <c r="T1621" s="70"/>
      <c r="U1621" s="70"/>
      <c r="V1621" s="70"/>
      <c r="W1621" s="70"/>
      <c r="X1621" s="70"/>
      <c r="Y1621" s="70"/>
      <c r="Z1621" s="70"/>
      <c r="AA1621" s="70"/>
      <c r="AB1621" s="70"/>
      <c r="AC1621" s="70"/>
      <c r="AD1621" s="70"/>
      <c r="AE1621" s="70"/>
      <c r="AF1621" s="70"/>
      <c r="AG1621" s="70"/>
      <c r="AH1621" s="70"/>
      <c r="AI1621" s="70"/>
      <c r="AJ1621" s="70"/>
      <c r="AK1621" s="70"/>
      <c r="AL1621" s="70"/>
      <c r="AM1621" s="70"/>
      <c r="AN1621" s="70"/>
      <c r="AO1621" s="70"/>
      <c r="AP1621" s="70"/>
      <c r="AQ1621" s="70"/>
      <c r="AR1621" s="70"/>
      <c r="AS1621" s="70"/>
      <c r="AT1621" s="70"/>
      <c r="AU1621" s="70"/>
      <c r="AV1621" s="70"/>
      <c r="AW1621" s="70"/>
      <c r="AX1621" s="70"/>
      <c r="AY1621" s="70"/>
      <c r="AZ1621" s="70"/>
      <c r="BA1621" s="70"/>
      <c r="BB1621" s="70"/>
      <c r="BC1621" s="70"/>
      <c r="BD1621" s="70"/>
      <c r="BE1621" s="70"/>
      <c r="BF1621" s="70"/>
      <c r="BG1621" s="70"/>
      <c r="BH1621" s="70"/>
      <c r="BI1621" s="70"/>
      <c r="BJ1621" s="70"/>
      <c r="BK1621" s="70"/>
      <c r="BL1621" s="70"/>
      <c r="BM1621" s="70"/>
      <c r="BN1621" s="70"/>
      <c r="BO1621" s="70"/>
      <c r="BP1621" s="70"/>
      <c r="BQ1621" s="70"/>
      <c r="BR1621" s="70"/>
      <c r="BS1621" s="70"/>
      <c r="BT1621" s="70"/>
      <c r="BU1621" s="70"/>
      <c r="BV1621" s="70"/>
      <c r="BW1621" s="70"/>
      <c r="BX1621" s="70"/>
      <c r="BY1621" s="70"/>
      <c r="BZ1621" s="70"/>
      <c r="CA1621" s="70"/>
    </row>
    <row r="1622" spans="2:79" s="67" customFormat="1" hidden="1">
      <c r="B1622" s="85"/>
      <c r="C1622" s="86"/>
      <c r="D1622" s="250"/>
      <c r="E1622" s="84"/>
      <c r="F1622" s="70"/>
      <c r="G1622" s="70"/>
      <c r="H1622" s="70"/>
      <c r="I1622" s="70"/>
      <c r="J1622" s="70"/>
      <c r="K1622" s="70"/>
      <c r="L1622" s="70"/>
      <c r="M1622" s="70"/>
      <c r="N1622" s="70"/>
      <c r="O1622" s="70"/>
      <c r="P1622" s="70"/>
      <c r="Q1622" s="70"/>
      <c r="R1622" s="70"/>
      <c r="S1622" s="70"/>
      <c r="T1622" s="70"/>
      <c r="U1622" s="70"/>
      <c r="V1622" s="70"/>
      <c r="W1622" s="70"/>
      <c r="X1622" s="70"/>
      <c r="Y1622" s="70"/>
      <c r="Z1622" s="70"/>
      <c r="AA1622" s="70"/>
      <c r="AB1622" s="70"/>
      <c r="AC1622" s="70"/>
      <c r="AD1622" s="70"/>
      <c r="AE1622" s="70"/>
      <c r="AF1622" s="70"/>
      <c r="AG1622" s="70"/>
      <c r="AH1622" s="70"/>
      <c r="AI1622" s="70"/>
      <c r="AJ1622" s="70"/>
      <c r="AK1622" s="70"/>
      <c r="AL1622" s="70"/>
      <c r="AM1622" s="70"/>
      <c r="AN1622" s="70"/>
      <c r="AO1622" s="70"/>
      <c r="AP1622" s="70"/>
      <c r="AQ1622" s="70"/>
      <c r="AR1622" s="70"/>
      <c r="AS1622" s="70"/>
      <c r="AT1622" s="70"/>
      <c r="AU1622" s="70"/>
      <c r="AV1622" s="70"/>
      <c r="AW1622" s="70"/>
      <c r="AX1622" s="70"/>
      <c r="AY1622" s="70"/>
      <c r="AZ1622" s="70"/>
      <c r="BA1622" s="70"/>
      <c r="BB1622" s="70"/>
      <c r="BC1622" s="70"/>
      <c r="BD1622" s="70"/>
      <c r="BE1622" s="70"/>
      <c r="BF1622" s="70"/>
      <c r="BG1622" s="70"/>
      <c r="BH1622" s="70"/>
      <c r="BI1622" s="70"/>
      <c r="BJ1622" s="70"/>
      <c r="BK1622" s="70"/>
      <c r="BL1622" s="70"/>
      <c r="BM1622" s="70"/>
      <c r="BN1622" s="70"/>
      <c r="BO1622" s="70"/>
      <c r="BP1622" s="70"/>
      <c r="BQ1622" s="70"/>
      <c r="BR1622" s="70"/>
      <c r="BS1622" s="70"/>
      <c r="BT1622" s="70"/>
      <c r="BU1622" s="70"/>
      <c r="BV1622" s="70"/>
      <c r="BW1622" s="70"/>
      <c r="BX1622" s="70"/>
      <c r="BY1622" s="70"/>
      <c r="BZ1622" s="70"/>
      <c r="CA1622" s="70"/>
    </row>
    <row r="1623" spans="2:79" s="67" customFormat="1" hidden="1">
      <c r="B1623" s="85"/>
      <c r="C1623" s="86"/>
      <c r="D1623" s="250"/>
      <c r="E1623" s="84"/>
      <c r="F1623" s="70"/>
      <c r="G1623" s="70"/>
      <c r="H1623" s="70"/>
      <c r="I1623" s="70"/>
      <c r="J1623" s="70"/>
      <c r="K1623" s="70"/>
      <c r="L1623" s="70"/>
      <c r="M1623" s="70"/>
      <c r="N1623" s="70"/>
      <c r="O1623" s="70"/>
      <c r="P1623" s="70"/>
      <c r="Q1623" s="70"/>
      <c r="R1623" s="70"/>
      <c r="S1623" s="70"/>
      <c r="T1623" s="70"/>
      <c r="U1623" s="70"/>
      <c r="V1623" s="70"/>
      <c r="W1623" s="70"/>
      <c r="X1623" s="70"/>
      <c r="Y1623" s="70"/>
      <c r="Z1623" s="70"/>
      <c r="AA1623" s="70"/>
      <c r="AB1623" s="70"/>
      <c r="AC1623" s="70"/>
      <c r="AD1623" s="70"/>
      <c r="AE1623" s="70"/>
      <c r="AF1623" s="70"/>
      <c r="AG1623" s="70"/>
      <c r="AH1623" s="70"/>
      <c r="AI1623" s="70"/>
      <c r="AJ1623" s="70"/>
      <c r="AK1623" s="70"/>
      <c r="AL1623" s="70"/>
      <c r="AM1623" s="70"/>
      <c r="AN1623" s="70"/>
      <c r="AO1623" s="70"/>
      <c r="AP1623" s="70"/>
      <c r="AQ1623" s="70"/>
      <c r="AR1623" s="70"/>
      <c r="AS1623" s="70"/>
      <c r="AT1623" s="70"/>
      <c r="AU1623" s="70"/>
      <c r="AV1623" s="70"/>
      <c r="AW1623" s="70"/>
      <c r="AX1623" s="70"/>
      <c r="AY1623" s="70"/>
      <c r="AZ1623" s="70"/>
      <c r="BA1623" s="70"/>
      <c r="BB1623" s="70"/>
      <c r="BC1623" s="70"/>
      <c r="BD1623" s="70"/>
      <c r="BE1623" s="70"/>
      <c r="BF1623" s="70"/>
      <c r="BG1623" s="70"/>
      <c r="BH1623" s="70"/>
      <c r="BI1623" s="70"/>
      <c r="BJ1623" s="70"/>
      <c r="BK1623" s="70"/>
      <c r="BL1623" s="70"/>
      <c r="BM1623" s="70"/>
      <c r="BN1623" s="70"/>
      <c r="BO1623" s="70"/>
      <c r="BP1623" s="70"/>
      <c r="BQ1623" s="70"/>
      <c r="BR1623" s="70"/>
      <c r="BS1623" s="70"/>
      <c r="BT1623" s="70"/>
      <c r="BU1623" s="70"/>
      <c r="BV1623" s="70"/>
      <c r="BW1623" s="70"/>
      <c r="BX1623" s="70"/>
      <c r="BY1623" s="70"/>
      <c r="BZ1623" s="70"/>
      <c r="CA1623" s="70"/>
    </row>
    <row r="1624" spans="2:79" s="67" customFormat="1" hidden="1">
      <c r="B1624" s="85"/>
      <c r="C1624" s="86"/>
      <c r="D1624" s="250"/>
      <c r="E1624" s="84"/>
      <c r="F1624" s="70"/>
      <c r="G1624" s="70"/>
      <c r="H1624" s="70"/>
      <c r="I1624" s="70"/>
      <c r="J1624" s="70"/>
      <c r="K1624" s="70"/>
      <c r="L1624" s="70"/>
      <c r="M1624" s="70"/>
      <c r="N1624" s="70"/>
      <c r="O1624" s="70"/>
      <c r="P1624" s="70"/>
      <c r="Q1624" s="70"/>
      <c r="R1624" s="70"/>
      <c r="S1624" s="70"/>
      <c r="T1624" s="70"/>
      <c r="U1624" s="70"/>
      <c r="V1624" s="70"/>
      <c r="W1624" s="70"/>
      <c r="X1624" s="70"/>
      <c r="Y1624" s="70"/>
      <c r="Z1624" s="70"/>
      <c r="AA1624" s="70"/>
      <c r="AB1624" s="70"/>
      <c r="AC1624" s="70"/>
      <c r="AD1624" s="70"/>
      <c r="AE1624" s="70"/>
      <c r="AF1624" s="70"/>
      <c r="AG1624" s="70"/>
      <c r="AH1624" s="70"/>
      <c r="AI1624" s="70"/>
      <c r="AJ1624" s="70"/>
      <c r="AK1624" s="70"/>
      <c r="AL1624" s="70"/>
      <c r="AM1624" s="70"/>
      <c r="AN1624" s="70"/>
      <c r="AO1624" s="70"/>
      <c r="AP1624" s="70"/>
      <c r="AQ1624" s="70"/>
      <c r="AR1624" s="70"/>
      <c r="AS1624" s="70"/>
      <c r="AT1624" s="70"/>
      <c r="AU1624" s="70"/>
      <c r="AV1624" s="70"/>
      <c r="AW1624" s="70"/>
      <c r="AX1624" s="70"/>
      <c r="AY1624" s="70"/>
      <c r="AZ1624" s="70"/>
      <c r="BA1624" s="70"/>
      <c r="BB1624" s="70"/>
      <c r="BC1624" s="70"/>
      <c r="BD1624" s="70"/>
      <c r="BE1624" s="70"/>
      <c r="BF1624" s="70"/>
      <c r="BG1624" s="70"/>
      <c r="BH1624" s="70"/>
      <c r="BI1624" s="70"/>
      <c r="BJ1624" s="70"/>
      <c r="BK1624" s="70"/>
      <c r="BL1624" s="70"/>
      <c r="BM1624" s="70"/>
      <c r="BN1624" s="70"/>
      <c r="BO1624" s="70"/>
      <c r="BP1624" s="70"/>
      <c r="BQ1624" s="70"/>
      <c r="BR1624" s="70"/>
      <c r="BS1624" s="70"/>
      <c r="BT1624" s="70"/>
      <c r="BU1624" s="70"/>
      <c r="BV1624" s="70"/>
      <c r="BW1624" s="70"/>
      <c r="BX1624" s="70"/>
      <c r="BY1624" s="70"/>
      <c r="BZ1624" s="70"/>
      <c r="CA1624" s="70"/>
    </row>
    <row r="1625" spans="2:79" s="67" customFormat="1" hidden="1">
      <c r="B1625" s="85"/>
      <c r="C1625" s="86"/>
      <c r="D1625" s="250"/>
      <c r="E1625" s="84"/>
      <c r="F1625" s="70"/>
      <c r="G1625" s="70"/>
      <c r="H1625" s="70"/>
      <c r="I1625" s="70"/>
      <c r="J1625" s="70"/>
      <c r="K1625" s="70"/>
      <c r="L1625" s="70"/>
      <c r="M1625" s="70"/>
      <c r="N1625" s="70"/>
      <c r="O1625" s="70"/>
      <c r="P1625" s="70"/>
      <c r="Q1625" s="70"/>
      <c r="R1625" s="70"/>
      <c r="S1625" s="70"/>
      <c r="T1625" s="70"/>
      <c r="U1625" s="70"/>
      <c r="V1625" s="70"/>
      <c r="W1625" s="70"/>
      <c r="X1625" s="70"/>
      <c r="Y1625" s="70"/>
      <c r="Z1625" s="70"/>
      <c r="AA1625" s="70"/>
      <c r="AB1625" s="70"/>
      <c r="AC1625" s="70"/>
      <c r="AD1625" s="70"/>
      <c r="AE1625" s="70"/>
      <c r="AF1625" s="70"/>
      <c r="AG1625" s="70"/>
      <c r="AH1625" s="70"/>
      <c r="AI1625" s="70"/>
      <c r="AJ1625" s="70"/>
      <c r="AK1625" s="70"/>
      <c r="AL1625" s="70"/>
      <c r="AM1625" s="70"/>
      <c r="AN1625" s="70"/>
      <c r="AO1625" s="70"/>
      <c r="AP1625" s="70"/>
      <c r="AQ1625" s="70"/>
      <c r="AR1625" s="70"/>
      <c r="AS1625" s="70"/>
      <c r="AT1625" s="70"/>
      <c r="AU1625" s="70"/>
      <c r="AV1625" s="70"/>
      <c r="AW1625" s="70"/>
      <c r="AX1625" s="70"/>
      <c r="AY1625" s="70"/>
      <c r="AZ1625" s="70"/>
      <c r="BA1625" s="70"/>
      <c r="BB1625" s="70"/>
      <c r="BC1625" s="70"/>
      <c r="BD1625" s="70"/>
      <c r="BE1625" s="70"/>
      <c r="BF1625" s="70"/>
      <c r="BG1625" s="70"/>
      <c r="BH1625" s="70"/>
      <c r="BI1625" s="70"/>
      <c r="BJ1625" s="70"/>
      <c r="BK1625" s="70"/>
      <c r="BL1625" s="70"/>
      <c r="BM1625" s="70"/>
      <c r="BN1625" s="70"/>
      <c r="BO1625" s="70"/>
      <c r="BP1625" s="70"/>
      <c r="BQ1625" s="70"/>
      <c r="BR1625" s="70"/>
      <c r="BS1625" s="70"/>
      <c r="BT1625" s="70"/>
      <c r="BU1625" s="70"/>
      <c r="BV1625" s="70"/>
      <c r="BW1625" s="70"/>
      <c r="BX1625" s="70"/>
      <c r="BY1625" s="70"/>
      <c r="BZ1625" s="70"/>
      <c r="CA1625" s="70"/>
    </row>
    <row r="1626" spans="2:79" s="67" customFormat="1" hidden="1">
      <c r="B1626" s="85"/>
      <c r="C1626" s="86"/>
      <c r="D1626" s="250"/>
      <c r="E1626" s="84"/>
      <c r="F1626" s="70"/>
      <c r="G1626" s="70"/>
      <c r="H1626" s="70"/>
      <c r="I1626" s="70"/>
      <c r="J1626" s="70"/>
      <c r="K1626" s="70"/>
      <c r="L1626" s="70"/>
      <c r="M1626" s="70"/>
      <c r="N1626" s="70"/>
      <c r="O1626" s="70"/>
      <c r="P1626" s="70"/>
      <c r="Q1626" s="70"/>
      <c r="R1626" s="70"/>
      <c r="S1626" s="70"/>
      <c r="T1626" s="70"/>
      <c r="U1626" s="70"/>
      <c r="V1626" s="70"/>
      <c r="W1626" s="70"/>
      <c r="X1626" s="70"/>
      <c r="Y1626" s="70"/>
      <c r="Z1626" s="70"/>
      <c r="AA1626" s="70"/>
      <c r="AB1626" s="70"/>
      <c r="AC1626" s="70"/>
      <c r="AD1626" s="70"/>
      <c r="AE1626" s="70"/>
      <c r="AF1626" s="70"/>
      <c r="AG1626" s="70"/>
      <c r="AH1626" s="70"/>
      <c r="AI1626" s="70"/>
      <c r="AJ1626" s="70"/>
      <c r="AK1626" s="70"/>
      <c r="AL1626" s="70"/>
      <c r="AM1626" s="70"/>
      <c r="AN1626" s="70"/>
      <c r="AO1626" s="70"/>
      <c r="AP1626" s="70"/>
      <c r="AQ1626" s="70"/>
      <c r="AR1626" s="70"/>
      <c r="AS1626" s="70"/>
      <c r="AT1626" s="70"/>
      <c r="AU1626" s="70"/>
      <c r="AV1626" s="70"/>
      <c r="AW1626" s="70"/>
      <c r="AX1626" s="70"/>
      <c r="AY1626" s="70"/>
      <c r="AZ1626" s="70"/>
      <c r="BA1626" s="70"/>
      <c r="BB1626" s="70"/>
      <c r="BC1626" s="70"/>
      <c r="BD1626" s="70"/>
      <c r="BE1626" s="70"/>
      <c r="BF1626" s="70"/>
      <c r="BG1626" s="70"/>
      <c r="BH1626" s="70"/>
      <c r="BI1626" s="70"/>
      <c r="BJ1626" s="70"/>
      <c r="BK1626" s="70"/>
      <c r="BL1626" s="70"/>
      <c r="BM1626" s="70"/>
      <c r="BN1626" s="70"/>
      <c r="BO1626" s="70"/>
      <c r="BP1626" s="70"/>
      <c r="BQ1626" s="70"/>
      <c r="BR1626" s="70"/>
      <c r="BS1626" s="70"/>
      <c r="BT1626" s="70"/>
      <c r="BU1626" s="70"/>
      <c r="BV1626" s="70"/>
      <c r="BW1626" s="70"/>
      <c r="BX1626" s="70"/>
      <c r="BY1626" s="70"/>
      <c r="BZ1626" s="70"/>
      <c r="CA1626" s="70"/>
    </row>
    <row r="1627" spans="2:79" s="67" customFormat="1" hidden="1">
      <c r="B1627" s="85"/>
      <c r="C1627" s="86"/>
      <c r="D1627" s="250"/>
      <c r="E1627" s="84"/>
      <c r="F1627" s="70"/>
      <c r="G1627" s="70"/>
      <c r="H1627" s="70"/>
      <c r="I1627" s="70"/>
      <c r="J1627" s="70"/>
      <c r="K1627" s="70"/>
      <c r="L1627" s="70"/>
      <c r="M1627" s="70"/>
      <c r="N1627" s="70"/>
      <c r="O1627" s="70"/>
      <c r="P1627" s="70"/>
      <c r="Q1627" s="70"/>
      <c r="R1627" s="70"/>
      <c r="S1627" s="70"/>
      <c r="T1627" s="70"/>
      <c r="U1627" s="70"/>
      <c r="V1627" s="70"/>
      <c r="W1627" s="70"/>
      <c r="X1627" s="70"/>
      <c r="Y1627" s="70"/>
      <c r="Z1627" s="70"/>
      <c r="AA1627" s="70"/>
      <c r="AB1627" s="70"/>
      <c r="AC1627" s="70"/>
      <c r="AD1627" s="70"/>
      <c r="AE1627" s="70"/>
      <c r="AF1627" s="70"/>
      <c r="AG1627" s="70"/>
      <c r="AH1627" s="70"/>
      <c r="AI1627" s="70"/>
      <c r="AJ1627" s="70"/>
      <c r="AK1627" s="70"/>
      <c r="AL1627" s="70"/>
      <c r="AM1627" s="70"/>
      <c r="AN1627" s="70"/>
      <c r="AO1627" s="70"/>
      <c r="AP1627" s="70"/>
      <c r="AQ1627" s="70"/>
      <c r="AR1627" s="70"/>
      <c r="AS1627" s="70"/>
      <c r="AT1627" s="70"/>
      <c r="AU1627" s="70"/>
      <c r="AV1627" s="70"/>
      <c r="AW1627" s="70"/>
      <c r="AX1627" s="70"/>
      <c r="AY1627" s="70"/>
      <c r="AZ1627" s="70"/>
      <c r="BA1627" s="70"/>
      <c r="BB1627" s="70"/>
      <c r="BC1627" s="70"/>
      <c r="BD1627" s="70"/>
      <c r="BE1627" s="70"/>
      <c r="BF1627" s="70"/>
      <c r="BG1627" s="70"/>
      <c r="BH1627" s="70"/>
      <c r="BI1627" s="70"/>
      <c r="BJ1627" s="70"/>
      <c r="BK1627" s="70"/>
      <c r="BL1627" s="70"/>
      <c r="BM1627" s="70"/>
      <c r="BN1627" s="70"/>
      <c r="BO1627" s="70"/>
      <c r="BP1627" s="70"/>
      <c r="BQ1627" s="70"/>
      <c r="BR1627" s="70"/>
      <c r="BS1627" s="70"/>
      <c r="BT1627" s="70"/>
      <c r="BU1627" s="70"/>
      <c r="BV1627" s="70"/>
      <c r="BW1627" s="70"/>
      <c r="BX1627" s="70"/>
      <c r="BY1627" s="70"/>
      <c r="BZ1627" s="70"/>
      <c r="CA1627" s="70"/>
    </row>
    <row r="1628" spans="2:79" s="67" customFormat="1" hidden="1">
      <c r="B1628" s="85"/>
      <c r="C1628" s="86"/>
      <c r="D1628" s="250"/>
      <c r="E1628" s="84"/>
      <c r="F1628" s="70"/>
      <c r="G1628" s="70"/>
      <c r="H1628" s="70"/>
      <c r="I1628" s="70"/>
      <c r="J1628" s="70"/>
      <c r="K1628" s="70"/>
      <c r="L1628" s="70"/>
      <c r="M1628" s="70"/>
      <c r="N1628" s="70"/>
      <c r="O1628" s="70"/>
      <c r="P1628" s="70"/>
      <c r="Q1628" s="70"/>
      <c r="R1628" s="70"/>
      <c r="S1628" s="70"/>
      <c r="T1628" s="70"/>
      <c r="U1628" s="70"/>
      <c r="V1628" s="70"/>
      <c r="W1628" s="70"/>
      <c r="X1628" s="70"/>
      <c r="Y1628" s="70"/>
      <c r="Z1628" s="70"/>
      <c r="AA1628" s="70"/>
      <c r="AB1628" s="70"/>
      <c r="AC1628" s="70"/>
      <c r="AD1628" s="70"/>
      <c r="AE1628" s="70"/>
      <c r="AF1628" s="70"/>
      <c r="AG1628" s="70"/>
      <c r="AH1628" s="70"/>
      <c r="AI1628" s="70"/>
      <c r="AJ1628" s="70"/>
      <c r="AK1628" s="70"/>
      <c r="AL1628" s="70"/>
      <c r="AM1628" s="70"/>
      <c r="AN1628" s="70"/>
      <c r="AO1628" s="70"/>
      <c r="AP1628" s="70"/>
      <c r="AQ1628" s="70"/>
      <c r="AR1628" s="70"/>
      <c r="AS1628" s="70"/>
      <c r="AT1628" s="70"/>
      <c r="AU1628" s="70"/>
      <c r="AV1628" s="70"/>
      <c r="AW1628" s="70"/>
      <c r="AX1628" s="70"/>
      <c r="AY1628" s="70"/>
      <c r="AZ1628" s="70"/>
      <c r="BA1628" s="70"/>
      <c r="BB1628" s="70"/>
      <c r="BC1628" s="70"/>
      <c r="BD1628" s="70"/>
      <c r="BE1628" s="70"/>
      <c r="BF1628" s="70"/>
      <c r="BG1628" s="70"/>
      <c r="BH1628" s="70"/>
      <c r="BI1628" s="70"/>
      <c r="BJ1628" s="70"/>
      <c r="BK1628" s="70"/>
      <c r="BL1628" s="70"/>
      <c r="BM1628" s="70"/>
      <c r="BN1628" s="70"/>
      <c r="BO1628" s="70"/>
      <c r="BP1628" s="70"/>
      <c r="BQ1628" s="70"/>
      <c r="BR1628" s="70"/>
      <c r="BS1628" s="70"/>
      <c r="BT1628" s="70"/>
      <c r="BU1628" s="70"/>
      <c r="BV1628" s="70"/>
      <c r="BW1628" s="70"/>
      <c r="BX1628" s="70"/>
      <c r="BY1628" s="70"/>
      <c r="BZ1628" s="70"/>
      <c r="CA1628" s="70"/>
    </row>
    <row r="1629" spans="2:79" s="67" customFormat="1" hidden="1">
      <c r="B1629" s="85"/>
      <c r="C1629" s="86"/>
      <c r="D1629" s="250"/>
      <c r="E1629" s="84"/>
      <c r="F1629" s="70"/>
      <c r="G1629" s="70"/>
      <c r="H1629" s="70"/>
      <c r="I1629" s="70"/>
      <c r="J1629" s="70"/>
      <c r="K1629" s="70"/>
      <c r="L1629" s="70"/>
      <c r="M1629" s="70"/>
      <c r="N1629" s="70"/>
      <c r="O1629" s="70"/>
      <c r="P1629" s="70"/>
      <c r="Q1629" s="70"/>
      <c r="R1629" s="70"/>
      <c r="S1629" s="70"/>
      <c r="T1629" s="70"/>
      <c r="U1629" s="70"/>
      <c r="V1629" s="70"/>
      <c r="W1629" s="70"/>
      <c r="X1629" s="70"/>
      <c r="Y1629" s="70"/>
      <c r="Z1629" s="70"/>
      <c r="AA1629" s="70"/>
      <c r="AB1629" s="70"/>
      <c r="AC1629" s="70"/>
      <c r="AD1629" s="70"/>
      <c r="AE1629" s="70"/>
      <c r="AF1629" s="70"/>
      <c r="AG1629" s="70"/>
      <c r="AH1629" s="70"/>
      <c r="AI1629" s="70"/>
      <c r="AJ1629" s="70"/>
      <c r="AK1629" s="70"/>
      <c r="AL1629" s="70"/>
      <c r="AM1629" s="70"/>
      <c r="AN1629" s="70"/>
      <c r="AO1629" s="70"/>
      <c r="AP1629" s="70"/>
      <c r="AQ1629" s="70"/>
      <c r="AR1629" s="70"/>
      <c r="AS1629" s="70"/>
      <c r="AT1629" s="70"/>
      <c r="AU1629" s="70"/>
      <c r="AV1629" s="70"/>
      <c r="AW1629" s="70"/>
      <c r="AX1629" s="70"/>
      <c r="AY1629" s="70"/>
      <c r="AZ1629" s="70"/>
      <c r="BA1629" s="70"/>
      <c r="BB1629" s="70"/>
      <c r="BC1629" s="70"/>
      <c r="BD1629" s="70"/>
      <c r="BE1629" s="70"/>
      <c r="BF1629" s="70"/>
      <c r="BG1629" s="70"/>
      <c r="BH1629" s="70"/>
      <c r="BI1629" s="70"/>
      <c r="BJ1629" s="70"/>
      <c r="BK1629" s="70"/>
      <c r="BL1629" s="70"/>
      <c r="BM1629" s="70"/>
      <c r="BN1629" s="70"/>
      <c r="BO1629" s="70"/>
      <c r="BP1629" s="70"/>
      <c r="BQ1629" s="70"/>
      <c r="BR1629" s="70"/>
      <c r="BS1629" s="70"/>
      <c r="BT1629" s="70"/>
      <c r="BU1629" s="70"/>
      <c r="BV1629" s="70"/>
      <c r="BW1629" s="70"/>
      <c r="BX1629" s="70"/>
      <c r="BY1629" s="70"/>
      <c r="BZ1629" s="70"/>
      <c r="CA1629" s="70"/>
    </row>
    <row r="1630" spans="2:79" s="67" customFormat="1" hidden="1">
      <c r="B1630" s="85"/>
      <c r="C1630" s="86"/>
      <c r="D1630" s="250"/>
      <c r="E1630" s="84"/>
      <c r="F1630" s="70"/>
      <c r="G1630" s="70"/>
      <c r="H1630" s="70"/>
      <c r="I1630" s="70"/>
      <c r="J1630" s="70"/>
      <c r="K1630" s="70"/>
      <c r="L1630" s="70"/>
      <c r="M1630" s="70"/>
      <c r="N1630" s="70"/>
      <c r="O1630" s="70"/>
      <c r="P1630" s="70"/>
      <c r="Q1630" s="70"/>
      <c r="R1630" s="70"/>
      <c r="S1630" s="70"/>
      <c r="T1630" s="70"/>
      <c r="U1630" s="70"/>
      <c r="V1630" s="70"/>
      <c r="W1630" s="70"/>
      <c r="X1630" s="70"/>
      <c r="Y1630" s="70"/>
      <c r="Z1630" s="70"/>
      <c r="AA1630" s="70"/>
      <c r="AB1630" s="70"/>
      <c r="AC1630" s="70"/>
      <c r="AD1630" s="70"/>
      <c r="AE1630" s="70"/>
      <c r="AF1630" s="70"/>
      <c r="AG1630" s="70"/>
      <c r="AH1630" s="70"/>
      <c r="AI1630" s="70"/>
      <c r="AJ1630" s="70"/>
      <c r="AK1630" s="70"/>
      <c r="AL1630" s="70"/>
      <c r="AM1630" s="70"/>
      <c r="AN1630" s="70"/>
      <c r="AO1630" s="70"/>
      <c r="AP1630" s="70"/>
      <c r="AQ1630" s="70"/>
      <c r="AR1630" s="70"/>
      <c r="AS1630" s="70"/>
      <c r="AT1630" s="70"/>
      <c r="AU1630" s="70"/>
      <c r="AV1630" s="70"/>
      <c r="AW1630" s="70"/>
      <c r="AX1630" s="70"/>
      <c r="AY1630" s="70"/>
      <c r="AZ1630" s="70"/>
      <c r="BA1630" s="70"/>
      <c r="BB1630" s="70"/>
      <c r="BC1630" s="70"/>
      <c r="BD1630" s="70"/>
      <c r="BE1630" s="70"/>
      <c r="BF1630" s="70"/>
      <c r="BG1630" s="70"/>
      <c r="BH1630" s="70"/>
      <c r="BI1630" s="70"/>
      <c r="BJ1630" s="70"/>
      <c r="BK1630" s="70"/>
      <c r="BL1630" s="70"/>
      <c r="BM1630" s="70"/>
      <c r="BN1630" s="70"/>
      <c r="BO1630" s="70"/>
      <c r="BP1630" s="70"/>
      <c r="BQ1630" s="70"/>
      <c r="BR1630" s="70"/>
      <c r="BS1630" s="70"/>
      <c r="BT1630" s="70"/>
      <c r="BU1630" s="70"/>
      <c r="BV1630" s="70"/>
      <c r="BW1630" s="70"/>
      <c r="BX1630" s="70"/>
      <c r="BY1630" s="70"/>
      <c r="BZ1630" s="70"/>
      <c r="CA1630" s="70"/>
    </row>
    <row r="1631" spans="2:79" s="67" customFormat="1" hidden="1">
      <c r="B1631" s="85"/>
      <c r="C1631" s="86"/>
      <c r="D1631" s="250"/>
      <c r="E1631" s="84"/>
      <c r="F1631" s="70"/>
      <c r="G1631" s="70"/>
      <c r="H1631" s="70"/>
      <c r="I1631" s="70"/>
      <c r="J1631" s="70"/>
      <c r="K1631" s="70"/>
      <c r="L1631" s="70"/>
      <c r="M1631" s="70"/>
      <c r="N1631" s="70"/>
      <c r="O1631" s="70"/>
      <c r="P1631" s="70"/>
      <c r="Q1631" s="70"/>
      <c r="R1631" s="70"/>
      <c r="S1631" s="70"/>
      <c r="T1631" s="70"/>
      <c r="U1631" s="70"/>
      <c r="V1631" s="70"/>
      <c r="W1631" s="70"/>
      <c r="X1631" s="70"/>
      <c r="Y1631" s="70"/>
      <c r="Z1631" s="70"/>
      <c r="AA1631" s="70"/>
      <c r="AB1631" s="70"/>
      <c r="AC1631" s="70"/>
      <c r="AD1631" s="70"/>
      <c r="AE1631" s="70"/>
      <c r="AF1631" s="70"/>
      <c r="AG1631" s="70"/>
      <c r="AH1631" s="70"/>
      <c r="AI1631" s="70"/>
      <c r="AJ1631" s="70"/>
      <c r="AK1631" s="70"/>
      <c r="AL1631" s="70"/>
      <c r="AM1631" s="70"/>
      <c r="AN1631" s="70"/>
      <c r="AO1631" s="70"/>
      <c r="AP1631" s="70"/>
      <c r="AQ1631" s="70"/>
      <c r="AR1631" s="70"/>
      <c r="AS1631" s="70"/>
      <c r="AT1631" s="70"/>
      <c r="AU1631" s="70"/>
      <c r="AV1631" s="70"/>
      <c r="AW1631" s="70"/>
      <c r="AX1631" s="70"/>
      <c r="AY1631" s="70"/>
      <c r="AZ1631" s="70"/>
      <c r="BA1631" s="70"/>
      <c r="BB1631" s="70"/>
      <c r="BC1631" s="70"/>
      <c r="BD1631" s="70"/>
      <c r="BE1631" s="70"/>
      <c r="BF1631" s="70"/>
      <c r="BG1631" s="70"/>
      <c r="BH1631" s="70"/>
      <c r="BI1631" s="70"/>
      <c r="BJ1631" s="70"/>
      <c r="BK1631" s="70"/>
      <c r="BL1631" s="70"/>
      <c r="BM1631" s="70"/>
      <c r="BN1631" s="70"/>
      <c r="BO1631" s="70"/>
      <c r="BP1631" s="70"/>
      <c r="BQ1631" s="70"/>
      <c r="BR1631" s="70"/>
      <c r="BS1631" s="70"/>
      <c r="BT1631" s="70"/>
      <c r="BU1631" s="70"/>
      <c r="BV1631" s="70"/>
      <c r="BW1631" s="70"/>
      <c r="BX1631" s="70"/>
      <c r="BY1631" s="70"/>
      <c r="BZ1631" s="70"/>
      <c r="CA1631" s="70"/>
    </row>
    <row r="1632" spans="2:79" s="67" customFormat="1" hidden="1">
      <c r="B1632" s="85"/>
      <c r="C1632" s="86"/>
      <c r="D1632" s="250"/>
      <c r="E1632" s="84"/>
      <c r="F1632" s="70"/>
      <c r="G1632" s="70"/>
      <c r="H1632" s="70"/>
      <c r="I1632" s="70"/>
      <c r="J1632" s="70"/>
      <c r="K1632" s="70"/>
      <c r="L1632" s="70"/>
      <c r="M1632" s="70"/>
      <c r="N1632" s="70"/>
      <c r="O1632" s="70"/>
      <c r="P1632" s="70"/>
      <c r="Q1632" s="70"/>
      <c r="R1632" s="70"/>
      <c r="S1632" s="70"/>
      <c r="T1632" s="70"/>
      <c r="U1632" s="70"/>
      <c r="V1632" s="70"/>
      <c r="W1632" s="70"/>
      <c r="X1632" s="70"/>
      <c r="Y1632" s="70"/>
      <c r="Z1632" s="70"/>
      <c r="AA1632" s="70"/>
      <c r="AB1632" s="70"/>
      <c r="AC1632" s="70"/>
      <c r="AD1632" s="70"/>
      <c r="AE1632" s="70"/>
      <c r="AF1632" s="70"/>
      <c r="AG1632" s="70"/>
      <c r="AH1632" s="70"/>
      <c r="AI1632" s="70"/>
      <c r="AJ1632" s="70"/>
      <c r="AK1632" s="70"/>
      <c r="AL1632" s="70"/>
      <c r="AM1632" s="70"/>
      <c r="AN1632" s="70"/>
      <c r="AO1632" s="70"/>
      <c r="AP1632" s="70"/>
      <c r="AQ1632" s="70"/>
      <c r="AR1632" s="70"/>
      <c r="AS1632" s="70"/>
      <c r="AT1632" s="70"/>
      <c r="AU1632" s="70"/>
      <c r="AV1632" s="70"/>
      <c r="AW1632" s="70"/>
      <c r="AX1632" s="70"/>
      <c r="AY1632" s="70"/>
      <c r="AZ1632" s="70"/>
      <c r="BA1632" s="70"/>
      <c r="BB1632" s="70"/>
      <c r="BC1632" s="70"/>
      <c r="BD1632" s="70"/>
      <c r="BE1632" s="70"/>
      <c r="BF1632" s="70"/>
      <c r="BG1632" s="70"/>
      <c r="BH1632" s="70"/>
      <c r="BI1632" s="70"/>
      <c r="BJ1632" s="70"/>
      <c r="BK1632" s="70"/>
      <c r="BL1632" s="70"/>
      <c r="BM1632" s="70"/>
      <c r="BN1632" s="70"/>
      <c r="BO1632" s="70"/>
      <c r="BP1632" s="70"/>
      <c r="BQ1632" s="70"/>
      <c r="BR1632" s="70"/>
      <c r="BS1632" s="70"/>
      <c r="BT1632" s="70"/>
      <c r="BU1632" s="70"/>
      <c r="BV1632" s="70"/>
      <c r="BW1632" s="70"/>
      <c r="BX1632" s="70"/>
      <c r="BY1632" s="70"/>
      <c r="BZ1632" s="70"/>
      <c r="CA1632" s="70"/>
    </row>
    <row r="1633" spans="2:79" s="67" customFormat="1" hidden="1">
      <c r="B1633" s="85"/>
      <c r="C1633" s="86"/>
      <c r="D1633" s="250"/>
      <c r="E1633" s="84"/>
      <c r="F1633" s="70"/>
      <c r="G1633" s="70"/>
      <c r="H1633" s="70"/>
      <c r="I1633" s="70"/>
      <c r="J1633" s="70"/>
      <c r="K1633" s="70"/>
      <c r="L1633" s="70"/>
      <c r="M1633" s="70"/>
      <c r="N1633" s="70"/>
      <c r="O1633" s="70"/>
      <c r="P1633" s="70"/>
      <c r="Q1633" s="70"/>
      <c r="R1633" s="70"/>
      <c r="S1633" s="70"/>
      <c r="T1633" s="70"/>
      <c r="U1633" s="70"/>
      <c r="V1633" s="70"/>
      <c r="W1633" s="70"/>
      <c r="X1633" s="70"/>
      <c r="Y1633" s="70"/>
      <c r="Z1633" s="70"/>
      <c r="AA1633" s="70"/>
      <c r="AB1633" s="70"/>
      <c r="AC1633" s="70"/>
      <c r="AD1633" s="70"/>
      <c r="AE1633" s="70"/>
      <c r="AF1633" s="70"/>
      <c r="AG1633" s="70"/>
      <c r="AH1633" s="70"/>
      <c r="AI1633" s="70"/>
      <c r="AJ1633" s="70"/>
      <c r="AK1633" s="70"/>
      <c r="AL1633" s="70"/>
      <c r="AM1633" s="70"/>
      <c r="AN1633" s="70"/>
      <c r="AO1633" s="70"/>
      <c r="AP1633" s="70"/>
      <c r="AQ1633" s="70"/>
      <c r="AR1633" s="70"/>
      <c r="AS1633" s="70"/>
      <c r="AT1633" s="70"/>
      <c r="AU1633" s="70"/>
      <c r="AV1633" s="70"/>
      <c r="AW1633" s="70"/>
      <c r="AX1633" s="70"/>
      <c r="AY1633" s="70"/>
      <c r="AZ1633" s="70"/>
      <c r="BA1633" s="70"/>
      <c r="BB1633" s="70"/>
      <c r="BC1633" s="70"/>
      <c r="BD1633" s="70"/>
      <c r="BE1633" s="70"/>
      <c r="BF1633" s="70"/>
      <c r="BG1633" s="70"/>
      <c r="BH1633" s="70"/>
      <c r="BI1633" s="70"/>
      <c r="BJ1633" s="70"/>
      <c r="BK1633" s="70"/>
      <c r="BL1633" s="70"/>
      <c r="BM1633" s="70"/>
      <c r="BN1633" s="70"/>
      <c r="BO1633" s="70"/>
      <c r="BP1633" s="70"/>
      <c r="BQ1633" s="70"/>
      <c r="BR1633" s="70"/>
      <c r="BS1633" s="70"/>
      <c r="BT1633" s="70"/>
      <c r="BU1633" s="70"/>
      <c r="BV1633" s="70"/>
      <c r="BW1633" s="70"/>
      <c r="BX1633" s="70"/>
      <c r="BY1633" s="70"/>
      <c r="BZ1633" s="70"/>
      <c r="CA1633" s="70"/>
    </row>
    <row r="1634" spans="2:79" s="67" customFormat="1" hidden="1">
      <c r="B1634" s="85"/>
      <c r="C1634" s="86"/>
      <c r="D1634" s="250"/>
      <c r="E1634" s="84"/>
      <c r="F1634" s="70"/>
      <c r="G1634" s="70"/>
      <c r="H1634" s="70"/>
      <c r="I1634" s="70"/>
      <c r="J1634" s="70"/>
      <c r="K1634" s="70"/>
      <c r="L1634" s="70"/>
      <c r="M1634" s="70"/>
      <c r="N1634" s="70"/>
      <c r="O1634" s="70"/>
      <c r="P1634" s="70"/>
      <c r="Q1634" s="70"/>
      <c r="R1634" s="70"/>
      <c r="S1634" s="70"/>
      <c r="T1634" s="70"/>
      <c r="U1634" s="70"/>
      <c r="V1634" s="70"/>
      <c r="W1634" s="70"/>
      <c r="X1634" s="70"/>
      <c r="Y1634" s="70"/>
      <c r="Z1634" s="70"/>
      <c r="AA1634" s="70"/>
      <c r="AB1634" s="70"/>
      <c r="AC1634" s="70"/>
      <c r="AD1634" s="70"/>
      <c r="AE1634" s="70"/>
      <c r="AF1634" s="70"/>
      <c r="AG1634" s="70"/>
      <c r="AH1634" s="70"/>
      <c r="AI1634" s="70"/>
      <c r="AJ1634" s="70"/>
      <c r="AK1634" s="70"/>
      <c r="AL1634" s="70"/>
      <c r="AM1634" s="70"/>
      <c r="AN1634" s="70"/>
      <c r="AO1634" s="70"/>
      <c r="AP1634" s="70"/>
      <c r="AQ1634" s="70"/>
      <c r="AR1634" s="70"/>
      <c r="AS1634" s="70"/>
      <c r="AT1634" s="70"/>
      <c r="AU1634" s="70"/>
      <c r="AV1634" s="70"/>
      <c r="AW1634" s="70"/>
      <c r="AX1634" s="70"/>
      <c r="AY1634" s="70"/>
      <c r="AZ1634" s="70"/>
      <c r="BA1634" s="70"/>
      <c r="BB1634" s="70"/>
      <c r="BC1634" s="70"/>
      <c r="BD1634" s="70"/>
      <c r="BE1634" s="70"/>
      <c r="BF1634" s="70"/>
      <c r="BG1634" s="70"/>
      <c r="BH1634" s="70"/>
      <c r="BI1634" s="70"/>
      <c r="BJ1634" s="70"/>
      <c r="BK1634" s="70"/>
      <c r="BL1634" s="70"/>
      <c r="BM1634" s="70"/>
      <c r="BN1634" s="70"/>
      <c r="BO1634" s="70"/>
      <c r="BP1634" s="70"/>
      <c r="BQ1634" s="70"/>
      <c r="BR1634" s="70"/>
      <c r="BS1634" s="70"/>
      <c r="BT1634" s="70"/>
      <c r="BU1634" s="70"/>
      <c r="BV1634" s="70"/>
      <c r="BW1634" s="70"/>
      <c r="BX1634" s="70"/>
      <c r="BY1634" s="70"/>
      <c r="BZ1634" s="70"/>
      <c r="CA1634" s="70"/>
    </row>
    <row r="1635" spans="2:79" s="67" customFormat="1" hidden="1">
      <c r="B1635" s="85"/>
      <c r="C1635" s="86"/>
      <c r="D1635" s="250"/>
      <c r="E1635" s="84"/>
      <c r="F1635" s="70"/>
      <c r="G1635" s="70"/>
      <c r="H1635" s="70"/>
      <c r="I1635" s="70"/>
      <c r="J1635" s="70"/>
      <c r="K1635" s="70"/>
      <c r="L1635" s="70"/>
      <c r="M1635" s="70"/>
      <c r="N1635" s="70"/>
      <c r="O1635" s="70"/>
      <c r="P1635" s="70"/>
      <c r="Q1635" s="70"/>
      <c r="R1635" s="70"/>
      <c r="S1635" s="70"/>
      <c r="T1635" s="70"/>
      <c r="U1635" s="70"/>
      <c r="V1635" s="70"/>
      <c r="W1635" s="70"/>
      <c r="X1635" s="70"/>
      <c r="Y1635" s="70"/>
      <c r="Z1635" s="70"/>
      <c r="AA1635" s="70"/>
      <c r="AB1635" s="70"/>
      <c r="AC1635" s="70"/>
      <c r="AD1635" s="70"/>
      <c r="AE1635" s="70"/>
      <c r="AF1635" s="70"/>
      <c r="AG1635" s="70"/>
      <c r="AH1635" s="70"/>
      <c r="AI1635" s="70"/>
      <c r="AJ1635" s="70"/>
      <c r="AK1635" s="70"/>
      <c r="AL1635" s="70"/>
      <c r="AM1635" s="70"/>
      <c r="AN1635" s="70"/>
      <c r="AO1635" s="70"/>
      <c r="AP1635" s="70"/>
      <c r="AQ1635" s="70"/>
      <c r="AR1635" s="70"/>
      <c r="AS1635" s="70"/>
      <c r="AT1635" s="70"/>
      <c r="AU1635" s="70"/>
      <c r="AV1635" s="70"/>
      <c r="AW1635" s="70"/>
      <c r="AX1635" s="70"/>
      <c r="AY1635" s="70"/>
      <c r="AZ1635" s="70"/>
      <c r="BA1635" s="70"/>
      <c r="BB1635" s="70"/>
      <c r="BC1635" s="70"/>
      <c r="BD1635" s="70"/>
      <c r="BE1635" s="70"/>
      <c r="BF1635" s="70"/>
      <c r="BG1635" s="70"/>
      <c r="BH1635" s="70"/>
      <c r="BI1635" s="70"/>
      <c r="BJ1635" s="70"/>
      <c r="BK1635" s="70"/>
      <c r="BL1635" s="70"/>
      <c r="BM1635" s="70"/>
      <c r="BN1635" s="70"/>
      <c r="BO1635" s="70"/>
      <c r="BP1635" s="70"/>
      <c r="BQ1635" s="70"/>
      <c r="BR1635" s="70"/>
      <c r="BS1635" s="70"/>
      <c r="BT1635" s="70"/>
      <c r="BU1635" s="70"/>
      <c r="BV1635" s="70"/>
      <c r="BW1635" s="70"/>
      <c r="BX1635" s="70"/>
      <c r="BY1635" s="70"/>
      <c r="BZ1635" s="70"/>
      <c r="CA1635" s="70"/>
    </row>
    <row r="1636" spans="2:79" s="67" customFormat="1" hidden="1">
      <c r="B1636" s="85"/>
      <c r="C1636" s="86"/>
      <c r="D1636" s="250"/>
      <c r="E1636" s="84"/>
      <c r="F1636" s="70"/>
      <c r="G1636" s="70"/>
      <c r="H1636" s="70"/>
      <c r="I1636" s="70"/>
      <c r="J1636" s="70"/>
      <c r="K1636" s="70"/>
      <c r="L1636" s="70"/>
      <c r="M1636" s="70"/>
      <c r="N1636" s="70"/>
      <c r="O1636" s="70"/>
      <c r="P1636" s="70"/>
      <c r="Q1636" s="70"/>
      <c r="R1636" s="70"/>
      <c r="S1636" s="70"/>
      <c r="T1636" s="70"/>
      <c r="U1636" s="70"/>
      <c r="V1636" s="70"/>
      <c r="W1636" s="70"/>
      <c r="X1636" s="70"/>
      <c r="Y1636" s="70"/>
      <c r="Z1636" s="70"/>
      <c r="AA1636" s="70"/>
      <c r="AB1636" s="70"/>
      <c r="AC1636" s="70"/>
      <c r="AD1636" s="70"/>
      <c r="AE1636" s="70"/>
      <c r="AF1636" s="70"/>
      <c r="AG1636" s="70"/>
      <c r="AH1636" s="70"/>
      <c r="AI1636" s="70"/>
      <c r="AJ1636" s="70"/>
      <c r="AK1636" s="70"/>
      <c r="AL1636" s="70"/>
      <c r="AM1636" s="70"/>
      <c r="AN1636" s="70"/>
      <c r="AO1636" s="70"/>
      <c r="AP1636" s="70"/>
      <c r="AQ1636" s="70"/>
      <c r="AR1636" s="70"/>
      <c r="AS1636" s="70"/>
      <c r="AT1636" s="70"/>
      <c r="AU1636" s="70"/>
      <c r="AV1636" s="70"/>
      <c r="AW1636" s="70"/>
      <c r="AX1636" s="70"/>
      <c r="AY1636" s="70"/>
      <c r="AZ1636" s="70"/>
      <c r="BA1636" s="70"/>
      <c r="BB1636" s="70"/>
      <c r="BC1636" s="70"/>
      <c r="BD1636" s="70"/>
      <c r="BE1636" s="70"/>
      <c r="BF1636" s="70"/>
      <c r="BG1636" s="70"/>
      <c r="BH1636" s="70"/>
      <c r="BI1636" s="70"/>
      <c r="BJ1636" s="70"/>
      <c r="BK1636" s="70"/>
      <c r="BL1636" s="70"/>
      <c r="BM1636" s="70"/>
      <c r="BN1636" s="70"/>
      <c r="BO1636" s="70"/>
      <c r="BP1636" s="70"/>
      <c r="BQ1636" s="70"/>
      <c r="BR1636" s="70"/>
      <c r="BS1636" s="70"/>
      <c r="BT1636" s="70"/>
      <c r="BU1636" s="70"/>
      <c r="BV1636" s="70"/>
      <c r="BW1636" s="70"/>
      <c r="BX1636" s="70"/>
      <c r="BY1636" s="70"/>
      <c r="BZ1636" s="70"/>
      <c r="CA1636" s="70"/>
    </row>
    <row r="1637" spans="2:79" s="67" customFormat="1" hidden="1">
      <c r="B1637" s="85"/>
      <c r="C1637" s="86"/>
      <c r="D1637" s="250"/>
      <c r="E1637" s="84"/>
      <c r="F1637" s="70"/>
      <c r="G1637" s="70"/>
      <c r="H1637" s="70"/>
      <c r="I1637" s="70"/>
      <c r="J1637" s="70"/>
      <c r="K1637" s="70"/>
      <c r="L1637" s="70"/>
      <c r="M1637" s="70"/>
      <c r="N1637" s="70"/>
      <c r="O1637" s="70"/>
      <c r="P1637" s="70"/>
      <c r="Q1637" s="70"/>
      <c r="R1637" s="70"/>
      <c r="S1637" s="70"/>
      <c r="T1637" s="70"/>
      <c r="U1637" s="70"/>
      <c r="V1637" s="70"/>
      <c r="W1637" s="70"/>
      <c r="X1637" s="70"/>
      <c r="Y1637" s="70"/>
      <c r="Z1637" s="70"/>
      <c r="AA1637" s="70"/>
      <c r="AB1637" s="70"/>
      <c r="AC1637" s="70"/>
      <c r="AD1637" s="70"/>
      <c r="AE1637" s="70"/>
      <c r="AF1637" s="70"/>
      <c r="AG1637" s="70"/>
      <c r="AH1637" s="70"/>
      <c r="AI1637" s="70"/>
      <c r="AJ1637" s="70"/>
      <c r="AK1637" s="70"/>
      <c r="AL1637" s="70"/>
      <c r="AM1637" s="70"/>
      <c r="AN1637" s="70"/>
      <c r="AO1637" s="70"/>
      <c r="AP1637" s="70"/>
      <c r="AQ1637" s="70"/>
      <c r="AR1637" s="70"/>
      <c r="AS1637" s="70"/>
      <c r="AT1637" s="70"/>
      <c r="AU1637" s="70"/>
      <c r="AV1637" s="70"/>
      <c r="AW1637" s="70"/>
      <c r="AX1637" s="70"/>
      <c r="AY1637" s="70"/>
      <c r="AZ1637" s="70"/>
      <c r="BA1637" s="70"/>
      <c r="BB1637" s="70"/>
      <c r="BC1637" s="70"/>
      <c r="BD1637" s="70"/>
      <c r="BE1637" s="70"/>
      <c r="BF1637" s="70"/>
      <c r="BG1637" s="70"/>
      <c r="BH1637" s="70"/>
      <c r="BI1637" s="70"/>
      <c r="BJ1637" s="70"/>
      <c r="BK1637" s="70"/>
      <c r="BL1637" s="70"/>
      <c r="BM1637" s="70"/>
      <c r="BN1637" s="70"/>
      <c r="BO1637" s="70"/>
      <c r="BP1637" s="70"/>
      <c r="BQ1637" s="70"/>
      <c r="BR1637" s="70"/>
      <c r="BS1637" s="70"/>
      <c r="BT1637" s="70"/>
      <c r="BU1637" s="70"/>
      <c r="BV1637" s="70"/>
      <c r="BW1637" s="70"/>
      <c r="BX1637" s="70"/>
      <c r="BY1637" s="70"/>
      <c r="BZ1637" s="70"/>
      <c r="CA1637" s="70"/>
    </row>
    <row r="1638" spans="2:79" s="67" customFormat="1" hidden="1">
      <c r="B1638" s="85"/>
      <c r="C1638" s="86"/>
      <c r="D1638" s="250"/>
      <c r="E1638" s="84"/>
      <c r="F1638" s="70"/>
      <c r="G1638" s="70"/>
      <c r="H1638" s="70"/>
      <c r="I1638" s="70"/>
      <c r="J1638" s="70"/>
      <c r="K1638" s="70"/>
      <c r="L1638" s="70"/>
      <c r="M1638" s="70"/>
      <c r="N1638" s="70"/>
      <c r="O1638" s="70"/>
      <c r="P1638" s="70"/>
      <c r="Q1638" s="70"/>
      <c r="R1638" s="70"/>
      <c r="S1638" s="70"/>
      <c r="T1638" s="70"/>
      <c r="U1638" s="70"/>
      <c r="V1638" s="70"/>
      <c r="W1638" s="70"/>
      <c r="X1638" s="70"/>
      <c r="Y1638" s="70"/>
      <c r="Z1638" s="70"/>
      <c r="AA1638" s="70"/>
      <c r="AB1638" s="70"/>
      <c r="AC1638" s="70"/>
      <c r="AD1638" s="70"/>
      <c r="AE1638" s="70"/>
      <c r="AF1638" s="70"/>
      <c r="AG1638" s="70"/>
      <c r="AH1638" s="70"/>
      <c r="AI1638" s="70"/>
      <c r="AJ1638" s="70"/>
      <c r="AK1638" s="70"/>
      <c r="AL1638" s="70"/>
      <c r="AM1638" s="70"/>
      <c r="AN1638" s="70"/>
      <c r="AO1638" s="70"/>
      <c r="AP1638" s="70"/>
      <c r="AQ1638" s="70"/>
      <c r="AR1638" s="70"/>
      <c r="AS1638" s="70"/>
      <c r="AT1638" s="70"/>
      <c r="AU1638" s="70"/>
      <c r="AV1638" s="70"/>
      <c r="AW1638" s="70"/>
      <c r="AX1638" s="70"/>
      <c r="AY1638" s="70"/>
      <c r="AZ1638" s="70"/>
      <c r="BA1638" s="70"/>
      <c r="BB1638" s="70"/>
      <c r="BC1638" s="70"/>
      <c r="BD1638" s="70"/>
      <c r="BE1638" s="70"/>
      <c r="BF1638" s="70"/>
      <c r="BG1638" s="70"/>
      <c r="BH1638" s="70"/>
      <c r="BI1638" s="70"/>
      <c r="BJ1638" s="70"/>
      <c r="BK1638" s="70"/>
      <c r="BL1638" s="70"/>
      <c r="BM1638" s="70"/>
      <c r="BN1638" s="70"/>
      <c r="BO1638" s="70"/>
      <c r="BP1638" s="70"/>
      <c r="BQ1638" s="70"/>
      <c r="BR1638" s="70"/>
      <c r="BS1638" s="70"/>
      <c r="BT1638" s="70"/>
      <c r="BU1638" s="70"/>
      <c r="BV1638" s="70"/>
      <c r="BW1638" s="70"/>
      <c r="BX1638" s="70"/>
      <c r="BY1638" s="70"/>
      <c r="BZ1638" s="70"/>
      <c r="CA1638" s="70"/>
    </row>
    <row r="1639" spans="2:79" s="67" customFormat="1" hidden="1">
      <c r="B1639" s="85"/>
      <c r="C1639" s="86"/>
      <c r="D1639" s="250"/>
      <c r="E1639" s="84"/>
      <c r="F1639" s="70"/>
      <c r="G1639" s="70"/>
      <c r="H1639" s="70"/>
      <c r="I1639" s="70"/>
      <c r="J1639" s="70"/>
      <c r="K1639" s="70"/>
      <c r="L1639" s="70"/>
      <c r="M1639" s="70"/>
      <c r="N1639" s="70"/>
      <c r="O1639" s="70"/>
      <c r="P1639" s="70"/>
      <c r="Q1639" s="70"/>
      <c r="R1639" s="70"/>
      <c r="S1639" s="70"/>
      <c r="T1639" s="70"/>
      <c r="U1639" s="70"/>
      <c r="V1639" s="70"/>
      <c r="W1639" s="70"/>
      <c r="X1639" s="70"/>
      <c r="Y1639" s="70"/>
      <c r="Z1639" s="70"/>
      <c r="AA1639" s="70"/>
      <c r="AB1639" s="70"/>
      <c r="AC1639" s="70"/>
      <c r="AD1639" s="70"/>
      <c r="AE1639" s="70"/>
      <c r="AF1639" s="70"/>
      <c r="AG1639" s="70"/>
      <c r="AH1639" s="70"/>
      <c r="AI1639" s="70"/>
      <c r="AJ1639" s="70"/>
      <c r="AK1639" s="70"/>
      <c r="AL1639" s="70"/>
      <c r="AM1639" s="70"/>
      <c r="AN1639" s="70"/>
      <c r="AO1639" s="70"/>
      <c r="AP1639" s="70"/>
      <c r="AQ1639" s="70"/>
      <c r="AR1639" s="70"/>
      <c r="AS1639" s="70"/>
      <c r="AT1639" s="70"/>
      <c r="AU1639" s="70"/>
      <c r="AV1639" s="70"/>
      <c r="AW1639" s="70"/>
      <c r="AX1639" s="70"/>
      <c r="AY1639" s="70"/>
      <c r="AZ1639" s="70"/>
      <c r="BA1639" s="70"/>
      <c r="BB1639" s="70"/>
      <c r="BC1639" s="70"/>
      <c r="BD1639" s="70"/>
      <c r="BE1639" s="70"/>
      <c r="BF1639" s="70"/>
      <c r="BG1639" s="70"/>
      <c r="BH1639" s="70"/>
      <c r="BI1639" s="70"/>
      <c r="BJ1639" s="70"/>
      <c r="BK1639" s="70"/>
      <c r="BL1639" s="70"/>
      <c r="BM1639" s="70"/>
      <c r="BN1639" s="70"/>
      <c r="BO1639" s="70"/>
      <c r="BP1639" s="70"/>
      <c r="BQ1639" s="70"/>
      <c r="BR1639" s="70"/>
      <c r="BS1639" s="70"/>
      <c r="BT1639" s="70"/>
      <c r="BU1639" s="70"/>
      <c r="BV1639" s="70"/>
      <c r="BW1639" s="70"/>
      <c r="BX1639" s="70"/>
      <c r="BY1639" s="70"/>
      <c r="BZ1639" s="70"/>
      <c r="CA1639" s="70"/>
    </row>
    <row r="1640" spans="2:79" s="67" customFormat="1" hidden="1">
      <c r="B1640" s="85"/>
      <c r="C1640" s="86"/>
      <c r="D1640" s="250"/>
      <c r="E1640" s="84"/>
      <c r="F1640" s="70"/>
      <c r="G1640" s="70"/>
      <c r="H1640" s="70"/>
      <c r="I1640" s="70"/>
      <c r="J1640" s="70"/>
      <c r="K1640" s="70"/>
      <c r="L1640" s="70"/>
      <c r="M1640" s="70"/>
      <c r="N1640" s="70"/>
      <c r="O1640" s="70"/>
      <c r="P1640" s="70"/>
      <c r="Q1640" s="70"/>
      <c r="R1640" s="70"/>
      <c r="S1640" s="70"/>
      <c r="T1640" s="70"/>
      <c r="U1640" s="70"/>
      <c r="V1640" s="70"/>
      <c r="W1640" s="70"/>
      <c r="X1640" s="70"/>
      <c r="Y1640" s="70"/>
      <c r="Z1640" s="70"/>
      <c r="AA1640" s="70"/>
      <c r="AB1640" s="70"/>
      <c r="AC1640" s="70"/>
      <c r="AD1640" s="70"/>
      <c r="AE1640" s="70"/>
      <c r="AF1640" s="70"/>
      <c r="AG1640" s="70"/>
      <c r="AH1640" s="70"/>
      <c r="AI1640" s="70"/>
      <c r="AJ1640" s="70"/>
      <c r="AK1640" s="70"/>
      <c r="AL1640" s="70"/>
      <c r="AM1640" s="70"/>
      <c r="AN1640" s="70"/>
      <c r="AO1640" s="70"/>
      <c r="AP1640" s="70"/>
      <c r="AQ1640" s="70"/>
      <c r="AR1640" s="70"/>
      <c r="AS1640" s="70"/>
      <c r="AT1640" s="70"/>
      <c r="AU1640" s="70"/>
      <c r="AV1640" s="70"/>
      <c r="AW1640" s="70"/>
      <c r="AX1640" s="70"/>
      <c r="AY1640" s="70"/>
      <c r="AZ1640" s="70"/>
      <c r="BA1640" s="70"/>
      <c r="BB1640" s="70"/>
      <c r="BC1640" s="70"/>
      <c r="BD1640" s="70"/>
      <c r="BE1640" s="70"/>
      <c r="BF1640" s="70"/>
      <c r="BG1640" s="70"/>
      <c r="BH1640" s="70"/>
      <c r="BI1640" s="70"/>
      <c r="BJ1640" s="70"/>
      <c r="BK1640" s="70"/>
      <c r="BL1640" s="70"/>
      <c r="BM1640" s="70"/>
      <c r="BN1640" s="70"/>
      <c r="BO1640" s="70"/>
      <c r="BP1640" s="70"/>
      <c r="BQ1640" s="70"/>
      <c r="BR1640" s="70"/>
      <c r="BS1640" s="70"/>
      <c r="BT1640" s="70"/>
      <c r="BU1640" s="70"/>
      <c r="BV1640" s="70"/>
      <c r="BW1640" s="70"/>
      <c r="BX1640" s="70"/>
      <c r="BY1640" s="70"/>
      <c r="BZ1640" s="70"/>
      <c r="CA1640" s="70"/>
    </row>
    <row r="1641" spans="2:79" s="67" customFormat="1" hidden="1">
      <c r="B1641" s="85"/>
      <c r="C1641" s="86"/>
      <c r="D1641" s="250"/>
      <c r="E1641" s="84"/>
      <c r="F1641" s="70"/>
      <c r="G1641" s="70"/>
      <c r="H1641" s="70"/>
      <c r="I1641" s="70"/>
      <c r="J1641" s="70"/>
      <c r="K1641" s="70"/>
      <c r="L1641" s="70"/>
      <c r="M1641" s="70"/>
      <c r="N1641" s="70"/>
      <c r="O1641" s="70"/>
      <c r="P1641" s="70"/>
      <c r="Q1641" s="70"/>
      <c r="R1641" s="70"/>
      <c r="S1641" s="70"/>
      <c r="T1641" s="70"/>
      <c r="U1641" s="70"/>
      <c r="V1641" s="70"/>
      <c r="W1641" s="70"/>
      <c r="X1641" s="70"/>
      <c r="Y1641" s="70"/>
      <c r="Z1641" s="70"/>
      <c r="AA1641" s="70"/>
      <c r="AB1641" s="70"/>
      <c r="AC1641" s="70"/>
      <c r="AD1641" s="70"/>
      <c r="AE1641" s="70"/>
      <c r="AF1641" s="70"/>
      <c r="AG1641" s="70"/>
      <c r="AH1641" s="70"/>
      <c r="AI1641" s="70"/>
      <c r="AJ1641" s="70"/>
      <c r="AK1641" s="70"/>
      <c r="AL1641" s="70"/>
      <c r="AM1641" s="70"/>
      <c r="AN1641" s="70"/>
      <c r="AO1641" s="70"/>
      <c r="AP1641" s="70"/>
      <c r="AQ1641" s="70"/>
      <c r="AR1641" s="70"/>
      <c r="AS1641" s="70"/>
      <c r="AT1641" s="70"/>
      <c r="AU1641" s="70"/>
      <c r="AV1641" s="70"/>
      <c r="AW1641" s="70"/>
      <c r="AX1641" s="70"/>
      <c r="AY1641" s="70"/>
      <c r="AZ1641" s="70"/>
      <c r="BA1641" s="70"/>
      <c r="BB1641" s="70"/>
      <c r="BC1641" s="70"/>
      <c r="BD1641" s="70"/>
      <c r="BE1641" s="70"/>
      <c r="BF1641" s="70"/>
      <c r="BG1641" s="70"/>
      <c r="BH1641" s="70"/>
      <c r="BI1641" s="70"/>
      <c r="BJ1641" s="70"/>
      <c r="BK1641" s="70"/>
      <c r="BL1641" s="70"/>
      <c r="BM1641" s="70"/>
      <c r="BN1641" s="70"/>
      <c r="BO1641" s="70"/>
      <c r="BP1641" s="70"/>
      <c r="BQ1641" s="70"/>
      <c r="BR1641" s="70"/>
      <c r="BS1641" s="70"/>
      <c r="BT1641" s="70"/>
      <c r="BU1641" s="70"/>
      <c r="BV1641" s="70"/>
      <c r="BW1641" s="70"/>
      <c r="BX1641" s="70"/>
      <c r="BY1641" s="70"/>
      <c r="BZ1641" s="70"/>
      <c r="CA1641" s="70"/>
    </row>
    <row r="1642" spans="2:79" s="67" customFormat="1" hidden="1">
      <c r="B1642" s="85"/>
      <c r="C1642" s="86"/>
      <c r="D1642" s="250"/>
      <c r="E1642" s="84"/>
      <c r="F1642" s="70"/>
      <c r="G1642" s="70"/>
      <c r="H1642" s="70"/>
      <c r="I1642" s="70"/>
      <c r="J1642" s="70"/>
      <c r="K1642" s="70"/>
      <c r="L1642" s="70"/>
      <c r="M1642" s="70"/>
      <c r="N1642" s="70"/>
      <c r="O1642" s="70"/>
      <c r="P1642" s="70"/>
      <c r="Q1642" s="70"/>
      <c r="R1642" s="70"/>
      <c r="S1642" s="70"/>
      <c r="T1642" s="70"/>
      <c r="U1642" s="70"/>
      <c r="V1642" s="70"/>
      <c r="W1642" s="70"/>
      <c r="X1642" s="70"/>
      <c r="Y1642" s="70"/>
      <c r="Z1642" s="70"/>
      <c r="AA1642" s="70"/>
      <c r="AB1642" s="70"/>
      <c r="AC1642" s="70"/>
      <c r="AD1642" s="70"/>
      <c r="AE1642" s="70"/>
      <c r="AF1642" s="70"/>
      <c r="AG1642" s="70"/>
      <c r="AH1642" s="70"/>
      <c r="AI1642" s="70"/>
      <c r="AJ1642" s="70"/>
      <c r="AK1642" s="70"/>
      <c r="AL1642" s="70"/>
      <c r="AM1642" s="70"/>
      <c r="AN1642" s="70"/>
      <c r="AO1642" s="70"/>
      <c r="AP1642" s="70"/>
      <c r="AQ1642" s="70"/>
      <c r="AR1642" s="70"/>
      <c r="AS1642" s="70"/>
      <c r="AT1642" s="70"/>
      <c r="AU1642" s="70"/>
      <c r="AV1642" s="70"/>
      <c r="AW1642" s="70"/>
      <c r="AX1642" s="70"/>
      <c r="AY1642" s="70"/>
      <c r="AZ1642" s="70"/>
      <c r="BA1642" s="70"/>
      <c r="BB1642" s="70"/>
      <c r="BC1642" s="70"/>
      <c r="BD1642" s="70"/>
      <c r="BE1642" s="70"/>
      <c r="BF1642" s="70"/>
      <c r="BG1642" s="70"/>
      <c r="BH1642" s="70"/>
      <c r="BI1642" s="70"/>
      <c r="BJ1642" s="70"/>
      <c r="BK1642" s="70"/>
      <c r="BL1642" s="70"/>
      <c r="BM1642" s="70"/>
      <c r="BN1642" s="70"/>
      <c r="BO1642" s="70"/>
      <c r="BP1642" s="70"/>
      <c r="BQ1642" s="70"/>
      <c r="BR1642" s="70"/>
      <c r="BS1642" s="70"/>
      <c r="BT1642" s="70"/>
      <c r="BU1642" s="70"/>
      <c r="BV1642" s="70"/>
      <c r="BW1642" s="70"/>
      <c r="BX1642" s="70"/>
      <c r="BY1642" s="70"/>
      <c r="BZ1642" s="70"/>
      <c r="CA1642" s="70"/>
    </row>
    <row r="1643" spans="2:79" s="67" customFormat="1" hidden="1">
      <c r="B1643" s="85"/>
      <c r="C1643" s="86"/>
      <c r="D1643" s="250"/>
      <c r="E1643" s="84"/>
      <c r="F1643" s="70"/>
      <c r="G1643" s="70"/>
      <c r="H1643" s="70"/>
      <c r="I1643" s="70"/>
      <c r="J1643" s="70"/>
      <c r="K1643" s="70"/>
      <c r="L1643" s="70"/>
      <c r="M1643" s="70"/>
      <c r="N1643" s="70"/>
      <c r="O1643" s="70"/>
      <c r="P1643" s="70"/>
      <c r="Q1643" s="70"/>
      <c r="R1643" s="70"/>
      <c r="S1643" s="70"/>
      <c r="T1643" s="70"/>
      <c r="U1643" s="70"/>
      <c r="V1643" s="70"/>
      <c r="W1643" s="70"/>
      <c r="X1643" s="70"/>
      <c r="Y1643" s="70"/>
      <c r="Z1643" s="70"/>
      <c r="AA1643" s="70"/>
      <c r="AB1643" s="70"/>
      <c r="AC1643" s="70"/>
      <c r="AD1643" s="70"/>
      <c r="AE1643" s="70"/>
      <c r="AF1643" s="70"/>
      <c r="AG1643" s="70"/>
      <c r="AH1643" s="70"/>
      <c r="AI1643" s="70"/>
      <c r="AJ1643" s="70"/>
      <c r="AK1643" s="70"/>
      <c r="AL1643" s="70"/>
      <c r="AM1643" s="70"/>
      <c r="AN1643" s="70"/>
      <c r="AO1643" s="70"/>
      <c r="AP1643" s="70"/>
      <c r="AQ1643" s="70"/>
      <c r="AR1643" s="70"/>
      <c r="AS1643" s="70"/>
      <c r="AT1643" s="70"/>
      <c r="AU1643" s="70"/>
      <c r="AV1643" s="70"/>
      <c r="AW1643" s="70"/>
      <c r="AX1643" s="70"/>
      <c r="AY1643" s="70"/>
      <c r="AZ1643" s="70"/>
      <c r="BA1643" s="70"/>
      <c r="BB1643" s="70"/>
      <c r="BC1643" s="70"/>
      <c r="BD1643" s="70"/>
      <c r="BE1643" s="70"/>
      <c r="BF1643" s="70"/>
      <c r="BG1643" s="70"/>
      <c r="BH1643" s="70"/>
      <c r="BI1643" s="70"/>
      <c r="BJ1643" s="70"/>
      <c r="BK1643" s="70"/>
      <c r="BL1643" s="70"/>
      <c r="BM1643" s="70"/>
      <c r="BN1643" s="70"/>
      <c r="BO1643" s="70"/>
      <c r="BP1643" s="70"/>
      <c r="BQ1643" s="70"/>
      <c r="BR1643" s="70"/>
      <c r="BS1643" s="70"/>
      <c r="BT1643" s="70"/>
      <c r="BU1643" s="70"/>
      <c r="BV1643" s="70"/>
      <c r="BW1643" s="70"/>
      <c r="BX1643" s="70"/>
      <c r="BY1643" s="70"/>
      <c r="BZ1643" s="70"/>
      <c r="CA1643" s="70"/>
    </row>
    <row r="1644" spans="2:79" s="67" customFormat="1" hidden="1">
      <c r="B1644" s="85"/>
      <c r="C1644" s="86"/>
      <c r="D1644" s="250"/>
      <c r="E1644" s="84"/>
      <c r="F1644" s="70"/>
      <c r="G1644" s="70"/>
      <c r="H1644" s="70"/>
      <c r="I1644" s="70"/>
      <c r="J1644" s="70"/>
      <c r="K1644" s="70"/>
      <c r="L1644" s="70"/>
      <c r="M1644" s="70"/>
      <c r="N1644" s="70"/>
      <c r="O1644" s="70"/>
      <c r="P1644" s="70"/>
      <c r="Q1644" s="70"/>
      <c r="R1644" s="70"/>
      <c r="S1644" s="70"/>
      <c r="T1644" s="70"/>
      <c r="U1644" s="70"/>
      <c r="V1644" s="70"/>
      <c r="W1644" s="70"/>
      <c r="X1644" s="70"/>
      <c r="Y1644" s="70"/>
      <c r="Z1644" s="70"/>
      <c r="AA1644" s="70"/>
      <c r="AB1644" s="70"/>
      <c r="AC1644" s="70"/>
      <c r="AD1644" s="70"/>
      <c r="AE1644" s="70"/>
      <c r="AF1644" s="70"/>
      <c r="AG1644" s="70"/>
      <c r="AH1644" s="70"/>
      <c r="AI1644" s="70"/>
      <c r="AJ1644" s="70"/>
      <c r="AK1644" s="70"/>
      <c r="AL1644" s="70"/>
      <c r="AM1644" s="70"/>
      <c r="AN1644" s="70"/>
      <c r="AO1644" s="70"/>
      <c r="AP1644" s="70"/>
      <c r="AQ1644" s="70"/>
      <c r="AR1644" s="70"/>
      <c r="AS1644" s="70"/>
      <c r="AT1644" s="70"/>
      <c r="AU1644" s="70"/>
      <c r="AV1644" s="70"/>
      <c r="AW1644" s="70"/>
      <c r="AX1644" s="70"/>
      <c r="AY1644" s="70"/>
      <c r="AZ1644" s="70"/>
      <c r="BA1644" s="70"/>
      <c r="BB1644" s="70"/>
      <c r="BC1644" s="70"/>
      <c r="BD1644" s="70"/>
      <c r="BE1644" s="70"/>
      <c r="BF1644" s="70"/>
      <c r="BG1644" s="70"/>
      <c r="BH1644" s="70"/>
      <c r="BI1644" s="70"/>
      <c r="BJ1644" s="70"/>
      <c r="BK1644" s="70"/>
      <c r="BL1644" s="70"/>
      <c r="BM1644" s="70"/>
      <c r="BN1644" s="70"/>
      <c r="BO1644" s="70"/>
      <c r="BP1644" s="70"/>
      <c r="BQ1644" s="70"/>
      <c r="BR1644" s="70"/>
      <c r="BS1644" s="70"/>
      <c r="BT1644" s="70"/>
      <c r="BU1644" s="70"/>
      <c r="BV1644" s="70"/>
      <c r="BW1644" s="70"/>
      <c r="BX1644" s="70"/>
      <c r="BY1644" s="70"/>
      <c r="BZ1644" s="70"/>
      <c r="CA1644" s="70"/>
    </row>
    <row r="1645" spans="2:79" s="67" customFormat="1" hidden="1">
      <c r="B1645" s="85"/>
      <c r="C1645" s="86"/>
      <c r="D1645" s="250"/>
      <c r="E1645" s="84"/>
      <c r="F1645" s="70"/>
      <c r="G1645" s="70"/>
      <c r="H1645" s="70"/>
      <c r="I1645" s="70"/>
      <c r="J1645" s="70"/>
      <c r="K1645" s="70"/>
      <c r="L1645" s="70"/>
      <c r="M1645" s="70"/>
      <c r="N1645" s="70"/>
      <c r="O1645" s="70"/>
      <c r="P1645" s="70"/>
      <c r="Q1645" s="70"/>
      <c r="R1645" s="70"/>
      <c r="S1645" s="70"/>
      <c r="T1645" s="70"/>
      <c r="U1645" s="70"/>
      <c r="V1645" s="70"/>
      <c r="W1645" s="70"/>
      <c r="X1645" s="70"/>
      <c r="Y1645" s="70"/>
      <c r="Z1645" s="70"/>
      <c r="AA1645" s="70"/>
      <c r="AB1645" s="70"/>
      <c r="AC1645" s="70"/>
      <c r="AD1645" s="70"/>
      <c r="AE1645" s="70"/>
      <c r="AF1645" s="70"/>
      <c r="AG1645" s="70"/>
      <c r="AH1645" s="70"/>
      <c r="AI1645" s="70"/>
      <c r="AJ1645" s="70"/>
      <c r="AK1645" s="70"/>
      <c r="AL1645" s="70"/>
      <c r="AM1645" s="70"/>
      <c r="AN1645" s="70"/>
      <c r="AO1645" s="70"/>
      <c r="AP1645" s="70"/>
      <c r="AQ1645" s="70"/>
      <c r="AR1645" s="70"/>
      <c r="AS1645" s="70"/>
      <c r="AT1645" s="70"/>
      <c r="AU1645" s="70"/>
      <c r="AV1645" s="70"/>
      <c r="AW1645" s="70"/>
      <c r="AX1645" s="70"/>
      <c r="AY1645" s="70"/>
      <c r="AZ1645" s="70"/>
      <c r="BA1645" s="70"/>
      <c r="BB1645" s="70"/>
      <c r="BC1645" s="70"/>
      <c r="BD1645" s="70"/>
      <c r="BE1645" s="70"/>
      <c r="BF1645" s="70"/>
      <c r="BG1645" s="70"/>
      <c r="BH1645" s="70"/>
      <c r="BI1645" s="70"/>
      <c r="BJ1645" s="70"/>
      <c r="BK1645" s="70"/>
      <c r="BL1645" s="70"/>
      <c r="BM1645" s="70"/>
      <c r="BN1645" s="70"/>
      <c r="BO1645" s="70"/>
      <c r="BP1645" s="70"/>
      <c r="BQ1645" s="70"/>
      <c r="BR1645" s="70"/>
      <c r="BS1645" s="70"/>
      <c r="BT1645" s="70"/>
      <c r="BU1645" s="70"/>
      <c r="BV1645" s="70"/>
      <c r="BW1645" s="70"/>
      <c r="BX1645" s="70"/>
      <c r="BY1645" s="70"/>
      <c r="BZ1645" s="70"/>
      <c r="CA1645" s="70"/>
    </row>
    <row r="1646" spans="2:79" s="67" customFormat="1" hidden="1">
      <c r="B1646" s="85"/>
      <c r="C1646" s="86"/>
      <c r="D1646" s="250"/>
      <c r="E1646" s="84"/>
      <c r="F1646" s="70"/>
      <c r="G1646" s="70"/>
      <c r="H1646" s="70"/>
      <c r="I1646" s="70"/>
      <c r="J1646" s="70"/>
      <c r="K1646" s="70"/>
      <c r="L1646" s="70"/>
      <c r="M1646" s="70"/>
      <c r="N1646" s="70"/>
      <c r="O1646" s="70"/>
      <c r="P1646" s="70"/>
      <c r="Q1646" s="70"/>
      <c r="R1646" s="70"/>
      <c r="S1646" s="70"/>
      <c r="T1646" s="70"/>
      <c r="U1646" s="70"/>
      <c r="V1646" s="70"/>
      <c r="W1646" s="70"/>
      <c r="X1646" s="70"/>
      <c r="Y1646" s="70"/>
      <c r="Z1646" s="70"/>
      <c r="AA1646" s="70"/>
      <c r="AB1646" s="70"/>
      <c r="AC1646" s="70"/>
      <c r="AD1646" s="70"/>
      <c r="AE1646" s="70"/>
      <c r="AF1646" s="70"/>
      <c r="AG1646" s="70"/>
      <c r="AH1646" s="70"/>
      <c r="AI1646" s="70"/>
      <c r="AJ1646" s="70"/>
      <c r="AK1646" s="70"/>
      <c r="AL1646" s="70"/>
      <c r="AM1646" s="70"/>
      <c r="AN1646" s="70"/>
      <c r="AO1646" s="70"/>
      <c r="AP1646" s="70"/>
      <c r="AQ1646" s="70"/>
      <c r="AR1646" s="70"/>
      <c r="AS1646" s="70"/>
      <c r="AT1646" s="70"/>
      <c r="AU1646" s="70"/>
      <c r="AV1646" s="70"/>
      <c r="AW1646" s="70"/>
      <c r="AX1646" s="70"/>
      <c r="AY1646" s="70"/>
      <c r="AZ1646" s="70"/>
      <c r="BA1646" s="70"/>
      <c r="BB1646" s="70"/>
      <c r="BC1646" s="70"/>
      <c r="BD1646" s="70"/>
      <c r="BE1646" s="70"/>
      <c r="BF1646" s="70"/>
      <c r="BG1646" s="70"/>
      <c r="BH1646" s="70"/>
      <c r="BI1646" s="70"/>
      <c r="BJ1646" s="70"/>
      <c r="BK1646" s="70"/>
      <c r="BL1646" s="70"/>
      <c r="BM1646" s="70"/>
      <c r="BN1646" s="70"/>
      <c r="BO1646" s="70"/>
      <c r="BP1646" s="70"/>
      <c r="BQ1646" s="70"/>
      <c r="BR1646" s="70"/>
      <c r="BS1646" s="70"/>
      <c r="BT1646" s="70"/>
      <c r="BU1646" s="70"/>
      <c r="BV1646" s="70"/>
      <c r="BW1646" s="70"/>
      <c r="BX1646" s="70"/>
      <c r="BY1646" s="70"/>
      <c r="BZ1646" s="70"/>
      <c r="CA1646" s="70"/>
    </row>
    <row r="1647" spans="2:79" s="67" customFormat="1" hidden="1">
      <c r="B1647" s="85"/>
      <c r="C1647" s="86"/>
      <c r="D1647" s="250"/>
      <c r="E1647" s="84"/>
      <c r="F1647" s="70"/>
      <c r="G1647" s="70"/>
      <c r="H1647" s="70"/>
      <c r="I1647" s="70"/>
      <c r="J1647" s="70"/>
      <c r="K1647" s="70"/>
      <c r="L1647" s="70"/>
      <c r="M1647" s="70"/>
      <c r="N1647" s="70"/>
      <c r="O1647" s="70"/>
      <c r="P1647" s="70"/>
      <c r="Q1647" s="70"/>
      <c r="R1647" s="70"/>
      <c r="S1647" s="70"/>
      <c r="T1647" s="70"/>
      <c r="U1647" s="70"/>
      <c r="V1647" s="70"/>
      <c r="W1647" s="70"/>
      <c r="X1647" s="70"/>
      <c r="Y1647" s="70"/>
      <c r="Z1647" s="70"/>
      <c r="AA1647" s="70"/>
      <c r="AB1647" s="70"/>
      <c r="AC1647" s="70"/>
      <c r="AD1647" s="70"/>
      <c r="AE1647" s="70"/>
      <c r="AF1647" s="70"/>
      <c r="AG1647" s="70"/>
      <c r="AH1647" s="70"/>
      <c r="AI1647" s="70"/>
      <c r="AJ1647" s="70"/>
      <c r="AK1647" s="70"/>
      <c r="AL1647" s="70"/>
      <c r="AM1647" s="70"/>
      <c r="AN1647" s="70"/>
      <c r="AO1647" s="70"/>
      <c r="AP1647" s="70"/>
      <c r="AQ1647" s="70"/>
      <c r="AR1647" s="70"/>
      <c r="AS1647" s="70"/>
      <c r="AT1647" s="70"/>
      <c r="AU1647" s="70"/>
      <c r="AV1647" s="70"/>
      <c r="AW1647" s="70"/>
      <c r="AX1647" s="70"/>
      <c r="AY1647" s="70"/>
      <c r="AZ1647" s="70"/>
      <c r="BA1647" s="70"/>
      <c r="BB1647" s="70"/>
      <c r="BC1647" s="70"/>
      <c r="BD1647" s="70"/>
      <c r="BE1647" s="70"/>
      <c r="BF1647" s="70"/>
      <c r="BG1647" s="70"/>
      <c r="BH1647" s="70"/>
      <c r="BI1647" s="70"/>
      <c r="BJ1647" s="70"/>
      <c r="BK1647" s="70"/>
      <c r="BL1647" s="70"/>
      <c r="BM1647" s="70"/>
      <c r="BN1647" s="70"/>
      <c r="BO1647" s="70"/>
      <c r="BP1647" s="70"/>
      <c r="BQ1647" s="70"/>
      <c r="BR1647" s="70"/>
      <c r="BS1647" s="70"/>
      <c r="BT1647" s="70"/>
      <c r="BU1647" s="70"/>
      <c r="BV1647" s="70"/>
      <c r="BW1647" s="70"/>
      <c r="BX1647" s="70"/>
      <c r="BY1647" s="70"/>
      <c r="BZ1647" s="70"/>
      <c r="CA1647" s="70"/>
    </row>
    <row r="1648" spans="2:79" s="67" customFormat="1" hidden="1">
      <c r="B1648" s="85"/>
      <c r="C1648" s="86"/>
      <c r="D1648" s="250"/>
      <c r="E1648" s="84"/>
      <c r="F1648" s="70"/>
      <c r="G1648" s="70"/>
      <c r="H1648" s="70"/>
      <c r="I1648" s="70"/>
      <c r="J1648" s="70"/>
      <c r="K1648" s="70"/>
      <c r="L1648" s="70"/>
      <c r="M1648" s="70"/>
      <c r="N1648" s="70"/>
      <c r="O1648" s="70"/>
      <c r="P1648" s="70"/>
      <c r="Q1648" s="70"/>
      <c r="R1648" s="70"/>
      <c r="S1648" s="70"/>
      <c r="T1648" s="70"/>
      <c r="U1648" s="70"/>
      <c r="V1648" s="70"/>
      <c r="W1648" s="70"/>
      <c r="X1648" s="70"/>
      <c r="Y1648" s="70"/>
      <c r="Z1648" s="70"/>
      <c r="AA1648" s="70"/>
      <c r="AB1648" s="70"/>
      <c r="AC1648" s="70"/>
      <c r="AD1648" s="70"/>
      <c r="AE1648" s="70"/>
      <c r="AF1648" s="70"/>
      <c r="AG1648" s="70"/>
      <c r="AH1648" s="70"/>
      <c r="AI1648" s="70"/>
      <c r="AJ1648" s="70"/>
      <c r="AK1648" s="70"/>
      <c r="AL1648" s="70"/>
      <c r="AM1648" s="70"/>
      <c r="AN1648" s="70"/>
      <c r="AO1648" s="70"/>
      <c r="AP1648" s="70"/>
      <c r="AQ1648" s="70"/>
      <c r="AR1648" s="70"/>
      <c r="AS1648" s="70"/>
      <c r="AT1648" s="70"/>
      <c r="AU1648" s="70"/>
      <c r="AV1648" s="70"/>
      <c r="AW1648" s="70"/>
      <c r="AX1648" s="70"/>
      <c r="AY1648" s="70"/>
      <c r="AZ1648" s="70"/>
      <c r="BA1648" s="70"/>
      <c r="BB1648" s="70"/>
      <c r="BC1648" s="70"/>
      <c r="BD1648" s="70"/>
      <c r="BE1648" s="70"/>
      <c r="BF1648" s="70"/>
      <c r="BG1648" s="70"/>
      <c r="BH1648" s="70"/>
      <c r="BI1648" s="70"/>
      <c r="BJ1648" s="70"/>
      <c r="BK1648" s="70"/>
      <c r="BL1648" s="70"/>
      <c r="BM1648" s="70"/>
      <c r="BN1648" s="70"/>
      <c r="BO1648" s="70"/>
      <c r="BP1648" s="70"/>
      <c r="BQ1648" s="70"/>
      <c r="BR1648" s="70"/>
      <c r="BS1648" s="70"/>
      <c r="BT1648" s="70"/>
      <c r="BU1648" s="70"/>
      <c r="BV1648" s="70"/>
      <c r="BW1648" s="70"/>
      <c r="BX1648" s="70"/>
      <c r="BY1648" s="70"/>
      <c r="BZ1648" s="70"/>
      <c r="CA1648" s="70"/>
    </row>
    <row r="1649" spans="2:79" s="67" customFormat="1" hidden="1">
      <c r="B1649" s="85"/>
      <c r="C1649" s="86"/>
      <c r="D1649" s="250"/>
      <c r="E1649" s="84"/>
      <c r="F1649" s="70"/>
      <c r="G1649" s="70"/>
      <c r="H1649" s="70"/>
      <c r="I1649" s="70"/>
      <c r="J1649" s="70"/>
      <c r="K1649" s="70"/>
      <c r="L1649" s="70"/>
      <c r="M1649" s="70"/>
      <c r="N1649" s="70"/>
      <c r="O1649" s="70"/>
      <c r="P1649" s="70"/>
      <c r="Q1649" s="70"/>
      <c r="R1649" s="70"/>
      <c r="S1649" s="70"/>
      <c r="T1649" s="70"/>
      <c r="U1649" s="70"/>
      <c r="V1649" s="70"/>
      <c r="W1649" s="70"/>
      <c r="X1649" s="70"/>
      <c r="Y1649" s="70"/>
      <c r="Z1649" s="70"/>
      <c r="AA1649" s="70"/>
      <c r="AB1649" s="70"/>
      <c r="AC1649" s="70"/>
      <c r="AD1649" s="70"/>
      <c r="AE1649" s="70"/>
      <c r="AF1649" s="70"/>
      <c r="AG1649" s="70"/>
      <c r="AH1649" s="70"/>
      <c r="AI1649" s="70"/>
      <c r="AJ1649" s="70"/>
      <c r="AK1649" s="70"/>
      <c r="AL1649" s="70"/>
      <c r="AM1649" s="70"/>
      <c r="AN1649" s="70"/>
      <c r="AO1649" s="70"/>
      <c r="AP1649" s="70"/>
      <c r="AQ1649" s="70"/>
      <c r="AR1649" s="70"/>
      <c r="AS1649" s="70"/>
      <c r="AT1649" s="70"/>
      <c r="AU1649" s="70"/>
      <c r="AV1649" s="70"/>
      <c r="AW1649" s="70"/>
      <c r="AX1649" s="70"/>
      <c r="AY1649" s="70"/>
      <c r="AZ1649" s="70"/>
      <c r="BA1649" s="70"/>
      <c r="BB1649" s="70"/>
      <c r="BC1649" s="70"/>
      <c r="BD1649" s="70"/>
      <c r="BE1649" s="70"/>
      <c r="BF1649" s="70"/>
      <c r="BG1649" s="70"/>
      <c r="BH1649" s="70"/>
      <c r="BI1649" s="70"/>
      <c r="BJ1649" s="70"/>
      <c r="BK1649" s="70"/>
      <c r="BL1649" s="70"/>
      <c r="BM1649" s="70"/>
      <c r="BN1649" s="70"/>
      <c r="BO1649" s="70"/>
      <c r="BP1649" s="70"/>
      <c r="BQ1649" s="70"/>
      <c r="BR1649" s="70"/>
      <c r="BS1649" s="70"/>
      <c r="BT1649" s="70"/>
      <c r="BU1649" s="70"/>
      <c r="BV1649" s="70"/>
      <c r="BW1649" s="70"/>
      <c r="BX1649" s="70"/>
      <c r="BY1649" s="70"/>
      <c r="BZ1649" s="70"/>
      <c r="CA1649" s="70"/>
    </row>
    <row r="1650" spans="2:79" s="67" customFormat="1" hidden="1">
      <c r="B1650" s="85"/>
      <c r="C1650" s="86"/>
      <c r="D1650" s="250"/>
      <c r="E1650" s="84"/>
      <c r="F1650" s="70"/>
      <c r="G1650" s="70"/>
      <c r="H1650" s="70"/>
      <c r="I1650" s="70"/>
      <c r="J1650" s="70"/>
      <c r="K1650" s="70"/>
      <c r="L1650" s="70"/>
      <c r="M1650" s="70"/>
      <c r="N1650" s="70"/>
      <c r="O1650" s="70"/>
      <c r="P1650" s="70"/>
      <c r="Q1650" s="70"/>
      <c r="R1650" s="70"/>
      <c r="S1650" s="70"/>
      <c r="T1650" s="70"/>
      <c r="U1650" s="70"/>
      <c r="V1650" s="70"/>
      <c r="W1650" s="70"/>
      <c r="X1650" s="70"/>
      <c r="Y1650" s="70"/>
      <c r="Z1650" s="70"/>
      <c r="AA1650" s="70"/>
      <c r="AB1650" s="70"/>
      <c r="AC1650" s="70"/>
      <c r="AD1650" s="70"/>
      <c r="AE1650" s="70"/>
      <c r="AF1650" s="70"/>
      <c r="AG1650" s="70"/>
      <c r="AH1650" s="70"/>
      <c r="AI1650" s="70"/>
      <c r="AJ1650" s="70"/>
      <c r="AK1650" s="70"/>
      <c r="AL1650" s="70"/>
      <c r="AM1650" s="70"/>
      <c r="AN1650" s="70"/>
      <c r="AO1650" s="70"/>
      <c r="AP1650" s="70"/>
      <c r="AQ1650" s="70"/>
      <c r="AR1650" s="70"/>
      <c r="AS1650" s="70"/>
      <c r="AT1650" s="70"/>
      <c r="AU1650" s="70"/>
      <c r="AV1650" s="70"/>
      <c r="AW1650" s="70"/>
      <c r="AX1650" s="70"/>
      <c r="AY1650" s="70"/>
      <c r="AZ1650" s="70"/>
      <c r="BA1650" s="70"/>
      <c r="BB1650" s="70"/>
      <c r="BC1650" s="70"/>
      <c r="BD1650" s="70"/>
      <c r="BE1650" s="70"/>
      <c r="BF1650" s="70"/>
      <c r="BG1650" s="70"/>
      <c r="BH1650" s="70"/>
      <c r="BI1650" s="70"/>
      <c r="BJ1650" s="70"/>
      <c r="BK1650" s="70"/>
      <c r="BL1650" s="70"/>
      <c r="BM1650" s="70"/>
      <c r="BN1650" s="70"/>
      <c r="BO1650" s="70"/>
      <c r="BP1650" s="70"/>
      <c r="BQ1650" s="70"/>
      <c r="BR1650" s="70"/>
      <c r="BS1650" s="70"/>
      <c r="BT1650" s="70"/>
      <c r="BU1650" s="70"/>
      <c r="BV1650" s="70"/>
      <c r="BW1650" s="70"/>
      <c r="BX1650" s="70"/>
      <c r="BY1650" s="70"/>
      <c r="BZ1650" s="70"/>
      <c r="CA1650" s="70"/>
    </row>
    <row r="1651" spans="2:79" s="67" customFormat="1" hidden="1">
      <c r="B1651" s="85"/>
      <c r="C1651" s="86"/>
      <c r="D1651" s="250"/>
      <c r="E1651" s="84"/>
      <c r="F1651" s="70"/>
      <c r="G1651" s="70"/>
      <c r="H1651" s="70"/>
      <c r="I1651" s="70"/>
      <c r="J1651" s="70"/>
      <c r="K1651" s="70"/>
      <c r="L1651" s="70"/>
      <c r="M1651" s="70"/>
      <c r="N1651" s="70"/>
      <c r="O1651" s="70"/>
      <c r="P1651" s="70"/>
      <c r="Q1651" s="70"/>
      <c r="R1651" s="70"/>
      <c r="S1651" s="70"/>
      <c r="T1651" s="70"/>
      <c r="U1651" s="70"/>
      <c r="V1651" s="70"/>
      <c r="W1651" s="70"/>
      <c r="X1651" s="70"/>
      <c r="Y1651" s="70"/>
      <c r="Z1651" s="70"/>
      <c r="AA1651" s="70"/>
      <c r="AB1651" s="70"/>
      <c r="AC1651" s="70"/>
      <c r="AD1651" s="70"/>
      <c r="AE1651" s="70"/>
      <c r="AF1651" s="70"/>
      <c r="AG1651" s="70"/>
      <c r="AH1651" s="70"/>
      <c r="AI1651" s="70"/>
      <c r="AJ1651" s="70"/>
      <c r="AK1651" s="70"/>
      <c r="AL1651" s="70"/>
      <c r="AM1651" s="70"/>
      <c r="AN1651" s="70"/>
      <c r="AO1651" s="70"/>
      <c r="AP1651" s="70"/>
      <c r="AQ1651" s="70"/>
      <c r="AR1651" s="70"/>
      <c r="AS1651" s="70"/>
      <c r="AT1651" s="70"/>
      <c r="AU1651" s="70"/>
      <c r="AV1651" s="70"/>
      <c r="AW1651" s="70"/>
      <c r="AX1651" s="70"/>
      <c r="AY1651" s="70"/>
      <c r="AZ1651" s="70"/>
      <c r="BA1651" s="70"/>
      <c r="BB1651" s="70"/>
      <c r="BC1651" s="70"/>
      <c r="BD1651" s="70"/>
      <c r="BE1651" s="70"/>
      <c r="BF1651" s="70"/>
      <c r="BG1651" s="70"/>
      <c r="BH1651" s="70"/>
      <c r="BI1651" s="70"/>
      <c r="BJ1651" s="70"/>
      <c r="BK1651" s="70"/>
      <c r="BL1651" s="70"/>
      <c r="BM1651" s="70"/>
      <c r="BN1651" s="70"/>
      <c r="BO1651" s="70"/>
      <c r="BP1651" s="70"/>
      <c r="BQ1651" s="70"/>
      <c r="BR1651" s="70"/>
      <c r="BS1651" s="70"/>
      <c r="BT1651" s="70"/>
      <c r="BU1651" s="70"/>
      <c r="BV1651" s="70"/>
      <c r="BW1651" s="70"/>
      <c r="BX1651" s="70"/>
      <c r="BY1651" s="70"/>
      <c r="BZ1651" s="70"/>
      <c r="CA1651" s="70"/>
    </row>
    <row r="1652" spans="2:79" s="67" customFormat="1" hidden="1">
      <c r="B1652" s="85"/>
      <c r="C1652" s="86"/>
      <c r="D1652" s="250"/>
      <c r="E1652" s="84"/>
      <c r="F1652" s="70"/>
      <c r="G1652" s="70"/>
      <c r="H1652" s="70"/>
      <c r="I1652" s="70"/>
      <c r="J1652" s="70"/>
      <c r="K1652" s="70"/>
      <c r="L1652" s="70"/>
      <c r="M1652" s="70"/>
      <c r="N1652" s="70"/>
      <c r="O1652" s="70"/>
      <c r="P1652" s="70"/>
      <c r="Q1652" s="70"/>
      <c r="R1652" s="70"/>
      <c r="S1652" s="70"/>
      <c r="T1652" s="70"/>
      <c r="U1652" s="70"/>
      <c r="V1652" s="70"/>
      <c r="W1652" s="70"/>
      <c r="X1652" s="70"/>
      <c r="Y1652" s="70"/>
      <c r="Z1652" s="70"/>
      <c r="AA1652" s="70"/>
      <c r="AB1652" s="70"/>
      <c r="AC1652" s="70"/>
      <c r="AD1652" s="70"/>
      <c r="AE1652" s="70"/>
      <c r="AF1652" s="70"/>
      <c r="AG1652" s="70"/>
      <c r="AH1652" s="70"/>
      <c r="AI1652" s="70"/>
      <c r="AJ1652" s="70"/>
      <c r="AK1652" s="70"/>
      <c r="AL1652" s="70"/>
      <c r="AM1652" s="70"/>
      <c r="AN1652" s="70"/>
      <c r="AO1652" s="70"/>
      <c r="AP1652" s="70"/>
      <c r="AQ1652" s="70"/>
      <c r="AR1652" s="70"/>
      <c r="AS1652" s="70"/>
      <c r="AT1652" s="70"/>
      <c r="AU1652" s="70"/>
      <c r="AV1652" s="70"/>
      <c r="AW1652" s="70"/>
      <c r="AX1652" s="70"/>
      <c r="AY1652" s="70"/>
      <c r="AZ1652" s="70"/>
      <c r="BA1652" s="70"/>
      <c r="BB1652" s="70"/>
      <c r="BC1652" s="70"/>
      <c r="BD1652" s="70"/>
      <c r="BE1652" s="70"/>
      <c r="BF1652" s="70"/>
      <c r="BG1652" s="70"/>
      <c r="BH1652" s="70"/>
      <c r="BI1652" s="70"/>
      <c r="BJ1652" s="70"/>
      <c r="BK1652" s="70"/>
      <c r="BL1652" s="70"/>
      <c r="BM1652" s="70"/>
      <c r="BN1652" s="70"/>
      <c r="BO1652" s="70"/>
      <c r="BP1652" s="70"/>
      <c r="BQ1652" s="70"/>
      <c r="BR1652" s="70"/>
      <c r="BS1652" s="70"/>
      <c r="BT1652" s="70"/>
      <c r="BU1652" s="70"/>
      <c r="BV1652" s="70"/>
      <c r="BW1652" s="70"/>
      <c r="BX1652" s="70"/>
      <c r="BY1652" s="70"/>
      <c r="BZ1652" s="70"/>
      <c r="CA1652" s="70"/>
    </row>
    <row r="1653" spans="2:79" s="67" customFormat="1" hidden="1">
      <c r="B1653" s="85"/>
      <c r="C1653" s="86"/>
      <c r="D1653" s="250"/>
      <c r="E1653" s="84"/>
      <c r="F1653" s="70"/>
      <c r="G1653" s="70"/>
      <c r="H1653" s="70"/>
      <c r="I1653" s="70"/>
      <c r="J1653" s="70"/>
      <c r="K1653" s="70"/>
      <c r="L1653" s="70"/>
      <c r="M1653" s="70"/>
      <c r="N1653" s="70"/>
      <c r="O1653" s="70"/>
      <c r="P1653" s="70"/>
      <c r="Q1653" s="70"/>
      <c r="R1653" s="70"/>
      <c r="S1653" s="70"/>
      <c r="T1653" s="70"/>
      <c r="U1653" s="70"/>
      <c r="V1653" s="70"/>
      <c r="W1653" s="70"/>
      <c r="X1653" s="70"/>
      <c r="Y1653" s="70"/>
      <c r="Z1653" s="70"/>
      <c r="AA1653" s="70"/>
      <c r="AB1653" s="70"/>
      <c r="AC1653" s="70"/>
      <c r="AD1653" s="70"/>
      <c r="AE1653" s="70"/>
      <c r="AF1653" s="70"/>
      <c r="AG1653" s="70"/>
      <c r="AH1653" s="70"/>
      <c r="AI1653" s="70"/>
      <c r="AJ1653" s="70"/>
      <c r="AK1653" s="70"/>
      <c r="AL1653" s="70"/>
      <c r="AM1653" s="70"/>
      <c r="AN1653" s="70"/>
      <c r="AO1653" s="70"/>
      <c r="AP1653" s="70"/>
      <c r="AQ1653" s="70"/>
      <c r="AR1653" s="70"/>
      <c r="AS1653" s="70"/>
      <c r="AT1653" s="70"/>
      <c r="AU1653" s="70"/>
      <c r="AV1653" s="70"/>
      <c r="AW1653" s="70"/>
      <c r="AX1653" s="70"/>
      <c r="AY1653" s="70"/>
      <c r="AZ1653" s="70"/>
      <c r="BA1653" s="70"/>
      <c r="BB1653" s="70"/>
      <c r="BC1653" s="70"/>
      <c r="BD1653" s="70"/>
      <c r="BE1653" s="70"/>
      <c r="BF1653" s="70"/>
      <c r="BG1653" s="70"/>
      <c r="BH1653" s="70"/>
      <c r="BI1653" s="70"/>
      <c r="BJ1653" s="70"/>
      <c r="BK1653" s="70"/>
      <c r="BL1653" s="70"/>
      <c r="BM1653" s="70"/>
      <c r="BN1653" s="70"/>
      <c r="BO1653" s="70"/>
      <c r="BP1653" s="70"/>
      <c r="BQ1653" s="70"/>
      <c r="BR1653" s="70"/>
      <c r="BS1653" s="70"/>
      <c r="BT1653" s="70"/>
      <c r="BU1653" s="70"/>
      <c r="BV1653" s="70"/>
      <c r="BW1653" s="70"/>
      <c r="BX1653" s="70"/>
      <c r="BY1653" s="70"/>
      <c r="BZ1653" s="70"/>
      <c r="CA1653" s="70"/>
    </row>
    <row r="1654" spans="2:79" s="67" customFormat="1" hidden="1">
      <c r="B1654" s="85"/>
      <c r="C1654" s="86"/>
      <c r="D1654" s="250"/>
      <c r="E1654" s="84"/>
      <c r="F1654" s="70"/>
      <c r="G1654" s="70"/>
      <c r="H1654" s="70"/>
      <c r="I1654" s="70"/>
      <c r="J1654" s="70"/>
      <c r="K1654" s="70"/>
      <c r="L1654" s="70"/>
      <c r="M1654" s="70"/>
      <c r="N1654" s="70"/>
      <c r="O1654" s="70"/>
      <c r="P1654" s="70"/>
      <c r="Q1654" s="70"/>
      <c r="R1654" s="70"/>
      <c r="S1654" s="70"/>
      <c r="T1654" s="70"/>
      <c r="U1654" s="70"/>
      <c r="V1654" s="70"/>
      <c r="W1654" s="70"/>
      <c r="X1654" s="70"/>
      <c r="Y1654" s="70"/>
      <c r="Z1654" s="70"/>
      <c r="AA1654" s="70"/>
      <c r="AB1654" s="70"/>
      <c r="AC1654" s="70"/>
      <c r="AD1654" s="70"/>
      <c r="AE1654" s="70"/>
      <c r="AF1654" s="70"/>
      <c r="AG1654" s="70"/>
      <c r="AH1654" s="70"/>
      <c r="AI1654" s="70"/>
      <c r="AJ1654" s="70"/>
      <c r="AK1654" s="70"/>
      <c r="AL1654" s="70"/>
      <c r="AM1654" s="70"/>
      <c r="AN1654" s="70"/>
      <c r="AO1654" s="70"/>
      <c r="AP1654" s="70"/>
      <c r="AQ1654" s="70"/>
      <c r="AR1654" s="70"/>
      <c r="AS1654" s="70"/>
      <c r="AT1654" s="70"/>
      <c r="AU1654" s="70"/>
      <c r="AV1654" s="70"/>
      <c r="AW1654" s="70"/>
      <c r="AX1654" s="70"/>
      <c r="AY1654" s="70"/>
      <c r="AZ1654" s="70"/>
      <c r="BA1654" s="70"/>
      <c r="BB1654" s="70"/>
      <c r="BC1654" s="70"/>
      <c r="BD1654" s="70"/>
      <c r="BE1654" s="70"/>
      <c r="BF1654" s="70"/>
      <c r="BG1654" s="70"/>
      <c r="BH1654" s="70"/>
      <c r="BI1654" s="70"/>
      <c r="BJ1654" s="70"/>
      <c r="BK1654" s="70"/>
      <c r="BL1654" s="70"/>
      <c r="BM1654" s="70"/>
      <c r="BN1654" s="70"/>
      <c r="BO1654" s="70"/>
      <c r="BP1654" s="70"/>
      <c r="BQ1654" s="70"/>
      <c r="BR1654" s="70"/>
      <c r="BS1654" s="70"/>
      <c r="BT1654" s="70"/>
      <c r="BU1654" s="70"/>
      <c r="BV1654" s="70"/>
      <c r="BW1654" s="70"/>
      <c r="BX1654" s="70"/>
      <c r="BY1654" s="70"/>
      <c r="BZ1654" s="70"/>
      <c r="CA1654" s="70"/>
    </row>
    <row r="1655" spans="2:79" s="67" customFormat="1" hidden="1">
      <c r="B1655" s="85"/>
      <c r="C1655" s="86"/>
      <c r="D1655" s="250"/>
      <c r="E1655" s="84"/>
      <c r="F1655" s="70"/>
      <c r="G1655" s="70"/>
      <c r="H1655" s="70"/>
      <c r="I1655" s="70"/>
      <c r="J1655" s="70"/>
      <c r="K1655" s="70"/>
      <c r="L1655" s="70"/>
      <c r="M1655" s="70"/>
      <c r="N1655" s="70"/>
      <c r="O1655" s="70"/>
      <c r="P1655" s="70"/>
      <c r="Q1655" s="70"/>
      <c r="R1655" s="70"/>
      <c r="S1655" s="70"/>
      <c r="T1655" s="70"/>
      <c r="U1655" s="70"/>
      <c r="V1655" s="70"/>
      <c r="W1655" s="70"/>
      <c r="X1655" s="70"/>
      <c r="Y1655" s="70"/>
      <c r="Z1655" s="70"/>
      <c r="AA1655" s="70"/>
      <c r="AB1655" s="70"/>
      <c r="AC1655" s="70"/>
      <c r="AD1655" s="70"/>
      <c r="AE1655" s="70"/>
      <c r="AF1655" s="70"/>
      <c r="AG1655" s="70"/>
      <c r="AH1655" s="70"/>
      <c r="AI1655" s="70"/>
      <c r="AJ1655" s="70"/>
      <c r="AK1655" s="70"/>
      <c r="AL1655" s="70"/>
      <c r="AM1655" s="70"/>
      <c r="AN1655" s="70"/>
      <c r="AO1655" s="70"/>
      <c r="AP1655" s="70"/>
      <c r="AQ1655" s="70"/>
      <c r="AR1655" s="70"/>
      <c r="AS1655" s="70"/>
      <c r="AT1655" s="70"/>
      <c r="AU1655" s="70"/>
      <c r="AV1655" s="70"/>
      <c r="AW1655" s="70"/>
      <c r="AX1655" s="70"/>
      <c r="AY1655" s="70"/>
      <c r="AZ1655" s="70"/>
      <c r="BA1655" s="70"/>
      <c r="BB1655" s="70"/>
      <c r="BC1655" s="70"/>
      <c r="BD1655" s="70"/>
      <c r="BE1655" s="70"/>
      <c r="BF1655" s="70"/>
      <c r="BG1655" s="70"/>
      <c r="BH1655" s="70"/>
      <c r="BI1655" s="70"/>
      <c r="BJ1655" s="70"/>
      <c r="BK1655" s="70"/>
      <c r="BL1655" s="70"/>
      <c r="BM1655" s="70"/>
      <c r="BN1655" s="70"/>
      <c r="BO1655" s="70"/>
      <c r="BP1655" s="70"/>
      <c r="BQ1655" s="70"/>
      <c r="BR1655" s="70"/>
      <c r="BS1655" s="70"/>
      <c r="BT1655" s="70"/>
      <c r="BU1655" s="70"/>
      <c r="BV1655" s="70"/>
      <c r="BW1655" s="70"/>
      <c r="BX1655" s="70"/>
      <c r="BY1655" s="70"/>
      <c r="BZ1655" s="70"/>
      <c r="CA1655" s="70"/>
    </row>
    <row r="1656" spans="2:79" s="67" customFormat="1" hidden="1">
      <c r="B1656" s="85"/>
      <c r="C1656" s="86"/>
      <c r="D1656" s="250"/>
      <c r="E1656" s="84"/>
      <c r="F1656" s="70"/>
      <c r="G1656" s="70"/>
      <c r="H1656" s="70"/>
      <c r="I1656" s="70"/>
      <c r="J1656" s="70"/>
      <c r="K1656" s="70"/>
      <c r="L1656" s="70"/>
      <c r="M1656" s="70"/>
      <c r="N1656" s="70"/>
      <c r="O1656" s="70"/>
      <c r="P1656" s="70"/>
      <c r="Q1656" s="70"/>
      <c r="R1656" s="70"/>
      <c r="S1656" s="70"/>
      <c r="T1656" s="70"/>
      <c r="U1656" s="70"/>
      <c r="V1656" s="70"/>
      <c r="W1656" s="70"/>
      <c r="X1656" s="70"/>
      <c r="Y1656" s="70"/>
      <c r="Z1656" s="70"/>
      <c r="AA1656" s="70"/>
      <c r="AB1656" s="70"/>
      <c r="AC1656" s="70"/>
      <c r="AD1656" s="70"/>
      <c r="AE1656" s="70"/>
      <c r="AF1656" s="70"/>
      <c r="AG1656" s="70"/>
      <c r="AH1656" s="70"/>
      <c r="AI1656" s="70"/>
      <c r="AJ1656" s="70"/>
      <c r="AK1656" s="70"/>
      <c r="AL1656" s="70"/>
      <c r="AM1656" s="70"/>
      <c r="AN1656" s="70"/>
      <c r="AO1656" s="70"/>
      <c r="AP1656" s="70"/>
      <c r="AQ1656" s="70"/>
      <c r="AR1656" s="70"/>
      <c r="AS1656" s="70"/>
      <c r="AT1656" s="70"/>
      <c r="AU1656" s="70"/>
      <c r="AV1656" s="70"/>
      <c r="AW1656" s="70"/>
      <c r="AX1656" s="70"/>
      <c r="AY1656" s="70"/>
      <c r="AZ1656" s="70"/>
      <c r="BA1656" s="70"/>
      <c r="BB1656" s="70"/>
      <c r="BC1656" s="70"/>
      <c r="BD1656" s="70"/>
      <c r="BE1656" s="70"/>
      <c r="BF1656" s="70"/>
      <c r="BG1656" s="70"/>
      <c r="BH1656" s="70"/>
      <c r="BI1656" s="70"/>
      <c r="BJ1656" s="70"/>
      <c r="BK1656" s="70"/>
      <c r="BL1656" s="70"/>
      <c r="BM1656" s="70"/>
      <c r="BN1656" s="70"/>
      <c r="BO1656" s="70"/>
      <c r="BP1656" s="70"/>
      <c r="BQ1656" s="70"/>
      <c r="BR1656" s="70"/>
      <c r="BS1656" s="70"/>
      <c r="BT1656" s="70"/>
      <c r="BU1656" s="70"/>
      <c r="BV1656" s="70"/>
      <c r="BW1656" s="70"/>
      <c r="BX1656" s="70"/>
      <c r="BY1656" s="70"/>
      <c r="BZ1656" s="70"/>
      <c r="CA1656" s="70"/>
    </row>
    <row r="1657" spans="2:79" s="67" customFormat="1" hidden="1">
      <c r="B1657" s="85"/>
      <c r="C1657" s="86"/>
      <c r="D1657" s="250"/>
      <c r="E1657" s="84"/>
      <c r="F1657" s="70"/>
      <c r="G1657" s="70"/>
      <c r="H1657" s="70"/>
      <c r="I1657" s="70"/>
      <c r="J1657" s="70"/>
      <c r="K1657" s="70"/>
      <c r="L1657" s="70"/>
      <c r="M1657" s="70"/>
      <c r="N1657" s="70"/>
      <c r="O1657" s="70"/>
      <c r="P1657" s="70"/>
      <c r="Q1657" s="70"/>
      <c r="R1657" s="70"/>
      <c r="S1657" s="70"/>
      <c r="T1657" s="70"/>
      <c r="U1657" s="70"/>
      <c r="V1657" s="70"/>
      <c r="W1657" s="70"/>
      <c r="X1657" s="70"/>
      <c r="Y1657" s="70"/>
      <c r="Z1657" s="70"/>
      <c r="AA1657" s="70"/>
      <c r="AB1657" s="70"/>
      <c r="AC1657" s="70"/>
      <c r="AD1657" s="70"/>
      <c r="AE1657" s="70"/>
      <c r="AF1657" s="70"/>
      <c r="AG1657" s="70"/>
      <c r="AH1657" s="70"/>
      <c r="AI1657" s="70"/>
      <c r="AJ1657" s="70"/>
      <c r="AK1657" s="70"/>
      <c r="AL1657" s="70"/>
      <c r="AM1657" s="70"/>
      <c r="AN1657" s="70"/>
      <c r="AO1657" s="70"/>
      <c r="AP1657" s="70"/>
      <c r="AQ1657" s="70"/>
      <c r="AR1657" s="70"/>
      <c r="AS1657" s="70"/>
      <c r="AT1657" s="70"/>
      <c r="AU1657" s="70"/>
      <c r="AV1657" s="70"/>
      <c r="AW1657" s="70"/>
      <c r="AX1657" s="70"/>
      <c r="AY1657" s="70"/>
      <c r="AZ1657" s="70"/>
      <c r="BA1657" s="70"/>
      <c r="BB1657" s="70"/>
      <c r="BC1657" s="70"/>
      <c r="BD1657" s="70"/>
      <c r="BE1657" s="70"/>
      <c r="BF1657" s="70"/>
      <c r="BG1657" s="70"/>
      <c r="BH1657" s="70"/>
      <c r="BI1657" s="70"/>
      <c r="BJ1657" s="70"/>
      <c r="BK1657" s="70"/>
      <c r="BL1657" s="70"/>
      <c r="BM1657" s="70"/>
      <c r="BN1657" s="70"/>
      <c r="BO1657" s="70"/>
      <c r="BP1657" s="70"/>
      <c r="BQ1657" s="70"/>
      <c r="BR1657" s="70"/>
      <c r="BS1657" s="70"/>
      <c r="BT1657" s="70"/>
      <c r="BU1657" s="70"/>
      <c r="BV1657" s="70"/>
      <c r="BW1657" s="70"/>
      <c r="BX1657" s="70"/>
      <c r="BY1657" s="70"/>
      <c r="BZ1657" s="70"/>
      <c r="CA1657" s="70"/>
    </row>
    <row r="1658" spans="2:79" s="67" customFormat="1" hidden="1">
      <c r="B1658" s="85"/>
      <c r="C1658" s="86"/>
      <c r="D1658" s="250"/>
      <c r="E1658" s="84"/>
      <c r="F1658" s="70"/>
      <c r="G1658" s="70"/>
      <c r="H1658" s="70"/>
      <c r="I1658" s="70"/>
      <c r="J1658" s="70"/>
      <c r="K1658" s="70"/>
      <c r="L1658" s="70"/>
      <c r="M1658" s="70"/>
      <c r="N1658" s="70"/>
      <c r="O1658" s="70"/>
      <c r="P1658" s="70"/>
      <c r="Q1658" s="70"/>
      <c r="R1658" s="70"/>
      <c r="S1658" s="70"/>
      <c r="T1658" s="70"/>
      <c r="U1658" s="70"/>
      <c r="V1658" s="70"/>
      <c r="W1658" s="70"/>
      <c r="X1658" s="70"/>
      <c r="Y1658" s="70"/>
      <c r="Z1658" s="70"/>
      <c r="AA1658" s="70"/>
      <c r="AB1658" s="70"/>
      <c r="AC1658" s="70"/>
      <c r="AD1658" s="70"/>
      <c r="AE1658" s="70"/>
      <c r="AF1658" s="70"/>
      <c r="AG1658" s="70"/>
      <c r="AH1658" s="70"/>
      <c r="AI1658" s="70"/>
      <c r="AJ1658" s="70"/>
      <c r="AK1658" s="70"/>
      <c r="AL1658" s="70"/>
      <c r="AM1658" s="70"/>
      <c r="AN1658" s="70"/>
      <c r="AO1658" s="70"/>
      <c r="AP1658" s="70"/>
      <c r="AQ1658" s="70"/>
      <c r="AR1658" s="70"/>
      <c r="AS1658" s="70"/>
      <c r="AT1658" s="70"/>
      <c r="AU1658" s="70"/>
      <c r="AV1658" s="70"/>
      <c r="AW1658" s="70"/>
      <c r="AX1658" s="70"/>
      <c r="AY1658" s="70"/>
      <c r="AZ1658" s="70"/>
      <c r="BA1658" s="70"/>
      <c r="BB1658" s="70"/>
      <c r="BC1658" s="70"/>
      <c r="BD1658" s="70"/>
      <c r="BE1658" s="70"/>
      <c r="BF1658" s="70"/>
      <c r="BG1658" s="70"/>
      <c r="BH1658" s="70"/>
      <c r="BI1658" s="70"/>
      <c r="BJ1658" s="70"/>
      <c r="BK1658" s="70"/>
      <c r="BL1658" s="70"/>
      <c r="BM1658" s="70"/>
      <c r="BN1658" s="70"/>
      <c r="BO1658" s="70"/>
      <c r="BP1658" s="70"/>
      <c r="BQ1658" s="70"/>
      <c r="BR1658" s="70"/>
      <c r="BS1658" s="70"/>
      <c r="BT1658" s="70"/>
      <c r="BU1658" s="70"/>
      <c r="BV1658" s="70"/>
      <c r="BW1658" s="70"/>
      <c r="BX1658" s="70"/>
      <c r="BY1658" s="70"/>
      <c r="BZ1658" s="70"/>
      <c r="CA1658" s="70"/>
    </row>
    <row r="1659" spans="2:79" s="67" customFormat="1" hidden="1">
      <c r="B1659" s="85"/>
      <c r="C1659" s="86"/>
      <c r="D1659" s="250"/>
      <c r="E1659" s="84"/>
      <c r="F1659" s="70"/>
      <c r="G1659" s="70"/>
      <c r="H1659" s="70"/>
      <c r="I1659" s="70"/>
      <c r="J1659" s="70"/>
      <c r="K1659" s="70"/>
      <c r="L1659" s="70"/>
      <c r="M1659" s="70"/>
      <c r="N1659" s="70"/>
      <c r="O1659" s="70"/>
      <c r="P1659" s="70"/>
      <c r="Q1659" s="70"/>
      <c r="R1659" s="70"/>
      <c r="S1659" s="70"/>
      <c r="T1659" s="70"/>
      <c r="U1659" s="70"/>
      <c r="V1659" s="70"/>
      <c r="W1659" s="70"/>
      <c r="X1659" s="70"/>
      <c r="Y1659" s="70"/>
      <c r="Z1659" s="70"/>
      <c r="AA1659" s="70"/>
      <c r="AB1659" s="70"/>
      <c r="AC1659" s="70"/>
      <c r="AD1659" s="70"/>
      <c r="AE1659" s="70"/>
      <c r="AF1659" s="70"/>
      <c r="AG1659" s="70"/>
      <c r="AH1659" s="70"/>
      <c r="AI1659" s="70"/>
      <c r="AJ1659" s="70"/>
      <c r="AK1659" s="70"/>
      <c r="AL1659" s="70"/>
      <c r="AM1659" s="70"/>
      <c r="AN1659" s="70"/>
      <c r="AO1659" s="70"/>
      <c r="AP1659" s="70"/>
      <c r="AQ1659" s="70"/>
      <c r="AR1659" s="70"/>
      <c r="AS1659" s="70"/>
      <c r="AT1659" s="70"/>
      <c r="AU1659" s="70"/>
      <c r="AV1659" s="70"/>
      <c r="AW1659" s="70"/>
      <c r="AX1659" s="70"/>
      <c r="AY1659" s="70"/>
      <c r="AZ1659" s="70"/>
      <c r="BA1659" s="70"/>
      <c r="BB1659" s="70"/>
      <c r="BC1659" s="70"/>
      <c r="BD1659" s="70"/>
      <c r="BE1659" s="70"/>
      <c r="BF1659" s="70"/>
      <c r="BG1659" s="70"/>
      <c r="BH1659" s="70"/>
      <c r="BI1659" s="70"/>
      <c r="BJ1659" s="70"/>
      <c r="BK1659" s="70"/>
      <c r="BL1659" s="70"/>
      <c r="BM1659" s="70"/>
      <c r="BN1659" s="70"/>
      <c r="BO1659" s="70"/>
      <c r="BP1659" s="70"/>
      <c r="BQ1659" s="70"/>
      <c r="BR1659" s="70"/>
      <c r="BS1659" s="70"/>
      <c r="BT1659" s="70"/>
      <c r="BU1659" s="70"/>
      <c r="BV1659" s="70"/>
      <c r="BW1659" s="70"/>
      <c r="BX1659" s="70"/>
      <c r="BY1659" s="70"/>
      <c r="BZ1659" s="70"/>
      <c r="CA1659" s="70"/>
    </row>
    <row r="1660" spans="2:79" s="67" customFormat="1" hidden="1">
      <c r="B1660" s="85"/>
      <c r="C1660" s="86"/>
      <c r="D1660" s="250"/>
      <c r="E1660" s="84"/>
      <c r="F1660" s="70"/>
      <c r="G1660" s="70"/>
      <c r="H1660" s="70"/>
      <c r="I1660" s="70"/>
      <c r="J1660" s="70"/>
      <c r="K1660" s="70"/>
      <c r="L1660" s="70"/>
      <c r="M1660" s="70"/>
      <c r="N1660" s="70"/>
      <c r="O1660" s="70"/>
      <c r="P1660" s="70"/>
      <c r="Q1660" s="70"/>
      <c r="R1660" s="70"/>
      <c r="S1660" s="70"/>
      <c r="T1660" s="70"/>
      <c r="U1660" s="70"/>
      <c r="V1660" s="70"/>
      <c r="W1660" s="70"/>
      <c r="X1660" s="70"/>
      <c r="Y1660" s="70"/>
      <c r="Z1660" s="70"/>
      <c r="AA1660" s="70"/>
      <c r="AB1660" s="70"/>
      <c r="AC1660" s="70"/>
      <c r="AD1660" s="70"/>
      <c r="AE1660" s="70"/>
      <c r="AF1660" s="70"/>
      <c r="AG1660" s="70"/>
      <c r="AH1660" s="70"/>
      <c r="AI1660" s="70"/>
      <c r="AJ1660" s="70"/>
      <c r="AK1660" s="70"/>
      <c r="AL1660" s="70"/>
      <c r="AM1660" s="70"/>
      <c r="AN1660" s="70"/>
      <c r="AO1660" s="70"/>
      <c r="AP1660" s="70"/>
      <c r="AQ1660" s="70"/>
      <c r="AR1660" s="70"/>
      <c r="AS1660" s="70"/>
      <c r="AT1660" s="70"/>
      <c r="AU1660" s="70"/>
      <c r="AV1660" s="70"/>
      <c r="AW1660" s="70"/>
      <c r="AX1660" s="70"/>
      <c r="AY1660" s="70"/>
      <c r="AZ1660" s="70"/>
      <c r="BA1660" s="70"/>
      <c r="BB1660" s="70"/>
      <c r="BC1660" s="70"/>
      <c r="BD1660" s="70"/>
      <c r="BE1660" s="70"/>
      <c r="BF1660" s="70"/>
      <c r="BG1660" s="70"/>
      <c r="BH1660" s="70"/>
      <c r="BI1660" s="70"/>
      <c r="BJ1660" s="70"/>
      <c r="BK1660" s="70"/>
      <c r="BL1660" s="70"/>
      <c r="BM1660" s="70"/>
      <c r="BN1660" s="70"/>
      <c r="BO1660" s="70"/>
      <c r="BP1660" s="70"/>
      <c r="BQ1660" s="70"/>
      <c r="BR1660" s="70"/>
      <c r="BS1660" s="70"/>
      <c r="BT1660" s="70"/>
      <c r="BU1660" s="70"/>
      <c r="BV1660" s="70"/>
      <c r="BW1660" s="70"/>
      <c r="BX1660" s="70"/>
      <c r="BY1660" s="70"/>
      <c r="BZ1660" s="70"/>
      <c r="CA1660" s="70"/>
    </row>
    <row r="1661" spans="2:79" s="67" customFormat="1" hidden="1">
      <c r="B1661" s="85"/>
      <c r="C1661" s="86"/>
      <c r="D1661" s="250"/>
      <c r="E1661" s="84"/>
      <c r="F1661" s="70"/>
      <c r="G1661" s="70"/>
      <c r="H1661" s="70"/>
      <c r="I1661" s="70"/>
      <c r="J1661" s="70"/>
      <c r="K1661" s="70"/>
      <c r="L1661" s="70"/>
      <c r="M1661" s="70"/>
      <c r="N1661" s="70"/>
      <c r="O1661" s="70"/>
      <c r="P1661" s="70"/>
      <c r="Q1661" s="70"/>
      <c r="R1661" s="70"/>
      <c r="S1661" s="70"/>
      <c r="T1661" s="70"/>
      <c r="U1661" s="70"/>
      <c r="V1661" s="70"/>
      <c r="W1661" s="70"/>
      <c r="X1661" s="70"/>
      <c r="Y1661" s="70"/>
      <c r="Z1661" s="70"/>
      <c r="AA1661" s="70"/>
      <c r="AB1661" s="70"/>
      <c r="AC1661" s="70"/>
      <c r="AD1661" s="70"/>
      <c r="AE1661" s="70"/>
      <c r="AF1661" s="70"/>
      <c r="AG1661" s="70"/>
      <c r="AH1661" s="70"/>
      <c r="AI1661" s="70"/>
      <c r="AJ1661" s="70"/>
      <c r="AK1661" s="70"/>
      <c r="AL1661" s="70"/>
      <c r="AM1661" s="70"/>
      <c r="AN1661" s="70"/>
      <c r="AO1661" s="70"/>
      <c r="AP1661" s="70"/>
      <c r="AQ1661" s="70"/>
      <c r="AR1661" s="70"/>
      <c r="AS1661" s="70"/>
      <c r="AT1661" s="70"/>
      <c r="AU1661" s="70"/>
      <c r="AV1661" s="70"/>
      <c r="AW1661" s="70"/>
      <c r="AX1661" s="70"/>
      <c r="AY1661" s="70"/>
      <c r="AZ1661" s="70"/>
      <c r="BA1661" s="70"/>
      <c r="BB1661" s="70"/>
      <c r="BC1661" s="70"/>
      <c r="BD1661" s="70"/>
      <c r="BE1661" s="70"/>
      <c r="BF1661" s="70"/>
      <c r="BG1661" s="70"/>
      <c r="BH1661" s="70"/>
      <c r="BI1661" s="70"/>
      <c r="BJ1661" s="70"/>
      <c r="BK1661" s="70"/>
      <c r="BL1661" s="70"/>
      <c r="BM1661" s="70"/>
      <c r="BN1661" s="70"/>
      <c r="BO1661" s="70"/>
      <c r="BP1661" s="70"/>
      <c r="BQ1661" s="70"/>
      <c r="BR1661" s="70"/>
      <c r="BS1661" s="70"/>
      <c r="BT1661" s="70"/>
      <c r="BU1661" s="70"/>
      <c r="BV1661" s="70"/>
      <c r="BW1661" s="70"/>
      <c r="BX1661" s="70"/>
      <c r="BY1661" s="70"/>
      <c r="BZ1661" s="70"/>
      <c r="CA1661" s="70"/>
    </row>
    <row r="1662" spans="2:79" s="67" customFormat="1" hidden="1">
      <c r="B1662" s="85"/>
      <c r="C1662" s="86"/>
      <c r="D1662" s="250"/>
      <c r="E1662" s="84"/>
      <c r="F1662" s="70"/>
      <c r="G1662" s="70"/>
      <c r="H1662" s="70"/>
      <c r="I1662" s="70"/>
      <c r="J1662" s="70"/>
      <c r="K1662" s="70"/>
      <c r="L1662" s="70"/>
      <c r="M1662" s="70"/>
      <c r="N1662" s="70"/>
      <c r="O1662" s="70"/>
      <c r="P1662" s="70"/>
      <c r="Q1662" s="70"/>
      <c r="R1662" s="70"/>
      <c r="S1662" s="70"/>
      <c r="T1662" s="70"/>
      <c r="U1662" s="70"/>
      <c r="V1662" s="70"/>
      <c r="W1662" s="70"/>
      <c r="X1662" s="70"/>
      <c r="Y1662" s="70"/>
      <c r="Z1662" s="70"/>
      <c r="AA1662" s="70"/>
      <c r="AB1662" s="70"/>
      <c r="AC1662" s="70"/>
      <c r="AD1662" s="70"/>
      <c r="AE1662" s="70"/>
      <c r="AF1662" s="70"/>
      <c r="AG1662" s="70"/>
      <c r="AH1662" s="70"/>
      <c r="AI1662" s="70"/>
      <c r="AJ1662" s="70"/>
      <c r="AK1662" s="70"/>
      <c r="AL1662" s="70"/>
      <c r="AM1662" s="70"/>
      <c r="AN1662" s="70"/>
      <c r="AO1662" s="70"/>
      <c r="AP1662" s="70"/>
      <c r="AQ1662" s="70"/>
      <c r="AR1662" s="70"/>
      <c r="AS1662" s="70"/>
      <c r="AT1662" s="70"/>
      <c r="AU1662" s="70"/>
      <c r="AV1662" s="70"/>
      <c r="AW1662" s="70"/>
      <c r="AX1662" s="70"/>
      <c r="AY1662" s="70"/>
      <c r="AZ1662" s="70"/>
      <c r="BA1662" s="70"/>
      <c r="BB1662" s="70"/>
      <c r="BC1662" s="70"/>
      <c r="BD1662" s="70"/>
      <c r="BE1662" s="70"/>
      <c r="BF1662" s="70"/>
      <c r="BG1662" s="70"/>
      <c r="BH1662" s="70"/>
      <c r="BI1662" s="70"/>
      <c r="BJ1662" s="70"/>
      <c r="BK1662" s="70"/>
      <c r="BL1662" s="70"/>
      <c r="BM1662" s="70"/>
      <c r="BN1662" s="70"/>
      <c r="BO1662" s="70"/>
      <c r="BP1662" s="70"/>
      <c r="BQ1662" s="70"/>
      <c r="BR1662" s="70"/>
      <c r="BS1662" s="70"/>
      <c r="BT1662" s="70"/>
      <c r="BU1662" s="70"/>
      <c r="BV1662" s="70"/>
      <c r="BW1662" s="70"/>
      <c r="BX1662" s="70"/>
      <c r="BY1662" s="70"/>
      <c r="BZ1662" s="70"/>
      <c r="CA1662" s="70"/>
    </row>
    <row r="1663" spans="2:79" s="67" customFormat="1" hidden="1">
      <c r="B1663" s="85"/>
      <c r="C1663" s="86"/>
      <c r="D1663" s="250"/>
      <c r="E1663" s="84"/>
      <c r="F1663" s="70"/>
      <c r="G1663" s="70"/>
      <c r="H1663" s="70"/>
      <c r="I1663" s="70"/>
      <c r="J1663" s="70"/>
      <c r="K1663" s="70"/>
      <c r="L1663" s="70"/>
      <c r="M1663" s="70"/>
      <c r="N1663" s="70"/>
      <c r="O1663" s="70"/>
      <c r="P1663" s="70"/>
      <c r="Q1663" s="70"/>
      <c r="R1663" s="70"/>
      <c r="S1663" s="70"/>
      <c r="T1663" s="70"/>
      <c r="U1663" s="70"/>
      <c r="V1663" s="70"/>
      <c r="W1663" s="70"/>
      <c r="X1663" s="70"/>
      <c r="Y1663" s="70"/>
      <c r="Z1663" s="70"/>
      <c r="AA1663" s="70"/>
      <c r="AB1663" s="70"/>
      <c r="AC1663" s="70"/>
      <c r="AD1663" s="70"/>
      <c r="AE1663" s="70"/>
      <c r="AF1663" s="70"/>
      <c r="AG1663" s="70"/>
      <c r="AH1663" s="70"/>
      <c r="AI1663" s="70"/>
      <c r="AJ1663" s="70"/>
      <c r="AK1663" s="70"/>
      <c r="AL1663" s="70"/>
      <c r="AM1663" s="70"/>
      <c r="AN1663" s="70"/>
      <c r="AO1663" s="70"/>
      <c r="AP1663" s="70"/>
      <c r="AQ1663" s="70"/>
      <c r="AR1663" s="70"/>
      <c r="AS1663" s="70"/>
      <c r="AT1663" s="70"/>
      <c r="AU1663" s="70"/>
      <c r="AV1663" s="70"/>
      <c r="AW1663" s="70"/>
      <c r="AX1663" s="70"/>
      <c r="AY1663" s="70"/>
      <c r="AZ1663" s="70"/>
      <c r="BA1663" s="70"/>
      <c r="BB1663" s="70"/>
      <c r="BC1663" s="70"/>
      <c r="BD1663" s="70"/>
      <c r="BE1663" s="70"/>
      <c r="BF1663" s="70"/>
      <c r="BG1663" s="70"/>
      <c r="BH1663" s="70"/>
      <c r="BI1663" s="70"/>
      <c r="BJ1663" s="70"/>
      <c r="BK1663" s="70"/>
      <c r="BL1663" s="70"/>
      <c r="BM1663" s="70"/>
      <c r="BN1663" s="70"/>
      <c r="BO1663" s="70"/>
      <c r="BP1663" s="70"/>
      <c r="BQ1663" s="70"/>
      <c r="BR1663" s="70"/>
      <c r="BS1663" s="70"/>
      <c r="BT1663" s="70"/>
      <c r="BU1663" s="70"/>
      <c r="BV1663" s="70"/>
      <c r="BW1663" s="70"/>
      <c r="BX1663" s="70"/>
      <c r="BY1663" s="70"/>
      <c r="BZ1663" s="70"/>
      <c r="CA1663" s="70"/>
    </row>
    <row r="1664" spans="2:79" s="67" customFormat="1" hidden="1">
      <c r="B1664" s="85"/>
      <c r="C1664" s="86"/>
      <c r="D1664" s="250"/>
      <c r="E1664" s="84"/>
      <c r="F1664" s="70"/>
      <c r="G1664" s="70"/>
      <c r="H1664" s="70"/>
      <c r="I1664" s="70"/>
      <c r="J1664" s="70"/>
      <c r="K1664" s="70"/>
      <c r="L1664" s="70"/>
      <c r="M1664" s="70"/>
      <c r="N1664" s="70"/>
      <c r="O1664" s="70"/>
      <c r="P1664" s="70"/>
      <c r="Q1664" s="70"/>
      <c r="R1664" s="70"/>
      <c r="S1664" s="70"/>
      <c r="T1664" s="70"/>
      <c r="U1664" s="70"/>
      <c r="V1664" s="70"/>
      <c r="W1664" s="70"/>
      <c r="X1664" s="70"/>
      <c r="Y1664" s="70"/>
      <c r="Z1664" s="70"/>
      <c r="AA1664" s="70"/>
      <c r="AB1664" s="70"/>
      <c r="AC1664" s="70"/>
      <c r="AD1664" s="70"/>
      <c r="AE1664" s="70"/>
      <c r="AF1664" s="70"/>
      <c r="AG1664" s="70"/>
      <c r="AH1664" s="70"/>
      <c r="AI1664" s="70"/>
      <c r="AJ1664" s="70"/>
      <c r="AK1664" s="70"/>
      <c r="AL1664" s="70"/>
      <c r="AM1664" s="70"/>
      <c r="AN1664" s="70"/>
      <c r="AO1664" s="70"/>
      <c r="AP1664" s="70"/>
      <c r="AQ1664" s="70"/>
      <c r="AR1664" s="70"/>
      <c r="AS1664" s="70"/>
      <c r="AT1664" s="70"/>
      <c r="AU1664" s="70"/>
      <c r="AV1664" s="70"/>
      <c r="AW1664" s="70"/>
      <c r="AX1664" s="70"/>
      <c r="AY1664" s="70"/>
      <c r="AZ1664" s="70"/>
      <c r="BA1664" s="70"/>
      <c r="BB1664" s="70"/>
      <c r="BC1664" s="70"/>
      <c r="BD1664" s="70"/>
      <c r="BE1664" s="70"/>
      <c r="BF1664" s="70"/>
      <c r="BG1664" s="70"/>
      <c r="BH1664" s="70"/>
      <c r="BI1664" s="70"/>
      <c r="BJ1664" s="70"/>
      <c r="BK1664" s="70"/>
      <c r="BL1664" s="70"/>
      <c r="BM1664" s="70"/>
      <c r="BN1664" s="70"/>
      <c r="BO1664" s="70"/>
      <c r="BP1664" s="70"/>
      <c r="BQ1664" s="70"/>
      <c r="BR1664" s="70"/>
      <c r="BS1664" s="70"/>
      <c r="BT1664" s="70"/>
      <c r="BU1664" s="70"/>
      <c r="BV1664" s="70"/>
      <c r="BW1664" s="70"/>
      <c r="BX1664" s="70"/>
      <c r="BY1664" s="70"/>
      <c r="BZ1664" s="70"/>
      <c r="CA1664" s="70"/>
    </row>
    <row r="1665" spans="2:79" s="67" customFormat="1" hidden="1">
      <c r="B1665" s="85"/>
      <c r="C1665" s="86"/>
      <c r="D1665" s="250"/>
      <c r="E1665" s="84"/>
      <c r="F1665" s="70"/>
      <c r="G1665" s="70"/>
      <c r="H1665" s="70"/>
      <c r="I1665" s="70"/>
      <c r="J1665" s="70"/>
      <c r="K1665" s="70"/>
      <c r="L1665" s="70"/>
      <c r="M1665" s="70"/>
      <c r="N1665" s="70"/>
      <c r="O1665" s="70"/>
      <c r="P1665" s="70"/>
      <c r="Q1665" s="70"/>
      <c r="R1665" s="70"/>
      <c r="S1665" s="70"/>
      <c r="T1665" s="70"/>
      <c r="U1665" s="70"/>
      <c r="V1665" s="70"/>
      <c r="W1665" s="70"/>
      <c r="X1665" s="70"/>
      <c r="Y1665" s="70"/>
      <c r="Z1665" s="70"/>
      <c r="AA1665" s="70"/>
      <c r="AB1665" s="70"/>
      <c r="AC1665" s="70"/>
      <c r="AD1665" s="70"/>
      <c r="AE1665" s="70"/>
      <c r="AF1665" s="70"/>
      <c r="AG1665" s="70"/>
      <c r="AH1665" s="70"/>
      <c r="AI1665" s="70"/>
      <c r="AJ1665" s="70"/>
      <c r="AK1665" s="70"/>
      <c r="AL1665" s="70"/>
      <c r="AM1665" s="70"/>
      <c r="AN1665" s="70"/>
      <c r="AO1665" s="70"/>
      <c r="AP1665" s="70"/>
      <c r="AQ1665" s="70"/>
      <c r="AR1665" s="70"/>
      <c r="AS1665" s="70"/>
      <c r="AT1665" s="70"/>
      <c r="AU1665" s="70"/>
      <c r="AV1665" s="70"/>
      <c r="AW1665" s="70"/>
      <c r="AX1665" s="70"/>
      <c r="AY1665" s="70"/>
      <c r="AZ1665" s="70"/>
      <c r="BA1665" s="70"/>
      <c r="BB1665" s="70"/>
      <c r="BC1665" s="70"/>
      <c r="BD1665" s="70"/>
      <c r="BE1665" s="70"/>
      <c r="BF1665" s="70"/>
      <c r="BG1665" s="70"/>
      <c r="BH1665" s="70"/>
      <c r="BI1665" s="70"/>
      <c r="BJ1665" s="70"/>
      <c r="BK1665" s="70"/>
      <c r="BL1665" s="70"/>
      <c r="BM1665" s="70"/>
      <c r="BN1665" s="70"/>
      <c r="BO1665" s="70"/>
      <c r="BP1665" s="70"/>
      <c r="BQ1665" s="70"/>
      <c r="BR1665" s="70"/>
      <c r="BS1665" s="70"/>
      <c r="BT1665" s="70"/>
      <c r="BU1665" s="70"/>
      <c r="BV1665" s="70"/>
      <c r="BW1665" s="70"/>
      <c r="BX1665" s="70"/>
      <c r="BY1665" s="70"/>
      <c r="BZ1665" s="70"/>
      <c r="CA1665" s="70"/>
    </row>
    <row r="1666" spans="2:79" s="67" customFormat="1" hidden="1">
      <c r="B1666" s="85"/>
      <c r="C1666" s="86"/>
      <c r="D1666" s="250"/>
      <c r="E1666" s="84"/>
      <c r="F1666" s="70"/>
      <c r="G1666" s="70"/>
      <c r="H1666" s="70"/>
      <c r="I1666" s="70"/>
      <c r="J1666" s="70"/>
      <c r="K1666" s="70"/>
      <c r="L1666" s="70"/>
      <c r="M1666" s="70"/>
      <c r="N1666" s="70"/>
      <c r="O1666" s="70"/>
      <c r="P1666" s="70"/>
      <c r="Q1666" s="70"/>
      <c r="R1666" s="70"/>
      <c r="S1666" s="70"/>
      <c r="T1666" s="70"/>
      <c r="U1666" s="70"/>
      <c r="V1666" s="70"/>
      <c r="W1666" s="70"/>
      <c r="X1666" s="70"/>
      <c r="Y1666" s="70"/>
      <c r="Z1666" s="70"/>
      <c r="AA1666" s="70"/>
      <c r="AB1666" s="70"/>
      <c r="AC1666" s="70"/>
      <c r="AD1666" s="70"/>
      <c r="AE1666" s="70"/>
      <c r="AF1666" s="70"/>
      <c r="AG1666" s="70"/>
      <c r="AH1666" s="70"/>
      <c r="AI1666" s="70"/>
      <c r="AJ1666" s="70"/>
      <c r="AK1666" s="70"/>
      <c r="AL1666" s="70"/>
      <c r="AM1666" s="70"/>
      <c r="AN1666" s="70"/>
      <c r="AO1666" s="70"/>
      <c r="AP1666" s="70"/>
      <c r="AQ1666" s="70"/>
      <c r="AR1666" s="70"/>
      <c r="AS1666" s="70"/>
      <c r="AT1666" s="70"/>
      <c r="AU1666" s="70"/>
      <c r="AV1666" s="70"/>
      <c r="AW1666" s="70"/>
      <c r="AX1666" s="70"/>
      <c r="AY1666" s="70"/>
      <c r="AZ1666" s="70"/>
      <c r="BA1666" s="70"/>
      <c r="BB1666" s="70"/>
      <c r="BC1666" s="70"/>
      <c r="BD1666" s="70"/>
      <c r="BE1666" s="70"/>
      <c r="BF1666" s="70"/>
      <c r="BG1666" s="70"/>
      <c r="BH1666" s="70"/>
      <c r="BI1666" s="70"/>
      <c r="BJ1666" s="70"/>
      <c r="BK1666" s="70"/>
      <c r="BL1666" s="70"/>
      <c r="BM1666" s="70"/>
      <c r="BN1666" s="70"/>
      <c r="BO1666" s="70"/>
      <c r="BP1666" s="70"/>
      <c r="BQ1666" s="70"/>
      <c r="BR1666" s="70"/>
      <c r="BS1666" s="70"/>
      <c r="BT1666" s="70"/>
      <c r="BU1666" s="70"/>
      <c r="BV1666" s="70"/>
      <c r="BW1666" s="70"/>
      <c r="BX1666" s="70"/>
      <c r="BY1666" s="70"/>
      <c r="BZ1666" s="70"/>
      <c r="CA1666" s="70"/>
    </row>
    <row r="1667" spans="2:79" s="67" customFormat="1" hidden="1">
      <c r="B1667" s="85"/>
      <c r="C1667" s="86"/>
      <c r="D1667" s="250"/>
      <c r="E1667" s="84"/>
      <c r="F1667" s="70"/>
      <c r="G1667" s="70"/>
      <c r="H1667" s="70"/>
      <c r="I1667" s="70"/>
      <c r="J1667" s="70"/>
      <c r="K1667" s="70"/>
      <c r="L1667" s="70"/>
      <c r="M1667" s="70"/>
      <c r="N1667" s="70"/>
      <c r="O1667" s="70"/>
      <c r="P1667" s="70"/>
      <c r="Q1667" s="70"/>
      <c r="R1667" s="70"/>
      <c r="S1667" s="70"/>
      <c r="T1667" s="70"/>
      <c r="U1667" s="70"/>
      <c r="V1667" s="70"/>
      <c r="W1667" s="70"/>
      <c r="X1667" s="70"/>
      <c r="Y1667" s="70"/>
      <c r="Z1667" s="70"/>
      <c r="AA1667" s="70"/>
      <c r="AB1667" s="70"/>
      <c r="AC1667" s="70"/>
      <c r="AD1667" s="70"/>
      <c r="AE1667" s="70"/>
      <c r="AF1667" s="70"/>
      <c r="AG1667" s="70"/>
      <c r="AH1667" s="70"/>
      <c r="AI1667" s="70"/>
      <c r="AJ1667" s="70"/>
      <c r="AK1667" s="70"/>
      <c r="AL1667" s="70"/>
      <c r="AM1667" s="70"/>
      <c r="AN1667" s="70"/>
      <c r="AO1667" s="70"/>
      <c r="AP1667" s="70"/>
      <c r="AQ1667" s="70"/>
      <c r="AR1667" s="70"/>
      <c r="AS1667" s="70"/>
      <c r="AT1667" s="70"/>
      <c r="AU1667" s="70"/>
      <c r="AV1667" s="70"/>
      <c r="AW1667" s="70"/>
      <c r="AX1667" s="70"/>
      <c r="AY1667" s="70"/>
      <c r="AZ1667" s="70"/>
      <c r="BA1667" s="70"/>
      <c r="BB1667" s="70"/>
      <c r="BC1667" s="70"/>
      <c r="BD1667" s="70"/>
      <c r="BE1667" s="70"/>
      <c r="BF1667" s="70"/>
      <c r="BG1667" s="70"/>
      <c r="BH1667" s="70"/>
      <c r="BI1667" s="70"/>
      <c r="BJ1667" s="70"/>
      <c r="BK1667" s="70"/>
      <c r="BL1667" s="70"/>
      <c r="BM1667" s="70"/>
      <c r="BN1667" s="70"/>
      <c r="BO1667" s="70"/>
      <c r="BP1667" s="70"/>
      <c r="BQ1667" s="70"/>
      <c r="BR1667" s="70"/>
      <c r="BS1667" s="70"/>
      <c r="BT1667" s="70"/>
      <c r="BU1667" s="70"/>
      <c r="BV1667" s="70"/>
      <c r="BW1667" s="70"/>
      <c r="BX1667" s="70"/>
      <c r="BY1667" s="70"/>
      <c r="BZ1667" s="70"/>
      <c r="CA1667" s="70"/>
    </row>
    <row r="1668" spans="2:79" s="67" customFormat="1" hidden="1">
      <c r="B1668" s="85"/>
      <c r="C1668" s="86"/>
      <c r="D1668" s="250"/>
      <c r="E1668" s="84"/>
      <c r="F1668" s="70"/>
      <c r="G1668" s="70"/>
      <c r="H1668" s="70"/>
      <c r="I1668" s="70"/>
      <c r="J1668" s="70"/>
      <c r="K1668" s="70"/>
      <c r="L1668" s="70"/>
      <c r="M1668" s="70"/>
      <c r="N1668" s="70"/>
      <c r="O1668" s="70"/>
      <c r="P1668" s="70"/>
      <c r="Q1668" s="70"/>
      <c r="R1668" s="70"/>
      <c r="S1668" s="70"/>
      <c r="T1668" s="70"/>
      <c r="U1668" s="70"/>
      <c r="V1668" s="70"/>
      <c r="W1668" s="70"/>
      <c r="X1668" s="70"/>
      <c r="Y1668" s="70"/>
      <c r="Z1668" s="70"/>
      <c r="AA1668" s="70"/>
      <c r="AB1668" s="70"/>
      <c r="AC1668" s="70"/>
      <c r="AD1668" s="70"/>
      <c r="AE1668" s="70"/>
      <c r="AF1668" s="70"/>
      <c r="AG1668" s="70"/>
      <c r="AH1668" s="70"/>
      <c r="AI1668" s="70"/>
      <c r="AJ1668" s="70"/>
      <c r="AK1668" s="70"/>
      <c r="AL1668" s="70"/>
      <c r="AM1668" s="70"/>
      <c r="AN1668" s="70"/>
      <c r="AO1668" s="70"/>
      <c r="AP1668" s="70"/>
      <c r="AQ1668" s="70"/>
      <c r="AR1668" s="70"/>
      <c r="AS1668" s="70"/>
      <c r="AT1668" s="70"/>
      <c r="AU1668" s="70"/>
      <c r="AV1668" s="70"/>
      <c r="AW1668" s="70"/>
      <c r="AX1668" s="70"/>
      <c r="AY1668" s="70"/>
      <c r="AZ1668" s="70"/>
      <c r="BA1668" s="70"/>
      <c r="BB1668" s="70"/>
      <c r="BC1668" s="70"/>
      <c r="BD1668" s="70"/>
      <c r="BE1668" s="70"/>
      <c r="BF1668" s="70"/>
      <c r="BG1668" s="70"/>
      <c r="BH1668" s="70"/>
      <c r="BI1668" s="70"/>
      <c r="BJ1668" s="70"/>
      <c r="BK1668" s="70"/>
      <c r="BL1668" s="70"/>
      <c r="BM1668" s="70"/>
      <c r="BN1668" s="70"/>
      <c r="BO1668" s="70"/>
      <c r="BP1668" s="70"/>
      <c r="BQ1668" s="70"/>
      <c r="BR1668" s="70"/>
      <c r="BS1668" s="70"/>
      <c r="BT1668" s="70"/>
      <c r="BU1668" s="70"/>
      <c r="BV1668" s="70"/>
      <c r="BW1668" s="70"/>
      <c r="BX1668" s="70"/>
      <c r="BY1668" s="70"/>
      <c r="BZ1668" s="70"/>
      <c r="CA1668" s="70"/>
    </row>
    <row r="1669" spans="2:79" s="67" customFormat="1" hidden="1">
      <c r="B1669" s="85"/>
      <c r="C1669" s="86"/>
      <c r="D1669" s="250"/>
      <c r="E1669" s="84"/>
      <c r="F1669" s="70"/>
      <c r="G1669" s="70"/>
      <c r="H1669" s="70"/>
      <c r="I1669" s="70"/>
      <c r="J1669" s="70"/>
      <c r="K1669" s="70"/>
      <c r="L1669" s="70"/>
      <c r="M1669" s="70"/>
      <c r="N1669" s="70"/>
      <c r="O1669" s="70"/>
      <c r="P1669" s="70"/>
      <c r="Q1669" s="70"/>
      <c r="R1669" s="70"/>
      <c r="S1669" s="70"/>
      <c r="T1669" s="70"/>
      <c r="U1669" s="70"/>
      <c r="V1669" s="70"/>
      <c r="W1669" s="70"/>
      <c r="X1669" s="70"/>
      <c r="Y1669" s="70"/>
      <c r="Z1669" s="70"/>
      <c r="AA1669" s="70"/>
      <c r="AB1669" s="70"/>
      <c r="AC1669" s="70"/>
      <c r="AD1669" s="70"/>
      <c r="AE1669" s="70"/>
      <c r="AF1669" s="70"/>
      <c r="AG1669" s="70"/>
      <c r="AH1669" s="70"/>
      <c r="AI1669" s="70"/>
      <c r="AJ1669" s="70"/>
      <c r="AK1669" s="70"/>
      <c r="AL1669" s="70"/>
      <c r="AM1669" s="70"/>
      <c r="AN1669" s="70"/>
      <c r="AO1669" s="70"/>
      <c r="AP1669" s="70"/>
      <c r="AQ1669" s="70"/>
      <c r="AR1669" s="70"/>
      <c r="AS1669" s="70"/>
      <c r="AT1669" s="70"/>
      <c r="AU1669" s="70"/>
      <c r="AV1669" s="70"/>
      <c r="AW1669" s="70"/>
      <c r="AX1669" s="70"/>
      <c r="AY1669" s="70"/>
      <c r="AZ1669" s="70"/>
      <c r="BA1669" s="70"/>
      <c r="BB1669" s="70"/>
      <c r="BC1669" s="70"/>
      <c r="BD1669" s="70"/>
      <c r="BE1669" s="70"/>
      <c r="BF1669" s="70"/>
      <c r="BG1669" s="70"/>
      <c r="BH1669" s="70"/>
      <c r="BI1669" s="70"/>
      <c r="BJ1669" s="70"/>
      <c r="BK1669" s="70"/>
      <c r="BL1669" s="70"/>
      <c r="BM1669" s="70"/>
      <c r="BN1669" s="70"/>
      <c r="BO1669" s="70"/>
      <c r="BP1669" s="70"/>
      <c r="BQ1669" s="70"/>
      <c r="BR1669" s="70"/>
      <c r="BS1669" s="70"/>
      <c r="BT1669" s="70"/>
      <c r="BU1669" s="70"/>
      <c r="BV1669" s="70"/>
      <c r="BW1669" s="70"/>
      <c r="BX1669" s="70"/>
      <c r="BY1669" s="70"/>
      <c r="BZ1669" s="70"/>
      <c r="CA1669" s="70"/>
    </row>
    <row r="1670" spans="2:79" s="67" customFormat="1" hidden="1">
      <c r="B1670" s="85"/>
      <c r="C1670" s="86"/>
      <c r="D1670" s="250"/>
      <c r="E1670" s="84"/>
      <c r="F1670" s="70"/>
      <c r="G1670" s="70"/>
      <c r="H1670" s="70"/>
      <c r="I1670" s="70"/>
      <c r="J1670" s="70"/>
      <c r="K1670" s="70"/>
      <c r="L1670" s="70"/>
      <c r="M1670" s="70"/>
      <c r="N1670" s="70"/>
      <c r="O1670" s="70"/>
      <c r="P1670" s="70"/>
      <c r="Q1670" s="70"/>
      <c r="R1670" s="70"/>
      <c r="S1670" s="70"/>
      <c r="T1670" s="70"/>
      <c r="U1670" s="70"/>
      <c r="V1670" s="70"/>
      <c r="W1670" s="70"/>
      <c r="X1670" s="70"/>
      <c r="Y1670" s="70"/>
      <c r="Z1670" s="70"/>
      <c r="AA1670" s="70"/>
      <c r="AB1670" s="70"/>
      <c r="AC1670" s="70"/>
      <c r="AD1670" s="70"/>
      <c r="AE1670" s="70"/>
      <c r="AF1670" s="70"/>
      <c r="AG1670" s="70"/>
      <c r="AH1670" s="70"/>
      <c r="AI1670" s="70"/>
      <c r="AJ1670" s="70"/>
      <c r="AK1670" s="70"/>
      <c r="AL1670" s="70"/>
      <c r="AM1670" s="70"/>
      <c r="AN1670" s="70"/>
      <c r="AO1670" s="70"/>
      <c r="AP1670" s="70"/>
      <c r="AQ1670" s="70"/>
      <c r="AR1670" s="70"/>
      <c r="AS1670" s="70"/>
      <c r="AT1670" s="70"/>
      <c r="AU1670" s="70"/>
      <c r="AV1670" s="70"/>
      <c r="AW1670" s="70"/>
      <c r="AX1670" s="70"/>
      <c r="AY1670" s="70"/>
      <c r="AZ1670" s="70"/>
      <c r="BA1670" s="70"/>
      <c r="BB1670" s="70"/>
      <c r="BC1670" s="70"/>
      <c r="BD1670" s="70"/>
      <c r="BE1670" s="70"/>
      <c r="BF1670" s="70"/>
      <c r="BG1670" s="70"/>
      <c r="BH1670" s="70"/>
      <c r="BI1670" s="70"/>
      <c r="BJ1670" s="70"/>
      <c r="BK1670" s="70"/>
      <c r="BL1670" s="70"/>
      <c r="BM1670" s="70"/>
      <c r="BN1670" s="70"/>
      <c r="BO1670" s="70"/>
      <c r="BP1670" s="70"/>
      <c r="BQ1670" s="70"/>
      <c r="BR1670" s="70"/>
      <c r="BS1670" s="70"/>
      <c r="BT1670" s="70"/>
      <c r="BU1670" s="70"/>
      <c r="BV1670" s="70"/>
      <c r="BW1670" s="70"/>
      <c r="BX1670" s="70"/>
      <c r="BY1670" s="70"/>
      <c r="BZ1670" s="70"/>
      <c r="CA1670" s="70"/>
    </row>
    <row r="1671" spans="2:79" s="67" customFormat="1" hidden="1">
      <c r="B1671" s="85"/>
      <c r="C1671" s="86"/>
      <c r="D1671" s="250"/>
      <c r="E1671" s="84"/>
      <c r="F1671" s="70"/>
      <c r="G1671" s="70"/>
      <c r="H1671" s="70"/>
      <c r="I1671" s="70"/>
      <c r="J1671" s="70"/>
      <c r="K1671" s="70"/>
      <c r="L1671" s="70"/>
      <c r="M1671" s="70"/>
      <c r="N1671" s="70"/>
      <c r="O1671" s="70"/>
      <c r="P1671" s="70"/>
      <c r="Q1671" s="70"/>
      <c r="R1671" s="70"/>
      <c r="S1671" s="70"/>
      <c r="T1671" s="70"/>
      <c r="U1671" s="70"/>
      <c r="V1671" s="70"/>
      <c r="W1671" s="70"/>
      <c r="X1671" s="70"/>
      <c r="Y1671" s="70"/>
      <c r="Z1671" s="70"/>
      <c r="AA1671" s="70"/>
      <c r="AB1671" s="70"/>
      <c r="AC1671" s="70"/>
      <c r="AD1671" s="70"/>
      <c r="AE1671" s="70"/>
      <c r="AF1671" s="70"/>
      <c r="AG1671" s="70"/>
      <c r="AH1671" s="70"/>
      <c r="AI1671" s="70"/>
      <c r="AJ1671" s="70"/>
      <c r="AK1671" s="70"/>
      <c r="AL1671" s="70"/>
      <c r="AM1671" s="70"/>
      <c r="AN1671" s="70"/>
      <c r="AO1671" s="70"/>
      <c r="AP1671" s="70"/>
      <c r="AQ1671" s="70"/>
      <c r="AR1671" s="70"/>
      <c r="AS1671" s="70"/>
      <c r="AT1671" s="70"/>
      <c r="AU1671" s="70"/>
      <c r="AV1671" s="70"/>
      <c r="AW1671" s="70"/>
      <c r="AX1671" s="70"/>
      <c r="AY1671" s="70"/>
      <c r="AZ1671" s="70"/>
      <c r="BA1671" s="70"/>
      <c r="BB1671" s="70"/>
      <c r="BC1671" s="70"/>
      <c r="BD1671" s="70"/>
      <c r="BE1671" s="70"/>
      <c r="BF1671" s="70"/>
      <c r="BG1671" s="70"/>
      <c r="BH1671" s="70"/>
      <c r="BI1671" s="70"/>
      <c r="BJ1671" s="70"/>
      <c r="BK1671" s="70"/>
      <c r="BL1671" s="70"/>
      <c r="BM1671" s="70"/>
      <c r="BN1671" s="70"/>
      <c r="BO1671" s="70"/>
      <c r="BP1671" s="70"/>
      <c r="BQ1671" s="70"/>
      <c r="BR1671" s="70"/>
      <c r="BS1671" s="70"/>
      <c r="BT1671" s="70"/>
      <c r="BU1671" s="70"/>
      <c r="BV1671" s="70"/>
      <c r="BW1671" s="70"/>
      <c r="BX1671" s="70"/>
      <c r="BY1671" s="70"/>
      <c r="BZ1671" s="70"/>
      <c r="CA1671" s="70"/>
    </row>
    <row r="1672" spans="2:79" s="67" customFormat="1" hidden="1">
      <c r="B1672" s="85"/>
      <c r="C1672" s="86"/>
      <c r="D1672" s="250"/>
      <c r="E1672" s="84"/>
      <c r="F1672" s="70"/>
      <c r="G1672" s="70"/>
      <c r="H1672" s="70"/>
      <c r="I1672" s="70"/>
      <c r="J1672" s="70"/>
      <c r="K1672" s="70"/>
      <c r="L1672" s="70"/>
      <c r="M1672" s="70"/>
      <c r="N1672" s="70"/>
      <c r="O1672" s="70"/>
      <c r="P1672" s="70"/>
      <c r="Q1672" s="70"/>
      <c r="R1672" s="70"/>
      <c r="S1672" s="70"/>
      <c r="T1672" s="70"/>
      <c r="U1672" s="70"/>
      <c r="V1672" s="70"/>
      <c r="W1672" s="70"/>
      <c r="X1672" s="70"/>
      <c r="Y1672" s="70"/>
      <c r="Z1672" s="70"/>
      <c r="AA1672" s="70"/>
      <c r="AB1672" s="70"/>
      <c r="AC1672" s="70"/>
      <c r="AD1672" s="70"/>
      <c r="AE1672" s="70"/>
      <c r="AF1672" s="70"/>
      <c r="AG1672" s="70"/>
      <c r="AH1672" s="70"/>
      <c r="AI1672" s="70"/>
      <c r="AJ1672" s="70"/>
      <c r="AK1672" s="70"/>
      <c r="AL1672" s="70"/>
      <c r="AM1672" s="70"/>
      <c r="AN1672" s="70"/>
      <c r="AO1672" s="70"/>
      <c r="AP1672" s="70"/>
      <c r="AQ1672" s="70"/>
      <c r="AR1672" s="70"/>
      <c r="AS1672" s="70"/>
      <c r="AT1672" s="70"/>
      <c r="AU1672" s="70"/>
      <c r="AV1672" s="70"/>
      <c r="AW1672" s="70"/>
      <c r="AX1672" s="70"/>
      <c r="AY1672" s="70"/>
      <c r="AZ1672" s="70"/>
      <c r="BA1672" s="70"/>
      <c r="BB1672" s="70"/>
      <c r="BC1672" s="70"/>
      <c r="BD1672" s="70"/>
      <c r="BE1672" s="70"/>
      <c r="BF1672" s="70"/>
      <c r="BG1672" s="70"/>
      <c r="BH1672" s="70"/>
      <c r="BI1672" s="70"/>
      <c r="BJ1672" s="70"/>
      <c r="BK1672" s="70"/>
      <c r="BL1672" s="70"/>
      <c r="BM1672" s="70"/>
      <c r="BN1672" s="70"/>
      <c r="BO1672" s="70"/>
      <c r="BP1672" s="70"/>
      <c r="BQ1672" s="70"/>
      <c r="BR1672" s="70"/>
      <c r="BS1672" s="70"/>
      <c r="BT1672" s="70"/>
      <c r="BU1672" s="70"/>
      <c r="BV1672" s="70"/>
      <c r="BW1672" s="70"/>
      <c r="BX1672" s="70"/>
      <c r="BY1672" s="70"/>
      <c r="BZ1672" s="70"/>
      <c r="CA1672" s="70"/>
    </row>
    <row r="1673" spans="2:79" s="67" customFormat="1" hidden="1">
      <c r="B1673" s="85"/>
      <c r="C1673" s="86"/>
      <c r="D1673" s="250"/>
      <c r="E1673" s="84"/>
      <c r="F1673" s="70"/>
      <c r="G1673" s="70"/>
      <c r="H1673" s="70"/>
      <c r="I1673" s="70"/>
      <c r="J1673" s="70"/>
      <c r="K1673" s="70"/>
      <c r="L1673" s="70"/>
      <c r="M1673" s="70"/>
      <c r="N1673" s="70"/>
      <c r="O1673" s="70"/>
      <c r="P1673" s="70"/>
      <c r="Q1673" s="70"/>
      <c r="R1673" s="70"/>
      <c r="S1673" s="70"/>
      <c r="T1673" s="70"/>
      <c r="U1673" s="70"/>
      <c r="V1673" s="70"/>
      <c r="W1673" s="70"/>
      <c r="X1673" s="70"/>
      <c r="Y1673" s="70"/>
      <c r="Z1673" s="70"/>
      <c r="AA1673" s="70"/>
      <c r="AB1673" s="70"/>
      <c r="AC1673" s="70"/>
      <c r="AD1673" s="70"/>
      <c r="AE1673" s="70"/>
      <c r="AF1673" s="70"/>
      <c r="AG1673" s="70"/>
      <c r="AH1673" s="70"/>
      <c r="AI1673" s="70"/>
      <c r="AJ1673" s="70"/>
      <c r="AK1673" s="70"/>
      <c r="AL1673" s="70"/>
      <c r="AM1673" s="70"/>
      <c r="AN1673" s="70"/>
      <c r="AO1673" s="70"/>
      <c r="AP1673" s="70"/>
      <c r="AQ1673" s="70"/>
      <c r="AR1673" s="70"/>
      <c r="AS1673" s="70"/>
      <c r="AT1673" s="70"/>
      <c r="AU1673" s="70"/>
      <c r="AV1673" s="70"/>
      <c r="AW1673" s="70"/>
      <c r="AX1673" s="70"/>
      <c r="AY1673" s="70"/>
      <c r="AZ1673" s="70"/>
      <c r="BA1673" s="70"/>
      <c r="BB1673" s="70"/>
      <c r="BC1673" s="70"/>
      <c r="BD1673" s="70"/>
      <c r="BE1673" s="70"/>
      <c r="BF1673" s="70"/>
      <c r="BG1673" s="70"/>
      <c r="BH1673" s="70"/>
      <c r="BI1673" s="70"/>
      <c r="BJ1673" s="70"/>
      <c r="BK1673" s="70"/>
      <c r="BL1673" s="70"/>
      <c r="BM1673" s="70"/>
      <c r="BN1673" s="70"/>
      <c r="BO1673" s="70"/>
      <c r="BP1673" s="70"/>
      <c r="BQ1673" s="70"/>
      <c r="BR1673" s="70"/>
      <c r="BS1673" s="70"/>
      <c r="BT1673" s="70"/>
      <c r="BU1673" s="70"/>
      <c r="BV1673" s="70"/>
      <c r="BW1673" s="70"/>
      <c r="BX1673" s="70"/>
      <c r="BY1673" s="70"/>
      <c r="BZ1673" s="70"/>
      <c r="CA1673" s="70"/>
    </row>
    <row r="1674" spans="2:79" s="67" customFormat="1" hidden="1">
      <c r="B1674" s="85"/>
      <c r="C1674" s="86"/>
      <c r="D1674" s="250"/>
      <c r="E1674" s="84"/>
      <c r="F1674" s="70"/>
      <c r="G1674" s="70"/>
      <c r="H1674" s="70"/>
      <c r="I1674" s="70"/>
      <c r="J1674" s="70"/>
      <c r="K1674" s="70"/>
      <c r="L1674" s="70"/>
      <c r="M1674" s="70"/>
      <c r="N1674" s="70"/>
      <c r="O1674" s="70"/>
      <c r="P1674" s="70"/>
      <c r="Q1674" s="70"/>
      <c r="R1674" s="70"/>
      <c r="S1674" s="70"/>
      <c r="T1674" s="70"/>
      <c r="U1674" s="70"/>
      <c r="V1674" s="70"/>
      <c r="W1674" s="70"/>
      <c r="X1674" s="70"/>
      <c r="Y1674" s="70"/>
      <c r="Z1674" s="70"/>
      <c r="AA1674" s="70"/>
      <c r="AB1674" s="70"/>
      <c r="AC1674" s="70"/>
      <c r="AD1674" s="70"/>
      <c r="AE1674" s="70"/>
      <c r="AF1674" s="70"/>
      <c r="AG1674" s="70"/>
      <c r="AH1674" s="70"/>
      <c r="AI1674" s="70"/>
      <c r="AJ1674" s="70"/>
      <c r="AK1674" s="70"/>
      <c r="AL1674" s="70"/>
      <c r="AM1674" s="70"/>
      <c r="AN1674" s="70"/>
      <c r="AO1674" s="70"/>
      <c r="AP1674" s="70"/>
      <c r="AQ1674" s="70"/>
      <c r="AR1674" s="70"/>
      <c r="AS1674" s="70"/>
      <c r="AT1674" s="70"/>
      <c r="AU1674" s="70"/>
      <c r="AV1674" s="70"/>
      <c r="AW1674" s="70"/>
      <c r="AX1674" s="70"/>
      <c r="AY1674" s="70"/>
      <c r="AZ1674" s="70"/>
      <c r="BA1674" s="70"/>
      <c r="BB1674" s="70"/>
      <c r="BC1674" s="70"/>
      <c r="BD1674" s="70"/>
      <c r="BE1674" s="70"/>
      <c r="BF1674" s="70"/>
      <c r="BG1674" s="70"/>
      <c r="BH1674" s="70"/>
      <c r="BI1674" s="70"/>
      <c r="BJ1674" s="70"/>
      <c r="BK1674" s="70"/>
      <c r="BL1674" s="70"/>
      <c r="BM1674" s="70"/>
      <c r="BN1674" s="70"/>
      <c r="BO1674" s="70"/>
      <c r="BP1674" s="70"/>
      <c r="BQ1674" s="70"/>
      <c r="BR1674" s="70"/>
      <c r="BS1674" s="70"/>
      <c r="BT1674" s="70"/>
      <c r="BU1674" s="70"/>
      <c r="BV1674" s="70"/>
      <c r="BW1674" s="70"/>
      <c r="BX1674" s="70"/>
      <c r="BY1674" s="70"/>
      <c r="BZ1674" s="70"/>
      <c r="CA1674" s="70"/>
    </row>
    <row r="1675" spans="2:79" s="67" customFormat="1" hidden="1">
      <c r="B1675" s="85"/>
      <c r="C1675" s="86"/>
      <c r="D1675" s="250"/>
      <c r="E1675" s="84"/>
      <c r="F1675" s="70"/>
      <c r="G1675" s="70"/>
      <c r="H1675" s="70"/>
      <c r="I1675" s="70"/>
      <c r="J1675" s="70"/>
      <c r="K1675" s="70"/>
      <c r="L1675" s="70"/>
      <c r="M1675" s="70"/>
      <c r="N1675" s="70"/>
      <c r="O1675" s="70"/>
      <c r="P1675" s="70"/>
      <c r="Q1675" s="70"/>
      <c r="R1675" s="70"/>
      <c r="S1675" s="70"/>
      <c r="T1675" s="70"/>
      <c r="U1675" s="70"/>
      <c r="V1675" s="70"/>
      <c r="W1675" s="70"/>
      <c r="X1675" s="70"/>
      <c r="Y1675" s="70"/>
      <c r="Z1675" s="70"/>
      <c r="AA1675" s="70"/>
      <c r="AB1675" s="70"/>
      <c r="AC1675" s="70"/>
      <c r="AD1675" s="70"/>
      <c r="AE1675" s="70"/>
      <c r="AF1675" s="70"/>
      <c r="AG1675" s="70"/>
      <c r="AH1675" s="70"/>
      <c r="AI1675" s="70"/>
      <c r="AJ1675" s="70"/>
      <c r="AK1675" s="70"/>
      <c r="AL1675" s="70"/>
      <c r="AM1675" s="70"/>
      <c r="AN1675" s="70"/>
      <c r="AO1675" s="70"/>
      <c r="AP1675" s="70"/>
      <c r="AQ1675" s="70"/>
      <c r="AR1675" s="70"/>
      <c r="AS1675" s="70"/>
      <c r="AT1675" s="70"/>
      <c r="AU1675" s="70"/>
      <c r="AV1675" s="70"/>
      <c r="AW1675" s="70"/>
      <c r="AX1675" s="70"/>
      <c r="AY1675" s="70"/>
      <c r="AZ1675" s="70"/>
      <c r="BA1675" s="70"/>
      <c r="BB1675" s="70"/>
      <c r="BC1675" s="70"/>
      <c r="BD1675" s="70"/>
      <c r="BE1675" s="70"/>
      <c r="BF1675" s="70"/>
      <c r="BG1675" s="70"/>
      <c r="BH1675" s="70"/>
      <c r="BI1675" s="70"/>
      <c r="BJ1675" s="70"/>
      <c r="BK1675" s="70"/>
      <c r="BL1675" s="70"/>
      <c r="BM1675" s="70"/>
      <c r="BN1675" s="70"/>
      <c r="BO1675" s="70"/>
      <c r="BP1675" s="70"/>
      <c r="BQ1675" s="70"/>
      <c r="BR1675" s="70"/>
      <c r="BS1675" s="70"/>
      <c r="BT1675" s="70"/>
      <c r="BU1675" s="70"/>
      <c r="BV1675" s="70"/>
      <c r="BW1675" s="70"/>
      <c r="BX1675" s="70"/>
      <c r="BY1675" s="70"/>
      <c r="BZ1675" s="70"/>
      <c r="CA1675" s="70"/>
    </row>
    <row r="1676" spans="2:79" s="67" customFormat="1" hidden="1">
      <c r="B1676" s="85"/>
      <c r="C1676" s="86"/>
      <c r="D1676" s="250"/>
      <c r="E1676" s="84"/>
      <c r="F1676" s="70"/>
      <c r="G1676" s="70"/>
      <c r="H1676" s="70"/>
      <c r="I1676" s="70"/>
      <c r="J1676" s="70"/>
      <c r="K1676" s="70"/>
      <c r="L1676" s="70"/>
      <c r="M1676" s="70"/>
      <c r="N1676" s="70"/>
      <c r="O1676" s="70"/>
      <c r="P1676" s="70"/>
      <c r="Q1676" s="70"/>
      <c r="R1676" s="70"/>
      <c r="S1676" s="70"/>
      <c r="T1676" s="70"/>
      <c r="U1676" s="70"/>
      <c r="V1676" s="70"/>
      <c r="W1676" s="70"/>
      <c r="X1676" s="70"/>
      <c r="Y1676" s="70"/>
      <c r="Z1676" s="70"/>
      <c r="AA1676" s="70"/>
      <c r="AB1676" s="70"/>
      <c r="AC1676" s="70"/>
      <c r="AD1676" s="70"/>
      <c r="AE1676" s="70"/>
      <c r="AF1676" s="70"/>
      <c r="AG1676" s="70"/>
      <c r="AH1676" s="70"/>
      <c r="AI1676" s="70"/>
      <c r="AJ1676" s="70"/>
      <c r="AK1676" s="70"/>
      <c r="AL1676" s="70"/>
      <c r="AM1676" s="70"/>
      <c r="AN1676" s="70"/>
      <c r="AO1676" s="70"/>
      <c r="AP1676" s="70"/>
      <c r="AQ1676" s="70"/>
      <c r="AR1676" s="70"/>
      <c r="AS1676" s="70"/>
      <c r="AT1676" s="70"/>
      <c r="AU1676" s="70"/>
      <c r="AV1676" s="70"/>
      <c r="AW1676" s="70"/>
      <c r="AX1676" s="70"/>
      <c r="AY1676" s="70"/>
      <c r="AZ1676" s="70"/>
      <c r="BA1676" s="70"/>
      <c r="BB1676" s="70"/>
      <c r="BC1676" s="70"/>
      <c r="BD1676" s="70"/>
      <c r="BE1676" s="70"/>
      <c r="BF1676" s="70"/>
      <c r="BG1676" s="70"/>
      <c r="BH1676" s="70"/>
      <c r="BI1676" s="70"/>
      <c r="BJ1676" s="70"/>
      <c r="BK1676" s="70"/>
      <c r="BL1676" s="70"/>
      <c r="BM1676" s="70"/>
      <c r="BN1676" s="70"/>
      <c r="BO1676" s="70"/>
      <c r="BP1676" s="70"/>
      <c r="BQ1676" s="70"/>
      <c r="BR1676" s="70"/>
      <c r="BS1676" s="70"/>
      <c r="BT1676" s="70"/>
      <c r="BU1676" s="70"/>
      <c r="BV1676" s="70"/>
      <c r="BW1676" s="70"/>
      <c r="BX1676" s="70"/>
      <c r="BY1676" s="70"/>
      <c r="BZ1676" s="70"/>
      <c r="CA1676" s="70"/>
    </row>
    <row r="1677" spans="2:79" s="67" customFormat="1" hidden="1">
      <c r="B1677" s="85"/>
      <c r="C1677" s="86"/>
      <c r="D1677" s="250"/>
      <c r="E1677" s="84"/>
      <c r="F1677" s="70"/>
      <c r="G1677" s="70"/>
      <c r="H1677" s="70"/>
      <c r="I1677" s="70"/>
      <c r="J1677" s="70"/>
      <c r="K1677" s="70"/>
      <c r="L1677" s="70"/>
      <c r="M1677" s="70"/>
      <c r="N1677" s="70"/>
      <c r="O1677" s="70"/>
      <c r="P1677" s="70"/>
      <c r="Q1677" s="70"/>
      <c r="R1677" s="70"/>
      <c r="S1677" s="70"/>
      <c r="T1677" s="70"/>
      <c r="U1677" s="70"/>
      <c r="V1677" s="70"/>
      <c r="W1677" s="70"/>
      <c r="X1677" s="70"/>
      <c r="Y1677" s="70"/>
      <c r="Z1677" s="70"/>
      <c r="AA1677" s="70"/>
      <c r="AB1677" s="70"/>
      <c r="AC1677" s="70"/>
      <c r="AD1677" s="70"/>
      <c r="AE1677" s="70"/>
      <c r="AF1677" s="70"/>
      <c r="AG1677" s="70"/>
      <c r="AH1677" s="70"/>
      <c r="AI1677" s="70"/>
      <c r="AJ1677" s="70"/>
      <c r="AK1677" s="70"/>
      <c r="AL1677" s="70"/>
      <c r="AM1677" s="70"/>
      <c r="AN1677" s="70"/>
      <c r="AO1677" s="70"/>
      <c r="AP1677" s="70"/>
      <c r="AQ1677" s="70"/>
      <c r="AR1677" s="70"/>
      <c r="AS1677" s="70"/>
      <c r="AT1677" s="70"/>
      <c r="AU1677" s="70"/>
      <c r="AV1677" s="70"/>
      <c r="AW1677" s="70"/>
      <c r="AX1677" s="70"/>
      <c r="AY1677" s="70"/>
      <c r="AZ1677" s="70"/>
      <c r="BA1677" s="70"/>
      <c r="BB1677" s="70"/>
      <c r="BC1677" s="70"/>
      <c r="BD1677" s="70"/>
      <c r="BE1677" s="70"/>
      <c r="BF1677" s="70"/>
      <c r="BG1677" s="70"/>
      <c r="BH1677" s="70"/>
      <c r="BI1677" s="70"/>
      <c r="BJ1677" s="70"/>
      <c r="BK1677" s="70"/>
      <c r="BL1677" s="70"/>
      <c r="BM1677" s="70"/>
      <c r="BN1677" s="70"/>
      <c r="BO1677" s="70"/>
      <c r="BP1677" s="70"/>
      <c r="BQ1677" s="70"/>
      <c r="BR1677" s="70"/>
      <c r="BS1677" s="70"/>
      <c r="BT1677" s="70"/>
      <c r="BU1677" s="70"/>
      <c r="BV1677" s="70"/>
      <c r="BW1677" s="70"/>
      <c r="BX1677" s="70"/>
      <c r="BY1677" s="70"/>
      <c r="BZ1677" s="70"/>
      <c r="CA1677" s="70"/>
    </row>
    <row r="1678" spans="2:79" s="67" customFormat="1" hidden="1">
      <c r="B1678" s="85"/>
      <c r="C1678" s="86"/>
      <c r="D1678" s="250"/>
      <c r="E1678" s="84"/>
      <c r="F1678" s="70"/>
      <c r="G1678" s="70"/>
      <c r="H1678" s="70"/>
      <c r="I1678" s="70"/>
      <c r="J1678" s="70"/>
      <c r="K1678" s="70"/>
      <c r="L1678" s="70"/>
      <c r="M1678" s="70"/>
      <c r="N1678" s="70"/>
      <c r="O1678" s="70"/>
      <c r="P1678" s="70"/>
      <c r="Q1678" s="70"/>
      <c r="R1678" s="70"/>
      <c r="S1678" s="70"/>
      <c r="T1678" s="70"/>
      <c r="U1678" s="70"/>
      <c r="V1678" s="70"/>
      <c r="W1678" s="70"/>
      <c r="X1678" s="70"/>
      <c r="Y1678" s="70"/>
      <c r="Z1678" s="70"/>
      <c r="AA1678" s="70"/>
      <c r="AB1678" s="70"/>
      <c r="AC1678" s="70"/>
      <c r="AD1678" s="70"/>
      <c r="AE1678" s="70"/>
      <c r="AF1678" s="70"/>
      <c r="AG1678" s="70"/>
      <c r="AH1678" s="70"/>
      <c r="AI1678" s="70"/>
      <c r="AJ1678" s="70"/>
      <c r="AK1678" s="70"/>
      <c r="AL1678" s="70"/>
      <c r="AM1678" s="70"/>
      <c r="AN1678" s="70"/>
      <c r="AO1678" s="70"/>
      <c r="AP1678" s="70"/>
      <c r="AQ1678" s="70"/>
      <c r="AR1678" s="70"/>
      <c r="AS1678" s="70"/>
      <c r="AT1678" s="70"/>
      <c r="AU1678" s="70"/>
      <c r="AV1678" s="70"/>
      <c r="AW1678" s="70"/>
      <c r="AX1678" s="70"/>
      <c r="AY1678" s="70"/>
      <c r="AZ1678" s="70"/>
      <c r="BA1678" s="70"/>
      <c r="BB1678" s="70"/>
      <c r="BC1678" s="70"/>
      <c r="BD1678" s="70"/>
      <c r="BE1678" s="70"/>
      <c r="BF1678" s="70"/>
      <c r="BG1678" s="70"/>
      <c r="BH1678" s="70"/>
      <c r="BI1678" s="70"/>
      <c r="BJ1678" s="70"/>
      <c r="BK1678" s="70"/>
      <c r="BL1678" s="70"/>
      <c r="BM1678" s="70"/>
      <c r="BN1678" s="70"/>
      <c r="BO1678" s="70"/>
      <c r="BP1678" s="70"/>
      <c r="BQ1678" s="70"/>
      <c r="BR1678" s="70"/>
      <c r="BS1678" s="70"/>
      <c r="BT1678" s="70"/>
      <c r="BU1678" s="70"/>
      <c r="BV1678" s="70"/>
      <c r="BW1678" s="70"/>
      <c r="BX1678" s="70"/>
      <c r="BY1678" s="70"/>
      <c r="BZ1678" s="70"/>
      <c r="CA1678" s="70"/>
    </row>
    <row r="1679" spans="2:79" s="67" customFormat="1" hidden="1">
      <c r="B1679" s="85"/>
      <c r="C1679" s="86"/>
      <c r="D1679" s="250"/>
      <c r="E1679" s="84"/>
      <c r="F1679" s="70"/>
      <c r="G1679" s="70"/>
      <c r="H1679" s="70"/>
      <c r="I1679" s="70"/>
      <c r="J1679" s="70"/>
      <c r="K1679" s="70"/>
      <c r="L1679" s="70"/>
      <c r="M1679" s="70"/>
      <c r="N1679" s="70"/>
      <c r="O1679" s="70"/>
      <c r="P1679" s="70"/>
      <c r="Q1679" s="70"/>
      <c r="R1679" s="70"/>
      <c r="S1679" s="70"/>
      <c r="T1679" s="70"/>
      <c r="U1679" s="70"/>
      <c r="V1679" s="70"/>
      <c r="W1679" s="70"/>
      <c r="X1679" s="70"/>
      <c r="Y1679" s="70"/>
      <c r="Z1679" s="70"/>
      <c r="AA1679" s="70"/>
      <c r="AB1679" s="70"/>
      <c r="AC1679" s="70"/>
      <c r="AD1679" s="70"/>
      <c r="AE1679" s="70"/>
      <c r="AF1679" s="70"/>
      <c r="AG1679" s="70"/>
      <c r="AH1679" s="70"/>
      <c r="AI1679" s="70"/>
      <c r="AJ1679" s="70"/>
      <c r="AK1679" s="70"/>
      <c r="AL1679" s="70"/>
      <c r="AM1679" s="70"/>
      <c r="AN1679" s="70"/>
      <c r="AO1679" s="70"/>
      <c r="AP1679" s="70"/>
      <c r="AQ1679" s="70"/>
      <c r="AR1679" s="70"/>
      <c r="AS1679" s="70"/>
      <c r="AT1679" s="70"/>
      <c r="AU1679" s="70"/>
      <c r="AV1679" s="70"/>
      <c r="AW1679" s="70"/>
      <c r="AX1679" s="70"/>
      <c r="AY1679" s="70"/>
      <c r="AZ1679" s="70"/>
      <c r="BA1679" s="70"/>
      <c r="BB1679" s="70"/>
      <c r="BC1679" s="70"/>
      <c r="BD1679" s="70"/>
      <c r="BE1679" s="70"/>
      <c r="BF1679" s="70"/>
      <c r="BG1679" s="70"/>
      <c r="BH1679" s="70"/>
      <c r="BI1679" s="70"/>
      <c r="BJ1679" s="70"/>
      <c r="BK1679" s="70"/>
      <c r="BL1679" s="70"/>
      <c r="BM1679" s="70"/>
      <c r="BN1679" s="70"/>
      <c r="BO1679" s="70"/>
      <c r="BP1679" s="70"/>
      <c r="BQ1679" s="70"/>
      <c r="BR1679" s="70"/>
      <c r="BS1679" s="70"/>
      <c r="BT1679" s="70"/>
      <c r="BU1679" s="70"/>
      <c r="BV1679" s="70"/>
      <c r="BW1679" s="70"/>
      <c r="BX1679" s="70"/>
      <c r="BY1679" s="70"/>
      <c r="BZ1679" s="70"/>
      <c r="CA1679" s="70"/>
    </row>
    <row r="1680" spans="2:79" s="67" customFormat="1" hidden="1">
      <c r="B1680" s="85"/>
      <c r="C1680" s="86"/>
      <c r="D1680" s="250"/>
      <c r="E1680" s="84"/>
      <c r="F1680" s="70"/>
      <c r="G1680" s="70"/>
      <c r="H1680" s="70"/>
      <c r="I1680" s="70"/>
      <c r="J1680" s="70"/>
      <c r="K1680" s="70"/>
      <c r="L1680" s="70"/>
      <c r="M1680" s="70"/>
      <c r="N1680" s="70"/>
      <c r="O1680" s="70"/>
      <c r="P1680" s="70"/>
      <c r="Q1680" s="70"/>
      <c r="R1680" s="70"/>
      <c r="S1680" s="70"/>
      <c r="T1680" s="70"/>
      <c r="U1680" s="70"/>
      <c r="V1680" s="70"/>
      <c r="W1680" s="70"/>
      <c r="X1680" s="70"/>
      <c r="Y1680" s="70"/>
      <c r="Z1680" s="70"/>
      <c r="AA1680" s="70"/>
      <c r="AB1680" s="70"/>
      <c r="AC1680" s="70"/>
      <c r="AD1680" s="70"/>
      <c r="AE1680" s="70"/>
      <c r="AF1680" s="70"/>
      <c r="AG1680" s="70"/>
      <c r="AH1680" s="70"/>
      <c r="AI1680" s="70"/>
      <c r="AJ1680" s="70"/>
      <c r="AK1680" s="70"/>
      <c r="AL1680" s="70"/>
      <c r="AM1680" s="70"/>
      <c r="AN1680" s="70"/>
      <c r="AO1680" s="70"/>
      <c r="AP1680" s="70"/>
      <c r="AQ1680" s="70"/>
      <c r="AR1680" s="70"/>
      <c r="AS1680" s="70"/>
      <c r="AT1680" s="70"/>
      <c r="AU1680" s="70"/>
      <c r="AV1680" s="70"/>
      <c r="AW1680" s="70"/>
      <c r="AX1680" s="70"/>
      <c r="AY1680" s="70"/>
      <c r="AZ1680" s="70"/>
      <c r="BA1680" s="70"/>
      <c r="BB1680" s="70"/>
      <c r="BC1680" s="70"/>
      <c r="BD1680" s="70"/>
      <c r="BE1680" s="70"/>
      <c r="BF1680" s="70"/>
      <c r="BG1680" s="70"/>
      <c r="BH1680" s="70"/>
      <c r="BI1680" s="70"/>
      <c r="BJ1680" s="70"/>
      <c r="BK1680" s="70"/>
      <c r="BL1680" s="70"/>
      <c r="BM1680" s="70"/>
      <c r="BN1680" s="70"/>
      <c r="BO1680" s="70"/>
      <c r="BP1680" s="70"/>
      <c r="BQ1680" s="70"/>
      <c r="BR1680" s="70"/>
      <c r="BS1680" s="70"/>
      <c r="BT1680" s="70"/>
      <c r="BU1680" s="70"/>
      <c r="BV1680" s="70"/>
      <c r="BW1680" s="70"/>
      <c r="BX1680" s="70"/>
      <c r="BY1680" s="70"/>
      <c r="BZ1680" s="70"/>
      <c r="CA1680" s="70"/>
    </row>
    <row r="1681" spans="2:79" s="67" customFormat="1" hidden="1">
      <c r="B1681" s="85"/>
      <c r="C1681" s="86"/>
      <c r="D1681" s="250"/>
      <c r="E1681" s="84"/>
      <c r="F1681" s="70"/>
      <c r="G1681" s="70"/>
      <c r="H1681" s="70"/>
      <c r="I1681" s="70"/>
      <c r="J1681" s="70"/>
      <c r="K1681" s="70"/>
      <c r="L1681" s="70"/>
      <c r="M1681" s="70"/>
      <c r="N1681" s="70"/>
      <c r="O1681" s="70"/>
      <c r="P1681" s="70"/>
      <c r="Q1681" s="70"/>
      <c r="R1681" s="70"/>
      <c r="S1681" s="70"/>
      <c r="T1681" s="70"/>
      <c r="U1681" s="70"/>
      <c r="V1681" s="70"/>
      <c r="W1681" s="70"/>
      <c r="X1681" s="70"/>
      <c r="Y1681" s="70"/>
      <c r="Z1681" s="70"/>
      <c r="AA1681" s="70"/>
      <c r="AB1681" s="70"/>
      <c r="AC1681" s="70"/>
      <c r="AD1681" s="70"/>
      <c r="AE1681" s="70"/>
      <c r="AF1681" s="70"/>
      <c r="AG1681" s="70"/>
      <c r="AH1681" s="70"/>
      <c r="AI1681" s="70"/>
      <c r="AJ1681" s="70"/>
      <c r="AK1681" s="70"/>
      <c r="AL1681" s="70"/>
      <c r="AM1681" s="70"/>
      <c r="AN1681" s="70"/>
      <c r="AO1681" s="70"/>
      <c r="AP1681" s="70"/>
      <c r="AQ1681" s="70"/>
      <c r="AR1681" s="70"/>
      <c r="AS1681" s="70"/>
      <c r="AT1681" s="70"/>
      <c r="AU1681" s="70"/>
      <c r="AV1681" s="70"/>
      <c r="AW1681" s="70"/>
      <c r="AX1681" s="70"/>
      <c r="AY1681" s="70"/>
      <c r="AZ1681" s="70"/>
      <c r="BA1681" s="70"/>
      <c r="BB1681" s="70"/>
      <c r="BC1681" s="70"/>
      <c r="BD1681" s="70"/>
      <c r="BE1681" s="70"/>
      <c r="BF1681" s="70"/>
      <c r="BG1681" s="70"/>
      <c r="BH1681" s="70"/>
      <c r="BI1681" s="70"/>
      <c r="BJ1681" s="70"/>
      <c r="BK1681" s="70"/>
      <c r="BL1681" s="70"/>
      <c r="BM1681" s="70"/>
      <c r="BN1681" s="70"/>
      <c r="BO1681" s="70"/>
      <c r="BP1681" s="70"/>
      <c r="BQ1681" s="70"/>
      <c r="BR1681" s="70"/>
      <c r="BS1681" s="70"/>
      <c r="BT1681" s="70"/>
      <c r="BU1681" s="70"/>
      <c r="BV1681" s="70"/>
      <c r="BW1681" s="70"/>
      <c r="BX1681" s="70"/>
      <c r="BY1681" s="70"/>
      <c r="BZ1681" s="70"/>
      <c r="CA1681" s="70"/>
    </row>
    <row r="1682" spans="2:79" s="67" customFormat="1" hidden="1">
      <c r="B1682" s="85"/>
      <c r="C1682" s="86"/>
      <c r="D1682" s="250"/>
      <c r="E1682" s="84"/>
      <c r="F1682" s="70"/>
      <c r="G1682" s="70"/>
      <c r="H1682" s="70"/>
      <c r="I1682" s="70"/>
      <c r="J1682" s="70"/>
      <c r="K1682" s="70"/>
      <c r="L1682" s="70"/>
      <c r="M1682" s="70"/>
      <c r="N1682" s="70"/>
      <c r="O1682" s="70"/>
      <c r="P1682" s="70"/>
      <c r="Q1682" s="70"/>
      <c r="R1682" s="70"/>
      <c r="S1682" s="70"/>
      <c r="T1682" s="70"/>
      <c r="U1682" s="70"/>
      <c r="V1682" s="70"/>
      <c r="W1682" s="70"/>
      <c r="X1682" s="70"/>
      <c r="Y1682" s="70"/>
      <c r="Z1682" s="70"/>
      <c r="AA1682" s="70"/>
      <c r="AB1682" s="70"/>
      <c r="AC1682" s="70"/>
      <c r="AD1682" s="70"/>
      <c r="AE1682" s="70"/>
      <c r="AF1682" s="70"/>
      <c r="AG1682" s="70"/>
      <c r="AH1682" s="70"/>
      <c r="AI1682" s="70"/>
      <c r="AJ1682" s="70"/>
      <c r="AK1682" s="70"/>
      <c r="AL1682" s="70"/>
      <c r="AM1682" s="70"/>
      <c r="AN1682" s="70"/>
      <c r="AO1682" s="70"/>
      <c r="AP1682" s="70"/>
      <c r="AQ1682" s="70"/>
      <c r="AR1682" s="70"/>
      <c r="AS1682" s="70"/>
      <c r="AT1682" s="70"/>
      <c r="AU1682" s="70"/>
      <c r="AV1682" s="70"/>
      <c r="AW1682" s="70"/>
      <c r="AX1682" s="70"/>
      <c r="AY1682" s="70"/>
      <c r="AZ1682" s="70"/>
      <c r="BA1682" s="70"/>
      <c r="BB1682" s="70"/>
      <c r="BC1682" s="70"/>
      <c r="BD1682" s="70"/>
      <c r="BE1682" s="70"/>
      <c r="BF1682" s="70"/>
      <c r="BG1682" s="70"/>
      <c r="BH1682" s="70"/>
      <c r="BI1682" s="70"/>
      <c r="BJ1682" s="70"/>
      <c r="BK1682" s="70"/>
      <c r="BL1682" s="70"/>
      <c r="BM1682" s="70"/>
      <c r="BN1682" s="70"/>
      <c r="BO1682" s="70"/>
      <c r="BP1682" s="70"/>
      <c r="BQ1682" s="70"/>
      <c r="BR1682" s="70"/>
      <c r="BS1682" s="70"/>
      <c r="BT1682" s="70"/>
      <c r="BU1682" s="70"/>
      <c r="BV1682" s="70"/>
      <c r="BW1682" s="70"/>
      <c r="BX1682" s="70"/>
      <c r="BY1682" s="70"/>
      <c r="BZ1682" s="70"/>
      <c r="CA1682" s="70"/>
    </row>
    <row r="1683" spans="2:79" s="67" customFormat="1" hidden="1">
      <c r="B1683" s="85"/>
      <c r="C1683" s="86"/>
      <c r="D1683" s="250"/>
      <c r="E1683" s="84"/>
      <c r="F1683" s="70"/>
      <c r="G1683" s="70"/>
      <c r="H1683" s="70"/>
      <c r="I1683" s="70"/>
      <c r="J1683" s="70"/>
      <c r="K1683" s="70"/>
      <c r="L1683" s="70"/>
      <c r="M1683" s="70"/>
      <c r="N1683" s="70"/>
      <c r="O1683" s="70"/>
      <c r="P1683" s="70"/>
      <c r="Q1683" s="70"/>
      <c r="R1683" s="70"/>
      <c r="S1683" s="70"/>
      <c r="T1683" s="70"/>
      <c r="U1683" s="70"/>
      <c r="V1683" s="70"/>
      <c r="W1683" s="70"/>
      <c r="X1683" s="70"/>
      <c r="Y1683" s="70"/>
      <c r="Z1683" s="70"/>
      <c r="AA1683" s="70"/>
      <c r="AB1683" s="70"/>
      <c r="AC1683" s="70"/>
      <c r="AD1683" s="70"/>
      <c r="AE1683" s="70"/>
      <c r="AF1683" s="70"/>
      <c r="AG1683" s="70"/>
      <c r="AH1683" s="70"/>
      <c r="AI1683" s="70"/>
      <c r="AJ1683" s="70"/>
      <c r="AK1683" s="70"/>
      <c r="AL1683" s="70"/>
      <c r="AM1683" s="70"/>
      <c r="AN1683" s="70"/>
      <c r="AO1683" s="70"/>
      <c r="AP1683" s="70"/>
      <c r="AQ1683" s="70"/>
      <c r="AR1683" s="70"/>
      <c r="AS1683" s="70"/>
      <c r="AT1683" s="70"/>
      <c r="AU1683" s="70"/>
      <c r="AV1683" s="70"/>
      <c r="AW1683" s="70"/>
      <c r="AX1683" s="70"/>
      <c r="AY1683" s="70"/>
      <c r="AZ1683" s="70"/>
      <c r="BA1683" s="70"/>
      <c r="BB1683" s="70"/>
      <c r="BC1683" s="70"/>
      <c r="BD1683" s="70"/>
      <c r="BE1683" s="70"/>
      <c r="BF1683" s="70"/>
      <c r="BG1683" s="70"/>
      <c r="BH1683" s="70"/>
      <c r="BI1683" s="70"/>
      <c r="BJ1683" s="70"/>
      <c r="BK1683" s="70"/>
      <c r="BL1683" s="70"/>
      <c r="BM1683" s="70"/>
      <c r="BN1683" s="70"/>
      <c r="BO1683" s="70"/>
      <c r="BP1683" s="70"/>
      <c r="BQ1683" s="70"/>
      <c r="BR1683" s="70"/>
      <c r="BS1683" s="70"/>
      <c r="BT1683" s="70"/>
      <c r="BU1683" s="70"/>
      <c r="BV1683" s="70"/>
      <c r="BW1683" s="70"/>
      <c r="BX1683" s="70"/>
      <c r="BY1683" s="70"/>
      <c r="BZ1683" s="70"/>
      <c r="CA1683" s="70"/>
    </row>
    <row r="1684" spans="2:79" s="67" customFormat="1" hidden="1">
      <c r="B1684" s="85"/>
      <c r="C1684" s="86"/>
      <c r="D1684" s="250"/>
      <c r="E1684" s="84"/>
      <c r="F1684" s="70"/>
      <c r="G1684" s="70"/>
      <c r="H1684" s="70"/>
      <c r="I1684" s="70"/>
      <c r="J1684" s="70"/>
      <c r="K1684" s="70"/>
      <c r="L1684" s="70"/>
      <c r="M1684" s="70"/>
      <c r="N1684" s="70"/>
      <c r="O1684" s="70"/>
      <c r="P1684" s="70"/>
      <c r="Q1684" s="70"/>
      <c r="R1684" s="70"/>
      <c r="S1684" s="70"/>
      <c r="T1684" s="70"/>
      <c r="U1684" s="70"/>
      <c r="V1684" s="70"/>
      <c r="W1684" s="70"/>
      <c r="X1684" s="70"/>
      <c r="Y1684" s="70"/>
      <c r="Z1684" s="70"/>
      <c r="AA1684" s="70"/>
      <c r="AB1684" s="70"/>
      <c r="AC1684" s="70"/>
      <c r="AD1684" s="70"/>
      <c r="AE1684" s="70"/>
      <c r="AF1684" s="70"/>
      <c r="AG1684" s="70"/>
      <c r="AH1684" s="70"/>
      <c r="AI1684" s="70"/>
      <c r="AJ1684" s="70"/>
      <c r="AK1684" s="70"/>
      <c r="AL1684" s="70"/>
      <c r="AM1684" s="70"/>
      <c r="AN1684" s="70"/>
      <c r="AO1684" s="70"/>
      <c r="AP1684" s="70"/>
      <c r="AQ1684" s="70"/>
      <c r="AR1684" s="70"/>
      <c r="AS1684" s="70"/>
      <c r="AT1684" s="70"/>
      <c r="AU1684" s="70"/>
      <c r="AV1684" s="70"/>
      <c r="AW1684" s="70"/>
      <c r="AX1684" s="70"/>
      <c r="AY1684" s="70"/>
      <c r="AZ1684" s="70"/>
      <c r="BA1684" s="70"/>
      <c r="BB1684" s="70"/>
      <c r="BC1684" s="70"/>
      <c r="BD1684" s="70"/>
      <c r="BE1684" s="70"/>
      <c r="BF1684" s="70"/>
      <c r="BG1684" s="70"/>
      <c r="BH1684" s="70"/>
      <c r="BI1684" s="70"/>
      <c r="BJ1684" s="70"/>
      <c r="BK1684" s="70"/>
      <c r="BL1684" s="70"/>
      <c r="BM1684" s="70"/>
      <c r="BN1684" s="70"/>
      <c r="BO1684" s="70"/>
      <c r="BP1684" s="70"/>
      <c r="BQ1684" s="70"/>
      <c r="BR1684" s="70"/>
      <c r="BS1684" s="70"/>
      <c r="BT1684" s="70"/>
      <c r="BU1684" s="70"/>
      <c r="BV1684" s="70"/>
      <c r="BW1684" s="70"/>
      <c r="BX1684" s="70"/>
      <c r="BY1684" s="70"/>
      <c r="BZ1684" s="70"/>
      <c r="CA1684" s="70"/>
    </row>
    <row r="1685" spans="2:79" s="67" customFormat="1" hidden="1">
      <c r="B1685" s="85"/>
      <c r="C1685" s="86"/>
      <c r="D1685" s="250"/>
      <c r="E1685" s="84"/>
      <c r="F1685" s="70"/>
      <c r="G1685" s="70"/>
      <c r="H1685" s="70"/>
      <c r="I1685" s="70"/>
      <c r="J1685" s="70"/>
      <c r="K1685" s="70"/>
      <c r="L1685" s="70"/>
      <c r="M1685" s="70"/>
      <c r="N1685" s="70"/>
      <c r="O1685" s="70"/>
      <c r="P1685" s="70"/>
      <c r="Q1685" s="70"/>
      <c r="R1685" s="70"/>
      <c r="S1685" s="70"/>
      <c r="T1685" s="70"/>
      <c r="U1685" s="70"/>
      <c r="V1685" s="70"/>
      <c r="W1685" s="70"/>
      <c r="X1685" s="70"/>
      <c r="Y1685" s="70"/>
      <c r="Z1685" s="70"/>
      <c r="AA1685" s="70"/>
      <c r="AB1685" s="70"/>
      <c r="AC1685" s="70"/>
      <c r="AD1685" s="70"/>
      <c r="AE1685" s="70"/>
      <c r="AF1685" s="70"/>
      <c r="AG1685" s="70"/>
      <c r="AH1685" s="70"/>
      <c r="AI1685" s="70"/>
      <c r="AJ1685" s="70"/>
      <c r="AK1685" s="70"/>
      <c r="AL1685" s="70"/>
      <c r="AM1685" s="70"/>
      <c r="AN1685" s="70"/>
      <c r="AO1685" s="70"/>
      <c r="AP1685" s="70"/>
      <c r="AQ1685" s="70"/>
      <c r="AR1685" s="70"/>
      <c r="AS1685" s="70"/>
      <c r="AT1685" s="70"/>
      <c r="AU1685" s="70"/>
      <c r="AV1685" s="70"/>
      <c r="AW1685" s="70"/>
      <c r="AX1685" s="70"/>
      <c r="AY1685" s="70"/>
      <c r="AZ1685" s="70"/>
      <c r="BA1685" s="70"/>
      <c r="BB1685" s="70"/>
      <c r="BC1685" s="70"/>
      <c r="BD1685" s="70"/>
      <c r="BE1685" s="70"/>
      <c r="BF1685" s="70"/>
      <c r="BG1685" s="70"/>
      <c r="BH1685" s="70"/>
      <c r="BI1685" s="70"/>
      <c r="BJ1685" s="70"/>
      <c r="BK1685" s="70"/>
      <c r="BL1685" s="70"/>
      <c r="BM1685" s="70"/>
      <c r="BN1685" s="70"/>
      <c r="BO1685" s="70"/>
      <c r="BP1685" s="70"/>
      <c r="BQ1685" s="70"/>
      <c r="BR1685" s="70"/>
      <c r="BS1685" s="70"/>
      <c r="BT1685" s="70"/>
      <c r="BU1685" s="70"/>
      <c r="BV1685" s="70"/>
      <c r="BW1685" s="70"/>
      <c r="BX1685" s="70"/>
      <c r="BY1685" s="70"/>
      <c r="BZ1685" s="70"/>
      <c r="CA1685" s="70"/>
    </row>
    <row r="1686" spans="2:79" s="67" customFormat="1" hidden="1">
      <c r="B1686" s="85"/>
      <c r="C1686" s="86"/>
      <c r="D1686" s="250"/>
      <c r="E1686" s="84"/>
      <c r="F1686" s="70"/>
      <c r="G1686" s="70"/>
      <c r="H1686" s="70"/>
      <c r="I1686" s="70"/>
      <c r="J1686" s="70"/>
      <c r="K1686" s="70"/>
      <c r="L1686" s="70"/>
      <c r="M1686" s="70"/>
      <c r="N1686" s="70"/>
      <c r="O1686" s="70"/>
      <c r="P1686" s="70"/>
      <c r="Q1686" s="70"/>
      <c r="R1686" s="70"/>
      <c r="S1686" s="70"/>
      <c r="T1686" s="70"/>
      <c r="U1686" s="70"/>
      <c r="V1686" s="70"/>
      <c r="W1686" s="70"/>
      <c r="X1686" s="70"/>
      <c r="Y1686" s="70"/>
      <c r="Z1686" s="70"/>
      <c r="AA1686" s="70"/>
      <c r="AB1686" s="70"/>
      <c r="AC1686" s="70"/>
      <c r="AD1686" s="70"/>
      <c r="AE1686" s="70"/>
      <c r="AF1686" s="70"/>
      <c r="AG1686" s="70"/>
      <c r="AH1686" s="70"/>
      <c r="AI1686" s="70"/>
      <c r="AJ1686" s="70"/>
      <c r="AK1686" s="70"/>
      <c r="AL1686" s="70"/>
      <c r="AM1686" s="70"/>
      <c r="AN1686" s="70"/>
      <c r="AO1686" s="70"/>
      <c r="AP1686" s="70"/>
      <c r="AQ1686" s="70"/>
      <c r="AR1686" s="70"/>
      <c r="AS1686" s="70"/>
      <c r="AT1686" s="70"/>
      <c r="AU1686" s="70"/>
      <c r="AV1686" s="70"/>
      <c r="AW1686" s="70"/>
      <c r="AX1686" s="70"/>
      <c r="AY1686" s="70"/>
      <c r="AZ1686" s="70"/>
      <c r="BA1686" s="70"/>
      <c r="BB1686" s="70"/>
      <c r="BC1686" s="70"/>
      <c r="BD1686" s="70"/>
      <c r="BE1686" s="70"/>
      <c r="BF1686" s="70"/>
      <c r="BG1686" s="70"/>
      <c r="BH1686" s="70"/>
      <c r="BI1686" s="70"/>
      <c r="BJ1686" s="70"/>
      <c r="BK1686" s="70"/>
      <c r="BL1686" s="70"/>
      <c r="BM1686" s="70"/>
      <c r="BN1686" s="70"/>
      <c r="BO1686" s="70"/>
      <c r="BP1686" s="70"/>
      <c r="BQ1686" s="70"/>
      <c r="BR1686" s="70"/>
      <c r="BS1686" s="70"/>
      <c r="BT1686" s="70"/>
      <c r="BU1686" s="70"/>
      <c r="BV1686" s="70"/>
      <c r="BW1686" s="70"/>
      <c r="BX1686" s="70"/>
      <c r="BY1686" s="70"/>
      <c r="BZ1686" s="70"/>
      <c r="CA1686" s="70"/>
    </row>
    <row r="1687" spans="2:79" s="67" customFormat="1" hidden="1">
      <c r="B1687" s="85"/>
      <c r="C1687" s="86"/>
      <c r="D1687" s="250"/>
      <c r="E1687" s="84"/>
      <c r="F1687" s="70"/>
      <c r="G1687" s="70"/>
      <c r="H1687" s="70"/>
      <c r="I1687" s="70"/>
      <c r="J1687" s="70"/>
      <c r="K1687" s="70"/>
      <c r="L1687" s="70"/>
      <c r="M1687" s="70"/>
      <c r="N1687" s="70"/>
      <c r="O1687" s="70"/>
      <c r="P1687" s="70"/>
      <c r="Q1687" s="70"/>
      <c r="R1687" s="70"/>
      <c r="S1687" s="70"/>
      <c r="T1687" s="70"/>
      <c r="U1687" s="70"/>
      <c r="V1687" s="70"/>
      <c r="W1687" s="70"/>
      <c r="X1687" s="70"/>
      <c r="Y1687" s="70"/>
      <c r="Z1687" s="70"/>
      <c r="AA1687" s="70"/>
      <c r="AB1687" s="70"/>
      <c r="AC1687" s="70"/>
      <c r="AD1687" s="70"/>
      <c r="AE1687" s="70"/>
      <c r="AF1687" s="70"/>
      <c r="AG1687" s="70"/>
      <c r="AH1687" s="70"/>
      <c r="AI1687" s="70"/>
      <c r="AJ1687" s="70"/>
      <c r="AK1687" s="70"/>
      <c r="AL1687" s="70"/>
      <c r="AM1687" s="70"/>
      <c r="AN1687" s="70"/>
      <c r="AO1687" s="70"/>
      <c r="AP1687" s="70"/>
      <c r="AQ1687" s="70"/>
      <c r="AR1687" s="70"/>
      <c r="AS1687" s="70"/>
      <c r="AT1687" s="70"/>
      <c r="AU1687" s="70"/>
      <c r="AV1687" s="70"/>
      <c r="AW1687" s="70"/>
      <c r="AX1687" s="70"/>
      <c r="AY1687" s="70"/>
      <c r="AZ1687" s="70"/>
      <c r="BA1687" s="70"/>
      <c r="BB1687" s="70"/>
      <c r="BC1687" s="70"/>
      <c r="BD1687" s="70"/>
      <c r="BE1687" s="70"/>
      <c r="BF1687" s="70"/>
      <c r="BG1687" s="70"/>
      <c r="BH1687" s="70"/>
      <c r="BI1687" s="70"/>
      <c r="BJ1687" s="70"/>
      <c r="BK1687" s="70"/>
      <c r="BL1687" s="70"/>
      <c r="BM1687" s="70"/>
      <c r="BN1687" s="70"/>
      <c r="BO1687" s="70"/>
      <c r="BP1687" s="70"/>
      <c r="BQ1687" s="70"/>
      <c r="BR1687" s="70"/>
      <c r="BS1687" s="70"/>
      <c r="BT1687" s="70"/>
      <c r="BU1687" s="70"/>
      <c r="BV1687" s="70"/>
      <c r="BW1687" s="70"/>
      <c r="BX1687" s="70"/>
      <c r="BY1687" s="70"/>
      <c r="BZ1687" s="70"/>
      <c r="CA1687" s="70"/>
    </row>
    <row r="1688" spans="2:79" s="67" customFormat="1" hidden="1">
      <c r="B1688" s="85"/>
      <c r="C1688" s="86"/>
      <c r="D1688" s="250"/>
      <c r="E1688" s="84"/>
      <c r="F1688" s="70"/>
      <c r="G1688" s="70"/>
      <c r="H1688" s="70"/>
      <c r="I1688" s="70"/>
      <c r="J1688" s="70"/>
      <c r="K1688" s="70"/>
      <c r="L1688" s="70"/>
      <c r="M1688" s="70"/>
      <c r="N1688" s="70"/>
      <c r="O1688" s="70"/>
      <c r="P1688" s="70"/>
      <c r="Q1688" s="70"/>
      <c r="R1688" s="70"/>
      <c r="S1688" s="70"/>
      <c r="T1688" s="70"/>
      <c r="U1688" s="70"/>
      <c r="V1688" s="70"/>
      <c r="W1688" s="70"/>
      <c r="X1688" s="70"/>
      <c r="Y1688" s="70"/>
      <c r="Z1688" s="70"/>
      <c r="AA1688" s="70"/>
      <c r="AB1688" s="70"/>
      <c r="AC1688" s="70"/>
      <c r="AD1688" s="70"/>
      <c r="AE1688" s="70"/>
      <c r="AF1688" s="70"/>
      <c r="AG1688" s="70"/>
      <c r="AH1688" s="70"/>
      <c r="AI1688" s="70"/>
      <c r="AJ1688" s="70"/>
      <c r="AK1688" s="70"/>
      <c r="AL1688" s="70"/>
      <c r="AM1688" s="70"/>
      <c r="AN1688" s="70"/>
      <c r="AO1688" s="70"/>
      <c r="AP1688" s="70"/>
      <c r="AQ1688" s="70"/>
      <c r="AR1688" s="70"/>
      <c r="AS1688" s="70"/>
      <c r="AT1688" s="70"/>
      <c r="AU1688" s="70"/>
      <c r="AV1688" s="70"/>
      <c r="AW1688" s="70"/>
      <c r="AX1688" s="70"/>
      <c r="AY1688" s="70"/>
      <c r="AZ1688" s="70"/>
      <c r="BA1688" s="70"/>
      <c r="BB1688" s="70"/>
      <c r="BC1688" s="70"/>
      <c r="BD1688" s="70"/>
      <c r="BE1688" s="70"/>
      <c r="BF1688" s="70"/>
      <c r="BG1688" s="70"/>
      <c r="BH1688" s="70"/>
      <c r="BI1688" s="70"/>
      <c r="BJ1688" s="70"/>
      <c r="BK1688" s="70"/>
      <c r="BL1688" s="70"/>
      <c r="BM1688" s="70"/>
      <c r="BN1688" s="70"/>
      <c r="BO1688" s="70"/>
      <c r="BP1688" s="70"/>
      <c r="BQ1688" s="70"/>
      <c r="BR1688" s="70"/>
      <c r="BS1688" s="70"/>
      <c r="BT1688" s="70"/>
      <c r="BU1688" s="70"/>
      <c r="BV1688" s="70"/>
      <c r="BW1688" s="70"/>
      <c r="BX1688" s="70"/>
      <c r="BY1688" s="70"/>
      <c r="BZ1688" s="70"/>
      <c r="CA1688" s="70"/>
    </row>
    <row r="1689" spans="2:79" s="67" customFormat="1" hidden="1">
      <c r="B1689" s="85"/>
      <c r="C1689" s="86"/>
      <c r="D1689" s="250"/>
      <c r="E1689" s="84"/>
      <c r="F1689" s="70"/>
      <c r="G1689" s="70"/>
      <c r="H1689" s="70"/>
      <c r="I1689" s="70"/>
      <c r="J1689" s="70"/>
      <c r="K1689" s="70"/>
      <c r="L1689" s="70"/>
      <c r="M1689" s="70"/>
      <c r="N1689" s="70"/>
      <c r="O1689" s="70"/>
      <c r="P1689" s="70"/>
      <c r="Q1689" s="70"/>
      <c r="R1689" s="70"/>
      <c r="S1689" s="70"/>
      <c r="T1689" s="70"/>
      <c r="U1689" s="70"/>
      <c r="V1689" s="70"/>
      <c r="W1689" s="70"/>
      <c r="X1689" s="70"/>
      <c r="Y1689" s="70"/>
      <c r="Z1689" s="70"/>
      <c r="AA1689" s="70"/>
      <c r="AB1689" s="70"/>
      <c r="AC1689" s="70"/>
      <c r="AD1689" s="70"/>
      <c r="AE1689" s="70"/>
      <c r="AF1689" s="70"/>
      <c r="AG1689" s="70"/>
      <c r="AH1689" s="70"/>
      <c r="AI1689" s="70"/>
      <c r="AJ1689" s="70"/>
      <c r="AK1689" s="70"/>
      <c r="AL1689" s="70"/>
      <c r="AM1689" s="70"/>
      <c r="AN1689" s="70"/>
      <c r="AO1689" s="70"/>
      <c r="AP1689" s="70"/>
      <c r="AQ1689" s="70"/>
      <c r="AR1689" s="70"/>
      <c r="AS1689" s="70"/>
      <c r="AT1689" s="70"/>
      <c r="AU1689" s="70"/>
      <c r="AV1689" s="70"/>
      <c r="AW1689" s="70"/>
      <c r="AX1689" s="70"/>
      <c r="AY1689" s="70"/>
      <c r="AZ1689" s="70"/>
      <c r="BA1689" s="70"/>
      <c r="BB1689" s="70"/>
      <c r="BC1689" s="70"/>
      <c r="BD1689" s="70"/>
      <c r="BE1689" s="70"/>
      <c r="BF1689" s="70"/>
      <c r="BG1689" s="70"/>
      <c r="BH1689" s="70"/>
      <c r="BI1689" s="70"/>
      <c r="BJ1689" s="70"/>
      <c r="BK1689" s="70"/>
      <c r="BL1689" s="70"/>
      <c r="BM1689" s="70"/>
      <c r="BN1689" s="70"/>
      <c r="BO1689" s="70"/>
      <c r="BP1689" s="70"/>
      <c r="BQ1689" s="70"/>
      <c r="BR1689" s="70"/>
      <c r="BS1689" s="70"/>
      <c r="BT1689" s="70"/>
      <c r="BU1689" s="70"/>
      <c r="BV1689" s="70"/>
      <c r="BW1689" s="70"/>
      <c r="BX1689" s="70"/>
      <c r="BY1689" s="70"/>
      <c r="BZ1689" s="70"/>
      <c r="CA1689" s="70"/>
    </row>
    <row r="1690" spans="2:79" s="67" customFormat="1" hidden="1">
      <c r="B1690" s="85"/>
      <c r="C1690" s="86"/>
      <c r="D1690" s="250"/>
      <c r="E1690" s="84"/>
      <c r="F1690" s="70"/>
      <c r="G1690" s="70"/>
      <c r="H1690" s="70"/>
      <c r="I1690" s="70"/>
      <c r="J1690" s="70"/>
      <c r="K1690" s="70"/>
      <c r="L1690" s="70"/>
      <c r="M1690" s="70"/>
      <c r="N1690" s="70"/>
      <c r="O1690" s="70"/>
      <c r="P1690" s="70"/>
      <c r="Q1690" s="70"/>
      <c r="R1690" s="70"/>
      <c r="S1690" s="70"/>
      <c r="T1690" s="70"/>
      <c r="U1690" s="70"/>
      <c r="V1690" s="70"/>
      <c r="W1690" s="70"/>
      <c r="X1690" s="70"/>
      <c r="Y1690" s="70"/>
      <c r="Z1690" s="70"/>
      <c r="AA1690" s="70"/>
      <c r="AB1690" s="70"/>
      <c r="AC1690" s="70"/>
      <c r="AD1690" s="70"/>
      <c r="AE1690" s="70"/>
      <c r="AF1690" s="70"/>
      <c r="AG1690" s="70"/>
      <c r="AH1690" s="70"/>
      <c r="AI1690" s="70"/>
      <c r="AJ1690" s="70"/>
      <c r="AK1690" s="70"/>
      <c r="AL1690" s="70"/>
      <c r="AM1690" s="70"/>
      <c r="AN1690" s="70"/>
      <c r="AO1690" s="70"/>
      <c r="AP1690" s="70"/>
      <c r="AQ1690" s="70"/>
      <c r="AR1690" s="70"/>
      <c r="AS1690" s="70"/>
      <c r="AT1690" s="70"/>
      <c r="AU1690" s="70"/>
      <c r="AV1690" s="70"/>
      <c r="AW1690" s="70"/>
      <c r="AX1690" s="70"/>
      <c r="AY1690" s="70"/>
      <c r="AZ1690" s="70"/>
      <c r="BA1690" s="70"/>
      <c r="BB1690" s="70"/>
      <c r="BC1690" s="70"/>
      <c r="BD1690" s="70"/>
      <c r="BE1690" s="70"/>
      <c r="BF1690" s="70"/>
      <c r="BG1690" s="70"/>
      <c r="BH1690" s="70"/>
      <c r="BI1690" s="70"/>
      <c r="BJ1690" s="70"/>
      <c r="BK1690" s="70"/>
      <c r="BL1690" s="70"/>
      <c r="BM1690" s="70"/>
      <c r="BN1690" s="70"/>
      <c r="BO1690" s="70"/>
      <c r="BP1690" s="70"/>
      <c r="BQ1690" s="70"/>
      <c r="BR1690" s="70"/>
      <c r="BS1690" s="70"/>
      <c r="BT1690" s="70"/>
      <c r="BU1690" s="70"/>
      <c r="BV1690" s="70"/>
      <c r="BW1690" s="70"/>
      <c r="BX1690" s="70"/>
      <c r="BY1690" s="70"/>
      <c r="BZ1690" s="70"/>
      <c r="CA1690" s="70"/>
    </row>
    <row r="1691" spans="2:79" s="67" customFormat="1" hidden="1">
      <c r="B1691" s="85"/>
      <c r="C1691" s="86"/>
      <c r="D1691" s="250"/>
      <c r="E1691" s="84"/>
      <c r="F1691" s="70"/>
      <c r="G1691" s="70"/>
      <c r="H1691" s="70"/>
      <c r="I1691" s="70"/>
      <c r="J1691" s="70"/>
      <c r="K1691" s="70"/>
      <c r="L1691" s="70"/>
      <c r="M1691" s="70"/>
      <c r="N1691" s="70"/>
      <c r="O1691" s="70"/>
      <c r="P1691" s="70"/>
      <c r="Q1691" s="70"/>
      <c r="R1691" s="70"/>
      <c r="S1691" s="70"/>
      <c r="T1691" s="70"/>
      <c r="U1691" s="70"/>
      <c r="V1691" s="70"/>
      <c r="W1691" s="70"/>
      <c r="X1691" s="70"/>
      <c r="Y1691" s="70"/>
      <c r="Z1691" s="70"/>
      <c r="AA1691" s="70"/>
      <c r="AB1691" s="70"/>
      <c r="AC1691" s="70"/>
      <c r="AD1691" s="70"/>
      <c r="AE1691" s="70"/>
      <c r="AF1691" s="70"/>
      <c r="AG1691" s="70"/>
      <c r="AH1691" s="70"/>
      <c r="AI1691" s="70"/>
      <c r="AJ1691" s="70"/>
      <c r="AK1691" s="70"/>
      <c r="AL1691" s="70"/>
      <c r="AM1691" s="70"/>
      <c r="AN1691" s="70"/>
      <c r="AO1691" s="70"/>
      <c r="AP1691" s="70"/>
      <c r="AQ1691" s="70"/>
      <c r="AR1691" s="70"/>
      <c r="AS1691" s="70"/>
      <c r="AT1691" s="70"/>
      <c r="AU1691" s="70"/>
      <c r="AV1691" s="70"/>
      <c r="AW1691" s="70"/>
      <c r="AX1691" s="70"/>
      <c r="AY1691" s="70"/>
      <c r="AZ1691" s="70"/>
      <c r="BA1691" s="70"/>
      <c r="BB1691" s="70"/>
      <c r="BC1691" s="70"/>
      <c r="BD1691" s="70"/>
      <c r="BE1691" s="70"/>
      <c r="BF1691" s="70"/>
      <c r="BG1691" s="70"/>
      <c r="BH1691" s="70"/>
      <c r="BI1691" s="70"/>
      <c r="BJ1691" s="70"/>
      <c r="BK1691" s="70"/>
      <c r="BL1691" s="70"/>
      <c r="BM1691" s="70"/>
      <c r="BN1691" s="70"/>
      <c r="BO1691" s="70"/>
      <c r="BP1691" s="70"/>
      <c r="BQ1691" s="70"/>
      <c r="BR1691" s="70"/>
      <c r="BS1691" s="70"/>
      <c r="BT1691" s="70"/>
      <c r="BU1691" s="70"/>
      <c r="BV1691" s="70"/>
      <c r="BW1691" s="70"/>
      <c r="BX1691" s="70"/>
      <c r="BY1691" s="70"/>
      <c r="BZ1691" s="70"/>
      <c r="CA1691" s="70"/>
    </row>
    <row r="1692" spans="2:79" s="67" customFormat="1" hidden="1">
      <c r="B1692" s="85"/>
      <c r="C1692" s="86"/>
      <c r="D1692" s="250"/>
      <c r="E1692" s="84"/>
      <c r="F1692" s="70"/>
      <c r="G1692" s="70"/>
      <c r="H1692" s="70"/>
      <c r="I1692" s="70"/>
      <c r="J1692" s="70"/>
      <c r="K1692" s="70"/>
      <c r="L1692" s="70"/>
      <c r="M1692" s="70"/>
      <c r="N1692" s="70"/>
      <c r="O1692" s="70"/>
      <c r="P1692" s="70"/>
      <c r="Q1692" s="70"/>
      <c r="R1692" s="70"/>
      <c r="S1692" s="70"/>
      <c r="T1692" s="70"/>
      <c r="U1692" s="70"/>
      <c r="V1692" s="70"/>
      <c r="W1692" s="70"/>
      <c r="X1692" s="70"/>
      <c r="Y1692" s="70"/>
      <c r="Z1692" s="70"/>
      <c r="AA1692" s="70"/>
      <c r="AB1692" s="70"/>
      <c r="AC1692" s="70"/>
      <c r="AD1692" s="70"/>
      <c r="AE1692" s="70"/>
      <c r="AF1692" s="70"/>
      <c r="AG1692" s="70"/>
      <c r="AH1692" s="70"/>
      <c r="AI1692" s="70"/>
      <c r="AJ1692" s="70"/>
      <c r="AK1692" s="70"/>
      <c r="AL1692" s="70"/>
      <c r="AM1692" s="70"/>
      <c r="AN1692" s="70"/>
      <c r="AO1692" s="70"/>
      <c r="AP1692" s="70"/>
      <c r="AQ1692" s="70"/>
      <c r="AR1692" s="70"/>
      <c r="AS1692" s="70"/>
      <c r="AT1692" s="70"/>
      <c r="AU1692" s="70"/>
      <c r="AV1692" s="70"/>
      <c r="AW1692" s="70"/>
      <c r="AX1692" s="70"/>
      <c r="AY1692" s="70"/>
      <c r="AZ1692" s="70"/>
      <c r="BA1692" s="70"/>
      <c r="BB1692" s="70"/>
      <c r="BC1692" s="70"/>
      <c r="BD1692" s="70"/>
      <c r="BE1692" s="70"/>
      <c r="BF1692" s="70"/>
      <c r="BG1692" s="70"/>
      <c r="BH1692" s="70"/>
      <c r="BI1692" s="70"/>
      <c r="BJ1692" s="70"/>
      <c r="BK1692" s="70"/>
      <c r="BL1692" s="70"/>
      <c r="BM1692" s="70"/>
      <c r="BN1692" s="70"/>
      <c r="BO1692" s="70"/>
      <c r="BP1692" s="70"/>
      <c r="BQ1692" s="70"/>
      <c r="BR1692" s="70"/>
      <c r="BS1692" s="70"/>
      <c r="BT1692" s="70"/>
      <c r="BU1692" s="70"/>
      <c r="BV1692" s="70"/>
      <c r="BW1692" s="70"/>
      <c r="BX1692" s="70"/>
      <c r="BY1692" s="70"/>
      <c r="BZ1692" s="70"/>
      <c r="CA1692" s="70"/>
    </row>
    <row r="1693" spans="2:79" s="67" customFormat="1" hidden="1">
      <c r="B1693" s="85"/>
      <c r="C1693" s="86"/>
      <c r="D1693" s="250"/>
      <c r="E1693" s="84"/>
      <c r="F1693" s="70"/>
      <c r="G1693" s="70"/>
      <c r="H1693" s="70"/>
      <c r="I1693" s="70"/>
      <c r="J1693" s="70"/>
      <c r="K1693" s="70"/>
      <c r="L1693" s="70"/>
      <c r="M1693" s="70"/>
      <c r="N1693" s="70"/>
      <c r="O1693" s="70"/>
      <c r="P1693" s="70"/>
      <c r="Q1693" s="70"/>
      <c r="R1693" s="70"/>
      <c r="S1693" s="70"/>
      <c r="T1693" s="70"/>
      <c r="U1693" s="70"/>
      <c r="V1693" s="70"/>
      <c r="W1693" s="70"/>
      <c r="X1693" s="70"/>
      <c r="Y1693" s="70"/>
      <c r="Z1693" s="70"/>
      <c r="AA1693" s="70"/>
      <c r="AB1693" s="70"/>
      <c r="AC1693" s="70"/>
      <c r="AD1693" s="70"/>
      <c r="AE1693" s="70"/>
      <c r="AF1693" s="70"/>
      <c r="AG1693" s="70"/>
      <c r="AH1693" s="70"/>
      <c r="AI1693" s="70"/>
      <c r="AJ1693" s="70"/>
      <c r="AK1693" s="70"/>
      <c r="AL1693" s="70"/>
      <c r="AM1693" s="70"/>
      <c r="AN1693" s="70"/>
      <c r="AO1693" s="70"/>
      <c r="AP1693" s="70"/>
      <c r="AQ1693" s="70"/>
      <c r="AR1693" s="70"/>
      <c r="AS1693" s="70"/>
      <c r="AT1693" s="70"/>
      <c r="AU1693" s="70"/>
      <c r="AV1693" s="70"/>
      <c r="AW1693" s="70"/>
      <c r="AX1693" s="70"/>
      <c r="AY1693" s="70"/>
      <c r="AZ1693" s="70"/>
      <c r="BA1693" s="70"/>
      <c r="BB1693" s="70"/>
      <c r="BC1693" s="70"/>
      <c r="BD1693" s="70"/>
      <c r="BE1693" s="70"/>
      <c r="BF1693" s="70"/>
      <c r="BG1693" s="70"/>
      <c r="BH1693" s="70"/>
      <c r="BI1693" s="70"/>
      <c r="BJ1693" s="70"/>
      <c r="BK1693" s="70"/>
      <c r="BL1693" s="70"/>
      <c r="BM1693" s="70"/>
      <c r="BN1693" s="70"/>
      <c r="BO1693" s="70"/>
      <c r="BP1693" s="70"/>
      <c r="BQ1693" s="70"/>
      <c r="BR1693" s="70"/>
      <c r="BS1693" s="70"/>
      <c r="BT1693" s="70"/>
      <c r="BU1693" s="70"/>
      <c r="BV1693" s="70"/>
      <c r="BW1693" s="70"/>
      <c r="BX1693" s="70"/>
      <c r="BY1693" s="70"/>
      <c r="BZ1693" s="70"/>
      <c r="CA1693" s="70"/>
    </row>
    <row r="1694" spans="2:79" s="67" customFormat="1" hidden="1">
      <c r="B1694" s="85"/>
      <c r="C1694" s="86"/>
      <c r="D1694" s="250"/>
      <c r="E1694" s="84"/>
      <c r="F1694" s="70"/>
      <c r="G1694" s="70"/>
      <c r="H1694" s="70"/>
      <c r="I1694" s="70"/>
      <c r="J1694" s="70"/>
      <c r="K1694" s="70"/>
      <c r="L1694" s="70"/>
      <c r="M1694" s="70"/>
      <c r="N1694" s="70"/>
      <c r="O1694" s="70"/>
      <c r="P1694" s="70"/>
      <c r="Q1694" s="70"/>
      <c r="R1694" s="70"/>
      <c r="S1694" s="70"/>
      <c r="T1694" s="70"/>
      <c r="U1694" s="70"/>
      <c r="V1694" s="70"/>
      <c r="W1694" s="70"/>
      <c r="X1694" s="70"/>
      <c r="Y1694" s="70"/>
      <c r="Z1694" s="70"/>
      <c r="AA1694" s="70"/>
      <c r="AB1694" s="70"/>
      <c r="AC1694" s="70"/>
      <c r="AD1694" s="70"/>
      <c r="AE1694" s="70"/>
      <c r="AF1694" s="70"/>
      <c r="AG1694" s="70"/>
      <c r="AH1694" s="70"/>
      <c r="AI1694" s="70"/>
      <c r="AJ1694" s="70"/>
      <c r="AK1694" s="70"/>
      <c r="AL1694" s="70"/>
      <c r="AM1694" s="70"/>
      <c r="AN1694" s="70"/>
      <c r="AO1694" s="70"/>
      <c r="AP1694" s="70"/>
      <c r="AQ1694" s="70"/>
      <c r="AR1694" s="70"/>
      <c r="AS1694" s="70"/>
      <c r="AT1694" s="70"/>
      <c r="AU1694" s="70"/>
      <c r="AV1694" s="70"/>
      <c r="AW1694" s="70"/>
      <c r="AX1694" s="70"/>
      <c r="AY1694" s="70"/>
      <c r="AZ1694" s="70"/>
      <c r="BA1694" s="70"/>
      <c r="BB1694" s="70"/>
      <c r="BC1694" s="70"/>
      <c r="BD1694" s="70"/>
      <c r="BE1694" s="70"/>
      <c r="BF1694" s="70"/>
      <c r="BG1694" s="70"/>
      <c r="BH1694" s="70"/>
      <c r="BI1694" s="70"/>
      <c r="BJ1694" s="70"/>
      <c r="BK1694" s="70"/>
      <c r="BL1694" s="70"/>
      <c r="BM1694" s="70"/>
      <c r="BN1694" s="70"/>
      <c r="BO1694" s="70"/>
      <c r="BP1694" s="70"/>
      <c r="BQ1694" s="70"/>
      <c r="BR1694" s="70"/>
      <c r="BS1694" s="70"/>
      <c r="BT1694" s="70"/>
      <c r="BU1694" s="70"/>
      <c r="BV1694" s="70"/>
      <c r="BW1694" s="70"/>
      <c r="BX1694" s="70"/>
      <c r="BY1694" s="70"/>
      <c r="BZ1694" s="70"/>
      <c r="CA1694" s="70"/>
    </row>
    <row r="1695" spans="2:79" s="67" customFormat="1" hidden="1">
      <c r="B1695" s="85"/>
      <c r="C1695" s="86"/>
      <c r="D1695" s="250"/>
      <c r="E1695" s="84"/>
      <c r="F1695" s="70"/>
      <c r="G1695" s="70"/>
      <c r="H1695" s="70"/>
      <c r="I1695" s="70"/>
      <c r="J1695" s="70"/>
      <c r="K1695" s="70"/>
      <c r="L1695" s="70"/>
      <c r="M1695" s="70"/>
      <c r="N1695" s="70"/>
      <c r="O1695" s="70"/>
      <c r="P1695" s="70"/>
      <c r="Q1695" s="70"/>
      <c r="R1695" s="70"/>
      <c r="S1695" s="70"/>
      <c r="T1695" s="70"/>
      <c r="U1695" s="70"/>
      <c r="V1695" s="70"/>
      <c r="W1695" s="70"/>
      <c r="X1695" s="70"/>
      <c r="Y1695" s="70"/>
      <c r="Z1695" s="70"/>
      <c r="AA1695" s="70"/>
      <c r="AB1695" s="70"/>
      <c r="AC1695" s="70"/>
      <c r="AD1695" s="70"/>
      <c r="AE1695" s="70"/>
      <c r="AF1695" s="70"/>
      <c r="AG1695" s="70"/>
      <c r="AH1695" s="70"/>
      <c r="AI1695" s="70"/>
      <c r="AJ1695" s="70"/>
      <c r="AK1695" s="70"/>
      <c r="AL1695" s="70"/>
      <c r="AM1695" s="70"/>
      <c r="AN1695" s="70"/>
      <c r="AO1695" s="70"/>
      <c r="AP1695" s="70"/>
      <c r="AQ1695" s="70"/>
      <c r="AR1695" s="70"/>
      <c r="AS1695" s="70"/>
      <c r="AT1695" s="70"/>
      <c r="AU1695" s="70"/>
      <c r="AV1695" s="70"/>
      <c r="AW1695" s="70"/>
      <c r="AX1695" s="70"/>
      <c r="AY1695" s="70"/>
      <c r="AZ1695" s="70"/>
      <c r="BA1695" s="70"/>
      <c r="BB1695" s="70"/>
      <c r="BC1695" s="70"/>
      <c r="BD1695" s="70"/>
      <c r="BE1695" s="70"/>
      <c r="BF1695" s="70"/>
      <c r="BG1695" s="70"/>
      <c r="BH1695" s="70"/>
      <c r="BI1695" s="70"/>
      <c r="BJ1695" s="70"/>
      <c r="BK1695" s="70"/>
      <c r="BL1695" s="70"/>
      <c r="BM1695" s="70"/>
      <c r="BN1695" s="70"/>
      <c r="BO1695" s="70"/>
      <c r="BP1695" s="70"/>
      <c r="BQ1695" s="70"/>
      <c r="BR1695" s="70"/>
      <c r="BS1695" s="70"/>
      <c r="BT1695" s="70"/>
      <c r="BU1695" s="70"/>
      <c r="BV1695" s="70"/>
      <c r="BW1695" s="70"/>
      <c r="BX1695" s="70"/>
      <c r="BY1695" s="70"/>
      <c r="BZ1695" s="70"/>
      <c r="CA1695" s="70"/>
    </row>
    <row r="1696" spans="2:79" s="67" customFormat="1" hidden="1">
      <c r="B1696" s="85"/>
      <c r="C1696" s="86"/>
      <c r="D1696" s="250"/>
      <c r="E1696" s="84"/>
      <c r="F1696" s="70"/>
      <c r="G1696" s="70"/>
      <c r="H1696" s="70"/>
      <c r="I1696" s="70"/>
      <c r="J1696" s="70"/>
      <c r="K1696" s="70"/>
      <c r="L1696" s="70"/>
      <c r="M1696" s="70"/>
      <c r="N1696" s="70"/>
      <c r="O1696" s="70"/>
      <c r="P1696" s="70"/>
      <c r="Q1696" s="70"/>
      <c r="R1696" s="70"/>
      <c r="S1696" s="70"/>
      <c r="T1696" s="70"/>
      <c r="U1696" s="70"/>
      <c r="V1696" s="70"/>
      <c r="W1696" s="70"/>
      <c r="X1696" s="70"/>
      <c r="Y1696" s="70"/>
      <c r="Z1696" s="70"/>
      <c r="AA1696" s="70"/>
      <c r="AB1696" s="70"/>
      <c r="AC1696" s="70"/>
      <c r="AD1696" s="70"/>
      <c r="AE1696" s="70"/>
      <c r="AF1696" s="70"/>
      <c r="AG1696" s="70"/>
      <c r="AH1696" s="70"/>
      <c r="AI1696" s="70"/>
      <c r="AJ1696" s="70"/>
      <c r="AK1696" s="70"/>
      <c r="AL1696" s="70"/>
      <c r="AM1696" s="70"/>
      <c r="AN1696" s="70"/>
      <c r="AO1696" s="70"/>
      <c r="AP1696" s="70"/>
      <c r="AQ1696" s="70"/>
      <c r="AR1696" s="70"/>
      <c r="AS1696" s="70"/>
      <c r="AT1696" s="70"/>
      <c r="AU1696" s="70"/>
      <c r="AV1696" s="70"/>
      <c r="AW1696" s="70"/>
      <c r="AX1696" s="70"/>
      <c r="AY1696" s="70"/>
      <c r="AZ1696" s="70"/>
      <c r="BA1696" s="70"/>
      <c r="BB1696" s="70"/>
      <c r="BC1696" s="70"/>
      <c r="BD1696" s="70"/>
      <c r="BE1696" s="70"/>
      <c r="BF1696" s="70"/>
      <c r="BG1696" s="70"/>
      <c r="BH1696" s="70"/>
      <c r="BI1696" s="70"/>
      <c r="BJ1696" s="70"/>
      <c r="BK1696" s="70"/>
      <c r="BL1696" s="70"/>
      <c r="BM1696" s="70"/>
      <c r="BN1696" s="70"/>
      <c r="BO1696" s="70"/>
      <c r="BP1696" s="70"/>
      <c r="BQ1696" s="70"/>
      <c r="BR1696" s="70"/>
      <c r="BS1696" s="70"/>
      <c r="BT1696" s="70"/>
      <c r="BU1696" s="70"/>
      <c r="BV1696" s="70"/>
      <c r="BW1696" s="70"/>
      <c r="BX1696" s="70"/>
      <c r="BY1696" s="70"/>
      <c r="BZ1696" s="70"/>
      <c r="CA1696" s="70"/>
    </row>
    <row r="1697" spans="2:79" s="67" customFormat="1" hidden="1">
      <c r="B1697" s="85"/>
      <c r="C1697" s="86"/>
      <c r="D1697" s="250"/>
      <c r="E1697" s="84"/>
      <c r="F1697" s="70"/>
      <c r="G1697" s="70"/>
      <c r="H1697" s="70"/>
      <c r="I1697" s="70"/>
      <c r="J1697" s="70"/>
      <c r="K1697" s="70"/>
      <c r="L1697" s="70"/>
      <c r="M1697" s="70"/>
      <c r="N1697" s="70"/>
      <c r="O1697" s="70"/>
      <c r="P1697" s="70"/>
      <c r="Q1697" s="70"/>
      <c r="R1697" s="70"/>
      <c r="S1697" s="70"/>
      <c r="T1697" s="70"/>
      <c r="U1697" s="70"/>
      <c r="V1697" s="70"/>
      <c r="W1697" s="70"/>
      <c r="X1697" s="70"/>
      <c r="Y1697" s="70"/>
      <c r="Z1697" s="70"/>
      <c r="AA1697" s="70"/>
      <c r="AB1697" s="70"/>
      <c r="AC1697" s="70"/>
      <c r="AD1697" s="70"/>
      <c r="AE1697" s="70"/>
      <c r="AF1697" s="70"/>
      <c r="AG1697" s="70"/>
      <c r="AH1697" s="70"/>
      <c r="AI1697" s="70"/>
      <c r="AJ1697" s="70"/>
      <c r="AK1697" s="70"/>
      <c r="AL1697" s="70"/>
      <c r="AM1697" s="70"/>
      <c r="AN1697" s="70"/>
      <c r="AO1697" s="70"/>
      <c r="AP1697" s="70"/>
      <c r="AQ1697" s="70"/>
      <c r="AR1697" s="70"/>
      <c r="AS1697" s="70"/>
      <c r="AT1697" s="70"/>
      <c r="AU1697" s="70"/>
      <c r="AV1697" s="70"/>
      <c r="AW1697" s="70"/>
      <c r="AX1697" s="70"/>
      <c r="AY1697" s="70"/>
      <c r="AZ1697" s="70"/>
      <c r="BA1697" s="70"/>
      <c r="BB1697" s="70"/>
      <c r="BC1697" s="70"/>
      <c r="BD1697" s="70"/>
      <c r="BE1697" s="70"/>
      <c r="BF1697" s="70"/>
      <c r="BG1697" s="70"/>
      <c r="BH1697" s="70"/>
      <c r="BI1697" s="70"/>
      <c r="BJ1697" s="70"/>
      <c r="BK1697" s="70"/>
      <c r="BL1697" s="70"/>
      <c r="BM1697" s="70"/>
      <c r="BN1697" s="70"/>
      <c r="BO1697" s="70"/>
      <c r="BP1697" s="70"/>
      <c r="BQ1697" s="70"/>
      <c r="BR1697" s="70"/>
      <c r="BS1697" s="70"/>
      <c r="BT1697" s="70"/>
      <c r="BU1697" s="70"/>
      <c r="BV1697" s="70"/>
      <c r="BW1697" s="70"/>
      <c r="BX1697" s="70"/>
      <c r="BY1697" s="70"/>
      <c r="BZ1697" s="70"/>
      <c r="CA1697" s="70"/>
    </row>
    <row r="1698" spans="2:79" s="67" customFormat="1" hidden="1">
      <c r="B1698" s="85"/>
      <c r="C1698" s="86"/>
      <c r="D1698" s="250"/>
      <c r="E1698" s="84"/>
      <c r="F1698" s="70"/>
      <c r="G1698" s="70"/>
      <c r="H1698" s="70"/>
      <c r="I1698" s="70"/>
      <c r="J1698" s="70"/>
      <c r="K1698" s="70"/>
      <c r="L1698" s="70"/>
      <c r="M1698" s="70"/>
      <c r="N1698" s="70"/>
      <c r="O1698" s="70"/>
      <c r="P1698" s="70"/>
      <c r="Q1698" s="70"/>
      <c r="R1698" s="70"/>
      <c r="S1698" s="70"/>
      <c r="T1698" s="70"/>
      <c r="U1698" s="70"/>
      <c r="V1698" s="70"/>
      <c r="W1698" s="70"/>
      <c r="X1698" s="70"/>
      <c r="Y1698" s="70"/>
      <c r="Z1698" s="70"/>
      <c r="AA1698" s="70"/>
      <c r="AB1698" s="70"/>
      <c r="AC1698" s="70"/>
      <c r="AD1698" s="70"/>
      <c r="AE1698" s="70"/>
      <c r="AF1698" s="70"/>
      <c r="AG1698" s="70"/>
      <c r="AH1698" s="70"/>
      <c r="AI1698" s="70"/>
      <c r="AJ1698" s="70"/>
      <c r="AK1698" s="70"/>
      <c r="AL1698" s="70"/>
      <c r="AM1698" s="70"/>
      <c r="AN1698" s="70"/>
      <c r="AO1698" s="70"/>
      <c r="AP1698" s="70"/>
      <c r="AQ1698" s="70"/>
      <c r="AR1698" s="70"/>
      <c r="AS1698" s="70"/>
      <c r="AT1698" s="70"/>
      <c r="AU1698" s="70"/>
      <c r="AV1698" s="70"/>
      <c r="AW1698" s="70"/>
      <c r="AX1698" s="70"/>
      <c r="AY1698" s="70"/>
      <c r="AZ1698" s="70"/>
      <c r="BA1698" s="70"/>
      <c r="BB1698" s="70"/>
      <c r="BC1698" s="70"/>
      <c r="BD1698" s="70"/>
      <c r="BE1698" s="70"/>
      <c r="BF1698" s="70"/>
      <c r="BG1698" s="70"/>
      <c r="BH1698" s="70"/>
      <c r="BI1698" s="70"/>
      <c r="BJ1698" s="70"/>
      <c r="BK1698" s="70"/>
      <c r="BL1698" s="70"/>
      <c r="BM1698" s="70"/>
      <c r="BN1698" s="70"/>
      <c r="BO1698" s="70"/>
      <c r="BP1698" s="70"/>
      <c r="BQ1698" s="70"/>
      <c r="BR1698" s="70"/>
      <c r="BS1698" s="70"/>
      <c r="BT1698" s="70"/>
      <c r="BU1698" s="70"/>
      <c r="BV1698" s="70"/>
      <c r="BW1698" s="70"/>
      <c r="BX1698" s="70"/>
      <c r="BY1698" s="70"/>
      <c r="BZ1698" s="70"/>
      <c r="CA1698" s="70"/>
    </row>
    <row r="1699" spans="2:79" s="67" customFormat="1" hidden="1">
      <c r="B1699" s="85"/>
      <c r="C1699" s="86"/>
      <c r="D1699" s="250"/>
      <c r="E1699" s="84"/>
      <c r="F1699" s="70"/>
      <c r="G1699" s="70"/>
      <c r="H1699" s="70"/>
      <c r="I1699" s="70"/>
      <c r="J1699" s="70"/>
      <c r="K1699" s="70"/>
      <c r="L1699" s="70"/>
      <c r="M1699" s="70"/>
      <c r="N1699" s="70"/>
      <c r="O1699" s="70"/>
      <c r="P1699" s="70"/>
      <c r="Q1699" s="70"/>
      <c r="R1699" s="70"/>
      <c r="S1699" s="70"/>
      <c r="T1699" s="70"/>
      <c r="U1699" s="70"/>
      <c r="V1699" s="70"/>
      <c r="W1699" s="70"/>
      <c r="X1699" s="70"/>
      <c r="Y1699" s="70"/>
      <c r="Z1699" s="70"/>
      <c r="AA1699" s="70"/>
      <c r="AB1699" s="70"/>
      <c r="AC1699" s="70"/>
      <c r="AD1699" s="70"/>
      <c r="AE1699" s="70"/>
      <c r="AF1699" s="70"/>
      <c r="AG1699" s="70"/>
      <c r="AH1699" s="70"/>
      <c r="AI1699" s="70"/>
      <c r="AJ1699" s="70"/>
      <c r="AK1699" s="70"/>
      <c r="AL1699" s="70"/>
      <c r="AM1699" s="70"/>
      <c r="AN1699" s="70"/>
      <c r="AO1699" s="70"/>
      <c r="AP1699" s="70"/>
      <c r="AQ1699" s="70"/>
      <c r="AR1699" s="70"/>
      <c r="AS1699" s="70"/>
      <c r="AT1699" s="70"/>
      <c r="AU1699" s="70"/>
      <c r="AV1699" s="70"/>
      <c r="AW1699" s="70"/>
      <c r="AX1699" s="70"/>
      <c r="AY1699" s="70"/>
      <c r="AZ1699" s="70"/>
      <c r="BA1699" s="70"/>
      <c r="BB1699" s="70"/>
      <c r="BC1699" s="70"/>
      <c r="BD1699" s="70"/>
      <c r="BE1699" s="70"/>
      <c r="BF1699" s="70"/>
      <c r="BG1699" s="70"/>
      <c r="BH1699" s="70"/>
      <c r="BI1699" s="70"/>
      <c r="BJ1699" s="70"/>
      <c r="BK1699" s="70"/>
      <c r="BL1699" s="70"/>
      <c r="BM1699" s="70"/>
      <c r="BN1699" s="70"/>
      <c r="BO1699" s="70"/>
      <c r="BP1699" s="70"/>
      <c r="BQ1699" s="70"/>
      <c r="BR1699" s="70"/>
      <c r="BS1699" s="70"/>
      <c r="BT1699" s="70"/>
      <c r="BU1699" s="70"/>
      <c r="BV1699" s="70"/>
      <c r="BW1699" s="70"/>
      <c r="BX1699" s="70"/>
      <c r="BY1699" s="70"/>
      <c r="BZ1699" s="70"/>
      <c r="CA1699" s="70"/>
    </row>
    <row r="1700" spans="2:79" s="67" customFormat="1" hidden="1">
      <c r="B1700" s="85"/>
      <c r="C1700" s="86"/>
      <c r="D1700" s="250"/>
      <c r="E1700" s="84"/>
      <c r="F1700" s="70"/>
      <c r="G1700" s="70"/>
      <c r="H1700" s="70"/>
      <c r="I1700" s="70"/>
      <c r="J1700" s="70"/>
      <c r="K1700" s="70"/>
      <c r="L1700" s="70"/>
      <c r="M1700" s="70"/>
      <c r="N1700" s="70"/>
      <c r="O1700" s="70"/>
      <c r="P1700" s="70"/>
      <c r="Q1700" s="70"/>
      <c r="R1700" s="70"/>
      <c r="S1700" s="70"/>
      <c r="T1700" s="70"/>
      <c r="U1700" s="70"/>
      <c r="V1700" s="70"/>
      <c r="W1700" s="70"/>
      <c r="X1700" s="70"/>
      <c r="Y1700" s="70"/>
      <c r="Z1700" s="70"/>
      <c r="AA1700" s="70"/>
      <c r="AB1700" s="70"/>
      <c r="AC1700" s="70"/>
      <c r="AD1700" s="70"/>
      <c r="AE1700" s="70"/>
      <c r="AF1700" s="70"/>
      <c r="AG1700" s="70"/>
      <c r="AH1700" s="70"/>
      <c r="AI1700" s="70"/>
      <c r="AJ1700" s="70"/>
      <c r="AK1700" s="70"/>
      <c r="AL1700" s="70"/>
      <c r="AM1700" s="70"/>
      <c r="AN1700" s="70"/>
      <c r="AO1700" s="70"/>
      <c r="AP1700" s="70"/>
      <c r="AQ1700" s="70"/>
      <c r="AR1700" s="70"/>
      <c r="AS1700" s="70"/>
      <c r="AT1700" s="70"/>
      <c r="AU1700" s="70"/>
      <c r="AV1700" s="70"/>
      <c r="AW1700" s="70"/>
      <c r="AX1700" s="70"/>
      <c r="AY1700" s="70"/>
      <c r="AZ1700" s="70"/>
      <c r="BA1700" s="70"/>
      <c r="BB1700" s="70"/>
      <c r="BC1700" s="70"/>
      <c r="BD1700" s="70"/>
      <c r="BE1700" s="70"/>
      <c r="BF1700" s="70"/>
      <c r="BG1700" s="70"/>
      <c r="BH1700" s="70"/>
      <c r="BI1700" s="70"/>
      <c r="BJ1700" s="70"/>
      <c r="BK1700" s="70"/>
      <c r="BL1700" s="70"/>
      <c r="BM1700" s="70"/>
      <c r="BN1700" s="70"/>
      <c r="BO1700" s="70"/>
      <c r="BP1700" s="70"/>
      <c r="BQ1700" s="70"/>
      <c r="BR1700" s="70"/>
      <c r="BS1700" s="70"/>
      <c r="BT1700" s="70"/>
      <c r="BU1700" s="70"/>
      <c r="BV1700" s="70"/>
      <c r="BW1700" s="70"/>
      <c r="BX1700" s="70"/>
      <c r="BY1700" s="70"/>
      <c r="BZ1700" s="70"/>
      <c r="CA1700" s="70"/>
    </row>
    <row r="1701" spans="2:79" s="67" customFormat="1" hidden="1">
      <c r="B1701" s="85"/>
      <c r="C1701" s="86"/>
      <c r="D1701" s="250"/>
      <c r="E1701" s="84"/>
      <c r="F1701" s="70"/>
      <c r="G1701" s="70"/>
      <c r="H1701" s="70"/>
      <c r="I1701" s="70"/>
      <c r="J1701" s="70"/>
      <c r="K1701" s="70"/>
      <c r="L1701" s="70"/>
      <c r="M1701" s="70"/>
      <c r="N1701" s="70"/>
      <c r="O1701" s="70"/>
      <c r="P1701" s="70"/>
      <c r="Q1701" s="70"/>
      <c r="R1701" s="70"/>
      <c r="S1701" s="70"/>
      <c r="T1701" s="70"/>
      <c r="U1701" s="70"/>
      <c r="V1701" s="70"/>
      <c r="W1701" s="70"/>
      <c r="X1701" s="70"/>
      <c r="Y1701" s="70"/>
      <c r="Z1701" s="70"/>
      <c r="AA1701" s="70"/>
      <c r="AB1701" s="70"/>
      <c r="AC1701" s="70"/>
      <c r="AD1701" s="70"/>
      <c r="AE1701" s="70"/>
      <c r="AF1701" s="70"/>
      <c r="AG1701" s="70"/>
      <c r="AH1701" s="70"/>
      <c r="AI1701" s="70"/>
      <c r="AJ1701" s="70"/>
      <c r="AK1701" s="70"/>
      <c r="AL1701" s="70"/>
      <c r="AM1701" s="70"/>
      <c r="AN1701" s="70"/>
      <c r="AO1701" s="70"/>
      <c r="AP1701" s="70"/>
      <c r="AQ1701" s="70"/>
      <c r="AR1701" s="70"/>
      <c r="AS1701" s="70"/>
      <c r="AT1701" s="70"/>
      <c r="AU1701" s="70"/>
      <c r="AV1701" s="70"/>
      <c r="AW1701" s="70"/>
      <c r="AX1701" s="70"/>
      <c r="AY1701" s="70"/>
      <c r="AZ1701" s="70"/>
      <c r="BA1701" s="70"/>
      <c r="BB1701" s="70"/>
      <c r="BC1701" s="70"/>
      <c r="BD1701" s="70"/>
      <c r="BE1701" s="70"/>
      <c r="BF1701" s="70"/>
      <c r="BG1701" s="70"/>
      <c r="BH1701" s="70"/>
      <c r="BI1701" s="70"/>
      <c r="BJ1701" s="70"/>
      <c r="BK1701" s="70"/>
      <c r="BL1701" s="70"/>
      <c r="BM1701" s="70"/>
      <c r="BN1701" s="70"/>
      <c r="BO1701" s="70"/>
      <c r="BP1701" s="70"/>
      <c r="BQ1701" s="70"/>
      <c r="BR1701" s="70"/>
      <c r="BS1701" s="70"/>
      <c r="BT1701" s="70"/>
      <c r="BU1701" s="70"/>
      <c r="BV1701" s="70"/>
      <c r="BW1701" s="70"/>
      <c r="BX1701" s="70"/>
      <c r="BY1701" s="70"/>
      <c r="BZ1701" s="70"/>
      <c r="CA1701" s="70"/>
    </row>
    <row r="1702" spans="2:79" s="67" customFormat="1" hidden="1">
      <c r="B1702" s="85"/>
      <c r="C1702" s="86"/>
      <c r="D1702" s="250"/>
      <c r="E1702" s="84"/>
      <c r="F1702" s="70"/>
      <c r="G1702" s="70"/>
      <c r="H1702" s="70"/>
      <c r="I1702" s="70"/>
      <c r="J1702" s="70"/>
      <c r="K1702" s="70"/>
      <c r="L1702" s="70"/>
      <c r="M1702" s="70"/>
      <c r="N1702" s="70"/>
      <c r="O1702" s="70"/>
      <c r="P1702" s="70"/>
      <c r="Q1702" s="70"/>
      <c r="R1702" s="70"/>
      <c r="S1702" s="70"/>
      <c r="T1702" s="70"/>
      <c r="U1702" s="70"/>
      <c r="V1702" s="70"/>
      <c r="W1702" s="70"/>
      <c r="X1702" s="70"/>
      <c r="Y1702" s="70"/>
      <c r="Z1702" s="70"/>
      <c r="AA1702" s="70"/>
      <c r="AB1702" s="70"/>
      <c r="AC1702" s="70"/>
      <c r="AD1702" s="70"/>
      <c r="AE1702" s="70"/>
      <c r="AF1702" s="70"/>
      <c r="AG1702" s="70"/>
      <c r="AH1702" s="70"/>
      <c r="AI1702" s="70"/>
      <c r="AJ1702" s="70"/>
      <c r="AK1702" s="70"/>
      <c r="AL1702" s="70"/>
      <c r="AM1702" s="70"/>
      <c r="AN1702" s="70"/>
      <c r="AO1702" s="70"/>
      <c r="AP1702" s="70"/>
      <c r="AQ1702" s="70"/>
      <c r="AR1702" s="70"/>
      <c r="AS1702" s="70"/>
      <c r="AT1702" s="70"/>
      <c r="AU1702" s="70"/>
      <c r="AV1702" s="70"/>
      <c r="AW1702" s="70"/>
      <c r="AX1702" s="70"/>
      <c r="AY1702" s="70"/>
      <c r="AZ1702" s="70"/>
      <c r="BA1702" s="70"/>
      <c r="BB1702" s="70"/>
      <c r="BC1702" s="70"/>
      <c r="BD1702" s="70"/>
      <c r="BE1702" s="70"/>
      <c r="BF1702" s="70"/>
      <c r="BG1702" s="70"/>
      <c r="BH1702" s="70"/>
      <c r="BI1702" s="70"/>
      <c r="BJ1702" s="70"/>
      <c r="BK1702" s="70"/>
      <c r="BL1702" s="70"/>
      <c r="BM1702" s="70"/>
      <c r="BN1702" s="70"/>
      <c r="BO1702" s="70"/>
      <c r="BP1702" s="70"/>
      <c r="BQ1702" s="70"/>
      <c r="BR1702" s="70"/>
      <c r="BS1702" s="70"/>
      <c r="BT1702" s="70"/>
      <c r="BU1702" s="70"/>
      <c r="BV1702" s="70"/>
      <c r="BW1702" s="70"/>
      <c r="BX1702" s="70"/>
      <c r="BY1702" s="70"/>
      <c r="BZ1702" s="70"/>
      <c r="CA1702" s="70"/>
    </row>
    <row r="1703" spans="2:79" s="67" customFormat="1" hidden="1">
      <c r="B1703" s="85"/>
      <c r="C1703" s="86"/>
      <c r="D1703" s="250"/>
      <c r="E1703" s="84"/>
      <c r="F1703" s="70"/>
      <c r="G1703" s="70"/>
      <c r="H1703" s="70"/>
      <c r="I1703" s="70"/>
      <c r="J1703" s="70"/>
      <c r="K1703" s="70"/>
      <c r="L1703" s="70"/>
      <c r="M1703" s="70"/>
      <c r="N1703" s="70"/>
      <c r="O1703" s="70"/>
      <c r="P1703" s="70"/>
      <c r="Q1703" s="70"/>
      <c r="R1703" s="70"/>
      <c r="S1703" s="70"/>
      <c r="T1703" s="70"/>
      <c r="U1703" s="70"/>
      <c r="V1703" s="70"/>
      <c r="W1703" s="70"/>
      <c r="X1703" s="70"/>
      <c r="Y1703" s="70"/>
      <c r="Z1703" s="70"/>
      <c r="AA1703" s="70"/>
      <c r="AB1703" s="70"/>
      <c r="AC1703" s="70"/>
      <c r="AD1703" s="70"/>
      <c r="AE1703" s="70"/>
      <c r="AF1703" s="70"/>
      <c r="AG1703" s="70"/>
      <c r="AH1703" s="70"/>
      <c r="AI1703" s="70"/>
      <c r="AJ1703" s="70"/>
      <c r="AK1703" s="70"/>
      <c r="AL1703" s="70"/>
      <c r="AM1703" s="70"/>
      <c r="AN1703" s="70"/>
      <c r="AO1703" s="70"/>
      <c r="AP1703" s="70"/>
      <c r="AQ1703" s="70"/>
      <c r="AR1703" s="70"/>
      <c r="AS1703" s="70"/>
      <c r="AT1703" s="70"/>
      <c r="AU1703" s="70"/>
      <c r="AV1703" s="70"/>
      <c r="AW1703" s="70"/>
      <c r="AX1703" s="70"/>
      <c r="AY1703" s="70"/>
      <c r="AZ1703" s="70"/>
      <c r="BA1703" s="70"/>
      <c r="BB1703" s="70"/>
      <c r="BC1703" s="70"/>
      <c r="BD1703" s="70"/>
      <c r="BE1703" s="70"/>
      <c r="BF1703" s="70"/>
      <c r="BG1703" s="70"/>
      <c r="BH1703" s="70"/>
      <c r="BI1703" s="70"/>
      <c r="BJ1703" s="70"/>
      <c r="BK1703" s="70"/>
      <c r="BL1703" s="70"/>
      <c r="BM1703" s="70"/>
      <c r="BN1703" s="70"/>
      <c r="BO1703" s="70"/>
      <c r="BP1703" s="70"/>
      <c r="BQ1703" s="70"/>
      <c r="BR1703" s="70"/>
      <c r="BS1703" s="70"/>
      <c r="BT1703" s="70"/>
      <c r="BU1703" s="70"/>
      <c r="BV1703" s="70"/>
      <c r="BW1703" s="70"/>
      <c r="BX1703" s="70"/>
      <c r="BY1703" s="70"/>
      <c r="BZ1703" s="70"/>
      <c r="CA1703" s="70"/>
    </row>
    <row r="1704" spans="2:79" s="67" customFormat="1" hidden="1">
      <c r="B1704" s="85"/>
      <c r="C1704" s="86"/>
      <c r="D1704" s="250"/>
      <c r="E1704" s="84"/>
      <c r="F1704" s="70"/>
      <c r="G1704" s="70"/>
      <c r="H1704" s="70"/>
      <c r="I1704" s="70"/>
      <c r="J1704" s="70"/>
      <c r="K1704" s="70"/>
      <c r="L1704" s="70"/>
      <c r="M1704" s="70"/>
      <c r="N1704" s="70"/>
      <c r="O1704" s="70"/>
      <c r="P1704" s="70"/>
      <c r="Q1704" s="70"/>
      <c r="R1704" s="70"/>
      <c r="S1704" s="70"/>
      <c r="T1704" s="70"/>
      <c r="U1704" s="70"/>
      <c r="V1704" s="70"/>
      <c r="W1704" s="70"/>
      <c r="X1704" s="70"/>
      <c r="Y1704" s="70"/>
      <c r="Z1704" s="70"/>
      <c r="AA1704" s="70"/>
      <c r="AB1704" s="70"/>
      <c r="AC1704" s="70"/>
      <c r="AD1704" s="70"/>
      <c r="AE1704" s="70"/>
      <c r="AF1704" s="70"/>
      <c r="AG1704" s="70"/>
      <c r="AH1704" s="70"/>
      <c r="AI1704" s="70"/>
      <c r="AJ1704" s="70"/>
      <c r="AK1704" s="70"/>
      <c r="AL1704" s="70"/>
      <c r="AM1704" s="70"/>
      <c r="AN1704" s="70"/>
      <c r="AO1704" s="70"/>
      <c r="AP1704" s="70"/>
      <c r="AQ1704" s="70"/>
      <c r="AR1704" s="70"/>
      <c r="AS1704" s="70"/>
      <c r="AT1704" s="70"/>
      <c r="AU1704" s="70"/>
      <c r="AV1704" s="70"/>
      <c r="AW1704" s="70"/>
      <c r="AX1704" s="70"/>
      <c r="AY1704" s="70"/>
      <c r="AZ1704" s="70"/>
      <c r="BA1704" s="70"/>
      <c r="BB1704" s="70"/>
      <c r="BC1704" s="70"/>
      <c r="BD1704" s="70"/>
      <c r="BE1704" s="70"/>
      <c r="BF1704" s="70"/>
      <c r="BG1704" s="70"/>
      <c r="BH1704" s="70"/>
      <c r="BI1704" s="70"/>
      <c r="BJ1704" s="70"/>
      <c r="BK1704" s="70"/>
      <c r="BL1704" s="70"/>
      <c r="BM1704" s="70"/>
      <c r="BN1704" s="70"/>
      <c r="BO1704" s="70"/>
      <c r="BP1704" s="70"/>
      <c r="BQ1704" s="70"/>
      <c r="BR1704" s="70"/>
      <c r="BS1704" s="70"/>
      <c r="BT1704" s="70"/>
      <c r="BU1704" s="70"/>
      <c r="BV1704" s="70"/>
      <c r="BW1704" s="70"/>
      <c r="BX1704" s="70"/>
      <c r="BY1704" s="70"/>
      <c r="BZ1704" s="70"/>
      <c r="CA1704" s="70"/>
    </row>
    <row r="1705" spans="2:79" s="67" customFormat="1" hidden="1">
      <c r="B1705" s="85"/>
      <c r="C1705" s="86"/>
      <c r="D1705" s="250"/>
      <c r="E1705" s="84"/>
      <c r="F1705" s="70"/>
      <c r="G1705" s="70"/>
      <c r="H1705" s="70"/>
      <c r="I1705" s="70"/>
      <c r="J1705" s="70"/>
      <c r="K1705" s="70"/>
      <c r="L1705" s="70"/>
      <c r="M1705" s="70"/>
      <c r="N1705" s="70"/>
      <c r="O1705" s="70"/>
      <c r="P1705" s="70"/>
      <c r="Q1705" s="70"/>
      <c r="R1705" s="70"/>
      <c r="S1705" s="70"/>
      <c r="T1705" s="70"/>
      <c r="U1705" s="70"/>
      <c r="V1705" s="70"/>
      <c r="W1705" s="70"/>
      <c r="X1705" s="70"/>
      <c r="Y1705" s="70"/>
      <c r="Z1705" s="70"/>
      <c r="AA1705" s="70"/>
      <c r="AB1705" s="70"/>
      <c r="AC1705" s="70"/>
      <c r="AD1705" s="70"/>
      <c r="AE1705" s="70"/>
      <c r="AF1705" s="70"/>
      <c r="AG1705" s="70"/>
      <c r="AH1705" s="70"/>
      <c r="AI1705" s="70"/>
      <c r="AJ1705" s="70"/>
      <c r="AK1705" s="70"/>
      <c r="AL1705" s="70"/>
      <c r="AM1705" s="70"/>
      <c r="AN1705" s="70"/>
      <c r="AO1705" s="70"/>
      <c r="AP1705" s="70"/>
      <c r="AQ1705" s="70"/>
      <c r="AR1705" s="70"/>
      <c r="AS1705" s="70"/>
      <c r="AT1705" s="70"/>
      <c r="AU1705" s="70"/>
      <c r="AV1705" s="70"/>
      <c r="AW1705" s="70"/>
      <c r="AX1705" s="70"/>
      <c r="AY1705" s="70"/>
      <c r="AZ1705" s="70"/>
      <c r="BA1705" s="70"/>
      <c r="BB1705" s="70"/>
      <c r="BC1705" s="70"/>
      <c r="BD1705" s="70"/>
      <c r="BE1705" s="70"/>
      <c r="BF1705" s="70"/>
      <c r="BG1705" s="70"/>
      <c r="BH1705" s="70"/>
      <c r="BI1705" s="70"/>
      <c r="BJ1705" s="70"/>
      <c r="BK1705" s="70"/>
      <c r="BL1705" s="70"/>
      <c r="BM1705" s="70"/>
      <c r="BN1705" s="70"/>
      <c r="BO1705" s="70"/>
      <c r="BP1705" s="70"/>
      <c r="BQ1705" s="70"/>
      <c r="BR1705" s="70"/>
      <c r="BS1705" s="70"/>
      <c r="BT1705" s="70"/>
      <c r="BU1705" s="70"/>
      <c r="BV1705" s="70"/>
      <c r="BW1705" s="70"/>
      <c r="BX1705" s="70"/>
      <c r="BY1705" s="70"/>
      <c r="BZ1705" s="70"/>
      <c r="CA1705" s="70"/>
    </row>
    <row r="1706" spans="2:79" s="67" customFormat="1" hidden="1">
      <c r="B1706" s="85"/>
      <c r="C1706" s="86"/>
      <c r="D1706" s="250"/>
      <c r="E1706" s="84"/>
      <c r="F1706" s="70"/>
      <c r="G1706" s="70"/>
      <c r="H1706" s="70"/>
      <c r="I1706" s="70"/>
      <c r="J1706" s="70"/>
      <c r="K1706" s="70"/>
      <c r="L1706" s="70"/>
      <c r="M1706" s="70"/>
      <c r="N1706" s="70"/>
      <c r="O1706" s="70"/>
      <c r="P1706" s="70"/>
      <c r="Q1706" s="70"/>
      <c r="R1706" s="70"/>
      <c r="S1706" s="70"/>
      <c r="T1706" s="70"/>
      <c r="U1706" s="70"/>
      <c r="V1706" s="70"/>
      <c r="W1706" s="70"/>
      <c r="X1706" s="70"/>
      <c r="Y1706" s="70"/>
      <c r="Z1706" s="70"/>
      <c r="AA1706" s="70"/>
      <c r="AB1706" s="70"/>
      <c r="AC1706" s="70"/>
      <c r="AD1706" s="70"/>
      <c r="AE1706" s="70"/>
      <c r="AF1706" s="70"/>
      <c r="AG1706" s="70"/>
      <c r="AH1706" s="70"/>
      <c r="AI1706" s="70"/>
      <c r="AJ1706" s="70"/>
      <c r="AK1706" s="70"/>
      <c r="AL1706" s="70"/>
      <c r="AM1706" s="70"/>
      <c r="AN1706" s="70"/>
      <c r="AO1706" s="70"/>
      <c r="AP1706" s="70"/>
      <c r="AQ1706" s="70"/>
      <c r="AR1706" s="70"/>
      <c r="AS1706" s="70"/>
      <c r="AT1706" s="70"/>
      <c r="AU1706" s="70"/>
      <c r="AV1706" s="70"/>
      <c r="AW1706" s="70"/>
      <c r="AX1706" s="70"/>
      <c r="AY1706" s="70"/>
      <c r="AZ1706" s="70"/>
      <c r="BA1706" s="70"/>
      <c r="BB1706" s="70"/>
      <c r="BC1706" s="70"/>
      <c r="BD1706" s="70"/>
      <c r="BE1706" s="70"/>
      <c r="BF1706" s="70"/>
      <c r="BG1706" s="70"/>
      <c r="BH1706" s="70"/>
      <c r="BI1706" s="70"/>
      <c r="BJ1706" s="70"/>
      <c r="BK1706" s="70"/>
      <c r="BL1706" s="70"/>
      <c r="BM1706" s="70"/>
      <c r="BN1706" s="70"/>
      <c r="BO1706" s="70"/>
      <c r="BP1706" s="70"/>
      <c r="BQ1706" s="70"/>
      <c r="BR1706" s="70"/>
      <c r="BS1706" s="70"/>
      <c r="BT1706" s="70"/>
      <c r="BU1706" s="70"/>
      <c r="BV1706" s="70"/>
      <c r="BW1706" s="70"/>
      <c r="BX1706" s="70"/>
      <c r="BY1706" s="70"/>
      <c r="BZ1706" s="70"/>
      <c r="CA1706" s="70"/>
    </row>
    <row r="1707" spans="2:79" s="67" customFormat="1" hidden="1">
      <c r="B1707" s="85"/>
      <c r="C1707" s="86"/>
      <c r="D1707" s="250"/>
      <c r="E1707" s="84"/>
      <c r="F1707" s="70"/>
      <c r="G1707" s="70"/>
      <c r="H1707" s="70"/>
      <c r="I1707" s="70"/>
      <c r="J1707" s="70"/>
      <c r="K1707" s="70"/>
      <c r="L1707" s="70"/>
      <c r="M1707" s="70"/>
      <c r="N1707" s="70"/>
      <c r="O1707" s="70"/>
      <c r="P1707" s="70"/>
      <c r="Q1707" s="70"/>
      <c r="R1707" s="70"/>
      <c r="S1707" s="70"/>
      <c r="T1707" s="70"/>
      <c r="U1707" s="70"/>
      <c r="V1707" s="70"/>
      <c r="W1707" s="70"/>
      <c r="X1707" s="70"/>
      <c r="Y1707" s="70"/>
      <c r="Z1707" s="70"/>
      <c r="AA1707" s="70"/>
      <c r="AB1707" s="70"/>
      <c r="AC1707" s="70"/>
      <c r="AD1707" s="70"/>
      <c r="AE1707" s="70"/>
      <c r="AF1707" s="70"/>
      <c r="AG1707" s="70"/>
      <c r="AH1707" s="70"/>
      <c r="AI1707" s="70"/>
      <c r="AJ1707" s="70"/>
      <c r="AK1707" s="70"/>
      <c r="AL1707" s="70"/>
      <c r="AM1707" s="70"/>
      <c r="AN1707" s="70"/>
      <c r="AO1707" s="70"/>
      <c r="AP1707" s="70"/>
      <c r="AQ1707" s="70"/>
      <c r="AR1707" s="70"/>
      <c r="AS1707" s="70"/>
      <c r="AT1707" s="70"/>
      <c r="AU1707" s="70"/>
      <c r="AV1707" s="70"/>
      <c r="AW1707" s="70"/>
      <c r="AX1707" s="70"/>
      <c r="AY1707" s="70"/>
      <c r="AZ1707" s="70"/>
      <c r="BA1707" s="70"/>
      <c r="BB1707" s="70"/>
      <c r="BC1707" s="70"/>
      <c r="BD1707" s="70"/>
      <c r="BE1707" s="70"/>
      <c r="BF1707" s="70"/>
      <c r="BG1707" s="70"/>
      <c r="BH1707" s="70"/>
      <c r="BI1707" s="70"/>
      <c r="BJ1707" s="70"/>
      <c r="BK1707" s="70"/>
      <c r="BL1707" s="70"/>
      <c r="BM1707" s="70"/>
      <c r="BN1707" s="70"/>
      <c r="BO1707" s="70"/>
      <c r="BP1707" s="70"/>
      <c r="BQ1707" s="70"/>
      <c r="BR1707" s="70"/>
      <c r="BS1707" s="70"/>
      <c r="BT1707" s="70"/>
      <c r="BU1707" s="70"/>
      <c r="BV1707" s="70"/>
      <c r="BW1707" s="70"/>
      <c r="BX1707" s="70"/>
      <c r="BY1707" s="70"/>
      <c r="BZ1707" s="70"/>
      <c r="CA1707" s="70"/>
    </row>
    <row r="1708" spans="2:79" s="67" customFormat="1" hidden="1">
      <c r="B1708" s="85"/>
      <c r="C1708" s="86"/>
      <c r="D1708" s="250"/>
      <c r="E1708" s="84"/>
      <c r="F1708" s="70"/>
      <c r="G1708" s="70"/>
      <c r="H1708" s="70"/>
      <c r="I1708" s="70"/>
      <c r="J1708" s="70"/>
      <c r="K1708" s="70"/>
      <c r="L1708" s="70"/>
      <c r="M1708" s="70"/>
      <c r="N1708" s="70"/>
      <c r="O1708" s="70"/>
      <c r="P1708" s="70"/>
      <c r="Q1708" s="70"/>
      <c r="R1708" s="70"/>
      <c r="S1708" s="70"/>
      <c r="T1708" s="70"/>
      <c r="U1708" s="70"/>
      <c r="V1708" s="70"/>
      <c r="W1708" s="70"/>
      <c r="X1708" s="70"/>
      <c r="Y1708" s="70"/>
      <c r="Z1708" s="70"/>
      <c r="AA1708" s="70"/>
      <c r="AB1708" s="70"/>
      <c r="AC1708" s="70"/>
      <c r="AD1708" s="70"/>
      <c r="AE1708" s="70"/>
      <c r="AF1708" s="70"/>
      <c r="AG1708" s="70"/>
      <c r="AH1708" s="70"/>
      <c r="AI1708" s="70"/>
      <c r="AJ1708" s="70"/>
      <c r="AK1708" s="70"/>
      <c r="AL1708" s="70"/>
      <c r="AM1708" s="70"/>
      <c r="AN1708" s="70"/>
      <c r="AO1708" s="70"/>
      <c r="AP1708" s="70"/>
      <c r="AQ1708" s="70"/>
      <c r="AR1708" s="70"/>
      <c r="AS1708" s="70"/>
      <c r="AT1708" s="70"/>
      <c r="AU1708" s="70"/>
      <c r="AV1708" s="70"/>
      <c r="AW1708" s="70"/>
      <c r="AX1708" s="70"/>
      <c r="AY1708" s="70"/>
      <c r="AZ1708" s="70"/>
      <c r="BA1708" s="70"/>
      <c r="BB1708" s="70"/>
      <c r="BC1708" s="70"/>
      <c r="BD1708" s="70"/>
      <c r="BE1708" s="70"/>
      <c r="BF1708" s="70"/>
      <c r="BG1708" s="70"/>
      <c r="BH1708" s="70"/>
      <c r="BI1708" s="70"/>
      <c r="BJ1708" s="70"/>
      <c r="BK1708" s="70"/>
      <c r="BL1708" s="70"/>
      <c r="BM1708" s="70"/>
      <c r="BN1708" s="70"/>
      <c r="BO1708" s="70"/>
      <c r="BP1708" s="70"/>
      <c r="BQ1708" s="70"/>
      <c r="BR1708" s="70"/>
      <c r="BS1708" s="70"/>
      <c r="BT1708" s="70"/>
      <c r="BU1708" s="70"/>
      <c r="BV1708" s="70"/>
      <c r="BW1708" s="70"/>
      <c r="BX1708" s="70"/>
      <c r="BY1708" s="70"/>
      <c r="BZ1708" s="70"/>
      <c r="CA1708" s="70"/>
    </row>
    <row r="1709" spans="2:79" s="67" customFormat="1" hidden="1">
      <c r="B1709" s="85"/>
      <c r="C1709" s="86"/>
      <c r="D1709" s="250"/>
      <c r="E1709" s="84"/>
      <c r="F1709" s="70"/>
      <c r="G1709" s="70"/>
      <c r="H1709" s="70"/>
      <c r="I1709" s="70"/>
      <c r="J1709" s="70"/>
      <c r="K1709" s="70"/>
      <c r="L1709" s="70"/>
      <c r="M1709" s="70"/>
      <c r="N1709" s="70"/>
      <c r="O1709" s="70"/>
      <c r="P1709" s="70"/>
      <c r="Q1709" s="70"/>
      <c r="R1709" s="70"/>
      <c r="S1709" s="70"/>
      <c r="T1709" s="70"/>
      <c r="U1709" s="70"/>
      <c r="V1709" s="70"/>
      <c r="W1709" s="70"/>
      <c r="X1709" s="70"/>
      <c r="Y1709" s="70"/>
      <c r="Z1709" s="70"/>
      <c r="AA1709" s="70"/>
      <c r="AB1709" s="70"/>
      <c r="AC1709" s="70"/>
      <c r="AD1709" s="70"/>
      <c r="AE1709" s="70"/>
      <c r="AF1709" s="70"/>
      <c r="AG1709" s="70"/>
      <c r="AH1709" s="70"/>
      <c r="AI1709" s="70"/>
      <c r="AJ1709" s="70"/>
      <c r="AK1709" s="70"/>
      <c r="AL1709" s="70"/>
      <c r="AM1709" s="70"/>
      <c r="AN1709" s="70"/>
      <c r="AO1709" s="70"/>
      <c r="AP1709" s="70"/>
      <c r="AQ1709" s="70"/>
      <c r="AR1709" s="70"/>
      <c r="AS1709" s="70"/>
      <c r="AT1709" s="70"/>
      <c r="AU1709" s="70"/>
      <c r="AV1709" s="70"/>
      <c r="AW1709" s="70"/>
      <c r="AX1709" s="70"/>
      <c r="AY1709" s="70"/>
      <c r="AZ1709" s="70"/>
      <c r="BA1709" s="70"/>
      <c r="BB1709" s="70"/>
      <c r="BC1709" s="70"/>
      <c r="BD1709" s="70"/>
      <c r="BE1709" s="70"/>
      <c r="BF1709" s="70"/>
      <c r="BG1709" s="70"/>
      <c r="BH1709" s="70"/>
      <c r="BI1709" s="70"/>
      <c r="BJ1709" s="70"/>
      <c r="BK1709" s="70"/>
      <c r="BL1709" s="70"/>
      <c r="BM1709" s="70"/>
      <c r="BN1709" s="70"/>
      <c r="BO1709" s="70"/>
      <c r="BP1709" s="70"/>
      <c r="BQ1709" s="70"/>
      <c r="BR1709" s="70"/>
      <c r="BS1709" s="70"/>
      <c r="BT1709" s="70"/>
      <c r="BU1709" s="70"/>
      <c r="BV1709" s="70"/>
      <c r="BW1709" s="70"/>
      <c r="BX1709" s="70"/>
      <c r="BY1709" s="70"/>
      <c r="BZ1709" s="70"/>
      <c r="CA1709" s="70"/>
    </row>
    <row r="1710" spans="2:79" s="67" customFormat="1" hidden="1">
      <c r="B1710" s="85"/>
      <c r="C1710" s="86"/>
      <c r="D1710" s="250"/>
      <c r="E1710" s="84"/>
      <c r="F1710" s="70"/>
      <c r="G1710" s="70"/>
      <c r="H1710" s="70"/>
      <c r="I1710" s="70"/>
      <c r="J1710" s="70"/>
      <c r="K1710" s="70"/>
      <c r="L1710" s="70"/>
      <c r="M1710" s="70"/>
      <c r="N1710" s="70"/>
      <c r="O1710" s="70"/>
      <c r="P1710" s="70"/>
      <c r="Q1710" s="70"/>
      <c r="R1710" s="70"/>
      <c r="S1710" s="70"/>
      <c r="T1710" s="70"/>
      <c r="U1710" s="70"/>
      <c r="V1710" s="70"/>
      <c r="W1710" s="70"/>
      <c r="X1710" s="70"/>
      <c r="Y1710" s="70"/>
      <c r="Z1710" s="70"/>
      <c r="AA1710" s="70"/>
      <c r="AB1710" s="70"/>
      <c r="AC1710" s="70"/>
      <c r="AD1710" s="70"/>
      <c r="AE1710" s="70"/>
      <c r="AF1710" s="70"/>
      <c r="AG1710" s="70"/>
      <c r="AH1710" s="70"/>
      <c r="AI1710" s="70"/>
      <c r="AJ1710" s="70"/>
      <c r="AK1710" s="70"/>
      <c r="AL1710" s="70"/>
      <c r="AM1710" s="70"/>
      <c r="AN1710" s="70"/>
      <c r="AO1710" s="70"/>
      <c r="AP1710" s="70"/>
      <c r="AQ1710" s="70"/>
      <c r="AR1710" s="70"/>
      <c r="AS1710" s="70"/>
      <c r="AT1710" s="70"/>
      <c r="AU1710" s="70"/>
      <c r="AV1710" s="70"/>
      <c r="AW1710" s="70"/>
      <c r="AX1710" s="70"/>
      <c r="AY1710" s="70"/>
      <c r="AZ1710" s="70"/>
      <c r="BA1710" s="70"/>
      <c r="BB1710" s="70"/>
      <c r="BC1710" s="70"/>
      <c r="BD1710" s="70"/>
      <c r="BE1710" s="70"/>
      <c r="BF1710" s="70"/>
      <c r="BG1710" s="70"/>
      <c r="BH1710" s="70"/>
      <c r="BI1710" s="70"/>
      <c r="BJ1710" s="70"/>
      <c r="BK1710" s="70"/>
      <c r="BL1710" s="70"/>
      <c r="BM1710" s="70"/>
      <c r="BN1710" s="70"/>
      <c r="BO1710" s="70"/>
      <c r="BP1710" s="70"/>
      <c r="BQ1710" s="70"/>
      <c r="BR1710" s="70"/>
      <c r="BS1710" s="70"/>
      <c r="BT1710" s="70"/>
      <c r="BU1710" s="70"/>
      <c r="BV1710" s="70"/>
      <c r="BW1710" s="70"/>
      <c r="BX1710" s="70"/>
      <c r="BY1710" s="70"/>
      <c r="BZ1710" s="70"/>
      <c r="CA1710" s="70"/>
    </row>
    <row r="1711" spans="2:79" s="67" customFormat="1" hidden="1">
      <c r="B1711" s="85"/>
      <c r="C1711" s="86"/>
      <c r="D1711" s="250"/>
      <c r="E1711" s="84"/>
      <c r="F1711" s="70"/>
      <c r="G1711" s="70"/>
      <c r="H1711" s="70"/>
      <c r="I1711" s="70"/>
      <c r="J1711" s="70"/>
      <c r="K1711" s="70"/>
      <c r="L1711" s="70"/>
      <c r="M1711" s="70"/>
      <c r="N1711" s="70"/>
      <c r="O1711" s="70"/>
      <c r="P1711" s="70"/>
      <c r="Q1711" s="70"/>
      <c r="R1711" s="70"/>
      <c r="S1711" s="70"/>
      <c r="T1711" s="70"/>
      <c r="U1711" s="70"/>
      <c r="V1711" s="70"/>
      <c r="W1711" s="70"/>
      <c r="X1711" s="70"/>
      <c r="Y1711" s="70"/>
      <c r="Z1711" s="70"/>
      <c r="AA1711" s="70"/>
      <c r="AB1711" s="70"/>
      <c r="AC1711" s="70"/>
      <c r="AD1711" s="70"/>
      <c r="AE1711" s="70"/>
      <c r="AF1711" s="70"/>
      <c r="AG1711" s="70"/>
      <c r="AH1711" s="70"/>
      <c r="AI1711" s="70"/>
      <c r="AJ1711" s="70"/>
      <c r="AK1711" s="70"/>
      <c r="AL1711" s="70"/>
      <c r="AM1711" s="70"/>
      <c r="AN1711" s="70"/>
      <c r="AO1711" s="70"/>
      <c r="AP1711" s="70"/>
      <c r="AQ1711" s="70"/>
      <c r="AR1711" s="70"/>
      <c r="AS1711" s="70"/>
      <c r="AT1711" s="70"/>
      <c r="AU1711" s="70"/>
      <c r="AV1711" s="70"/>
      <c r="AW1711" s="70"/>
      <c r="AX1711" s="70"/>
      <c r="AY1711" s="70"/>
      <c r="AZ1711" s="70"/>
      <c r="BA1711" s="70"/>
      <c r="BB1711" s="70"/>
      <c r="BC1711" s="70"/>
      <c r="BD1711" s="70"/>
      <c r="BE1711" s="70"/>
      <c r="BF1711" s="70"/>
      <c r="BG1711" s="70"/>
      <c r="BH1711" s="70"/>
      <c r="BI1711" s="70"/>
      <c r="BJ1711" s="70"/>
      <c r="BK1711" s="70"/>
      <c r="BL1711" s="70"/>
      <c r="BM1711" s="70"/>
      <c r="BN1711" s="70"/>
      <c r="BO1711" s="70"/>
      <c r="BP1711" s="70"/>
      <c r="BQ1711" s="70"/>
      <c r="BR1711" s="70"/>
      <c r="BS1711" s="70"/>
      <c r="BT1711" s="70"/>
      <c r="BU1711" s="70"/>
      <c r="BV1711" s="70"/>
      <c r="BW1711" s="70"/>
      <c r="BX1711" s="70"/>
      <c r="BY1711" s="70"/>
      <c r="BZ1711" s="70"/>
      <c r="CA1711" s="70"/>
    </row>
    <row r="1712" spans="2:79" s="67" customFormat="1" hidden="1">
      <c r="B1712" s="85"/>
      <c r="C1712" s="86"/>
      <c r="D1712" s="250"/>
      <c r="E1712" s="84"/>
      <c r="F1712" s="70"/>
      <c r="G1712" s="70"/>
      <c r="H1712" s="70"/>
      <c r="I1712" s="70"/>
      <c r="J1712" s="70"/>
      <c r="K1712" s="70"/>
      <c r="L1712" s="70"/>
      <c r="M1712" s="70"/>
      <c r="N1712" s="70"/>
      <c r="O1712" s="70"/>
      <c r="P1712" s="70"/>
      <c r="Q1712" s="70"/>
      <c r="R1712" s="70"/>
      <c r="S1712" s="70"/>
      <c r="T1712" s="70"/>
      <c r="U1712" s="70"/>
      <c r="V1712" s="70"/>
      <c r="W1712" s="70"/>
      <c r="X1712" s="70"/>
      <c r="Y1712" s="70"/>
      <c r="Z1712" s="70"/>
      <c r="AA1712" s="70"/>
      <c r="AB1712" s="70"/>
      <c r="AC1712" s="70"/>
      <c r="AD1712" s="70"/>
      <c r="AE1712" s="70"/>
      <c r="AF1712" s="70"/>
      <c r="AG1712" s="70"/>
      <c r="AH1712" s="70"/>
      <c r="AI1712" s="70"/>
      <c r="AJ1712" s="70"/>
      <c r="AK1712" s="70"/>
      <c r="AL1712" s="70"/>
      <c r="AM1712" s="70"/>
      <c r="AN1712" s="70"/>
      <c r="AO1712" s="70"/>
      <c r="AP1712" s="70"/>
      <c r="AQ1712" s="70"/>
      <c r="AR1712" s="70"/>
      <c r="AS1712" s="70"/>
      <c r="AT1712" s="70"/>
      <c r="AU1712" s="70"/>
      <c r="AV1712" s="70"/>
      <c r="AW1712" s="70"/>
      <c r="AX1712" s="70"/>
      <c r="AY1712" s="70"/>
      <c r="AZ1712" s="70"/>
      <c r="BA1712" s="70"/>
      <c r="BB1712" s="70"/>
      <c r="BC1712" s="70"/>
      <c r="BD1712" s="70"/>
      <c r="BE1712" s="70"/>
      <c r="BF1712" s="70"/>
      <c r="BG1712" s="70"/>
      <c r="BH1712" s="70"/>
      <c r="BI1712" s="70"/>
      <c r="BJ1712" s="70"/>
      <c r="BK1712" s="70"/>
      <c r="BL1712" s="70"/>
      <c r="BM1712" s="70"/>
      <c r="BN1712" s="70"/>
      <c r="BO1712" s="70"/>
      <c r="BP1712" s="70"/>
      <c r="BQ1712" s="70"/>
      <c r="BR1712" s="70"/>
      <c r="BS1712" s="70"/>
      <c r="BT1712" s="70"/>
      <c r="BU1712" s="70"/>
      <c r="BV1712" s="70"/>
      <c r="BW1712" s="70"/>
      <c r="BX1712" s="70"/>
      <c r="BY1712" s="70"/>
      <c r="BZ1712" s="70"/>
      <c r="CA1712" s="70"/>
    </row>
    <row r="1713" spans="2:79" s="67" customFormat="1" hidden="1">
      <c r="B1713" s="85"/>
      <c r="C1713" s="86"/>
      <c r="D1713" s="250"/>
      <c r="E1713" s="84"/>
      <c r="F1713" s="70"/>
      <c r="G1713" s="70"/>
      <c r="H1713" s="70"/>
      <c r="I1713" s="70"/>
      <c r="J1713" s="70"/>
      <c r="K1713" s="70"/>
      <c r="L1713" s="70"/>
      <c r="M1713" s="70"/>
      <c r="N1713" s="70"/>
      <c r="O1713" s="70"/>
      <c r="P1713" s="70"/>
      <c r="Q1713" s="70"/>
      <c r="R1713" s="70"/>
      <c r="S1713" s="70"/>
      <c r="T1713" s="70"/>
      <c r="U1713" s="70"/>
      <c r="V1713" s="70"/>
      <c r="W1713" s="70"/>
      <c r="X1713" s="70"/>
      <c r="Y1713" s="70"/>
      <c r="Z1713" s="70"/>
      <c r="AA1713" s="70"/>
      <c r="AB1713" s="70"/>
      <c r="AC1713" s="70"/>
      <c r="AD1713" s="70"/>
      <c r="AE1713" s="70"/>
      <c r="AF1713" s="70"/>
      <c r="AG1713" s="70"/>
      <c r="AH1713" s="70"/>
      <c r="AI1713" s="70"/>
      <c r="AJ1713" s="70"/>
      <c r="AK1713" s="70"/>
      <c r="AL1713" s="70"/>
      <c r="AM1713" s="70"/>
      <c r="AN1713" s="70"/>
      <c r="AO1713" s="70"/>
      <c r="AP1713" s="70"/>
      <c r="AQ1713" s="70"/>
      <c r="AR1713" s="70"/>
      <c r="AS1713" s="70"/>
      <c r="AT1713" s="70"/>
      <c r="AU1713" s="70"/>
      <c r="AV1713" s="70"/>
      <c r="AW1713" s="70"/>
      <c r="AX1713" s="70"/>
      <c r="AY1713" s="70"/>
      <c r="AZ1713" s="70"/>
      <c r="BA1713" s="70"/>
      <c r="BB1713" s="70"/>
      <c r="BC1713" s="70"/>
      <c r="BD1713" s="70"/>
      <c r="BE1713" s="70"/>
      <c r="BF1713" s="70"/>
      <c r="BG1713" s="70"/>
      <c r="BH1713" s="70"/>
      <c r="BI1713" s="70"/>
      <c r="BJ1713" s="70"/>
      <c r="BK1713" s="70"/>
      <c r="BL1713" s="70"/>
      <c r="BM1713" s="70"/>
      <c r="BN1713" s="70"/>
      <c r="BO1713" s="70"/>
      <c r="BP1713" s="70"/>
      <c r="BQ1713" s="70"/>
      <c r="BR1713" s="70"/>
      <c r="BS1713" s="70"/>
      <c r="BT1713" s="70"/>
      <c r="BU1713" s="70"/>
      <c r="BV1713" s="70"/>
      <c r="BW1713" s="70"/>
      <c r="BX1713" s="70"/>
      <c r="BY1713" s="70"/>
      <c r="BZ1713" s="70"/>
      <c r="CA1713" s="70"/>
    </row>
    <row r="1714" spans="2:79" s="67" customFormat="1" hidden="1">
      <c r="B1714" s="85"/>
      <c r="C1714" s="86"/>
      <c r="D1714" s="250"/>
      <c r="E1714" s="84"/>
      <c r="F1714" s="70"/>
      <c r="G1714" s="70"/>
      <c r="H1714" s="70"/>
      <c r="I1714" s="70"/>
      <c r="J1714" s="70"/>
      <c r="K1714" s="70"/>
      <c r="L1714" s="70"/>
      <c r="M1714" s="70"/>
      <c r="N1714" s="70"/>
      <c r="O1714" s="70"/>
      <c r="P1714" s="70"/>
      <c r="Q1714" s="70"/>
      <c r="R1714" s="70"/>
      <c r="S1714" s="70"/>
      <c r="T1714" s="70"/>
      <c r="U1714" s="70"/>
      <c r="V1714" s="70"/>
      <c r="W1714" s="70"/>
      <c r="X1714" s="70"/>
      <c r="Y1714" s="70"/>
      <c r="Z1714" s="70"/>
      <c r="AA1714" s="70"/>
      <c r="AB1714" s="70"/>
      <c r="AC1714" s="70"/>
      <c r="AD1714" s="70"/>
      <c r="AE1714" s="70"/>
      <c r="AF1714" s="70"/>
      <c r="AG1714" s="70"/>
      <c r="AH1714" s="70"/>
      <c r="AI1714" s="70"/>
      <c r="AJ1714" s="70"/>
      <c r="AK1714" s="70"/>
      <c r="AL1714" s="70"/>
      <c r="AM1714" s="70"/>
      <c r="AN1714" s="70"/>
      <c r="AO1714" s="70"/>
      <c r="AP1714" s="70"/>
      <c r="AQ1714" s="70"/>
      <c r="AR1714" s="70"/>
      <c r="AS1714" s="70"/>
      <c r="AT1714" s="70"/>
      <c r="AU1714" s="70"/>
      <c r="AV1714" s="70"/>
      <c r="AW1714" s="70"/>
      <c r="AX1714" s="70"/>
      <c r="AY1714" s="70"/>
      <c r="AZ1714" s="70"/>
      <c r="BA1714" s="70"/>
      <c r="BB1714" s="70"/>
      <c r="BC1714" s="70"/>
      <c r="BD1714" s="70"/>
      <c r="BE1714" s="70"/>
      <c r="BF1714" s="70"/>
      <c r="BG1714" s="70"/>
      <c r="BH1714" s="70"/>
      <c r="BI1714" s="70"/>
      <c r="BJ1714" s="70"/>
      <c r="BK1714" s="70"/>
      <c r="BL1714" s="70"/>
      <c r="BM1714" s="70"/>
      <c r="BN1714" s="70"/>
      <c r="BO1714" s="70"/>
      <c r="BP1714" s="70"/>
      <c r="BQ1714" s="70"/>
      <c r="BR1714" s="70"/>
      <c r="BS1714" s="70"/>
      <c r="BT1714" s="70"/>
      <c r="BU1714" s="70"/>
      <c r="BV1714" s="70"/>
      <c r="BW1714" s="70"/>
      <c r="BX1714" s="70"/>
      <c r="BY1714" s="70"/>
      <c r="BZ1714" s="70"/>
      <c r="CA1714" s="70"/>
    </row>
    <row r="1715" spans="2:79" s="67" customFormat="1" hidden="1">
      <c r="B1715" s="85"/>
      <c r="C1715" s="86"/>
      <c r="D1715" s="250"/>
      <c r="E1715" s="84"/>
      <c r="F1715" s="70"/>
      <c r="G1715" s="70"/>
      <c r="H1715" s="70"/>
      <c r="I1715" s="70"/>
      <c r="J1715" s="70"/>
      <c r="K1715" s="70"/>
      <c r="L1715" s="70"/>
      <c r="M1715" s="70"/>
      <c r="N1715" s="70"/>
      <c r="O1715" s="70"/>
      <c r="P1715" s="70"/>
      <c r="Q1715" s="70"/>
      <c r="R1715" s="70"/>
      <c r="S1715" s="70"/>
      <c r="T1715" s="70"/>
      <c r="U1715" s="70"/>
      <c r="V1715" s="70"/>
      <c r="W1715" s="70"/>
      <c r="X1715" s="70"/>
      <c r="Y1715" s="70"/>
      <c r="Z1715" s="70"/>
      <c r="AA1715" s="70"/>
      <c r="AB1715" s="70"/>
      <c r="AC1715" s="70"/>
      <c r="AD1715" s="70"/>
      <c r="AE1715" s="70"/>
      <c r="AF1715" s="70"/>
      <c r="AG1715" s="70"/>
      <c r="AH1715" s="70"/>
      <c r="AI1715" s="70"/>
      <c r="AJ1715" s="70"/>
      <c r="AK1715" s="70"/>
      <c r="AL1715" s="70"/>
      <c r="AM1715" s="70"/>
      <c r="AN1715" s="70"/>
      <c r="AO1715" s="70"/>
      <c r="AP1715" s="70"/>
      <c r="AQ1715" s="70"/>
      <c r="AR1715" s="70"/>
      <c r="AS1715" s="70"/>
      <c r="AT1715" s="70"/>
      <c r="AU1715" s="70"/>
      <c r="AV1715" s="70"/>
      <c r="AW1715" s="70"/>
      <c r="AX1715" s="70"/>
      <c r="AY1715" s="70"/>
      <c r="AZ1715" s="70"/>
      <c r="BA1715" s="70"/>
      <c r="BB1715" s="70"/>
      <c r="BC1715" s="70"/>
      <c r="BD1715" s="70"/>
      <c r="BE1715" s="70"/>
      <c r="BF1715" s="70"/>
      <c r="BG1715" s="70"/>
      <c r="BH1715" s="70"/>
      <c r="BI1715" s="70"/>
      <c r="BJ1715" s="70"/>
      <c r="BK1715" s="70"/>
      <c r="BL1715" s="70"/>
      <c r="BM1715" s="70"/>
      <c r="BN1715" s="70"/>
      <c r="BO1715" s="70"/>
      <c r="BP1715" s="70"/>
      <c r="BQ1715" s="70"/>
      <c r="BR1715" s="70"/>
      <c r="BS1715" s="70"/>
      <c r="BT1715" s="70"/>
      <c r="BU1715" s="70"/>
      <c r="BV1715" s="70"/>
      <c r="BW1715" s="70"/>
      <c r="BX1715" s="70"/>
      <c r="BY1715" s="70"/>
      <c r="BZ1715" s="70"/>
      <c r="CA1715" s="70"/>
    </row>
    <row r="1716" spans="2:79" s="67" customFormat="1" hidden="1">
      <c r="B1716" s="85"/>
      <c r="C1716" s="86"/>
      <c r="D1716" s="250"/>
      <c r="E1716" s="84"/>
      <c r="F1716" s="70"/>
      <c r="G1716" s="70"/>
      <c r="H1716" s="70"/>
      <c r="I1716" s="70"/>
      <c r="J1716" s="70"/>
      <c r="K1716" s="70"/>
      <c r="L1716" s="70"/>
      <c r="M1716" s="70"/>
      <c r="N1716" s="70"/>
      <c r="O1716" s="70"/>
      <c r="P1716" s="70"/>
      <c r="Q1716" s="70"/>
      <c r="R1716" s="70"/>
      <c r="S1716" s="70"/>
      <c r="T1716" s="70"/>
      <c r="U1716" s="70"/>
      <c r="V1716" s="70"/>
      <c r="W1716" s="70"/>
      <c r="X1716" s="70"/>
      <c r="Y1716" s="70"/>
      <c r="Z1716" s="70"/>
      <c r="AA1716" s="70"/>
      <c r="AB1716" s="70"/>
      <c r="AC1716" s="70"/>
      <c r="AD1716" s="70"/>
      <c r="AE1716" s="70"/>
      <c r="AF1716" s="70"/>
      <c r="AG1716" s="70"/>
      <c r="AH1716" s="70"/>
      <c r="AI1716" s="70"/>
      <c r="AJ1716" s="70"/>
      <c r="AK1716" s="70"/>
      <c r="AL1716" s="70"/>
      <c r="AM1716" s="70"/>
      <c r="AN1716" s="70"/>
      <c r="AO1716" s="70"/>
      <c r="AP1716" s="70"/>
      <c r="AQ1716" s="70"/>
      <c r="AR1716" s="70"/>
      <c r="AS1716" s="70"/>
      <c r="AT1716" s="70"/>
      <c r="AU1716" s="70"/>
      <c r="AV1716" s="70"/>
      <c r="AW1716" s="70"/>
      <c r="AX1716" s="70"/>
      <c r="AY1716" s="70"/>
      <c r="AZ1716" s="70"/>
      <c r="BA1716" s="70"/>
      <c r="BB1716" s="70"/>
      <c r="BC1716" s="70"/>
      <c r="BD1716" s="70"/>
      <c r="BE1716" s="70"/>
      <c r="BF1716" s="70"/>
      <c r="BG1716" s="70"/>
      <c r="BH1716" s="70"/>
      <c r="BI1716" s="70"/>
      <c r="BJ1716" s="70"/>
      <c r="BK1716" s="70"/>
      <c r="BL1716" s="70"/>
      <c r="BM1716" s="70"/>
      <c r="BN1716" s="70"/>
      <c r="BO1716" s="70"/>
      <c r="BP1716" s="70"/>
      <c r="BQ1716" s="70"/>
      <c r="BR1716" s="70"/>
      <c r="BS1716" s="70"/>
      <c r="BT1716" s="70"/>
      <c r="BU1716" s="70"/>
      <c r="BV1716" s="70"/>
      <c r="BW1716" s="70"/>
      <c r="BX1716" s="70"/>
      <c r="BY1716" s="70"/>
      <c r="BZ1716" s="70"/>
      <c r="CA1716" s="70"/>
    </row>
    <row r="1717" spans="2:79" s="67" customFormat="1" hidden="1">
      <c r="B1717" s="85"/>
      <c r="C1717" s="86"/>
      <c r="D1717" s="250"/>
      <c r="E1717" s="84"/>
      <c r="F1717" s="70"/>
      <c r="G1717" s="70"/>
      <c r="H1717" s="70"/>
      <c r="I1717" s="70"/>
      <c r="J1717" s="70"/>
      <c r="K1717" s="70"/>
      <c r="L1717" s="70"/>
      <c r="M1717" s="70"/>
      <c r="N1717" s="70"/>
      <c r="O1717" s="70"/>
      <c r="P1717" s="70"/>
      <c r="Q1717" s="70"/>
      <c r="R1717" s="70"/>
      <c r="S1717" s="70"/>
      <c r="T1717" s="70"/>
      <c r="U1717" s="70"/>
      <c r="V1717" s="70"/>
      <c r="W1717" s="70"/>
      <c r="X1717" s="70"/>
      <c r="Y1717" s="70"/>
      <c r="Z1717" s="70"/>
      <c r="AA1717" s="70"/>
      <c r="AB1717" s="70"/>
      <c r="AC1717" s="70"/>
      <c r="AD1717" s="70"/>
      <c r="AE1717" s="70"/>
      <c r="AF1717" s="70"/>
      <c r="AG1717" s="70"/>
      <c r="AH1717" s="70"/>
      <c r="AI1717" s="70"/>
      <c r="AJ1717" s="70"/>
      <c r="AK1717" s="70"/>
      <c r="AL1717" s="70"/>
      <c r="AM1717" s="70"/>
      <c r="AN1717" s="70"/>
      <c r="AO1717" s="70"/>
      <c r="AP1717" s="70"/>
      <c r="AQ1717" s="70"/>
      <c r="AR1717" s="70"/>
      <c r="AS1717" s="70"/>
      <c r="AT1717" s="70"/>
      <c r="AU1717" s="70"/>
      <c r="AV1717" s="70"/>
      <c r="AW1717" s="70"/>
      <c r="AX1717" s="70"/>
      <c r="AY1717" s="70"/>
      <c r="AZ1717" s="70"/>
      <c r="BA1717" s="70"/>
      <c r="BB1717" s="70"/>
      <c r="BC1717" s="70"/>
      <c r="BD1717" s="70"/>
      <c r="BE1717" s="70"/>
      <c r="BF1717" s="70"/>
      <c r="BG1717" s="70"/>
      <c r="BH1717" s="70"/>
      <c r="BI1717" s="70"/>
      <c r="BJ1717" s="70"/>
      <c r="BK1717" s="70"/>
      <c r="BL1717" s="70"/>
      <c r="BM1717" s="70"/>
      <c r="BN1717" s="70"/>
      <c r="BO1717" s="70"/>
      <c r="BP1717" s="70"/>
      <c r="BQ1717" s="70"/>
      <c r="BR1717" s="70"/>
      <c r="BS1717" s="70"/>
      <c r="BT1717" s="70"/>
      <c r="BU1717" s="70"/>
      <c r="BV1717" s="70"/>
      <c r="BW1717" s="70"/>
      <c r="BX1717" s="70"/>
      <c r="BY1717" s="70"/>
      <c r="BZ1717" s="70"/>
      <c r="CA1717" s="70"/>
    </row>
    <row r="1718" spans="2:79" s="67" customFormat="1" hidden="1">
      <c r="B1718" s="85"/>
      <c r="C1718" s="86"/>
      <c r="D1718" s="250"/>
      <c r="E1718" s="84"/>
      <c r="F1718" s="70"/>
      <c r="G1718" s="70"/>
      <c r="H1718" s="70"/>
      <c r="I1718" s="70"/>
      <c r="J1718" s="70"/>
      <c r="K1718" s="70"/>
      <c r="L1718" s="70"/>
      <c r="M1718" s="70"/>
      <c r="N1718" s="70"/>
      <c r="O1718" s="70"/>
      <c r="P1718" s="70"/>
      <c r="Q1718" s="70"/>
      <c r="R1718" s="70"/>
      <c r="S1718" s="70"/>
      <c r="T1718" s="70"/>
      <c r="U1718" s="70"/>
      <c r="V1718" s="70"/>
      <c r="W1718" s="70"/>
      <c r="X1718" s="70"/>
      <c r="Y1718" s="70"/>
      <c r="Z1718" s="70"/>
      <c r="AA1718" s="70"/>
      <c r="AB1718" s="70"/>
      <c r="AC1718" s="70"/>
      <c r="AD1718" s="70"/>
      <c r="AE1718" s="70"/>
      <c r="AF1718" s="70"/>
      <c r="AG1718" s="70"/>
      <c r="AH1718" s="70"/>
      <c r="AI1718" s="70"/>
      <c r="AJ1718" s="70"/>
      <c r="AK1718" s="70"/>
      <c r="AL1718" s="70"/>
      <c r="AM1718" s="70"/>
      <c r="AN1718" s="70"/>
      <c r="AO1718" s="70"/>
      <c r="AP1718" s="70"/>
      <c r="AQ1718" s="70"/>
      <c r="AR1718" s="70"/>
      <c r="AS1718" s="70"/>
      <c r="AT1718" s="70"/>
      <c r="AU1718" s="70"/>
      <c r="AV1718" s="70"/>
      <c r="AW1718" s="70"/>
      <c r="AX1718" s="70"/>
      <c r="AY1718" s="70"/>
      <c r="AZ1718" s="70"/>
      <c r="BA1718" s="70"/>
      <c r="BB1718" s="70"/>
      <c r="BC1718" s="70"/>
      <c r="BD1718" s="70"/>
      <c r="BE1718" s="70"/>
      <c r="BF1718" s="70"/>
      <c r="BG1718" s="70"/>
      <c r="BH1718" s="70"/>
      <c r="BI1718" s="70"/>
      <c r="BJ1718" s="70"/>
      <c r="BK1718" s="70"/>
      <c r="BL1718" s="70"/>
      <c r="BM1718" s="70"/>
      <c r="BN1718" s="70"/>
      <c r="BO1718" s="70"/>
      <c r="BP1718" s="70"/>
      <c r="BQ1718" s="70"/>
      <c r="BR1718" s="70"/>
      <c r="BS1718" s="70"/>
      <c r="BT1718" s="70"/>
      <c r="BU1718" s="70"/>
      <c r="BV1718" s="70"/>
      <c r="BW1718" s="70"/>
      <c r="BX1718" s="70"/>
      <c r="BY1718" s="70"/>
      <c r="BZ1718" s="70"/>
      <c r="CA1718" s="70"/>
    </row>
    <row r="1719" spans="2:79" s="67" customFormat="1" hidden="1">
      <c r="B1719" s="85"/>
      <c r="C1719" s="86"/>
      <c r="D1719" s="250"/>
      <c r="E1719" s="84"/>
      <c r="F1719" s="70"/>
      <c r="G1719" s="70"/>
      <c r="H1719" s="70"/>
      <c r="I1719" s="70"/>
      <c r="J1719" s="70"/>
      <c r="K1719" s="70"/>
      <c r="L1719" s="70"/>
      <c r="M1719" s="70"/>
      <c r="N1719" s="70"/>
      <c r="O1719" s="70"/>
      <c r="P1719" s="70"/>
      <c r="Q1719" s="70"/>
      <c r="R1719" s="70"/>
      <c r="S1719" s="70"/>
      <c r="T1719" s="70"/>
      <c r="U1719" s="70"/>
      <c r="V1719" s="70"/>
      <c r="W1719" s="70"/>
      <c r="X1719" s="70"/>
      <c r="Y1719" s="70"/>
      <c r="Z1719" s="70"/>
      <c r="AA1719" s="70"/>
      <c r="AB1719" s="70"/>
      <c r="AC1719" s="70"/>
      <c r="AD1719" s="70"/>
      <c r="AE1719" s="70"/>
      <c r="AF1719" s="70"/>
      <c r="AG1719" s="70"/>
      <c r="AH1719" s="70"/>
      <c r="AI1719" s="70"/>
      <c r="AJ1719" s="70"/>
      <c r="AK1719" s="70"/>
      <c r="AL1719" s="70"/>
      <c r="AM1719" s="70"/>
      <c r="AN1719" s="70"/>
      <c r="AO1719" s="70"/>
      <c r="AP1719" s="70"/>
      <c r="AQ1719" s="70"/>
      <c r="AR1719" s="70"/>
      <c r="AS1719" s="70"/>
      <c r="AT1719" s="70"/>
      <c r="AU1719" s="70"/>
      <c r="AV1719" s="70"/>
      <c r="AW1719" s="70"/>
      <c r="AX1719" s="70"/>
      <c r="AY1719" s="70"/>
      <c r="AZ1719" s="70"/>
      <c r="BA1719" s="70"/>
      <c r="BB1719" s="70"/>
      <c r="BC1719" s="70"/>
      <c r="BD1719" s="70"/>
      <c r="BE1719" s="70"/>
      <c r="BF1719" s="70"/>
      <c r="BG1719" s="70"/>
      <c r="BH1719" s="70"/>
      <c r="BI1719" s="70"/>
      <c r="BJ1719" s="70"/>
      <c r="BK1719" s="70"/>
      <c r="BL1719" s="70"/>
      <c r="BM1719" s="70"/>
      <c r="BN1719" s="70"/>
      <c r="BO1719" s="70"/>
      <c r="BP1719" s="70"/>
      <c r="BQ1719" s="70"/>
      <c r="BR1719" s="70"/>
      <c r="BS1719" s="70"/>
      <c r="BT1719" s="70"/>
      <c r="BU1719" s="70"/>
      <c r="BV1719" s="70"/>
      <c r="BW1719" s="70"/>
      <c r="BX1719" s="70"/>
      <c r="BY1719" s="70"/>
      <c r="BZ1719" s="70"/>
      <c r="CA1719" s="70"/>
    </row>
    <row r="1720" spans="2:79" s="67" customFormat="1" hidden="1">
      <c r="B1720" s="85"/>
      <c r="C1720" s="86"/>
      <c r="D1720" s="250"/>
      <c r="E1720" s="84"/>
      <c r="F1720" s="70"/>
      <c r="G1720" s="70"/>
      <c r="H1720" s="70"/>
      <c r="I1720" s="70"/>
      <c r="J1720" s="70"/>
      <c r="K1720" s="70"/>
      <c r="L1720" s="70"/>
      <c r="M1720" s="70"/>
      <c r="N1720" s="70"/>
      <c r="O1720" s="70"/>
      <c r="P1720" s="70"/>
      <c r="Q1720" s="70"/>
      <c r="R1720" s="70"/>
      <c r="S1720" s="70"/>
      <c r="T1720" s="70"/>
      <c r="U1720" s="70"/>
      <c r="V1720" s="70"/>
      <c r="W1720" s="70"/>
      <c r="X1720" s="70"/>
      <c r="Y1720" s="70"/>
      <c r="Z1720" s="70"/>
      <c r="AA1720" s="70"/>
      <c r="AB1720" s="70"/>
      <c r="AC1720" s="70"/>
      <c r="AD1720" s="70"/>
      <c r="AE1720" s="70"/>
      <c r="AF1720" s="70"/>
      <c r="AG1720" s="70"/>
      <c r="AH1720" s="70"/>
      <c r="AI1720" s="70"/>
      <c r="AJ1720" s="70"/>
      <c r="AK1720" s="70"/>
      <c r="AL1720" s="70"/>
      <c r="AM1720" s="70"/>
      <c r="AN1720" s="70"/>
      <c r="AO1720" s="70"/>
      <c r="AP1720" s="70"/>
      <c r="AQ1720" s="70"/>
      <c r="AR1720" s="70"/>
      <c r="AS1720" s="70"/>
      <c r="AT1720" s="70"/>
      <c r="AU1720" s="70"/>
      <c r="AV1720" s="70"/>
      <c r="AW1720" s="70"/>
      <c r="AX1720" s="70"/>
      <c r="AY1720" s="70"/>
      <c r="AZ1720" s="70"/>
      <c r="BA1720" s="70"/>
      <c r="BB1720" s="70"/>
      <c r="BC1720" s="70"/>
      <c r="BD1720" s="70"/>
      <c r="BE1720" s="70"/>
      <c r="BF1720" s="70"/>
      <c r="BG1720" s="70"/>
      <c r="BH1720" s="70"/>
      <c r="BI1720" s="70"/>
      <c r="BJ1720" s="70"/>
      <c r="BK1720" s="70"/>
      <c r="BL1720" s="70"/>
      <c r="BM1720" s="70"/>
      <c r="BN1720" s="70"/>
      <c r="BO1720" s="70"/>
      <c r="BP1720" s="70"/>
      <c r="BQ1720" s="70"/>
      <c r="BR1720" s="70"/>
      <c r="BS1720" s="70"/>
      <c r="BT1720" s="70"/>
      <c r="BU1720" s="70"/>
      <c r="BV1720" s="70"/>
      <c r="BW1720" s="70"/>
      <c r="BX1720" s="70"/>
      <c r="BY1720" s="70"/>
      <c r="BZ1720" s="70"/>
      <c r="CA1720" s="70"/>
    </row>
    <row r="1721" spans="2:79" s="67" customFormat="1" hidden="1">
      <c r="B1721" s="85"/>
      <c r="C1721" s="86"/>
      <c r="D1721" s="250"/>
      <c r="E1721" s="84"/>
      <c r="F1721" s="70"/>
      <c r="G1721" s="70"/>
      <c r="H1721" s="70"/>
      <c r="I1721" s="70"/>
      <c r="J1721" s="70"/>
      <c r="K1721" s="70"/>
      <c r="L1721" s="70"/>
      <c r="M1721" s="70"/>
      <c r="N1721" s="70"/>
      <c r="O1721" s="70"/>
      <c r="P1721" s="70"/>
      <c r="Q1721" s="70"/>
      <c r="R1721" s="70"/>
      <c r="S1721" s="70"/>
      <c r="T1721" s="70"/>
      <c r="U1721" s="70"/>
      <c r="V1721" s="70"/>
      <c r="W1721" s="70"/>
      <c r="X1721" s="70"/>
      <c r="Y1721" s="70"/>
      <c r="Z1721" s="70"/>
      <c r="AA1721" s="70"/>
      <c r="AB1721" s="70"/>
      <c r="AC1721" s="70"/>
      <c r="AD1721" s="70"/>
      <c r="AE1721" s="70"/>
      <c r="AF1721" s="70"/>
      <c r="AG1721" s="70"/>
      <c r="AH1721" s="70"/>
      <c r="AI1721" s="70"/>
      <c r="AJ1721" s="70"/>
      <c r="AK1721" s="70"/>
      <c r="AL1721" s="70"/>
      <c r="AM1721" s="70"/>
      <c r="AN1721" s="70"/>
      <c r="AO1721" s="70"/>
      <c r="AP1721" s="70"/>
      <c r="AQ1721" s="70"/>
      <c r="AR1721" s="70"/>
      <c r="AS1721" s="70"/>
      <c r="AT1721" s="70"/>
      <c r="AU1721" s="70"/>
      <c r="AV1721" s="70"/>
      <c r="AW1721" s="70"/>
      <c r="AX1721" s="70"/>
      <c r="AY1721" s="70"/>
      <c r="AZ1721" s="70"/>
      <c r="BA1721" s="70"/>
      <c r="BB1721" s="70"/>
      <c r="BC1721" s="70"/>
      <c r="BD1721" s="70"/>
      <c r="BE1721" s="70"/>
      <c r="BF1721" s="70"/>
      <c r="BG1721" s="70"/>
      <c r="BH1721" s="70"/>
      <c r="BI1721" s="70"/>
      <c r="BJ1721" s="70"/>
      <c r="BK1721" s="70"/>
      <c r="BL1721" s="70"/>
      <c r="BM1721" s="70"/>
      <c r="BN1721" s="70"/>
      <c r="BO1721" s="70"/>
      <c r="BP1721" s="70"/>
      <c r="BQ1721" s="70"/>
      <c r="BR1721" s="70"/>
      <c r="BS1721" s="70"/>
      <c r="BT1721" s="70"/>
      <c r="BU1721" s="70"/>
      <c r="BV1721" s="70"/>
      <c r="BW1721" s="70"/>
      <c r="BX1721" s="70"/>
      <c r="BY1721" s="70"/>
      <c r="BZ1721" s="70"/>
      <c r="CA1721" s="70"/>
    </row>
    <row r="1722" spans="2:79" s="67" customFormat="1" hidden="1">
      <c r="B1722" s="85"/>
      <c r="C1722" s="86"/>
      <c r="D1722" s="250"/>
      <c r="E1722" s="84"/>
      <c r="F1722" s="70"/>
      <c r="G1722" s="70"/>
      <c r="H1722" s="70"/>
      <c r="I1722" s="70"/>
      <c r="J1722" s="70"/>
      <c r="K1722" s="70"/>
      <c r="L1722" s="70"/>
      <c r="M1722" s="70"/>
      <c r="N1722" s="70"/>
      <c r="O1722" s="70"/>
      <c r="P1722" s="70"/>
      <c r="Q1722" s="70"/>
      <c r="R1722" s="70"/>
      <c r="S1722" s="70"/>
      <c r="T1722" s="70"/>
      <c r="U1722" s="70"/>
      <c r="V1722" s="70"/>
      <c r="W1722" s="70"/>
      <c r="X1722" s="70"/>
      <c r="Y1722" s="70"/>
      <c r="Z1722" s="70"/>
      <c r="AA1722" s="70"/>
      <c r="AB1722" s="70"/>
      <c r="AC1722" s="70"/>
      <c r="AD1722" s="70"/>
      <c r="AE1722" s="70"/>
      <c r="AF1722" s="70"/>
      <c r="AG1722" s="70"/>
      <c r="AH1722" s="70"/>
      <c r="AI1722" s="70"/>
      <c r="AJ1722" s="70"/>
      <c r="AK1722" s="70"/>
      <c r="AL1722" s="70"/>
      <c r="AM1722" s="70"/>
      <c r="AN1722" s="70"/>
      <c r="AO1722" s="70"/>
      <c r="AP1722" s="70"/>
      <c r="AQ1722" s="70"/>
      <c r="AR1722" s="70"/>
      <c r="AS1722" s="70"/>
      <c r="AT1722" s="70"/>
      <c r="AU1722" s="70"/>
      <c r="AV1722" s="70"/>
      <c r="AW1722" s="70"/>
      <c r="AX1722" s="70"/>
      <c r="AY1722" s="70"/>
      <c r="AZ1722" s="70"/>
      <c r="BA1722" s="70"/>
      <c r="BB1722" s="70"/>
      <c r="BC1722" s="70"/>
      <c r="BD1722" s="70"/>
      <c r="BE1722" s="70"/>
      <c r="BF1722" s="70"/>
      <c r="BG1722" s="70"/>
      <c r="BH1722" s="70"/>
      <c r="BI1722" s="70"/>
      <c r="BJ1722" s="70"/>
      <c r="BK1722" s="70"/>
      <c r="BL1722" s="70"/>
      <c r="BM1722" s="70"/>
      <c r="BN1722" s="70"/>
      <c r="BO1722" s="70"/>
      <c r="BP1722" s="70"/>
      <c r="BQ1722" s="70"/>
      <c r="BR1722" s="70"/>
      <c r="BS1722" s="70"/>
      <c r="BT1722" s="70"/>
      <c r="BU1722" s="70"/>
      <c r="BV1722" s="70"/>
      <c r="BW1722" s="70"/>
      <c r="BX1722" s="70"/>
      <c r="BY1722" s="70"/>
      <c r="BZ1722" s="70"/>
      <c r="CA1722" s="70"/>
    </row>
    <row r="1723" spans="2:79" s="67" customFormat="1" hidden="1">
      <c r="B1723" s="85"/>
      <c r="C1723" s="86"/>
      <c r="D1723" s="250"/>
      <c r="E1723" s="84"/>
      <c r="F1723" s="70"/>
      <c r="G1723" s="70"/>
      <c r="H1723" s="70"/>
      <c r="I1723" s="70"/>
      <c r="J1723" s="70"/>
      <c r="K1723" s="70"/>
      <c r="L1723" s="70"/>
      <c r="M1723" s="70"/>
      <c r="N1723" s="70"/>
      <c r="O1723" s="70"/>
      <c r="P1723" s="70"/>
      <c r="Q1723" s="70"/>
      <c r="R1723" s="70"/>
      <c r="S1723" s="70"/>
      <c r="T1723" s="70"/>
      <c r="U1723" s="70"/>
      <c r="V1723" s="70"/>
      <c r="W1723" s="70"/>
      <c r="X1723" s="70"/>
      <c r="Y1723" s="70"/>
      <c r="Z1723" s="70"/>
      <c r="AA1723" s="70"/>
      <c r="AB1723" s="70"/>
      <c r="AC1723" s="70"/>
      <c r="AD1723" s="70"/>
      <c r="AE1723" s="70"/>
      <c r="AF1723" s="70"/>
      <c r="AG1723" s="70"/>
      <c r="AH1723" s="70"/>
      <c r="AI1723" s="70"/>
      <c r="AJ1723" s="70"/>
      <c r="AK1723" s="70"/>
      <c r="AL1723" s="70"/>
      <c r="AM1723" s="70"/>
      <c r="AN1723" s="70"/>
      <c r="AO1723" s="70"/>
      <c r="AP1723" s="70"/>
      <c r="AQ1723" s="70"/>
      <c r="AR1723" s="70"/>
      <c r="AS1723" s="70"/>
      <c r="AT1723" s="70"/>
      <c r="AU1723" s="70"/>
      <c r="AV1723" s="70"/>
      <c r="AW1723" s="70"/>
      <c r="AX1723" s="70"/>
      <c r="AY1723" s="70"/>
      <c r="AZ1723" s="70"/>
      <c r="BA1723" s="70"/>
      <c r="BB1723" s="70"/>
      <c r="BC1723" s="70"/>
      <c r="BD1723" s="70"/>
      <c r="BE1723" s="70"/>
      <c r="BF1723" s="70"/>
      <c r="BG1723" s="70"/>
      <c r="BH1723" s="70"/>
      <c r="BI1723" s="70"/>
      <c r="BJ1723" s="70"/>
      <c r="BK1723" s="70"/>
      <c r="BL1723" s="70"/>
      <c r="BM1723" s="70"/>
      <c r="BN1723" s="70"/>
      <c r="BO1723" s="70"/>
      <c r="BP1723" s="70"/>
      <c r="BQ1723" s="70"/>
      <c r="BR1723" s="70"/>
      <c r="BS1723" s="70"/>
      <c r="BT1723" s="70"/>
      <c r="BU1723" s="70"/>
      <c r="BV1723" s="70"/>
      <c r="BW1723" s="70"/>
      <c r="BX1723" s="70"/>
      <c r="BY1723" s="70"/>
      <c r="BZ1723" s="70"/>
      <c r="CA1723" s="70"/>
    </row>
    <row r="1724" spans="2:79" s="67" customFormat="1" hidden="1">
      <c r="B1724" s="85"/>
      <c r="C1724" s="86"/>
      <c r="D1724" s="250"/>
      <c r="E1724" s="84"/>
      <c r="F1724" s="70"/>
      <c r="G1724" s="70"/>
      <c r="H1724" s="70"/>
      <c r="I1724" s="70"/>
      <c r="J1724" s="70"/>
      <c r="K1724" s="70"/>
      <c r="L1724" s="70"/>
      <c r="M1724" s="70"/>
      <c r="N1724" s="70"/>
      <c r="O1724" s="70"/>
      <c r="P1724" s="70"/>
      <c r="Q1724" s="70"/>
      <c r="R1724" s="70"/>
      <c r="S1724" s="70"/>
      <c r="T1724" s="70"/>
      <c r="U1724" s="70"/>
      <c r="V1724" s="70"/>
      <c r="W1724" s="70"/>
      <c r="X1724" s="70"/>
      <c r="Y1724" s="70"/>
      <c r="Z1724" s="70"/>
      <c r="AA1724" s="70"/>
      <c r="AB1724" s="70"/>
      <c r="AC1724" s="70"/>
      <c r="AD1724" s="70"/>
      <c r="AE1724" s="70"/>
      <c r="AF1724" s="70"/>
      <c r="AG1724" s="70"/>
      <c r="AH1724" s="70"/>
      <c r="AI1724" s="70"/>
      <c r="AJ1724" s="70"/>
      <c r="AK1724" s="70"/>
      <c r="AL1724" s="70"/>
      <c r="AM1724" s="70"/>
      <c r="AN1724" s="70"/>
      <c r="AO1724" s="70"/>
      <c r="AP1724" s="70"/>
      <c r="AQ1724" s="70"/>
      <c r="AR1724" s="70"/>
      <c r="AS1724" s="70"/>
      <c r="AT1724" s="70"/>
      <c r="AU1724" s="70"/>
      <c r="AV1724" s="70"/>
      <c r="AW1724" s="70"/>
      <c r="AX1724" s="70"/>
      <c r="AY1724" s="70"/>
      <c r="AZ1724" s="70"/>
      <c r="BA1724" s="70"/>
      <c r="BB1724" s="70"/>
      <c r="BC1724" s="70"/>
      <c r="BD1724" s="70"/>
      <c r="BE1724" s="70"/>
      <c r="BF1724" s="70"/>
      <c r="BG1724" s="70"/>
      <c r="BH1724" s="70"/>
      <c r="BI1724" s="70"/>
      <c r="BJ1724" s="70"/>
      <c r="BK1724" s="70"/>
      <c r="BL1724" s="70"/>
      <c r="BM1724" s="70"/>
      <c r="BN1724" s="70"/>
      <c r="BO1724" s="70"/>
      <c r="BP1724" s="70"/>
      <c r="BQ1724" s="70"/>
      <c r="BR1724" s="70"/>
      <c r="BS1724" s="70"/>
      <c r="BT1724" s="70"/>
      <c r="BU1724" s="70"/>
      <c r="BV1724" s="70"/>
      <c r="BW1724" s="70"/>
      <c r="BX1724" s="70"/>
      <c r="BY1724" s="70"/>
      <c r="BZ1724" s="70"/>
      <c r="CA1724" s="70"/>
    </row>
    <row r="1725" spans="2:79" s="67" customFormat="1" hidden="1">
      <c r="B1725" s="85"/>
      <c r="C1725" s="86"/>
      <c r="D1725" s="250"/>
      <c r="E1725" s="84"/>
      <c r="F1725" s="70"/>
      <c r="G1725" s="70"/>
      <c r="H1725" s="70"/>
      <c r="I1725" s="70"/>
      <c r="J1725" s="70"/>
      <c r="K1725" s="70"/>
      <c r="L1725" s="70"/>
      <c r="M1725" s="70"/>
      <c r="N1725" s="70"/>
      <c r="O1725" s="70"/>
      <c r="P1725" s="70"/>
      <c r="Q1725" s="70"/>
      <c r="R1725" s="70"/>
      <c r="S1725" s="70"/>
      <c r="T1725" s="70"/>
      <c r="U1725" s="70"/>
      <c r="V1725" s="70"/>
      <c r="W1725" s="70"/>
      <c r="X1725" s="70"/>
      <c r="Y1725" s="70"/>
      <c r="Z1725" s="70"/>
      <c r="AA1725" s="70"/>
      <c r="AB1725" s="70"/>
      <c r="AC1725" s="70"/>
      <c r="AD1725" s="70"/>
      <c r="AE1725" s="70"/>
      <c r="AF1725" s="70"/>
      <c r="AG1725" s="70"/>
      <c r="AH1725" s="70"/>
      <c r="AI1725" s="70"/>
      <c r="AJ1725" s="70"/>
      <c r="AK1725" s="70"/>
      <c r="AL1725" s="70"/>
      <c r="AM1725" s="70"/>
      <c r="AN1725" s="70"/>
      <c r="AO1725" s="70"/>
      <c r="AP1725" s="70"/>
      <c r="AQ1725" s="70"/>
      <c r="AR1725" s="70"/>
      <c r="AS1725" s="70"/>
      <c r="AT1725" s="70"/>
      <c r="AU1725" s="70"/>
      <c r="AV1725" s="70"/>
      <c r="AW1725" s="70"/>
      <c r="AX1725" s="70"/>
      <c r="AY1725" s="70"/>
      <c r="AZ1725" s="70"/>
      <c r="BA1725" s="70"/>
      <c r="BB1725" s="70"/>
      <c r="BC1725" s="70"/>
      <c r="BD1725" s="70"/>
      <c r="BE1725" s="70"/>
      <c r="BF1725" s="70"/>
      <c r="BG1725" s="70"/>
      <c r="BH1725" s="70"/>
      <c r="BI1725" s="70"/>
      <c r="BJ1725" s="70"/>
      <c r="BK1725" s="70"/>
      <c r="BL1725" s="70"/>
      <c r="BM1725" s="70"/>
      <c r="BN1725" s="70"/>
      <c r="BO1725" s="70"/>
      <c r="BP1725" s="70"/>
      <c r="BQ1725" s="70"/>
      <c r="BR1725" s="70"/>
      <c r="BS1725" s="70"/>
      <c r="BT1725" s="70"/>
      <c r="BU1725" s="70"/>
      <c r="BV1725" s="70"/>
      <c r="BW1725" s="70"/>
      <c r="BX1725" s="70"/>
      <c r="BY1725" s="70"/>
      <c r="BZ1725" s="70"/>
      <c r="CA1725" s="70"/>
    </row>
    <row r="1726" spans="2:79" s="67" customFormat="1" hidden="1">
      <c r="B1726" s="85"/>
      <c r="C1726" s="86"/>
      <c r="D1726" s="250"/>
      <c r="E1726" s="84"/>
      <c r="F1726" s="70"/>
      <c r="G1726" s="70"/>
      <c r="H1726" s="70"/>
      <c r="I1726" s="70"/>
      <c r="J1726" s="70"/>
      <c r="K1726" s="70"/>
      <c r="L1726" s="70"/>
      <c r="M1726" s="70"/>
      <c r="N1726" s="70"/>
      <c r="O1726" s="70"/>
      <c r="P1726" s="70"/>
      <c r="Q1726" s="70"/>
      <c r="R1726" s="70"/>
      <c r="S1726" s="70"/>
      <c r="T1726" s="70"/>
      <c r="U1726" s="70"/>
      <c r="V1726" s="70"/>
      <c r="W1726" s="70"/>
      <c r="X1726" s="70"/>
      <c r="Y1726" s="70"/>
      <c r="Z1726" s="70"/>
      <c r="AA1726" s="70"/>
      <c r="AB1726" s="70"/>
      <c r="AC1726" s="70"/>
      <c r="AD1726" s="70"/>
      <c r="AE1726" s="70"/>
      <c r="AF1726" s="70"/>
      <c r="AG1726" s="70"/>
      <c r="AH1726" s="70"/>
      <c r="AI1726" s="70"/>
      <c r="AJ1726" s="70"/>
      <c r="AK1726" s="70"/>
      <c r="AL1726" s="70"/>
      <c r="AM1726" s="70"/>
      <c r="AN1726" s="70"/>
      <c r="AO1726" s="70"/>
      <c r="AP1726" s="70"/>
      <c r="AQ1726" s="70"/>
      <c r="AR1726" s="70"/>
      <c r="AS1726" s="70"/>
      <c r="AT1726" s="70"/>
      <c r="AU1726" s="70"/>
      <c r="AV1726" s="70"/>
      <c r="AW1726" s="70"/>
      <c r="AX1726" s="70"/>
      <c r="AY1726" s="70"/>
      <c r="AZ1726" s="70"/>
      <c r="BA1726" s="70"/>
      <c r="BB1726" s="70"/>
      <c r="BC1726" s="70"/>
      <c r="BD1726" s="70"/>
      <c r="BE1726" s="70"/>
      <c r="BF1726" s="70"/>
      <c r="BG1726" s="70"/>
      <c r="BH1726" s="70"/>
      <c r="BI1726" s="70"/>
      <c r="BJ1726" s="70"/>
      <c r="BK1726" s="70"/>
      <c r="BL1726" s="70"/>
      <c r="BM1726" s="70"/>
      <c r="BN1726" s="70"/>
      <c r="BO1726" s="70"/>
      <c r="BP1726" s="70"/>
      <c r="BQ1726" s="70"/>
      <c r="BR1726" s="70"/>
      <c r="BS1726" s="70"/>
      <c r="BT1726" s="70"/>
      <c r="BU1726" s="70"/>
      <c r="BV1726" s="70"/>
      <c r="BW1726" s="70"/>
      <c r="BX1726" s="70"/>
      <c r="BY1726" s="70"/>
      <c r="BZ1726" s="70"/>
      <c r="CA1726" s="70"/>
    </row>
    <row r="1727" spans="2:79" s="67" customFormat="1" hidden="1">
      <c r="B1727" s="85"/>
      <c r="C1727" s="86"/>
      <c r="D1727" s="250"/>
      <c r="E1727" s="84"/>
      <c r="F1727" s="70"/>
      <c r="G1727" s="70"/>
      <c r="H1727" s="70"/>
      <c r="I1727" s="70"/>
      <c r="J1727" s="70"/>
      <c r="K1727" s="70"/>
      <c r="L1727" s="70"/>
      <c r="M1727" s="70"/>
      <c r="N1727" s="70"/>
      <c r="O1727" s="70"/>
      <c r="P1727" s="70"/>
      <c r="Q1727" s="70"/>
      <c r="R1727" s="70"/>
      <c r="S1727" s="70"/>
      <c r="T1727" s="70"/>
      <c r="U1727" s="70"/>
      <c r="V1727" s="70"/>
      <c r="W1727" s="70"/>
      <c r="X1727" s="70"/>
      <c r="Y1727" s="70"/>
      <c r="Z1727" s="70"/>
      <c r="AA1727" s="70"/>
      <c r="AB1727" s="70"/>
      <c r="AC1727" s="70"/>
      <c r="AD1727" s="70"/>
      <c r="AE1727" s="70"/>
      <c r="AF1727" s="70"/>
      <c r="AG1727" s="70"/>
      <c r="AH1727" s="70"/>
      <c r="AI1727" s="70"/>
      <c r="AJ1727" s="70"/>
      <c r="AK1727" s="70"/>
      <c r="AL1727" s="70"/>
      <c r="AM1727" s="70"/>
      <c r="AN1727" s="70"/>
      <c r="AO1727" s="70"/>
      <c r="AP1727" s="70"/>
      <c r="AQ1727" s="70"/>
      <c r="AR1727" s="70"/>
      <c r="AS1727" s="70"/>
      <c r="AT1727" s="70"/>
      <c r="AU1727" s="70"/>
      <c r="AV1727" s="70"/>
      <c r="AW1727" s="70"/>
      <c r="AX1727" s="70"/>
      <c r="AY1727" s="70"/>
      <c r="AZ1727" s="70"/>
      <c r="BA1727" s="70"/>
      <c r="BB1727" s="70"/>
      <c r="BC1727" s="70"/>
      <c r="BD1727" s="70"/>
      <c r="BE1727" s="70"/>
      <c r="BF1727" s="70"/>
      <c r="BG1727" s="70"/>
      <c r="BH1727" s="70"/>
      <c r="BI1727" s="70"/>
      <c r="BJ1727" s="70"/>
      <c r="BK1727" s="70"/>
      <c r="BL1727" s="70"/>
      <c r="BM1727" s="70"/>
      <c r="BN1727" s="70"/>
      <c r="BO1727" s="70"/>
      <c r="BP1727" s="70"/>
      <c r="BQ1727" s="70"/>
      <c r="BR1727" s="70"/>
      <c r="BS1727" s="70"/>
      <c r="BT1727" s="70"/>
      <c r="BU1727" s="70"/>
      <c r="BV1727" s="70"/>
      <c r="BW1727" s="70"/>
      <c r="BX1727" s="70"/>
      <c r="BY1727" s="70"/>
      <c r="BZ1727" s="70"/>
      <c r="CA1727" s="70"/>
    </row>
    <row r="1728" spans="2:79" s="67" customFormat="1" hidden="1">
      <c r="B1728" s="85"/>
      <c r="C1728" s="86"/>
      <c r="D1728" s="250"/>
      <c r="E1728" s="84"/>
      <c r="F1728" s="70"/>
      <c r="G1728" s="70"/>
      <c r="H1728" s="70"/>
      <c r="I1728" s="70"/>
      <c r="J1728" s="70"/>
      <c r="K1728" s="70"/>
      <c r="L1728" s="70"/>
      <c r="M1728" s="70"/>
      <c r="N1728" s="70"/>
      <c r="O1728" s="70"/>
      <c r="P1728" s="70"/>
      <c r="Q1728" s="70"/>
      <c r="R1728" s="70"/>
      <c r="S1728" s="70"/>
      <c r="T1728" s="70"/>
      <c r="U1728" s="70"/>
      <c r="V1728" s="70"/>
      <c r="W1728" s="70"/>
      <c r="X1728" s="70"/>
      <c r="Y1728" s="70"/>
      <c r="Z1728" s="70"/>
      <c r="AA1728" s="70"/>
      <c r="AB1728" s="70"/>
      <c r="AC1728" s="70"/>
      <c r="AD1728" s="70"/>
      <c r="AE1728" s="70"/>
      <c r="AF1728" s="70"/>
      <c r="AG1728" s="70"/>
      <c r="AH1728" s="70"/>
      <c r="AI1728" s="70"/>
      <c r="AJ1728" s="70"/>
      <c r="AK1728" s="70"/>
      <c r="AL1728" s="70"/>
      <c r="AM1728" s="70"/>
      <c r="AN1728" s="70"/>
      <c r="AO1728" s="70"/>
      <c r="AP1728" s="70"/>
      <c r="AQ1728" s="70"/>
      <c r="AR1728" s="70"/>
      <c r="AS1728" s="70"/>
      <c r="AT1728" s="70"/>
      <c r="AU1728" s="70"/>
      <c r="AV1728" s="70"/>
      <c r="AW1728" s="70"/>
      <c r="AX1728" s="70"/>
      <c r="AY1728" s="70"/>
      <c r="AZ1728" s="70"/>
      <c r="BA1728" s="70"/>
      <c r="BB1728" s="70"/>
      <c r="BC1728" s="70"/>
      <c r="BD1728" s="70"/>
      <c r="BE1728" s="70"/>
      <c r="BF1728" s="70"/>
      <c r="BG1728" s="70"/>
      <c r="BH1728" s="70"/>
      <c r="BI1728" s="70"/>
      <c r="BJ1728" s="70"/>
      <c r="BK1728" s="70"/>
      <c r="BL1728" s="70"/>
      <c r="BM1728" s="70"/>
      <c r="BN1728" s="70"/>
      <c r="BO1728" s="70"/>
      <c r="BP1728" s="70"/>
      <c r="BQ1728" s="70"/>
      <c r="BR1728" s="70"/>
      <c r="BS1728" s="70"/>
      <c r="BT1728" s="70"/>
      <c r="BU1728" s="70"/>
      <c r="BV1728" s="70"/>
      <c r="BW1728" s="70"/>
      <c r="BX1728" s="70"/>
      <c r="BY1728" s="70"/>
      <c r="BZ1728" s="70"/>
      <c r="CA1728" s="70"/>
    </row>
    <row r="1729" spans="2:79" s="67" customFormat="1" hidden="1">
      <c r="B1729" s="85"/>
      <c r="C1729" s="86"/>
      <c r="D1729" s="250"/>
      <c r="E1729" s="84"/>
      <c r="F1729" s="70"/>
      <c r="G1729" s="70"/>
      <c r="H1729" s="70"/>
      <c r="I1729" s="70"/>
      <c r="J1729" s="70"/>
      <c r="K1729" s="70"/>
      <c r="L1729" s="70"/>
      <c r="M1729" s="70"/>
      <c r="N1729" s="70"/>
      <c r="O1729" s="70"/>
      <c r="P1729" s="70"/>
      <c r="Q1729" s="70"/>
      <c r="R1729" s="70"/>
      <c r="S1729" s="70"/>
      <c r="T1729" s="70"/>
      <c r="U1729" s="70"/>
      <c r="V1729" s="70"/>
      <c r="W1729" s="70"/>
      <c r="X1729" s="70"/>
      <c r="Y1729" s="70"/>
      <c r="Z1729" s="70"/>
      <c r="AA1729" s="70"/>
      <c r="AB1729" s="70"/>
      <c r="AC1729" s="70"/>
      <c r="AD1729" s="70"/>
      <c r="AE1729" s="70"/>
      <c r="AF1729" s="70"/>
      <c r="AG1729" s="70"/>
      <c r="AH1729" s="70"/>
      <c r="AI1729" s="70"/>
      <c r="AJ1729" s="70"/>
      <c r="AK1729" s="70"/>
      <c r="AL1729" s="70"/>
      <c r="AM1729" s="70"/>
      <c r="AN1729" s="70"/>
      <c r="AO1729" s="70"/>
      <c r="AP1729" s="70"/>
      <c r="AQ1729" s="70"/>
      <c r="AR1729" s="70"/>
      <c r="AS1729" s="70"/>
      <c r="AT1729" s="70"/>
      <c r="AU1729" s="70"/>
      <c r="AV1729" s="70"/>
      <c r="AW1729" s="70"/>
      <c r="AX1729" s="70"/>
      <c r="AY1729" s="70"/>
      <c r="AZ1729" s="70"/>
      <c r="BA1729" s="70"/>
      <c r="BB1729" s="70"/>
      <c r="BC1729" s="70"/>
      <c r="BD1729" s="70"/>
      <c r="BE1729" s="70"/>
      <c r="BF1729" s="70"/>
      <c r="BG1729" s="70"/>
      <c r="BH1729" s="70"/>
      <c r="BI1729" s="70"/>
      <c r="BJ1729" s="70"/>
      <c r="BK1729" s="70"/>
      <c r="BL1729" s="70"/>
      <c r="BM1729" s="70"/>
      <c r="BN1729" s="70"/>
      <c r="BO1729" s="70"/>
      <c r="BP1729" s="70"/>
      <c r="BQ1729" s="70"/>
      <c r="BR1729" s="70"/>
      <c r="BS1729" s="70"/>
      <c r="BT1729" s="70"/>
      <c r="BU1729" s="70"/>
      <c r="BV1729" s="70"/>
      <c r="BW1729" s="70"/>
      <c r="BX1729" s="70"/>
      <c r="BY1729" s="70"/>
      <c r="BZ1729" s="70"/>
      <c r="CA1729" s="70"/>
    </row>
    <row r="1730" spans="2:79" s="67" customFormat="1" hidden="1">
      <c r="B1730" s="85"/>
      <c r="C1730" s="86"/>
      <c r="D1730" s="250"/>
      <c r="E1730" s="84"/>
      <c r="F1730" s="70"/>
      <c r="G1730" s="70"/>
      <c r="H1730" s="70"/>
      <c r="I1730" s="70"/>
      <c r="J1730" s="70"/>
      <c r="K1730" s="70"/>
      <c r="L1730" s="70"/>
      <c r="M1730" s="70"/>
      <c r="N1730" s="70"/>
      <c r="O1730" s="70"/>
      <c r="P1730" s="70"/>
      <c r="Q1730" s="70"/>
      <c r="R1730" s="70"/>
      <c r="S1730" s="70"/>
      <c r="T1730" s="70"/>
      <c r="U1730" s="70"/>
      <c r="V1730" s="70"/>
      <c r="W1730" s="70"/>
      <c r="X1730" s="70"/>
      <c r="Y1730" s="70"/>
      <c r="Z1730" s="70"/>
      <c r="AA1730" s="70"/>
      <c r="AB1730" s="70"/>
      <c r="AC1730" s="70"/>
      <c r="AD1730" s="70"/>
      <c r="AE1730" s="70"/>
      <c r="AF1730" s="70"/>
      <c r="AG1730" s="70"/>
      <c r="AH1730" s="70"/>
      <c r="AI1730" s="70"/>
      <c r="AJ1730" s="70"/>
      <c r="AK1730" s="70"/>
      <c r="AL1730" s="70"/>
      <c r="AM1730" s="70"/>
      <c r="AN1730" s="70"/>
      <c r="AO1730" s="70"/>
      <c r="AP1730" s="70"/>
      <c r="AQ1730" s="70"/>
      <c r="AR1730" s="70"/>
      <c r="AS1730" s="70"/>
      <c r="AT1730" s="70"/>
      <c r="AU1730" s="70"/>
      <c r="AV1730" s="70"/>
      <c r="AW1730" s="70"/>
      <c r="AX1730" s="70"/>
      <c r="AY1730" s="70"/>
      <c r="AZ1730" s="70"/>
      <c r="BA1730" s="70"/>
      <c r="BB1730" s="70"/>
      <c r="BC1730" s="70"/>
      <c r="BD1730" s="70"/>
      <c r="BE1730" s="70"/>
      <c r="BF1730" s="70"/>
      <c r="BG1730" s="70"/>
      <c r="BH1730" s="70"/>
      <c r="BI1730" s="70"/>
      <c r="BJ1730" s="70"/>
      <c r="BK1730" s="70"/>
      <c r="BL1730" s="70"/>
      <c r="BM1730" s="70"/>
      <c r="BN1730" s="70"/>
      <c r="BO1730" s="70"/>
      <c r="BP1730" s="70"/>
      <c r="BQ1730" s="70"/>
      <c r="BR1730" s="70"/>
      <c r="BS1730" s="70"/>
      <c r="BT1730" s="70"/>
      <c r="BU1730" s="70"/>
      <c r="BV1730" s="70"/>
      <c r="BW1730" s="70"/>
      <c r="BX1730" s="70"/>
      <c r="BY1730" s="70"/>
      <c r="BZ1730" s="70"/>
      <c r="CA1730" s="70"/>
    </row>
    <row r="1731" spans="2:79" s="67" customFormat="1" hidden="1">
      <c r="B1731" s="85"/>
      <c r="C1731" s="86"/>
      <c r="D1731" s="250"/>
      <c r="E1731" s="84"/>
      <c r="F1731" s="70"/>
      <c r="G1731" s="70"/>
      <c r="H1731" s="70"/>
      <c r="I1731" s="70"/>
      <c r="J1731" s="70"/>
      <c r="K1731" s="70"/>
      <c r="L1731" s="70"/>
      <c r="M1731" s="70"/>
      <c r="N1731" s="70"/>
      <c r="O1731" s="70"/>
      <c r="P1731" s="70"/>
      <c r="Q1731" s="70"/>
      <c r="R1731" s="70"/>
      <c r="S1731" s="70"/>
      <c r="T1731" s="70"/>
      <c r="U1731" s="70"/>
      <c r="V1731" s="70"/>
      <c r="W1731" s="70"/>
      <c r="X1731" s="70"/>
      <c r="Y1731" s="70"/>
      <c r="Z1731" s="70"/>
      <c r="AA1731" s="70"/>
      <c r="AB1731" s="70"/>
      <c r="AC1731" s="70"/>
      <c r="AD1731" s="70"/>
      <c r="AE1731" s="70"/>
      <c r="AF1731" s="70"/>
      <c r="AG1731" s="70"/>
      <c r="AH1731" s="70"/>
      <c r="AI1731" s="70"/>
      <c r="AJ1731" s="70"/>
      <c r="AK1731" s="70"/>
      <c r="AL1731" s="70"/>
      <c r="AM1731" s="70"/>
      <c r="AN1731" s="70"/>
      <c r="AO1731" s="70"/>
      <c r="AP1731" s="70"/>
      <c r="AQ1731" s="70"/>
      <c r="AR1731" s="70"/>
      <c r="AS1731" s="70"/>
      <c r="AT1731" s="70"/>
      <c r="AU1731" s="70"/>
      <c r="AV1731" s="70"/>
      <c r="AW1731" s="70"/>
      <c r="AX1731" s="70"/>
      <c r="AY1731" s="70"/>
      <c r="AZ1731" s="70"/>
      <c r="BA1731" s="70"/>
      <c r="BB1731" s="70"/>
      <c r="BC1731" s="70"/>
      <c r="BD1731" s="70"/>
      <c r="BE1731" s="70"/>
      <c r="BF1731" s="70"/>
      <c r="BG1731" s="70"/>
      <c r="BH1731" s="70"/>
      <c r="BI1731" s="70"/>
      <c r="BJ1731" s="70"/>
      <c r="BK1731" s="70"/>
      <c r="BL1731" s="70"/>
      <c r="BM1731" s="70"/>
      <c r="BN1731" s="70"/>
      <c r="BO1731" s="70"/>
      <c r="BP1731" s="70"/>
      <c r="BQ1731" s="70"/>
      <c r="BR1731" s="70"/>
      <c r="BS1731" s="70"/>
      <c r="BT1731" s="70"/>
      <c r="BU1731" s="70"/>
      <c r="BV1731" s="70"/>
      <c r="BW1731" s="70"/>
      <c r="BX1731" s="70"/>
      <c r="BY1731" s="70"/>
      <c r="BZ1731" s="70"/>
      <c r="CA1731" s="70"/>
    </row>
    <row r="1732" spans="2:79" s="67" customFormat="1" hidden="1">
      <c r="B1732" s="85"/>
      <c r="C1732" s="86"/>
      <c r="D1732" s="250"/>
      <c r="E1732" s="84"/>
      <c r="F1732" s="70"/>
      <c r="G1732" s="70"/>
      <c r="H1732" s="70"/>
      <c r="I1732" s="70"/>
      <c r="J1732" s="70"/>
      <c r="K1732" s="70"/>
      <c r="L1732" s="70"/>
      <c r="M1732" s="70"/>
      <c r="N1732" s="70"/>
      <c r="O1732" s="70"/>
      <c r="P1732" s="70"/>
      <c r="Q1732" s="70"/>
      <c r="R1732" s="70"/>
      <c r="S1732" s="70"/>
      <c r="T1732" s="70"/>
      <c r="U1732" s="70"/>
      <c r="V1732" s="70"/>
      <c r="W1732" s="70"/>
      <c r="X1732" s="70"/>
      <c r="Y1732" s="70"/>
      <c r="Z1732" s="70"/>
      <c r="AA1732" s="70"/>
      <c r="AB1732" s="70"/>
      <c r="AC1732" s="70"/>
      <c r="AD1732" s="70"/>
      <c r="AE1732" s="70"/>
      <c r="AF1732" s="70"/>
      <c r="AG1732" s="70"/>
      <c r="AH1732" s="70"/>
      <c r="AI1732" s="70"/>
      <c r="AJ1732" s="70"/>
      <c r="AK1732" s="70"/>
      <c r="AL1732" s="70"/>
      <c r="AM1732" s="70"/>
      <c r="AN1732" s="70"/>
      <c r="AO1732" s="70"/>
      <c r="AP1732" s="70"/>
      <c r="AQ1732" s="70"/>
      <c r="AR1732" s="70"/>
      <c r="AS1732" s="70"/>
      <c r="AT1732" s="70"/>
      <c r="AU1732" s="70"/>
      <c r="AV1732" s="70"/>
      <c r="AW1732" s="70"/>
      <c r="AX1732" s="70"/>
      <c r="AY1732" s="70"/>
      <c r="AZ1732" s="70"/>
      <c r="BA1732" s="70"/>
      <c r="BB1732" s="70"/>
      <c r="BC1732" s="70"/>
      <c r="BD1732" s="70"/>
      <c r="BE1732" s="70"/>
      <c r="BF1732" s="70"/>
      <c r="BG1732" s="70"/>
      <c r="BH1732" s="70"/>
      <c r="BI1732" s="70"/>
      <c r="BJ1732" s="70"/>
      <c r="BK1732" s="70"/>
      <c r="BL1732" s="70"/>
      <c r="BM1732" s="70"/>
      <c r="BN1732" s="70"/>
      <c r="BO1732" s="70"/>
      <c r="BP1732" s="70"/>
      <c r="BQ1732" s="70"/>
      <c r="BR1732" s="70"/>
      <c r="BS1732" s="70"/>
      <c r="BT1732" s="70"/>
      <c r="BU1732" s="70"/>
      <c r="BV1732" s="70"/>
      <c r="BW1732" s="70"/>
      <c r="BX1732" s="70"/>
      <c r="BY1732" s="70"/>
      <c r="BZ1732" s="70"/>
      <c r="CA1732" s="70"/>
    </row>
    <row r="1733" spans="2:79" s="67" customFormat="1" hidden="1">
      <c r="B1733" s="85"/>
      <c r="C1733" s="86"/>
      <c r="D1733" s="250"/>
      <c r="E1733" s="84"/>
      <c r="F1733" s="70"/>
      <c r="G1733" s="70"/>
      <c r="H1733" s="70"/>
      <c r="I1733" s="70"/>
      <c r="J1733" s="70"/>
      <c r="K1733" s="70"/>
      <c r="L1733" s="70"/>
      <c r="M1733" s="70"/>
      <c r="N1733" s="70"/>
      <c r="O1733" s="70"/>
      <c r="P1733" s="70"/>
      <c r="Q1733" s="70"/>
      <c r="R1733" s="70"/>
      <c r="S1733" s="70"/>
      <c r="T1733" s="70"/>
      <c r="U1733" s="70"/>
      <c r="V1733" s="70"/>
      <c r="W1733" s="70"/>
      <c r="X1733" s="70"/>
      <c r="Y1733" s="70"/>
      <c r="Z1733" s="70"/>
      <c r="AA1733" s="70"/>
      <c r="AB1733" s="70"/>
      <c r="AC1733" s="70"/>
      <c r="AD1733" s="70"/>
      <c r="AE1733" s="70"/>
      <c r="AF1733" s="70"/>
      <c r="AG1733" s="70"/>
      <c r="AH1733" s="70"/>
      <c r="AI1733" s="70"/>
      <c r="AJ1733" s="70"/>
      <c r="AK1733" s="70"/>
      <c r="AL1733" s="70"/>
      <c r="AM1733" s="70"/>
      <c r="AN1733" s="70"/>
      <c r="AO1733" s="70"/>
      <c r="AP1733" s="70"/>
      <c r="AQ1733" s="70"/>
      <c r="AR1733" s="70"/>
      <c r="AS1733" s="70"/>
      <c r="AT1733" s="70"/>
      <c r="AU1733" s="70"/>
      <c r="AV1733" s="70"/>
      <c r="AW1733" s="70"/>
      <c r="AX1733" s="70"/>
      <c r="AY1733" s="70"/>
      <c r="AZ1733" s="70"/>
      <c r="BA1733" s="70"/>
      <c r="BB1733" s="70"/>
      <c r="BC1733" s="70"/>
      <c r="BD1733" s="70"/>
      <c r="BE1733" s="70"/>
      <c r="BF1733" s="70"/>
      <c r="BG1733" s="70"/>
      <c r="BH1733" s="70"/>
      <c r="BI1733" s="70"/>
      <c r="BJ1733" s="70"/>
      <c r="BK1733" s="70"/>
      <c r="BL1733" s="70"/>
      <c r="BM1733" s="70"/>
      <c r="BN1733" s="70"/>
      <c r="BO1733" s="70"/>
      <c r="BP1733" s="70"/>
      <c r="BQ1733" s="70"/>
      <c r="BR1733" s="70"/>
      <c r="BS1733" s="70"/>
      <c r="BT1733" s="70"/>
      <c r="BU1733" s="70"/>
      <c r="BV1733" s="70"/>
      <c r="BW1733" s="70"/>
      <c r="BX1733" s="70"/>
      <c r="BY1733" s="70"/>
      <c r="BZ1733" s="70"/>
      <c r="CA1733" s="70"/>
    </row>
    <row r="1734" spans="2:79" s="67" customFormat="1" hidden="1">
      <c r="B1734" s="85"/>
      <c r="C1734" s="86"/>
      <c r="D1734" s="250"/>
      <c r="E1734" s="84"/>
      <c r="F1734" s="70"/>
      <c r="G1734" s="70"/>
      <c r="H1734" s="70"/>
      <c r="I1734" s="70"/>
      <c r="J1734" s="70"/>
      <c r="K1734" s="70"/>
      <c r="L1734" s="70"/>
      <c r="M1734" s="70"/>
      <c r="N1734" s="70"/>
      <c r="O1734" s="70"/>
      <c r="P1734" s="70"/>
      <c r="Q1734" s="70"/>
      <c r="R1734" s="70"/>
      <c r="S1734" s="70"/>
      <c r="T1734" s="70"/>
      <c r="U1734" s="70"/>
      <c r="V1734" s="70"/>
      <c r="W1734" s="70"/>
      <c r="X1734" s="70"/>
      <c r="Y1734" s="70"/>
      <c r="Z1734" s="70"/>
      <c r="AA1734" s="70"/>
      <c r="AB1734" s="70"/>
      <c r="AC1734" s="70"/>
      <c r="AD1734" s="70"/>
      <c r="AE1734" s="70"/>
      <c r="AF1734" s="70"/>
      <c r="AG1734" s="70"/>
      <c r="AH1734" s="70"/>
      <c r="AI1734" s="70"/>
      <c r="AJ1734" s="70"/>
      <c r="AK1734" s="70"/>
      <c r="AL1734" s="70"/>
      <c r="AM1734" s="70"/>
      <c r="AN1734" s="70"/>
      <c r="AO1734" s="70"/>
      <c r="AP1734" s="70"/>
      <c r="AQ1734" s="70"/>
      <c r="AR1734" s="70"/>
      <c r="AS1734" s="70"/>
      <c r="AT1734" s="70"/>
      <c r="AU1734" s="70"/>
      <c r="AV1734" s="70"/>
      <c r="AW1734" s="70"/>
      <c r="AX1734" s="70"/>
      <c r="AY1734" s="70"/>
      <c r="AZ1734" s="70"/>
      <c r="BA1734" s="70"/>
      <c r="BB1734" s="70"/>
      <c r="BC1734" s="70"/>
      <c r="BD1734" s="70"/>
      <c r="BE1734" s="70"/>
      <c r="BF1734" s="70"/>
      <c r="BG1734" s="70"/>
      <c r="BH1734" s="70"/>
      <c r="BI1734" s="70"/>
      <c r="BJ1734" s="70"/>
      <c r="BK1734" s="70"/>
      <c r="BL1734" s="70"/>
      <c r="BM1734" s="70"/>
      <c r="BN1734" s="70"/>
      <c r="BO1734" s="70"/>
      <c r="BP1734" s="70"/>
      <c r="BQ1734" s="70"/>
      <c r="BR1734" s="70"/>
      <c r="BS1734" s="70"/>
      <c r="BT1734" s="70"/>
      <c r="BU1734" s="70"/>
      <c r="BV1734" s="70"/>
      <c r="BW1734" s="70"/>
      <c r="BX1734" s="70"/>
      <c r="BY1734" s="70"/>
      <c r="BZ1734" s="70"/>
      <c r="CA1734" s="70"/>
    </row>
    <row r="1735" spans="2:79" s="67" customFormat="1" hidden="1">
      <c r="B1735" s="85"/>
      <c r="C1735" s="86"/>
      <c r="D1735" s="250"/>
      <c r="E1735" s="84"/>
      <c r="F1735" s="70"/>
      <c r="G1735" s="70"/>
      <c r="H1735" s="70"/>
      <c r="I1735" s="70"/>
      <c r="J1735" s="70"/>
      <c r="K1735" s="70"/>
      <c r="L1735" s="70"/>
      <c r="M1735" s="70"/>
      <c r="N1735" s="70"/>
      <c r="O1735" s="70"/>
      <c r="P1735" s="70"/>
      <c r="Q1735" s="70"/>
      <c r="R1735" s="70"/>
      <c r="S1735" s="70"/>
      <c r="T1735" s="70"/>
      <c r="U1735" s="70"/>
      <c r="V1735" s="70"/>
      <c r="W1735" s="70"/>
      <c r="X1735" s="70"/>
      <c r="Y1735" s="70"/>
      <c r="Z1735" s="70"/>
      <c r="AA1735" s="70"/>
      <c r="AB1735" s="70"/>
      <c r="AC1735" s="70"/>
      <c r="AD1735" s="70"/>
      <c r="AE1735" s="70"/>
      <c r="AF1735" s="70"/>
      <c r="AG1735" s="70"/>
      <c r="AH1735" s="70"/>
      <c r="AI1735" s="70"/>
      <c r="AJ1735" s="70"/>
      <c r="AK1735" s="70"/>
      <c r="AL1735" s="70"/>
      <c r="AM1735" s="70"/>
      <c r="AN1735" s="70"/>
      <c r="AO1735" s="70"/>
      <c r="AP1735" s="70"/>
      <c r="AQ1735" s="70"/>
      <c r="AR1735" s="70"/>
      <c r="AS1735" s="70"/>
      <c r="AT1735" s="70"/>
      <c r="AU1735" s="70"/>
      <c r="AV1735" s="70"/>
      <c r="AW1735" s="70"/>
      <c r="AX1735" s="70"/>
      <c r="AY1735" s="70"/>
      <c r="AZ1735" s="70"/>
      <c r="BA1735" s="70"/>
      <c r="BB1735" s="70"/>
      <c r="BC1735" s="70"/>
      <c r="BD1735" s="70"/>
      <c r="BE1735" s="70"/>
      <c r="BF1735" s="70"/>
      <c r="BG1735" s="70"/>
      <c r="BH1735" s="70"/>
      <c r="BI1735" s="70"/>
      <c r="BJ1735" s="70"/>
      <c r="BK1735" s="70"/>
      <c r="BL1735" s="70"/>
      <c r="BM1735" s="70"/>
      <c r="BN1735" s="70"/>
      <c r="BO1735" s="70"/>
      <c r="BP1735" s="70"/>
      <c r="BQ1735" s="70"/>
      <c r="BR1735" s="70"/>
      <c r="BS1735" s="70"/>
      <c r="BT1735" s="70"/>
      <c r="BU1735" s="70"/>
      <c r="BV1735" s="70"/>
      <c r="BW1735" s="70"/>
      <c r="BX1735" s="70"/>
      <c r="BY1735" s="70"/>
      <c r="BZ1735" s="70"/>
      <c r="CA1735" s="70"/>
    </row>
    <row r="1736" spans="2:79" s="67" customFormat="1" hidden="1">
      <c r="B1736" s="85"/>
      <c r="C1736" s="86"/>
      <c r="D1736" s="250"/>
      <c r="E1736" s="84"/>
      <c r="F1736" s="70"/>
      <c r="G1736" s="70"/>
      <c r="H1736" s="70"/>
      <c r="I1736" s="70"/>
      <c r="J1736" s="70"/>
      <c r="K1736" s="70"/>
      <c r="L1736" s="70"/>
      <c r="M1736" s="70"/>
      <c r="N1736" s="70"/>
      <c r="O1736" s="70"/>
      <c r="P1736" s="70"/>
      <c r="Q1736" s="70"/>
      <c r="R1736" s="70"/>
      <c r="S1736" s="70"/>
      <c r="T1736" s="70"/>
      <c r="U1736" s="70"/>
      <c r="V1736" s="70"/>
      <c r="W1736" s="70"/>
      <c r="X1736" s="70"/>
      <c r="Y1736" s="70"/>
      <c r="Z1736" s="70"/>
      <c r="AA1736" s="70"/>
      <c r="AB1736" s="70"/>
      <c r="AC1736" s="70"/>
      <c r="AD1736" s="70"/>
      <c r="AE1736" s="70"/>
      <c r="AF1736" s="70"/>
      <c r="AG1736" s="70"/>
      <c r="AH1736" s="70"/>
      <c r="AI1736" s="70"/>
      <c r="AJ1736" s="70"/>
      <c r="AK1736" s="70"/>
      <c r="AL1736" s="70"/>
      <c r="AM1736" s="70"/>
      <c r="AN1736" s="70"/>
      <c r="AO1736" s="70"/>
      <c r="AP1736" s="70"/>
      <c r="AQ1736" s="70"/>
      <c r="AR1736" s="70"/>
      <c r="AS1736" s="70"/>
      <c r="AT1736" s="70"/>
      <c r="AU1736" s="70"/>
      <c r="AV1736" s="70"/>
      <c r="AW1736" s="70"/>
      <c r="AX1736" s="70"/>
      <c r="AY1736" s="70"/>
      <c r="AZ1736" s="70"/>
      <c r="BA1736" s="70"/>
      <c r="BB1736" s="70"/>
      <c r="BC1736" s="70"/>
      <c r="BD1736" s="70"/>
      <c r="BE1736" s="70"/>
      <c r="BF1736" s="70"/>
      <c r="BG1736" s="70"/>
      <c r="BH1736" s="70"/>
      <c r="BI1736" s="70"/>
      <c r="BJ1736" s="70"/>
      <c r="BK1736" s="70"/>
      <c r="BL1736" s="70"/>
      <c r="BM1736" s="70"/>
      <c r="BN1736" s="70"/>
      <c r="BO1736" s="70"/>
      <c r="BP1736" s="70"/>
      <c r="BQ1736" s="70"/>
      <c r="BR1736" s="70"/>
      <c r="BS1736" s="70"/>
      <c r="BT1736" s="70"/>
      <c r="BU1736" s="70"/>
      <c r="BV1736" s="70"/>
      <c r="BW1736" s="70"/>
      <c r="BX1736" s="70"/>
      <c r="BY1736" s="70"/>
      <c r="BZ1736" s="70"/>
      <c r="CA1736" s="70"/>
    </row>
    <row r="1737" spans="2:79" s="67" customFormat="1" hidden="1">
      <c r="B1737" s="85"/>
      <c r="C1737" s="86"/>
      <c r="D1737" s="250"/>
      <c r="E1737" s="84"/>
      <c r="F1737" s="70"/>
      <c r="G1737" s="70"/>
      <c r="H1737" s="70"/>
      <c r="I1737" s="70"/>
      <c r="J1737" s="70"/>
      <c r="K1737" s="70"/>
      <c r="L1737" s="70"/>
      <c r="M1737" s="70"/>
      <c r="N1737" s="70"/>
      <c r="O1737" s="70"/>
      <c r="P1737" s="70"/>
      <c r="Q1737" s="70"/>
      <c r="R1737" s="70"/>
      <c r="S1737" s="70"/>
      <c r="T1737" s="70"/>
      <c r="U1737" s="70"/>
      <c r="V1737" s="70"/>
      <c r="W1737" s="70"/>
      <c r="X1737" s="70"/>
      <c r="Y1737" s="70"/>
      <c r="Z1737" s="70"/>
      <c r="AA1737" s="70"/>
      <c r="AB1737" s="70"/>
      <c r="AC1737" s="70"/>
      <c r="AD1737" s="70"/>
      <c r="AE1737" s="70"/>
      <c r="AF1737" s="70"/>
      <c r="AG1737" s="70"/>
      <c r="AH1737" s="70"/>
      <c r="AI1737" s="70"/>
      <c r="AJ1737" s="70"/>
      <c r="AK1737" s="70"/>
      <c r="AL1737" s="70"/>
      <c r="AM1737" s="70"/>
      <c r="AN1737" s="70"/>
      <c r="AO1737" s="70"/>
      <c r="AP1737" s="70"/>
      <c r="AQ1737" s="70"/>
      <c r="AR1737" s="70"/>
      <c r="AS1737" s="70"/>
      <c r="AT1737" s="70"/>
      <c r="AU1737" s="70"/>
      <c r="AV1737" s="70"/>
      <c r="AW1737" s="70"/>
      <c r="AX1737" s="70"/>
      <c r="AY1737" s="70"/>
      <c r="AZ1737" s="70"/>
      <c r="BA1737" s="70"/>
      <c r="BB1737" s="70"/>
      <c r="BC1737" s="70"/>
      <c r="BD1737" s="70"/>
      <c r="BE1737" s="70"/>
      <c r="BF1737" s="70"/>
      <c r="BG1737" s="70"/>
      <c r="BH1737" s="70"/>
      <c r="BI1737" s="70"/>
      <c r="BJ1737" s="70"/>
      <c r="BK1737" s="70"/>
      <c r="BL1737" s="70"/>
      <c r="BM1737" s="70"/>
      <c r="BN1737" s="70"/>
      <c r="BO1737" s="70"/>
      <c r="BP1737" s="70"/>
      <c r="BQ1737" s="70"/>
      <c r="BR1737" s="70"/>
      <c r="BS1737" s="70"/>
      <c r="BT1737" s="70"/>
      <c r="BU1737" s="70"/>
      <c r="BV1737" s="70"/>
      <c r="BW1737" s="70"/>
      <c r="BX1737" s="70"/>
      <c r="BY1737" s="70"/>
      <c r="BZ1737" s="70"/>
      <c r="CA1737" s="70"/>
    </row>
    <row r="1738" spans="2:79" s="67" customFormat="1" hidden="1">
      <c r="B1738" s="85"/>
      <c r="C1738" s="86"/>
      <c r="D1738" s="250"/>
      <c r="E1738" s="84"/>
      <c r="F1738" s="70"/>
      <c r="G1738" s="70"/>
      <c r="H1738" s="70"/>
      <c r="I1738" s="70"/>
      <c r="J1738" s="70"/>
      <c r="K1738" s="70"/>
      <c r="L1738" s="70"/>
      <c r="M1738" s="70"/>
      <c r="N1738" s="70"/>
      <c r="O1738" s="70"/>
      <c r="P1738" s="70"/>
      <c r="Q1738" s="70"/>
      <c r="R1738" s="70"/>
      <c r="S1738" s="70"/>
      <c r="T1738" s="70"/>
      <c r="U1738" s="70"/>
      <c r="V1738" s="70"/>
      <c r="W1738" s="70"/>
      <c r="X1738" s="70"/>
      <c r="Y1738" s="70"/>
      <c r="Z1738" s="70"/>
      <c r="AA1738" s="70"/>
      <c r="AB1738" s="70"/>
      <c r="AC1738" s="70"/>
      <c r="AD1738" s="70"/>
      <c r="AE1738" s="70"/>
      <c r="AF1738" s="70"/>
      <c r="AG1738" s="70"/>
      <c r="AH1738" s="70"/>
      <c r="AI1738" s="70"/>
      <c r="AJ1738" s="70"/>
      <c r="AK1738" s="70"/>
      <c r="AL1738" s="70"/>
      <c r="AM1738" s="70"/>
      <c r="AN1738" s="70"/>
      <c r="AO1738" s="70"/>
      <c r="AP1738" s="70"/>
      <c r="AQ1738" s="70"/>
      <c r="AR1738" s="70"/>
      <c r="AS1738" s="70"/>
      <c r="AT1738" s="70"/>
      <c r="AU1738" s="70"/>
      <c r="AV1738" s="70"/>
      <c r="AW1738" s="70"/>
      <c r="AX1738" s="70"/>
      <c r="AY1738" s="70"/>
      <c r="AZ1738" s="70"/>
      <c r="BA1738" s="70"/>
      <c r="BB1738" s="70"/>
      <c r="BC1738" s="70"/>
      <c r="BD1738" s="70"/>
      <c r="BE1738" s="70"/>
      <c r="BF1738" s="70"/>
      <c r="BG1738" s="70"/>
      <c r="BH1738" s="70"/>
      <c r="BI1738" s="70"/>
      <c r="BJ1738" s="70"/>
      <c r="BK1738" s="70"/>
      <c r="BL1738" s="70"/>
      <c r="BM1738" s="70"/>
      <c r="BN1738" s="70"/>
      <c r="BO1738" s="70"/>
      <c r="BP1738" s="70"/>
      <c r="BQ1738" s="70"/>
      <c r="BR1738" s="70"/>
      <c r="BS1738" s="70"/>
      <c r="BT1738" s="70"/>
      <c r="BU1738" s="70"/>
      <c r="BV1738" s="70"/>
      <c r="BW1738" s="70"/>
      <c r="BX1738" s="70"/>
      <c r="BY1738" s="70"/>
      <c r="BZ1738" s="70"/>
      <c r="CA1738" s="70"/>
    </row>
    <row r="1739" spans="2:79" s="67" customFormat="1" hidden="1">
      <c r="B1739" s="85"/>
      <c r="C1739" s="86"/>
      <c r="D1739" s="250"/>
      <c r="E1739" s="84"/>
      <c r="F1739" s="70"/>
      <c r="G1739" s="70"/>
      <c r="H1739" s="70"/>
      <c r="I1739" s="70"/>
      <c r="J1739" s="70"/>
      <c r="K1739" s="70"/>
      <c r="L1739" s="70"/>
      <c r="M1739" s="70"/>
      <c r="N1739" s="70"/>
      <c r="O1739" s="70"/>
      <c r="P1739" s="70"/>
      <c r="Q1739" s="70"/>
      <c r="R1739" s="70"/>
      <c r="S1739" s="70"/>
      <c r="T1739" s="70"/>
      <c r="U1739" s="70"/>
      <c r="V1739" s="70"/>
      <c r="W1739" s="70"/>
      <c r="X1739" s="70"/>
      <c r="Y1739" s="70"/>
      <c r="Z1739" s="70"/>
      <c r="AA1739" s="70"/>
      <c r="AB1739" s="70"/>
      <c r="AC1739" s="70"/>
      <c r="AD1739" s="70"/>
      <c r="AE1739" s="70"/>
      <c r="AF1739" s="70"/>
      <c r="AG1739" s="70"/>
      <c r="AH1739" s="70"/>
      <c r="AI1739" s="70"/>
      <c r="AJ1739" s="70"/>
      <c r="AK1739" s="70"/>
      <c r="AL1739" s="70"/>
      <c r="AM1739" s="70"/>
      <c r="AN1739" s="70"/>
      <c r="AO1739" s="70"/>
      <c r="AP1739" s="70"/>
      <c r="AQ1739" s="70"/>
      <c r="AR1739" s="70"/>
      <c r="AS1739" s="70"/>
      <c r="AT1739" s="70"/>
      <c r="AU1739" s="70"/>
      <c r="AV1739" s="70"/>
      <c r="AW1739" s="70"/>
      <c r="AX1739" s="70"/>
      <c r="AY1739" s="70"/>
      <c r="AZ1739" s="70"/>
      <c r="BA1739" s="70"/>
      <c r="BB1739" s="70"/>
      <c r="BC1739" s="70"/>
      <c r="BD1739" s="70"/>
      <c r="BE1739" s="70"/>
      <c r="BF1739" s="70"/>
      <c r="BG1739" s="70"/>
      <c r="BH1739" s="70"/>
      <c r="BI1739" s="70"/>
      <c r="BJ1739" s="70"/>
      <c r="BK1739" s="70"/>
      <c r="BL1739" s="70"/>
      <c r="BM1739" s="70"/>
      <c r="BN1739" s="70"/>
      <c r="BO1739" s="70"/>
      <c r="BP1739" s="70"/>
      <c r="BQ1739" s="70"/>
      <c r="BR1739" s="70"/>
      <c r="BS1739" s="70"/>
      <c r="BT1739" s="70"/>
      <c r="BU1739" s="70"/>
      <c r="BV1739" s="70"/>
      <c r="BW1739" s="70"/>
      <c r="BX1739" s="70"/>
      <c r="BY1739" s="70"/>
      <c r="BZ1739" s="70"/>
      <c r="CA1739" s="70"/>
    </row>
    <row r="1740" spans="2:79" s="67" customFormat="1" hidden="1">
      <c r="B1740" s="85"/>
      <c r="C1740" s="86"/>
      <c r="D1740" s="250"/>
      <c r="E1740" s="84"/>
      <c r="F1740" s="70"/>
      <c r="G1740" s="70"/>
      <c r="H1740" s="70"/>
      <c r="I1740" s="70"/>
      <c r="J1740" s="70"/>
      <c r="K1740" s="70"/>
      <c r="L1740" s="70"/>
      <c r="M1740" s="70"/>
      <c r="N1740" s="70"/>
      <c r="O1740" s="70"/>
      <c r="P1740" s="70"/>
      <c r="Q1740" s="70"/>
      <c r="R1740" s="70"/>
      <c r="S1740" s="70"/>
      <c r="T1740" s="70"/>
      <c r="U1740" s="70"/>
      <c r="V1740" s="70"/>
      <c r="W1740" s="70"/>
      <c r="X1740" s="70"/>
      <c r="Y1740" s="70"/>
      <c r="Z1740" s="70"/>
      <c r="AA1740" s="70"/>
      <c r="AB1740" s="70"/>
      <c r="AC1740" s="70"/>
      <c r="AD1740" s="70"/>
      <c r="AE1740" s="70"/>
      <c r="AF1740" s="70"/>
      <c r="AG1740" s="70"/>
      <c r="AH1740" s="70"/>
      <c r="AI1740" s="70"/>
      <c r="AJ1740" s="70"/>
      <c r="AK1740" s="70"/>
      <c r="AL1740" s="70"/>
      <c r="AM1740" s="70"/>
      <c r="AN1740" s="70"/>
      <c r="AO1740" s="70"/>
      <c r="AP1740" s="70"/>
      <c r="AQ1740" s="70"/>
      <c r="AR1740" s="70"/>
      <c r="AS1740" s="70"/>
      <c r="AT1740" s="70"/>
      <c r="AU1740" s="70"/>
      <c r="AV1740" s="70"/>
      <c r="AW1740" s="70"/>
      <c r="AX1740" s="70"/>
      <c r="AY1740" s="70"/>
      <c r="AZ1740" s="70"/>
      <c r="BA1740" s="70"/>
      <c r="BB1740" s="70"/>
      <c r="BC1740" s="70"/>
      <c r="BD1740" s="70"/>
      <c r="BE1740" s="70"/>
      <c r="BF1740" s="70"/>
      <c r="BG1740" s="70"/>
      <c r="BH1740" s="70"/>
      <c r="BI1740" s="70"/>
      <c r="BJ1740" s="70"/>
      <c r="BK1740" s="70"/>
      <c r="BL1740" s="70"/>
      <c r="BM1740" s="70"/>
      <c r="BN1740" s="70"/>
      <c r="BO1740" s="70"/>
      <c r="BP1740" s="70"/>
      <c r="BQ1740" s="70"/>
      <c r="BR1740" s="70"/>
      <c r="BS1740" s="70"/>
      <c r="BT1740" s="70"/>
      <c r="BU1740" s="70"/>
      <c r="BV1740" s="70"/>
      <c r="BW1740" s="70"/>
      <c r="BX1740" s="70"/>
      <c r="BY1740" s="70"/>
      <c r="BZ1740" s="70"/>
      <c r="CA1740" s="70"/>
    </row>
    <row r="1741" spans="2:79" s="67" customFormat="1" hidden="1">
      <c r="B1741" s="85"/>
      <c r="C1741" s="86"/>
      <c r="D1741" s="250"/>
      <c r="E1741" s="84"/>
      <c r="F1741" s="70"/>
      <c r="G1741" s="70"/>
      <c r="H1741" s="70"/>
      <c r="I1741" s="70"/>
      <c r="J1741" s="70"/>
      <c r="K1741" s="70"/>
      <c r="L1741" s="70"/>
      <c r="M1741" s="70"/>
      <c r="N1741" s="70"/>
      <c r="O1741" s="70"/>
      <c r="P1741" s="70"/>
      <c r="Q1741" s="70"/>
      <c r="R1741" s="70"/>
      <c r="S1741" s="70"/>
      <c r="T1741" s="70"/>
      <c r="U1741" s="70"/>
      <c r="V1741" s="70"/>
      <c r="W1741" s="70"/>
      <c r="X1741" s="70"/>
      <c r="Y1741" s="70"/>
      <c r="Z1741" s="70"/>
      <c r="AA1741" s="70"/>
      <c r="AB1741" s="70"/>
      <c r="AC1741" s="70"/>
      <c r="AD1741" s="70"/>
      <c r="AE1741" s="70"/>
      <c r="AF1741" s="70"/>
      <c r="AG1741" s="70"/>
      <c r="AH1741" s="70"/>
      <c r="AI1741" s="70"/>
      <c r="AJ1741" s="70"/>
      <c r="AK1741" s="70"/>
      <c r="AL1741" s="70"/>
      <c r="AM1741" s="70"/>
      <c r="AN1741" s="70"/>
      <c r="AO1741" s="70"/>
      <c r="AP1741" s="70"/>
      <c r="AQ1741" s="70"/>
      <c r="AR1741" s="70"/>
      <c r="AS1741" s="70"/>
      <c r="AT1741" s="70"/>
      <c r="AU1741" s="70"/>
      <c r="AV1741" s="70"/>
      <c r="AW1741" s="70"/>
      <c r="AX1741" s="70"/>
      <c r="AY1741" s="70"/>
      <c r="AZ1741" s="70"/>
      <c r="BA1741" s="70"/>
      <c r="BB1741" s="70"/>
      <c r="BC1741" s="70"/>
      <c r="BD1741" s="70"/>
      <c r="BE1741" s="70"/>
      <c r="BF1741" s="70"/>
      <c r="BG1741" s="70"/>
      <c r="BH1741" s="70"/>
      <c r="BI1741" s="70"/>
      <c r="BJ1741" s="70"/>
      <c r="BK1741" s="70"/>
      <c r="BL1741" s="70"/>
      <c r="BM1741" s="70"/>
      <c r="BN1741" s="70"/>
      <c r="BO1741" s="70"/>
      <c r="BP1741" s="70"/>
      <c r="BQ1741" s="70"/>
      <c r="BR1741" s="70"/>
      <c r="BS1741" s="70"/>
      <c r="BT1741" s="70"/>
      <c r="BU1741" s="70"/>
      <c r="BV1741" s="70"/>
      <c r="BW1741" s="70"/>
      <c r="BX1741" s="70"/>
      <c r="BY1741" s="70"/>
      <c r="BZ1741" s="70"/>
      <c r="CA1741" s="70"/>
    </row>
    <row r="1742" spans="2:79" s="67" customFormat="1" hidden="1">
      <c r="B1742" s="85"/>
      <c r="C1742" s="86"/>
      <c r="D1742" s="250"/>
      <c r="E1742" s="84"/>
      <c r="F1742" s="70"/>
      <c r="G1742" s="70"/>
      <c r="H1742" s="70"/>
      <c r="I1742" s="70"/>
      <c r="J1742" s="70"/>
      <c r="K1742" s="70"/>
      <c r="L1742" s="70"/>
      <c r="M1742" s="70"/>
      <c r="N1742" s="70"/>
      <c r="O1742" s="70"/>
      <c r="P1742" s="70"/>
      <c r="Q1742" s="70"/>
      <c r="R1742" s="70"/>
      <c r="S1742" s="70"/>
      <c r="T1742" s="70"/>
      <c r="U1742" s="70"/>
      <c r="V1742" s="70"/>
      <c r="W1742" s="70"/>
      <c r="X1742" s="70"/>
      <c r="Y1742" s="70"/>
      <c r="Z1742" s="70"/>
      <c r="AA1742" s="70"/>
      <c r="AB1742" s="70"/>
      <c r="AC1742" s="70"/>
      <c r="AD1742" s="70"/>
      <c r="AE1742" s="70"/>
      <c r="AF1742" s="70"/>
      <c r="AG1742" s="70"/>
      <c r="AH1742" s="70"/>
      <c r="AI1742" s="70"/>
      <c r="AJ1742" s="70"/>
      <c r="AK1742" s="70"/>
      <c r="AL1742" s="70"/>
      <c r="AM1742" s="70"/>
      <c r="AN1742" s="70"/>
      <c r="AO1742" s="70"/>
      <c r="AP1742" s="70"/>
      <c r="AQ1742" s="70"/>
      <c r="AR1742" s="70"/>
      <c r="AS1742" s="70"/>
      <c r="AT1742" s="70"/>
      <c r="AU1742" s="70"/>
      <c r="AV1742" s="70"/>
      <c r="AW1742" s="70"/>
      <c r="AX1742" s="70"/>
      <c r="AY1742" s="70"/>
      <c r="AZ1742" s="70"/>
      <c r="BA1742" s="70"/>
      <c r="BB1742" s="70"/>
      <c r="BC1742" s="70"/>
      <c r="BD1742" s="70"/>
      <c r="BE1742" s="70"/>
      <c r="BF1742" s="70"/>
      <c r="BG1742" s="70"/>
      <c r="BH1742" s="70"/>
      <c r="BI1742" s="70"/>
      <c r="BJ1742" s="70"/>
      <c r="BK1742" s="70"/>
      <c r="BL1742" s="70"/>
      <c r="BM1742" s="70"/>
      <c r="BN1742" s="70"/>
      <c r="BO1742" s="70"/>
      <c r="BP1742" s="70"/>
      <c r="BQ1742" s="70"/>
      <c r="BR1742" s="70"/>
      <c r="BS1742" s="70"/>
      <c r="BT1742" s="70"/>
      <c r="BU1742" s="70"/>
      <c r="BV1742" s="70"/>
      <c r="BW1742" s="70"/>
      <c r="BX1742" s="70"/>
      <c r="BY1742" s="70"/>
      <c r="BZ1742" s="70"/>
      <c r="CA1742" s="70"/>
    </row>
    <row r="1743" spans="2:79" s="67" customFormat="1" hidden="1">
      <c r="B1743" s="85"/>
      <c r="C1743" s="86"/>
      <c r="D1743" s="250"/>
      <c r="E1743" s="84"/>
      <c r="F1743" s="70"/>
      <c r="G1743" s="70"/>
      <c r="H1743" s="70"/>
      <c r="I1743" s="70"/>
      <c r="J1743" s="70"/>
      <c r="K1743" s="70"/>
      <c r="L1743" s="70"/>
      <c r="M1743" s="70"/>
      <c r="N1743" s="70"/>
      <c r="O1743" s="70"/>
      <c r="P1743" s="70"/>
      <c r="Q1743" s="70"/>
      <c r="R1743" s="70"/>
      <c r="S1743" s="70"/>
      <c r="T1743" s="70"/>
      <c r="U1743" s="70"/>
      <c r="V1743" s="70"/>
      <c r="W1743" s="70"/>
      <c r="X1743" s="70"/>
      <c r="Y1743" s="70"/>
      <c r="Z1743" s="70"/>
      <c r="AA1743" s="70"/>
      <c r="AB1743" s="70"/>
      <c r="AC1743" s="70"/>
      <c r="AD1743" s="70"/>
      <c r="AE1743" s="70"/>
      <c r="AF1743" s="70"/>
      <c r="AG1743" s="70"/>
      <c r="AH1743" s="70"/>
      <c r="AI1743" s="70"/>
      <c r="AJ1743" s="70"/>
      <c r="AK1743" s="70"/>
      <c r="AL1743" s="70"/>
      <c r="AM1743" s="70"/>
      <c r="AN1743" s="70"/>
      <c r="AO1743" s="70"/>
      <c r="AP1743" s="70"/>
      <c r="AQ1743" s="70"/>
      <c r="AR1743" s="70"/>
      <c r="AS1743" s="70"/>
      <c r="AT1743" s="70"/>
      <c r="AU1743" s="70"/>
      <c r="AV1743" s="70"/>
      <c r="AW1743" s="70"/>
      <c r="AX1743" s="70"/>
      <c r="AY1743" s="70"/>
      <c r="AZ1743" s="70"/>
      <c r="BA1743" s="70"/>
      <c r="BB1743" s="70"/>
      <c r="BC1743" s="70"/>
      <c r="BD1743" s="70"/>
      <c r="BE1743" s="70"/>
      <c r="BF1743" s="70"/>
      <c r="BG1743" s="70"/>
      <c r="BH1743" s="70"/>
      <c r="BI1743" s="70"/>
      <c r="BJ1743" s="70"/>
      <c r="BK1743" s="70"/>
      <c r="BL1743" s="70"/>
      <c r="BM1743" s="70"/>
      <c r="BN1743" s="70"/>
      <c r="BO1743" s="70"/>
      <c r="BP1743" s="70"/>
      <c r="BQ1743" s="70"/>
      <c r="BR1743" s="70"/>
      <c r="BS1743" s="70"/>
      <c r="BT1743" s="70"/>
      <c r="BU1743" s="70"/>
      <c r="BV1743" s="70"/>
      <c r="BW1743" s="70"/>
      <c r="BX1743" s="70"/>
      <c r="BY1743" s="70"/>
      <c r="BZ1743" s="70"/>
      <c r="CA1743" s="70"/>
    </row>
    <row r="1744" spans="2:79" s="67" customFormat="1" hidden="1">
      <c r="B1744" s="85"/>
      <c r="C1744" s="86"/>
      <c r="D1744" s="250"/>
      <c r="E1744" s="84"/>
      <c r="F1744" s="70"/>
      <c r="G1744" s="70"/>
      <c r="H1744" s="70"/>
      <c r="I1744" s="70"/>
      <c r="J1744" s="70"/>
      <c r="K1744" s="70"/>
      <c r="L1744" s="70"/>
      <c r="M1744" s="70"/>
      <c r="N1744" s="70"/>
      <c r="O1744" s="70"/>
      <c r="P1744" s="70"/>
      <c r="Q1744" s="70"/>
      <c r="R1744" s="70"/>
      <c r="S1744" s="70"/>
      <c r="T1744" s="70"/>
      <c r="U1744" s="70"/>
      <c r="V1744" s="70"/>
      <c r="W1744" s="70"/>
      <c r="X1744" s="70"/>
      <c r="Y1744" s="70"/>
      <c r="Z1744" s="70"/>
      <c r="AA1744" s="70"/>
      <c r="AB1744" s="70"/>
      <c r="AC1744" s="70"/>
      <c r="AD1744" s="70"/>
      <c r="AE1744" s="70"/>
      <c r="AF1744" s="70"/>
      <c r="AG1744" s="70"/>
      <c r="AH1744" s="70"/>
      <c r="AI1744" s="70"/>
      <c r="AJ1744" s="70"/>
      <c r="AK1744" s="70"/>
      <c r="AL1744" s="70"/>
      <c r="AM1744" s="70"/>
      <c r="AN1744" s="70"/>
      <c r="AO1744" s="70"/>
      <c r="AP1744" s="70"/>
      <c r="AQ1744" s="70"/>
      <c r="AR1744" s="70"/>
      <c r="AS1744" s="70"/>
      <c r="AT1744" s="70"/>
      <c r="AU1744" s="70"/>
      <c r="AV1744" s="70"/>
      <c r="AW1744" s="70"/>
      <c r="AX1744" s="70"/>
      <c r="AY1744" s="70"/>
      <c r="AZ1744" s="70"/>
      <c r="BA1744" s="70"/>
      <c r="BB1744" s="70"/>
      <c r="BC1744" s="70"/>
      <c r="BD1744" s="70"/>
      <c r="BE1744" s="70"/>
      <c r="BF1744" s="70"/>
      <c r="BG1744" s="70"/>
      <c r="BH1744" s="70"/>
      <c r="BI1744" s="70"/>
      <c r="BJ1744" s="70"/>
      <c r="BK1744" s="70"/>
      <c r="BL1744" s="70"/>
      <c r="BM1744" s="70"/>
      <c r="BN1744" s="70"/>
      <c r="BO1744" s="70"/>
      <c r="BP1744" s="70"/>
      <c r="BQ1744" s="70"/>
      <c r="BR1744" s="70"/>
      <c r="BS1744" s="70"/>
      <c r="BT1744" s="70"/>
      <c r="BU1744" s="70"/>
      <c r="BV1744" s="70"/>
      <c r="BW1744" s="70"/>
      <c r="BX1744" s="70"/>
      <c r="BY1744" s="70"/>
      <c r="BZ1744" s="70"/>
      <c r="CA1744" s="70"/>
    </row>
    <row r="1745" spans="2:79" s="67" customFormat="1" hidden="1">
      <c r="B1745" s="85"/>
      <c r="C1745" s="86"/>
      <c r="D1745" s="250"/>
      <c r="E1745" s="84"/>
      <c r="F1745" s="70"/>
      <c r="G1745" s="70"/>
      <c r="H1745" s="70"/>
      <c r="I1745" s="70"/>
      <c r="J1745" s="70"/>
      <c r="K1745" s="70"/>
      <c r="L1745" s="70"/>
      <c r="M1745" s="70"/>
      <c r="N1745" s="70"/>
      <c r="O1745" s="70"/>
      <c r="P1745" s="70"/>
      <c r="Q1745" s="70"/>
      <c r="R1745" s="70"/>
      <c r="S1745" s="70"/>
      <c r="T1745" s="70"/>
      <c r="U1745" s="70"/>
      <c r="V1745" s="70"/>
      <c r="W1745" s="70"/>
      <c r="X1745" s="70"/>
      <c r="Y1745" s="70"/>
      <c r="Z1745" s="70"/>
      <c r="AA1745" s="70"/>
      <c r="AB1745" s="70"/>
      <c r="AC1745" s="70"/>
      <c r="AD1745" s="70"/>
      <c r="AE1745" s="70"/>
      <c r="AF1745" s="70"/>
      <c r="AG1745" s="70"/>
      <c r="AH1745" s="70"/>
      <c r="AI1745" s="70"/>
      <c r="AJ1745" s="70"/>
      <c r="AK1745" s="70"/>
      <c r="AL1745" s="70"/>
      <c r="AM1745" s="70"/>
      <c r="AN1745" s="70"/>
      <c r="AO1745" s="70"/>
      <c r="AP1745" s="70"/>
      <c r="AQ1745" s="70"/>
      <c r="AR1745" s="70"/>
      <c r="AS1745" s="70"/>
      <c r="AT1745" s="70"/>
      <c r="AU1745" s="70"/>
      <c r="AV1745" s="70"/>
      <c r="AW1745" s="70"/>
      <c r="AX1745" s="70"/>
      <c r="AY1745" s="70"/>
      <c r="AZ1745" s="70"/>
      <c r="BA1745" s="70"/>
      <c r="BB1745" s="70"/>
      <c r="BC1745" s="70"/>
      <c r="BD1745" s="70"/>
      <c r="BE1745" s="70"/>
      <c r="BF1745" s="70"/>
      <c r="BG1745" s="70"/>
      <c r="BH1745" s="70"/>
      <c r="BI1745" s="70"/>
      <c r="BJ1745" s="70"/>
      <c r="BK1745" s="70"/>
      <c r="BL1745" s="70"/>
      <c r="BM1745" s="70"/>
      <c r="BN1745" s="70"/>
      <c r="BO1745" s="70"/>
      <c r="BP1745" s="70"/>
      <c r="BQ1745" s="70"/>
      <c r="BR1745" s="70"/>
      <c r="BS1745" s="70"/>
      <c r="BT1745" s="70"/>
      <c r="BU1745" s="70"/>
      <c r="BV1745" s="70"/>
      <c r="BW1745" s="70"/>
      <c r="BX1745" s="70"/>
      <c r="BY1745" s="70"/>
      <c r="BZ1745" s="70"/>
      <c r="CA1745" s="70"/>
    </row>
    <row r="1746" spans="2:79" s="67" customFormat="1" hidden="1">
      <c r="B1746" s="85"/>
      <c r="C1746" s="86"/>
      <c r="D1746" s="250"/>
      <c r="E1746" s="84"/>
      <c r="F1746" s="70"/>
      <c r="G1746" s="70"/>
      <c r="H1746" s="70"/>
      <c r="I1746" s="70"/>
      <c r="J1746" s="70"/>
      <c r="K1746" s="70"/>
      <c r="L1746" s="70"/>
      <c r="M1746" s="70"/>
      <c r="N1746" s="70"/>
      <c r="O1746" s="70"/>
      <c r="P1746" s="70"/>
      <c r="Q1746" s="70"/>
      <c r="R1746" s="70"/>
      <c r="S1746" s="70"/>
      <c r="T1746" s="70"/>
      <c r="U1746" s="70"/>
      <c r="V1746" s="70"/>
      <c r="W1746" s="70"/>
      <c r="X1746" s="70"/>
      <c r="Y1746" s="70"/>
      <c r="Z1746" s="70"/>
      <c r="AA1746" s="70"/>
      <c r="AB1746" s="70"/>
      <c r="AC1746" s="70"/>
      <c r="AD1746" s="70"/>
      <c r="AE1746" s="70"/>
      <c r="AF1746" s="70"/>
      <c r="AG1746" s="70"/>
      <c r="AH1746" s="70"/>
      <c r="AI1746" s="70"/>
      <c r="AJ1746" s="70"/>
      <c r="AK1746" s="70"/>
      <c r="AL1746" s="70"/>
      <c r="AM1746" s="70"/>
      <c r="AN1746" s="70"/>
      <c r="AO1746" s="70"/>
      <c r="AP1746" s="70"/>
      <c r="AQ1746" s="70"/>
      <c r="AR1746" s="70"/>
      <c r="AS1746" s="70"/>
      <c r="AT1746" s="70"/>
      <c r="AU1746" s="70"/>
      <c r="AV1746" s="70"/>
      <c r="AW1746" s="70"/>
      <c r="AX1746" s="70"/>
      <c r="AY1746" s="70"/>
      <c r="AZ1746" s="70"/>
      <c r="BA1746" s="70"/>
      <c r="BB1746" s="70"/>
      <c r="BC1746" s="70"/>
      <c r="BD1746" s="70"/>
      <c r="BE1746" s="70"/>
      <c r="BF1746" s="70"/>
      <c r="BG1746" s="70"/>
      <c r="BH1746" s="70"/>
      <c r="BI1746" s="70"/>
      <c r="BJ1746" s="70"/>
      <c r="BK1746" s="70"/>
      <c r="BL1746" s="70"/>
      <c r="BM1746" s="70"/>
      <c r="BN1746" s="70"/>
      <c r="BO1746" s="70"/>
      <c r="BP1746" s="70"/>
      <c r="BQ1746" s="70"/>
      <c r="BR1746" s="70"/>
      <c r="BS1746" s="70"/>
      <c r="BT1746" s="70"/>
      <c r="BU1746" s="70"/>
      <c r="BV1746" s="70"/>
      <c r="BW1746" s="70"/>
      <c r="BX1746" s="70"/>
      <c r="BY1746" s="70"/>
      <c r="BZ1746" s="70"/>
      <c r="CA1746" s="70"/>
    </row>
    <row r="1747" spans="2:79" s="67" customFormat="1" hidden="1">
      <c r="B1747" s="85"/>
      <c r="C1747" s="86"/>
      <c r="D1747" s="250"/>
      <c r="E1747" s="84"/>
      <c r="F1747" s="70"/>
      <c r="G1747" s="70"/>
      <c r="H1747" s="70"/>
      <c r="I1747" s="70"/>
      <c r="J1747" s="70"/>
      <c r="K1747" s="70"/>
      <c r="L1747" s="70"/>
      <c r="M1747" s="70"/>
      <c r="N1747" s="70"/>
      <c r="O1747" s="70"/>
      <c r="P1747" s="70"/>
      <c r="Q1747" s="70"/>
      <c r="R1747" s="70"/>
      <c r="S1747" s="70"/>
      <c r="T1747" s="70"/>
      <c r="U1747" s="70"/>
      <c r="V1747" s="70"/>
      <c r="W1747" s="70"/>
      <c r="X1747" s="70"/>
      <c r="Y1747" s="70"/>
      <c r="Z1747" s="70"/>
      <c r="AA1747" s="70"/>
      <c r="AB1747" s="70"/>
      <c r="AC1747" s="70"/>
      <c r="AD1747" s="70"/>
      <c r="AE1747" s="70"/>
      <c r="AF1747" s="70"/>
      <c r="AG1747" s="70"/>
      <c r="AH1747" s="70"/>
      <c r="AI1747" s="70"/>
      <c r="AJ1747" s="70"/>
      <c r="AK1747" s="70"/>
      <c r="AL1747" s="70"/>
      <c r="AM1747" s="70"/>
      <c r="AN1747" s="70"/>
      <c r="AO1747" s="70"/>
      <c r="AP1747" s="70"/>
      <c r="AQ1747" s="70"/>
      <c r="AR1747" s="70"/>
      <c r="AS1747" s="70"/>
      <c r="AT1747" s="70"/>
      <c r="AU1747" s="70"/>
      <c r="AV1747" s="70"/>
      <c r="AW1747" s="70"/>
      <c r="AX1747" s="70"/>
      <c r="AY1747" s="70"/>
      <c r="AZ1747" s="70"/>
      <c r="BA1747" s="70"/>
      <c r="BB1747" s="70"/>
      <c r="BC1747" s="70"/>
      <c r="BD1747" s="70"/>
      <c r="BE1747" s="70"/>
      <c r="BF1747" s="70"/>
      <c r="BG1747" s="70"/>
      <c r="BH1747" s="70"/>
      <c r="BI1747" s="70"/>
      <c r="BJ1747" s="70"/>
      <c r="BK1747" s="70"/>
      <c r="BL1747" s="70"/>
      <c r="BM1747" s="70"/>
      <c r="BN1747" s="70"/>
      <c r="BO1747" s="70"/>
      <c r="BP1747" s="70"/>
      <c r="BQ1747" s="70"/>
      <c r="BR1747" s="70"/>
      <c r="BS1747" s="70"/>
      <c r="BT1747" s="70"/>
      <c r="BU1747" s="70"/>
      <c r="BV1747" s="70"/>
      <c r="BW1747" s="70"/>
      <c r="BX1747" s="70"/>
      <c r="BY1747" s="70"/>
      <c r="BZ1747" s="70"/>
      <c r="CA1747" s="70"/>
    </row>
    <row r="1748" spans="2:79" s="67" customFormat="1" hidden="1">
      <c r="B1748" s="85"/>
      <c r="C1748" s="86"/>
      <c r="D1748" s="250"/>
      <c r="E1748" s="84"/>
      <c r="F1748" s="70"/>
      <c r="G1748" s="70"/>
      <c r="H1748" s="70"/>
      <c r="I1748" s="70"/>
      <c r="J1748" s="70"/>
      <c r="K1748" s="70"/>
      <c r="L1748" s="70"/>
      <c r="M1748" s="70"/>
      <c r="N1748" s="70"/>
      <c r="O1748" s="70"/>
      <c r="P1748" s="70"/>
      <c r="Q1748" s="70"/>
      <c r="R1748" s="70"/>
      <c r="S1748" s="70"/>
      <c r="T1748" s="70"/>
      <c r="U1748" s="70"/>
      <c r="V1748" s="70"/>
      <c r="W1748" s="70"/>
      <c r="X1748" s="70"/>
      <c r="Y1748" s="70"/>
      <c r="Z1748" s="70"/>
      <c r="AA1748" s="70"/>
      <c r="AB1748" s="70"/>
      <c r="AC1748" s="70"/>
      <c r="AD1748" s="70"/>
      <c r="AE1748" s="70"/>
      <c r="AF1748" s="70"/>
      <c r="AG1748" s="70"/>
      <c r="AH1748" s="70"/>
      <c r="AI1748" s="70"/>
      <c r="AJ1748" s="70"/>
      <c r="AK1748" s="70"/>
      <c r="AL1748" s="70"/>
      <c r="AM1748" s="70"/>
      <c r="AN1748" s="70"/>
      <c r="AO1748" s="70"/>
      <c r="AP1748" s="70"/>
      <c r="AQ1748" s="70"/>
      <c r="AR1748" s="70"/>
      <c r="AS1748" s="70"/>
      <c r="AT1748" s="70"/>
      <c r="AU1748" s="70"/>
      <c r="AV1748" s="70"/>
      <c r="AW1748" s="70"/>
      <c r="AX1748" s="70"/>
      <c r="AY1748" s="70"/>
      <c r="AZ1748" s="70"/>
      <c r="BA1748" s="70"/>
      <c r="BB1748" s="70"/>
      <c r="BC1748" s="70"/>
      <c r="BD1748" s="70"/>
      <c r="BE1748" s="70"/>
      <c r="BF1748" s="70"/>
      <c r="BG1748" s="70"/>
      <c r="BH1748" s="70"/>
      <c r="BI1748" s="70"/>
      <c r="BJ1748" s="70"/>
      <c r="BK1748" s="70"/>
      <c r="BL1748" s="70"/>
      <c r="BM1748" s="70"/>
      <c r="BN1748" s="70"/>
      <c r="BO1748" s="70"/>
      <c r="BP1748" s="70"/>
      <c r="BQ1748" s="70"/>
      <c r="BR1748" s="70"/>
      <c r="BS1748" s="70"/>
      <c r="BT1748" s="70"/>
      <c r="BU1748" s="70"/>
      <c r="BV1748" s="70"/>
      <c r="BW1748" s="70"/>
      <c r="BX1748" s="70"/>
      <c r="BY1748" s="70"/>
      <c r="BZ1748" s="70"/>
      <c r="CA1748" s="70"/>
    </row>
    <row r="1749" spans="2:79" s="67" customFormat="1" hidden="1">
      <c r="B1749" s="85"/>
      <c r="C1749" s="86"/>
      <c r="D1749" s="250"/>
      <c r="E1749" s="84"/>
      <c r="F1749" s="70"/>
      <c r="G1749" s="70"/>
      <c r="H1749" s="70"/>
      <c r="I1749" s="70"/>
      <c r="J1749" s="70"/>
      <c r="K1749" s="70"/>
      <c r="L1749" s="70"/>
      <c r="M1749" s="70"/>
      <c r="N1749" s="70"/>
      <c r="O1749" s="70"/>
      <c r="P1749" s="70"/>
      <c r="Q1749" s="70"/>
      <c r="R1749" s="70"/>
      <c r="S1749" s="70"/>
      <c r="T1749" s="70"/>
      <c r="U1749" s="70"/>
      <c r="V1749" s="70"/>
      <c r="W1749" s="70"/>
      <c r="X1749" s="70"/>
      <c r="Y1749" s="70"/>
      <c r="Z1749" s="70"/>
      <c r="AA1749" s="70"/>
      <c r="AB1749" s="70"/>
      <c r="AC1749" s="70"/>
      <c r="AD1749" s="70"/>
      <c r="AE1749" s="70"/>
      <c r="AF1749" s="70"/>
      <c r="AG1749" s="70"/>
      <c r="AH1749" s="70"/>
      <c r="AI1749" s="70"/>
      <c r="AJ1749" s="70"/>
      <c r="AK1749" s="70"/>
      <c r="AL1749" s="70"/>
      <c r="AM1749" s="70"/>
      <c r="AN1749" s="70"/>
      <c r="AO1749" s="70"/>
      <c r="AP1749" s="70"/>
      <c r="AQ1749" s="70"/>
      <c r="AR1749" s="70"/>
      <c r="AS1749" s="70"/>
      <c r="AT1749" s="70"/>
      <c r="AU1749" s="70"/>
      <c r="AV1749" s="70"/>
      <c r="AW1749" s="70"/>
      <c r="AX1749" s="70"/>
      <c r="AY1749" s="70"/>
      <c r="AZ1749" s="70"/>
      <c r="BA1749" s="70"/>
      <c r="BB1749" s="70"/>
      <c r="BC1749" s="70"/>
      <c r="BD1749" s="70"/>
      <c r="BE1749" s="70"/>
      <c r="BF1749" s="70"/>
      <c r="BG1749" s="70"/>
      <c r="BH1749" s="70"/>
      <c r="BI1749" s="70"/>
      <c r="BJ1749" s="70"/>
      <c r="BK1749" s="70"/>
      <c r="BL1749" s="70"/>
      <c r="BM1749" s="70"/>
      <c r="BN1749" s="70"/>
      <c r="BO1749" s="70"/>
      <c r="BP1749" s="70"/>
      <c r="BQ1749" s="70"/>
      <c r="BR1749" s="70"/>
      <c r="BS1749" s="70"/>
      <c r="BT1749" s="70"/>
      <c r="BU1749" s="70"/>
      <c r="BV1749" s="70"/>
      <c r="BW1749" s="70"/>
      <c r="BX1749" s="70"/>
      <c r="BY1749" s="70"/>
      <c r="BZ1749" s="70"/>
      <c r="CA1749" s="70"/>
    </row>
    <row r="1750" spans="2:79" s="67" customFormat="1" hidden="1">
      <c r="B1750" s="85"/>
      <c r="C1750" s="86"/>
      <c r="D1750" s="250"/>
      <c r="E1750" s="84"/>
      <c r="F1750" s="70"/>
      <c r="G1750" s="70"/>
      <c r="H1750" s="70"/>
      <c r="I1750" s="70"/>
      <c r="J1750" s="70"/>
      <c r="K1750" s="70"/>
      <c r="L1750" s="70"/>
      <c r="M1750" s="70"/>
      <c r="N1750" s="70"/>
      <c r="O1750" s="70"/>
      <c r="P1750" s="70"/>
      <c r="Q1750" s="70"/>
      <c r="R1750" s="70"/>
      <c r="S1750" s="70"/>
      <c r="T1750" s="70"/>
      <c r="U1750" s="70"/>
      <c r="V1750" s="70"/>
      <c r="W1750" s="70"/>
      <c r="X1750" s="70"/>
      <c r="Y1750" s="70"/>
      <c r="Z1750" s="70"/>
      <c r="AA1750" s="70"/>
      <c r="AB1750" s="70"/>
      <c r="AC1750" s="70"/>
      <c r="AD1750" s="70"/>
      <c r="AE1750" s="70"/>
      <c r="AF1750" s="70"/>
      <c r="AG1750" s="70"/>
      <c r="AH1750" s="70"/>
      <c r="AI1750" s="70"/>
      <c r="AJ1750" s="70"/>
      <c r="AK1750" s="70"/>
      <c r="AL1750" s="70"/>
      <c r="AM1750" s="70"/>
      <c r="AN1750" s="70"/>
      <c r="AO1750" s="70"/>
      <c r="AP1750" s="70"/>
      <c r="AQ1750" s="70"/>
      <c r="AR1750" s="70"/>
      <c r="AS1750" s="70"/>
      <c r="AT1750" s="70"/>
      <c r="AU1750" s="70"/>
      <c r="AV1750" s="70"/>
      <c r="AW1750" s="70"/>
      <c r="AX1750" s="70"/>
      <c r="AY1750" s="70"/>
      <c r="AZ1750" s="70"/>
      <c r="BA1750" s="70"/>
      <c r="BB1750" s="70"/>
      <c r="BC1750" s="70"/>
      <c r="BD1750" s="70"/>
      <c r="BE1750" s="70"/>
      <c r="BF1750" s="70"/>
      <c r="BG1750" s="70"/>
      <c r="BH1750" s="70"/>
      <c r="BI1750" s="70"/>
      <c r="BJ1750" s="70"/>
      <c r="BK1750" s="70"/>
      <c r="BL1750" s="70"/>
      <c r="BM1750" s="70"/>
      <c r="BN1750" s="70"/>
      <c r="BO1750" s="70"/>
      <c r="BP1750" s="70"/>
      <c r="BQ1750" s="70"/>
      <c r="BR1750" s="70"/>
      <c r="BS1750" s="70"/>
      <c r="BT1750" s="70"/>
      <c r="BU1750" s="70"/>
      <c r="BV1750" s="70"/>
      <c r="BW1750" s="70"/>
      <c r="BX1750" s="70"/>
      <c r="BY1750" s="70"/>
      <c r="BZ1750" s="70"/>
      <c r="CA1750" s="70"/>
    </row>
    <row r="1751" spans="2:79" s="67" customFormat="1" hidden="1">
      <c r="B1751" s="85"/>
      <c r="C1751" s="86"/>
      <c r="D1751" s="250"/>
      <c r="E1751" s="84"/>
      <c r="F1751" s="70"/>
      <c r="G1751" s="70"/>
      <c r="H1751" s="70"/>
      <c r="I1751" s="70"/>
      <c r="J1751" s="70"/>
      <c r="K1751" s="70"/>
      <c r="L1751" s="70"/>
      <c r="M1751" s="70"/>
      <c r="N1751" s="70"/>
      <c r="O1751" s="70"/>
      <c r="P1751" s="70"/>
      <c r="Q1751" s="70"/>
      <c r="R1751" s="70"/>
      <c r="S1751" s="70"/>
      <c r="T1751" s="70"/>
      <c r="U1751" s="70"/>
      <c r="V1751" s="70"/>
      <c r="W1751" s="70"/>
      <c r="X1751" s="70"/>
      <c r="Y1751" s="70"/>
      <c r="Z1751" s="70"/>
      <c r="AA1751" s="70"/>
      <c r="AB1751" s="70"/>
      <c r="AC1751" s="70"/>
      <c r="AD1751" s="70"/>
      <c r="AE1751" s="70"/>
      <c r="AF1751" s="70"/>
      <c r="AG1751" s="70"/>
      <c r="AH1751" s="70"/>
      <c r="AI1751" s="70"/>
      <c r="AJ1751" s="70"/>
      <c r="AK1751" s="70"/>
      <c r="AL1751" s="70"/>
      <c r="AM1751" s="70"/>
      <c r="AN1751" s="70"/>
      <c r="AO1751" s="70"/>
      <c r="AP1751" s="70"/>
      <c r="AQ1751" s="70"/>
      <c r="AR1751" s="70"/>
      <c r="AS1751" s="70"/>
      <c r="AT1751" s="70"/>
      <c r="AU1751" s="70"/>
      <c r="AV1751" s="70"/>
      <c r="AW1751" s="70"/>
      <c r="AX1751" s="70"/>
      <c r="AY1751" s="70"/>
      <c r="AZ1751" s="70"/>
      <c r="BA1751" s="70"/>
      <c r="BB1751" s="70"/>
      <c r="BC1751" s="70"/>
      <c r="BD1751" s="70"/>
      <c r="BE1751" s="70"/>
      <c r="BF1751" s="70"/>
      <c r="BG1751" s="70"/>
      <c r="BH1751" s="70"/>
      <c r="BI1751" s="70"/>
      <c r="BJ1751" s="70"/>
      <c r="BK1751" s="70"/>
      <c r="BL1751" s="70"/>
      <c r="BM1751" s="70"/>
      <c r="BN1751" s="70"/>
      <c r="BO1751" s="70"/>
      <c r="BP1751" s="70"/>
      <c r="BQ1751" s="70"/>
      <c r="BR1751" s="70"/>
      <c r="BS1751" s="70"/>
      <c r="BT1751" s="70"/>
      <c r="BU1751" s="70"/>
      <c r="BV1751" s="70"/>
      <c r="BW1751" s="70"/>
      <c r="BX1751" s="70"/>
      <c r="BY1751" s="70"/>
      <c r="BZ1751" s="70"/>
      <c r="CA1751" s="70"/>
    </row>
    <row r="1752" spans="2:79" s="67" customFormat="1" hidden="1">
      <c r="B1752" s="85"/>
      <c r="C1752" s="86"/>
      <c r="D1752" s="250"/>
      <c r="E1752" s="84"/>
      <c r="F1752" s="70"/>
      <c r="G1752" s="70"/>
      <c r="H1752" s="70"/>
      <c r="I1752" s="70"/>
      <c r="J1752" s="70"/>
      <c r="K1752" s="70"/>
      <c r="L1752" s="70"/>
      <c r="M1752" s="70"/>
      <c r="N1752" s="70"/>
      <c r="O1752" s="70"/>
      <c r="P1752" s="70"/>
      <c r="Q1752" s="70"/>
      <c r="R1752" s="70"/>
      <c r="S1752" s="70"/>
      <c r="T1752" s="70"/>
      <c r="U1752" s="70"/>
      <c r="V1752" s="70"/>
      <c r="W1752" s="70"/>
      <c r="X1752" s="70"/>
      <c r="Y1752" s="70"/>
      <c r="Z1752" s="70"/>
      <c r="AA1752" s="70"/>
      <c r="AB1752" s="70"/>
      <c r="AC1752" s="70"/>
      <c r="AD1752" s="70"/>
      <c r="AE1752" s="70"/>
      <c r="AF1752" s="70"/>
      <c r="AG1752" s="70"/>
      <c r="AH1752" s="70"/>
      <c r="AI1752" s="70"/>
      <c r="AJ1752" s="70"/>
      <c r="AK1752" s="70"/>
      <c r="AL1752" s="70"/>
      <c r="AM1752" s="70"/>
      <c r="AN1752" s="70"/>
      <c r="AO1752" s="70"/>
      <c r="AP1752" s="70"/>
      <c r="AQ1752" s="70"/>
      <c r="AR1752" s="70"/>
      <c r="AS1752" s="70"/>
      <c r="AT1752" s="70"/>
      <c r="AU1752" s="70"/>
      <c r="AV1752" s="70"/>
      <c r="AW1752" s="70"/>
      <c r="AX1752" s="70"/>
      <c r="AY1752" s="70"/>
      <c r="AZ1752" s="70"/>
      <c r="BA1752" s="70"/>
      <c r="BB1752" s="70"/>
      <c r="BC1752" s="70"/>
      <c r="BD1752" s="70"/>
      <c r="BE1752" s="70"/>
      <c r="BF1752" s="70"/>
      <c r="BG1752" s="70"/>
      <c r="BH1752" s="70"/>
      <c r="BI1752" s="70"/>
      <c r="BJ1752" s="70"/>
      <c r="BK1752" s="70"/>
      <c r="BL1752" s="70"/>
      <c r="BM1752" s="70"/>
      <c r="BN1752" s="70"/>
      <c r="BO1752" s="70"/>
      <c r="BP1752" s="70"/>
      <c r="BQ1752" s="70"/>
      <c r="BR1752" s="70"/>
      <c r="BS1752" s="70"/>
      <c r="BT1752" s="70"/>
      <c r="BU1752" s="70"/>
      <c r="BV1752" s="70"/>
      <c r="BW1752" s="70"/>
      <c r="BX1752" s="70"/>
      <c r="BY1752" s="70"/>
      <c r="BZ1752" s="70"/>
      <c r="CA1752" s="70"/>
    </row>
    <row r="1753" spans="2:79" s="67" customFormat="1" hidden="1">
      <c r="B1753" s="85"/>
      <c r="C1753" s="86"/>
      <c r="D1753" s="250"/>
      <c r="E1753" s="84"/>
      <c r="F1753" s="70"/>
      <c r="G1753" s="70"/>
      <c r="H1753" s="70"/>
      <c r="I1753" s="70"/>
      <c r="J1753" s="70"/>
      <c r="K1753" s="70"/>
      <c r="L1753" s="70"/>
      <c r="M1753" s="70"/>
      <c r="N1753" s="70"/>
      <c r="O1753" s="70"/>
      <c r="P1753" s="70"/>
      <c r="Q1753" s="70"/>
      <c r="R1753" s="70"/>
      <c r="S1753" s="70"/>
      <c r="T1753" s="70"/>
      <c r="U1753" s="70"/>
      <c r="V1753" s="70"/>
      <c r="W1753" s="70"/>
      <c r="X1753" s="70"/>
      <c r="Y1753" s="70"/>
      <c r="Z1753" s="70"/>
      <c r="AA1753" s="70"/>
      <c r="AB1753" s="70"/>
      <c r="AC1753" s="70"/>
      <c r="AD1753" s="70"/>
      <c r="AE1753" s="70"/>
      <c r="AF1753" s="70"/>
      <c r="AG1753" s="70"/>
      <c r="AH1753" s="70"/>
      <c r="AI1753" s="70"/>
      <c r="AJ1753" s="70"/>
      <c r="AK1753" s="70"/>
      <c r="AL1753" s="70"/>
      <c r="AM1753" s="70"/>
      <c r="AN1753" s="70"/>
      <c r="AO1753" s="70"/>
      <c r="AP1753" s="70"/>
      <c r="AQ1753" s="70"/>
      <c r="AR1753" s="70"/>
      <c r="AS1753" s="70"/>
      <c r="AT1753" s="70"/>
      <c r="AU1753" s="70"/>
      <c r="AV1753" s="70"/>
      <c r="AW1753" s="70"/>
      <c r="AX1753" s="70"/>
      <c r="AY1753" s="70"/>
      <c r="AZ1753" s="70"/>
      <c r="BA1753" s="70"/>
      <c r="BB1753" s="70"/>
      <c r="BC1753" s="70"/>
      <c r="BD1753" s="70"/>
      <c r="BE1753" s="70"/>
      <c r="BF1753" s="70"/>
      <c r="BG1753" s="70"/>
      <c r="BH1753" s="70"/>
      <c r="BI1753" s="70"/>
      <c r="BJ1753" s="70"/>
      <c r="BK1753" s="70"/>
      <c r="BL1753" s="70"/>
      <c r="BM1753" s="70"/>
      <c r="BN1753" s="70"/>
      <c r="BO1753" s="70"/>
      <c r="BP1753" s="70"/>
      <c r="BQ1753" s="70"/>
      <c r="BR1753" s="70"/>
      <c r="BS1753" s="70"/>
      <c r="BT1753" s="70"/>
      <c r="BU1753" s="70"/>
      <c r="BV1753" s="70"/>
      <c r="BW1753" s="70"/>
      <c r="BX1753" s="70"/>
      <c r="BY1753" s="70"/>
      <c r="BZ1753" s="70"/>
      <c r="CA1753" s="70"/>
    </row>
    <row r="1754" spans="2:79" s="67" customFormat="1" hidden="1">
      <c r="B1754" s="85"/>
      <c r="C1754" s="86"/>
      <c r="D1754" s="250"/>
      <c r="E1754" s="84"/>
      <c r="F1754" s="70"/>
      <c r="G1754" s="70"/>
      <c r="H1754" s="70"/>
      <c r="I1754" s="70"/>
      <c r="J1754" s="70"/>
      <c r="K1754" s="70"/>
      <c r="L1754" s="70"/>
      <c r="M1754" s="70"/>
      <c r="N1754" s="70"/>
      <c r="O1754" s="70"/>
      <c r="P1754" s="70"/>
      <c r="Q1754" s="70"/>
      <c r="R1754" s="70"/>
      <c r="S1754" s="70"/>
      <c r="T1754" s="70"/>
      <c r="U1754" s="70"/>
      <c r="V1754" s="70"/>
      <c r="W1754" s="70"/>
      <c r="X1754" s="70"/>
      <c r="Y1754" s="70"/>
      <c r="Z1754" s="70"/>
      <c r="AA1754" s="70"/>
      <c r="AB1754" s="70"/>
      <c r="AC1754" s="70"/>
      <c r="AD1754" s="70"/>
      <c r="AE1754" s="70"/>
      <c r="AF1754" s="70"/>
      <c r="AG1754" s="70"/>
      <c r="AH1754" s="70"/>
      <c r="AI1754" s="70"/>
      <c r="AJ1754" s="70"/>
      <c r="AK1754" s="70"/>
      <c r="AL1754" s="70"/>
      <c r="AM1754" s="70"/>
      <c r="AN1754" s="70"/>
      <c r="AO1754" s="70"/>
      <c r="AP1754" s="70"/>
      <c r="AQ1754" s="70"/>
      <c r="AR1754" s="70"/>
      <c r="AS1754" s="70"/>
      <c r="AT1754" s="70"/>
      <c r="AU1754" s="70"/>
      <c r="AV1754" s="70"/>
      <c r="AW1754" s="70"/>
      <c r="AX1754" s="70"/>
      <c r="AY1754" s="70"/>
      <c r="AZ1754" s="70"/>
      <c r="BA1754" s="70"/>
      <c r="BB1754" s="70"/>
      <c r="BC1754" s="70"/>
      <c r="BD1754" s="70"/>
      <c r="BE1754" s="70"/>
      <c r="BF1754" s="70"/>
      <c r="BG1754" s="70"/>
      <c r="BH1754" s="70"/>
      <c r="BI1754" s="70"/>
      <c r="BJ1754" s="70"/>
      <c r="BK1754" s="70"/>
      <c r="BL1754" s="70"/>
      <c r="BM1754" s="70"/>
      <c r="BN1754" s="70"/>
      <c r="BO1754" s="70"/>
      <c r="BP1754" s="70"/>
      <c r="BQ1754" s="70"/>
      <c r="BR1754" s="70"/>
      <c r="BS1754" s="70"/>
      <c r="BT1754" s="70"/>
      <c r="BU1754" s="70"/>
      <c r="BV1754" s="70"/>
      <c r="BW1754" s="70"/>
      <c r="BX1754" s="70"/>
      <c r="BY1754" s="70"/>
      <c r="BZ1754" s="70"/>
      <c r="CA1754" s="70"/>
    </row>
    <row r="1755" spans="2:79" s="67" customFormat="1" hidden="1">
      <c r="B1755" s="85"/>
      <c r="C1755" s="86"/>
      <c r="D1755" s="250"/>
      <c r="E1755" s="84"/>
      <c r="F1755" s="70"/>
      <c r="G1755" s="70"/>
      <c r="H1755" s="70"/>
      <c r="I1755" s="70"/>
      <c r="J1755" s="70"/>
      <c r="K1755" s="70"/>
      <c r="L1755" s="70"/>
      <c r="M1755" s="70"/>
      <c r="N1755" s="70"/>
      <c r="O1755" s="70"/>
      <c r="P1755" s="70"/>
      <c r="Q1755" s="70"/>
      <c r="R1755" s="70"/>
      <c r="S1755" s="70"/>
      <c r="T1755" s="70"/>
      <c r="U1755" s="70"/>
      <c r="V1755" s="70"/>
      <c r="W1755" s="70"/>
      <c r="X1755" s="70"/>
      <c r="Y1755" s="70"/>
      <c r="Z1755" s="70"/>
      <c r="AA1755" s="70"/>
      <c r="AB1755" s="70"/>
      <c r="AC1755" s="70"/>
      <c r="AD1755" s="70"/>
      <c r="AE1755" s="70"/>
      <c r="AF1755" s="70"/>
      <c r="AG1755" s="70"/>
      <c r="AH1755" s="70"/>
      <c r="AI1755" s="70"/>
      <c r="AJ1755" s="70"/>
      <c r="AK1755" s="70"/>
      <c r="AL1755" s="70"/>
      <c r="AM1755" s="70"/>
      <c r="AN1755" s="70"/>
      <c r="AO1755" s="70"/>
      <c r="AP1755" s="70"/>
      <c r="AQ1755" s="70"/>
      <c r="AR1755" s="70"/>
      <c r="AS1755" s="70"/>
      <c r="AT1755" s="70"/>
      <c r="AU1755" s="70"/>
      <c r="AV1755" s="70"/>
      <c r="AW1755" s="70"/>
      <c r="AX1755" s="70"/>
      <c r="AY1755" s="70"/>
      <c r="AZ1755" s="70"/>
      <c r="BA1755" s="70"/>
      <c r="BB1755" s="70"/>
      <c r="BC1755" s="70"/>
      <c r="BD1755" s="70"/>
      <c r="BE1755" s="70"/>
      <c r="BF1755" s="70"/>
      <c r="BG1755" s="70"/>
      <c r="BH1755" s="70"/>
      <c r="BI1755" s="70"/>
      <c r="BJ1755" s="70"/>
      <c r="BK1755" s="70"/>
      <c r="BL1755" s="70"/>
      <c r="BM1755" s="70"/>
      <c r="BN1755" s="70"/>
      <c r="BO1755" s="70"/>
      <c r="BP1755" s="70"/>
      <c r="BQ1755" s="70"/>
      <c r="BR1755" s="70"/>
      <c r="BS1755" s="70"/>
      <c r="BT1755" s="70"/>
      <c r="BU1755" s="70"/>
      <c r="BV1755" s="70"/>
      <c r="BW1755" s="70"/>
      <c r="BX1755" s="70"/>
      <c r="BY1755" s="70"/>
      <c r="BZ1755" s="70"/>
      <c r="CA1755" s="70"/>
    </row>
    <row r="1756" spans="2:79" s="67" customFormat="1" hidden="1">
      <c r="B1756" s="85"/>
      <c r="C1756" s="86"/>
      <c r="D1756" s="250"/>
      <c r="E1756" s="84"/>
      <c r="F1756" s="70"/>
      <c r="G1756" s="70"/>
      <c r="H1756" s="70"/>
      <c r="I1756" s="70"/>
      <c r="J1756" s="70"/>
      <c r="K1756" s="70"/>
      <c r="L1756" s="70"/>
      <c r="M1756" s="70"/>
      <c r="N1756" s="70"/>
      <c r="O1756" s="70"/>
      <c r="P1756" s="70"/>
      <c r="Q1756" s="70"/>
      <c r="R1756" s="70"/>
      <c r="S1756" s="70"/>
      <c r="T1756" s="70"/>
      <c r="U1756" s="70"/>
      <c r="V1756" s="70"/>
      <c r="W1756" s="70"/>
      <c r="X1756" s="70"/>
      <c r="Y1756" s="70"/>
      <c r="Z1756" s="70"/>
      <c r="AA1756" s="70"/>
      <c r="AB1756" s="70"/>
      <c r="AC1756" s="70"/>
      <c r="AD1756" s="70"/>
      <c r="AE1756" s="70"/>
      <c r="AF1756" s="70"/>
      <c r="AG1756" s="70"/>
      <c r="AH1756" s="70"/>
      <c r="AI1756" s="70"/>
      <c r="AJ1756" s="70"/>
      <c r="AK1756" s="70"/>
      <c r="AL1756" s="70"/>
      <c r="AM1756" s="70"/>
      <c r="AN1756" s="70"/>
      <c r="AO1756" s="70"/>
      <c r="AP1756" s="70"/>
      <c r="AQ1756" s="70"/>
      <c r="AR1756" s="70"/>
      <c r="AS1756" s="70"/>
      <c r="AT1756" s="70"/>
      <c r="AU1756" s="70"/>
      <c r="AV1756" s="70"/>
      <c r="AW1756" s="70"/>
      <c r="AX1756" s="70"/>
      <c r="AY1756" s="70"/>
      <c r="AZ1756" s="70"/>
      <c r="BA1756" s="70"/>
      <c r="BB1756" s="70"/>
      <c r="BC1756" s="70"/>
      <c r="BD1756" s="70"/>
      <c r="BE1756" s="70"/>
      <c r="BF1756" s="70"/>
      <c r="BG1756" s="70"/>
      <c r="BH1756" s="70"/>
      <c r="BI1756" s="70"/>
      <c r="BJ1756" s="70"/>
      <c r="BK1756" s="70"/>
      <c r="BL1756" s="70"/>
      <c r="BM1756" s="70"/>
      <c r="BN1756" s="70"/>
      <c r="BO1756" s="70"/>
      <c r="BP1756" s="70"/>
      <c r="BQ1756" s="70"/>
      <c r="BR1756" s="70"/>
      <c r="BS1756" s="70"/>
      <c r="BT1756" s="70"/>
      <c r="BU1756" s="70"/>
      <c r="BV1756" s="70"/>
      <c r="BW1756" s="70"/>
      <c r="BX1756" s="70"/>
      <c r="BY1756" s="70"/>
      <c r="BZ1756" s="70"/>
      <c r="CA1756" s="70"/>
    </row>
    <row r="1757" spans="2:79" s="67" customFormat="1" hidden="1">
      <c r="B1757" s="85"/>
      <c r="C1757" s="86"/>
      <c r="D1757" s="250"/>
      <c r="E1757" s="84"/>
      <c r="F1757" s="70"/>
      <c r="G1757" s="70"/>
      <c r="H1757" s="70"/>
      <c r="I1757" s="70"/>
      <c r="J1757" s="70"/>
      <c r="K1757" s="70"/>
      <c r="L1757" s="70"/>
      <c r="M1757" s="70"/>
      <c r="N1757" s="70"/>
      <c r="O1757" s="70"/>
      <c r="P1757" s="70"/>
      <c r="Q1757" s="70"/>
      <c r="R1757" s="70"/>
      <c r="S1757" s="70"/>
      <c r="T1757" s="70"/>
      <c r="U1757" s="70"/>
      <c r="V1757" s="70"/>
      <c r="W1757" s="70"/>
      <c r="X1757" s="70"/>
      <c r="Y1757" s="70"/>
      <c r="Z1757" s="70"/>
      <c r="AA1757" s="70"/>
      <c r="AB1757" s="70"/>
      <c r="AC1757" s="70"/>
      <c r="AD1757" s="70"/>
      <c r="AE1757" s="70"/>
      <c r="AF1757" s="70"/>
      <c r="AG1757" s="70"/>
      <c r="AH1757" s="70"/>
      <c r="AI1757" s="70"/>
      <c r="AJ1757" s="70"/>
      <c r="AK1757" s="70"/>
      <c r="AL1757" s="70"/>
      <c r="AM1757" s="70"/>
      <c r="AN1757" s="70"/>
      <c r="AO1757" s="70"/>
      <c r="AP1757" s="70"/>
      <c r="AQ1757" s="70"/>
      <c r="AR1757" s="70"/>
      <c r="AS1757" s="70"/>
      <c r="AT1757" s="70"/>
      <c r="AU1757" s="70"/>
      <c r="AV1757" s="70"/>
      <c r="AW1757" s="70"/>
      <c r="AX1757" s="70"/>
      <c r="AY1757" s="70"/>
      <c r="AZ1757" s="70"/>
      <c r="BA1757" s="70"/>
      <c r="BB1757" s="70"/>
      <c r="BC1757" s="70"/>
      <c r="BD1757" s="70"/>
      <c r="BE1757" s="70"/>
      <c r="BF1757" s="70"/>
      <c r="BG1757" s="70"/>
      <c r="BH1757" s="70"/>
      <c r="BI1757" s="70"/>
      <c r="BJ1757" s="70"/>
      <c r="BK1757" s="70"/>
      <c r="BL1757" s="70"/>
      <c r="BM1757" s="70"/>
      <c r="BN1757" s="70"/>
      <c r="BO1757" s="70"/>
      <c r="BP1757" s="70"/>
      <c r="BQ1757" s="70"/>
      <c r="BR1757" s="70"/>
      <c r="BS1757" s="70"/>
      <c r="BT1757" s="70"/>
      <c r="BU1757" s="70"/>
      <c r="BV1757" s="70"/>
      <c r="BW1757" s="70"/>
      <c r="BX1757" s="70"/>
      <c r="BY1757" s="70"/>
      <c r="BZ1757" s="70"/>
      <c r="CA1757" s="70"/>
    </row>
    <row r="1758" spans="2:79" s="67" customFormat="1" hidden="1">
      <c r="B1758" s="85"/>
      <c r="C1758" s="86"/>
      <c r="D1758" s="250"/>
      <c r="E1758" s="84"/>
      <c r="F1758" s="70"/>
      <c r="G1758" s="70"/>
      <c r="H1758" s="70"/>
      <c r="I1758" s="70"/>
      <c r="J1758" s="70"/>
      <c r="K1758" s="70"/>
      <c r="L1758" s="70"/>
      <c r="M1758" s="70"/>
      <c r="N1758" s="70"/>
      <c r="O1758" s="70"/>
      <c r="P1758" s="70"/>
      <c r="Q1758" s="70"/>
      <c r="R1758" s="70"/>
      <c r="S1758" s="70"/>
      <c r="T1758" s="70"/>
      <c r="U1758" s="70"/>
      <c r="V1758" s="70"/>
      <c r="W1758" s="70"/>
      <c r="X1758" s="70"/>
      <c r="Y1758" s="70"/>
      <c r="Z1758" s="70"/>
      <c r="AA1758" s="70"/>
      <c r="AB1758" s="70"/>
      <c r="AC1758" s="70"/>
      <c r="AD1758" s="70"/>
      <c r="AE1758" s="70"/>
      <c r="AF1758" s="70"/>
      <c r="AG1758" s="70"/>
      <c r="AH1758" s="70"/>
      <c r="AI1758" s="70"/>
      <c r="AJ1758" s="70"/>
      <c r="AK1758" s="70"/>
      <c r="AL1758" s="70"/>
      <c r="AM1758" s="70"/>
      <c r="AN1758" s="70"/>
      <c r="AO1758" s="70"/>
      <c r="AP1758" s="70"/>
      <c r="AQ1758" s="70"/>
      <c r="AR1758" s="70"/>
      <c r="AS1758" s="70"/>
      <c r="AT1758" s="70"/>
      <c r="AU1758" s="70"/>
      <c r="AV1758" s="70"/>
      <c r="AW1758" s="70"/>
      <c r="AX1758" s="70"/>
      <c r="AY1758" s="70"/>
      <c r="AZ1758" s="70"/>
      <c r="BA1758" s="70"/>
      <c r="BB1758" s="70"/>
      <c r="BC1758" s="70"/>
      <c r="BD1758" s="70"/>
      <c r="BE1758" s="70"/>
      <c r="BF1758" s="70"/>
      <c r="BG1758" s="70"/>
      <c r="BH1758" s="70"/>
      <c r="BI1758" s="70"/>
      <c r="BJ1758" s="70"/>
      <c r="BK1758" s="70"/>
      <c r="BL1758" s="70"/>
      <c r="BM1758" s="70"/>
      <c r="BN1758" s="70"/>
      <c r="BO1758" s="70"/>
      <c r="BP1758" s="70"/>
      <c r="BQ1758" s="70"/>
      <c r="BR1758" s="70"/>
      <c r="BS1758" s="70"/>
      <c r="BT1758" s="70"/>
      <c r="BU1758" s="70"/>
      <c r="BV1758" s="70"/>
      <c r="BW1758" s="70"/>
      <c r="BX1758" s="70"/>
      <c r="BY1758" s="70"/>
      <c r="BZ1758" s="70"/>
      <c r="CA1758" s="70"/>
    </row>
    <row r="1759" spans="2:79" s="67" customFormat="1" hidden="1">
      <c r="B1759" s="85"/>
      <c r="C1759" s="86"/>
      <c r="D1759" s="250"/>
      <c r="E1759" s="84"/>
      <c r="F1759" s="70"/>
      <c r="G1759" s="70"/>
      <c r="H1759" s="70"/>
      <c r="I1759" s="70"/>
      <c r="J1759" s="70"/>
      <c r="K1759" s="70"/>
      <c r="L1759" s="70"/>
      <c r="M1759" s="70"/>
      <c r="N1759" s="70"/>
      <c r="O1759" s="70"/>
      <c r="P1759" s="70"/>
      <c r="Q1759" s="70"/>
      <c r="R1759" s="70"/>
      <c r="S1759" s="70"/>
      <c r="T1759" s="70"/>
      <c r="U1759" s="70"/>
      <c r="V1759" s="70"/>
      <c r="W1759" s="70"/>
      <c r="X1759" s="70"/>
      <c r="Y1759" s="70"/>
      <c r="Z1759" s="70"/>
      <c r="AA1759" s="70"/>
      <c r="AB1759" s="70"/>
      <c r="AC1759" s="70"/>
      <c r="AD1759" s="70"/>
      <c r="AE1759" s="70"/>
      <c r="AF1759" s="70"/>
      <c r="AG1759" s="70"/>
      <c r="AH1759" s="70"/>
      <c r="AI1759" s="70"/>
      <c r="AJ1759" s="70"/>
      <c r="AK1759" s="70"/>
      <c r="AL1759" s="70"/>
      <c r="AM1759" s="70"/>
      <c r="AN1759" s="70"/>
      <c r="AO1759" s="70"/>
      <c r="AP1759" s="70"/>
      <c r="AQ1759" s="70"/>
      <c r="AR1759" s="70"/>
      <c r="AS1759" s="70"/>
      <c r="AT1759" s="70"/>
      <c r="AU1759" s="70"/>
      <c r="AV1759" s="70"/>
      <c r="AW1759" s="70"/>
      <c r="AX1759" s="70"/>
      <c r="AY1759" s="70"/>
      <c r="AZ1759" s="70"/>
      <c r="BA1759" s="70"/>
      <c r="BB1759" s="70"/>
      <c r="BC1759" s="70"/>
      <c r="BD1759" s="70"/>
      <c r="BE1759" s="70"/>
      <c r="BF1759" s="70"/>
      <c r="BG1759" s="70"/>
      <c r="BH1759" s="70"/>
      <c r="BI1759" s="70"/>
      <c r="BJ1759" s="70"/>
      <c r="BK1759" s="70"/>
      <c r="BL1759" s="70"/>
      <c r="BM1759" s="70"/>
      <c r="BN1759" s="70"/>
      <c r="BO1759" s="70"/>
      <c r="BP1759" s="70"/>
      <c r="BQ1759" s="70"/>
      <c r="BR1759" s="70"/>
      <c r="BS1759" s="70"/>
      <c r="BT1759" s="70"/>
      <c r="BU1759" s="70"/>
      <c r="BV1759" s="70"/>
      <c r="BW1759" s="70"/>
      <c r="BX1759" s="70"/>
      <c r="BY1759" s="70"/>
      <c r="BZ1759" s="70"/>
      <c r="CA1759" s="70"/>
    </row>
    <row r="1760" spans="2:79" s="67" customFormat="1" hidden="1">
      <c r="B1760" s="85"/>
      <c r="C1760" s="86"/>
      <c r="D1760" s="250"/>
      <c r="E1760" s="84"/>
      <c r="F1760" s="70"/>
      <c r="G1760" s="70"/>
      <c r="H1760" s="70"/>
      <c r="I1760" s="70"/>
      <c r="J1760" s="70"/>
      <c r="K1760" s="70"/>
      <c r="L1760" s="70"/>
      <c r="M1760" s="70"/>
      <c r="N1760" s="70"/>
      <c r="O1760" s="70"/>
      <c r="P1760" s="70"/>
      <c r="Q1760" s="70"/>
      <c r="R1760" s="70"/>
      <c r="S1760" s="70"/>
      <c r="T1760" s="70"/>
      <c r="U1760" s="70"/>
      <c r="V1760" s="70"/>
      <c r="W1760" s="70"/>
      <c r="X1760" s="70"/>
      <c r="Y1760" s="70"/>
      <c r="Z1760" s="70"/>
      <c r="AA1760" s="70"/>
      <c r="AB1760" s="70"/>
      <c r="AC1760" s="70"/>
      <c r="AD1760" s="70"/>
      <c r="AE1760" s="70"/>
      <c r="AF1760" s="70"/>
      <c r="AG1760" s="70"/>
      <c r="AH1760" s="70"/>
      <c r="AI1760" s="70"/>
      <c r="AJ1760" s="70"/>
      <c r="AK1760" s="70"/>
      <c r="AL1760" s="70"/>
      <c r="AM1760" s="70"/>
      <c r="AN1760" s="70"/>
      <c r="AO1760" s="70"/>
      <c r="AP1760" s="70"/>
      <c r="AQ1760" s="70"/>
      <c r="AR1760" s="70"/>
      <c r="AS1760" s="70"/>
      <c r="AT1760" s="70"/>
      <c r="AU1760" s="70"/>
      <c r="AV1760" s="70"/>
      <c r="AW1760" s="70"/>
      <c r="AX1760" s="70"/>
      <c r="AY1760" s="70"/>
      <c r="AZ1760" s="70"/>
      <c r="BA1760" s="70"/>
      <c r="BB1760" s="70"/>
      <c r="BC1760" s="70"/>
      <c r="BD1760" s="70"/>
      <c r="BE1760" s="70"/>
      <c r="BF1760" s="70"/>
      <c r="BG1760" s="70"/>
      <c r="BH1760" s="70"/>
      <c r="BI1760" s="70"/>
      <c r="BJ1760" s="70"/>
      <c r="BK1760" s="70"/>
      <c r="BL1760" s="70"/>
      <c r="BM1760" s="70"/>
      <c r="BN1760" s="70"/>
      <c r="BO1760" s="70"/>
      <c r="BP1760" s="70"/>
      <c r="BQ1760" s="70"/>
      <c r="BR1760" s="70"/>
      <c r="BS1760" s="70"/>
      <c r="BT1760" s="70"/>
      <c r="BU1760" s="70"/>
      <c r="BV1760" s="70"/>
      <c r="BW1760" s="70"/>
      <c r="BX1760" s="70"/>
      <c r="BY1760" s="70"/>
      <c r="BZ1760" s="70"/>
      <c r="CA1760" s="70"/>
    </row>
    <row r="1761" spans="2:79" s="67" customFormat="1" hidden="1">
      <c r="B1761" s="85"/>
      <c r="C1761" s="86"/>
      <c r="D1761" s="250"/>
      <c r="E1761" s="84"/>
      <c r="F1761" s="70"/>
      <c r="G1761" s="70"/>
      <c r="H1761" s="70"/>
      <c r="I1761" s="70"/>
      <c r="J1761" s="70"/>
      <c r="K1761" s="70"/>
      <c r="L1761" s="70"/>
      <c r="M1761" s="70"/>
      <c r="N1761" s="70"/>
      <c r="O1761" s="70"/>
      <c r="P1761" s="70"/>
      <c r="Q1761" s="70"/>
      <c r="R1761" s="70"/>
      <c r="S1761" s="70"/>
      <c r="T1761" s="70"/>
      <c r="U1761" s="70"/>
      <c r="V1761" s="70"/>
      <c r="W1761" s="70"/>
      <c r="X1761" s="70"/>
      <c r="Y1761" s="70"/>
      <c r="Z1761" s="70"/>
      <c r="AA1761" s="70"/>
      <c r="AB1761" s="70"/>
      <c r="AC1761" s="70"/>
      <c r="AD1761" s="70"/>
      <c r="AE1761" s="70"/>
      <c r="AF1761" s="70"/>
      <c r="AG1761" s="70"/>
      <c r="AH1761" s="70"/>
      <c r="AI1761" s="70"/>
      <c r="AJ1761" s="70"/>
      <c r="AK1761" s="70"/>
      <c r="AL1761" s="70"/>
      <c r="AM1761" s="70"/>
      <c r="AN1761" s="70"/>
      <c r="AO1761" s="70"/>
      <c r="AP1761" s="70"/>
      <c r="AQ1761" s="70"/>
      <c r="AR1761" s="70"/>
      <c r="AS1761" s="70"/>
      <c r="AT1761" s="70"/>
      <c r="AU1761" s="70"/>
      <c r="AV1761" s="70"/>
      <c r="AW1761" s="70"/>
      <c r="AX1761" s="70"/>
      <c r="AY1761" s="70"/>
      <c r="AZ1761" s="70"/>
      <c r="BA1761" s="70"/>
      <c r="BB1761" s="70"/>
      <c r="BC1761" s="70"/>
      <c r="BD1761" s="70"/>
      <c r="BE1761" s="70"/>
      <c r="BF1761" s="70"/>
      <c r="BG1761" s="70"/>
      <c r="BH1761" s="70"/>
      <c r="BI1761" s="70"/>
      <c r="BJ1761" s="70"/>
      <c r="BK1761" s="70"/>
      <c r="BL1761" s="70"/>
      <c r="BM1761" s="70"/>
      <c r="BN1761" s="70"/>
      <c r="BO1761" s="70"/>
      <c r="BP1761" s="70"/>
      <c r="BQ1761" s="70"/>
      <c r="BR1761" s="70"/>
      <c r="BS1761" s="70"/>
      <c r="BT1761" s="70"/>
      <c r="BU1761" s="70"/>
      <c r="BV1761" s="70"/>
      <c r="BW1761" s="70"/>
      <c r="BX1761" s="70"/>
      <c r="BY1761" s="70"/>
      <c r="BZ1761" s="70"/>
      <c r="CA1761" s="70"/>
    </row>
    <row r="1762" spans="2:79" s="67" customFormat="1" hidden="1">
      <c r="B1762" s="85"/>
      <c r="C1762" s="86"/>
      <c r="D1762" s="250"/>
      <c r="E1762" s="84"/>
      <c r="F1762" s="70"/>
      <c r="G1762" s="70"/>
      <c r="H1762" s="70"/>
      <c r="I1762" s="70"/>
      <c r="J1762" s="70"/>
      <c r="K1762" s="70"/>
      <c r="L1762" s="70"/>
      <c r="M1762" s="70"/>
      <c r="N1762" s="70"/>
      <c r="O1762" s="70"/>
      <c r="P1762" s="70"/>
      <c r="Q1762" s="70"/>
      <c r="R1762" s="70"/>
      <c r="S1762" s="70"/>
      <c r="T1762" s="70"/>
      <c r="U1762" s="70"/>
      <c r="V1762" s="70"/>
      <c r="W1762" s="70"/>
      <c r="X1762" s="70"/>
      <c r="Y1762" s="70"/>
      <c r="Z1762" s="70"/>
      <c r="AA1762" s="70"/>
      <c r="AB1762" s="70"/>
      <c r="AC1762" s="70"/>
      <c r="AD1762" s="70"/>
      <c r="AE1762" s="70"/>
      <c r="AF1762" s="70"/>
      <c r="AG1762" s="70"/>
      <c r="AH1762" s="70"/>
      <c r="AI1762" s="70"/>
      <c r="AJ1762" s="70"/>
      <c r="AK1762" s="70"/>
      <c r="AL1762" s="70"/>
      <c r="AM1762" s="70"/>
      <c r="AN1762" s="70"/>
      <c r="AO1762" s="70"/>
      <c r="AP1762" s="70"/>
      <c r="AQ1762" s="70"/>
      <c r="AR1762" s="70"/>
      <c r="AS1762" s="70"/>
      <c r="AT1762" s="70"/>
      <c r="AU1762" s="70"/>
      <c r="AV1762" s="70"/>
      <c r="AW1762" s="70"/>
      <c r="AX1762" s="70"/>
      <c r="AY1762" s="70"/>
      <c r="AZ1762" s="70"/>
      <c r="BA1762" s="70"/>
      <c r="BB1762" s="70"/>
      <c r="BC1762" s="70"/>
      <c r="BD1762" s="70"/>
      <c r="BE1762" s="70"/>
      <c r="BF1762" s="70"/>
      <c r="BG1762" s="70"/>
      <c r="BH1762" s="70"/>
      <c r="BI1762" s="70"/>
      <c r="BJ1762" s="70"/>
      <c r="BK1762" s="70"/>
      <c r="BL1762" s="70"/>
      <c r="BM1762" s="70"/>
      <c r="BN1762" s="70"/>
      <c r="BO1762" s="70"/>
      <c r="BP1762" s="70"/>
      <c r="BQ1762" s="70"/>
      <c r="BR1762" s="70"/>
      <c r="BS1762" s="70"/>
      <c r="BT1762" s="70"/>
      <c r="BU1762" s="70"/>
      <c r="BV1762" s="70"/>
      <c r="BW1762" s="70"/>
      <c r="BX1762" s="70"/>
      <c r="BY1762" s="70"/>
      <c r="BZ1762" s="70"/>
      <c r="CA1762" s="70"/>
    </row>
    <row r="1763" spans="2:79" s="67" customFormat="1" hidden="1">
      <c r="B1763" s="85"/>
      <c r="C1763" s="86"/>
      <c r="D1763" s="250"/>
      <c r="E1763" s="84"/>
      <c r="F1763" s="70"/>
      <c r="G1763" s="70"/>
      <c r="H1763" s="70"/>
      <c r="I1763" s="70"/>
      <c r="J1763" s="70"/>
      <c r="K1763" s="70"/>
      <c r="L1763" s="70"/>
      <c r="M1763" s="70"/>
      <c r="N1763" s="70"/>
      <c r="O1763" s="70"/>
      <c r="P1763" s="70"/>
      <c r="Q1763" s="70"/>
      <c r="R1763" s="70"/>
      <c r="S1763" s="70"/>
      <c r="T1763" s="70"/>
      <c r="U1763" s="70"/>
      <c r="V1763" s="70"/>
      <c r="W1763" s="70"/>
      <c r="X1763" s="70"/>
      <c r="Y1763" s="70"/>
      <c r="Z1763" s="70"/>
      <c r="AA1763" s="70"/>
      <c r="AB1763" s="70"/>
      <c r="AC1763" s="70"/>
      <c r="AD1763" s="70"/>
      <c r="AE1763" s="70"/>
      <c r="AF1763" s="70"/>
      <c r="AG1763" s="70"/>
      <c r="AH1763" s="70"/>
      <c r="AI1763" s="70"/>
      <c r="AJ1763" s="70"/>
      <c r="AK1763" s="70"/>
      <c r="AL1763" s="70"/>
      <c r="AM1763" s="70"/>
      <c r="AN1763" s="70"/>
      <c r="AO1763" s="70"/>
      <c r="AP1763" s="70"/>
      <c r="AQ1763" s="70"/>
      <c r="AR1763" s="70"/>
      <c r="AS1763" s="70"/>
      <c r="AT1763" s="70"/>
      <c r="AU1763" s="70"/>
      <c r="AV1763" s="70"/>
      <c r="AW1763" s="70"/>
      <c r="AX1763" s="70"/>
      <c r="AY1763" s="70"/>
      <c r="AZ1763" s="70"/>
      <c r="BA1763" s="70"/>
      <c r="BB1763" s="70"/>
      <c r="BC1763" s="70"/>
      <c r="BD1763" s="70"/>
      <c r="BE1763" s="70"/>
      <c r="BF1763" s="70"/>
      <c r="BG1763" s="70"/>
      <c r="BH1763" s="70"/>
      <c r="BI1763" s="70"/>
      <c r="BJ1763" s="70"/>
      <c r="BK1763" s="70"/>
      <c r="BL1763" s="70"/>
      <c r="BM1763" s="70"/>
      <c r="BN1763" s="70"/>
      <c r="BO1763" s="70"/>
      <c r="BP1763" s="70"/>
      <c r="BQ1763" s="70"/>
      <c r="BR1763" s="70"/>
      <c r="BS1763" s="70"/>
      <c r="BT1763" s="70"/>
      <c r="BU1763" s="70"/>
      <c r="BV1763" s="70"/>
      <c r="BW1763" s="70"/>
      <c r="BX1763" s="70"/>
      <c r="BY1763" s="70"/>
      <c r="BZ1763" s="70"/>
      <c r="CA1763" s="70"/>
    </row>
    <row r="1764" spans="2:79" s="67" customFormat="1" hidden="1">
      <c r="B1764" s="85"/>
      <c r="C1764" s="86"/>
      <c r="D1764" s="250"/>
      <c r="E1764" s="84"/>
      <c r="F1764" s="70"/>
      <c r="G1764" s="70"/>
      <c r="H1764" s="70"/>
      <c r="I1764" s="70"/>
      <c r="J1764" s="70"/>
      <c r="K1764" s="70"/>
      <c r="L1764" s="70"/>
      <c r="M1764" s="70"/>
      <c r="N1764" s="70"/>
      <c r="O1764" s="70"/>
      <c r="P1764" s="70"/>
      <c r="Q1764" s="70"/>
      <c r="R1764" s="70"/>
      <c r="S1764" s="70"/>
      <c r="T1764" s="70"/>
      <c r="U1764" s="70"/>
      <c r="V1764" s="70"/>
      <c r="W1764" s="70"/>
      <c r="X1764" s="70"/>
      <c r="Y1764" s="70"/>
      <c r="Z1764" s="70"/>
      <c r="AA1764" s="70"/>
      <c r="AB1764" s="70"/>
      <c r="AC1764" s="70"/>
      <c r="AD1764" s="70"/>
      <c r="AE1764" s="70"/>
      <c r="AF1764" s="70"/>
      <c r="AG1764" s="70"/>
      <c r="AH1764" s="70"/>
      <c r="AI1764" s="70"/>
      <c r="AJ1764" s="70"/>
      <c r="AK1764" s="70"/>
      <c r="AL1764" s="70"/>
      <c r="AM1764" s="70"/>
      <c r="AN1764" s="70"/>
      <c r="AO1764" s="70"/>
      <c r="AP1764" s="70"/>
      <c r="AQ1764" s="70"/>
      <c r="AR1764" s="70"/>
      <c r="AS1764" s="70"/>
      <c r="AT1764" s="70"/>
      <c r="AU1764" s="70"/>
      <c r="AV1764" s="70"/>
      <c r="AW1764" s="70"/>
      <c r="AX1764" s="70"/>
      <c r="AY1764" s="70"/>
      <c r="AZ1764" s="70"/>
      <c r="BA1764" s="70"/>
      <c r="BB1764" s="70"/>
      <c r="BC1764" s="70"/>
      <c r="BD1764" s="70"/>
      <c r="BE1764" s="70"/>
      <c r="BF1764" s="70"/>
      <c r="BG1764" s="70"/>
      <c r="BH1764" s="70"/>
      <c r="BI1764" s="70"/>
      <c r="BJ1764" s="70"/>
      <c r="BK1764" s="70"/>
      <c r="BL1764" s="70"/>
      <c r="BM1764" s="70"/>
      <c r="BN1764" s="70"/>
      <c r="BO1764" s="70"/>
      <c r="BP1764" s="70"/>
      <c r="BQ1764" s="70"/>
      <c r="BR1764" s="70"/>
      <c r="BS1764" s="70"/>
      <c r="BT1764" s="70"/>
      <c r="BU1764" s="70"/>
      <c r="BV1764" s="70"/>
      <c r="BW1764" s="70"/>
      <c r="BX1764" s="70"/>
      <c r="BY1764" s="70"/>
      <c r="BZ1764" s="70"/>
      <c r="CA1764" s="70"/>
    </row>
    <row r="1765" spans="2:79" s="67" customFormat="1" hidden="1">
      <c r="B1765" s="85"/>
      <c r="C1765" s="86"/>
      <c r="D1765" s="250"/>
      <c r="E1765" s="84"/>
      <c r="F1765" s="70"/>
      <c r="G1765" s="70"/>
      <c r="H1765" s="70"/>
      <c r="I1765" s="70"/>
      <c r="J1765" s="70"/>
      <c r="K1765" s="70"/>
      <c r="L1765" s="70"/>
      <c r="M1765" s="70"/>
      <c r="N1765" s="70"/>
      <c r="O1765" s="70"/>
      <c r="P1765" s="70"/>
      <c r="Q1765" s="70"/>
      <c r="R1765" s="70"/>
      <c r="S1765" s="70"/>
      <c r="T1765" s="70"/>
      <c r="U1765" s="70"/>
      <c r="V1765" s="70"/>
      <c r="W1765" s="70"/>
      <c r="X1765" s="70"/>
      <c r="Y1765" s="70"/>
      <c r="Z1765" s="70"/>
      <c r="AA1765" s="70"/>
      <c r="AB1765" s="70"/>
      <c r="AC1765" s="70"/>
      <c r="AD1765" s="70"/>
      <c r="AE1765" s="70"/>
      <c r="AF1765" s="70"/>
      <c r="AG1765" s="70"/>
      <c r="AH1765" s="70"/>
      <c r="AI1765" s="70"/>
      <c r="AJ1765" s="70"/>
      <c r="AK1765" s="70"/>
      <c r="AL1765" s="70"/>
      <c r="AM1765" s="70"/>
      <c r="AN1765" s="70"/>
      <c r="AO1765" s="70"/>
      <c r="AP1765" s="70"/>
      <c r="AQ1765" s="70"/>
      <c r="AR1765" s="70"/>
      <c r="AS1765" s="70"/>
      <c r="AT1765" s="70"/>
      <c r="AU1765" s="70"/>
      <c r="AV1765" s="70"/>
      <c r="AW1765" s="70"/>
      <c r="AX1765" s="70"/>
      <c r="AY1765" s="70"/>
      <c r="AZ1765" s="70"/>
      <c r="BA1765" s="70"/>
      <c r="BB1765" s="70"/>
      <c r="BC1765" s="70"/>
      <c r="BD1765" s="70"/>
      <c r="BE1765" s="70"/>
      <c r="BF1765" s="70"/>
      <c r="BG1765" s="70"/>
      <c r="BH1765" s="70"/>
      <c r="BI1765" s="70"/>
      <c r="BJ1765" s="70"/>
      <c r="BK1765" s="70"/>
      <c r="BL1765" s="70"/>
      <c r="BM1765" s="70"/>
      <c r="BN1765" s="70"/>
      <c r="BO1765" s="70"/>
      <c r="BP1765" s="70"/>
      <c r="BQ1765" s="70"/>
      <c r="BR1765" s="70"/>
      <c r="BS1765" s="70"/>
      <c r="BT1765" s="70"/>
      <c r="BU1765" s="70"/>
      <c r="BV1765" s="70"/>
      <c r="BW1765" s="70"/>
      <c r="BX1765" s="70"/>
      <c r="BY1765" s="70"/>
      <c r="BZ1765" s="70"/>
      <c r="CA1765" s="70"/>
    </row>
    <row r="1766" spans="2:79" s="67" customFormat="1" hidden="1">
      <c r="B1766" s="85"/>
      <c r="C1766" s="86"/>
      <c r="D1766" s="250"/>
      <c r="E1766" s="84"/>
      <c r="F1766" s="70"/>
      <c r="G1766" s="70"/>
      <c r="H1766" s="70"/>
      <c r="I1766" s="70"/>
      <c r="J1766" s="70"/>
      <c r="K1766" s="70"/>
      <c r="L1766" s="70"/>
      <c r="M1766" s="70"/>
      <c r="N1766" s="70"/>
      <c r="O1766" s="70"/>
      <c r="P1766" s="70"/>
      <c r="Q1766" s="70"/>
      <c r="R1766" s="70"/>
      <c r="S1766" s="70"/>
      <c r="T1766" s="70"/>
      <c r="U1766" s="70"/>
      <c r="V1766" s="70"/>
      <c r="W1766" s="70"/>
      <c r="X1766" s="70"/>
      <c r="Y1766" s="70"/>
      <c r="Z1766" s="70"/>
      <c r="AA1766" s="70"/>
      <c r="AB1766" s="70"/>
      <c r="AC1766" s="70"/>
      <c r="AD1766" s="70"/>
      <c r="AE1766" s="70"/>
      <c r="AF1766" s="70"/>
      <c r="AG1766" s="70"/>
      <c r="AH1766" s="70"/>
      <c r="AI1766" s="70"/>
      <c r="AJ1766" s="70"/>
      <c r="AK1766" s="70"/>
      <c r="AL1766" s="70"/>
      <c r="AM1766" s="70"/>
      <c r="AN1766" s="70"/>
      <c r="AO1766" s="70"/>
      <c r="AP1766" s="70"/>
      <c r="AQ1766" s="70"/>
      <c r="AR1766" s="70"/>
      <c r="AS1766" s="70"/>
      <c r="AT1766" s="70"/>
      <c r="AU1766" s="70"/>
      <c r="AV1766" s="70"/>
      <c r="AW1766" s="70"/>
      <c r="AX1766" s="70"/>
      <c r="AY1766" s="70"/>
      <c r="AZ1766" s="70"/>
      <c r="BA1766" s="70"/>
      <c r="BB1766" s="70"/>
      <c r="BC1766" s="70"/>
      <c r="BD1766" s="70"/>
      <c r="BE1766" s="70"/>
      <c r="BF1766" s="70"/>
      <c r="BG1766" s="70"/>
      <c r="BH1766" s="70"/>
      <c r="BI1766" s="70"/>
      <c r="BJ1766" s="70"/>
      <c r="BK1766" s="70"/>
      <c r="BL1766" s="70"/>
      <c r="BM1766" s="70"/>
      <c r="BN1766" s="70"/>
      <c r="BO1766" s="70"/>
      <c r="BP1766" s="70"/>
      <c r="BQ1766" s="70"/>
      <c r="BR1766" s="70"/>
      <c r="BS1766" s="70"/>
      <c r="BT1766" s="70"/>
      <c r="BU1766" s="70"/>
      <c r="BV1766" s="70"/>
      <c r="BW1766" s="70"/>
      <c r="BX1766" s="70"/>
      <c r="BY1766" s="70"/>
      <c r="BZ1766" s="70"/>
      <c r="CA1766" s="70"/>
    </row>
    <row r="1767" spans="2:79" s="67" customFormat="1" hidden="1">
      <c r="B1767" s="85"/>
      <c r="C1767" s="86"/>
      <c r="D1767" s="250"/>
      <c r="E1767" s="84"/>
      <c r="F1767" s="70"/>
      <c r="G1767" s="70"/>
      <c r="H1767" s="70"/>
      <c r="I1767" s="70"/>
      <c r="J1767" s="70"/>
      <c r="K1767" s="70"/>
      <c r="L1767" s="70"/>
      <c r="M1767" s="70"/>
      <c r="N1767" s="70"/>
      <c r="O1767" s="70"/>
      <c r="P1767" s="70"/>
      <c r="Q1767" s="70"/>
      <c r="R1767" s="70"/>
      <c r="S1767" s="70"/>
      <c r="T1767" s="70"/>
      <c r="U1767" s="70"/>
      <c r="V1767" s="70"/>
      <c r="W1767" s="70"/>
      <c r="X1767" s="70"/>
      <c r="Y1767" s="70"/>
      <c r="Z1767" s="70"/>
      <c r="AA1767" s="70"/>
      <c r="AB1767" s="70"/>
      <c r="AC1767" s="70"/>
      <c r="AD1767" s="70"/>
      <c r="AE1767" s="70"/>
      <c r="AF1767" s="70"/>
      <c r="AG1767" s="70"/>
      <c r="AH1767" s="70"/>
      <c r="AI1767" s="70"/>
      <c r="AJ1767" s="70"/>
      <c r="AK1767" s="70"/>
      <c r="AL1767" s="70"/>
      <c r="AM1767" s="70"/>
      <c r="AN1767" s="70"/>
      <c r="AO1767" s="70"/>
      <c r="AP1767" s="70"/>
      <c r="AQ1767" s="70"/>
      <c r="AR1767" s="70"/>
      <c r="AS1767" s="70"/>
      <c r="AT1767" s="70"/>
      <c r="AU1767" s="70"/>
      <c r="AV1767" s="70"/>
      <c r="AW1767" s="70"/>
      <c r="AX1767" s="70"/>
      <c r="AY1767" s="70"/>
      <c r="AZ1767" s="70"/>
      <c r="BA1767" s="70"/>
      <c r="BB1767" s="70"/>
      <c r="BC1767" s="70"/>
      <c r="BD1767" s="70"/>
      <c r="BE1767" s="70"/>
      <c r="BF1767" s="70"/>
      <c r="BG1767" s="70"/>
      <c r="BH1767" s="70"/>
      <c r="BI1767" s="70"/>
      <c r="BJ1767" s="70"/>
      <c r="BK1767" s="70"/>
      <c r="BL1767" s="70"/>
      <c r="BM1767" s="70"/>
      <c r="BN1767" s="70"/>
      <c r="BO1767" s="70"/>
      <c r="BP1767" s="70"/>
      <c r="BQ1767" s="70"/>
      <c r="BR1767" s="70"/>
      <c r="BS1767" s="70"/>
      <c r="BT1767" s="70"/>
      <c r="BU1767" s="70"/>
      <c r="BV1767" s="70"/>
      <c r="BW1767" s="70"/>
      <c r="BX1767" s="70"/>
      <c r="BY1767" s="70"/>
      <c r="BZ1767" s="70"/>
      <c r="CA1767" s="70"/>
    </row>
    <row r="1768" spans="2:79" s="67" customFormat="1" hidden="1">
      <c r="B1768" s="85"/>
      <c r="C1768" s="86"/>
      <c r="D1768" s="250"/>
      <c r="E1768" s="84"/>
      <c r="F1768" s="70"/>
      <c r="G1768" s="70"/>
      <c r="H1768" s="70"/>
      <c r="I1768" s="70"/>
      <c r="J1768" s="70"/>
      <c r="K1768" s="70"/>
      <c r="L1768" s="70"/>
      <c r="M1768" s="70"/>
      <c r="N1768" s="70"/>
      <c r="O1768" s="70"/>
      <c r="P1768" s="70"/>
      <c r="Q1768" s="70"/>
      <c r="R1768" s="70"/>
      <c r="S1768" s="70"/>
      <c r="T1768" s="70"/>
      <c r="U1768" s="70"/>
      <c r="V1768" s="70"/>
      <c r="W1768" s="70"/>
      <c r="X1768" s="70"/>
      <c r="Y1768" s="70"/>
      <c r="Z1768" s="70"/>
      <c r="AA1768" s="70"/>
      <c r="AB1768" s="70"/>
      <c r="AC1768" s="70"/>
      <c r="AD1768" s="70"/>
      <c r="AE1768" s="70"/>
      <c r="AF1768" s="70"/>
      <c r="AG1768" s="70"/>
      <c r="AH1768" s="70"/>
      <c r="AI1768" s="70"/>
      <c r="AJ1768" s="70"/>
      <c r="AK1768" s="70"/>
      <c r="AL1768" s="70"/>
      <c r="AM1768" s="70"/>
      <c r="AN1768" s="70"/>
      <c r="AO1768" s="70"/>
      <c r="AP1768" s="70"/>
      <c r="AQ1768" s="70"/>
      <c r="AR1768" s="70"/>
      <c r="AS1768" s="70"/>
      <c r="AT1768" s="70"/>
      <c r="AU1768" s="70"/>
      <c r="AV1768" s="70"/>
      <c r="AW1768" s="70"/>
      <c r="AX1768" s="70"/>
      <c r="AY1768" s="70"/>
      <c r="AZ1768" s="70"/>
      <c r="BA1768" s="70"/>
      <c r="BB1768" s="70"/>
      <c r="BC1768" s="70"/>
      <c r="BD1768" s="70"/>
      <c r="BE1768" s="70"/>
      <c r="BF1768" s="70"/>
      <c r="BG1768" s="70"/>
      <c r="BH1768" s="70"/>
      <c r="BI1768" s="70"/>
      <c r="BJ1768" s="70"/>
      <c r="BK1768" s="70"/>
      <c r="BL1768" s="70"/>
      <c r="BM1768" s="70"/>
      <c r="BN1768" s="70"/>
      <c r="BO1768" s="70"/>
      <c r="BP1768" s="70"/>
      <c r="BQ1768" s="70"/>
      <c r="BR1768" s="70"/>
      <c r="BS1768" s="70"/>
      <c r="BT1768" s="70"/>
      <c r="BU1768" s="70"/>
      <c r="BV1768" s="70"/>
      <c r="BW1768" s="70"/>
      <c r="BX1768" s="70"/>
      <c r="BY1768" s="70"/>
      <c r="BZ1768" s="70"/>
      <c r="CA1768" s="70"/>
    </row>
    <row r="1769" spans="2:79" s="67" customFormat="1" hidden="1">
      <c r="B1769" s="85"/>
      <c r="C1769" s="86"/>
      <c r="D1769" s="250"/>
      <c r="E1769" s="84"/>
      <c r="F1769" s="70"/>
      <c r="G1769" s="70"/>
      <c r="H1769" s="70"/>
      <c r="I1769" s="70"/>
      <c r="J1769" s="70"/>
      <c r="K1769" s="70"/>
      <c r="L1769" s="70"/>
      <c r="M1769" s="70"/>
      <c r="N1769" s="70"/>
      <c r="O1769" s="70"/>
      <c r="P1769" s="70"/>
      <c r="Q1769" s="70"/>
      <c r="R1769" s="70"/>
      <c r="S1769" s="70"/>
      <c r="T1769" s="70"/>
      <c r="U1769" s="70"/>
      <c r="V1769" s="70"/>
      <c r="W1769" s="70"/>
      <c r="X1769" s="70"/>
      <c r="Y1769" s="70"/>
      <c r="Z1769" s="70"/>
      <c r="AA1769" s="70"/>
      <c r="AB1769" s="70"/>
      <c r="AC1769" s="70"/>
      <c r="AD1769" s="70"/>
      <c r="AE1769" s="70"/>
      <c r="AF1769" s="70"/>
      <c r="AG1769" s="70"/>
      <c r="AH1769" s="70"/>
      <c r="AI1769" s="70"/>
      <c r="AJ1769" s="70"/>
      <c r="AK1769" s="70"/>
      <c r="AL1769" s="70"/>
      <c r="AM1769" s="70"/>
      <c r="AN1769" s="70"/>
      <c r="AO1769" s="70"/>
      <c r="AP1769" s="70"/>
      <c r="AQ1769" s="70"/>
      <c r="AR1769" s="70"/>
      <c r="AS1769" s="70"/>
      <c r="AT1769" s="70"/>
      <c r="AU1769" s="70"/>
      <c r="AV1769" s="70"/>
      <c r="AW1769" s="70"/>
      <c r="AX1769" s="70"/>
      <c r="AY1769" s="70"/>
      <c r="AZ1769" s="70"/>
      <c r="BA1769" s="70"/>
      <c r="BB1769" s="70"/>
      <c r="BC1769" s="70"/>
      <c r="BD1769" s="70"/>
      <c r="BE1769" s="70"/>
      <c r="BF1769" s="70"/>
      <c r="BG1769" s="70"/>
      <c r="BH1769" s="70"/>
      <c r="BI1769" s="70"/>
      <c r="BJ1769" s="70"/>
      <c r="BK1769" s="70"/>
      <c r="BL1769" s="70"/>
      <c r="BM1769" s="70"/>
      <c r="BN1769" s="70"/>
      <c r="BO1769" s="70"/>
      <c r="BP1769" s="70"/>
      <c r="BQ1769" s="70"/>
      <c r="BR1769" s="70"/>
      <c r="BS1769" s="70"/>
      <c r="BT1769" s="70"/>
      <c r="BU1769" s="70"/>
      <c r="BV1769" s="70"/>
      <c r="BW1769" s="70"/>
      <c r="BX1769" s="70"/>
      <c r="BY1769" s="70"/>
      <c r="BZ1769" s="70"/>
      <c r="CA1769" s="70"/>
    </row>
    <row r="1770" spans="2:79" s="67" customFormat="1" hidden="1">
      <c r="B1770" s="85"/>
      <c r="C1770" s="86"/>
      <c r="D1770" s="250"/>
      <c r="E1770" s="84"/>
      <c r="F1770" s="70"/>
      <c r="G1770" s="70"/>
      <c r="H1770" s="70"/>
      <c r="I1770" s="70"/>
      <c r="J1770" s="70"/>
      <c r="K1770" s="70"/>
      <c r="L1770" s="70"/>
      <c r="M1770" s="70"/>
      <c r="N1770" s="70"/>
      <c r="O1770" s="70"/>
      <c r="P1770" s="70"/>
      <c r="Q1770" s="70"/>
      <c r="R1770" s="70"/>
      <c r="S1770" s="70"/>
      <c r="T1770" s="70"/>
      <c r="U1770" s="70"/>
      <c r="V1770" s="70"/>
      <c r="W1770" s="70"/>
      <c r="X1770" s="70"/>
      <c r="Y1770" s="70"/>
      <c r="Z1770" s="70"/>
      <c r="AA1770" s="70"/>
      <c r="AB1770" s="70"/>
      <c r="AC1770" s="70"/>
      <c r="AD1770" s="70"/>
      <c r="AE1770" s="70"/>
      <c r="AF1770" s="70"/>
      <c r="AG1770" s="70"/>
      <c r="AH1770" s="70"/>
      <c r="AI1770" s="70"/>
      <c r="AJ1770" s="70"/>
      <c r="AK1770" s="70"/>
      <c r="AL1770" s="70"/>
      <c r="AM1770" s="70"/>
      <c r="AN1770" s="70"/>
      <c r="AO1770" s="70"/>
      <c r="AP1770" s="70"/>
      <c r="AQ1770" s="70"/>
      <c r="AR1770" s="70"/>
      <c r="AS1770" s="70"/>
      <c r="AT1770" s="70"/>
      <c r="AU1770" s="70"/>
      <c r="AV1770" s="70"/>
      <c r="AW1770" s="70"/>
      <c r="AX1770" s="70"/>
      <c r="AY1770" s="70"/>
      <c r="AZ1770" s="70"/>
      <c r="BA1770" s="70"/>
      <c r="BB1770" s="70"/>
      <c r="BC1770" s="70"/>
      <c r="BD1770" s="70"/>
      <c r="BE1770" s="70"/>
      <c r="BF1770" s="70"/>
      <c r="BG1770" s="70"/>
      <c r="BH1770" s="70"/>
      <c r="BI1770" s="70"/>
      <c r="BJ1770" s="70"/>
      <c r="BK1770" s="70"/>
      <c r="BL1770" s="70"/>
      <c r="BM1770" s="70"/>
      <c r="BN1770" s="70"/>
      <c r="BO1770" s="70"/>
      <c r="BP1770" s="70"/>
      <c r="BQ1770" s="70"/>
      <c r="BR1770" s="70"/>
      <c r="BS1770" s="70"/>
      <c r="BT1770" s="70"/>
      <c r="BU1770" s="70"/>
      <c r="BV1770" s="70"/>
      <c r="BW1770" s="70"/>
      <c r="BX1770" s="70"/>
      <c r="BY1770" s="70"/>
      <c r="BZ1770" s="70"/>
      <c r="CA1770" s="70"/>
    </row>
    <row r="1771" spans="2:79" s="67" customFormat="1" hidden="1">
      <c r="B1771" s="85"/>
      <c r="C1771" s="86"/>
      <c r="D1771" s="250"/>
      <c r="E1771" s="84"/>
      <c r="F1771" s="70"/>
      <c r="G1771" s="70"/>
      <c r="H1771" s="70"/>
      <c r="I1771" s="70"/>
      <c r="J1771" s="70"/>
      <c r="K1771" s="70"/>
      <c r="L1771" s="70"/>
      <c r="M1771" s="70"/>
      <c r="N1771" s="70"/>
      <c r="O1771" s="70"/>
      <c r="P1771" s="70"/>
      <c r="Q1771" s="70"/>
      <c r="R1771" s="70"/>
      <c r="S1771" s="70"/>
      <c r="T1771" s="70"/>
      <c r="U1771" s="70"/>
      <c r="V1771" s="70"/>
      <c r="W1771" s="70"/>
      <c r="X1771" s="70"/>
      <c r="Y1771" s="70"/>
      <c r="Z1771" s="70"/>
      <c r="AA1771" s="70"/>
      <c r="AB1771" s="70"/>
      <c r="AC1771" s="70"/>
      <c r="AD1771" s="70"/>
      <c r="AE1771" s="70"/>
      <c r="AF1771" s="70"/>
      <c r="AG1771" s="70"/>
      <c r="AH1771" s="70"/>
      <c r="AI1771" s="70"/>
      <c r="AJ1771" s="70"/>
      <c r="AK1771" s="70"/>
      <c r="AL1771" s="70"/>
      <c r="AM1771" s="70"/>
      <c r="AN1771" s="70"/>
      <c r="AO1771" s="70"/>
      <c r="AP1771" s="70"/>
      <c r="AQ1771" s="70"/>
      <c r="AR1771" s="70"/>
      <c r="AS1771" s="70"/>
      <c r="AT1771" s="70"/>
      <c r="AU1771" s="70"/>
      <c r="AV1771" s="70"/>
      <c r="AW1771" s="70"/>
      <c r="AX1771" s="70"/>
      <c r="AY1771" s="70"/>
      <c r="AZ1771" s="70"/>
      <c r="BA1771" s="70"/>
      <c r="BB1771" s="70"/>
      <c r="BC1771" s="70"/>
      <c r="BD1771" s="70"/>
      <c r="BE1771" s="70"/>
      <c r="BF1771" s="70"/>
      <c r="BG1771" s="70"/>
      <c r="BH1771" s="70"/>
      <c r="BI1771" s="70"/>
      <c r="BJ1771" s="70"/>
      <c r="BK1771" s="70"/>
      <c r="BL1771" s="70"/>
      <c r="BM1771" s="70"/>
      <c r="BN1771" s="70"/>
      <c r="BO1771" s="70"/>
      <c r="BP1771" s="70"/>
      <c r="BQ1771" s="70"/>
      <c r="BR1771" s="70"/>
      <c r="BS1771" s="70"/>
      <c r="BT1771" s="70"/>
      <c r="BU1771" s="70"/>
      <c r="BV1771" s="70"/>
      <c r="BW1771" s="70"/>
      <c r="BX1771" s="70"/>
      <c r="BY1771" s="70"/>
      <c r="BZ1771" s="70"/>
      <c r="CA1771" s="70"/>
    </row>
    <row r="1772" spans="2:79" s="67" customFormat="1" hidden="1">
      <c r="B1772" s="85"/>
      <c r="C1772" s="86"/>
      <c r="D1772" s="250"/>
      <c r="E1772" s="84"/>
      <c r="F1772" s="70"/>
      <c r="G1772" s="70"/>
      <c r="H1772" s="70"/>
      <c r="I1772" s="70"/>
      <c r="J1772" s="70"/>
      <c r="K1772" s="70"/>
      <c r="L1772" s="70"/>
      <c r="M1772" s="70"/>
      <c r="N1772" s="70"/>
      <c r="O1772" s="70"/>
      <c r="P1772" s="70"/>
      <c r="Q1772" s="70"/>
      <c r="R1772" s="70"/>
      <c r="S1772" s="70"/>
      <c r="T1772" s="70"/>
      <c r="U1772" s="70"/>
      <c r="V1772" s="70"/>
      <c r="W1772" s="70"/>
      <c r="X1772" s="70"/>
      <c r="Y1772" s="70"/>
      <c r="Z1772" s="70"/>
      <c r="AA1772" s="70"/>
      <c r="AB1772" s="70"/>
      <c r="AC1772" s="70"/>
      <c r="AD1772" s="70"/>
      <c r="AE1772" s="70"/>
      <c r="AF1772" s="70"/>
      <c r="AG1772" s="70"/>
      <c r="AH1772" s="70"/>
      <c r="AI1772" s="70"/>
      <c r="AJ1772" s="70"/>
      <c r="AK1772" s="70"/>
      <c r="AL1772" s="70"/>
      <c r="AM1772" s="70"/>
      <c r="AN1772" s="70"/>
      <c r="AO1772" s="70"/>
      <c r="AP1772" s="70"/>
      <c r="AQ1772" s="70"/>
      <c r="AR1772" s="70"/>
      <c r="AS1772" s="70"/>
      <c r="AT1772" s="70"/>
      <c r="AU1772" s="70"/>
      <c r="AV1772" s="70"/>
      <c r="AW1772" s="70"/>
      <c r="AX1772" s="70"/>
      <c r="AY1772" s="70"/>
      <c r="AZ1772" s="70"/>
      <c r="BA1772" s="70"/>
      <c r="BB1772" s="70"/>
      <c r="BC1772" s="70"/>
      <c r="BD1772" s="70"/>
      <c r="BE1772" s="70"/>
      <c r="BF1772" s="70"/>
      <c r="BG1772" s="70"/>
      <c r="BH1772" s="70"/>
      <c r="BI1772" s="70"/>
      <c r="BJ1772" s="70"/>
      <c r="BK1772" s="70"/>
      <c r="BL1772" s="70"/>
      <c r="BM1772" s="70"/>
      <c r="BN1772" s="70"/>
      <c r="BO1772" s="70"/>
      <c r="BP1772" s="70"/>
      <c r="BQ1772" s="70"/>
      <c r="BR1772" s="70"/>
      <c r="BS1772" s="70"/>
      <c r="BT1772" s="70"/>
      <c r="BU1772" s="70"/>
      <c r="BV1772" s="70"/>
      <c r="BW1772" s="70"/>
      <c r="BX1772" s="70"/>
      <c r="BY1772" s="70"/>
      <c r="BZ1772" s="70"/>
      <c r="CA1772" s="70"/>
    </row>
    <row r="1773" spans="2:79" s="67" customFormat="1" hidden="1">
      <c r="B1773" s="85"/>
      <c r="C1773" s="86"/>
      <c r="D1773" s="250"/>
      <c r="E1773" s="84"/>
      <c r="F1773" s="70"/>
      <c r="G1773" s="70"/>
      <c r="H1773" s="70"/>
      <c r="I1773" s="70"/>
      <c r="J1773" s="70"/>
      <c r="K1773" s="70"/>
      <c r="L1773" s="70"/>
      <c r="M1773" s="70"/>
      <c r="N1773" s="70"/>
      <c r="O1773" s="70"/>
      <c r="P1773" s="70"/>
      <c r="Q1773" s="70"/>
      <c r="R1773" s="70"/>
      <c r="S1773" s="70"/>
      <c r="T1773" s="70"/>
      <c r="U1773" s="70"/>
      <c r="V1773" s="70"/>
      <c r="W1773" s="70"/>
      <c r="X1773" s="70"/>
      <c r="Y1773" s="70"/>
      <c r="Z1773" s="70"/>
      <c r="AA1773" s="70"/>
      <c r="AB1773" s="70"/>
      <c r="AC1773" s="70"/>
      <c r="AD1773" s="70"/>
      <c r="AE1773" s="70"/>
      <c r="AF1773" s="70"/>
      <c r="AG1773" s="70"/>
      <c r="AH1773" s="70"/>
      <c r="AI1773" s="70"/>
      <c r="AJ1773" s="70"/>
      <c r="AK1773" s="70"/>
      <c r="AL1773" s="70"/>
      <c r="AM1773" s="70"/>
      <c r="AN1773" s="70"/>
      <c r="AO1773" s="70"/>
      <c r="AP1773" s="70"/>
      <c r="AQ1773" s="70"/>
      <c r="AR1773" s="70"/>
      <c r="AS1773" s="70"/>
      <c r="AT1773" s="70"/>
      <c r="AU1773" s="70"/>
      <c r="AV1773" s="70"/>
      <c r="AW1773" s="70"/>
      <c r="AX1773" s="70"/>
      <c r="AY1773" s="70"/>
      <c r="AZ1773" s="70"/>
      <c r="BA1773" s="70"/>
      <c r="BB1773" s="70"/>
      <c r="BC1773" s="70"/>
      <c r="BD1773" s="70"/>
      <c r="BE1773" s="70"/>
      <c r="BF1773" s="70"/>
      <c r="BG1773" s="70"/>
      <c r="BH1773" s="70"/>
      <c r="BI1773" s="70"/>
      <c r="BJ1773" s="70"/>
      <c r="BK1773" s="70"/>
      <c r="BL1773" s="70"/>
      <c r="BM1773" s="70"/>
      <c r="BN1773" s="70"/>
      <c r="BO1773" s="70"/>
      <c r="BP1773" s="70"/>
      <c r="BQ1773" s="70"/>
      <c r="BR1773" s="70"/>
      <c r="BS1773" s="70"/>
      <c r="BT1773" s="70"/>
      <c r="BU1773" s="70"/>
      <c r="BV1773" s="70"/>
      <c r="BW1773" s="70"/>
      <c r="BX1773" s="70"/>
      <c r="BY1773" s="70"/>
      <c r="BZ1773" s="70"/>
      <c r="CA1773" s="70"/>
    </row>
    <row r="1774" spans="2:79" s="67" customFormat="1" hidden="1">
      <c r="B1774" s="85"/>
      <c r="C1774" s="86"/>
      <c r="D1774" s="250"/>
      <c r="E1774" s="84"/>
      <c r="F1774" s="70"/>
      <c r="G1774" s="70"/>
      <c r="H1774" s="70"/>
      <c r="I1774" s="70"/>
      <c r="J1774" s="70"/>
      <c r="K1774" s="70"/>
      <c r="L1774" s="70"/>
      <c r="M1774" s="70"/>
      <c r="N1774" s="70"/>
      <c r="O1774" s="70"/>
      <c r="P1774" s="70"/>
      <c r="Q1774" s="70"/>
      <c r="R1774" s="70"/>
      <c r="S1774" s="70"/>
      <c r="T1774" s="70"/>
      <c r="U1774" s="70"/>
      <c r="V1774" s="70"/>
      <c r="W1774" s="70"/>
      <c r="X1774" s="70"/>
      <c r="Y1774" s="70"/>
      <c r="Z1774" s="70"/>
      <c r="AA1774" s="70"/>
      <c r="AB1774" s="70"/>
      <c r="AC1774" s="70"/>
      <c r="AD1774" s="70"/>
      <c r="AE1774" s="70"/>
      <c r="AF1774" s="70"/>
      <c r="AG1774" s="70"/>
      <c r="AH1774" s="70"/>
      <c r="AI1774" s="70"/>
      <c r="AJ1774" s="70"/>
      <c r="AK1774" s="70"/>
      <c r="AL1774" s="70"/>
      <c r="AM1774" s="70"/>
      <c r="AN1774" s="70"/>
      <c r="AO1774" s="70"/>
      <c r="AP1774" s="70"/>
      <c r="AQ1774" s="70"/>
      <c r="AR1774" s="70"/>
      <c r="AS1774" s="70"/>
      <c r="AT1774" s="70"/>
      <c r="AU1774" s="70"/>
      <c r="AV1774" s="70"/>
      <c r="AW1774" s="70"/>
      <c r="AX1774" s="70"/>
      <c r="AY1774" s="70"/>
      <c r="AZ1774" s="70"/>
      <c r="BA1774" s="70"/>
      <c r="BB1774" s="70"/>
      <c r="BC1774" s="70"/>
      <c r="BD1774" s="70"/>
      <c r="BE1774" s="70"/>
      <c r="BF1774" s="70"/>
      <c r="BG1774" s="70"/>
      <c r="BH1774" s="70"/>
      <c r="BI1774" s="70"/>
      <c r="BJ1774" s="70"/>
      <c r="BK1774" s="70"/>
      <c r="BL1774" s="70"/>
      <c r="BM1774" s="70"/>
      <c r="BN1774" s="70"/>
      <c r="BO1774" s="70"/>
      <c r="BP1774" s="70"/>
      <c r="BQ1774" s="70"/>
      <c r="BR1774" s="70"/>
      <c r="BS1774" s="70"/>
      <c r="BT1774" s="70"/>
      <c r="BU1774" s="70"/>
      <c r="BV1774" s="70"/>
      <c r="BW1774" s="70"/>
      <c r="BX1774" s="70"/>
      <c r="BY1774" s="70"/>
      <c r="BZ1774" s="70"/>
      <c r="CA1774" s="70"/>
    </row>
    <row r="1775" spans="2:79" s="67" customFormat="1" hidden="1">
      <c r="B1775" s="85"/>
      <c r="C1775" s="86"/>
      <c r="D1775" s="250"/>
      <c r="E1775" s="84"/>
      <c r="F1775" s="70"/>
      <c r="G1775" s="70"/>
      <c r="H1775" s="70"/>
      <c r="I1775" s="70"/>
      <c r="J1775" s="70"/>
      <c r="K1775" s="70"/>
      <c r="L1775" s="70"/>
      <c r="M1775" s="70"/>
      <c r="N1775" s="70"/>
      <c r="O1775" s="70"/>
      <c r="P1775" s="70"/>
      <c r="Q1775" s="70"/>
      <c r="R1775" s="70"/>
      <c r="S1775" s="70"/>
      <c r="T1775" s="70"/>
      <c r="U1775" s="70"/>
      <c r="V1775" s="70"/>
      <c r="W1775" s="70"/>
      <c r="X1775" s="70"/>
      <c r="Y1775" s="70"/>
      <c r="Z1775" s="70"/>
      <c r="AA1775" s="70"/>
      <c r="AB1775" s="70"/>
      <c r="AC1775" s="70"/>
      <c r="AD1775" s="70"/>
      <c r="AE1775" s="70"/>
      <c r="AF1775" s="70"/>
      <c r="AG1775" s="70"/>
      <c r="AH1775" s="70"/>
      <c r="AI1775" s="70"/>
      <c r="AJ1775" s="70"/>
      <c r="AK1775" s="70"/>
      <c r="AL1775" s="70"/>
      <c r="AM1775" s="70"/>
      <c r="AN1775" s="70"/>
      <c r="AO1775" s="70"/>
      <c r="AP1775" s="70"/>
      <c r="AQ1775" s="70"/>
      <c r="AR1775" s="70"/>
      <c r="AS1775" s="70"/>
      <c r="AT1775" s="70"/>
      <c r="AU1775" s="70"/>
      <c r="AV1775" s="70"/>
      <c r="AW1775" s="70"/>
      <c r="AX1775" s="70"/>
      <c r="AY1775" s="70"/>
      <c r="AZ1775" s="70"/>
      <c r="BA1775" s="70"/>
      <c r="BB1775" s="70"/>
      <c r="BC1775" s="70"/>
      <c r="BD1775" s="70"/>
      <c r="BE1775" s="70"/>
      <c r="BF1775" s="70"/>
      <c r="BG1775" s="70"/>
      <c r="BH1775" s="70"/>
      <c r="BI1775" s="70"/>
      <c r="BJ1775" s="70"/>
      <c r="BK1775" s="70"/>
      <c r="BL1775" s="70"/>
      <c r="BM1775" s="70"/>
      <c r="BN1775" s="70"/>
      <c r="BO1775" s="70"/>
      <c r="BP1775" s="70"/>
      <c r="BQ1775" s="70"/>
      <c r="BR1775" s="70"/>
      <c r="BS1775" s="70"/>
      <c r="BT1775" s="70"/>
      <c r="BU1775" s="70"/>
      <c r="BV1775" s="70"/>
      <c r="BW1775" s="70"/>
      <c r="BX1775" s="70"/>
      <c r="BY1775" s="70"/>
      <c r="BZ1775" s="70"/>
      <c r="CA1775" s="70"/>
    </row>
    <row r="1776" spans="2:79" s="67" customFormat="1" hidden="1">
      <c r="B1776" s="85"/>
      <c r="C1776" s="86"/>
      <c r="D1776" s="250"/>
      <c r="E1776" s="84"/>
      <c r="F1776" s="70"/>
      <c r="G1776" s="70"/>
      <c r="H1776" s="70"/>
      <c r="I1776" s="70"/>
      <c r="J1776" s="70"/>
      <c r="K1776" s="70"/>
      <c r="L1776" s="70"/>
      <c r="M1776" s="70"/>
      <c r="N1776" s="70"/>
      <c r="O1776" s="70"/>
      <c r="P1776" s="70"/>
      <c r="Q1776" s="70"/>
      <c r="R1776" s="70"/>
      <c r="S1776" s="70"/>
      <c r="T1776" s="70"/>
      <c r="U1776" s="70"/>
      <c r="V1776" s="70"/>
      <c r="W1776" s="70"/>
      <c r="X1776" s="70"/>
      <c r="Y1776" s="70"/>
      <c r="Z1776" s="70"/>
      <c r="AA1776" s="70"/>
      <c r="AB1776" s="70"/>
      <c r="AC1776" s="70"/>
      <c r="AD1776" s="70"/>
      <c r="AE1776" s="70"/>
      <c r="AF1776" s="70"/>
      <c r="AG1776" s="70"/>
      <c r="AH1776" s="70"/>
      <c r="AI1776" s="70"/>
      <c r="AJ1776" s="70"/>
      <c r="AK1776" s="70"/>
      <c r="AL1776" s="70"/>
      <c r="AM1776" s="70"/>
      <c r="AN1776" s="70"/>
      <c r="AO1776" s="70"/>
      <c r="AP1776" s="70"/>
      <c r="AQ1776" s="70"/>
      <c r="AR1776" s="70"/>
      <c r="AS1776" s="70"/>
      <c r="AT1776" s="70"/>
      <c r="AU1776" s="70"/>
      <c r="AV1776" s="70"/>
      <c r="AW1776" s="70"/>
      <c r="AX1776" s="70"/>
      <c r="AY1776" s="70"/>
      <c r="AZ1776" s="70"/>
      <c r="BA1776" s="70"/>
      <c r="BB1776" s="70"/>
      <c r="BC1776" s="70"/>
      <c r="BD1776" s="70"/>
      <c r="BE1776" s="70"/>
      <c r="BF1776" s="70"/>
      <c r="BG1776" s="70"/>
      <c r="BH1776" s="70"/>
      <c r="BI1776" s="70"/>
      <c r="BJ1776" s="70"/>
      <c r="BK1776" s="70"/>
      <c r="BL1776" s="70"/>
      <c r="BM1776" s="70"/>
      <c r="BN1776" s="70"/>
      <c r="BO1776" s="70"/>
      <c r="BP1776" s="70"/>
      <c r="BQ1776" s="70"/>
      <c r="BR1776" s="70"/>
      <c r="BS1776" s="70"/>
      <c r="BT1776" s="70"/>
      <c r="BU1776" s="70"/>
      <c r="BV1776" s="70"/>
      <c r="BW1776" s="70"/>
      <c r="BX1776" s="70"/>
      <c r="BY1776" s="70"/>
      <c r="BZ1776" s="70"/>
      <c r="CA1776" s="70"/>
    </row>
    <row r="1777" spans="2:79" s="67" customFormat="1" hidden="1">
      <c r="B1777" s="85"/>
      <c r="C1777" s="86"/>
      <c r="D1777" s="250"/>
      <c r="E1777" s="84"/>
      <c r="F1777" s="70"/>
      <c r="G1777" s="70"/>
      <c r="H1777" s="70"/>
      <c r="I1777" s="70"/>
      <c r="J1777" s="70"/>
      <c r="K1777" s="70"/>
      <c r="L1777" s="70"/>
      <c r="M1777" s="70"/>
      <c r="N1777" s="70"/>
      <c r="O1777" s="70"/>
      <c r="P1777" s="70"/>
      <c r="Q1777" s="70"/>
      <c r="R1777" s="70"/>
      <c r="S1777" s="70"/>
      <c r="T1777" s="70"/>
      <c r="U1777" s="70"/>
      <c r="V1777" s="70"/>
      <c r="W1777" s="70"/>
      <c r="X1777" s="70"/>
      <c r="Y1777" s="70"/>
      <c r="Z1777" s="70"/>
      <c r="AA1777" s="70"/>
      <c r="AB1777" s="70"/>
      <c r="AC1777" s="70"/>
      <c r="AD1777" s="70"/>
      <c r="AE1777" s="70"/>
      <c r="AF1777" s="70"/>
      <c r="AG1777" s="70"/>
      <c r="AH1777" s="70"/>
      <c r="AI1777" s="70"/>
      <c r="AJ1777" s="70"/>
      <c r="AK1777" s="70"/>
      <c r="AL1777" s="70"/>
      <c r="AM1777" s="70"/>
      <c r="AN1777" s="70"/>
      <c r="AO1777" s="70"/>
      <c r="AP1777" s="70"/>
      <c r="AQ1777" s="70"/>
      <c r="AR1777" s="70"/>
      <c r="AS1777" s="70"/>
      <c r="AT1777" s="70"/>
      <c r="AU1777" s="70"/>
      <c r="AV1777" s="70"/>
      <c r="AW1777" s="70"/>
      <c r="AX1777" s="70"/>
      <c r="AY1777" s="70"/>
      <c r="AZ1777" s="70"/>
      <c r="BA1777" s="70"/>
      <c r="BB1777" s="70"/>
      <c r="BC1777" s="70"/>
      <c r="BD1777" s="70"/>
      <c r="BE1777" s="70"/>
      <c r="BF1777" s="70"/>
      <c r="BG1777" s="70"/>
      <c r="BH1777" s="70"/>
      <c r="BI1777" s="70"/>
      <c r="BJ1777" s="70"/>
      <c r="BK1777" s="70"/>
      <c r="BL1777" s="70"/>
      <c r="BM1777" s="70"/>
      <c r="BN1777" s="70"/>
      <c r="BO1777" s="70"/>
      <c r="BP1777" s="70"/>
      <c r="BQ1777" s="70"/>
      <c r="BR1777" s="70"/>
      <c r="BS1777" s="70"/>
      <c r="BT1777" s="70"/>
      <c r="BU1777" s="70"/>
      <c r="BV1777" s="70"/>
      <c r="BW1777" s="70"/>
      <c r="BX1777" s="70"/>
      <c r="BY1777" s="70"/>
      <c r="BZ1777" s="70"/>
      <c r="CA1777" s="70"/>
    </row>
    <row r="1778" spans="2:79" s="67" customFormat="1" hidden="1">
      <c r="B1778" s="85"/>
      <c r="C1778" s="86"/>
      <c r="D1778" s="250"/>
      <c r="E1778" s="84"/>
      <c r="F1778" s="70"/>
      <c r="G1778" s="70"/>
      <c r="H1778" s="70"/>
      <c r="I1778" s="70"/>
      <c r="J1778" s="70"/>
      <c r="K1778" s="70"/>
      <c r="L1778" s="70"/>
      <c r="M1778" s="70"/>
      <c r="N1778" s="70"/>
      <c r="O1778" s="70"/>
      <c r="P1778" s="70"/>
      <c r="Q1778" s="70"/>
      <c r="R1778" s="70"/>
      <c r="S1778" s="70"/>
      <c r="T1778" s="70"/>
      <c r="U1778" s="70"/>
      <c r="V1778" s="70"/>
      <c r="W1778" s="70"/>
      <c r="X1778" s="70"/>
      <c r="Y1778" s="70"/>
      <c r="Z1778" s="70"/>
      <c r="AA1778" s="70"/>
      <c r="AB1778" s="70"/>
      <c r="AC1778" s="70"/>
      <c r="AD1778" s="70"/>
      <c r="AE1778" s="70"/>
      <c r="AF1778" s="70"/>
      <c r="AG1778" s="70"/>
      <c r="AH1778" s="70"/>
      <c r="AI1778" s="70"/>
      <c r="AJ1778" s="70"/>
      <c r="AK1778" s="70"/>
      <c r="AL1778" s="70"/>
      <c r="AM1778" s="70"/>
      <c r="AN1778" s="70"/>
      <c r="AO1778" s="70"/>
      <c r="AP1778" s="70"/>
      <c r="AQ1778" s="70"/>
      <c r="AR1778" s="70"/>
      <c r="AS1778" s="70"/>
      <c r="AT1778" s="70"/>
      <c r="AU1778" s="70"/>
      <c r="AV1778" s="70"/>
      <c r="AW1778" s="70"/>
      <c r="AX1778" s="70"/>
      <c r="AY1778" s="70"/>
      <c r="AZ1778" s="70"/>
      <c r="BA1778" s="70"/>
      <c r="BB1778" s="70"/>
      <c r="BC1778" s="70"/>
      <c r="BD1778" s="70"/>
      <c r="BE1778" s="70"/>
      <c r="BF1778" s="70"/>
      <c r="BG1778" s="70"/>
      <c r="BH1778" s="70"/>
      <c r="BI1778" s="70"/>
      <c r="BJ1778" s="70"/>
      <c r="BK1778" s="70"/>
      <c r="BL1778" s="70"/>
      <c r="BM1778" s="70"/>
      <c r="BN1778" s="70"/>
      <c r="BO1778" s="70"/>
      <c r="BP1778" s="70"/>
      <c r="BQ1778" s="70"/>
      <c r="BR1778" s="70"/>
      <c r="BS1778" s="70"/>
      <c r="BT1778" s="70"/>
      <c r="BU1778" s="70"/>
      <c r="BV1778" s="70"/>
      <c r="BW1778" s="70"/>
      <c r="BX1778" s="70"/>
      <c r="BY1778" s="70"/>
      <c r="BZ1778" s="70"/>
      <c r="CA1778" s="70"/>
    </row>
    <row r="1779" spans="2:79" s="67" customFormat="1" hidden="1">
      <c r="B1779" s="85"/>
      <c r="C1779" s="86"/>
      <c r="D1779" s="250"/>
      <c r="E1779" s="84"/>
      <c r="F1779" s="70"/>
      <c r="G1779" s="70"/>
      <c r="H1779" s="70"/>
      <c r="I1779" s="70"/>
      <c r="J1779" s="70"/>
      <c r="K1779" s="70"/>
      <c r="L1779" s="70"/>
      <c r="M1779" s="70"/>
      <c r="N1779" s="70"/>
      <c r="O1779" s="70"/>
      <c r="P1779" s="70"/>
      <c r="Q1779" s="70"/>
      <c r="R1779" s="70"/>
      <c r="S1779" s="70"/>
      <c r="T1779" s="70"/>
      <c r="U1779" s="70"/>
      <c r="V1779" s="70"/>
      <c r="W1779" s="70"/>
      <c r="X1779" s="70"/>
      <c r="Y1779" s="70"/>
      <c r="Z1779" s="70"/>
      <c r="AA1779" s="70"/>
      <c r="AB1779" s="70"/>
      <c r="AC1779" s="70"/>
      <c r="AD1779" s="70"/>
      <c r="AE1779" s="70"/>
      <c r="AF1779" s="70"/>
      <c r="AG1779" s="70"/>
      <c r="AH1779" s="70"/>
      <c r="AI1779" s="70"/>
      <c r="AJ1779" s="70"/>
      <c r="AK1779" s="70"/>
      <c r="AL1779" s="70"/>
      <c r="AM1779" s="70"/>
      <c r="AN1779" s="70"/>
      <c r="AO1779" s="70"/>
      <c r="AP1779" s="70"/>
      <c r="AQ1779" s="70"/>
      <c r="AR1779" s="70"/>
      <c r="AS1779" s="70"/>
      <c r="AT1779" s="70"/>
      <c r="AU1779" s="70"/>
      <c r="AV1779" s="70"/>
      <c r="AW1779" s="70"/>
      <c r="AX1779" s="70"/>
      <c r="AY1779" s="70"/>
      <c r="AZ1779" s="70"/>
      <c r="BA1779" s="70"/>
      <c r="BB1779" s="70"/>
      <c r="BC1779" s="70"/>
      <c r="BD1779" s="70"/>
      <c r="BE1779" s="70"/>
      <c r="BF1779" s="70"/>
      <c r="BG1779" s="70"/>
      <c r="BH1779" s="70"/>
      <c r="BI1779" s="70"/>
      <c r="BJ1779" s="70"/>
      <c r="BK1779" s="70"/>
      <c r="BL1779" s="70"/>
      <c r="BM1779" s="70"/>
      <c r="BN1779" s="70"/>
      <c r="BO1779" s="70"/>
      <c r="BP1779" s="70"/>
      <c r="BQ1779" s="70"/>
      <c r="BR1779" s="70"/>
      <c r="BS1779" s="70"/>
      <c r="BT1779" s="70"/>
      <c r="BU1779" s="70"/>
      <c r="BV1779" s="70"/>
      <c r="BW1779" s="70"/>
      <c r="BX1779" s="70"/>
      <c r="BY1779" s="70"/>
      <c r="BZ1779" s="70"/>
      <c r="CA1779" s="70"/>
    </row>
    <row r="1780" spans="2:79" s="67" customFormat="1" hidden="1">
      <c r="B1780" s="85"/>
      <c r="C1780" s="86"/>
      <c r="D1780" s="250"/>
      <c r="E1780" s="84"/>
      <c r="F1780" s="70"/>
      <c r="G1780" s="70"/>
      <c r="H1780" s="70"/>
      <c r="I1780" s="70"/>
      <c r="J1780" s="70"/>
      <c r="K1780" s="70"/>
      <c r="L1780" s="70"/>
      <c r="M1780" s="70"/>
      <c r="N1780" s="70"/>
      <c r="O1780" s="70"/>
      <c r="P1780" s="70"/>
      <c r="Q1780" s="70"/>
      <c r="R1780" s="70"/>
      <c r="S1780" s="70"/>
      <c r="T1780" s="70"/>
      <c r="U1780" s="70"/>
      <c r="V1780" s="70"/>
      <c r="W1780" s="70"/>
      <c r="X1780" s="70"/>
      <c r="Y1780" s="70"/>
      <c r="Z1780" s="70"/>
      <c r="AA1780" s="70"/>
      <c r="AB1780" s="70"/>
      <c r="AC1780" s="70"/>
      <c r="AD1780" s="70"/>
      <c r="AE1780" s="70"/>
      <c r="AF1780" s="70"/>
      <c r="AG1780" s="70"/>
      <c r="AH1780" s="70"/>
      <c r="AI1780" s="70"/>
      <c r="AJ1780" s="70"/>
      <c r="AK1780" s="70"/>
      <c r="AL1780" s="70"/>
      <c r="AM1780" s="70"/>
      <c r="AN1780" s="70"/>
      <c r="AO1780" s="70"/>
      <c r="AP1780" s="70"/>
      <c r="AQ1780" s="70"/>
      <c r="AR1780" s="70"/>
      <c r="AS1780" s="70"/>
      <c r="AT1780" s="70"/>
      <c r="AU1780" s="70"/>
      <c r="AV1780" s="70"/>
      <c r="AW1780" s="70"/>
      <c r="AX1780" s="70"/>
      <c r="AY1780" s="70"/>
      <c r="AZ1780" s="70"/>
      <c r="BA1780" s="70"/>
      <c r="BB1780" s="70"/>
      <c r="BC1780" s="70"/>
      <c r="BD1780" s="70"/>
      <c r="BE1780" s="70"/>
      <c r="BF1780" s="70"/>
      <c r="BG1780" s="70"/>
      <c r="BH1780" s="70"/>
      <c r="BI1780" s="70"/>
      <c r="BJ1780" s="70"/>
      <c r="BK1780" s="70"/>
      <c r="BL1780" s="70"/>
      <c r="BM1780" s="70"/>
      <c r="BN1780" s="70"/>
      <c r="BO1780" s="70"/>
      <c r="BP1780" s="70"/>
      <c r="BQ1780" s="70"/>
      <c r="BR1780" s="70"/>
      <c r="BS1780" s="70"/>
      <c r="BT1780" s="70"/>
      <c r="BU1780" s="70"/>
      <c r="BV1780" s="70"/>
      <c r="BW1780" s="70"/>
      <c r="BX1780" s="70"/>
      <c r="BY1780" s="70"/>
      <c r="BZ1780" s="70"/>
      <c r="CA1780" s="70"/>
    </row>
    <row r="1781" spans="2:79" s="67" customFormat="1" hidden="1">
      <c r="B1781" s="85"/>
      <c r="C1781" s="86"/>
      <c r="D1781" s="250"/>
      <c r="E1781" s="84"/>
      <c r="F1781" s="70"/>
      <c r="G1781" s="70"/>
      <c r="H1781" s="70"/>
      <c r="I1781" s="70"/>
      <c r="J1781" s="70"/>
      <c r="K1781" s="70"/>
      <c r="L1781" s="70"/>
      <c r="M1781" s="70"/>
      <c r="N1781" s="70"/>
      <c r="O1781" s="70"/>
      <c r="P1781" s="70"/>
      <c r="Q1781" s="70"/>
      <c r="R1781" s="70"/>
      <c r="S1781" s="70"/>
      <c r="T1781" s="70"/>
      <c r="U1781" s="70"/>
      <c r="V1781" s="70"/>
      <c r="W1781" s="70"/>
      <c r="X1781" s="70"/>
      <c r="Y1781" s="70"/>
      <c r="Z1781" s="70"/>
      <c r="AA1781" s="70"/>
      <c r="AB1781" s="70"/>
      <c r="AC1781" s="70"/>
      <c r="AD1781" s="70"/>
      <c r="AE1781" s="70"/>
      <c r="AF1781" s="70"/>
      <c r="AG1781" s="70"/>
      <c r="AH1781" s="70"/>
      <c r="AI1781" s="70"/>
      <c r="AJ1781" s="70"/>
      <c r="AK1781" s="70"/>
      <c r="AL1781" s="70"/>
      <c r="AM1781" s="70"/>
      <c r="AN1781" s="70"/>
      <c r="AO1781" s="70"/>
      <c r="AP1781" s="70"/>
      <c r="AQ1781" s="70"/>
      <c r="AR1781" s="70"/>
      <c r="AS1781" s="70"/>
      <c r="AT1781" s="70"/>
      <c r="AU1781" s="70"/>
      <c r="AV1781" s="70"/>
      <c r="AW1781" s="70"/>
      <c r="AX1781" s="70"/>
      <c r="AY1781" s="70"/>
      <c r="AZ1781" s="70"/>
      <c r="BA1781" s="70"/>
      <c r="BB1781" s="70"/>
      <c r="BC1781" s="70"/>
      <c r="BD1781" s="70"/>
      <c r="BE1781" s="70"/>
      <c r="BF1781" s="70"/>
      <c r="BG1781" s="70"/>
      <c r="BH1781" s="70"/>
      <c r="BI1781" s="70"/>
      <c r="BJ1781" s="70"/>
      <c r="BK1781" s="70"/>
      <c r="BL1781" s="70"/>
      <c r="BM1781" s="70"/>
      <c r="BN1781" s="70"/>
      <c r="BO1781" s="70"/>
      <c r="BP1781" s="70"/>
      <c r="BQ1781" s="70"/>
      <c r="BR1781" s="70"/>
      <c r="BS1781" s="70"/>
      <c r="BT1781" s="70"/>
      <c r="BU1781" s="70"/>
      <c r="BV1781" s="70"/>
      <c r="BW1781" s="70"/>
      <c r="BX1781" s="70"/>
      <c r="BY1781" s="70"/>
      <c r="BZ1781" s="70"/>
      <c r="CA1781" s="70"/>
    </row>
    <row r="1782" spans="2:79" s="67" customFormat="1" hidden="1">
      <c r="B1782" s="85"/>
      <c r="C1782" s="86"/>
      <c r="D1782" s="250"/>
      <c r="E1782" s="84"/>
      <c r="F1782" s="70"/>
      <c r="G1782" s="70"/>
      <c r="H1782" s="70"/>
      <c r="I1782" s="70"/>
      <c r="J1782" s="70"/>
      <c r="K1782" s="70"/>
      <c r="L1782" s="70"/>
      <c r="M1782" s="70"/>
      <c r="N1782" s="70"/>
      <c r="O1782" s="70"/>
      <c r="P1782" s="70"/>
      <c r="Q1782" s="70"/>
      <c r="R1782" s="70"/>
      <c r="S1782" s="70"/>
      <c r="T1782" s="70"/>
      <c r="U1782" s="70"/>
      <c r="V1782" s="70"/>
      <c r="W1782" s="70"/>
      <c r="X1782" s="70"/>
      <c r="Y1782" s="70"/>
      <c r="Z1782" s="70"/>
      <c r="AA1782" s="70"/>
      <c r="AB1782" s="70"/>
      <c r="AC1782" s="70"/>
      <c r="AD1782" s="70"/>
      <c r="AE1782" s="70"/>
      <c r="AF1782" s="70"/>
      <c r="AG1782" s="70"/>
      <c r="AH1782" s="70"/>
      <c r="AI1782" s="70"/>
      <c r="AJ1782" s="70"/>
      <c r="AK1782" s="70"/>
      <c r="AL1782" s="70"/>
      <c r="AM1782" s="70"/>
      <c r="AN1782" s="70"/>
      <c r="AO1782" s="70"/>
      <c r="AP1782" s="70"/>
      <c r="AQ1782" s="70"/>
      <c r="AR1782" s="70"/>
      <c r="AS1782" s="70"/>
      <c r="AT1782" s="70"/>
      <c r="AU1782" s="70"/>
      <c r="AV1782" s="70"/>
      <c r="AW1782" s="70"/>
      <c r="AX1782" s="70"/>
      <c r="AY1782" s="70"/>
      <c r="AZ1782" s="70"/>
      <c r="BA1782" s="70"/>
      <c r="BB1782" s="70"/>
      <c r="BC1782" s="70"/>
      <c r="BD1782" s="70"/>
      <c r="BE1782" s="70"/>
      <c r="BF1782" s="70"/>
      <c r="BG1782" s="70"/>
      <c r="BH1782" s="70"/>
      <c r="BI1782" s="70"/>
      <c r="BJ1782" s="70"/>
      <c r="BK1782" s="70"/>
      <c r="BL1782" s="70"/>
      <c r="BM1782" s="70"/>
      <c r="BN1782" s="70"/>
      <c r="BO1782" s="70"/>
      <c r="BP1782" s="70"/>
      <c r="BQ1782" s="70"/>
      <c r="BR1782" s="70"/>
      <c r="BS1782" s="70"/>
      <c r="BT1782" s="70"/>
      <c r="BU1782" s="70"/>
      <c r="BV1782" s="70"/>
      <c r="BW1782" s="70"/>
      <c r="BX1782" s="70"/>
      <c r="BY1782" s="70"/>
      <c r="BZ1782" s="70"/>
      <c r="CA1782" s="70"/>
    </row>
    <row r="1783" spans="2:79" s="67" customFormat="1" hidden="1">
      <c r="B1783" s="85"/>
      <c r="C1783" s="86"/>
      <c r="D1783" s="250"/>
      <c r="E1783" s="84"/>
      <c r="F1783" s="70"/>
      <c r="G1783" s="70"/>
      <c r="H1783" s="70"/>
      <c r="I1783" s="70"/>
      <c r="J1783" s="70"/>
      <c r="K1783" s="70"/>
      <c r="L1783" s="70"/>
      <c r="M1783" s="70"/>
      <c r="N1783" s="70"/>
      <c r="O1783" s="70"/>
      <c r="P1783" s="70"/>
      <c r="Q1783" s="70"/>
      <c r="R1783" s="70"/>
      <c r="S1783" s="70"/>
      <c r="T1783" s="70"/>
      <c r="U1783" s="70"/>
      <c r="V1783" s="70"/>
      <c r="W1783" s="70"/>
      <c r="X1783" s="70"/>
      <c r="Y1783" s="70"/>
      <c r="Z1783" s="70"/>
      <c r="AA1783" s="70"/>
      <c r="AB1783" s="70"/>
      <c r="AC1783" s="70"/>
      <c r="AD1783" s="70"/>
      <c r="AE1783" s="70"/>
      <c r="AF1783" s="70"/>
      <c r="AG1783" s="70"/>
      <c r="AH1783" s="70"/>
      <c r="AI1783" s="70"/>
      <c r="AJ1783" s="70"/>
      <c r="AK1783" s="70"/>
      <c r="AL1783" s="70"/>
      <c r="AM1783" s="70"/>
      <c r="AN1783" s="70"/>
      <c r="AO1783" s="70"/>
      <c r="AP1783" s="70"/>
      <c r="AQ1783" s="70"/>
      <c r="AR1783" s="70"/>
      <c r="AS1783" s="70"/>
      <c r="AT1783" s="70"/>
      <c r="AU1783" s="70"/>
      <c r="AV1783" s="70"/>
      <c r="AW1783" s="70"/>
      <c r="AX1783" s="70"/>
      <c r="AY1783" s="70"/>
      <c r="AZ1783" s="70"/>
      <c r="BA1783" s="70"/>
      <c r="BB1783" s="70"/>
      <c r="BC1783" s="70"/>
      <c r="BD1783" s="70"/>
      <c r="BE1783" s="70"/>
      <c r="BF1783" s="70"/>
      <c r="BG1783" s="70"/>
      <c r="BH1783" s="70"/>
      <c r="BI1783" s="70"/>
      <c r="BJ1783" s="70"/>
      <c r="BK1783" s="70"/>
      <c r="BL1783" s="70"/>
      <c r="BM1783" s="70"/>
      <c r="BN1783" s="70"/>
      <c r="BO1783" s="70"/>
      <c r="BP1783" s="70"/>
      <c r="BQ1783" s="70"/>
      <c r="BR1783" s="70"/>
      <c r="BS1783" s="70"/>
      <c r="BT1783" s="70"/>
      <c r="BU1783" s="70"/>
      <c r="BV1783" s="70"/>
      <c r="BW1783" s="70"/>
      <c r="BX1783" s="70"/>
      <c r="BY1783" s="70"/>
      <c r="BZ1783" s="70"/>
      <c r="CA1783" s="70"/>
    </row>
    <row r="1784" spans="2:79" s="67" customFormat="1" hidden="1">
      <c r="B1784" s="85"/>
      <c r="C1784" s="86"/>
      <c r="D1784" s="250"/>
      <c r="E1784" s="84"/>
      <c r="F1784" s="70"/>
      <c r="G1784" s="70"/>
      <c r="H1784" s="70"/>
      <c r="I1784" s="70"/>
      <c r="J1784" s="70"/>
      <c r="K1784" s="70"/>
      <c r="L1784" s="70"/>
      <c r="M1784" s="70"/>
      <c r="N1784" s="70"/>
      <c r="O1784" s="70"/>
      <c r="P1784" s="70"/>
      <c r="Q1784" s="70"/>
      <c r="R1784" s="70"/>
      <c r="S1784" s="70"/>
      <c r="T1784" s="70"/>
      <c r="U1784" s="70"/>
      <c r="V1784" s="70"/>
      <c r="W1784" s="70"/>
      <c r="X1784" s="70"/>
      <c r="Y1784" s="70"/>
      <c r="Z1784" s="70"/>
      <c r="AA1784" s="70"/>
      <c r="AB1784" s="70"/>
      <c r="AC1784" s="70"/>
      <c r="AD1784" s="70"/>
      <c r="AE1784" s="70"/>
      <c r="AF1784" s="70"/>
      <c r="AG1784" s="70"/>
      <c r="AH1784" s="70"/>
      <c r="AI1784" s="70"/>
      <c r="AJ1784" s="70"/>
      <c r="AK1784" s="70"/>
      <c r="AL1784" s="70"/>
      <c r="AM1784" s="70"/>
      <c r="AN1784" s="70"/>
      <c r="AO1784" s="70"/>
      <c r="AP1784" s="70"/>
      <c r="AQ1784" s="70"/>
      <c r="AR1784" s="70"/>
      <c r="AS1784" s="70"/>
      <c r="AT1784" s="70"/>
      <c r="AU1784" s="70"/>
      <c r="AV1784" s="70"/>
      <c r="AW1784" s="70"/>
      <c r="AX1784" s="70"/>
      <c r="AY1784" s="70"/>
      <c r="AZ1784" s="70"/>
      <c r="BA1784" s="70"/>
      <c r="BB1784" s="70"/>
      <c r="BC1784" s="70"/>
      <c r="BD1784" s="70"/>
      <c r="BE1784" s="70"/>
      <c r="BF1784" s="70"/>
      <c r="BG1784" s="70"/>
      <c r="BH1784" s="70"/>
      <c r="BI1784" s="70"/>
      <c r="BJ1784" s="70"/>
      <c r="BK1784" s="70"/>
      <c r="BL1784" s="70"/>
      <c r="BM1784" s="70"/>
      <c r="BN1784" s="70"/>
      <c r="BO1784" s="70"/>
      <c r="BP1784" s="70"/>
      <c r="BQ1784" s="70"/>
      <c r="BR1784" s="70"/>
      <c r="BS1784" s="70"/>
      <c r="BT1784" s="70"/>
      <c r="BU1784" s="70"/>
      <c r="BV1784" s="70"/>
      <c r="BW1784" s="70"/>
      <c r="BX1784" s="70"/>
      <c r="BY1784" s="70"/>
      <c r="BZ1784" s="70"/>
      <c r="CA1784" s="70"/>
    </row>
    <row r="1785" spans="2:79" s="67" customFormat="1" hidden="1">
      <c r="B1785" s="85"/>
      <c r="C1785" s="86"/>
      <c r="D1785" s="250"/>
      <c r="E1785" s="84"/>
      <c r="F1785" s="70"/>
      <c r="G1785" s="70"/>
      <c r="H1785" s="70"/>
      <c r="I1785" s="70"/>
      <c r="J1785" s="70"/>
      <c r="K1785" s="70"/>
      <c r="L1785" s="70"/>
      <c r="M1785" s="70"/>
      <c r="N1785" s="70"/>
      <c r="O1785" s="70"/>
      <c r="P1785" s="70"/>
      <c r="Q1785" s="70"/>
      <c r="R1785" s="70"/>
      <c r="S1785" s="70"/>
      <c r="T1785" s="70"/>
      <c r="U1785" s="70"/>
      <c r="V1785" s="70"/>
      <c r="W1785" s="70"/>
      <c r="X1785" s="70"/>
      <c r="Y1785" s="70"/>
      <c r="Z1785" s="70"/>
      <c r="AA1785" s="70"/>
      <c r="AB1785" s="70"/>
      <c r="AC1785" s="70"/>
      <c r="AD1785" s="70"/>
      <c r="AE1785" s="70"/>
      <c r="AF1785" s="70"/>
      <c r="AG1785" s="70"/>
      <c r="AH1785" s="70"/>
      <c r="AI1785" s="70"/>
      <c r="AJ1785" s="70"/>
      <c r="AK1785" s="70"/>
      <c r="AL1785" s="70"/>
      <c r="AM1785" s="70"/>
      <c r="AN1785" s="70"/>
      <c r="AO1785" s="70"/>
      <c r="AP1785" s="70"/>
      <c r="AQ1785" s="70"/>
      <c r="AR1785" s="70"/>
      <c r="AS1785" s="70"/>
      <c r="AT1785" s="70"/>
      <c r="AU1785" s="70"/>
      <c r="AV1785" s="70"/>
      <c r="AW1785" s="70"/>
      <c r="AX1785" s="70"/>
      <c r="AY1785" s="70"/>
      <c r="AZ1785" s="70"/>
      <c r="BA1785" s="70"/>
      <c r="BB1785" s="70"/>
      <c r="BC1785" s="70"/>
      <c r="BD1785" s="70"/>
      <c r="BE1785" s="70"/>
      <c r="BF1785" s="70"/>
      <c r="BG1785" s="70"/>
      <c r="BH1785" s="70"/>
      <c r="BI1785" s="70"/>
      <c r="BJ1785" s="70"/>
      <c r="BK1785" s="70"/>
      <c r="BL1785" s="70"/>
      <c r="BM1785" s="70"/>
      <c r="BN1785" s="70"/>
      <c r="BO1785" s="70"/>
      <c r="BP1785" s="70"/>
      <c r="BQ1785" s="70"/>
      <c r="BR1785" s="70"/>
      <c r="BS1785" s="70"/>
      <c r="BT1785" s="70"/>
      <c r="BU1785" s="70"/>
      <c r="BV1785" s="70"/>
      <c r="BW1785" s="70"/>
      <c r="BX1785" s="70"/>
      <c r="BY1785" s="70"/>
      <c r="BZ1785" s="70"/>
      <c r="CA1785" s="70"/>
    </row>
    <row r="1786" spans="2:79" s="67" customFormat="1" hidden="1">
      <c r="B1786" s="85"/>
      <c r="C1786" s="86"/>
      <c r="D1786" s="250"/>
      <c r="E1786" s="84"/>
      <c r="F1786" s="70"/>
      <c r="G1786" s="70"/>
      <c r="H1786" s="70"/>
      <c r="I1786" s="70"/>
      <c r="J1786" s="70"/>
      <c r="K1786" s="70"/>
      <c r="L1786" s="70"/>
      <c r="M1786" s="70"/>
      <c r="N1786" s="70"/>
      <c r="O1786" s="70"/>
      <c r="P1786" s="70"/>
      <c r="Q1786" s="70"/>
      <c r="R1786" s="70"/>
      <c r="S1786" s="70"/>
      <c r="T1786" s="70"/>
      <c r="U1786" s="70"/>
      <c r="V1786" s="70"/>
      <c r="W1786" s="70"/>
      <c r="X1786" s="70"/>
      <c r="Y1786" s="70"/>
      <c r="Z1786" s="70"/>
      <c r="AA1786" s="70"/>
      <c r="AB1786" s="70"/>
      <c r="AC1786" s="70"/>
      <c r="AD1786" s="70"/>
      <c r="AE1786" s="70"/>
      <c r="AF1786" s="70"/>
      <c r="AG1786" s="70"/>
      <c r="AH1786" s="70"/>
      <c r="AI1786" s="70"/>
      <c r="AJ1786" s="70"/>
      <c r="AK1786" s="70"/>
      <c r="AL1786" s="70"/>
      <c r="AM1786" s="70"/>
      <c r="AN1786" s="70"/>
      <c r="AO1786" s="70"/>
      <c r="AP1786" s="70"/>
      <c r="AQ1786" s="70"/>
      <c r="AR1786" s="70"/>
      <c r="AS1786" s="70"/>
      <c r="AT1786" s="70"/>
      <c r="AU1786" s="70"/>
      <c r="AV1786" s="70"/>
      <c r="AW1786" s="70"/>
      <c r="AX1786" s="70"/>
      <c r="AY1786" s="70"/>
      <c r="AZ1786" s="70"/>
      <c r="BA1786" s="70"/>
      <c r="BB1786" s="70"/>
      <c r="BC1786" s="70"/>
      <c r="BD1786" s="70"/>
      <c r="BE1786" s="70"/>
      <c r="BF1786" s="70"/>
      <c r="BG1786" s="70"/>
      <c r="BH1786" s="70"/>
      <c r="BI1786" s="70"/>
      <c r="BJ1786" s="70"/>
      <c r="BK1786" s="70"/>
      <c r="BL1786" s="70"/>
      <c r="BM1786" s="70"/>
      <c r="BN1786" s="70"/>
      <c r="BO1786" s="70"/>
      <c r="BP1786" s="70"/>
      <c r="BQ1786" s="70"/>
      <c r="BR1786" s="70"/>
      <c r="BS1786" s="70"/>
      <c r="BT1786" s="70"/>
      <c r="BU1786" s="70"/>
      <c r="BV1786" s="70"/>
      <c r="BW1786" s="70"/>
      <c r="BX1786" s="70"/>
      <c r="BY1786" s="70"/>
      <c r="BZ1786" s="70"/>
      <c r="CA1786" s="70"/>
    </row>
    <row r="1787" spans="2:79" s="67" customFormat="1" hidden="1">
      <c r="B1787" s="85"/>
      <c r="C1787" s="86"/>
      <c r="D1787" s="250"/>
      <c r="E1787" s="84"/>
      <c r="F1787" s="70"/>
      <c r="G1787" s="70"/>
      <c r="H1787" s="70"/>
      <c r="I1787" s="70"/>
      <c r="J1787" s="70"/>
      <c r="K1787" s="70"/>
      <c r="L1787" s="70"/>
      <c r="M1787" s="70"/>
      <c r="N1787" s="70"/>
      <c r="O1787" s="70"/>
      <c r="P1787" s="70"/>
      <c r="Q1787" s="70"/>
      <c r="R1787" s="70"/>
      <c r="S1787" s="70"/>
      <c r="T1787" s="70"/>
      <c r="U1787" s="70"/>
      <c r="V1787" s="70"/>
      <c r="W1787" s="70"/>
      <c r="X1787" s="70"/>
      <c r="Y1787" s="70"/>
      <c r="Z1787" s="70"/>
      <c r="AA1787" s="70"/>
      <c r="AB1787" s="70"/>
      <c r="AC1787" s="70"/>
      <c r="AD1787" s="70"/>
      <c r="AE1787" s="70"/>
      <c r="AF1787" s="70"/>
      <c r="AG1787" s="70"/>
      <c r="AH1787" s="70"/>
      <c r="AI1787" s="70"/>
      <c r="AJ1787" s="70"/>
      <c r="AK1787" s="70"/>
      <c r="AL1787" s="70"/>
      <c r="AM1787" s="70"/>
      <c r="AN1787" s="70"/>
      <c r="AO1787" s="70"/>
      <c r="AP1787" s="70"/>
      <c r="AQ1787" s="70"/>
      <c r="AR1787" s="70"/>
      <c r="AS1787" s="70"/>
      <c r="AT1787" s="70"/>
      <c r="AU1787" s="70"/>
      <c r="AV1787" s="70"/>
      <c r="AW1787" s="70"/>
      <c r="AX1787" s="70"/>
      <c r="AY1787" s="70"/>
      <c r="AZ1787" s="70"/>
      <c r="BA1787" s="70"/>
      <c r="BB1787" s="70"/>
      <c r="BC1787" s="70"/>
      <c r="BD1787" s="70"/>
      <c r="BE1787" s="70"/>
      <c r="BF1787" s="70"/>
      <c r="BG1787" s="70"/>
      <c r="BH1787" s="70"/>
      <c r="BI1787" s="70"/>
      <c r="BJ1787" s="70"/>
      <c r="BK1787" s="70"/>
      <c r="BL1787" s="70"/>
      <c r="BM1787" s="70"/>
      <c r="BN1787" s="70"/>
      <c r="BO1787" s="70"/>
      <c r="BP1787" s="70"/>
      <c r="BQ1787" s="70"/>
      <c r="BR1787" s="70"/>
      <c r="BS1787" s="70"/>
      <c r="BT1787" s="70"/>
      <c r="BU1787" s="70"/>
      <c r="BV1787" s="70"/>
      <c r="BW1787" s="70"/>
      <c r="BX1787" s="70"/>
      <c r="BY1787" s="70"/>
      <c r="BZ1787" s="70"/>
      <c r="CA1787" s="70"/>
    </row>
    <row r="1788" spans="2:79" s="67" customFormat="1" hidden="1">
      <c r="B1788" s="85"/>
      <c r="C1788" s="86"/>
      <c r="D1788" s="250"/>
      <c r="E1788" s="84"/>
      <c r="F1788" s="70"/>
      <c r="G1788" s="70"/>
      <c r="H1788" s="70"/>
      <c r="I1788" s="70"/>
      <c r="J1788" s="70"/>
      <c r="K1788" s="70"/>
      <c r="L1788" s="70"/>
      <c r="M1788" s="70"/>
      <c r="N1788" s="70"/>
      <c r="O1788" s="70"/>
      <c r="P1788" s="70"/>
      <c r="Q1788" s="70"/>
      <c r="R1788" s="70"/>
      <c r="S1788" s="70"/>
      <c r="T1788" s="70"/>
      <c r="U1788" s="70"/>
      <c r="V1788" s="70"/>
      <c r="W1788" s="70"/>
      <c r="X1788" s="70"/>
      <c r="Y1788" s="70"/>
      <c r="Z1788" s="70"/>
      <c r="AA1788" s="70"/>
      <c r="AB1788" s="70"/>
      <c r="AC1788" s="70"/>
      <c r="AD1788" s="70"/>
      <c r="AE1788" s="70"/>
      <c r="AF1788" s="70"/>
      <c r="AG1788" s="70"/>
      <c r="AH1788" s="70"/>
      <c r="AI1788" s="70"/>
      <c r="AJ1788" s="70"/>
      <c r="AK1788" s="70"/>
      <c r="AL1788" s="70"/>
      <c r="AM1788" s="70"/>
      <c r="AN1788" s="70"/>
      <c r="AO1788" s="70"/>
      <c r="AP1788" s="70"/>
      <c r="AQ1788" s="70"/>
      <c r="AR1788" s="70"/>
      <c r="AS1788" s="70"/>
      <c r="AT1788" s="70"/>
      <c r="AU1788" s="70"/>
      <c r="AV1788" s="70"/>
      <c r="AW1788" s="70"/>
      <c r="AX1788" s="70"/>
      <c r="AY1788" s="70"/>
      <c r="AZ1788" s="70"/>
      <c r="BA1788" s="70"/>
      <c r="BB1788" s="70"/>
      <c r="BC1788" s="70"/>
      <c r="BD1788" s="70"/>
      <c r="BE1788" s="70"/>
      <c r="BF1788" s="70"/>
      <c r="BG1788" s="70"/>
      <c r="BH1788" s="70"/>
      <c r="BI1788" s="70"/>
      <c r="BJ1788" s="70"/>
      <c r="BK1788" s="70"/>
      <c r="BL1788" s="70"/>
      <c r="BM1788" s="70"/>
      <c r="BN1788" s="70"/>
      <c r="BO1788" s="70"/>
      <c r="BP1788" s="70"/>
      <c r="BQ1788" s="70"/>
      <c r="BR1788" s="70"/>
      <c r="BS1788" s="70"/>
      <c r="BT1788" s="70"/>
      <c r="BU1788" s="70"/>
      <c r="BV1788" s="70"/>
      <c r="BW1788" s="70"/>
      <c r="BX1788" s="70"/>
      <c r="BY1788" s="70"/>
      <c r="BZ1788" s="70"/>
      <c r="CA1788" s="70"/>
    </row>
    <row r="1789" spans="2:79" s="67" customFormat="1" hidden="1">
      <c r="B1789" s="85"/>
      <c r="C1789" s="86"/>
      <c r="D1789" s="250"/>
      <c r="E1789" s="84"/>
      <c r="F1789" s="70"/>
      <c r="G1789" s="70"/>
      <c r="H1789" s="70"/>
      <c r="I1789" s="70"/>
      <c r="J1789" s="70"/>
      <c r="K1789" s="70"/>
      <c r="L1789" s="70"/>
      <c r="M1789" s="70"/>
      <c r="N1789" s="70"/>
      <c r="O1789" s="70"/>
      <c r="P1789" s="70"/>
      <c r="Q1789" s="70"/>
      <c r="R1789" s="70"/>
      <c r="S1789" s="70"/>
      <c r="T1789" s="70"/>
      <c r="U1789" s="70"/>
      <c r="V1789" s="70"/>
      <c r="W1789" s="70"/>
      <c r="X1789" s="70"/>
      <c r="Y1789" s="70"/>
      <c r="Z1789" s="70"/>
      <c r="AA1789" s="70"/>
      <c r="AB1789" s="70"/>
      <c r="AC1789" s="70"/>
      <c r="AD1789" s="70"/>
      <c r="AE1789" s="70"/>
      <c r="AF1789" s="70"/>
      <c r="AG1789" s="70"/>
      <c r="AH1789" s="70"/>
      <c r="AI1789" s="70"/>
      <c r="AJ1789" s="70"/>
      <c r="AK1789" s="70"/>
      <c r="AL1789" s="70"/>
      <c r="AM1789" s="70"/>
      <c r="AN1789" s="70"/>
      <c r="AO1789" s="70"/>
      <c r="AP1789" s="70"/>
      <c r="AQ1789" s="70"/>
      <c r="AR1789" s="70"/>
      <c r="AS1789" s="70"/>
      <c r="AT1789" s="70"/>
      <c r="AU1789" s="70"/>
      <c r="AV1789" s="70"/>
      <c r="AW1789" s="70"/>
      <c r="AX1789" s="70"/>
      <c r="AY1789" s="70"/>
      <c r="AZ1789" s="70"/>
      <c r="BA1789" s="70"/>
      <c r="BB1789" s="70"/>
      <c r="BC1789" s="70"/>
      <c r="BD1789" s="70"/>
      <c r="BE1789" s="70"/>
      <c r="BF1789" s="70"/>
      <c r="BG1789" s="70"/>
      <c r="BH1789" s="70"/>
      <c r="BI1789" s="70"/>
      <c r="BJ1789" s="70"/>
      <c r="BK1789" s="70"/>
      <c r="BL1789" s="70"/>
      <c r="BM1789" s="70"/>
      <c r="BN1789" s="70"/>
      <c r="BO1789" s="70"/>
      <c r="BP1789" s="70"/>
      <c r="BQ1789" s="70"/>
      <c r="BR1789" s="70"/>
      <c r="BS1789" s="70"/>
      <c r="BT1789" s="70"/>
      <c r="BU1789" s="70"/>
      <c r="BV1789" s="70"/>
      <c r="BW1789" s="70"/>
      <c r="BX1789" s="70"/>
      <c r="BY1789" s="70"/>
      <c r="BZ1789" s="70"/>
      <c r="CA1789" s="70"/>
    </row>
    <row r="1790" spans="2:79" s="67" customFormat="1" hidden="1">
      <c r="B1790" s="85"/>
      <c r="C1790" s="86"/>
      <c r="D1790" s="250"/>
      <c r="E1790" s="84"/>
      <c r="F1790" s="70"/>
      <c r="G1790" s="70"/>
      <c r="H1790" s="70"/>
      <c r="I1790" s="70"/>
      <c r="J1790" s="70"/>
      <c r="K1790" s="70"/>
      <c r="L1790" s="70"/>
      <c r="M1790" s="70"/>
      <c r="N1790" s="70"/>
      <c r="O1790" s="70"/>
      <c r="P1790" s="70"/>
      <c r="Q1790" s="70"/>
      <c r="R1790" s="70"/>
      <c r="S1790" s="70"/>
      <c r="T1790" s="70"/>
      <c r="U1790" s="70"/>
      <c r="V1790" s="70"/>
      <c r="W1790" s="70"/>
      <c r="X1790" s="70"/>
      <c r="Y1790" s="70"/>
      <c r="Z1790" s="70"/>
      <c r="AA1790" s="70"/>
      <c r="AB1790" s="70"/>
      <c r="AC1790" s="70"/>
      <c r="AD1790" s="70"/>
      <c r="AE1790" s="70"/>
      <c r="AF1790" s="70"/>
      <c r="AG1790" s="70"/>
      <c r="AH1790" s="70"/>
      <c r="AI1790" s="70"/>
      <c r="AJ1790" s="70"/>
      <c r="AK1790" s="70"/>
      <c r="AL1790" s="70"/>
      <c r="AM1790" s="70"/>
      <c r="AN1790" s="70"/>
      <c r="AO1790" s="70"/>
      <c r="AP1790" s="70"/>
      <c r="AQ1790" s="70"/>
      <c r="AR1790" s="70"/>
      <c r="AS1790" s="70"/>
      <c r="AT1790" s="70"/>
      <c r="AU1790" s="70"/>
      <c r="AV1790" s="70"/>
      <c r="AW1790" s="70"/>
      <c r="AX1790" s="70"/>
      <c r="AY1790" s="70"/>
      <c r="AZ1790" s="70"/>
      <c r="BA1790" s="70"/>
      <c r="BB1790" s="70"/>
      <c r="BC1790" s="70"/>
      <c r="BD1790" s="70"/>
      <c r="BE1790" s="70"/>
      <c r="BF1790" s="70"/>
      <c r="BG1790" s="70"/>
      <c r="BH1790" s="70"/>
      <c r="BI1790" s="70"/>
      <c r="BJ1790" s="70"/>
      <c r="BK1790" s="70"/>
      <c r="BL1790" s="70"/>
      <c r="BM1790" s="70"/>
      <c r="BN1790" s="70"/>
      <c r="BO1790" s="70"/>
      <c r="BP1790" s="70"/>
      <c r="BQ1790" s="70"/>
      <c r="BR1790" s="70"/>
      <c r="BS1790" s="70"/>
      <c r="BT1790" s="70"/>
      <c r="BU1790" s="70"/>
      <c r="BV1790" s="70"/>
      <c r="BW1790" s="70"/>
      <c r="BX1790" s="70"/>
      <c r="BY1790" s="70"/>
      <c r="BZ1790" s="70"/>
      <c r="CA1790" s="70"/>
    </row>
    <row r="1791" spans="2:79" s="67" customFormat="1" hidden="1">
      <c r="B1791" s="85"/>
      <c r="C1791" s="86"/>
      <c r="D1791" s="250"/>
      <c r="E1791" s="84"/>
      <c r="F1791" s="70"/>
      <c r="G1791" s="70"/>
      <c r="H1791" s="70"/>
      <c r="I1791" s="70"/>
      <c r="J1791" s="70"/>
      <c r="K1791" s="70"/>
      <c r="L1791" s="70"/>
      <c r="M1791" s="70"/>
      <c r="N1791" s="70"/>
      <c r="O1791" s="70"/>
      <c r="P1791" s="70"/>
      <c r="Q1791" s="70"/>
      <c r="R1791" s="70"/>
      <c r="S1791" s="70"/>
      <c r="T1791" s="70"/>
      <c r="U1791" s="70"/>
      <c r="V1791" s="70"/>
      <c r="W1791" s="70"/>
      <c r="X1791" s="70"/>
      <c r="Y1791" s="70"/>
      <c r="Z1791" s="70"/>
      <c r="AA1791" s="70"/>
      <c r="AB1791" s="70"/>
      <c r="AC1791" s="70"/>
      <c r="AD1791" s="70"/>
      <c r="AE1791" s="70"/>
      <c r="AF1791" s="70"/>
      <c r="AG1791" s="70"/>
      <c r="AH1791" s="70"/>
      <c r="AI1791" s="70"/>
      <c r="AJ1791" s="70"/>
      <c r="AK1791" s="70"/>
      <c r="AL1791" s="70"/>
      <c r="AM1791" s="70"/>
      <c r="AN1791" s="70"/>
      <c r="AO1791" s="70"/>
      <c r="AP1791" s="70"/>
      <c r="AQ1791" s="70"/>
      <c r="AR1791" s="70"/>
      <c r="AS1791" s="70"/>
      <c r="AT1791" s="70"/>
      <c r="AU1791" s="70"/>
      <c r="AV1791" s="70"/>
      <c r="AW1791" s="70"/>
      <c r="AX1791" s="70"/>
      <c r="AY1791" s="70"/>
      <c r="AZ1791" s="70"/>
      <c r="BA1791" s="70"/>
      <c r="BB1791" s="70"/>
      <c r="BC1791" s="70"/>
      <c r="BD1791" s="70"/>
      <c r="BE1791" s="70"/>
      <c r="BF1791" s="70"/>
      <c r="BG1791" s="70"/>
      <c r="BH1791" s="70"/>
      <c r="BI1791" s="70"/>
      <c r="BJ1791" s="70"/>
      <c r="BK1791" s="70"/>
      <c r="BL1791" s="70"/>
      <c r="BM1791" s="70"/>
      <c r="BN1791" s="70"/>
      <c r="BO1791" s="70"/>
      <c r="BP1791" s="70"/>
      <c r="BQ1791" s="70"/>
      <c r="BR1791" s="70"/>
      <c r="BS1791" s="70"/>
      <c r="BT1791" s="70"/>
      <c r="BU1791" s="70"/>
      <c r="BV1791" s="70"/>
      <c r="BW1791" s="70"/>
      <c r="BX1791" s="70"/>
      <c r="BY1791" s="70"/>
      <c r="BZ1791" s="70"/>
      <c r="CA1791" s="70"/>
    </row>
    <row r="1792" spans="2:79" s="67" customFormat="1" hidden="1">
      <c r="B1792" s="85"/>
      <c r="C1792" s="86"/>
      <c r="D1792" s="250"/>
      <c r="E1792" s="84"/>
      <c r="F1792" s="70"/>
      <c r="G1792" s="70"/>
      <c r="H1792" s="70"/>
      <c r="I1792" s="70"/>
      <c r="J1792" s="70"/>
      <c r="K1792" s="70"/>
      <c r="L1792" s="70"/>
      <c r="M1792" s="70"/>
      <c r="N1792" s="70"/>
      <c r="O1792" s="70"/>
      <c r="P1792" s="70"/>
      <c r="Q1792" s="70"/>
      <c r="R1792" s="70"/>
      <c r="S1792" s="70"/>
      <c r="T1792" s="70"/>
      <c r="U1792" s="70"/>
      <c r="V1792" s="70"/>
      <c r="W1792" s="70"/>
      <c r="X1792" s="70"/>
      <c r="Y1792" s="70"/>
      <c r="Z1792" s="70"/>
      <c r="AA1792" s="70"/>
      <c r="AB1792" s="70"/>
      <c r="AC1792" s="70"/>
      <c r="AD1792" s="70"/>
      <c r="AE1792" s="70"/>
      <c r="AF1792" s="70"/>
      <c r="AG1792" s="70"/>
      <c r="AH1792" s="70"/>
      <c r="AI1792" s="70"/>
      <c r="AJ1792" s="70"/>
      <c r="AK1792" s="70"/>
      <c r="AL1792" s="70"/>
      <c r="AM1792" s="70"/>
      <c r="AN1792" s="70"/>
      <c r="AO1792" s="70"/>
      <c r="AP1792" s="70"/>
      <c r="AQ1792" s="70"/>
      <c r="AR1792" s="70"/>
      <c r="AS1792" s="70"/>
      <c r="AT1792" s="70"/>
      <c r="AU1792" s="70"/>
      <c r="AV1792" s="70"/>
      <c r="AW1792" s="70"/>
      <c r="AX1792" s="70"/>
      <c r="AY1792" s="70"/>
      <c r="AZ1792" s="70"/>
      <c r="BA1792" s="70"/>
      <c r="BB1792" s="70"/>
      <c r="BC1792" s="70"/>
      <c r="BD1792" s="70"/>
      <c r="BE1792" s="70"/>
      <c r="BF1792" s="70"/>
      <c r="BG1792" s="70"/>
      <c r="BH1792" s="70"/>
      <c r="BI1792" s="70"/>
      <c r="BJ1792" s="70"/>
      <c r="BK1792" s="70"/>
      <c r="BL1792" s="70"/>
      <c r="BM1792" s="70"/>
      <c r="BN1792" s="70"/>
      <c r="BO1792" s="70"/>
      <c r="BP1792" s="70"/>
      <c r="BQ1792" s="70"/>
      <c r="BR1792" s="70"/>
      <c r="BS1792" s="70"/>
      <c r="BT1792" s="70"/>
      <c r="BU1792" s="70"/>
      <c r="BV1792" s="70"/>
      <c r="BW1792" s="70"/>
      <c r="BX1792" s="70"/>
      <c r="BY1792" s="70"/>
      <c r="BZ1792" s="70"/>
      <c r="CA1792" s="70"/>
    </row>
    <row r="1793" spans="2:79" s="67" customFormat="1" hidden="1">
      <c r="B1793" s="85"/>
      <c r="C1793" s="86"/>
      <c r="D1793" s="250"/>
      <c r="E1793" s="84"/>
      <c r="F1793" s="70"/>
      <c r="G1793" s="70"/>
      <c r="H1793" s="70"/>
      <c r="I1793" s="70"/>
      <c r="J1793" s="70"/>
      <c r="K1793" s="70"/>
      <c r="L1793" s="70"/>
      <c r="M1793" s="70"/>
      <c r="N1793" s="70"/>
      <c r="O1793" s="70"/>
      <c r="P1793" s="70"/>
      <c r="Q1793" s="70"/>
      <c r="R1793" s="70"/>
      <c r="S1793" s="70"/>
      <c r="T1793" s="70"/>
      <c r="U1793" s="70"/>
      <c r="V1793" s="70"/>
      <c r="W1793" s="70"/>
      <c r="X1793" s="70"/>
      <c r="Y1793" s="70"/>
      <c r="Z1793" s="70"/>
      <c r="AA1793" s="70"/>
      <c r="AB1793" s="70"/>
      <c r="AC1793" s="70"/>
      <c r="AD1793" s="70"/>
      <c r="AE1793" s="70"/>
      <c r="AF1793" s="70"/>
      <c r="AG1793" s="70"/>
      <c r="AH1793" s="70"/>
      <c r="AI1793" s="70"/>
      <c r="AJ1793" s="70"/>
      <c r="AK1793" s="70"/>
      <c r="AL1793" s="70"/>
      <c r="AM1793" s="70"/>
      <c r="AN1793" s="70"/>
      <c r="AO1793" s="70"/>
      <c r="AP1793" s="70"/>
      <c r="AQ1793" s="70"/>
      <c r="AR1793" s="70"/>
      <c r="AS1793" s="70"/>
      <c r="AT1793" s="70"/>
      <c r="AU1793" s="70"/>
      <c r="AV1793" s="70"/>
      <c r="AW1793" s="70"/>
      <c r="AX1793" s="70"/>
      <c r="AY1793" s="70"/>
      <c r="AZ1793" s="70"/>
      <c r="BA1793" s="70"/>
      <c r="BB1793" s="70"/>
      <c r="BC1793" s="70"/>
      <c r="BD1793" s="70"/>
      <c r="BE1793" s="70"/>
      <c r="BF1793" s="70"/>
      <c r="BG1793" s="70"/>
      <c r="BH1793" s="70"/>
      <c r="BI1793" s="70"/>
      <c r="BJ1793" s="70"/>
      <c r="BK1793" s="70"/>
      <c r="BL1793" s="70"/>
      <c r="BM1793" s="70"/>
      <c r="BN1793" s="70"/>
      <c r="BO1793" s="70"/>
      <c r="BP1793" s="70"/>
      <c r="BQ1793" s="70"/>
      <c r="BR1793" s="70"/>
      <c r="BS1793" s="70"/>
      <c r="BT1793" s="70"/>
      <c r="BU1793" s="70"/>
      <c r="BV1793" s="70"/>
      <c r="BW1793" s="70"/>
      <c r="BX1793" s="70"/>
      <c r="BY1793" s="70"/>
      <c r="BZ1793" s="70"/>
      <c r="CA1793" s="70"/>
    </row>
    <row r="1794" spans="2:79" s="67" customFormat="1" hidden="1">
      <c r="B1794" s="85"/>
      <c r="C1794" s="86"/>
      <c r="D1794" s="250"/>
      <c r="E1794" s="84"/>
      <c r="F1794" s="70"/>
      <c r="G1794" s="70"/>
      <c r="H1794" s="70"/>
      <c r="I1794" s="70"/>
      <c r="J1794" s="70"/>
      <c r="K1794" s="70"/>
      <c r="L1794" s="70"/>
      <c r="M1794" s="70"/>
      <c r="N1794" s="70"/>
      <c r="O1794" s="70"/>
      <c r="P1794" s="70"/>
      <c r="Q1794" s="70"/>
      <c r="R1794" s="70"/>
      <c r="S1794" s="70"/>
      <c r="T1794" s="70"/>
      <c r="U1794" s="70"/>
      <c r="V1794" s="70"/>
      <c r="W1794" s="70"/>
      <c r="X1794" s="70"/>
      <c r="Y1794" s="70"/>
      <c r="Z1794" s="70"/>
      <c r="AA1794" s="70"/>
      <c r="AB1794" s="70"/>
      <c r="AC1794" s="70"/>
      <c r="AD1794" s="70"/>
      <c r="AE1794" s="70"/>
      <c r="AF1794" s="70"/>
      <c r="AG1794" s="70"/>
      <c r="AH1794" s="70"/>
      <c r="AI1794" s="70"/>
      <c r="AJ1794" s="70"/>
      <c r="AK1794" s="70"/>
      <c r="AL1794" s="70"/>
      <c r="AM1794" s="70"/>
      <c r="AN1794" s="70"/>
      <c r="AO1794" s="70"/>
      <c r="AP1794" s="70"/>
      <c r="AQ1794" s="70"/>
      <c r="AR1794" s="70"/>
      <c r="AS1794" s="70"/>
      <c r="AT1794" s="70"/>
      <c r="AU1794" s="70"/>
      <c r="AV1794" s="70"/>
      <c r="AW1794" s="70"/>
      <c r="AX1794" s="70"/>
      <c r="AY1794" s="70"/>
      <c r="AZ1794" s="70"/>
      <c r="BA1794" s="70"/>
      <c r="BB1794" s="70"/>
      <c r="BC1794" s="70"/>
      <c r="BD1794" s="70"/>
      <c r="BE1794" s="70"/>
      <c r="BF1794" s="70"/>
      <c r="BG1794" s="70"/>
      <c r="BH1794" s="70"/>
      <c r="BI1794" s="70"/>
      <c r="BJ1794" s="70"/>
      <c r="BK1794" s="70"/>
      <c r="BL1794" s="70"/>
      <c r="BM1794" s="70"/>
      <c r="BN1794" s="70"/>
      <c r="BO1794" s="70"/>
      <c r="BP1794" s="70"/>
      <c r="BQ1794" s="70"/>
      <c r="BR1794" s="70"/>
      <c r="BS1794" s="70"/>
      <c r="BT1794" s="70"/>
      <c r="BU1794" s="70"/>
      <c r="BV1794" s="70"/>
      <c r="BW1794" s="70"/>
      <c r="BX1794" s="70"/>
      <c r="BY1794" s="70"/>
      <c r="BZ1794" s="70"/>
      <c r="CA1794" s="70"/>
    </row>
    <row r="1795" spans="2:79" s="67" customFormat="1" hidden="1">
      <c r="B1795" s="85"/>
      <c r="C1795" s="86"/>
      <c r="D1795" s="250"/>
      <c r="E1795" s="84"/>
      <c r="F1795" s="70"/>
      <c r="G1795" s="70"/>
      <c r="H1795" s="70"/>
      <c r="I1795" s="70"/>
      <c r="J1795" s="70"/>
      <c r="K1795" s="70"/>
      <c r="L1795" s="70"/>
      <c r="M1795" s="70"/>
      <c r="N1795" s="70"/>
      <c r="O1795" s="70"/>
      <c r="P1795" s="70"/>
      <c r="Q1795" s="70"/>
      <c r="R1795" s="70"/>
      <c r="S1795" s="70"/>
      <c r="T1795" s="70"/>
      <c r="U1795" s="70"/>
      <c r="V1795" s="70"/>
      <c r="W1795" s="70"/>
      <c r="X1795" s="70"/>
      <c r="Y1795" s="70"/>
      <c r="Z1795" s="70"/>
      <c r="AA1795" s="70"/>
      <c r="AB1795" s="70"/>
      <c r="AC1795" s="70"/>
      <c r="AD1795" s="70"/>
      <c r="AE1795" s="70"/>
      <c r="AF1795" s="70"/>
      <c r="AG1795" s="70"/>
      <c r="AH1795" s="70"/>
      <c r="AI1795" s="70"/>
      <c r="AJ1795" s="70"/>
      <c r="AK1795" s="70"/>
      <c r="AL1795" s="70"/>
      <c r="AM1795" s="70"/>
      <c r="AN1795" s="70"/>
      <c r="AO1795" s="70"/>
      <c r="AP1795" s="70"/>
      <c r="AQ1795" s="70"/>
      <c r="AR1795" s="70"/>
      <c r="AS1795" s="70"/>
      <c r="AT1795" s="70"/>
      <c r="AU1795" s="70"/>
      <c r="AV1795" s="70"/>
      <c r="AW1795" s="70"/>
      <c r="AX1795" s="70"/>
      <c r="AY1795" s="70"/>
      <c r="AZ1795" s="70"/>
      <c r="BA1795" s="70"/>
      <c r="BB1795" s="70"/>
      <c r="BC1795" s="70"/>
      <c r="BD1795" s="70"/>
      <c r="BE1795" s="70"/>
      <c r="BF1795" s="70"/>
      <c r="BG1795" s="70"/>
      <c r="BH1795" s="70"/>
      <c r="BI1795" s="70"/>
      <c r="BJ1795" s="70"/>
      <c r="BK1795" s="70"/>
      <c r="BL1795" s="70"/>
      <c r="BM1795" s="70"/>
      <c r="BN1795" s="70"/>
      <c r="BO1795" s="70"/>
      <c r="BP1795" s="70"/>
      <c r="BQ1795" s="70"/>
      <c r="BR1795" s="70"/>
      <c r="BS1795" s="70"/>
      <c r="BT1795" s="70"/>
      <c r="BU1795" s="70"/>
      <c r="BV1795" s="70"/>
      <c r="BW1795" s="70"/>
      <c r="BX1795" s="70"/>
      <c r="BY1795" s="70"/>
      <c r="BZ1795" s="70"/>
      <c r="CA1795" s="70"/>
    </row>
    <row r="1796" spans="2:79" s="67" customFormat="1" hidden="1">
      <c r="B1796" s="85"/>
      <c r="C1796" s="86"/>
      <c r="D1796" s="250"/>
      <c r="E1796" s="84"/>
      <c r="F1796" s="70"/>
      <c r="G1796" s="70"/>
      <c r="H1796" s="70"/>
      <c r="I1796" s="70"/>
      <c r="J1796" s="70"/>
      <c r="K1796" s="70"/>
      <c r="L1796" s="70"/>
      <c r="M1796" s="70"/>
      <c r="N1796" s="70"/>
      <c r="O1796" s="70"/>
      <c r="P1796" s="70"/>
      <c r="Q1796" s="70"/>
      <c r="R1796" s="70"/>
      <c r="S1796" s="70"/>
      <c r="T1796" s="70"/>
      <c r="U1796" s="70"/>
      <c r="V1796" s="70"/>
      <c r="W1796" s="70"/>
      <c r="X1796" s="70"/>
      <c r="Y1796" s="70"/>
      <c r="Z1796" s="70"/>
      <c r="AA1796" s="70"/>
      <c r="AB1796" s="70"/>
      <c r="AC1796" s="70"/>
      <c r="AD1796" s="70"/>
      <c r="AE1796" s="70"/>
      <c r="AF1796" s="70"/>
      <c r="AG1796" s="70"/>
      <c r="AH1796" s="70"/>
      <c r="AI1796" s="70"/>
      <c r="AJ1796" s="70"/>
      <c r="AK1796" s="70"/>
      <c r="AL1796" s="70"/>
      <c r="AM1796" s="70"/>
      <c r="AN1796" s="70"/>
      <c r="AO1796" s="70"/>
      <c r="AP1796" s="70"/>
      <c r="AQ1796" s="70"/>
      <c r="AR1796" s="70"/>
      <c r="AS1796" s="70"/>
      <c r="AT1796" s="70"/>
      <c r="AU1796" s="70"/>
      <c r="AV1796" s="70"/>
      <c r="AW1796" s="70"/>
      <c r="AX1796" s="70"/>
      <c r="AY1796" s="70"/>
      <c r="AZ1796" s="70"/>
      <c r="BA1796" s="70"/>
      <c r="BB1796" s="70"/>
      <c r="BC1796" s="70"/>
      <c r="BD1796" s="70"/>
      <c r="BE1796" s="70"/>
      <c r="BF1796" s="70"/>
      <c r="BG1796" s="70"/>
      <c r="BH1796" s="70"/>
      <c r="BI1796" s="70"/>
      <c r="BJ1796" s="70"/>
      <c r="BK1796" s="70"/>
      <c r="BL1796" s="70"/>
      <c r="BM1796" s="70"/>
      <c r="BN1796" s="70"/>
      <c r="BO1796" s="70"/>
      <c r="BP1796" s="70"/>
      <c r="BQ1796" s="70"/>
      <c r="BR1796" s="70"/>
      <c r="BS1796" s="70"/>
      <c r="BT1796" s="70"/>
      <c r="BU1796" s="70"/>
      <c r="BV1796" s="70"/>
      <c r="BW1796" s="70"/>
      <c r="BX1796" s="70"/>
      <c r="BY1796" s="70"/>
      <c r="BZ1796" s="70"/>
      <c r="CA1796" s="70"/>
    </row>
    <row r="1797" spans="2:79" s="67" customFormat="1" hidden="1">
      <c r="B1797" s="85"/>
      <c r="C1797" s="86"/>
      <c r="D1797" s="250"/>
      <c r="E1797" s="84"/>
      <c r="F1797" s="70"/>
      <c r="G1797" s="70"/>
      <c r="H1797" s="70"/>
      <c r="I1797" s="70"/>
      <c r="J1797" s="70"/>
      <c r="K1797" s="70"/>
      <c r="L1797" s="70"/>
      <c r="M1797" s="70"/>
      <c r="N1797" s="70"/>
      <c r="O1797" s="70"/>
      <c r="P1797" s="70"/>
      <c r="Q1797" s="70"/>
      <c r="R1797" s="70"/>
      <c r="S1797" s="70"/>
      <c r="T1797" s="70"/>
      <c r="U1797" s="70"/>
      <c r="V1797" s="70"/>
      <c r="W1797" s="70"/>
      <c r="X1797" s="70"/>
      <c r="Y1797" s="70"/>
      <c r="Z1797" s="70"/>
      <c r="AA1797" s="70"/>
      <c r="AB1797" s="70"/>
      <c r="AC1797" s="70"/>
      <c r="AD1797" s="70"/>
      <c r="AE1797" s="70"/>
      <c r="AF1797" s="70"/>
      <c r="AG1797" s="70"/>
      <c r="AH1797" s="70"/>
      <c r="AI1797" s="70"/>
      <c r="AJ1797" s="70"/>
      <c r="AK1797" s="70"/>
      <c r="AL1797" s="70"/>
      <c r="AM1797" s="70"/>
      <c r="AN1797" s="70"/>
      <c r="AO1797" s="70"/>
      <c r="AP1797" s="70"/>
      <c r="AQ1797" s="70"/>
      <c r="AR1797" s="70"/>
      <c r="AS1797" s="70"/>
      <c r="AT1797" s="70"/>
      <c r="AU1797" s="70"/>
      <c r="AV1797" s="70"/>
      <c r="AW1797" s="70"/>
      <c r="AX1797" s="70"/>
      <c r="AY1797" s="70"/>
      <c r="AZ1797" s="70"/>
      <c r="BA1797" s="70"/>
      <c r="BB1797" s="70"/>
      <c r="BC1797" s="70"/>
      <c r="BD1797" s="70"/>
      <c r="BE1797" s="70"/>
      <c r="BF1797" s="70"/>
      <c r="BG1797" s="70"/>
      <c r="BH1797" s="70"/>
      <c r="BI1797" s="70"/>
      <c r="BJ1797" s="70"/>
      <c r="BK1797" s="70"/>
      <c r="BL1797" s="70"/>
      <c r="BM1797" s="70"/>
      <c r="BN1797" s="70"/>
      <c r="BO1797" s="70"/>
      <c r="BP1797" s="70"/>
      <c r="BQ1797" s="70"/>
      <c r="BR1797" s="70"/>
      <c r="BS1797" s="70"/>
      <c r="BT1797" s="70"/>
      <c r="BU1797" s="70"/>
      <c r="BV1797" s="70"/>
      <c r="BW1797" s="70"/>
      <c r="BX1797" s="70"/>
      <c r="BY1797" s="70"/>
      <c r="BZ1797" s="70"/>
      <c r="CA1797" s="70"/>
    </row>
    <row r="1798" spans="2:79" s="67" customFormat="1" hidden="1">
      <c r="B1798" s="85"/>
      <c r="C1798" s="86"/>
      <c r="D1798" s="250"/>
      <c r="E1798" s="84"/>
      <c r="F1798" s="70"/>
      <c r="G1798" s="70"/>
      <c r="H1798" s="70"/>
      <c r="I1798" s="70"/>
      <c r="J1798" s="70"/>
      <c r="K1798" s="70"/>
      <c r="L1798" s="70"/>
      <c r="M1798" s="70"/>
      <c r="N1798" s="70"/>
      <c r="O1798" s="70"/>
      <c r="P1798" s="70"/>
      <c r="Q1798" s="70"/>
      <c r="R1798" s="70"/>
      <c r="S1798" s="70"/>
      <c r="T1798" s="70"/>
      <c r="U1798" s="70"/>
      <c r="V1798" s="70"/>
      <c r="W1798" s="70"/>
      <c r="X1798" s="70"/>
      <c r="Y1798" s="70"/>
      <c r="Z1798" s="70"/>
      <c r="AA1798" s="70"/>
      <c r="AB1798" s="70"/>
      <c r="AC1798" s="70"/>
      <c r="AD1798" s="70"/>
      <c r="AE1798" s="70"/>
      <c r="AF1798" s="70"/>
      <c r="AG1798" s="70"/>
      <c r="AH1798" s="70"/>
      <c r="AI1798" s="70"/>
      <c r="AJ1798" s="70"/>
      <c r="AK1798" s="70"/>
      <c r="AL1798" s="70"/>
      <c r="AM1798" s="70"/>
      <c r="AN1798" s="70"/>
      <c r="AO1798" s="70"/>
      <c r="AP1798" s="70"/>
      <c r="AQ1798" s="70"/>
      <c r="AR1798" s="70"/>
      <c r="AS1798" s="70"/>
      <c r="AT1798" s="70"/>
      <c r="AU1798" s="70"/>
      <c r="AV1798" s="70"/>
      <c r="AW1798" s="70"/>
      <c r="AX1798" s="70"/>
      <c r="AY1798" s="70"/>
      <c r="AZ1798" s="70"/>
      <c r="BA1798" s="70"/>
      <c r="BB1798" s="70"/>
      <c r="BC1798" s="70"/>
      <c r="BD1798" s="70"/>
      <c r="BE1798" s="70"/>
      <c r="BF1798" s="70"/>
      <c r="BG1798" s="70"/>
      <c r="BH1798" s="70"/>
      <c r="BI1798" s="70"/>
      <c r="BJ1798" s="70"/>
      <c r="BK1798" s="70"/>
      <c r="BL1798" s="70"/>
      <c r="BM1798" s="70"/>
      <c r="BN1798" s="70"/>
      <c r="BO1798" s="70"/>
      <c r="BP1798" s="70"/>
      <c r="BQ1798" s="70"/>
      <c r="BR1798" s="70"/>
      <c r="BS1798" s="70"/>
      <c r="BT1798" s="70"/>
      <c r="BU1798" s="70"/>
      <c r="BV1798" s="70"/>
      <c r="BW1798" s="70"/>
      <c r="BX1798" s="70"/>
      <c r="BY1798" s="70"/>
      <c r="BZ1798" s="70"/>
      <c r="CA1798" s="70"/>
    </row>
    <row r="1799" spans="2:79" s="67" customFormat="1" hidden="1">
      <c r="B1799" s="85"/>
      <c r="C1799" s="86"/>
      <c r="D1799" s="250"/>
      <c r="E1799" s="84"/>
      <c r="F1799" s="70"/>
      <c r="G1799" s="70"/>
      <c r="H1799" s="70"/>
      <c r="I1799" s="70"/>
      <c r="J1799" s="70"/>
      <c r="K1799" s="70"/>
      <c r="L1799" s="70"/>
      <c r="M1799" s="70"/>
      <c r="N1799" s="70"/>
      <c r="O1799" s="70"/>
      <c r="P1799" s="70"/>
      <c r="Q1799" s="70"/>
      <c r="R1799" s="70"/>
      <c r="S1799" s="70"/>
      <c r="T1799" s="70"/>
      <c r="U1799" s="70"/>
      <c r="V1799" s="70"/>
      <c r="W1799" s="70"/>
      <c r="X1799" s="70"/>
      <c r="Y1799" s="70"/>
      <c r="Z1799" s="70"/>
      <c r="AA1799" s="70"/>
      <c r="AB1799" s="70"/>
      <c r="AC1799" s="70"/>
      <c r="AD1799" s="70"/>
      <c r="AE1799" s="70"/>
      <c r="AF1799" s="70"/>
      <c r="AG1799" s="70"/>
      <c r="AH1799" s="70"/>
      <c r="AI1799" s="70"/>
      <c r="AJ1799" s="70"/>
      <c r="AK1799" s="70"/>
      <c r="AL1799" s="70"/>
      <c r="AM1799" s="70"/>
      <c r="AN1799" s="70"/>
      <c r="AO1799" s="70"/>
      <c r="AP1799" s="70"/>
      <c r="AQ1799" s="70"/>
      <c r="AR1799" s="70"/>
      <c r="AS1799" s="70"/>
      <c r="AT1799" s="70"/>
      <c r="AU1799" s="70"/>
      <c r="AV1799" s="70"/>
      <c r="AW1799" s="70"/>
      <c r="AX1799" s="70"/>
      <c r="AY1799" s="70"/>
      <c r="AZ1799" s="70"/>
      <c r="BA1799" s="70"/>
      <c r="BB1799" s="70"/>
      <c r="BC1799" s="70"/>
      <c r="BD1799" s="70"/>
      <c r="BE1799" s="70"/>
      <c r="BF1799" s="70"/>
      <c r="BG1799" s="70"/>
      <c r="BH1799" s="70"/>
      <c r="BI1799" s="70"/>
      <c r="BJ1799" s="70"/>
      <c r="BK1799" s="70"/>
      <c r="BL1799" s="70"/>
      <c r="BM1799" s="70"/>
      <c r="BN1799" s="70"/>
      <c r="BO1799" s="70"/>
      <c r="BP1799" s="70"/>
      <c r="BQ1799" s="70"/>
      <c r="BR1799" s="70"/>
      <c r="BS1799" s="70"/>
      <c r="BT1799" s="70"/>
      <c r="BU1799" s="70"/>
      <c r="BV1799" s="70"/>
      <c r="BW1799" s="70"/>
      <c r="BX1799" s="70"/>
      <c r="BY1799" s="70"/>
      <c r="BZ1799" s="70"/>
      <c r="CA1799" s="70"/>
    </row>
    <row r="1800" spans="2:79" s="67" customFormat="1" hidden="1">
      <c r="B1800" s="85"/>
      <c r="C1800" s="86"/>
      <c r="D1800" s="250"/>
      <c r="E1800" s="84"/>
      <c r="F1800" s="70"/>
      <c r="G1800" s="70"/>
      <c r="H1800" s="70"/>
      <c r="I1800" s="70"/>
      <c r="J1800" s="70"/>
      <c r="K1800" s="70"/>
      <c r="L1800" s="70"/>
      <c r="M1800" s="70"/>
      <c r="N1800" s="70"/>
      <c r="O1800" s="70"/>
      <c r="P1800" s="70"/>
      <c r="Q1800" s="70"/>
      <c r="R1800" s="70"/>
      <c r="S1800" s="70"/>
      <c r="T1800" s="70"/>
      <c r="U1800" s="70"/>
      <c r="V1800" s="70"/>
      <c r="W1800" s="70"/>
      <c r="X1800" s="70"/>
      <c r="Y1800" s="70"/>
      <c r="Z1800" s="70"/>
      <c r="AA1800" s="70"/>
      <c r="AB1800" s="70"/>
      <c r="AC1800" s="70"/>
      <c r="AD1800" s="70"/>
      <c r="AE1800" s="70"/>
      <c r="AF1800" s="70"/>
      <c r="AG1800" s="70"/>
      <c r="AH1800" s="70"/>
      <c r="AI1800" s="70"/>
      <c r="AJ1800" s="70"/>
      <c r="AK1800" s="70"/>
      <c r="AL1800" s="70"/>
      <c r="AM1800" s="70"/>
      <c r="AN1800" s="70"/>
      <c r="AO1800" s="70"/>
      <c r="AP1800" s="70"/>
      <c r="AQ1800" s="70"/>
      <c r="AR1800" s="70"/>
      <c r="AS1800" s="70"/>
      <c r="AT1800" s="70"/>
      <c r="AU1800" s="70"/>
      <c r="AV1800" s="70"/>
      <c r="AW1800" s="70"/>
      <c r="AX1800" s="70"/>
      <c r="AY1800" s="70"/>
      <c r="AZ1800" s="70"/>
      <c r="BA1800" s="70"/>
      <c r="BB1800" s="70"/>
      <c r="BC1800" s="70"/>
      <c r="BD1800" s="70"/>
      <c r="BE1800" s="70"/>
      <c r="BF1800" s="70"/>
      <c r="BG1800" s="70"/>
      <c r="BH1800" s="70"/>
      <c r="BI1800" s="70"/>
      <c r="BJ1800" s="70"/>
      <c r="BK1800" s="70"/>
      <c r="BL1800" s="70"/>
      <c r="BM1800" s="70"/>
      <c r="BN1800" s="70"/>
      <c r="BO1800" s="70"/>
      <c r="BP1800" s="70"/>
      <c r="BQ1800" s="70"/>
      <c r="BR1800" s="70"/>
      <c r="BS1800" s="70"/>
      <c r="BT1800" s="70"/>
      <c r="BU1800" s="70"/>
      <c r="BV1800" s="70"/>
      <c r="BW1800" s="70"/>
      <c r="BX1800" s="70"/>
      <c r="BY1800" s="70"/>
      <c r="BZ1800" s="70"/>
      <c r="CA1800" s="70"/>
    </row>
    <row r="1801" spans="2:79" s="67" customFormat="1" hidden="1">
      <c r="B1801" s="85"/>
      <c r="C1801" s="86"/>
      <c r="D1801" s="250"/>
      <c r="E1801" s="84"/>
      <c r="F1801" s="70"/>
      <c r="G1801" s="70"/>
      <c r="H1801" s="70"/>
      <c r="I1801" s="70"/>
      <c r="J1801" s="70"/>
      <c r="K1801" s="70"/>
      <c r="L1801" s="70"/>
      <c r="M1801" s="70"/>
      <c r="N1801" s="70"/>
      <c r="O1801" s="70"/>
      <c r="P1801" s="70"/>
      <c r="Q1801" s="70"/>
      <c r="R1801" s="70"/>
      <c r="S1801" s="70"/>
      <c r="T1801" s="70"/>
      <c r="U1801" s="70"/>
      <c r="V1801" s="70"/>
      <c r="W1801" s="70"/>
      <c r="X1801" s="70"/>
      <c r="Y1801" s="70"/>
      <c r="Z1801" s="70"/>
      <c r="AA1801" s="70"/>
      <c r="AB1801" s="70"/>
      <c r="AC1801" s="70"/>
      <c r="AD1801" s="70"/>
      <c r="AE1801" s="70"/>
      <c r="AF1801" s="70"/>
      <c r="AG1801" s="70"/>
      <c r="AH1801" s="70"/>
      <c r="AI1801" s="70"/>
      <c r="AJ1801" s="70"/>
      <c r="AK1801" s="70"/>
      <c r="AL1801" s="70"/>
      <c r="AM1801" s="70"/>
      <c r="AN1801" s="70"/>
      <c r="AO1801" s="70"/>
      <c r="AP1801" s="70"/>
      <c r="AQ1801" s="70"/>
      <c r="AR1801" s="70"/>
      <c r="AS1801" s="70"/>
      <c r="AT1801" s="70"/>
      <c r="AU1801" s="70"/>
      <c r="AV1801" s="70"/>
      <c r="AW1801" s="70"/>
      <c r="AX1801" s="70"/>
      <c r="AY1801" s="70"/>
      <c r="AZ1801" s="70"/>
      <c r="BA1801" s="70"/>
      <c r="BB1801" s="70"/>
      <c r="BC1801" s="70"/>
      <c r="BD1801" s="70"/>
      <c r="BE1801" s="70"/>
      <c r="BF1801" s="70"/>
      <c r="BG1801" s="70"/>
      <c r="BH1801" s="70"/>
      <c r="BI1801" s="70"/>
      <c r="BJ1801" s="70"/>
      <c r="BK1801" s="70"/>
      <c r="BL1801" s="70"/>
      <c r="BM1801" s="70"/>
      <c r="BN1801" s="70"/>
      <c r="BO1801" s="70"/>
      <c r="BP1801" s="70"/>
      <c r="BQ1801" s="70"/>
      <c r="BR1801" s="70"/>
      <c r="BS1801" s="70"/>
      <c r="BT1801" s="70"/>
      <c r="BU1801" s="70"/>
      <c r="BV1801" s="70"/>
      <c r="BW1801" s="70"/>
      <c r="BX1801" s="70"/>
      <c r="BY1801" s="70"/>
      <c r="BZ1801" s="70"/>
      <c r="CA1801" s="70"/>
    </row>
    <row r="1802" spans="2:79" s="67" customFormat="1" hidden="1">
      <c r="B1802" s="85"/>
      <c r="C1802" s="86"/>
      <c r="D1802" s="250"/>
      <c r="E1802" s="84"/>
      <c r="F1802" s="70"/>
      <c r="G1802" s="70"/>
      <c r="H1802" s="70"/>
      <c r="I1802" s="70"/>
      <c r="J1802" s="70"/>
      <c r="K1802" s="70"/>
      <c r="L1802" s="70"/>
      <c r="M1802" s="70"/>
      <c r="N1802" s="70"/>
      <c r="O1802" s="70"/>
      <c r="P1802" s="70"/>
      <c r="Q1802" s="70"/>
      <c r="R1802" s="70"/>
      <c r="S1802" s="70"/>
      <c r="T1802" s="70"/>
      <c r="U1802" s="70"/>
      <c r="V1802" s="70"/>
      <c r="W1802" s="70"/>
      <c r="X1802" s="70"/>
      <c r="Y1802" s="70"/>
      <c r="Z1802" s="70"/>
      <c r="AA1802" s="70"/>
      <c r="AB1802" s="70"/>
      <c r="AC1802" s="70"/>
      <c r="AD1802" s="70"/>
      <c r="AE1802" s="70"/>
      <c r="AF1802" s="70"/>
      <c r="AG1802" s="70"/>
      <c r="AH1802" s="70"/>
      <c r="AI1802" s="70"/>
      <c r="AJ1802" s="70"/>
      <c r="AK1802" s="70"/>
      <c r="AL1802" s="70"/>
      <c r="AM1802" s="70"/>
      <c r="AN1802" s="70"/>
      <c r="AO1802" s="70"/>
      <c r="AP1802" s="70"/>
      <c r="AQ1802" s="70"/>
      <c r="AR1802" s="70"/>
      <c r="AS1802" s="70"/>
      <c r="AT1802" s="70"/>
      <c r="AU1802" s="70"/>
      <c r="AV1802" s="70"/>
      <c r="AW1802" s="70"/>
      <c r="AX1802" s="70"/>
      <c r="AY1802" s="70"/>
      <c r="AZ1802" s="70"/>
      <c r="BA1802" s="70"/>
      <c r="BB1802" s="70"/>
      <c r="BC1802" s="70"/>
      <c r="BD1802" s="70"/>
      <c r="BE1802" s="70"/>
      <c r="BF1802" s="70"/>
      <c r="BG1802" s="70"/>
      <c r="BH1802" s="70"/>
      <c r="BI1802" s="70"/>
      <c r="BJ1802" s="70"/>
      <c r="BK1802" s="70"/>
      <c r="BL1802" s="70"/>
      <c r="BM1802" s="70"/>
      <c r="BN1802" s="70"/>
      <c r="BO1802" s="70"/>
      <c r="BP1802" s="70"/>
      <c r="BQ1802" s="70"/>
      <c r="BR1802" s="70"/>
      <c r="BS1802" s="70"/>
      <c r="BT1802" s="70"/>
      <c r="BU1802" s="70"/>
      <c r="BV1802" s="70"/>
      <c r="BW1802" s="70"/>
      <c r="BX1802" s="70"/>
      <c r="BY1802" s="70"/>
      <c r="BZ1802" s="70"/>
      <c r="CA1802" s="70"/>
    </row>
    <row r="1803" spans="2:79" s="67" customFormat="1" hidden="1">
      <c r="B1803" s="85"/>
      <c r="C1803" s="86"/>
      <c r="D1803" s="250"/>
      <c r="E1803" s="84"/>
      <c r="F1803" s="70"/>
      <c r="G1803" s="70"/>
      <c r="H1803" s="70"/>
      <c r="I1803" s="70"/>
      <c r="J1803" s="70"/>
      <c r="K1803" s="70"/>
      <c r="L1803" s="70"/>
      <c r="M1803" s="70"/>
      <c r="N1803" s="70"/>
      <c r="O1803" s="70"/>
      <c r="P1803" s="70"/>
      <c r="Q1803" s="70"/>
      <c r="R1803" s="70"/>
      <c r="S1803" s="70"/>
      <c r="T1803" s="70"/>
      <c r="U1803" s="70"/>
      <c r="V1803" s="70"/>
      <c r="W1803" s="70"/>
      <c r="X1803" s="70"/>
      <c r="Y1803" s="70"/>
      <c r="Z1803" s="70"/>
      <c r="AA1803" s="70"/>
      <c r="AB1803" s="70"/>
      <c r="AC1803" s="70"/>
      <c r="AD1803" s="70"/>
      <c r="AE1803" s="70"/>
      <c r="AF1803" s="70"/>
      <c r="AG1803" s="70"/>
      <c r="AH1803" s="70"/>
      <c r="AI1803" s="70"/>
      <c r="AJ1803" s="70"/>
      <c r="AK1803" s="70"/>
      <c r="AL1803" s="70"/>
      <c r="AM1803" s="70"/>
      <c r="AN1803" s="70"/>
      <c r="AO1803" s="70"/>
      <c r="AP1803" s="70"/>
      <c r="AQ1803" s="70"/>
      <c r="AR1803" s="70"/>
      <c r="AS1803" s="70"/>
      <c r="AT1803" s="70"/>
      <c r="AU1803" s="70"/>
      <c r="AV1803" s="70"/>
      <c r="AW1803" s="70"/>
      <c r="AX1803" s="70"/>
      <c r="AY1803" s="70"/>
      <c r="AZ1803" s="70"/>
      <c r="BA1803" s="70"/>
      <c r="BB1803" s="70"/>
      <c r="BC1803" s="70"/>
      <c r="BD1803" s="70"/>
      <c r="BE1803" s="70"/>
      <c r="BF1803" s="70"/>
      <c r="BG1803" s="70"/>
      <c r="BH1803" s="70"/>
      <c r="BI1803" s="70"/>
      <c r="BJ1803" s="70"/>
      <c r="BK1803" s="70"/>
      <c r="BL1803" s="70"/>
      <c r="BM1803" s="70"/>
      <c r="BN1803" s="70"/>
      <c r="BO1803" s="70"/>
      <c r="BP1803" s="70"/>
      <c r="BQ1803" s="70"/>
      <c r="BR1803" s="70"/>
      <c r="BS1803" s="70"/>
      <c r="BT1803" s="70"/>
      <c r="BU1803" s="70"/>
      <c r="BV1803" s="70"/>
      <c r="BW1803" s="70"/>
      <c r="BX1803" s="70"/>
      <c r="BY1803" s="70"/>
      <c r="BZ1803" s="70"/>
      <c r="CA1803" s="70"/>
    </row>
    <row r="1804" spans="2:79" s="67" customFormat="1" hidden="1">
      <c r="B1804" s="85"/>
      <c r="C1804" s="86"/>
      <c r="D1804" s="250"/>
      <c r="E1804" s="84"/>
      <c r="F1804" s="70"/>
      <c r="G1804" s="70"/>
      <c r="H1804" s="70"/>
      <c r="I1804" s="70"/>
      <c r="J1804" s="70"/>
      <c r="K1804" s="70"/>
      <c r="L1804" s="70"/>
      <c r="M1804" s="70"/>
      <c r="N1804" s="70"/>
      <c r="O1804" s="70"/>
      <c r="P1804" s="70"/>
      <c r="Q1804" s="70"/>
      <c r="R1804" s="70"/>
      <c r="S1804" s="70"/>
      <c r="T1804" s="70"/>
      <c r="U1804" s="70"/>
      <c r="V1804" s="70"/>
      <c r="W1804" s="70"/>
      <c r="X1804" s="70"/>
      <c r="Y1804" s="70"/>
      <c r="Z1804" s="70"/>
      <c r="AA1804" s="70"/>
      <c r="AB1804" s="70"/>
      <c r="AC1804" s="70"/>
      <c r="AD1804" s="70"/>
      <c r="AE1804" s="70"/>
      <c r="AF1804" s="70"/>
      <c r="AG1804" s="70"/>
      <c r="AH1804" s="70"/>
      <c r="AI1804" s="70"/>
      <c r="AJ1804" s="70"/>
      <c r="AK1804" s="70"/>
      <c r="AL1804" s="70"/>
      <c r="AM1804" s="70"/>
      <c r="AN1804" s="70"/>
      <c r="AO1804" s="70"/>
      <c r="AP1804" s="70"/>
      <c r="AQ1804" s="70"/>
      <c r="AR1804" s="70"/>
      <c r="AS1804" s="70"/>
      <c r="AT1804" s="70"/>
      <c r="AU1804" s="70"/>
      <c r="AV1804" s="70"/>
      <c r="AW1804" s="70"/>
      <c r="AX1804" s="70"/>
      <c r="AY1804" s="70"/>
      <c r="AZ1804" s="70"/>
      <c r="BA1804" s="70"/>
      <c r="BB1804" s="70"/>
      <c r="BC1804" s="70"/>
      <c r="BD1804" s="70"/>
      <c r="BE1804" s="70"/>
      <c r="BF1804" s="70"/>
      <c r="BG1804" s="70"/>
      <c r="BH1804" s="70"/>
      <c r="BI1804" s="70"/>
      <c r="BJ1804" s="70"/>
      <c r="BK1804" s="70"/>
      <c r="BL1804" s="70"/>
      <c r="BM1804" s="70"/>
      <c r="BN1804" s="70"/>
      <c r="BO1804" s="70"/>
      <c r="BP1804" s="70"/>
      <c r="BQ1804" s="70"/>
      <c r="BR1804" s="70"/>
      <c r="BS1804" s="70"/>
      <c r="BT1804" s="70"/>
      <c r="BU1804" s="70"/>
      <c r="BV1804" s="70"/>
      <c r="BW1804" s="70"/>
      <c r="BX1804" s="70"/>
      <c r="BY1804" s="70"/>
      <c r="BZ1804" s="70"/>
      <c r="CA1804" s="70"/>
    </row>
    <row r="1805" spans="2:79" s="67" customFormat="1" hidden="1">
      <c r="B1805" s="85"/>
      <c r="C1805" s="86"/>
      <c r="D1805" s="250"/>
      <c r="E1805" s="84"/>
      <c r="F1805" s="70"/>
      <c r="G1805" s="70"/>
      <c r="H1805" s="70"/>
      <c r="I1805" s="70"/>
      <c r="J1805" s="70"/>
      <c r="K1805" s="70"/>
      <c r="L1805" s="70"/>
      <c r="M1805" s="70"/>
      <c r="N1805" s="70"/>
      <c r="O1805" s="70"/>
      <c r="P1805" s="70"/>
      <c r="Q1805" s="70"/>
      <c r="R1805" s="70"/>
      <c r="S1805" s="70"/>
      <c r="T1805" s="70"/>
      <c r="U1805" s="70"/>
      <c r="V1805" s="70"/>
      <c r="W1805" s="70"/>
      <c r="X1805" s="70"/>
      <c r="Y1805" s="70"/>
      <c r="Z1805" s="70"/>
      <c r="AA1805" s="70"/>
      <c r="AB1805" s="70"/>
      <c r="AC1805" s="70"/>
      <c r="AD1805" s="70"/>
      <c r="AE1805" s="70"/>
      <c r="AF1805" s="70"/>
      <c r="AG1805" s="70"/>
      <c r="AH1805" s="70"/>
      <c r="AI1805" s="70"/>
      <c r="AJ1805" s="70"/>
      <c r="AK1805" s="70"/>
      <c r="AL1805" s="70"/>
      <c r="AM1805" s="70"/>
      <c r="AN1805" s="70"/>
      <c r="AO1805" s="70"/>
      <c r="AP1805" s="70"/>
      <c r="AQ1805" s="70"/>
      <c r="AR1805" s="70"/>
      <c r="AS1805" s="70"/>
      <c r="AT1805" s="70"/>
      <c r="AU1805" s="70"/>
      <c r="AV1805" s="70"/>
      <c r="AW1805" s="70"/>
      <c r="AX1805" s="70"/>
      <c r="AY1805" s="70"/>
      <c r="AZ1805" s="70"/>
      <c r="BA1805" s="70"/>
      <c r="BB1805" s="70"/>
      <c r="BC1805" s="70"/>
      <c r="BD1805" s="70"/>
      <c r="BE1805" s="70"/>
      <c r="BF1805" s="70"/>
      <c r="BG1805" s="70"/>
      <c r="BH1805" s="70"/>
      <c r="BI1805" s="70"/>
      <c r="BJ1805" s="70"/>
      <c r="BK1805" s="70"/>
      <c r="BL1805" s="70"/>
      <c r="BM1805" s="70"/>
      <c r="BN1805" s="70"/>
      <c r="BO1805" s="70"/>
      <c r="BP1805" s="70"/>
      <c r="BQ1805" s="70"/>
      <c r="BR1805" s="70"/>
      <c r="BS1805" s="70"/>
      <c r="BT1805" s="70"/>
      <c r="BU1805" s="70"/>
      <c r="BV1805" s="70"/>
      <c r="BW1805" s="70"/>
      <c r="BX1805" s="70"/>
      <c r="BY1805" s="70"/>
      <c r="BZ1805" s="70"/>
      <c r="CA1805" s="70"/>
    </row>
    <row r="1806" spans="2:79" s="67" customFormat="1" hidden="1">
      <c r="B1806" s="85"/>
      <c r="C1806" s="86"/>
      <c r="D1806" s="250"/>
      <c r="E1806" s="84"/>
      <c r="F1806" s="70"/>
      <c r="G1806" s="70"/>
      <c r="H1806" s="70"/>
      <c r="I1806" s="70"/>
      <c r="J1806" s="70"/>
      <c r="K1806" s="70"/>
      <c r="L1806" s="70"/>
      <c r="M1806" s="70"/>
      <c r="N1806" s="70"/>
      <c r="O1806" s="70"/>
      <c r="P1806" s="70"/>
      <c r="Q1806" s="70"/>
      <c r="R1806" s="70"/>
      <c r="S1806" s="70"/>
      <c r="T1806" s="70"/>
      <c r="U1806" s="70"/>
      <c r="V1806" s="70"/>
      <c r="W1806" s="70"/>
      <c r="X1806" s="70"/>
      <c r="Y1806" s="70"/>
      <c r="Z1806" s="70"/>
      <c r="AA1806" s="70"/>
      <c r="AB1806" s="70"/>
      <c r="AC1806" s="70"/>
      <c r="AD1806" s="70"/>
      <c r="AE1806" s="70"/>
      <c r="AF1806" s="70"/>
      <c r="AG1806" s="70"/>
      <c r="AH1806" s="70"/>
      <c r="AI1806" s="70"/>
      <c r="AJ1806" s="70"/>
      <c r="AK1806" s="70"/>
      <c r="AL1806" s="70"/>
      <c r="AM1806" s="70"/>
      <c r="AN1806" s="70"/>
      <c r="AO1806" s="70"/>
      <c r="AP1806" s="70"/>
      <c r="AQ1806" s="70"/>
      <c r="AR1806" s="70"/>
      <c r="AS1806" s="70"/>
      <c r="AT1806" s="70"/>
      <c r="AU1806" s="70"/>
      <c r="AV1806" s="70"/>
      <c r="AW1806" s="70"/>
      <c r="AX1806" s="70"/>
      <c r="AY1806" s="70"/>
      <c r="AZ1806" s="70"/>
      <c r="BA1806" s="70"/>
      <c r="BB1806" s="70"/>
      <c r="BC1806" s="70"/>
      <c r="BD1806" s="70"/>
      <c r="BE1806" s="70"/>
      <c r="BF1806" s="70"/>
      <c r="BG1806" s="70"/>
      <c r="BH1806" s="70"/>
      <c r="BI1806" s="70"/>
      <c r="BJ1806" s="70"/>
      <c r="BK1806" s="70"/>
      <c r="BL1806" s="70"/>
      <c r="BM1806" s="70"/>
      <c r="BN1806" s="70"/>
      <c r="BO1806" s="70"/>
      <c r="BP1806" s="70"/>
      <c r="BQ1806" s="70"/>
      <c r="BR1806" s="70"/>
      <c r="BS1806" s="70"/>
      <c r="BT1806" s="70"/>
      <c r="BU1806" s="70"/>
      <c r="BV1806" s="70"/>
      <c r="BW1806" s="70"/>
      <c r="BX1806" s="70"/>
      <c r="BY1806" s="70"/>
      <c r="BZ1806" s="70"/>
      <c r="CA1806" s="70"/>
    </row>
    <row r="1807" spans="2:79" s="67" customFormat="1" hidden="1">
      <c r="B1807" s="85"/>
      <c r="C1807" s="86"/>
      <c r="D1807" s="250"/>
      <c r="E1807" s="84"/>
      <c r="F1807" s="70"/>
      <c r="G1807" s="70"/>
      <c r="H1807" s="70"/>
      <c r="I1807" s="70"/>
      <c r="J1807" s="70"/>
      <c r="K1807" s="70"/>
      <c r="L1807" s="70"/>
      <c r="M1807" s="70"/>
      <c r="N1807" s="70"/>
      <c r="O1807" s="70"/>
      <c r="P1807" s="70"/>
      <c r="Q1807" s="70"/>
      <c r="R1807" s="70"/>
      <c r="S1807" s="70"/>
      <c r="T1807" s="70"/>
      <c r="U1807" s="70"/>
      <c r="V1807" s="70"/>
      <c r="W1807" s="70"/>
      <c r="X1807" s="70"/>
      <c r="Y1807" s="70"/>
      <c r="Z1807" s="70"/>
      <c r="AA1807" s="70"/>
      <c r="AB1807" s="70"/>
      <c r="AC1807" s="70"/>
      <c r="AD1807" s="70"/>
      <c r="AE1807" s="70"/>
      <c r="AF1807" s="70"/>
      <c r="AG1807" s="70"/>
      <c r="AH1807" s="70"/>
      <c r="AI1807" s="70"/>
      <c r="AJ1807" s="70"/>
      <c r="AK1807" s="70"/>
      <c r="AL1807" s="70"/>
      <c r="AM1807" s="70"/>
      <c r="AN1807" s="70"/>
      <c r="AO1807" s="70"/>
      <c r="AP1807" s="70"/>
      <c r="AQ1807" s="70"/>
      <c r="AR1807" s="70"/>
      <c r="AS1807" s="70"/>
      <c r="AT1807" s="70"/>
      <c r="AU1807" s="70"/>
      <c r="AV1807" s="70"/>
      <c r="AW1807" s="70"/>
      <c r="AX1807" s="70"/>
      <c r="AY1807" s="70"/>
      <c r="AZ1807" s="70"/>
      <c r="BA1807" s="70"/>
      <c r="BB1807" s="70"/>
      <c r="BC1807" s="70"/>
      <c r="BD1807" s="70"/>
      <c r="BE1807" s="70"/>
      <c r="BF1807" s="70"/>
      <c r="BG1807" s="70"/>
      <c r="BH1807" s="70"/>
      <c r="BI1807" s="70"/>
      <c r="BJ1807" s="70"/>
      <c r="BK1807" s="70"/>
      <c r="BL1807" s="70"/>
      <c r="BM1807" s="70"/>
      <c r="BN1807" s="70"/>
      <c r="BO1807" s="70"/>
      <c r="BP1807" s="70"/>
      <c r="BQ1807" s="70"/>
      <c r="BR1807" s="70"/>
      <c r="BS1807" s="70"/>
      <c r="BT1807" s="70"/>
      <c r="BU1807" s="70"/>
      <c r="BV1807" s="70"/>
      <c r="BW1807" s="70"/>
      <c r="BX1807" s="70"/>
      <c r="BY1807" s="70"/>
      <c r="BZ1807" s="70"/>
      <c r="CA1807" s="70"/>
    </row>
    <row r="1808" spans="2:79" s="67" customFormat="1" hidden="1">
      <c r="B1808" s="85"/>
      <c r="C1808" s="86"/>
      <c r="D1808" s="250"/>
      <c r="E1808" s="84"/>
      <c r="F1808" s="70"/>
      <c r="G1808" s="70"/>
      <c r="H1808" s="70"/>
      <c r="I1808" s="70"/>
      <c r="J1808" s="70"/>
      <c r="K1808" s="70"/>
      <c r="L1808" s="70"/>
      <c r="M1808" s="70"/>
      <c r="N1808" s="70"/>
      <c r="O1808" s="70"/>
      <c r="P1808" s="70"/>
      <c r="Q1808" s="70"/>
      <c r="R1808" s="70"/>
      <c r="S1808" s="70"/>
      <c r="T1808" s="70"/>
      <c r="U1808" s="70"/>
      <c r="V1808" s="70"/>
      <c r="W1808" s="70"/>
      <c r="X1808" s="70"/>
      <c r="Y1808" s="70"/>
      <c r="Z1808" s="70"/>
      <c r="AA1808" s="70"/>
      <c r="AB1808" s="70"/>
      <c r="AC1808" s="70"/>
      <c r="AD1808" s="70"/>
      <c r="AE1808" s="70"/>
      <c r="AF1808" s="70"/>
      <c r="AG1808" s="70"/>
      <c r="AH1808" s="70"/>
      <c r="AI1808" s="70"/>
      <c r="AJ1808" s="70"/>
      <c r="AK1808" s="70"/>
      <c r="AL1808" s="70"/>
      <c r="AM1808" s="70"/>
      <c r="AN1808" s="70"/>
      <c r="AO1808" s="70"/>
      <c r="AP1808" s="70"/>
      <c r="AQ1808" s="70"/>
      <c r="AR1808" s="70"/>
      <c r="AS1808" s="70"/>
      <c r="AT1808" s="70"/>
      <c r="AU1808" s="70"/>
      <c r="AV1808" s="70"/>
      <c r="AW1808" s="70"/>
      <c r="AX1808" s="70"/>
      <c r="AY1808" s="70"/>
      <c r="AZ1808" s="70"/>
      <c r="BA1808" s="70"/>
      <c r="BB1808" s="70"/>
      <c r="BC1808" s="70"/>
      <c r="BD1808" s="70"/>
      <c r="BE1808" s="70"/>
      <c r="BF1808" s="70"/>
      <c r="BG1808" s="70"/>
      <c r="BH1808" s="70"/>
      <c r="BI1808" s="70"/>
      <c r="BJ1808" s="70"/>
      <c r="BK1808" s="70"/>
      <c r="BL1808" s="70"/>
      <c r="BM1808" s="70"/>
      <c r="BN1808" s="70"/>
      <c r="BO1808" s="70"/>
      <c r="BP1808" s="70"/>
      <c r="BQ1808" s="70"/>
      <c r="BR1808" s="70"/>
      <c r="BS1808" s="70"/>
      <c r="BT1808" s="70"/>
      <c r="BU1808" s="70"/>
      <c r="BV1808" s="70"/>
      <c r="BW1808" s="70"/>
      <c r="BX1808" s="70"/>
      <c r="BY1808" s="70"/>
      <c r="BZ1808" s="70"/>
      <c r="CA1808" s="70"/>
    </row>
    <row r="1809" spans="2:79" s="67" customFormat="1" hidden="1">
      <c r="B1809" s="85"/>
      <c r="C1809" s="86"/>
      <c r="D1809" s="250"/>
      <c r="E1809" s="84"/>
      <c r="F1809" s="70"/>
      <c r="G1809" s="70"/>
      <c r="H1809" s="70"/>
      <c r="I1809" s="70"/>
      <c r="J1809" s="70"/>
      <c r="K1809" s="70"/>
      <c r="L1809" s="70"/>
      <c r="M1809" s="70"/>
      <c r="N1809" s="70"/>
      <c r="O1809" s="70"/>
      <c r="P1809" s="70"/>
      <c r="Q1809" s="70"/>
      <c r="R1809" s="70"/>
      <c r="S1809" s="70"/>
      <c r="T1809" s="70"/>
      <c r="U1809" s="70"/>
      <c r="V1809" s="70"/>
      <c r="W1809" s="70"/>
      <c r="X1809" s="70"/>
      <c r="Y1809" s="70"/>
      <c r="Z1809" s="70"/>
      <c r="AA1809" s="70"/>
      <c r="AB1809" s="70"/>
      <c r="AC1809" s="70"/>
      <c r="AD1809" s="70"/>
      <c r="AE1809" s="70"/>
      <c r="AF1809" s="70"/>
      <c r="AG1809" s="70"/>
      <c r="AH1809" s="70"/>
      <c r="AI1809" s="70"/>
      <c r="AJ1809" s="70"/>
      <c r="AK1809" s="70"/>
      <c r="AL1809" s="70"/>
      <c r="AM1809" s="70"/>
      <c r="AN1809" s="70"/>
      <c r="AO1809" s="70"/>
      <c r="AP1809" s="70"/>
      <c r="AQ1809" s="70"/>
      <c r="AR1809" s="70"/>
      <c r="AS1809" s="70"/>
      <c r="AT1809" s="70"/>
      <c r="AU1809" s="70"/>
      <c r="AV1809" s="70"/>
      <c r="AW1809" s="70"/>
      <c r="AX1809" s="70"/>
      <c r="AY1809" s="70"/>
      <c r="AZ1809" s="70"/>
      <c r="BA1809" s="70"/>
      <c r="BB1809" s="70"/>
      <c r="BC1809" s="70"/>
      <c r="BD1809" s="70"/>
      <c r="BE1809" s="70"/>
      <c r="BF1809" s="70"/>
      <c r="BG1809" s="70"/>
      <c r="BH1809" s="70"/>
      <c r="BI1809" s="70"/>
      <c r="BJ1809" s="70"/>
      <c r="BK1809" s="70"/>
      <c r="BL1809" s="70"/>
      <c r="BM1809" s="70"/>
      <c r="BN1809" s="70"/>
      <c r="BO1809" s="70"/>
      <c r="BP1809" s="70"/>
      <c r="BQ1809" s="70"/>
      <c r="BR1809" s="70"/>
      <c r="BS1809" s="70"/>
      <c r="BT1809" s="70"/>
      <c r="BU1809" s="70"/>
      <c r="BV1809" s="70"/>
      <c r="BW1809" s="70"/>
      <c r="BX1809" s="70"/>
      <c r="BY1809" s="70"/>
      <c r="BZ1809" s="70"/>
      <c r="CA1809" s="70"/>
    </row>
    <row r="1810" spans="2:79" s="67" customFormat="1" hidden="1">
      <c r="B1810" s="85"/>
      <c r="C1810" s="86"/>
      <c r="D1810" s="250"/>
      <c r="E1810" s="84"/>
      <c r="F1810" s="70"/>
      <c r="G1810" s="70"/>
      <c r="H1810" s="70"/>
      <c r="I1810" s="70"/>
      <c r="J1810" s="70"/>
      <c r="K1810" s="70"/>
      <c r="L1810" s="70"/>
      <c r="M1810" s="70"/>
      <c r="N1810" s="70"/>
      <c r="O1810" s="70"/>
      <c r="P1810" s="70"/>
      <c r="Q1810" s="70"/>
      <c r="R1810" s="70"/>
      <c r="S1810" s="70"/>
      <c r="T1810" s="70"/>
      <c r="U1810" s="70"/>
      <c r="V1810" s="70"/>
      <c r="W1810" s="70"/>
      <c r="X1810" s="70"/>
      <c r="Y1810" s="70"/>
      <c r="Z1810" s="70"/>
      <c r="AA1810" s="70"/>
      <c r="AB1810" s="70"/>
      <c r="AC1810" s="70"/>
      <c r="AD1810" s="70"/>
      <c r="AE1810" s="70"/>
      <c r="AF1810" s="70"/>
      <c r="AG1810" s="70"/>
      <c r="AH1810" s="70"/>
      <c r="AI1810" s="70"/>
      <c r="AJ1810" s="70"/>
      <c r="AK1810" s="70"/>
      <c r="AL1810" s="70"/>
      <c r="AM1810" s="70"/>
      <c r="AN1810" s="70"/>
      <c r="AO1810" s="70"/>
      <c r="AP1810" s="70"/>
      <c r="AQ1810" s="70"/>
      <c r="AR1810" s="70"/>
      <c r="AS1810" s="70"/>
      <c r="AT1810" s="70"/>
      <c r="AU1810" s="70"/>
      <c r="AV1810" s="70"/>
      <c r="AW1810" s="70"/>
      <c r="AX1810" s="70"/>
      <c r="AY1810" s="70"/>
      <c r="AZ1810" s="70"/>
      <c r="BA1810" s="70"/>
      <c r="BB1810" s="70"/>
      <c r="BC1810" s="70"/>
      <c r="BD1810" s="70"/>
      <c r="BE1810" s="70"/>
      <c r="BF1810" s="70"/>
      <c r="BG1810" s="70"/>
      <c r="BH1810" s="70"/>
      <c r="BI1810" s="70"/>
      <c r="BJ1810" s="70"/>
      <c r="BK1810" s="70"/>
      <c r="BL1810" s="70"/>
      <c r="BM1810" s="70"/>
      <c r="BN1810" s="70"/>
      <c r="BO1810" s="70"/>
      <c r="BP1810" s="70"/>
      <c r="BQ1810" s="70"/>
      <c r="BR1810" s="70"/>
      <c r="BS1810" s="70"/>
      <c r="BT1810" s="70"/>
      <c r="BU1810" s="70"/>
      <c r="BV1810" s="70"/>
      <c r="BW1810" s="70"/>
      <c r="BX1810" s="70"/>
      <c r="BY1810" s="70"/>
      <c r="BZ1810" s="70"/>
      <c r="CA1810" s="70"/>
    </row>
    <row r="1811" spans="2:79" s="67" customFormat="1" hidden="1">
      <c r="B1811" s="85"/>
      <c r="C1811" s="86"/>
      <c r="D1811" s="250"/>
      <c r="E1811" s="84"/>
      <c r="F1811" s="70"/>
      <c r="G1811" s="70"/>
      <c r="H1811" s="70"/>
      <c r="I1811" s="70"/>
      <c r="J1811" s="70"/>
      <c r="K1811" s="70"/>
      <c r="L1811" s="70"/>
      <c r="M1811" s="70"/>
      <c r="N1811" s="70"/>
      <c r="O1811" s="70"/>
      <c r="P1811" s="70"/>
      <c r="Q1811" s="70"/>
      <c r="R1811" s="70"/>
      <c r="S1811" s="70"/>
      <c r="T1811" s="70"/>
      <c r="U1811" s="70"/>
      <c r="V1811" s="70"/>
      <c r="W1811" s="70"/>
      <c r="X1811" s="70"/>
      <c r="Y1811" s="70"/>
      <c r="Z1811" s="70"/>
      <c r="AA1811" s="70"/>
      <c r="AB1811" s="70"/>
      <c r="AC1811" s="70"/>
      <c r="AD1811" s="70"/>
      <c r="AE1811" s="70"/>
      <c r="AF1811" s="70"/>
      <c r="AG1811" s="70"/>
      <c r="AH1811" s="70"/>
      <c r="AI1811" s="70"/>
      <c r="AJ1811" s="70"/>
      <c r="AK1811" s="70"/>
      <c r="AL1811" s="70"/>
      <c r="AM1811" s="70"/>
      <c r="AN1811" s="70"/>
      <c r="AO1811" s="70"/>
      <c r="AP1811" s="70"/>
      <c r="AQ1811" s="70"/>
      <c r="AR1811" s="70"/>
      <c r="AS1811" s="70"/>
      <c r="AT1811" s="70"/>
      <c r="AU1811" s="70"/>
      <c r="AV1811" s="70"/>
      <c r="AW1811" s="70"/>
      <c r="AX1811" s="70"/>
      <c r="AY1811" s="70"/>
      <c r="AZ1811" s="70"/>
      <c r="BA1811" s="70"/>
      <c r="BB1811" s="70"/>
      <c r="BC1811" s="70"/>
      <c r="BD1811" s="70"/>
      <c r="BE1811" s="70"/>
      <c r="BF1811" s="70"/>
      <c r="BG1811" s="70"/>
      <c r="BH1811" s="70"/>
      <c r="BI1811" s="70"/>
      <c r="BJ1811" s="70"/>
      <c r="BK1811" s="70"/>
      <c r="BL1811" s="70"/>
      <c r="BM1811" s="70"/>
      <c r="BN1811" s="70"/>
      <c r="BO1811" s="70"/>
      <c r="BP1811" s="70"/>
      <c r="BQ1811" s="70"/>
      <c r="BR1811" s="70"/>
      <c r="BS1811" s="70"/>
      <c r="BT1811" s="70"/>
      <c r="BU1811" s="70"/>
      <c r="BV1811" s="70"/>
      <c r="BW1811" s="70"/>
      <c r="BX1811" s="70"/>
      <c r="BY1811" s="70"/>
      <c r="BZ1811" s="70"/>
      <c r="CA1811" s="70"/>
    </row>
    <row r="1812" spans="2:79" s="67" customFormat="1" hidden="1">
      <c r="B1812" s="85"/>
      <c r="C1812" s="86"/>
      <c r="D1812" s="250"/>
      <c r="E1812" s="84"/>
      <c r="F1812" s="70"/>
      <c r="G1812" s="70"/>
      <c r="H1812" s="70"/>
      <c r="I1812" s="70"/>
      <c r="J1812" s="70"/>
      <c r="K1812" s="70"/>
      <c r="L1812" s="70"/>
      <c r="M1812" s="70"/>
      <c r="N1812" s="70"/>
      <c r="O1812" s="70"/>
      <c r="P1812" s="70"/>
      <c r="Q1812" s="70"/>
      <c r="R1812" s="70"/>
      <c r="S1812" s="70"/>
      <c r="T1812" s="70"/>
      <c r="U1812" s="70"/>
      <c r="V1812" s="70"/>
      <c r="W1812" s="70"/>
      <c r="X1812" s="70"/>
      <c r="Y1812" s="70"/>
      <c r="Z1812" s="70"/>
      <c r="AA1812" s="70"/>
      <c r="AB1812" s="70"/>
      <c r="AC1812" s="70"/>
      <c r="AD1812" s="70"/>
      <c r="AE1812" s="70"/>
      <c r="AF1812" s="70"/>
      <c r="AG1812" s="70"/>
      <c r="AH1812" s="70"/>
      <c r="AI1812" s="70"/>
      <c r="AJ1812" s="70"/>
      <c r="AK1812" s="70"/>
      <c r="AL1812" s="70"/>
      <c r="AM1812" s="70"/>
      <c r="AN1812" s="70"/>
      <c r="AO1812" s="70"/>
      <c r="AP1812" s="70"/>
      <c r="AQ1812" s="70"/>
      <c r="AR1812" s="70"/>
      <c r="AS1812" s="70"/>
      <c r="AT1812" s="70"/>
      <c r="AU1812" s="70"/>
      <c r="AV1812" s="70"/>
      <c r="AW1812" s="70"/>
      <c r="AX1812" s="70"/>
      <c r="AY1812" s="70"/>
      <c r="AZ1812" s="70"/>
      <c r="BA1812" s="70"/>
      <c r="BB1812" s="70"/>
      <c r="BC1812" s="70"/>
      <c r="BD1812" s="70"/>
      <c r="BE1812" s="70"/>
      <c r="BF1812" s="70"/>
      <c r="BG1812" s="70"/>
      <c r="BH1812" s="70"/>
      <c r="BI1812" s="70"/>
      <c r="BJ1812" s="70"/>
      <c r="BK1812" s="70"/>
      <c r="BL1812" s="70"/>
      <c r="BM1812" s="70"/>
      <c r="BN1812" s="70"/>
      <c r="BO1812" s="70"/>
      <c r="BP1812" s="70"/>
      <c r="BQ1812" s="70"/>
      <c r="BR1812" s="70"/>
      <c r="BS1812" s="70"/>
      <c r="BT1812" s="70"/>
      <c r="BU1812" s="70"/>
      <c r="BV1812" s="70"/>
      <c r="BW1812" s="70"/>
      <c r="BX1812" s="70"/>
      <c r="BY1812" s="70"/>
      <c r="BZ1812" s="70"/>
      <c r="CA1812" s="70"/>
    </row>
    <row r="1813" spans="2:79" s="67" customFormat="1" hidden="1">
      <c r="B1813" s="85"/>
      <c r="C1813" s="86"/>
      <c r="D1813" s="250"/>
      <c r="E1813" s="84"/>
      <c r="F1813" s="70"/>
      <c r="G1813" s="70"/>
      <c r="H1813" s="70"/>
      <c r="I1813" s="70"/>
      <c r="J1813" s="70"/>
      <c r="K1813" s="70"/>
      <c r="L1813" s="70"/>
      <c r="M1813" s="70"/>
      <c r="N1813" s="70"/>
      <c r="O1813" s="70"/>
      <c r="P1813" s="70"/>
      <c r="Q1813" s="70"/>
      <c r="R1813" s="70"/>
      <c r="S1813" s="70"/>
      <c r="T1813" s="70"/>
      <c r="U1813" s="70"/>
      <c r="V1813" s="70"/>
      <c r="W1813" s="70"/>
      <c r="X1813" s="70"/>
      <c r="Y1813" s="70"/>
      <c r="Z1813" s="70"/>
      <c r="AA1813" s="70"/>
      <c r="AB1813" s="70"/>
      <c r="AC1813" s="70"/>
      <c r="AD1813" s="70"/>
      <c r="AE1813" s="70"/>
      <c r="AF1813" s="70"/>
      <c r="AG1813" s="70"/>
      <c r="AH1813" s="70"/>
      <c r="AI1813" s="70"/>
      <c r="AJ1813" s="70"/>
      <c r="AK1813" s="70"/>
      <c r="AL1813" s="70"/>
      <c r="AM1813" s="70"/>
      <c r="AN1813" s="70"/>
      <c r="AO1813" s="70"/>
      <c r="AP1813" s="70"/>
      <c r="AQ1813" s="70"/>
      <c r="AR1813" s="70"/>
      <c r="AS1813" s="70"/>
      <c r="AT1813" s="70"/>
      <c r="AU1813" s="70"/>
      <c r="AV1813" s="70"/>
      <c r="AW1813" s="70"/>
      <c r="AX1813" s="70"/>
      <c r="AY1813" s="70"/>
      <c r="AZ1813" s="70"/>
      <c r="BA1813" s="70"/>
      <c r="BB1813" s="70"/>
      <c r="BC1813" s="70"/>
      <c r="BD1813" s="70"/>
      <c r="BE1813" s="70"/>
      <c r="BF1813" s="70"/>
      <c r="BG1813" s="70"/>
      <c r="BH1813" s="70"/>
      <c r="BI1813" s="70"/>
      <c r="BJ1813" s="70"/>
      <c r="BK1813" s="70"/>
      <c r="BL1813" s="70"/>
      <c r="BM1813" s="70"/>
      <c r="BN1813" s="70"/>
      <c r="BO1813" s="70"/>
      <c r="BP1813" s="70"/>
      <c r="BQ1813" s="70"/>
      <c r="BR1813" s="70"/>
      <c r="BS1813" s="70"/>
      <c r="BT1813" s="70"/>
      <c r="BU1813" s="70"/>
      <c r="BV1813" s="70"/>
      <c r="BW1813" s="70"/>
      <c r="BX1813" s="70"/>
      <c r="BY1813" s="70"/>
      <c r="BZ1813" s="70"/>
      <c r="CA1813" s="70"/>
    </row>
    <row r="1814" spans="2:79" s="67" customFormat="1" hidden="1">
      <c r="B1814" s="85"/>
      <c r="C1814" s="86"/>
      <c r="D1814" s="250"/>
      <c r="E1814" s="84"/>
      <c r="F1814" s="70"/>
      <c r="G1814" s="70"/>
      <c r="H1814" s="70"/>
      <c r="I1814" s="70"/>
      <c r="J1814" s="70"/>
      <c r="K1814" s="70"/>
      <c r="L1814" s="70"/>
      <c r="M1814" s="70"/>
      <c r="N1814" s="70"/>
      <c r="O1814" s="70"/>
      <c r="P1814" s="70"/>
      <c r="Q1814" s="70"/>
      <c r="R1814" s="70"/>
      <c r="S1814" s="70"/>
      <c r="T1814" s="70"/>
      <c r="U1814" s="70"/>
      <c r="V1814" s="70"/>
      <c r="W1814" s="70"/>
      <c r="X1814" s="70"/>
      <c r="Y1814" s="70"/>
      <c r="Z1814" s="70"/>
      <c r="AA1814" s="70"/>
      <c r="AB1814" s="70"/>
      <c r="AC1814" s="70"/>
      <c r="AD1814" s="70"/>
      <c r="AE1814" s="70"/>
      <c r="AF1814" s="70"/>
      <c r="AG1814" s="70"/>
      <c r="AH1814" s="70"/>
      <c r="AI1814" s="70"/>
      <c r="AJ1814" s="70"/>
      <c r="AK1814" s="70"/>
      <c r="AL1814" s="70"/>
      <c r="AM1814" s="70"/>
      <c r="AN1814" s="70"/>
      <c r="AO1814" s="70"/>
      <c r="AP1814" s="70"/>
      <c r="AQ1814" s="70"/>
      <c r="AR1814" s="70"/>
      <c r="AS1814" s="70"/>
      <c r="AT1814" s="70"/>
      <c r="AU1814" s="70"/>
      <c r="AV1814" s="70"/>
      <c r="AW1814" s="70"/>
      <c r="AX1814" s="70"/>
      <c r="AY1814" s="70"/>
      <c r="AZ1814" s="70"/>
      <c r="BA1814" s="70"/>
      <c r="BB1814" s="70"/>
      <c r="BC1814" s="70"/>
      <c r="BD1814" s="70"/>
      <c r="BE1814" s="70"/>
      <c r="BF1814" s="70"/>
      <c r="BG1814" s="70"/>
      <c r="BH1814" s="70"/>
      <c r="BI1814" s="70"/>
      <c r="BJ1814" s="70"/>
      <c r="BK1814" s="70"/>
      <c r="BL1814" s="70"/>
      <c r="BM1814" s="70"/>
      <c r="BN1814" s="70"/>
      <c r="BO1814" s="70"/>
      <c r="BP1814" s="70"/>
      <c r="BQ1814" s="70"/>
      <c r="BR1814" s="70"/>
      <c r="BS1814" s="70"/>
      <c r="BT1814" s="70"/>
      <c r="BU1814" s="70"/>
      <c r="BV1814" s="70"/>
      <c r="BW1814" s="70"/>
      <c r="BX1814" s="70"/>
      <c r="BY1814" s="70"/>
      <c r="BZ1814" s="70"/>
      <c r="CA1814" s="70"/>
    </row>
    <row r="1815" spans="2:79" s="67" customFormat="1" hidden="1">
      <c r="B1815" s="85"/>
      <c r="C1815" s="86"/>
      <c r="D1815" s="250"/>
      <c r="E1815" s="84"/>
      <c r="F1815" s="70"/>
      <c r="G1815" s="70"/>
      <c r="H1815" s="70"/>
      <c r="I1815" s="70"/>
      <c r="J1815" s="70"/>
      <c r="K1815" s="70"/>
      <c r="L1815" s="70"/>
      <c r="M1815" s="70"/>
      <c r="N1815" s="70"/>
      <c r="O1815" s="70"/>
      <c r="P1815" s="70"/>
      <c r="Q1815" s="70"/>
      <c r="R1815" s="70"/>
      <c r="S1815" s="70"/>
      <c r="T1815" s="70"/>
      <c r="U1815" s="70"/>
      <c r="V1815" s="70"/>
      <c r="W1815" s="70"/>
      <c r="X1815" s="70"/>
      <c r="Y1815" s="70"/>
      <c r="Z1815" s="70"/>
      <c r="AA1815" s="70"/>
      <c r="AB1815" s="70"/>
      <c r="AC1815" s="70"/>
      <c r="AD1815" s="70"/>
      <c r="AE1815" s="70"/>
      <c r="AF1815" s="70"/>
      <c r="AG1815" s="70"/>
      <c r="AH1815" s="70"/>
      <c r="AI1815" s="70"/>
      <c r="AJ1815" s="70"/>
      <c r="AK1815" s="70"/>
      <c r="AL1815" s="70"/>
      <c r="AM1815" s="70"/>
      <c r="AN1815" s="70"/>
      <c r="AO1815" s="70"/>
      <c r="AP1815" s="70"/>
      <c r="AQ1815" s="70"/>
      <c r="AR1815" s="70"/>
      <c r="AS1815" s="70"/>
      <c r="AT1815" s="70"/>
      <c r="AU1815" s="70"/>
      <c r="AV1815" s="70"/>
      <c r="AW1815" s="70"/>
      <c r="AX1815" s="70"/>
      <c r="AY1815" s="70"/>
      <c r="AZ1815" s="70"/>
      <c r="BA1815" s="70"/>
      <c r="BB1815" s="70"/>
      <c r="BC1815" s="70"/>
      <c r="BD1815" s="70"/>
      <c r="BE1815" s="70"/>
      <c r="BF1815" s="70"/>
      <c r="BG1815" s="70"/>
      <c r="BH1815" s="70"/>
      <c r="BI1815" s="70"/>
      <c r="BJ1815" s="70"/>
      <c r="BK1815" s="70"/>
      <c r="BL1815" s="70"/>
      <c r="BM1815" s="70"/>
      <c r="BN1815" s="70"/>
      <c r="BO1815" s="70"/>
      <c r="BP1815" s="70"/>
      <c r="BQ1815" s="70"/>
      <c r="BR1815" s="70"/>
      <c r="BS1815" s="70"/>
      <c r="BT1815" s="70"/>
      <c r="BU1815" s="70"/>
      <c r="BV1815" s="70"/>
      <c r="BW1815" s="70"/>
      <c r="BX1815" s="70"/>
      <c r="BY1815" s="70"/>
      <c r="BZ1815" s="70"/>
      <c r="CA1815" s="70"/>
    </row>
    <row r="1816" spans="2:79" s="67" customFormat="1" hidden="1">
      <c r="B1816" s="85"/>
      <c r="C1816" s="86"/>
      <c r="D1816" s="250"/>
      <c r="E1816" s="84"/>
      <c r="F1816" s="70"/>
      <c r="G1816" s="70"/>
      <c r="H1816" s="70"/>
      <c r="I1816" s="70"/>
      <c r="J1816" s="70"/>
      <c r="K1816" s="70"/>
      <c r="L1816" s="70"/>
      <c r="M1816" s="70"/>
      <c r="N1816" s="70"/>
      <c r="O1816" s="70"/>
      <c r="P1816" s="70"/>
      <c r="Q1816" s="70"/>
      <c r="R1816" s="70"/>
      <c r="S1816" s="70"/>
      <c r="T1816" s="70"/>
      <c r="U1816" s="70"/>
      <c r="V1816" s="70"/>
      <c r="W1816" s="70"/>
      <c r="X1816" s="70"/>
      <c r="Y1816" s="70"/>
      <c r="Z1816" s="70"/>
      <c r="AA1816" s="70"/>
      <c r="AB1816" s="70"/>
      <c r="AC1816" s="70"/>
      <c r="AD1816" s="70"/>
      <c r="AE1816" s="70"/>
      <c r="AF1816" s="70"/>
      <c r="AG1816" s="70"/>
      <c r="AH1816" s="70"/>
      <c r="AI1816" s="70"/>
      <c r="AJ1816" s="70"/>
      <c r="AK1816" s="70"/>
      <c r="AL1816" s="70"/>
      <c r="AM1816" s="70"/>
      <c r="AN1816" s="70"/>
      <c r="AO1816" s="70"/>
      <c r="AP1816" s="70"/>
      <c r="AQ1816" s="70"/>
      <c r="AR1816" s="70"/>
      <c r="AS1816" s="70"/>
      <c r="AT1816" s="70"/>
      <c r="AU1816" s="70"/>
      <c r="AV1816" s="70"/>
      <c r="AW1816" s="70"/>
      <c r="AX1816" s="70"/>
      <c r="AY1816" s="70"/>
      <c r="AZ1816" s="70"/>
      <c r="BA1816" s="70"/>
      <c r="BB1816" s="70"/>
      <c r="BC1816" s="70"/>
      <c r="BD1816" s="70"/>
      <c r="BE1816" s="70"/>
      <c r="BF1816" s="70"/>
      <c r="BG1816" s="70"/>
      <c r="BH1816" s="70"/>
      <c r="BI1816" s="70"/>
      <c r="BJ1816" s="70"/>
      <c r="BK1816" s="70"/>
      <c r="BL1816" s="70"/>
      <c r="BM1816" s="70"/>
      <c r="BN1816" s="70"/>
      <c r="BO1816" s="70"/>
      <c r="BP1816" s="70"/>
      <c r="BQ1816" s="70"/>
      <c r="BR1816" s="70"/>
      <c r="BS1816" s="70"/>
      <c r="BT1816" s="70"/>
      <c r="BU1816" s="70"/>
      <c r="BV1816" s="70"/>
      <c r="BW1816" s="70"/>
      <c r="BX1816" s="70"/>
      <c r="BY1816" s="70"/>
      <c r="BZ1816" s="70"/>
      <c r="CA1816" s="70"/>
    </row>
    <row r="1817" spans="2:79" s="67" customFormat="1" hidden="1">
      <c r="B1817" s="85"/>
      <c r="C1817" s="86"/>
      <c r="D1817" s="250"/>
      <c r="E1817" s="84"/>
      <c r="F1817" s="70"/>
      <c r="G1817" s="70"/>
      <c r="H1817" s="70"/>
      <c r="I1817" s="70"/>
      <c r="J1817" s="70"/>
      <c r="K1817" s="70"/>
      <c r="L1817" s="70"/>
      <c r="M1817" s="70"/>
      <c r="N1817" s="70"/>
      <c r="O1817" s="70"/>
      <c r="P1817" s="70"/>
      <c r="Q1817" s="70"/>
      <c r="R1817" s="70"/>
      <c r="S1817" s="70"/>
      <c r="T1817" s="70"/>
      <c r="U1817" s="70"/>
      <c r="V1817" s="70"/>
      <c r="W1817" s="70"/>
      <c r="X1817" s="70"/>
      <c r="Y1817" s="70"/>
      <c r="Z1817" s="70"/>
      <c r="AA1817" s="70"/>
      <c r="AB1817" s="70"/>
      <c r="AC1817" s="70"/>
      <c r="AD1817" s="70"/>
      <c r="AE1817" s="70"/>
      <c r="AF1817" s="70"/>
      <c r="AG1817" s="70"/>
      <c r="AH1817" s="70"/>
      <c r="AI1817" s="70"/>
      <c r="AJ1817" s="70"/>
      <c r="AK1817" s="70"/>
      <c r="AL1817" s="70"/>
      <c r="AM1817" s="70"/>
      <c r="AN1817" s="70"/>
      <c r="AO1817" s="70"/>
      <c r="AP1817" s="70"/>
      <c r="AQ1817" s="70"/>
      <c r="AR1817" s="70"/>
      <c r="AS1817" s="70"/>
      <c r="AT1817" s="70"/>
      <c r="AU1817" s="70"/>
      <c r="AV1817" s="70"/>
      <c r="AW1817" s="70"/>
      <c r="AX1817" s="70"/>
      <c r="AY1817" s="70"/>
      <c r="AZ1817" s="70"/>
      <c r="BA1817" s="70"/>
      <c r="BB1817" s="70"/>
      <c r="BC1817" s="70"/>
      <c r="BD1817" s="70"/>
      <c r="BE1817" s="70"/>
      <c r="BF1817" s="70"/>
      <c r="BG1817" s="70"/>
      <c r="BH1817" s="70"/>
      <c r="BI1817" s="70"/>
      <c r="BJ1817" s="70"/>
      <c r="BK1817" s="70"/>
      <c r="BL1817" s="70"/>
      <c r="BM1817" s="70"/>
      <c r="BN1817" s="70"/>
      <c r="BO1817" s="70"/>
      <c r="BP1817" s="70"/>
      <c r="BQ1817" s="70"/>
      <c r="BR1817" s="70"/>
      <c r="BS1817" s="70"/>
      <c r="BT1817" s="70"/>
      <c r="BU1817" s="70"/>
      <c r="BV1817" s="70"/>
      <c r="BW1817" s="70"/>
      <c r="BX1817" s="70"/>
      <c r="BY1817" s="70"/>
      <c r="BZ1817" s="70"/>
      <c r="CA1817" s="70"/>
    </row>
    <row r="1818" spans="2:79" s="67" customFormat="1" hidden="1">
      <c r="B1818" s="85"/>
      <c r="C1818" s="86"/>
      <c r="D1818" s="250"/>
      <c r="E1818" s="84"/>
      <c r="F1818" s="70"/>
      <c r="G1818" s="70"/>
      <c r="H1818" s="70"/>
      <c r="I1818" s="70"/>
      <c r="J1818" s="70"/>
      <c r="K1818" s="70"/>
      <c r="L1818" s="70"/>
      <c r="M1818" s="70"/>
      <c r="N1818" s="70"/>
      <c r="O1818" s="70"/>
      <c r="P1818" s="70"/>
      <c r="Q1818" s="70"/>
      <c r="R1818" s="70"/>
      <c r="S1818" s="70"/>
      <c r="T1818" s="70"/>
      <c r="U1818" s="70"/>
      <c r="V1818" s="70"/>
      <c r="W1818" s="70"/>
      <c r="X1818" s="70"/>
      <c r="Y1818" s="70"/>
      <c r="Z1818" s="70"/>
      <c r="AA1818" s="70"/>
      <c r="AB1818" s="70"/>
      <c r="AC1818" s="70"/>
      <c r="AD1818" s="70"/>
      <c r="AE1818" s="70"/>
      <c r="AF1818" s="70"/>
      <c r="AG1818" s="70"/>
      <c r="AH1818" s="70"/>
      <c r="AI1818" s="70"/>
      <c r="AJ1818" s="70"/>
      <c r="AK1818" s="70"/>
      <c r="AL1818" s="70"/>
      <c r="AM1818" s="70"/>
      <c r="AN1818" s="70"/>
      <c r="AO1818" s="70"/>
      <c r="AP1818" s="70"/>
      <c r="AQ1818" s="70"/>
      <c r="AR1818" s="70"/>
      <c r="AS1818" s="70"/>
      <c r="AT1818" s="70"/>
      <c r="AU1818" s="70"/>
      <c r="AV1818" s="70"/>
      <c r="AW1818" s="70"/>
      <c r="AX1818" s="70"/>
      <c r="AY1818" s="70"/>
      <c r="AZ1818" s="70"/>
      <c r="BA1818" s="70"/>
      <c r="BB1818" s="70"/>
      <c r="BC1818" s="70"/>
      <c r="BD1818" s="70"/>
      <c r="BE1818" s="70"/>
      <c r="BF1818" s="70"/>
      <c r="BG1818" s="70"/>
      <c r="BH1818" s="70"/>
      <c r="BI1818" s="70"/>
      <c r="BJ1818" s="70"/>
      <c r="BK1818" s="70"/>
      <c r="BL1818" s="70"/>
      <c r="BM1818" s="70"/>
      <c r="BN1818" s="70"/>
      <c r="BO1818" s="70"/>
      <c r="BP1818" s="70"/>
      <c r="BQ1818" s="70"/>
      <c r="BR1818" s="70"/>
      <c r="BS1818" s="70"/>
      <c r="BT1818" s="70"/>
      <c r="BU1818" s="70"/>
      <c r="BV1818" s="70"/>
      <c r="BW1818" s="70"/>
      <c r="BX1818" s="70"/>
      <c r="BY1818" s="70"/>
      <c r="BZ1818" s="70"/>
      <c r="CA1818" s="70"/>
    </row>
    <row r="1819" spans="2:79" s="67" customFormat="1" hidden="1">
      <c r="B1819" s="85"/>
      <c r="C1819" s="86"/>
      <c r="D1819" s="250"/>
      <c r="E1819" s="84"/>
      <c r="F1819" s="70"/>
      <c r="G1819" s="70"/>
      <c r="H1819" s="70"/>
      <c r="I1819" s="70"/>
      <c r="J1819" s="70"/>
      <c r="K1819" s="70"/>
      <c r="L1819" s="70"/>
      <c r="M1819" s="70"/>
      <c r="N1819" s="70"/>
      <c r="O1819" s="70"/>
      <c r="P1819" s="70"/>
      <c r="Q1819" s="70"/>
      <c r="R1819" s="70"/>
      <c r="S1819" s="70"/>
      <c r="T1819" s="70"/>
      <c r="U1819" s="70"/>
      <c r="V1819" s="70"/>
      <c r="W1819" s="70"/>
      <c r="X1819" s="70"/>
      <c r="Y1819" s="70"/>
      <c r="Z1819" s="70"/>
      <c r="AA1819" s="70"/>
      <c r="AB1819" s="70"/>
      <c r="AC1819" s="70"/>
      <c r="AD1819" s="70"/>
      <c r="AE1819" s="70"/>
      <c r="AF1819" s="70"/>
      <c r="AG1819" s="70"/>
      <c r="AH1819" s="70"/>
      <c r="AI1819" s="70"/>
      <c r="AJ1819" s="70"/>
      <c r="AK1819" s="70"/>
      <c r="AL1819" s="70"/>
      <c r="AM1819" s="70"/>
      <c r="AN1819" s="70"/>
      <c r="AO1819" s="70"/>
      <c r="AP1819" s="70"/>
      <c r="AQ1819" s="70"/>
      <c r="AR1819" s="70"/>
      <c r="AS1819" s="70"/>
      <c r="AT1819" s="70"/>
      <c r="AU1819" s="70"/>
      <c r="AV1819" s="70"/>
      <c r="AW1819" s="70"/>
      <c r="AX1819" s="70"/>
      <c r="AY1819" s="70"/>
      <c r="AZ1819" s="70"/>
      <c r="BA1819" s="70"/>
      <c r="BB1819" s="70"/>
      <c r="BC1819" s="70"/>
      <c r="BD1819" s="70"/>
      <c r="BE1819" s="70"/>
      <c r="BF1819" s="70"/>
      <c r="BG1819" s="70"/>
      <c r="BH1819" s="70"/>
      <c r="BI1819" s="70"/>
      <c r="BJ1819" s="70"/>
      <c r="BK1819" s="70"/>
      <c r="BL1819" s="70"/>
      <c r="BM1819" s="70"/>
      <c r="BN1819" s="70"/>
      <c r="BO1819" s="70"/>
      <c r="BP1819" s="70"/>
      <c r="BQ1819" s="70"/>
      <c r="BR1819" s="70"/>
      <c r="BS1819" s="70"/>
      <c r="BT1819" s="70"/>
      <c r="BU1819" s="70"/>
      <c r="BV1819" s="70"/>
      <c r="BW1819" s="70"/>
      <c r="BX1819" s="70"/>
      <c r="BY1819" s="70"/>
      <c r="BZ1819" s="70"/>
      <c r="CA1819" s="70"/>
    </row>
    <row r="1820" spans="2:79" s="67" customFormat="1" hidden="1">
      <c r="B1820" s="85"/>
      <c r="C1820" s="86"/>
      <c r="D1820" s="250"/>
      <c r="E1820" s="84"/>
      <c r="F1820" s="70"/>
      <c r="G1820" s="70"/>
      <c r="H1820" s="70"/>
      <c r="I1820" s="70"/>
      <c r="J1820" s="70"/>
      <c r="K1820" s="70"/>
      <c r="L1820" s="70"/>
      <c r="M1820" s="70"/>
      <c r="N1820" s="70"/>
      <c r="O1820" s="70"/>
      <c r="P1820" s="70"/>
      <c r="Q1820" s="70"/>
      <c r="R1820" s="70"/>
      <c r="S1820" s="70"/>
      <c r="T1820" s="70"/>
      <c r="U1820" s="70"/>
      <c r="V1820" s="70"/>
      <c r="W1820" s="70"/>
      <c r="X1820" s="70"/>
      <c r="Y1820" s="70"/>
      <c r="Z1820" s="70"/>
      <c r="AA1820" s="70"/>
      <c r="AB1820" s="70"/>
      <c r="AC1820" s="70"/>
      <c r="AD1820" s="70"/>
      <c r="AE1820" s="70"/>
      <c r="AF1820" s="70"/>
      <c r="AG1820" s="70"/>
      <c r="AH1820" s="70"/>
      <c r="AI1820" s="70"/>
      <c r="AJ1820" s="70"/>
      <c r="AK1820" s="70"/>
      <c r="AL1820" s="70"/>
      <c r="AM1820" s="70"/>
      <c r="AN1820" s="70"/>
      <c r="AO1820" s="70"/>
      <c r="AP1820" s="70"/>
      <c r="AQ1820" s="70"/>
      <c r="AR1820" s="70"/>
      <c r="AS1820" s="70"/>
      <c r="AT1820" s="70"/>
      <c r="AU1820" s="70"/>
      <c r="AV1820" s="70"/>
      <c r="AW1820" s="70"/>
      <c r="AX1820" s="70"/>
      <c r="AY1820" s="70"/>
      <c r="AZ1820" s="70"/>
      <c r="BA1820" s="70"/>
      <c r="BB1820" s="70"/>
      <c r="BC1820" s="70"/>
      <c r="BD1820" s="70"/>
      <c r="BE1820" s="70"/>
      <c r="BF1820" s="70"/>
      <c r="BG1820" s="70"/>
      <c r="BH1820" s="70"/>
      <c r="BI1820" s="70"/>
      <c r="BJ1820" s="70"/>
      <c r="BK1820" s="70"/>
      <c r="BL1820" s="70"/>
      <c r="BM1820" s="70"/>
      <c r="BN1820" s="70"/>
      <c r="BO1820" s="70"/>
      <c r="BP1820" s="70"/>
      <c r="BQ1820" s="70"/>
      <c r="BR1820" s="70"/>
      <c r="BS1820" s="70"/>
      <c r="BT1820" s="70"/>
      <c r="BU1820" s="70"/>
      <c r="BV1820" s="70"/>
      <c r="BW1820" s="70"/>
      <c r="BX1820" s="70"/>
      <c r="BY1820" s="70"/>
      <c r="BZ1820" s="70"/>
      <c r="CA1820" s="70"/>
    </row>
    <row r="1821" spans="2:79" s="67" customFormat="1" hidden="1">
      <c r="B1821" s="85"/>
      <c r="C1821" s="86"/>
      <c r="D1821" s="250"/>
      <c r="E1821" s="84"/>
      <c r="F1821" s="70"/>
      <c r="G1821" s="70"/>
      <c r="H1821" s="70"/>
      <c r="I1821" s="70"/>
      <c r="J1821" s="70"/>
      <c r="K1821" s="70"/>
      <c r="L1821" s="70"/>
      <c r="M1821" s="70"/>
      <c r="N1821" s="70"/>
      <c r="O1821" s="70"/>
      <c r="P1821" s="70"/>
      <c r="Q1821" s="70"/>
      <c r="R1821" s="70"/>
      <c r="S1821" s="70"/>
      <c r="T1821" s="70"/>
      <c r="U1821" s="70"/>
      <c r="V1821" s="70"/>
      <c r="W1821" s="70"/>
      <c r="X1821" s="70"/>
      <c r="Y1821" s="70"/>
      <c r="Z1821" s="70"/>
      <c r="AA1821" s="70"/>
      <c r="AB1821" s="70"/>
      <c r="AC1821" s="70"/>
      <c r="AD1821" s="70"/>
      <c r="AE1821" s="70"/>
      <c r="AF1821" s="70"/>
      <c r="AG1821" s="70"/>
      <c r="AH1821" s="70"/>
      <c r="AI1821" s="70"/>
      <c r="AJ1821" s="70"/>
      <c r="AK1821" s="70"/>
      <c r="AL1821" s="70"/>
      <c r="AM1821" s="70"/>
      <c r="AN1821" s="70"/>
      <c r="AO1821" s="70"/>
      <c r="AP1821" s="70"/>
      <c r="AQ1821" s="70"/>
      <c r="AR1821" s="70"/>
      <c r="AS1821" s="70"/>
      <c r="AT1821" s="70"/>
      <c r="AU1821" s="70"/>
      <c r="AV1821" s="70"/>
      <c r="AW1821" s="70"/>
      <c r="AX1821" s="70"/>
      <c r="AY1821" s="70"/>
      <c r="AZ1821" s="70"/>
      <c r="BA1821" s="70"/>
      <c r="BB1821" s="70"/>
      <c r="BC1821" s="70"/>
      <c r="BD1821" s="70"/>
      <c r="BE1821" s="70"/>
      <c r="BF1821" s="70"/>
      <c r="BG1821" s="70"/>
      <c r="BH1821" s="70"/>
      <c r="BI1821" s="70"/>
      <c r="BJ1821" s="70"/>
      <c r="BK1821" s="70"/>
      <c r="BL1821" s="70"/>
      <c r="BM1821" s="70"/>
      <c r="BN1821" s="70"/>
      <c r="BO1821" s="70"/>
      <c r="BP1821" s="70"/>
      <c r="BQ1821" s="70"/>
      <c r="BR1821" s="70"/>
      <c r="BS1821" s="70"/>
      <c r="BT1821" s="70"/>
      <c r="BU1821" s="70"/>
      <c r="BV1821" s="70"/>
      <c r="BW1821" s="70"/>
      <c r="BX1821" s="70"/>
      <c r="BY1821" s="70"/>
      <c r="BZ1821" s="70"/>
      <c r="CA1821" s="70"/>
    </row>
    <row r="1822" spans="2:79" s="67" customFormat="1" hidden="1">
      <c r="B1822" s="85"/>
      <c r="C1822" s="86"/>
      <c r="D1822" s="250"/>
      <c r="E1822" s="84"/>
      <c r="F1822" s="70"/>
      <c r="G1822" s="70"/>
      <c r="H1822" s="70"/>
      <c r="I1822" s="70"/>
      <c r="J1822" s="70"/>
      <c r="K1822" s="70"/>
      <c r="L1822" s="70"/>
      <c r="M1822" s="70"/>
      <c r="N1822" s="70"/>
      <c r="O1822" s="70"/>
      <c r="P1822" s="70"/>
      <c r="Q1822" s="70"/>
      <c r="R1822" s="70"/>
      <c r="S1822" s="70"/>
      <c r="T1822" s="70"/>
      <c r="U1822" s="70"/>
      <c r="V1822" s="70"/>
      <c r="W1822" s="70"/>
      <c r="X1822" s="70"/>
      <c r="Y1822" s="70"/>
      <c r="Z1822" s="70"/>
      <c r="AA1822" s="70"/>
      <c r="AB1822" s="70"/>
      <c r="AC1822" s="70"/>
      <c r="AD1822" s="70"/>
      <c r="AE1822" s="70"/>
      <c r="AF1822" s="70"/>
      <c r="AG1822" s="70"/>
      <c r="AH1822" s="70"/>
      <c r="AI1822" s="70"/>
      <c r="AJ1822" s="70"/>
      <c r="AK1822" s="70"/>
      <c r="AL1822" s="70"/>
      <c r="AM1822" s="70"/>
      <c r="AN1822" s="70"/>
      <c r="AO1822" s="70"/>
      <c r="AP1822" s="70"/>
      <c r="AQ1822" s="70"/>
      <c r="AR1822" s="70"/>
      <c r="AS1822" s="70"/>
      <c r="AT1822" s="70"/>
      <c r="AU1822" s="70"/>
      <c r="AV1822" s="70"/>
      <c r="AW1822" s="70"/>
      <c r="AX1822" s="70"/>
      <c r="AY1822" s="70"/>
      <c r="AZ1822" s="70"/>
      <c r="BA1822" s="70"/>
      <c r="BB1822" s="70"/>
      <c r="BC1822" s="70"/>
      <c r="BD1822" s="70"/>
      <c r="BE1822" s="70"/>
      <c r="BF1822" s="70"/>
      <c r="BG1822" s="70"/>
      <c r="BH1822" s="70"/>
      <c r="BI1822" s="70"/>
      <c r="BJ1822" s="70"/>
      <c r="BK1822" s="70"/>
      <c r="BL1822" s="70"/>
      <c r="BM1822" s="70"/>
      <c r="BN1822" s="70"/>
      <c r="BO1822" s="70"/>
      <c r="BP1822" s="70"/>
      <c r="BQ1822" s="70"/>
      <c r="BR1822" s="70"/>
      <c r="BS1822" s="70"/>
      <c r="BT1822" s="70"/>
      <c r="BU1822" s="70"/>
      <c r="BV1822" s="70"/>
      <c r="BW1822" s="70"/>
      <c r="BX1822" s="70"/>
      <c r="BY1822" s="70"/>
      <c r="BZ1822" s="70"/>
      <c r="CA1822" s="70"/>
    </row>
    <row r="1823" spans="2:79" s="67" customFormat="1" hidden="1">
      <c r="B1823" s="85"/>
      <c r="C1823" s="86"/>
      <c r="D1823" s="250"/>
      <c r="E1823" s="84"/>
      <c r="F1823" s="70"/>
      <c r="G1823" s="70"/>
      <c r="H1823" s="70"/>
      <c r="I1823" s="70"/>
      <c r="J1823" s="70"/>
      <c r="K1823" s="70"/>
      <c r="L1823" s="70"/>
      <c r="M1823" s="70"/>
      <c r="N1823" s="70"/>
      <c r="O1823" s="70"/>
      <c r="P1823" s="70"/>
      <c r="Q1823" s="70"/>
      <c r="R1823" s="70"/>
      <c r="S1823" s="70"/>
      <c r="T1823" s="70"/>
      <c r="U1823" s="70"/>
      <c r="V1823" s="70"/>
      <c r="W1823" s="70"/>
      <c r="X1823" s="70"/>
      <c r="Y1823" s="70"/>
      <c r="Z1823" s="70"/>
      <c r="AA1823" s="70"/>
      <c r="AB1823" s="70"/>
      <c r="AC1823" s="70"/>
      <c r="AD1823" s="70"/>
      <c r="AE1823" s="70"/>
      <c r="AF1823" s="70"/>
      <c r="AG1823" s="70"/>
      <c r="AH1823" s="70"/>
      <c r="AI1823" s="70"/>
      <c r="AJ1823" s="70"/>
      <c r="AK1823" s="70"/>
      <c r="AL1823" s="70"/>
      <c r="AM1823" s="70"/>
      <c r="AN1823" s="70"/>
      <c r="AO1823" s="70"/>
      <c r="AP1823" s="70"/>
      <c r="AQ1823" s="70"/>
      <c r="AR1823" s="70"/>
      <c r="AS1823" s="70"/>
      <c r="AT1823" s="70"/>
      <c r="AU1823" s="70"/>
      <c r="AV1823" s="70"/>
      <c r="AW1823" s="70"/>
      <c r="AX1823" s="70"/>
      <c r="AY1823" s="70"/>
      <c r="AZ1823" s="70"/>
      <c r="BA1823" s="70"/>
      <c r="BB1823" s="70"/>
      <c r="BC1823" s="70"/>
      <c r="BD1823" s="70"/>
      <c r="BE1823" s="70"/>
      <c r="BF1823" s="70"/>
      <c r="BG1823" s="70"/>
      <c r="BH1823" s="70"/>
      <c r="BI1823" s="70"/>
      <c r="BJ1823" s="70"/>
      <c r="BK1823" s="70"/>
      <c r="BL1823" s="70"/>
      <c r="BM1823" s="70"/>
      <c r="BN1823" s="70"/>
      <c r="BO1823" s="70"/>
      <c r="BP1823" s="70"/>
      <c r="BQ1823" s="70"/>
      <c r="BR1823" s="70"/>
      <c r="BS1823" s="70"/>
      <c r="BT1823" s="70"/>
      <c r="BU1823" s="70"/>
      <c r="BV1823" s="70"/>
      <c r="BW1823" s="70"/>
      <c r="BX1823" s="70"/>
      <c r="BY1823" s="70"/>
      <c r="BZ1823" s="70"/>
      <c r="CA1823" s="70"/>
    </row>
    <row r="1824" spans="2:79" s="67" customFormat="1" hidden="1">
      <c r="B1824" s="85"/>
      <c r="C1824" s="86"/>
      <c r="D1824" s="250"/>
      <c r="E1824" s="84"/>
      <c r="F1824" s="70"/>
      <c r="G1824" s="70"/>
      <c r="H1824" s="70"/>
      <c r="I1824" s="70"/>
      <c r="J1824" s="70"/>
      <c r="K1824" s="70"/>
      <c r="L1824" s="70"/>
      <c r="M1824" s="70"/>
      <c r="N1824" s="70"/>
      <c r="O1824" s="70"/>
      <c r="P1824" s="70"/>
      <c r="Q1824" s="70"/>
      <c r="R1824" s="70"/>
      <c r="S1824" s="70"/>
      <c r="T1824" s="70"/>
      <c r="U1824" s="70"/>
      <c r="V1824" s="70"/>
      <c r="W1824" s="70"/>
      <c r="X1824" s="70"/>
      <c r="Y1824" s="70"/>
      <c r="Z1824" s="70"/>
      <c r="AA1824" s="70"/>
      <c r="AB1824" s="70"/>
      <c r="AC1824" s="70"/>
      <c r="AD1824" s="70"/>
      <c r="AE1824" s="70"/>
      <c r="AF1824" s="70"/>
      <c r="AG1824" s="70"/>
      <c r="AH1824" s="70"/>
      <c r="AI1824" s="70"/>
      <c r="AJ1824" s="70"/>
      <c r="AK1824" s="70"/>
      <c r="AL1824" s="70"/>
      <c r="AM1824" s="70"/>
      <c r="AN1824" s="70"/>
      <c r="AO1824" s="70"/>
      <c r="AP1824" s="70"/>
      <c r="AQ1824" s="70"/>
      <c r="AR1824" s="70"/>
      <c r="AS1824" s="70"/>
      <c r="AT1824" s="70"/>
      <c r="AU1824" s="70"/>
      <c r="AV1824" s="70"/>
      <c r="AW1824" s="70"/>
      <c r="AX1824" s="70"/>
      <c r="AY1824" s="70"/>
      <c r="AZ1824" s="70"/>
      <c r="BA1824" s="70"/>
      <c r="BB1824" s="70"/>
      <c r="BC1824" s="70"/>
      <c r="BD1824" s="70"/>
      <c r="BE1824" s="70"/>
      <c r="BF1824" s="70"/>
      <c r="BG1824" s="70"/>
      <c r="BH1824" s="70"/>
      <c r="BI1824" s="70"/>
      <c r="BJ1824" s="70"/>
      <c r="BK1824" s="70"/>
      <c r="BL1824" s="70"/>
      <c r="BM1824" s="70"/>
      <c r="BN1824" s="70"/>
      <c r="BO1824" s="70"/>
      <c r="BP1824" s="70"/>
      <c r="BQ1824" s="70"/>
      <c r="BR1824" s="70"/>
      <c r="BS1824" s="70"/>
      <c r="BT1824" s="70"/>
      <c r="BU1824" s="70"/>
      <c r="BV1824" s="70"/>
      <c r="BW1824" s="70"/>
      <c r="BX1824" s="70"/>
      <c r="BY1824" s="70"/>
      <c r="BZ1824" s="70"/>
      <c r="CA1824" s="70"/>
    </row>
    <row r="1825" spans="2:79" s="67" customFormat="1" hidden="1">
      <c r="B1825" s="85"/>
      <c r="C1825" s="86"/>
      <c r="D1825" s="250"/>
      <c r="E1825" s="84"/>
      <c r="F1825" s="70"/>
      <c r="G1825" s="70"/>
      <c r="H1825" s="70"/>
      <c r="I1825" s="70"/>
      <c r="J1825" s="70"/>
      <c r="K1825" s="70"/>
      <c r="L1825" s="70"/>
      <c r="M1825" s="70"/>
      <c r="N1825" s="70"/>
      <c r="O1825" s="70"/>
      <c r="P1825" s="70"/>
      <c r="Q1825" s="70"/>
      <c r="R1825" s="70"/>
      <c r="S1825" s="70"/>
      <c r="T1825" s="70"/>
      <c r="U1825" s="70"/>
      <c r="V1825" s="70"/>
      <c r="W1825" s="70"/>
      <c r="X1825" s="70"/>
      <c r="Y1825" s="70"/>
      <c r="Z1825" s="70"/>
      <c r="AA1825" s="70"/>
      <c r="AB1825" s="70"/>
      <c r="AC1825" s="70"/>
      <c r="AD1825" s="70"/>
      <c r="AE1825" s="70"/>
      <c r="AF1825" s="70"/>
      <c r="AG1825" s="70"/>
      <c r="AH1825" s="70"/>
      <c r="AI1825" s="70"/>
      <c r="AJ1825" s="70"/>
      <c r="AK1825" s="70"/>
      <c r="AL1825" s="70"/>
      <c r="AM1825" s="70"/>
      <c r="AN1825" s="70"/>
      <c r="AO1825" s="70"/>
      <c r="AP1825" s="70"/>
      <c r="AQ1825" s="70"/>
      <c r="AR1825" s="70"/>
      <c r="AS1825" s="70"/>
      <c r="AT1825" s="70"/>
      <c r="AU1825" s="70"/>
      <c r="AV1825" s="70"/>
      <c r="AW1825" s="70"/>
      <c r="AX1825" s="70"/>
      <c r="AY1825" s="70"/>
      <c r="AZ1825" s="70"/>
      <c r="BA1825" s="70"/>
      <c r="BB1825" s="70"/>
      <c r="BC1825" s="70"/>
      <c r="BD1825" s="70"/>
      <c r="BE1825" s="70"/>
      <c r="BF1825" s="70"/>
      <c r="BG1825" s="70"/>
      <c r="BH1825" s="70"/>
      <c r="BI1825" s="70"/>
      <c r="BJ1825" s="70"/>
      <c r="BK1825" s="70"/>
      <c r="BL1825" s="70"/>
      <c r="BM1825" s="70"/>
      <c r="BN1825" s="70"/>
      <c r="BO1825" s="70"/>
      <c r="BP1825" s="70"/>
      <c r="BQ1825" s="70"/>
      <c r="BR1825" s="70"/>
      <c r="BS1825" s="70"/>
      <c r="BT1825" s="70"/>
      <c r="BU1825" s="70"/>
      <c r="BV1825" s="70"/>
      <c r="BW1825" s="70"/>
      <c r="BX1825" s="70"/>
      <c r="BY1825" s="70"/>
      <c r="BZ1825" s="70"/>
      <c r="CA1825" s="70"/>
    </row>
    <row r="1826" spans="2:79" s="67" customFormat="1" hidden="1">
      <c r="B1826" s="85"/>
      <c r="C1826" s="86"/>
      <c r="D1826" s="250"/>
      <c r="E1826" s="84"/>
      <c r="F1826" s="70"/>
      <c r="G1826" s="70"/>
      <c r="H1826" s="70"/>
      <c r="I1826" s="70"/>
      <c r="J1826" s="70"/>
      <c r="K1826" s="70"/>
      <c r="L1826" s="70"/>
      <c r="M1826" s="70"/>
      <c r="N1826" s="70"/>
      <c r="O1826" s="70"/>
      <c r="P1826" s="70"/>
      <c r="Q1826" s="70"/>
      <c r="R1826" s="70"/>
      <c r="S1826" s="70"/>
      <c r="T1826" s="70"/>
      <c r="U1826" s="70"/>
      <c r="V1826" s="70"/>
      <c r="W1826" s="70"/>
      <c r="X1826" s="70"/>
      <c r="Y1826" s="70"/>
      <c r="Z1826" s="70"/>
      <c r="AA1826" s="70"/>
      <c r="AB1826" s="70"/>
      <c r="AC1826" s="70"/>
      <c r="AD1826" s="70"/>
      <c r="AE1826" s="70"/>
      <c r="AF1826" s="70"/>
      <c r="AG1826" s="70"/>
      <c r="AH1826" s="70"/>
      <c r="AI1826" s="70"/>
      <c r="AJ1826" s="70"/>
      <c r="AK1826" s="70"/>
      <c r="AL1826" s="70"/>
      <c r="AM1826" s="70"/>
      <c r="AN1826" s="70"/>
      <c r="AO1826" s="70"/>
      <c r="AP1826" s="70"/>
      <c r="AQ1826" s="70"/>
      <c r="AR1826" s="70"/>
      <c r="AS1826" s="70"/>
      <c r="AT1826" s="70"/>
      <c r="AU1826" s="70"/>
      <c r="AV1826" s="70"/>
      <c r="AW1826" s="70"/>
      <c r="AX1826" s="70"/>
      <c r="AY1826" s="70"/>
      <c r="AZ1826" s="70"/>
      <c r="BA1826" s="70"/>
      <c r="BB1826" s="70"/>
      <c r="BC1826" s="70"/>
      <c r="BD1826" s="70"/>
      <c r="BE1826" s="70"/>
      <c r="BF1826" s="70"/>
      <c r="BG1826" s="70"/>
      <c r="BH1826" s="70"/>
      <c r="BI1826" s="70"/>
      <c r="BJ1826" s="70"/>
      <c r="BK1826" s="70"/>
      <c r="BL1826" s="70"/>
      <c r="BM1826" s="70"/>
      <c r="BN1826" s="70"/>
      <c r="BO1826" s="70"/>
      <c r="BP1826" s="70"/>
      <c r="BQ1826" s="70"/>
      <c r="BR1826" s="70"/>
      <c r="BS1826" s="70"/>
      <c r="BT1826" s="70"/>
      <c r="BU1826" s="70"/>
      <c r="BV1826" s="70"/>
      <c r="BW1826" s="70"/>
      <c r="BX1826" s="70"/>
      <c r="BY1826" s="70"/>
      <c r="BZ1826" s="70"/>
      <c r="CA1826" s="70"/>
    </row>
    <row r="1827" spans="2:79" s="67" customFormat="1" hidden="1">
      <c r="B1827" s="85"/>
      <c r="C1827" s="86"/>
      <c r="D1827" s="250"/>
      <c r="E1827" s="84"/>
      <c r="F1827" s="70"/>
      <c r="G1827" s="70"/>
      <c r="H1827" s="70"/>
      <c r="I1827" s="70"/>
      <c r="J1827" s="70"/>
      <c r="K1827" s="70"/>
      <c r="L1827" s="70"/>
      <c r="M1827" s="70"/>
      <c r="N1827" s="70"/>
      <c r="O1827" s="70"/>
      <c r="P1827" s="70"/>
      <c r="Q1827" s="70"/>
      <c r="R1827" s="70"/>
      <c r="S1827" s="70"/>
      <c r="T1827" s="70"/>
      <c r="U1827" s="70"/>
      <c r="V1827" s="70"/>
      <c r="W1827" s="70"/>
      <c r="X1827" s="70"/>
      <c r="Y1827" s="70"/>
      <c r="Z1827" s="70"/>
      <c r="AA1827" s="70"/>
      <c r="AB1827" s="70"/>
      <c r="AC1827" s="70"/>
      <c r="AD1827" s="70"/>
      <c r="AE1827" s="70"/>
      <c r="AF1827" s="70"/>
      <c r="AG1827" s="70"/>
      <c r="AH1827" s="70"/>
      <c r="AI1827" s="70"/>
      <c r="AJ1827" s="70"/>
      <c r="AK1827" s="70"/>
      <c r="AL1827" s="70"/>
      <c r="AM1827" s="70"/>
      <c r="AN1827" s="70"/>
      <c r="AO1827" s="70"/>
      <c r="AP1827" s="70"/>
      <c r="AQ1827" s="70"/>
      <c r="AR1827" s="70"/>
      <c r="AS1827" s="70"/>
      <c r="AT1827" s="70"/>
      <c r="AU1827" s="70"/>
      <c r="AV1827" s="70"/>
      <c r="AW1827" s="70"/>
      <c r="AX1827" s="70"/>
      <c r="AY1827" s="70"/>
      <c r="AZ1827" s="70"/>
      <c r="BA1827" s="70"/>
      <c r="BB1827" s="70"/>
      <c r="BC1827" s="70"/>
      <c r="BD1827" s="70"/>
      <c r="BE1827" s="70"/>
      <c r="BF1827" s="70"/>
      <c r="BG1827" s="70"/>
      <c r="BH1827" s="70"/>
      <c r="BI1827" s="70"/>
      <c r="BJ1827" s="70"/>
      <c r="BK1827" s="70"/>
      <c r="BL1827" s="70"/>
      <c r="BM1827" s="70"/>
      <c r="BN1827" s="70"/>
      <c r="BO1827" s="70"/>
      <c r="BP1827" s="70"/>
      <c r="BQ1827" s="70"/>
      <c r="BR1827" s="70"/>
      <c r="BS1827" s="70"/>
      <c r="BT1827" s="70"/>
      <c r="BU1827" s="70"/>
      <c r="BV1827" s="70"/>
      <c r="BW1827" s="70"/>
      <c r="BX1827" s="70"/>
      <c r="BY1827" s="70"/>
      <c r="BZ1827" s="70"/>
      <c r="CA1827" s="70"/>
    </row>
    <row r="1828" spans="2:79" s="67" customFormat="1" hidden="1">
      <c r="B1828" s="85"/>
      <c r="C1828" s="86"/>
      <c r="D1828" s="250"/>
      <c r="E1828" s="84"/>
      <c r="F1828" s="70"/>
      <c r="G1828" s="70"/>
      <c r="H1828" s="70"/>
      <c r="I1828" s="70"/>
      <c r="J1828" s="70"/>
      <c r="K1828" s="70"/>
      <c r="L1828" s="70"/>
      <c r="M1828" s="70"/>
      <c r="N1828" s="70"/>
      <c r="O1828" s="70"/>
      <c r="P1828" s="70"/>
      <c r="Q1828" s="70"/>
      <c r="R1828" s="70"/>
      <c r="S1828" s="70"/>
      <c r="T1828" s="70"/>
      <c r="U1828" s="70"/>
      <c r="V1828" s="70"/>
      <c r="W1828" s="70"/>
      <c r="X1828" s="70"/>
      <c r="Y1828" s="70"/>
      <c r="Z1828" s="70"/>
      <c r="AA1828" s="70"/>
      <c r="AB1828" s="70"/>
      <c r="AC1828" s="70"/>
      <c r="AD1828" s="70"/>
      <c r="AE1828" s="70"/>
      <c r="AF1828" s="70"/>
      <c r="AG1828" s="70"/>
      <c r="AH1828" s="70"/>
      <c r="AI1828" s="70"/>
      <c r="AJ1828" s="70"/>
      <c r="AK1828" s="70"/>
      <c r="AL1828" s="70"/>
      <c r="AM1828" s="70"/>
      <c r="AN1828" s="70"/>
      <c r="AO1828" s="70"/>
      <c r="AP1828" s="70"/>
      <c r="AQ1828" s="70"/>
      <c r="AR1828" s="70"/>
      <c r="AS1828" s="70"/>
      <c r="AT1828" s="70"/>
      <c r="AU1828" s="70"/>
      <c r="AV1828" s="70"/>
      <c r="AW1828" s="70"/>
      <c r="AX1828" s="70"/>
      <c r="AY1828" s="70"/>
      <c r="AZ1828" s="70"/>
      <c r="BA1828" s="70"/>
      <c r="BB1828" s="70"/>
      <c r="BC1828" s="70"/>
      <c r="BD1828" s="70"/>
      <c r="BE1828" s="70"/>
      <c r="BF1828" s="70"/>
      <c r="BG1828" s="70"/>
      <c r="BH1828" s="70"/>
      <c r="BI1828" s="70"/>
      <c r="BJ1828" s="70"/>
      <c r="BK1828" s="70"/>
      <c r="BL1828" s="70"/>
      <c r="BM1828" s="70"/>
      <c r="BN1828" s="70"/>
      <c r="BO1828" s="70"/>
      <c r="BP1828" s="70"/>
      <c r="BQ1828" s="70"/>
      <c r="BR1828" s="70"/>
      <c r="BS1828" s="70"/>
      <c r="BT1828" s="70"/>
      <c r="BU1828" s="70"/>
      <c r="BV1828" s="70"/>
      <c r="BW1828" s="70"/>
      <c r="BX1828" s="70"/>
      <c r="BY1828" s="70"/>
      <c r="BZ1828" s="70"/>
      <c r="CA1828" s="70"/>
    </row>
    <row r="1829" spans="2:79" s="67" customFormat="1" hidden="1">
      <c r="B1829" s="85"/>
      <c r="C1829" s="86"/>
      <c r="D1829" s="250"/>
      <c r="E1829" s="84"/>
      <c r="F1829" s="70"/>
      <c r="G1829" s="70"/>
      <c r="H1829" s="70"/>
      <c r="I1829" s="70"/>
      <c r="J1829" s="70"/>
      <c r="K1829" s="70"/>
      <c r="L1829" s="70"/>
      <c r="M1829" s="70"/>
      <c r="N1829" s="70"/>
      <c r="O1829" s="70"/>
      <c r="P1829" s="70"/>
      <c r="Q1829" s="70"/>
      <c r="R1829" s="70"/>
      <c r="S1829" s="70"/>
      <c r="T1829" s="70"/>
      <c r="U1829" s="70"/>
      <c r="V1829" s="70"/>
      <c r="W1829" s="70"/>
      <c r="X1829" s="70"/>
      <c r="Y1829" s="70"/>
      <c r="Z1829" s="70"/>
      <c r="AA1829" s="70"/>
      <c r="AB1829" s="70"/>
      <c r="AC1829" s="70"/>
      <c r="AD1829" s="70"/>
      <c r="AE1829" s="70"/>
      <c r="AF1829" s="70"/>
      <c r="AG1829" s="70"/>
      <c r="AH1829" s="70"/>
      <c r="AI1829" s="70"/>
      <c r="AJ1829" s="70"/>
      <c r="AK1829" s="70"/>
      <c r="AL1829" s="70"/>
      <c r="AM1829" s="70"/>
      <c r="AN1829" s="70"/>
      <c r="AO1829" s="70"/>
      <c r="AP1829" s="70"/>
      <c r="AQ1829" s="70"/>
      <c r="AR1829" s="70"/>
      <c r="AS1829" s="70"/>
      <c r="AT1829" s="70"/>
      <c r="AU1829" s="70"/>
      <c r="AV1829" s="70"/>
      <c r="AW1829" s="70"/>
      <c r="AX1829" s="70"/>
      <c r="AY1829" s="70"/>
      <c r="AZ1829" s="70"/>
      <c r="BA1829" s="70"/>
      <c r="BB1829" s="70"/>
      <c r="BC1829" s="70"/>
      <c r="BD1829" s="70"/>
      <c r="BE1829" s="70"/>
      <c r="BF1829" s="70"/>
      <c r="BG1829" s="70"/>
      <c r="BH1829" s="70"/>
      <c r="BI1829" s="70"/>
      <c r="BJ1829" s="70"/>
      <c r="BK1829" s="70"/>
      <c r="BL1829" s="70"/>
      <c r="BM1829" s="70"/>
      <c r="BN1829" s="70"/>
      <c r="BO1829" s="70"/>
      <c r="BP1829" s="70"/>
      <c r="BQ1829" s="70"/>
      <c r="BR1829" s="70"/>
      <c r="BS1829" s="70"/>
      <c r="BT1829" s="70"/>
      <c r="BU1829" s="70"/>
      <c r="BV1829" s="70"/>
      <c r="BW1829" s="70"/>
      <c r="BX1829" s="70"/>
      <c r="BY1829" s="70"/>
      <c r="BZ1829" s="70"/>
      <c r="CA1829" s="70"/>
    </row>
    <row r="1830" spans="2:79" s="67" customFormat="1" hidden="1">
      <c r="B1830" s="85"/>
      <c r="C1830" s="86"/>
      <c r="D1830" s="250"/>
      <c r="E1830" s="84"/>
      <c r="F1830" s="70"/>
      <c r="G1830" s="70"/>
      <c r="H1830" s="70"/>
      <c r="I1830" s="70"/>
      <c r="J1830" s="70"/>
      <c r="K1830" s="70"/>
      <c r="L1830" s="70"/>
      <c r="M1830" s="70"/>
      <c r="N1830" s="70"/>
      <c r="O1830" s="70"/>
      <c r="P1830" s="70"/>
      <c r="Q1830" s="70"/>
      <c r="R1830" s="70"/>
      <c r="S1830" s="70"/>
      <c r="T1830" s="70"/>
      <c r="U1830" s="70"/>
      <c r="V1830" s="70"/>
      <c r="W1830" s="70"/>
      <c r="X1830" s="70"/>
      <c r="Y1830" s="70"/>
      <c r="Z1830" s="70"/>
      <c r="AA1830" s="70"/>
      <c r="AB1830" s="70"/>
      <c r="AC1830" s="70"/>
      <c r="AD1830" s="70"/>
      <c r="AE1830" s="70"/>
      <c r="AF1830" s="70"/>
      <c r="AG1830" s="70"/>
      <c r="AH1830" s="70"/>
      <c r="AI1830" s="70"/>
      <c r="AJ1830" s="70"/>
      <c r="AK1830" s="70"/>
      <c r="AL1830" s="70"/>
      <c r="AM1830" s="70"/>
      <c r="AN1830" s="70"/>
      <c r="AO1830" s="70"/>
      <c r="AP1830" s="70"/>
      <c r="AQ1830" s="70"/>
      <c r="AR1830" s="70"/>
      <c r="AS1830" s="70"/>
      <c r="AT1830" s="70"/>
      <c r="AU1830" s="70"/>
      <c r="AV1830" s="70"/>
      <c r="AW1830" s="70"/>
      <c r="AX1830" s="70"/>
      <c r="AY1830" s="70"/>
      <c r="AZ1830" s="70"/>
      <c r="BA1830" s="70"/>
      <c r="BB1830" s="70"/>
      <c r="BC1830" s="70"/>
      <c r="BD1830" s="70"/>
      <c r="BE1830" s="70"/>
      <c r="BF1830" s="70"/>
      <c r="BG1830" s="70"/>
      <c r="BH1830" s="70"/>
      <c r="BI1830" s="70"/>
      <c r="BJ1830" s="70"/>
      <c r="BK1830" s="70"/>
      <c r="BL1830" s="70"/>
      <c r="BM1830" s="70"/>
      <c r="BN1830" s="70"/>
      <c r="BO1830" s="70"/>
      <c r="BP1830" s="70"/>
      <c r="BQ1830" s="70"/>
      <c r="BR1830" s="70"/>
      <c r="BS1830" s="70"/>
      <c r="BT1830" s="70"/>
      <c r="BU1830" s="70"/>
      <c r="BV1830" s="70"/>
      <c r="BW1830" s="70"/>
      <c r="BX1830" s="70"/>
      <c r="BY1830" s="70"/>
      <c r="BZ1830" s="70"/>
      <c r="CA1830" s="70"/>
    </row>
    <row r="1831" spans="2:79" s="67" customFormat="1" hidden="1">
      <c r="B1831" s="85"/>
      <c r="C1831" s="86"/>
      <c r="D1831" s="250"/>
      <c r="E1831" s="84"/>
      <c r="F1831" s="70"/>
      <c r="G1831" s="70"/>
      <c r="H1831" s="70"/>
      <c r="I1831" s="70"/>
      <c r="J1831" s="70"/>
      <c r="K1831" s="70"/>
      <c r="L1831" s="70"/>
      <c r="M1831" s="70"/>
      <c r="N1831" s="70"/>
      <c r="O1831" s="70"/>
      <c r="P1831" s="70"/>
      <c r="Q1831" s="70"/>
      <c r="R1831" s="70"/>
      <c r="S1831" s="70"/>
      <c r="T1831" s="70"/>
      <c r="U1831" s="70"/>
      <c r="V1831" s="70"/>
      <c r="W1831" s="70"/>
      <c r="X1831" s="70"/>
      <c r="Y1831" s="70"/>
      <c r="Z1831" s="70"/>
      <c r="AA1831" s="70"/>
      <c r="AB1831" s="70"/>
      <c r="AC1831" s="70"/>
      <c r="AD1831" s="70"/>
      <c r="AE1831" s="70"/>
      <c r="AF1831" s="70"/>
      <c r="AG1831" s="70"/>
      <c r="AH1831" s="70"/>
      <c r="AI1831" s="70"/>
      <c r="AJ1831" s="70"/>
      <c r="AK1831" s="70"/>
      <c r="AL1831" s="70"/>
      <c r="AM1831" s="70"/>
      <c r="AN1831" s="70"/>
      <c r="AO1831" s="70"/>
      <c r="AP1831" s="70"/>
      <c r="AQ1831" s="70"/>
      <c r="AR1831" s="70"/>
      <c r="AS1831" s="70"/>
      <c r="AT1831" s="70"/>
      <c r="AU1831" s="70"/>
      <c r="AV1831" s="70"/>
      <c r="AW1831" s="70"/>
      <c r="AX1831" s="70"/>
      <c r="AY1831" s="70"/>
      <c r="AZ1831" s="70"/>
      <c r="BA1831" s="70"/>
      <c r="BB1831" s="70"/>
      <c r="BC1831" s="70"/>
      <c r="BD1831" s="70"/>
      <c r="BE1831" s="70"/>
      <c r="BF1831" s="70"/>
      <c r="BG1831" s="70"/>
      <c r="BH1831" s="70"/>
      <c r="BI1831" s="70"/>
      <c r="BJ1831" s="70"/>
      <c r="BK1831" s="70"/>
      <c r="BL1831" s="70"/>
      <c r="BM1831" s="70"/>
      <c r="BN1831" s="70"/>
      <c r="BO1831" s="70"/>
      <c r="BP1831" s="70"/>
      <c r="BQ1831" s="70"/>
      <c r="BR1831" s="70"/>
      <c r="BS1831" s="70"/>
      <c r="BT1831" s="70"/>
      <c r="BU1831" s="70"/>
      <c r="BV1831" s="70"/>
      <c r="BW1831" s="70"/>
      <c r="BX1831" s="70"/>
      <c r="BY1831" s="70"/>
      <c r="BZ1831" s="70"/>
      <c r="CA1831" s="70"/>
    </row>
    <row r="1832" spans="2:79" s="67" customFormat="1" hidden="1">
      <c r="B1832" s="85"/>
      <c r="C1832" s="86"/>
      <c r="D1832" s="250"/>
      <c r="E1832" s="84"/>
      <c r="F1832" s="70"/>
      <c r="G1832" s="70"/>
      <c r="H1832" s="70"/>
      <c r="I1832" s="70"/>
      <c r="J1832" s="70"/>
      <c r="K1832" s="70"/>
      <c r="L1832" s="70"/>
      <c r="M1832" s="70"/>
      <c r="N1832" s="70"/>
      <c r="O1832" s="70"/>
      <c r="P1832" s="70"/>
      <c r="Q1832" s="70"/>
      <c r="R1832" s="70"/>
      <c r="S1832" s="70"/>
      <c r="T1832" s="70"/>
      <c r="U1832" s="70"/>
      <c r="V1832" s="70"/>
      <c r="W1832" s="70"/>
      <c r="X1832" s="70"/>
      <c r="Y1832" s="70"/>
      <c r="Z1832" s="70"/>
      <c r="AA1832" s="70"/>
      <c r="AB1832" s="70"/>
      <c r="AC1832" s="70"/>
      <c r="AD1832" s="70"/>
      <c r="AE1832" s="70"/>
      <c r="AF1832" s="70"/>
      <c r="AG1832" s="70"/>
      <c r="AH1832" s="70"/>
      <c r="AI1832" s="70"/>
      <c r="AJ1832" s="70"/>
      <c r="AK1832" s="70"/>
      <c r="AL1832" s="70"/>
      <c r="AM1832" s="70"/>
      <c r="AN1832" s="70"/>
      <c r="AO1832" s="70"/>
      <c r="AP1832" s="70"/>
      <c r="AQ1832" s="70"/>
      <c r="AR1832" s="70"/>
      <c r="AS1832" s="70"/>
      <c r="AT1832" s="70"/>
      <c r="AU1832" s="70"/>
      <c r="AV1832" s="70"/>
      <c r="AW1832" s="70"/>
      <c r="AX1832" s="70"/>
      <c r="AY1832" s="70"/>
      <c r="AZ1832" s="70"/>
      <c r="BA1832" s="70"/>
      <c r="BB1832" s="70"/>
      <c r="BC1832" s="70"/>
      <c r="BD1832" s="70"/>
      <c r="BE1832" s="70"/>
      <c r="BF1832" s="70"/>
      <c r="BG1832" s="70"/>
      <c r="BH1832" s="70"/>
      <c r="BI1832" s="70"/>
      <c r="BJ1832" s="70"/>
      <c r="BK1832" s="70"/>
      <c r="BL1832" s="70"/>
      <c r="BM1832" s="70"/>
      <c r="BN1832" s="70"/>
      <c r="BO1832" s="70"/>
      <c r="BP1832" s="70"/>
      <c r="BQ1832" s="70"/>
      <c r="BR1832" s="70"/>
      <c r="BS1832" s="70"/>
      <c r="BT1832" s="70"/>
      <c r="BU1832" s="70"/>
      <c r="BV1832" s="70"/>
      <c r="BW1832" s="70"/>
      <c r="BX1832" s="70"/>
      <c r="BY1832" s="70"/>
      <c r="BZ1832" s="70"/>
      <c r="CA1832" s="70"/>
    </row>
    <row r="1833" spans="2:79" s="67" customFormat="1" hidden="1">
      <c r="B1833" s="85"/>
      <c r="C1833" s="86"/>
      <c r="D1833" s="250"/>
      <c r="E1833" s="84"/>
      <c r="F1833" s="70"/>
      <c r="G1833" s="70"/>
      <c r="H1833" s="70"/>
      <c r="I1833" s="70"/>
      <c r="J1833" s="70"/>
      <c r="K1833" s="70"/>
      <c r="L1833" s="70"/>
      <c r="M1833" s="70"/>
      <c r="N1833" s="70"/>
      <c r="O1833" s="70"/>
      <c r="P1833" s="70"/>
      <c r="Q1833" s="70"/>
      <c r="R1833" s="70"/>
      <c r="S1833" s="70"/>
      <c r="T1833" s="70"/>
      <c r="U1833" s="70"/>
      <c r="V1833" s="70"/>
      <c r="W1833" s="70"/>
      <c r="X1833" s="70"/>
      <c r="Y1833" s="70"/>
      <c r="Z1833" s="70"/>
      <c r="AA1833" s="70"/>
      <c r="AB1833" s="70"/>
      <c r="AC1833" s="70"/>
      <c r="AD1833" s="70"/>
      <c r="AE1833" s="70"/>
      <c r="AF1833" s="70"/>
      <c r="AG1833" s="70"/>
      <c r="AH1833" s="70"/>
      <c r="AI1833" s="70"/>
      <c r="AJ1833" s="70"/>
      <c r="AK1833" s="70"/>
      <c r="AL1833" s="70"/>
      <c r="AM1833" s="70"/>
      <c r="AN1833" s="70"/>
      <c r="AO1833" s="70"/>
      <c r="AP1833" s="70"/>
      <c r="AQ1833" s="70"/>
      <c r="AR1833" s="70"/>
      <c r="AS1833" s="70"/>
      <c r="AT1833" s="70"/>
      <c r="AU1833" s="70"/>
      <c r="AV1833" s="70"/>
      <c r="AW1833" s="70"/>
      <c r="AX1833" s="70"/>
      <c r="AY1833" s="70"/>
      <c r="AZ1833" s="70"/>
      <c r="BA1833" s="70"/>
      <c r="BB1833" s="70"/>
      <c r="BC1833" s="70"/>
      <c r="BD1833" s="70"/>
      <c r="BE1833" s="70"/>
      <c r="BF1833" s="70"/>
      <c r="BG1833" s="70"/>
      <c r="BH1833" s="70"/>
      <c r="BI1833" s="70"/>
      <c r="BJ1833" s="70"/>
      <c r="BK1833" s="70"/>
      <c r="BL1833" s="70"/>
      <c r="BM1833" s="70"/>
      <c r="BN1833" s="70"/>
      <c r="BO1833" s="70"/>
      <c r="BP1833" s="70"/>
      <c r="BQ1833" s="70"/>
      <c r="BR1833" s="70"/>
      <c r="BS1833" s="70"/>
      <c r="BT1833" s="70"/>
      <c r="BU1833" s="70"/>
      <c r="BV1833" s="70"/>
      <c r="BW1833" s="70"/>
      <c r="BX1833" s="70"/>
      <c r="BY1833" s="70"/>
      <c r="BZ1833" s="70"/>
      <c r="CA1833" s="70"/>
    </row>
    <row r="1834" spans="2:79" s="67" customFormat="1" hidden="1">
      <c r="B1834" s="85"/>
      <c r="C1834" s="86"/>
      <c r="D1834" s="250"/>
      <c r="E1834" s="84"/>
      <c r="F1834" s="70"/>
      <c r="G1834" s="70"/>
      <c r="H1834" s="70"/>
      <c r="I1834" s="70"/>
      <c r="J1834" s="70"/>
      <c r="K1834" s="70"/>
      <c r="L1834" s="70"/>
      <c r="M1834" s="70"/>
      <c r="N1834" s="70"/>
      <c r="O1834" s="70"/>
      <c r="P1834" s="70"/>
      <c r="Q1834" s="70"/>
      <c r="R1834" s="70"/>
      <c r="S1834" s="70"/>
      <c r="T1834" s="70"/>
      <c r="U1834" s="70"/>
      <c r="V1834" s="70"/>
      <c r="W1834" s="70"/>
      <c r="X1834" s="70"/>
      <c r="Y1834" s="70"/>
      <c r="Z1834" s="70"/>
      <c r="AA1834" s="70"/>
      <c r="AB1834" s="70"/>
      <c r="AC1834" s="70"/>
      <c r="AD1834" s="70"/>
      <c r="AE1834" s="70"/>
      <c r="AF1834" s="70"/>
      <c r="AG1834" s="70"/>
      <c r="AH1834" s="70"/>
      <c r="AI1834" s="70"/>
      <c r="AJ1834" s="70"/>
      <c r="AK1834" s="70"/>
      <c r="AL1834" s="70"/>
      <c r="AM1834" s="70"/>
      <c r="AN1834" s="70"/>
      <c r="AO1834" s="70"/>
      <c r="AP1834" s="70"/>
      <c r="AQ1834" s="70"/>
      <c r="AR1834" s="70"/>
      <c r="AS1834" s="70"/>
      <c r="AT1834" s="70"/>
      <c r="AU1834" s="70"/>
      <c r="AV1834" s="70"/>
      <c r="AW1834" s="70"/>
      <c r="AX1834" s="70"/>
      <c r="AY1834" s="70"/>
      <c r="AZ1834" s="70"/>
      <c r="BA1834" s="70"/>
      <c r="BB1834" s="70"/>
      <c r="BC1834" s="70"/>
      <c r="BD1834" s="70"/>
      <c r="BE1834" s="70"/>
      <c r="BF1834" s="70"/>
      <c r="BG1834" s="70"/>
      <c r="BH1834" s="70"/>
      <c r="BI1834" s="70"/>
      <c r="BJ1834" s="70"/>
      <c r="BK1834" s="70"/>
      <c r="BL1834" s="70"/>
      <c r="BM1834" s="70"/>
      <c r="BN1834" s="70"/>
      <c r="BO1834" s="70"/>
      <c r="BP1834" s="70"/>
      <c r="BQ1834" s="70"/>
      <c r="BR1834" s="70"/>
      <c r="BS1834" s="70"/>
      <c r="BT1834" s="70"/>
      <c r="BU1834" s="70"/>
      <c r="BV1834" s="70"/>
      <c r="BW1834" s="70"/>
      <c r="BX1834" s="70"/>
      <c r="BY1834" s="70"/>
      <c r="BZ1834" s="70"/>
      <c r="CA1834" s="70"/>
    </row>
    <row r="1835" spans="2:79" s="67" customFormat="1" hidden="1">
      <c r="B1835" s="85"/>
      <c r="C1835" s="86"/>
      <c r="D1835" s="250"/>
      <c r="E1835" s="84"/>
      <c r="F1835" s="70"/>
      <c r="G1835" s="70"/>
      <c r="H1835" s="70"/>
      <c r="I1835" s="70"/>
      <c r="J1835" s="70"/>
      <c r="K1835" s="70"/>
      <c r="L1835" s="70"/>
      <c r="M1835" s="70"/>
      <c r="N1835" s="70"/>
      <c r="O1835" s="70"/>
      <c r="P1835" s="70"/>
      <c r="Q1835" s="70"/>
      <c r="R1835" s="70"/>
      <c r="S1835" s="70"/>
      <c r="T1835" s="70"/>
      <c r="U1835" s="70"/>
      <c r="V1835" s="70"/>
      <c r="W1835" s="70"/>
      <c r="X1835" s="70"/>
      <c r="Y1835" s="70"/>
      <c r="Z1835" s="70"/>
      <c r="AA1835" s="70"/>
      <c r="AB1835" s="70"/>
      <c r="AC1835" s="70"/>
      <c r="AD1835" s="70"/>
      <c r="AE1835" s="70"/>
      <c r="AF1835" s="70"/>
      <c r="AG1835" s="70"/>
      <c r="AH1835" s="70"/>
      <c r="AI1835" s="70"/>
      <c r="AJ1835" s="70"/>
      <c r="AK1835" s="70"/>
      <c r="AL1835" s="70"/>
      <c r="AM1835" s="70"/>
      <c r="AN1835" s="70"/>
      <c r="AO1835" s="70"/>
      <c r="AP1835" s="70"/>
      <c r="AQ1835" s="70"/>
      <c r="AR1835" s="70"/>
      <c r="AS1835" s="70"/>
      <c r="AT1835" s="70"/>
      <c r="AU1835" s="70"/>
      <c r="AV1835" s="70"/>
      <c r="AW1835" s="70"/>
      <c r="AX1835" s="70"/>
      <c r="AY1835" s="70"/>
      <c r="AZ1835" s="70"/>
      <c r="BA1835" s="70"/>
      <c r="BB1835" s="70"/>
      <c r="BC1835" s="70"/>
      <c r="BD1835" s="70"/>
      <c r="BE1835" s="70"/>
      <c r="BF1835" s="70"/>
      <c r="BG1835" s="70"/>
      <c r="BH1835" s="70"/>
      <c r="BI1835" s="70"/>
      <c r="BJ1835" s="70"/>
      <c r="BK1835" s="70"/>
      <c r="BL1835" s="70"/>
      <c r="BM1835" s="70"/>
      <c r="BN1835" s="70"/>
      <c r="BO1835" s="70"/>
      <c r="BP1835" s="70"/>
      <c r="BQ1835" s="70"/>
      <c r="BR1835" s="70"/>
      <c r="BS1835" s="70"/>
      <c r="BT1835" s="70"/>
      <c r="BU1835" s="70"/>
      <c r="BV1835" s="70"/>
      <c r="BW1835" s="70"/>
      <c r="BX1835" s="70"/>
      <c r="BY1835" s="70"/>
      <c r="BZ1835" s="70"/>
      <c r="CA1835" s="70"/>
    </row>
    <row r="1836" spans="2:79" s="67" customFormat="1" hidden="1">
      <c r="B1836" s="85"/>
      <c r="C1836" s="86"/>
      <c r="D1836" s="250"/>
      <c r="E1836" s="84"/>
      <c r="F1836" s="70"/>
      <c r="G1836" s="70"/>
      <c r="H1836" s="70"/>
      <c r="I1836" s="70"/>
      <c r="J1836" s="70"/>
      <c r="K1836" s="70"/>
      <c r="L1836" s="70"/>
      <c r="M1836" s="70"/>
      <c r="N1836" s="70"/>
      <c r="O1836" s="70"/>
      <c r="P1836" s="70"/>
      <c r="Q1836" s="70"/>
      <c r="R1836" s="70"/>
      <c r="S1836" s="70"/>
      <c r="T1836" s="70"/>
      <c r="U1836" s="70"/>
      <c r="V1836" s="70"/>
      <c r="W1836" s="70"/>
      <c r="X1836" s="70"/>
      <c r="Y1836" s="70"/>
      <c r="Z1836" s="70"/>
      <c r="AA1836" s="70"/>
      <c r="AB1836" s="70"/>
      <c r="AC1836" s="70"/>
      <c r="AD1836" s="70"/>
      <c r="AE1836" s="70"/>
      <c r="AF1836" s="70"/>
      <c r="AG1836" s="70"/>
      <c r="AH1836" s="70"/>
      <c r="AI1836" s="70"/>
      <c r="AJ1836" s="70"/>
      <c r="AK1836" s="70"/>
      <c r="AL1836" s="70"/>
      <c r="AM1836" s="70"/>
      <c r="AN1836" s="70"/>
      <c r="AO1836" s="70"/>
      <c r="AP1836" s="70"/>
      <c r="AQ1836" s="70"/>
      <c r="AR1836" s="70"/>
      <c r="AS1836" s="70"/>
      <c r="AT1836" s="70"/>
      <c r="AU1836" s="70"/>
      <c r="AV1836" s="70"/>
      <c r="AW1836" s="70"/>
      <c r="AX1836" s="70"/>
      <c r="AY1836" s="70"/>
      <c r="AZ1836" s="70"/>
      <c r="BA1836" s="70"/>
      <c r="BB1836" s="70"/>
      <c r="BC1836" s="70"/>
      <c r="BD1836" s="70"/>
      <c r="BE1836" s="70"/>
      <c r="BF1836" s="70"/>
      <c r="BG1836" s="70"/>
      <c r="BH1836" s="70"/>
      <c r="BI1836" s="70"/>
      <c r="BJ1836" s="70"/>
      <c r="BK1836" s="70"/>
      <c r="BL1836" s="70"/>
      <c r="BM1836" s="70"/>
      <c r="BN1836" s="70"/>
      <c r="BO1836" s="70"/>
      <c r="BP1836" s="70"/>
      <c r="BQ1836" s="70"/>
      <c r="BR1836" s="70"/>
      <c r="BS1836" s="70"/>
      <c r="BT1836" s="70"/>
      <c r="BU1836" s="70"/>
      <c r="BV1836" s="70"/>
      <c r="BW1836" s="70"/>
      <c r="BX1836" s="70"/>
      <c r="BY1836" s="70"/>
      <c r="BZ1836" s="70"/>
      <c r="CA1836" s="70"/>
    </row>
    <row r="1837" spans="2:79" s="67" customFormat="1" hidden="1">
      <c r="B1837" s="85"/>
      <c r="C1837" s="86"/>
      <c r="D1837" s="250"/>
      <c r="E1837" s="84"/>
      <c r="F1837" s="70"/>
      <c r="G1837" s="70"/>
      <c r="H1837" s="70"/>
      <c r="I1837" s="70"/>
      <c r="J1837" s="70"/>
      <c r="K1837" s="70"/>
      <c r="L1837" s="70"/>
      <c r="M1837" s="70"/>
      <c r="N1837" s="70"/>
      <c r="O1837" s="70"/>
      <c r="P1837" s="70"/>
      <c r="Q1837" s="70"/>
      <c r="R1837" s="70"/>
      <c r="S1837" s="70"/>
      <c r="T1837" s="70"/>
      <c r="U1837" s="70"/>
      <c r="V1837" s="70"/>
      <c r="W1837" s="70"/>
      <c r="X1837" s="70"/>
      <c r="Y1837" s="70"/>
      <c r="Z1837" s="70"/>
      <c r="AA1837" s="70"/>
      <c r="AB1837" s="70"/>
      <c r="AC1837" s="70"/>
      <c r="AD1837" s="70"/>
      <c r="AE1837" s="70"/>
      <c r="AF1837" s="70"/>
      <c r="AG1837" s="70"/>
      <c r="AH1837" s="70"/>
      <c r="AI1837" s="70"/>
      <c r="AJ1837" s="70"/>
      <c r="AK1837" s="70"/>
      <c r="AL1837" s="70"/>
      <c r="AM1837" s="70"/>
      <c r="AN1837" s="70"/>
      <c r="AO1837" s="70"/>
      <c r="AP1837" s="70"/>
      <c r="AQ1837" s="70"/>
      <c r="AR1837" s="70"/>
      <c r="AS1837" s="70"/>
      <c r="AT1837" s="70"/>
      <c r="AU1837" s="70"/>
      <c r="AV1837" s="70"/>
      <c r="AW1837" s="70"/>
      <c r="AX1837" s="70"/>
      <c r="AY1837" s="70"/>
      <c r="AZ1837" s="70"/>
      <c r="BA1837" s="70"/>
      <c r="BB1837" s="70"/>
      <c r="BC1837" s="70"/>
      <c r="BD1837" s="70"/>
      <c r="BE1837" s="70"/>
      <c r="BF1837" s="70"/>
      <c r="BG1837" s="70"/>
      <c r="BH1837" s="70"/>
      <c r="BI1837" s="70"/>
      <c r="BJ1837" s="70"/>
      <c r="BK1837" s="70"/>
      <c r="BL1837" s="70"/>
      <c r="BM1837" s="70"/>
      <c r="BN1837" s="70"/>
      <c r="BO1837" s="70"/>
      <c r="BP1837" s="70"/>
      <c r="BQ1837" s="70"/>
      <c r="BR1837" s="70"/>
      <c r="BS1837" s="70"/>
      <c r="BT1837" s="70"/>
      <c r="BU1837" s="70"/>
      <c r="BV1837" s="70"/>
      <c r="BW1837" s="70"/>
      <c r="BX1837" s="70"/>
      <c r="BY1837" s="70"/>
      <c r="BZ1837" s="70"/>
      <c r="CA1837" s="70"/>
    </row>
    <row r="1838" spans="2:79" s="67" customFormat="1" hidden="1">
      <c r="B1838" s="85"/>
      <c r="C1838" s="86"/>
      <c r="D1838" s="250"/>
      <c r="E1838" s="84"/>
      <c r="F1838" s="70"/>
      <c r="G1838" s="70"/>
      <c r="H1838" s="70"/>
      <c r="I1838" s="70"/>
      <c r="J1838" s="70"/>
      <c r="K1838" s="70"/>
      <c r="L1838" s="70"/>
      <c r="M1838" s="70"/>
      <c r="N1838" s="70"/>
      <c r="O1838" s="70"/>
      <c r="P1838" s="70"/>
      <c r="Q1838" s="70"/>
      <c r="R1838" s="70"/>
      <c r="S1838" s="70"/>
      <c r="T1838" s="70"/>
      <c r="U1838" s="70"/>
      <c r="V1838" s="70"/>
      <c r="W1838" s="70"/>
      <c r="X1838" s="70"/>
      <c r="Y1838" s="70"/>
      <c r="Z1838" s="70"/>
      <c r="AA1838" s="70"/>
      <c r="AB1838" s="70"/>
      <c r="AC1838" s="70"/>
      <c r="AD1838" s="70"/>
      <c r="AE1838" s="70"/>
      <c r="AF1838" s="70"/>
      <c r="AG1838" s="70"/>
      <c r="AH1838" s="70"/>
      <c r="AI1838" s="70"/>
      <c r="AJ1838" s="70"/>
      <c r="AK1838" s="70"/>
      <c r="AL1838" s="70"/>
      <c r="AM1838" s="70"/>
      <c r="AN1838" s="70"/>
      <c r="AO1838" s="70"/>
      <c r="AP1838" s="70"/>
      <c r="AQ1838" s="70"/>
      <c r="AR1838" s="70"/>
      <c r="AS1838" s="70"/>
      <c r="AT1838" s="70"/>
      <c r="AU1838" s="70"/>
      <c r="AV1838" s="70"/>
      <c r="AW1838" s="70"/>
      <c r="AX1838" s="70"/>
      <c r="AY1838" s="70"/>
      <c r="AZ1838" s="70"/>
      <c r="BA1838" s="70"/>
      <c r="BB1838" s="70"/>
      <c r="BC1838" s="70"/>
      <c r="BD1838" s="70"/>
      <c r="BE1838" s="70"/>
      <c r="BF1838" s="70"/>
      <c r="BG1838" s="70"/>
      <c r="BH1838" s="70"/>
      <c r="BI1838" s="70"/>
      <c r="BJ1838" s="70"/>
      <c r="BK1838" s="70"/>
      <c r="BL1838" s="70"/>
      <c r="BM1838" s="70"/>
      <c r="BN1838" s="70"/>
      <c r="BO1838" s="70"/>
      <c r="BP1838" s="70"/>
      <c r="BQ1838" s="70"/>
      <c r="BR1838" s="70"/>
      <c r="BS1838" s="70"/>
      <c r="BT1838" s="70"/>
      <c r="BU1838" s="70"/>
      <c r="BV1838" s="70"/>
      <c r="BW1838" s="70"/>
      <c r="BX1838" s="70"/>
      <c r="BY1838" s="70"/>
      <c r="BZ1838" s="70"/>
      <c r="CA1838" s="70"/>
    </row>
    <row r="1839" spans="2:79" s="67" customFormat="1" hidden="1">
      <c r="B1839" s="85"/>
      <c r="C1839" s="86"/>
      <c r="D1839" s="250"/>
      <c r="E1839" s="84"/>
      <c r="F1839" s="70"/>
      <c r="G1839" s="70"/>
      <c r="H1839" s="70"/>
      <c r="I1839" s="70"/>
      <c r="J1839" s="70"/>
      <c r="K1839" s="70"/>
      <c r="L1839" s="70"/>
      <c r="M1839" s="70"/>
      <c r="N1839" s="70"/>
      <c r="O1839" s="70"/>
      <c r="P1839" s="70"/>
      <c r="Q1839" s="70"/>
      <c r="R1839" s="70"/>
      <c r="S1839" s="70"/>
      <c r="T1839" s="70"/>
      <c r="U1839" s="70"/>
      <c r="V1839" s="70"/>
      <c r="W1839" s="70"/>
      <c r="X1839" s="70"/>
      <c r="Y1839" s="70"/>
      <c r="Z1839" s="70"/>
      <c r="AA1839" s="70"/>
      <c r="AB1839" s="70"/>
      <c r="AC1839" s="70"/>
      <c r="AD1839" s="70"/>
      <c r="AE1839" s="70"/>
      <c r="AF1839" s="70"/>
      <c r="AG1839" s="70"/>
      <c r="AH1839" s="70"/>
      <c r="AI1839" s="70"/>
      <c r="AJ1839" s="70"/>
      <c r="AK1839" s="70"/>
      <c r="AL1839" s="70"/>
      <c r="AM1839" s="70"/>
      <c r="AN1839" s="70"/>
      <c r="AO1839" s="70"/>
      <c r="AP1839" s="70"/>
      <c r="AQ1839" s="70"/>
      <c r="AR1839" s="70"/>
      <c r="AS1839" s="70"/>
      <c r="AT1839" s="70"/>
      <c r="AU1839" s="70"/>
      <c r="AV1839" s="70"/>
      <c r="AW1839" s="70"/>
      <c r="AX1839" s="70"/>
      <c r="AY1839" s="70"/>
      <c r="AZ1839" s="70"/>
      <c r="BA1839" s="70"/>
      <c r="BB1839" s="70"/>
      <c r="BC1839" s="70"/>
      <c r="BD1839" s="70"/>
      <c r="BE1839" s="70"/>
      <c r="BF1839" s="70"/>
      <c r="BG1839" s="70"/>
      <c r="BH1839" s="70"/>
      <c r="BI1839" s="70"/>
      <c r="BJ1839" s="70"/>
      <c r="BK1839" s="70"/>
      <c r="BL1839" s="70"/>
      <c r="BM1839" s="70"/>
      <c r="BN1839" s="70"/>
      <c r="BO1839" s="70"/>
      <c r="BP1839" s="70"/>
      <c r="BQ1839" s="70"/>
      <c r="BR1839" s="70"/>
      <c r="BS1839" s="70"/>
      <c r="BT1839" s="70"/>
      <c r="BU1839" s="70"/>
      <c r="BV1839" s="70"/>
      <c r="BW1839" s="70"/>
      <c r="BX1839" s="70"/>
      <c r="BY1839" s="70"/>
      <c r="BZ1839" s="70"/>
      <c r="CA1839" s="70"/>
    </row>
    <row r="1840" spans="2:79" s="67" customFormat="1" hidden="1">
      <c r="B1840" s="85"/>
      <c r="C1840" s="86"/>
      <c r="D1840" s="250"/>
      <c r="E1840" s="84"/>
      <c r="F1840" s="70"/>
      <c r="G1840" s="70"/>
      <c r="H1840" s="70"/>
      <c r="I1840" s="70"/>
      <c r="J1840" s="70"/>
      <c r="K1840" s="70"/>
      <c r="L1840" s="70"/>
      <c r="M1840" s="70"/>
      <c r="N1840" s="70"/>
      <c r="O1840" s="70"/>
      <c r="P1840" s="70"/>
      <c r="Q1840" s="70"/>
      <c r="R1840" s="70"/>
      <c r="S1840" s="70"/>
      <c r="T1840" s="70"/>
      <c r="U1840" s="70"/>
      <c r="V1840" s="70"/>
      <c r="W1840" s="70"/>
      <c r="X1840" s="70"/>
      <c r="Y1840" s="70"/>
      <c r="Z1840" s="70"/>
      <c r="AA1840" s="70"/>
      <c r="AB1840" s="70"/>
      <c r="AC1840" s="70"/>
      <c r="AD1840" s="70"/>
      <c r="AE1840" s="70"/>
      <c r="AF1840" s="70"/>
      <c r="AG1840" s="70"/>
      <c r="AH1840" s="70"/>
      <c r="AI1840" s="70"/>
      <c r="AJ1840" s="70"/>
      <c r="AK1840" s="70"/>
      <c r="AL1840" s="70"/>
      <c r="AM1840" s="70"/>
      <c r="AN1840" s="70"/>
      <c r="AO1840" s="70"/>
      <c r="AP1840" s="70"/>
      <c r="AQ1840" s="70"/>
      <c r="AR1840" s="70"/>
      <c r="AS1840" s="70"/>
      <c r="AT1840" s="70"/>
      <c r="AU1840" s="70"/>
      <c r="AV1840" s="70"/>
      <c r="AW1840" s="70"/>
      <c r="AX1840" s="70"/>
      <c r="AY1840" s="70"/>
      <c r="AZ1840" s="70"/>
      <c r="BA1840" s="70"/>
      <c r="BB1840" s="70"/>
      <c r="BC1840" s="70"/>
      <c r="BD1840" s="70"/>
      <c r="BE1840" s="70"/>
      <c r="BF1840" s="70"/>
      <c r="BG1840" s="70"/>
      <c r="BH1840" s="70"/>
      <c r="BI1840" s="70"/>
      <c r="BJ1840" s="70"/>
      <c r="BK1840" s="70"/>
      <c r="BL1840" s="70"/>
      <c r="BM1840" s="70"/>
      <c r="BN1840" s="70"/>
      <c r="BO1840" s="70"/>
      <c r="BP1840" s="70"/>
      <c r="BQ1840" s="70"/>
      <c r="BR1840" s="70"/>
      <c r="BS1840" s="70"/>
      <c r="BT1840" s="70"/>
      <c r="BU1840" s="70"/>
      <c r="BV1840" s="70"/>
      <c r="BW1840" s="70"/>
      <c r="BX1840" s="70"/>
      <c r="BY1840" s="70"/>
      <c r="BZ1840" s="70"/>
      <c r="CA1840" s="70"/>
    </row>
    <row r="1841" spans="2:79" s="67" customFormat="1" hidden="1">
      <c r="B1841" s="85"/>
      <c r="C1841" s="86"/>
      <c r="D1841" s="250"/>
      <c r="E1841" s="84"/>
      <c r="F1841" s="70"/>
      <c r="G1841" s="70"/>
      <c r="H1841" s="70"/>
      <c r="I1841" s="70"/>
      <c r="J1841" s="70"/>
      <c r="K1841" s="70"/>
      <c r="L1841" s="70"/>
      <c r="M1841" s="70"/>
      <c r="N1841" s="70"/>
      <c r="O1841" s="70"/>
      <c r="P1841" s="70"/>
      <c r="Q1841" s="70"/>
      <c r="R1841" s="70"/>
      <c r="S1841" s="70"/>
      <c r="T1841" s="70"/>
      <c r="U1841" s="70"/>
      <c r="V1841" s="70"/>
      <c r="W1841" s="70"/>
      <c r="X1841" s="70"/>
      <c r="Y1841" s="70"/>
      <c r="Z1841" s="70"/>
      <c r="AA1841" s="70"/>
      <c r="AB1841" s="70"/>
      <c r="AC1841" s="70"/>
      <c r="AD1841" s="70"/>
      <c r="AE1841" s="70"/>
      <c r="AF1841" s="70"/>
      <c r="AG1841" s="70"/>
      <c r="AH1841" s="70"/>
      <c r="AI1841" s="70"/>
      <c r="AJ1841" s="70"/>
      <c r="AK1841" s="70"/>
      <c r="AL1841" s="70"/>
      <c r="AM1841" s="70"/>
      <c r="AN1841" s="70"/>
      <c r="AO1841" s="70"/>
      <c r="AP1841" s="70"/>
      <c r="AQ1841" s="70"/>
      <c r="AR1841" s="70"/>
      <c r="AS1841" s="70"/>
      <c r="AT1841" s="70"/>
      <c r="AU1841" s="70"/>
      <c r="AV1841" s="70"/>
      <c r="AW1841" s="70"/>
      <c r="AX1841" s="70"/>
      <c r="AY1841" s="70"/>
      <c r="AZ1841" s="70"/>
      <c r="BA1841" s="70"/>
      <c r="BB1841" s="70"/>
      <c r="BC1841" s="70"/>
      <c r="BD1841" s="70"/>
      <c r="BE1841" s="70"/>
      <c r="BF1841" s="70"/>
      <c r="BG1841" s="70"/>
      <c r="BH1841" s="70"/>
      <c r="BI1841" s="70"/>
      <c r="BJ1841" s="70"/>
      <c r="BK1841" s="70"/>
      <c r="BL1841" s="70"/>
      <c r="BM1841" s="70"/>
      <c r="BN1841" s="70"/>
      <c r="BO1841" s="70"/>
      <c r="BP1841" s="70"/>
      <c r="BQ1841" s="70"/>
      <c r="BR1841" s="70"/>
      <c r="BS1841" s="70"/>
      <c r="BT1841" s="70"/>
      <c r="BU1841" s="70"/>
      <c r="BV1841" s="70"/>
      <c r="BW1841" s="70"/>
      <c r="BX1841" s="70"/>
      <c r="BY1841" s="70"/>
      <c r="BZ1841" s="70"/>
      <c r="CA1841" s="70"/>
    </row>
    <row r="1842" spans="2:79" s="67" customFormat="1" hidden="1">
      <c r="B1842" s="85"/>
      <c r="C1842" s="86"/>
      <c r="D1842" s="250"/>
      <c r="E1842" s="84"/>
      <c r="F1842" s="70"/>
      <c r="G1842" s="70"/>
      <c r="H1842" s="70"/>
      <c r="I1842" s="70"/>
      <c r="J1842" s="70"/>
      <c r="K1842" s="70"/>
      <c r="L1842" s="70"/>
      <c r="M1842" s="70"/>
      <c r="N1842" s="70"/>
      <c r="O1842" s="70"/>
      <c r="P1842" s="70"/>
      <c r="Q1842" s="70"/>
      <c r="R1842" s="70"/>
      <c r="S1842" s="70"/>
      <c r="T1842" s="70"/>
      <c r="U1842" s="70"/>
      <c r="V1842" s="70"/>
      <c r="W1842" s="70"/>
      <c r="X1842" s="70"/>
      <c r="Y1842" s="70"/>
      <c r="Z1842" s="70"/>
      <c r="AA1842" s="70"/>
      <c r="AB1842" s="70"/>
      <c r="AC1842" s="70"/>
      <c r="AD1842" s="70"/>
      <c r="AE1842" s="70"/>
      <c r="AF1842" s="70"/>
      <c r="AG1842" s="70"/>
      <c r="AH1842" s="70"/>
      <c r="AI1842" s="70"/>
      <c r="AJ1842" s="70"/>
      <c r="AK1842" s="70"/>
      <c r="AL1842" s="70"/>
      <c r="AM1842" s="70"/>
      <c r="AN1842" s="70"/>
      <c r="AO1842" s="70"/>
      <c r="AP1842" s="70"/>
      <c r="AQ1842" s="70"/>
      <c r="AR1842" s="70"/>
      <c r="AS1842" s="70"/>
      <c r="AT1842" s="70"/>
      <c r="AU1842" s="70"/>
      <c r="AV1842" s="70"/>
      <c r="AW1842" s="70"/>
      <c r="AX1842" s="70"/>
      <c r="AY1842" s="70"/>
      <c r="AZ1842" s="70"/>
      <c r="BA1842" s="70"/>
      <c r="BB1842" s="70"/>
      <c r="BC1842" s="70"/>
      <c r="BD1842" s="70"/>
      <c r="BE1842" s="70"/>
      <c r="BF1842" s="70"/>
      <c r="BG1842" s="70"/>
      <c r="BH1842" s="70"/>
      <c r="BI1842" s="70"/>
      <c r="BJ1842" s="70"/>
      <c r="BK1842" s="70"/>
      <c r="BL1842" s="70"/>
      <c r="BM1842" s="70"/>
      <c r="BN1842" s="70"/>
      <c r="BO1842" s="70"/>
      <c r="BP1842" s="70"/>
      <c r="BQ1842" s="70"/>
      <c r="BR1842" s="70"/>
      <c r="BS1842" s="70"/>
      <c r="BT1842" s="70"/>
      <c r="BU1842" s="70"/>
      <c r="BV1842" s="70"/>
      <c r="BW1842" s="70"/>
      <c r="BX1842" s="70"/>
      <c r="BY1842" s="70"/>
      <c r="BZ1842" s="70"/>
      <c r="CA1842" s="70"/>
    </row>
    <row r="1843" spans="2:79" s="67" customFormat="1" hidden="1">
      <c r="B1843" s="85"/>
      <c r="C1843" s="86"/>
      <c r="D1843" s="250"/>
      <c r="E1843" s="84"/>
      <c r="F1843" s="70"/>
      <c r="G1843" s="70"/>
      <c r="H1843" s="70"/>
      <c r="I1843" s="70"/>
      <c r="J1843" s="70"/>
      <c r="K1843" s="70"/>
      <c r="L1843" s="70"/>
      <c r="M1843" s="70"/>
      <c r="N1843" s="70"/>
      <c r="O1843" s="70"/>
      <c r="P1843" s="70"/>
      <c r="Q1843" s="70"/>
      <c r="R1843" s="70"/>
      <c r="S1843" s="70"/>
      <c r="T1843" s="70"/>
      <c r="U1843" s="70"/>
      <c r="V1843" s="70"/>
      <c r="W1843" s="70"/>
      <c r="X1843" s="70"/>
      <c r="Y1843" s="70"/>
      <c r="Z1843" s="70"/>
      <c r="AA1843" s="70"/>
      <c r="AB1843" s="70"/>
      <c r="AC1843" s="70"/>
      <c r="AD1843" s="70"/>
      <c r="AE1843" s="70"/>
      <c r="AF1843" s="70"/>
      <c r="AG1843" s="70"/>
      <c r="AH1843" s="70"/>
      <c r="AI1843" s="70"/>
      <c r="AJ1843" s="70"/>
      <c r="AK1843" s="70"/>
      <c r="AL1843" s="70"/>
      <c r="AM1843" s="70"/>
      <c r="AN1843" s="70"/>
      <c r="AO1843" s="70"/>
      <c r="AP1843" s="70"/>
      <c r="AQ1843" s="70"/>
      <c r="AR1843" s="70"/>
      <c r="AS1843" s="70"/>
      <c r="AT1843" s="70"/>
      <c r="AU1843" s="70"/>
      <c r="AV1843" s="70"/>
      <c r="AW1843" s="70"/>
      <c r="AX1843" s="70"/>
      <c r="AY1843" s="70"/>
      <c r="AZ1843" s="70"/>
      <c r="BA1843" s="70"/>
      <c r="BB1843" s="70"/>
      <c r="BC1843" s="70"/>
      <c r="BD1843" s="70"/>
      <c r="BE1843" s="70"/>
      <c r="BF1843" s="70"/>
      <c r="BG1843" s="70"/>
      <c r="BH1843" s="70"/>
      <c r="BI1843" s="70"/>
      <c r="BJ1843" s="70"/>
      <c r="BK1843" s="70"/>
      <c r="BL1843" s="70"/>
      <c r="BM1843" s="70"/>
      <c r="BN1843" s="70"/>
      <c r="BO1843" s="70"/>
      <c r="BP1843" s="70"/>
      <c r="BQ1843" s="70"/>
      <c r="BR1843" s="70"/>
      <c r="BS1843" s="70"/>
      <c r="BT1843" s="70"/>
      <c r="BU1843" s="70"/>
      <c r="BV1843" s="70"/>
      <c r="BW1843" s="70"/>
      <c r="BX1843" s="70"/>
      <c r="BY1843" s="70"/>
      <c r="BZ1843" s="70"/>
      <c r="CA1843" s="70"/>
    </row>
    <row r="1844" spans="2:79" s="67" customFormat="1" hidden="1">
      <c r="B1844" s="85"/>
      <c r="C1844" s="86"/>
      <c r="D1844" s="250"/>
      <c r="E1844" s="84"/>
      <c r="F1844" s="70"/>
      <c r="G1844" s="70"/>
      <c r="H1844" s="70"/>
      <c r="I1844" s="70"/>
      <c r="J1844" s="70"/>
      <c r="K1844" s="70"/>
      <c r="L1844" s="70"/>
      <c r="M1844" s="70"/>
      <c r="N1844" s="70"/>
      <c r="O1844" s="70"/>
      <c r="P1844" s="70"/>
      <c r="Q1844" s="70"/>
      <c r="R1844" s="70"/>
      <c r="S1844" s="70"/>
      <c r="T1844" s="70"/>
      <c r="U1844" s="70"/>
      <c r="V1844" s="70"/>
      <c r="W1844" s="70"/>
      <c r="X1844" s="70"/>
      <c r="Y1844" s="70"/>
      <c r="Z1844" s="70"/>
      <c r="AA1844" s="70"/>
      <c r="AB1844" s="70"/>
      <c r="AC1844" s="70"/>
      <c r="AD1844" s="70"/>
      <c r="AE1844" s="70"/>
      <c r="AF1844" s="70"/>
      <c r="AG1844" s="70"/>
      <c r="AH1844" s="70"/>
      <c r="AI1844" s="70"/>
      <c r="AJ1844" s="70"/>
      <c r="AK1844" s="70"/>
      <c r="AL1844" s="70"/>
      <c r="AM1844" s="70"/>
      <c r="AN1844" s="70"/>
      <c r="AO1844" s="70"/>
      <c r="AP1844" s="70"/>
      <c r="AQ1844" s="70"/>
      <c r="AR1844" s="70"/>
      <c r="AS1844" s="70"/>
      <c r="AT1844" s="70"/>
      <c r="AU1844" s="70"/>
      <c r="AV1844" s="70"/>
      <c r="AW1844" s="70"/>
      <c r="AX1844" s="70"/>
      <c r="AY1844" s="70"/>
      <c r="AZ1844" s="70"/>
      <c r="BA1844" s="70"/>
      <c r="BB1844" s="70"/>
      <c r="BC1844" s="70"/>
      <c r="BD1844" s="70"/>
      <c r="BE1844" s="70"/>
      <c r="BF1844" s="70"/>
      <c r="BG1844" s="70"/>
      <c r="BH1844" s="70"/>
      <c r="BI1844" s="70"/>
      <c r="BJ1844" s="70"/>
      <c r="BK1844" s="70"/>
      <c r="BL1844" s="70"/>
      <c r="BM1844" s="70"/>
      <c r="BN1844" s="70"/>
      <c r="BO1844" s="70"/>
      <c r="BP1844" s="70"/>
      <c r="BQ1844" s="70"/>
      <c r="BR1844" s="70"/>
      <c r="BS1844" s="70"/>
      <c r="BT1844" s="70"/>
      <c r="BU1844" s="70"/>
      <c r="BV1844" s="70"/>
      <c r="BW1844" s="70"/>
      <c r="BX1844" s="70"/>
      <c r="BY1844" s="70"/>
      <c r="BZ1844" s="70"/>
      <c r="CA1844" s="70"/>
    </row>
    <row r="1845" spans="2:79" s="67" customFormat="1" hidden="1">
      <c r="B1845" s="85"/>
      <c r="C1845" s="86"/>
      <c r="D1845" s="250"/>
      <c r="E1845" s="84"/>
      <c r="F1845" s="70"/>
      <c r="G1845" s="70"/>
      <c r="H1845" s="70"/>
      <c r="I1845" s="70"/>
      <c r="J1845" s="70"/>
      <c r="K1845" s="70"/>
      <c r="L1845" s="70"/>
      <c r="M1845" s="70"/>
      <c r="N1845" s="70"/>
      <c r="O1845" s="70"/>
      <c r="P1845" s="70"/>
      <c r="Q1845" s="70"/>
      <c r="R1845" s="70"/>
      <c r="S1845" s="70"/>
      <c r="T1845" s="70"/>
      <c r="U1845" s="70"/>
      <c r="V1845" s="70"/>
      <c r="W1845" s="70"/>
      <c r="X1845" s="70"/>
      <c r="Y1845" s="70"/>
      <c r="Z1845" s="70"/>
      <c r="AA1845" s="70"/>
      <c r="AB1845" s="70"/>
      <c r="AC1845" s="70"/>
      <c r="AD1845" s="70"/>
      <c r="AE1845" s="70"/>
      <c r="AF1845" s="70"/>
      <c r="AG1845" s="70"/>
      <c r="AH1845" s="70"/>
      <c r="AI1845" s="70"/>
      <c r="AJ1845" s="70"/>
      <c r="AK1845" s="70"/>
      <c r="AL1845" s="70"/>
      <c r="AM1845" s="70"/>
      <c r="AN1845" s="70"/>
      <c r="AO1845" s="70"/>
      <c r="AP1845" s="70"/>
      <c r="AQ1845" s="70"/>
      <c r="AR1845" s="70"/>
      <c r="AS1845" s="70"/>
      <c r="AT1845" s="70"/>
      <c r="AU1845" s="70"/>
      <c r="AV1845" s="70"/>
      <c r="AW1845" s="70"/>
      <c r="AX1845" s="70"/>
      <c r="AY1845" s="70"/>
      <c r="AZ1845" s="70"/>
      <c r="BA1845" s="70"/>
      <c r="BB1845" s="70"/>
      <c r="BC1845" s="70"/>
      <c r="BD1845" s="70"/>
      <c r="BE1845" s="70"/>
      <c r="BF1845" s="70"/>
      <c r="BG1845" s="70"/>
      <c r="BH1845" s="70"/>
      <c r="BI1845" s="70"/>
      <c r="BJ1845" s="70"/>
      <c r="BK1845" s="70"/>
      <c r="BL1845" s="70"/>
      <c r="BM1845" s="70"/>
      <c r="BN1845" s="70"/>
      <c r="BO1845" s="70"/>
      <c r="BP1845" s="70"/>
      <c r="BQ1845" s="70"/>
      <c r="BR1845" s="70"/>
      <c r="BS1845" s="70"/>
      <c r="BT1845" s="70"/>
      <c r="BU1845" s="70"/>
      <c r="BV1845" s="70"/>
      <c r="BW1845" s="70"/>
      <c r="BX1845" s="70"/>
      <c r="BY1845" s="70"/>
      <c r="BZ1845" s="70"/>
      <c r="CA1845" s="70"/>
    </row>
    <row r="1846" spans="2:79" s="67" customFormat="1" hidden="1">
      <c r="B1846" s="85"/>
      <c r="C1846" s="86"/>
      <c r="D1846" s="250"/>
      <c r="E1846" s="84"/>
      <c r="F1846" s="70"/>
      <c r="G1846" s="70"/>
      <c r="H1846" s="70"/>
      <c r="I1846" s="70"/>
      <c r="J1846" s="70"/>
      <c r="K1846" s="70"/>
      <c r="L1846" s="70"/>
      <c r="M1846" s="70"/>
      <c r="N1846" s="70"/>
      <c r="O1846" s="70"/>
      <c r="P1846" s="70"/>
      <c r="Q1846" s="70"/>
      <c r="R1846" s="70"/>
      <c r="S1846" s="70"/>
      <c r="T1846" s="70"/>
      <c r="U1846" s="70"/>
      <c r="V1846" s="70"/>
      <c r="W1846" s="70"/>
      <c r="X1846" s="70"/>
      <c r="Y1846" s="70"/>
      <c r="Z1846" s="70"/>
      <c r="AA1846" s="70"/>
      <c r="AB1846" s="70"/>
      <c r="AC1846" s="70"/>
      <c r="AD1846" s="70"/>
      <c r="AE1846" s="70"/>
      <c r="AF1846" s="70"/>
      <c r="AG1846" s="70"/>
      <c r="AH1846" s="70"/>
      <c r="AI1846" s="70"/>
      <c r="AJ1846" s="70"/>
      <c r="AK1846" s="70"/>
      <c r="AL1846" s="70"/>
      <c r="AM1846" s="70"/>
      <c r="AN1846" s="70"/>
      <c r="AO1846" s="70"/>
      <c r="AP1846" s="70"/>
      <c r="AQ1846" s="70"/>
      <c r="AR1846" s="70"/>
      <c r="AS1846" s="70"/>
      <c r="AT1846" s="70"/>
      <c r="AU1846" s="70"/>
      <c r="AV1846" s="70"/>
      <c r="AW1846" s="70"/>
      <c r="AX1846" s="70"/>
      <c r="AY1846" s="70"/>
      <c r="AZ1846" s="70"/>
      <c r="BA1846" s="70"/>
      <c r="BB1846" s="70"/>
      <c r="BC1846" s="70"/>
      <c r="BD1846" s="70"/>
      <c r="BE1846" s="70"/>
      <c r="BF1846" s="70"/>
      <c r="BG1846" s="70"/>
      <c r="BH1846" s="70"/>
      <c r="BI1846" s="70"/>
      <c r="BJ1846" s="70"/>
      <c r="BK1846" s="70"/>
      <c r="BL1846" s="70"/>
      <c r="BM1846" s="70"/>
      <c r="BN1846" s="70"/>
      <c r="BO1846" s="70"/>
      <c r="BP1846" s="70"/>
      <c r="BQ1846" s="70"/>
      <c r="BR1846" s="70"/>
      <c r="BS1846" s="70"/>
      <c r="BT1846" s="70"/>
      <c r="BU1846" s="70"/>
      <c r="BV1846" s="70"/>
      <c r="BW1846" s="70"/>
      <c r="BX1846" s="70"/>
      <c r="BY1846" s="70"/>
      <c r="BZ1846" s="70"/>
      <c r="CA1846" s="70"/>
    </row>
    <row r="1847" spans="2:79" s="67" customFormat="1" hidden="1">
      <c r="B1847" s="85"/>
      <c r="C1847" s="86"/>
      <c r="D1847" s="250"/>
      <c r="E1847" s="84"/>
      <c r="F1847" s="70"/>
      <c r="G1847" s="70"/>
      <c r="H1847" s="70"/>
      <c r="I1847" s="70"/>
      <c r="J1847" s="70"/>
      <c r="K1847" s="70"/>
      <c r="L1847" s="70"/>
      <c r="M1847" s="70"/>
      <c r="N1847" s="70"/>
      <c r="O1847" s="70"/>
      <c r="P1847" s="70"/>
      <c r="Q1847" s="70"/>
      <c r="R1847" s="70"/>
      <c r="S1847" s="70"/>
      <c r="T1847" s="70"/>
      <c r="U1847" s="70"/>
      <c r="V1847" s="70"/>
      <c r="W1847" s="70"/>
      <c r="X1847" s="70"/>
      <c r="Y1847" s="70"/>
      <c r="Z1847" s="70"/>
      <c r="AA1847" s="70"/>
      <c r="AB1847" s="70"/>
      <c r="AC1847" s="70"/>
      <c r="AD1847" s="70"/>
      <c r="AE1847" s="70"/>
      <c r="AF1847" s="70"/>
      <c r="AG1847" s="70"/>
      <c r="AH1847" s="70"/>
      <c r="AI1847" s="70"/>
      <c r="AJ1847" s="70"/>
      <c r="AK1847" s="70"/>
      <c r="AL1847" s="70"/>
      <c r="AM1847" s="70"/>
      <c r="AN1847" s="70"/>
      <c r="AO1847" s="70"/>
      <c r="AP1847" s="70"/>
      <c r="AQ1847" s="70"/>
      <c r="AR1847" s="70"/>
      <c r="AS1847" s="70"/>
      <c r="AT1847" s="70"/>
      <c r="AU1847" s="70"/>
      <c r="AV1847" s="70"/>
      <c r="AW1847" s="70"/>
      <c r="AX1847" s="70"/>
      <c r="AY1847" s="70"/>
      <c r="AZ1847" s="70"/>
      <c r="BA1847" s="70"/>
      <c r="BB1847" s="70"/>
      <c r="BC1847" s="70"/>
      <c r="BD1847" s="70"/>
      <c r="BE1847" s="70"/>
      <c r="BF1847" s="70"/>
      <c r="BG1847" s="70"/>
      <c r="BH1847" s="70"/>
      <c r="BI1847" s="70"/>
      <c r="BJ1847" s="70"/>
      <c r="BK1847" s="70"/>
      <c r="BL1847" s="70"/>
      <c r="BM1847" s="70"/>
      <c r="BN1847" s="70"/>
      <c r="BO1847" s="70"/>
      <c r="BP1847" s="70"/>
      <c r="BQ1847" s="70"/>
      <c r="BR1847" s="70"/>
      <c r="BS1847" s="70"/>
      <c r="BT1847" s="70"/>
      <c r="BU1847" s="70"/>
      <c r="BV1847" s="70"/>
      <c r="BW1847" s="70"/>
      <c r="BX1847" s="70"/>
      <c r="BY1847" s="70"/>
      <c r="BZ1847" s="70"/>
      <c r="CA1847" s="70"/>
    </row>
    <row r="1848" spans="2:79" s="67" customFormat="1" hidden="1">
      <c r="B1848" s="85"/>
      <c r="C1848" s="86"/>
      <c r="D1848" s="250"/>
      <c r="E1848" s="84"/>
      <c r="F1848" s="70"/>
      <c r="G1848" s="70"/>
      <c r="H1848" s="70"/>
      <c r="I1848" s="70"/>
      <c r="J1848" s="70"/>
      <c r="K1848" s="70"/>
      <c r="L1848" s="70"/>
      <c r="M1848" s="70"/>
      <c r="N1848" s="70"/>
      <c r="O1848" s="70"/>
      <c r="P1848" s="70"/>
      <c r="Q1848" s="70"/>
      <c r="R1848" s="70"/>
      <c r="S1848" s="70"/>
      <c r="T1848" s="70"/>
      <c r="U1848" s="70"/>
      <c r="V1848" s="70"/>
      <c r="W1848" s="70"/>
      <c r="X1848" s="70"/>
      <c r="Y1848" s="70"/>
      <c r="Z1848" s="70"/>
      <c r="AA1848" s="70"/>
      <c r="AB1848" s="70"/>
      <c r="AC1848" s="70"/>
      <c r="AD1848" s="70"/>
      <c r="AE1848" s="70"/>
      <c r="AF1848" s="70"/>
      <c r="AG1848" s="70"/>
      <c r="AH1848" s="70"/>
      <c r="AI1848" s="70"/>
      <c r="AJ1848" s="70"/>
      <c r="AK1848" s="70"/>
      <c r="AL1848" s="70"/>
      <c r="AM1848" s="70"/>
      <c r="AN1848" s="70"/>
      <c r="AO1848" s="70"/>
      <c r="AP1848" s="70"/>
      <c r="AQ1848" s="70"/>
      <c r="AR1848" s="70"/>
      <c r="AS1848" s="70"/>
      <c r="AT1848" s="70"/>
      <c r="AU1848" s="70"/>
      <c r="AV1848" s="70"/>
      <c r="AW1848" s="70"/>
      <c r="AX1848" s="70"/>
      <c r="AY1848" s="70"/>
      <c r="AZ1848" s="70"/>
      <c r="BA1848" s="70"/>
      <c r="BB1848" s="70"/>
      <c r="BC1848" s="70"/>
      <c r="BD1848" s="70"/>
      <c r="BE1848" s="70"/>
      <c r="BF1848" s="70"/>
      <c r="BG1848" s="70"/>
      <c r="BH1848" s="70"/>
      <c r="BI1848" s="70"/>
      <c r="BJ1848" s="70"/>
      <c r="BK1848" s="70"/>
      <c r="BL1848" s="70"/>
      <c r="BM1848" s="70"/>
      <c r="BN1848" s="70"/>
      <c r="BO1848" s="70"/>
      <c r="BP1848" s="70"/>
      <c r="BQ1848" s="70"/>
      <c r="BR1848" s="70"/>
      <c r="BS1848" s="70"/>
      <c r="BT1848" s="70"/>
      <c r="BU1848" s="70"/>
      <c r="BV1848" s="70"/>
      <c r="BW1848" s="70"/>
      <c r="BX1848" s="70"/>
      <c r="BY1848" s="70"/>
      <c r="BZ1848" s="70"/>
      <c r="CA1848" s="70"/>
    </row>
    <row r="1849" spans="2:79" s="67" customFormat="1" hidden="1">
      <c r="B1849" s="85"/>
      <c r="C1849" s="86"/>
      <c r="D1849" s="250"/>
      <c r="E1849" s="84"/>
      <c r="F1849" s="70"/>
      <c r="G1849" s="70"/>
      <c r="H1849" s="70"/>
      <c r="I1849" s="70"/>
      <c r="J1849" s="70"/>
      <c r="K1849" s="70"/>
      <c r="L1849" s="70"/>
      <c r="M1849" s="70"/>
      <c r="N1849" s="70"/>
      <c r="O1849" s="70"/>
      <c r="P1849" s="70"/>
      <c r="Q1849" s="70"/>
      <c r="R1849" s="70"/>
      <c r="S1849" s="70"/>
      <c r="T1849" s="70"/>
      <c r="U1849" s="70"/>
      <c r="V1849" s="70"/>
      <c r="W1849" s="70"/>
      <c r="X1849" s="70"/>
      <c r="Y1849" s="70"/>
      <c r="Z1849" s="70"/>
      <c r="AA1849" s="70"/>
      <c r="AB1849" s="70"/>
      <c r="AC1849" s="70"/>
      <c r="AD1849" s="70"/>
      <c r="AE1849" s="70"/>
      <c r="AF1849" s="70"/>
      <c r="AG1849" s="70"/>
      <c r="AH1849" s="70"/>
      <c r="AI1849" s="70"/>
      <c r="AJ1849" s="70"/>
      <c r="AK1849" s="70"/>
      <c r="AL1849" s="70"/>
      <c r="AM1849" s="70"/>
      <c r="AN1849" s="70"/>
      <c r="AO1849" s="70"/>
      <c r="AP1849" s="70"/>
      <c r="AQ1849" s="70"/>
      <c r="AR1849" s="70"/>
      <c r="AS1849" s="70"/>
      <c r="AT1849" s="70"/>
      <c r="AU1849" s="70"/>
      <c r="AV1849" s="70"/>
      <c r="AW1849" s="70"/>
      <c r="AX1849" s="70"/>
      <c r="AY1849" s="70"/>
      <c r="AZ1849" s="70"/>
      <c r="BA1849" s="70"/>
      <c r="BB1849" s="70"/>
      <c r="BC1849" s="70"/>
      <c r="BD1849" s="70"/>
      <c r="BE1849" s="70"/>
      <c r="BF1849" s="70"/>
      <c r="BG1849" s="70"/>
      <c r="BH1849" s="70"/>
      <c r="BI1849" s="70"/>
      <c r="BJ1849" s="70"/>
      <c r="BK1849" s="70"/>
      <c r="BL1849" s="70"/>
      <c r="BM1849" s="70"/>
      <c r="BN1849" s="70"/>
      <c r="BO1849" s="70"/>
      <c r="BP1849" s="70"/>
      <c r="BQ1849" s="70"/>
      <c r="BR1849" s="70"/>
      <c r="BS1849" s="70"/>
      <c r="BT1849" s="70"/>
      <c r="BU1849" s="70"/>
      <c r="BV1849" s="70"/>
      <c r="BW1849" s="70"/>
      <c r="BX1849" s="70"/>
      <c r="BY1849" s="70"/>
      <c r="BZ1849" s="70"/>
      <c r="CA1849" s="70"/>
    </row>
    <row r="1850" spans="2:79" s="67" customFormat="1" hidden="1">
      <c r="B1850" s="85"/>
      <c r="C1850" s="86"/>
      <c r="D1850" s="250"/>
      <c r="E1850" s="84"/>
      <c r="F1850" s="70"/>
      <c r="G1850" s="70"/>
      <c r="H1850" s="70"/>
      <c r="I1850" s="70"/>
      <c r="J1850" s="70"/>
      <c r="K1850" s="70"/>
      <c r="L1850" s="70"/>
      <c r="M1850" s="70"/>
      <c r="N1850" s="70"/>
      <c r="O1850" s="70"/>
      <c r="P1850" s="70"/>
      <c r="Q1850" s="70"/>
      <c r="R1850" s="70"/>
      <c r="S1850" s="70"/>
      <c r="T1850" s="70"/>
      <c r="U1850" s="70"/>
      <c r="V1850" s="70"/>
      <c r="W1850" s="70"/>
      <c r="X1850" s="70"/>
      <c r="Y1850" s="70"/>
      <c r="Z1850" s="70"/>
      <c r="AA1850" s="70"/>
      <c r="AB1850" s="70"/>
      <c r="AC1850" s="70"/>
      <c r="AD1850" s="70"/>
      <c r="AE1850" s="70"/>
      <c r="AF1850" s="70"/>
      <c r="AG1850" s="70"/>
      <c r="AH1850" s="70"/>
      <c r="AI1850" s="70"/>
      <c r="AJ1850" s="70"/>
      <c r="AK1850" s="70"/>
      <c r="AL1850" s="70"/>
      <c r="AM1850" s="70"/>
      <c r="AN1850" s="70"/>
      <c r="AO1850" s="70"/>
      <c r="AP1850" s="70"/>
      <c r="AQ1850" s="70"/>
      <c r="AR1850" s="70"/>
      <c r="AS1850" s="70"/>
      <c r="AT1850" s="70"/>
      <c r="AU1850" s="70"/>
      <c r="AV1850" s="70"/>
      <c r="AW1850" s="70"/>
      <c r="AX1850" s="70"/>
      <c r="AY1850" s="70"/>
      <c r="AZ1850" s="70"/>
      <c r="BA1850" s="70"/>
      <c r="BB1850" s="70"/>
      <c r="BC1850" s="70"/>
      <c r="BD1850" s="70"/>
      <c r="BE1850" s="70"/>
      <c r="BF1850" s="70"/>
      <c r="BG1850" s="70"/>
      <c r="BH1850" s="70"/>
      <c r="BI1850" s="70"/>
      <c r="BJ1850" s="70"/>
      <c r="BK1850" s="70"/>
      <c r="BL1850" s="70"/>
      <c r="BM1850" s="70"/>
      <c r="BN1850" s="70"/>
      <c r="BO1850" s="70"/>
      <c r="BP1850" s="70"/>
      <c r="BQ1850" s="70"/>
      <c r="BR1850" s="70"/>
      <c r="BS1850" s="70"/>
      <c r="BT1850" s="70"/>
      <c r="BU1850" s="70"/>
      <c r="BV1850" s="70"/>
      <c r="BW1850" s="70"/>
      <c r="BX1850" s="70"/>
      <c r="BY1850" s="70"/>
      <c r="BZ1850" s="70"/>
      <c r="CA1850" s="70"/>
    </row>
    <row r="1851" spans="2:79" s="67" customFormat="1" hidden="1">
      <c r="B1851" s="85"/>
      <c r="C1851" s="86"/>
      <c r="D1851" s="250"/>
      <c r="E1851" s="84"/>
      <c r="F1851" s="70"/>
      <c r="G1851" s="70"/>
      <c r="H1851" s="70"/>
      <c r="I1851" s="70"/>
      <c r="J1851" s="70"/>
      <c r="K1851" s="70"/>
      <c r="L1851" s="70"/>
      <c r="M1851" s="70"/>
      <c r="N1851" s="70"/>
      <c r="O1851" s="70"/>
      <c r="P1851" s="70"/>
      <c r="Q1851" s="70"/>
      <c r="R1851" s="70"/>
      <c r="S1851" s="70"/>
      <c r="T1851" s="70"/>
      <c r="U1851" s="70"/>
      <c r="V1851" s="70"/>
      <c r="W1851" s="70"/>
      <c r="X1851" s="70"/>
      <c r="Y1851" s="70"/>
      <c r="Z1851" s="70"/>
      <c r="AA1851" s="70"/>
      <c r="AB1851" s="70"/>
      <c r="AC1851" s="70"/>
      <c r="AD1851" s="70"/>
      <c r="AE1851" s="70"/>
      <c r="AF1851" s="70"/>
      <c r="AG1851" s="70"/>
      <c r="AH1851" s="70"/>
      <c r="AI1851" s="70"/>
      <c r="AJ1851" s="70"/>
      <c r="AK1851" s="70"/>
      <c r="AL1851" s="70"/>
      <c r="AM1851" s="70"/>
      <c r="AN1851" s="70"/>
      <c r="AO1851" s="70"/>
      <c r="AP1851" s="70"/>
      <c r="AQ1851" s="70"/>
      <c r="AR1851" s="70"/>
      <c r="AS1851" s="70"/>
      <c r="AT1851" s="70"/>
      <c r="AU1851" s="70"/>
      <c r="AV1851" s="70"/>
      <c r="AW1851" s="70"/>
      <c r="AX1851" s="70"/>
      <c r="AY1851" s="70"/>
      <c r="AZ1851" s="70"/>
      <c r="BA1851" s="70"/>
      <c r="BB1851" s="70"/>
      <c r="BC1851" s="70"/>
      <c r="BD1851" s="70"/>
      <c r="BE1851" s="70"/>
      <c r="BF1851" s="70"/>
      <c r="BG1851" s="70"/>
      <c r="BH1851" s="70"/>
      <c r="BI1851" s="70"/>
      <c r="BJ1851" s="70"/>
      <c r="BK1851" s="70"/>
      <c r="BL1851" s="70"/>
      <c r="BM1851" s="70"/>
      <c r="BN1851" s="70"/>
      <c r="BO1851" s="70"/>
      <c r="BP1851" s="70"/>
      <c r="BQ1851" s="70"/>
      <c r="BR1851" s="70"/>
      <c r="BS1851" s="70"/>
      <c r="BT1851" s="70"/>
      <c r="BU1851" s="70"/>
      <c r="BV1851" s="70"/>
      <c r="BW1851" s="70"/>
      <c r="BX1851" s="70"/>
      <c r="BY1851" s="70"/>
      <c r="BZ1851" s="70"/>
      <c r="CA1851" s="70"/>
    </row>
    <row r="1852" spans="2:79" s="67" customFormat="1" hidden="1">
      <c r="B1852" s="85"/>
      <c r="C1852" s="86"/>
      <c r="D1852" s="250"/>
      <c r="E1852" s="84"/>
      <c r="F1852" s="70"/>
      <c r="G1852" s="70"/>
      <c r="H1852" s="70"/>
      <c r="I1852" s="70"/>
      <c r="J1852" s="70"/>
      <c r="K1852" s="70"/>
      <c r="L1852" s="70"/>
      <c r="M1852" s="70"/>
      <c r="N1852" s="70"/>
      <c r="O1852" s="70"/>
      <c r="P1852" s="70"/>
      <c r="Q1852" s="70"/>
      <c r="R1852" s="70"/>
      <c r="S1852" s="70"/>
      <c r="T1852" s="70"/>
      <c r="U1852" s="70"/>
      <c r="V1852" s="70"/>
      <c r="W1852" s="70"/>
      <c r="X1852" s="70"/>
      <c r="Y1852" s="70"/>
      <c r="Z1852" s="70"/>
      <c r="AA1852" s="70"/>
      <c r="AB1852" s="70"/>
      <c r="AC1852" s="70"/>
      <c r="AD1852" s="70"/>
      <c r="AE1852" s="70"/>
      <c r="AF1852" s="70"/>
      <c r="AG1852" s="70"/>
      <c r="AH1852" s="70"/>
      <c r="AI1852" s="70"/>
      <c r="AJ1852" s="70"/>
      <c r="AK1852" s="70"/>
      <c r="AL1852" s="70"/>
      <c r="AM1852" s="70"/>
      <c r="AN1852" s="70"/>
      <c r="AO1852" s="70"/>
      <c r="AP1852" s="70"/>
      <c r="AQ1852" s="70"/>
      <c r="AR1852" s="70"/>
      <c r="AS1852" s="70"/>
      <c r="AT1852" s="70"/>
      <c r="AU1852" s="70"/>
      <c r="AV1852" s="70"/>
      <c r="AW1852" s="70"/>
      <c r="AX1852" s="70"/>
      <c r="AY1852" s="70"/>
      <c r="AZ1852" s="70"/>
      <c r="BA1852" s="70"/>
      <c r="BB1852" s="70"/>
      <c r="BC1852" s="70"/>
      <c r="BD1852" s="70"/>
      <c r="BE1852" s="70"/>
      <c r="BF1852" s="70"/>
      <c r="BG1852" s="70"/>
      <c r="BH1852" s="70"/>
      <c r="BI1852" s="70"/>
      <c r="BJ1852" s="70"/>
      <c r="BK1852" s="70"/>
      <c r="BL1852" s="70"/>
      <c r="BM1852" s="70"/>
      <c r="BN1852" s="70"/>
      <c r="BO1852" s="70"/>
      <c r="BP1852" s="70"/>
      <c r="BQ1852" s="70"/>
      <c r="BR1852" s="70"/>
      <c r="BS1852" s="70"/>
      <c r="BT1852" s="70"/>
      <c r="BU1852" s="70"/>
      <c r="BV1852" s="70"/>
      <c r="BW1852" s="70"/>
      <c r="BX1852" s="70"/>
      <c r="BY1852" s="70"/>
      <c r="BZ1852" s="70"/>
      <c r="CA1852" s="70"/>
    </row>
    <row r="1853" spans="2:79" s="67" customFormat="1" hidden="1">
      <c r="B1853" s="85"/>
      <c r="C1853" s="86"/>
      <c r="D1853" s="250"/>
      <c r="E1853" s="84"/>
      <c r="F1853" s="70"/>
      <c r="G1853" s="70"/>
      <c r="H1853" s="70"/>
      <c r="I1853" s="70"/>
      <c r="J1853" s="70"/>
      <c r="K1853" s="70"/>
      <c r="L1853" s="70"/>
      <c r="M1853" s="70"/>
      <c r="N1853" s="70"/>
      <c r="O1853" s="70"/>
      <c r="P1853" s="70"/>
      <c r="Q1853" s="70"/>
      <c r="R1853" s="70"/>
      <c r="S1853" s="70"/>
      <c r="T1853" s="70"/>
      <c r="U1853" s="70"/>
      <c r="V1853" s="70"/>
      <c r="W1853" s="70"/>
      <c r="X1853" s="70"/>
      <c r="Y1853" s="70"/>
      <c r="Z1853" s="70"/>
      <c r="AA1853" s="70"/>
      <c r="AB1853" s="70"/>
      <c r="AC1853" s="70"/>
      <c r="AD1853" s="70"/>
      <c r="AE1853" s="70"/>
      <c r="AF1853" s="70"/>
      <c r="AG1853" s="70"/>
      <c r="AH1853" s="70"/>
      <c r="AI1853" s="70"/>
      <c r="AJ1853" s="70"/>
      <c r="AK1853" s="70"/>
      <c r="AL1853" s="70"/>
      <c r="AM1853" s="70"/>
      <c r="AN1853" s="70"/>
      <c r="AO1853" s="70"/>
      <c r="AP1853" s="70"/>
      <c r="AQ1853" s="70"/>
      <c r="AR1853" s="70"/>
      <c r="AS1853" s="70"/>
      <c r="AT1853" s="70"/>
      <c r="AU1853" s="70"/>
      <c r="AV1853" s="70"/>
      <c r="AW1853" s="70"/>
      <c r="AX1853" s="70"/>
      <c r="AY1853" s="70"/>
      <c r="AZ1853" s="70"/>
      <c r="BA1853" s="70"/>
      <c r="BB1853" s="70"/>
      <c r="BC1853" s="70"/>
      <c r="BD1853" s="70"/>
      <c r="BE1853" s="70"/>
      <c r="BF1853" s="70"/>
      <c r="BG1853" s="70"/>
      <c r="BH1853" s="70"/>
      <c r="BI1853" s="70"/>
      <c r="BJ1853" s="70"/>
      <c r="BK1853" s="70"/>
      <c r="BL1853" s="70"/>
      <c r="BM1853" s="70"/>
      <c r="BN1853" s="70"/>
      <c r="BO1853" s="70"/>
      <c r="BP1853" s="70"/>
      <c r="BQ1853" s="70"/>
      <c r="BR1853" s="70"/>
      <c r="BS1853" s="70"/>
      <c r="BT1853" s="70"/>
      <c r="BU1853" s="70"/>
      <c r="BV1853" s="70"/>
      <c r="BW1853" s="70"/>
      <c r="BX1853" s="70"/>
      <c r="BY1853" s="70"/>
      <c r="BZ1853" s="70"/>
      <c r="CA1853" s="70"/>
    </row>
    <row r="1854" spans="2:79" s="67" customFormat="1" hidden="1">
      <c r="B1854" s="85"/>
      <c r="C1854" s="86"/>
      <c r="D1854" s="250"/>
      <c r="E1854" s="84"/>
      <c r="F1854" s="70"/>
      <c r="G1854" s="70"/>
      <c r="H1854" s="70"/>
      <c r="I1854" s="70"/>
      <c r="J1854" s="70"/>
      <c r="K1854" s="70"/>
      <c r="L1854" s="70"/>
      <c r="M1854" s="70"/>
      <c r="N1854" s="70"/>
      <c r="O1854" s="70"/>
      <c r="P1854" s="70"/>
      <c r="Q1854" s="70"/>
      <c r="R1854" s="70"/>
      <c r="S1854" s="70"/>
      <c r="T1854" s="70"/>
      <c r="U1854" s="70"/>
      <c r="V1854" s="70"/>
      <c r="W1854" s="70"/>
      <c r="X1854" s="70"/>
      <c r="Y1854" s="70"/>
      <c r="Z1854" s="70"/>
      <c r="AA1854" s="70"/>
      <c r="AB1854" s="70"/>
      <c r="AC1854" s="70"/>
      <c r="AD1854" s="70"/>
      <c r="AE1854" s="70"/>
      <c r="AF1854" s="70"/>
      <c r="AG1854" s="70"/>
      <c r="AH1854" s="70"/>
      <c r="AI1854" s="70"/>
      <c r="AJ1854" s="70"/>
      <c r="AK1854" s="70"/>
      <c r="AL1854" s="70"/>
      <c r="AM1854" s="70"/>
      <c r="AN1854" s="70"/>
      <c r="AO1854" s="70"/>
      <c r="AP1854" s="70"/>
      <c r="AQ1854" s="70"/>
      <c r="AR1854" s="70"/>
      <c r="AS1854" s="70"/>
      <c r="AT1854" s="70"/>
      <c r="AU1854" s="70"/>
      <c r="AV1854" s="70"/>
      <c r="AW1854" s="70"/>
      <c r="AX1854" s="70"/>
      <c r="AY1854" s="70"/>
      <c r="AZ1854" s="70"/>
      <c r="BA1854" s="70"/>
      <c r="BB1854" s="70"/>
      <c r="BC1854" s="70"/>
      <c r="BD1854" s="70"/>
      <c r="BE1854" s="70"/>
      <c r="BF1854" s="70"/>
      <c r="BG1854" s="70"/>
      <c r="BH1854" s="70"/>
      <c r="BI1854" s="70"/>
      <c r="BJ1854" s="70"/>
      <c r="BK1854" s="70"/>
      <c r="BL1854" s="70"/>
      <c r="BM1854" s="70"/>
      <c r="BN1854" s="70"/>
      <c r="BO1854" s="70"/>
      <c r="BP1854" s="70"/>
      <c r="BQ1854" s="70"/>
      <c r="BR1854" s="70"/>
      <c r="BS1854" s="70"/>
      <c r="BT1854" s="70"/>
      <c r="BU1854" s="70"/>
      <c r="BV1854" s="70"/>
      <c r="BW1854" s="70"/>
      <c r="BX1854" s="70"/>
      <c r="BY1854" s="70"/>
      <c r="BZ1854" s="70"/>
      <c r="CA1854" s="70"/>
    </row>
    <row r="1855" spans="2:79" s="67" customFormat="1" hidden="1">
      <c r="B1855" s="85"/>
      <c r="C1855" s="86"/>
      <c r="D1855" s="250"/>
      <c r="E1855" s="84"/>
      <c r="F1855" s="70"/>
      <c r="G1855" s="70"/>
      <c r="H1855" s="70"/>
      <c r="I1855" s="70"/>
      <c r="J1855" s="70"/>
      <c r="K1855" s="70"/>
      <c r="L1855" s="70"/>
      <c r="M1855" s="70"/>
      <c r="N1855" s="70"/>
      <c r="O1855" s="70"/>
      <c r="P1855" s="70"/>
      <c r="Q1855" s="70"/>
      <c r="R1855" s="70"/>
      <c r="S1855" s="70"/>
      <c r="T1855" s="70"/>
      <c r="U1855" s="70"/>
      <c r="V1855" s="70"/>
      <c r="W1855" s="70"/>
      <c r="X1855" s="70"/>
      <c r="Y1855" s="70"/>
      <c r="Z1855" s="70"/>
      <c r="AA1855" s="70"/>
      <c r="AB1855" s="70"/>
      <c r="AC1855" s="70"/>
      <c r="AD1855" s="70"/>
      <c r="AE1855" s="70"/>
      <c r="AF1855" s="70"/>
      <c r="AG1855" s="70"/>
      <c r="AH1855" s="70"/>
      <c r="AI1855" s="70"/>
      <c r="AJ1855" s="70"/>
      <c r="AK1855" s="70"/>
      <c r="AL1855" s="70"/>
      <c r="AM1855" s="70"/>
      <c r="AN1855" s="70"/>
      <c r="AO1855" s="70"/>
      <c r="AP1855" s="70"/>
      <c r="AQ1855" s="70"/>
      <c r="AR1855" s="70"/>
      <c r="AS1855" s="70"/>
      <c r="AT1855" s="70"/>
      <c r="AU1855" s="70"/>
      <c r="AV1855" s="70"/>
      <c r="AW1855" s="70"/>
      <c r="AX1855" s="70"/>
      <c r="AY1855" s="70"/>
      <c r="AZ1855" s="70"/>
      <c r="BA1855" s="70"/>
      <c r="BB1855" s="70"/>
      <c r="BC1855" s="70"/>
      <c r="BD1855" s="70"/>
      <c r="BE1855" s="70"/>
      <c r="BF1855" s="70"/>
      <c r="BG1855" s="70"/>
      <c r="BH1855" s="70"/>
      <c r="BI1855" s="70"/>
      <c r="BJ1855" s="70"/>
      <c r="BK1855" s="70"/>
      <c r="BL1855" s="70"/>
      <c r="BM1855" s="70"/>
      <c r="BN1855" s="70"/>
      <c r="BO1855" s="70"/>
      <c r="BP1855" s="70"/>
      <c r="BQ1855" s="70"/>
      <c r="BR1855" s="70"/>
      <c r="BS1855" s="70"/>
      <c r="BT1855" s="70"/>
      <c r="BU1855" s="70"/>
      <c r="BV1855" s="70"/>
      <c r="BW1855" s="70"/>
      <c r="BX1855" s="70"/>
      <c r="BY1855" s="70"/>
      <c r="BZ1855" s="70"/>
      <c r="CA1855" s="70"/>
    </row>
    <row r="1856" spans="2:79" s="67" customFormat="1" hidden="1">
      <c r="B1856" s="85"/>
      <c r="C1856" s="86"/>
      <c r="D1856" s="250"/>
      <c r="E1856" s="84"/>
      <c r="F1856" s="70"/>
      <c r="G1856" s="70"/>
      <c r="H1856" s="70"/>
      <c r="I1856" s="70"/>
      <c r="J1856" s="70"/>
      <c r="K1856" s="70"/>
      <c r="L1856" s="70"/>
      <c r="M1856" s="70"/>
      <c r="N1856" s="70"/>
      <c r="O1856" s="70"/>
      <c r="P1856" s="70"/>
      <c r="Q1856" s="70"/>
      <c r="R1856" s="70"/>
      <c r="S1856" s="70"/>
      <c r="T1856" s="70"/>
      <c r="U1856" s="70"/>
      <c r="V1856" s="70"/>
      <c r="W1856" s="70"/>
      <c r="X1856" s="70"/>
      <c r="Y1856" s="70"/>
      <c r="Z1856" s="70"/>
      <c r="AA1856" s="70"/>
      <c r="AB1856" s="70"/>
      <c r="AC1856" s="70"/>
      <c r="AD1856" s="70"/>
      <c r="AE1856" s="70"/>
      <c r="AF1856" s="70"/>
      <c r="AG1856" s="70"/>
      <c r="AH1856" s="70"/>
      <c r="AI1856" s="70"/>
      <c r="AJ1856" s="70"/>
      <c r="AK1856" s="70"/>
      <c r="AL1856" s="70"/>
      <c r="AM1856" s="70"/>
      <c r="AN1856" s="70"/>
      <c r="AO1856" s="70"/>
      <c r="AP1856" s="70"/>
      <c r="AQ1856" s="70"/>
      <c r="AR1856" s="70"/>
      <c r="AS1856" s="70"/>
      <c r="AT1856" s="70"/>
      <c r="AU1856" s="70"/>
      <c r="AV1856" s="70"/>
      <c r="AW1856" s="70"/>
      <c r="AX1856" s="70"/>
      <c r="AY1856" s="70"/>
      <c r="AZ1856" s="70"/>
      <c r="BA1856" s="70"/>
      <c r="BB1856" s="70"/>
      <c r="BC1856" s="70"/>
      <c r="BD1856" s="70"/>
      <c r="BE1856" s="70"/>
      <c r="BF1856" s="70"/>
      <c r="BG1856" s="70"/>
      <c r="BH1856" s="70"/>
      <c r="BI1856" s="70"/>
      <c r="BJ1856" s="70"/>
      <c r="BK1856" s="70"/>
      <c r="BL1856" s="70"/>
      <c r="BM1856" s="70"/>
      <c r="BN1856" s="70"/>
      <c r="BO1856" s="70"/>
      <c r="BP1856" s="70"/>
      <c r="BQ1856" s="70"/>
      <c r="BR1856" s="70"/>
      <c r="BS1856" s="70"/>
      <c r="BT1856" s="70"/>
      <c r="BU1856" s="70"/>
      <c r="BV1856" s="70"/>
      <c r="BW1856" s="70"/>
      <c r="BX1856" s="70"/>
      <c r="BY1856" s="70"/>
      <c r="BZ1856" s="70"/>
      <c r="CA1856" s="70"/>
    </row>
    <row r="1857" spans="2:79" s="67" customFormat="1" hidden="1">
      <c r="B1857" s="85"/>
      <c r="C1857" s="86"/>
      <c r="D1857" s="250"/>
      <c r="E1857" s="84"/>
      <c r="F1857" s="70"/>
      <c r="G1857" s="70"/>
      <c r="H1857" s="70"/>
      <c r="I1857" s="70"/>
      <c r="J1857" s="70"/>
      <c r="K1857" s="70"/>
      <c r="L1857" s="70"/>
      <c r="M1857" s="70"/>
      <c r="N1857" s="70"/>
      <c r="O1857" s="70"/>
      <c r="P1857" s="70"/>
      <c r="Q1857" s="70"/>
      <c r="R1857" s="70"/>
      <c r="S1857" s="70"/>
      <c r="T1857" s="70"/>
      <c r="U1857" s="70"/>
      <c r="V1857" s="70"/>
      <c r="W1857" s="70"/>
      <c r="X1857" s="70"/>
      <c r="Y1857" s="70"/>
      <c r="Z1857" s="70"/>
      <c r="AA1857" s="70"/>
      <c r="AB1857" s="70"/>
      <c r="AC1857" s="70"/>
      <c r="AD1857" s="70"/>
      <c r="AE1857" s="70"/>
      <c r="AF1857" s="70"/>
      <c r="AG1857" s="70"/>
      <c r="AH1857" s="70"/>
      <c r="AI1857" s="70"/>
      <c r="AJ1857" s="70"/>
      <c r="AK1857" s="70"/>
      <c r="AL1857" s="70"/>
      <c r="AM1857" s="70"/>
      <c r="AN1857" s="70"/>
      <c r="AO1857" s="70"/>
      <c r="AP1857" s="70"/>
      <c r="AQ1857" s="70"/>
      <c r="AR1857" s="70"/>
      <c r="AS1857" s="70"/>
      <c r="AT1857" s="70"/>
      <c r="AU1857" s="70"/>
      <c r="AV1857" s="70"/>
      <c r="AW1857" s="70"/>
      <c r="AX1857" s="70"/>
      <c r="AY1857" s="70"/>
      <c r="AZ1857" s="70"/>
      <c r="BA1857" s="70"/>
      <c r="BB1857" s="70"/>
      <c r="BC1857" s="70"/>
      <c r="BD1857" s="70"/>
      <c r="BE1857" s="70"/>
      <c r="BF1857" s="70"/>
      <c r="BG1857" s="70"/>
      <c r="BH1857" s="70"/>
      <c r="BI1857" s="70"/>
      <c r="BJ1857" s="70"/>
      <c r="BK1857" s="70"/>
      <c r="BL1857" s="70"/>
      <c r="BM1857" s="70"/>
      <c r="BN1857" s="70"/>
      <c r="BO1857" s="70"/>
      <c r="BP1857" s="70"/>
      <c r="BQ1857" s="70"/>
      <c r="BR1857" s="70"/>
      <c r="BS1857" s="70"/>
      <c r="BT1857" s="70"/>
      <c r="BU1857" s="70"/>
      <c r="BV1857" s="70"/>
      <c r="BW1857" s="70"/>
      <c r="BX1857" s="70"/>
      <c r="BY1857" s="70"/>
      <c r="BZ1857" s="70"/>
      <c r="CA1857" s="70"/>
    </row>
    <row r="1858" spans="2:79" s="67" customFormat="1" hidden="1">
      <c r="B1858" s="85"/>
      <c r="C1858" s="86"/>
      <c r="D1858" s="250"/>
      <c r="E1858" s="84"/>
      <c r="F1858" s="70"/>
      <c r="G1858" s="70"/>
      <c r="H1858" s="70"/>
      <c r="I1858" s="70"/>
      <c r="J1858" s="70"/>
      <c r="K1858" s="70"/>
      <c r="L1858" s="70"/>
      <c r="M1858" s="70"/>
      <c r="N1858" s="70"/>
      <c r="O1858" s="70"/>
      <c r="P1858" s="70"/>
      <c r="Q1858" s="70"/>
      <c r="R1858" s="70"/>
      <c r="S1858" s="70"/>
      <c r="T1858" s="70"/>
      <c r="U1858" s="70"/>
      <c r="V1858" s="70"/>
      <c r="W1858" s="70"/>
      <c r="X1858" s="70"/>
      <c r="Y1858" s="70"/>
      <c r="Z1858" s="70"/>
      <c r="AA1858" s="70"/>
      <c r="AB1858" s="70"/>
      <c r="AC1858" s="70"/>
      <c r="AD1858" s="70"/>
      <c r="AE1858" s="70"/>
      <c r="AF1858" s="70"/>
      <c r="AG1858" s="70"/>
      <c r="AH1858" s="70"/>
      <c r="AI1858" s="70"/>
      <c r="AJ1858" s="70"/>
      <c r="AK1858" s="70"/>
      <c r="AL1858" s="70"/>
      <c r="AM1858" s="70"/>
      <c r="AN1858" s="70"/>
      <c r="AO1858" s="70"/>
      <c r="AP1858" s="70"/>
      <c r="AQ1858" s="70"/>
      <c r="AR1858" s="70"/>
      <c r="AS1858" s="70"/>
      <c r="AT1858" s="70"/>
      <c r="AU1858" s="70"/>
      <c r="AV1858" s="70"/>
      <c r="AW1858" s="70"/>
      <c r="AX1858" s="70"/>
      <c r="AY1858" s="70"/>
      <c r="AZ1858" s="70"/>
      <c r="BA1858" s="70"/>
      <c r="BB1858" s="70"/>
      <c r="BC1858" s="70"/>
      <c r="BD1858" s="70"/>
      <c r="BE1858" s="70"/>
      <c r="BF1858" s="70"/>
      <c r="BG1858" s="70"/>
      <c r="BH1858" s="70"/>
      <c r="BI1858" s="70"/>
      <c r="BJ1858" s="70"/>
      <c r="BK1858" s="70"/>
      <c r="BL1858" s="70"/>
      <c r="BM1858" s="70"/>
      <c r="BN1858" s="70"/>
      <c r="BO1858" s="70"/>
      <c r="BP1858" s="70"/>
      <c r="BQ1858" s="70"/>
      <c r="BR1858" s="70"/>
      <c r="BS1858" s="70"/>
      <c r="BT1858" s="70"/>
      <c r="BU1858" s="70"/>
      <c r="BV1858" s="70"/>
      <c r="BW1858" s="70"/>
      <c r="BX1858" s="70"/>
      <c r="BY1858" s="70"/>
      <c r="BZ1858" s="70"/>
      <c r="CA1858" s="70"/>
    </row>
    <row r="1859" spans="2:79" s="67" customFormat="1" hidden="1">
      <c r="B1859" s="85"/>
      <c r="C1859" s="86"/>
      <c r="D1859" s="250"/>
      <c r="E1859" s="84"/>
      <c r="F1859" s="70"/>
      <c r="G1859" s="70"/>
      <c r="H1859" s="70"/>
      <c r="I1859" s="70"/>
      <c r="J1859" s="70"/>
      <c r="K1859" s="70"/>
      <c r="L1859" s="70"/>
      <c r="M1859" s="70"/>
      <c r="N1859" s="70"/>
      <c r="O1859" s="70"/>
      <c r="P1859" s="70"/>
      <c r="Q1859" s="70"/>
      <c r="R1859" s="70"/>
      <c r="S1859" s="70"/>
      <c r="T1859" s="70"/>
      <c r="U1859" s="70"/>
      <c r="V1859" s="70"/>
      <c r="W1859" s="70"/>
      <c r="X1859" s="70"/>
      <c r="Y1859" s="70"/>
      <c r="Z1859" s="70"/>
      <c r="AA1859" s="70"/>
      <c r="AB1859" s="70"/>
      <c r="AC1859" s="70"/>
      <c r="AD1859" s="70"/>
      <c r="AE1859" s="70"/>
      <c r="AF1859" s="70"/>
      <c r="AG1859" s="70"/>
      <c r="AH1859" s="70"/>
      <c r="AI1859" s="70"/>
      <c r="AJ1859" s="70"/>
      <c r="AK1859" s="70"/>
      <c r="AL1859" s="70"/>
      <c r="AM1859" s="70"/>
      <c r="AN1859" s="70"/>
      <c r="AO1859" s="70"/>
      <c r="AP1859" s="70"/>
      <c r="AQ1859" s="70"/>
      <c r="AR1859" s="70"/>
      <c r="AS1859" s="70"/>
      <c r="AT1859" s="70"/>
      <c r="AU1859" s="70"/>
      <c r="AV1859" s="70"/>
      <c r="AW1859" s="70"/>
      <c r="AX1859" s="70"/>
      <c r="AY1859" s="70"/>
      <c r="AZ1859" s="70"/>
      <c r="BA1859" s="70"/>
      <c r="BB1859" s="70"/>
      <c r="BC1859" s="70"/>
      <c r="BD1859" s="70"/>
      <c r="BE1859" s="70"/>
      <c r="BF1859" s="70"/>
      <c r="BG1859" s="70"/>
      <c r="BH1859" s="70"/>
      <c r="BI1859" s="70"/>
      <c r="BJ1859" s="70"/>
      <c r="BK1859" s="70"/>
      <c r="BL1859" s="70"/>
      <c r="BM1859" s="70"/>
      <c r="BN1859" s="70"/>
      <c r="BO1859" s="70"/>
      <c r="BP1859" s="70"/>
      <c r="BQ1859" s="70"/>
      <c r="BR1859" s="70"/>
      <c r="BS1859" s="70"/>
      <c r="BT1859" s="70"/>
      <c r="BU1859" s="70"/>
      <c r="BV1859" s="70"/>
      <c r="BW1859" s="70"/>
      <c r="BX1859" s="70"/>
      <c r="BY1859" s="70"/>
      <c r="BZ1859" s="70"/>
      <c r="CA1859" s="70"/>
    </row>
    <row r="1860" spans="2:79" s="67" customFormat="1" hidden="1">
      <c r="B1860" s="85"/>
      <c r="C1860" s="86"/>
      <c r="D1860" s="250"/>
      <c r="E1860" s="84"/>
      <c r="F1860" s="70"/>
      <c r="G1860" s="70"/>
      <c r="H1860" s="70"/>
      <c r="I1860" s="70"/>
      <c r="J1860" s="70"/>
      <c r="K1860" s="70"/>
      <c r="L1860" s="70"/>
      <c r="M1860" s="70"/>
      <c r="N1860" s="70"/>
      <c r="O1860" s="70"/>
      <c r="P1860" s="70"/>
      <c r="Q1860" s="70"/>
      <c r="R1860" s="70"/>
      <c r="S1860" s="70"/>
      <c r="T1860" s="70"/>
      <c r="U1860" s="70"/>
      <c r="V1860" s="70"/>
      <c r="W1860" s="70"/>
      <c r="X1860" s="70"/>
      <c r="Y1860" s="70"/>
      <c r="Z1860" s="70"/>
      <c r="AA1860" s="70"/>
      <c r="AB1860" s="70"/>
      <c r="AC1860" s="70"/>
      <c r="AD1860" s="70"/>
      <c r="AE1860" s="70"/>
      <c r="AF1860" s="70"/>
      <c r="AG1860" s="70"/>
      <c r="AH1860" s="70"/>
      <c r="AI1860" s="70"/>
      <c r="AJ1860" s="70"/>
      <c r="AK1860" s="70"/>
      <c r="AL1860" s="70"/>
      <c r="AM1860" s="70"/>
      <c r="AN1860" s="70"/>
      <c r="AO1860" s="70"/>
      <c r="AP1860" s="70"/>
      <c r="AQ1860" s="70"/>
      <c r="AR1860" s="70"/>
      <c r="AS1860" s="70"/>
      <c r="AT1860" s="70"/>
      <c r="AU1860" s="70"/>
      <c r="AV1860" s="70"/>
      <c r="AW1860" s="70"/>
      <c r="AX1860" s="70"/>
      <c r="AY1860" s="70"/>
      <c r="AZ1860" s="70"/>
      <c r="BA1860" s="70"/>
      <c r="BB1860" s="70"/>
      <c r="BC1860" s="70"/>
      <c r="BD1860" s="70"/>
      <c r="BE1860" s="70"/>
      <c r="BF1860" s="70"/>
      <c r="BG1860" s="70"/>
      <c r="BH1860" s="70"/>
      <c r="BI1860" s="70"/>
      <c r="BJ1860" s="70"/>
      <c r="BK1860" s="70"/>
      <c r="BL1860" s="70"/>
      <c r="BM1860" s="70"/>
      <c r="BN1860" s="70"/>
      <c r="BO1860" s="70"/>
      <c r="BP1860" s="70"/>
      <c r="BQ1860" s="70"/>
      <c r="BR1860" s="70"/>
      <c r="BS1860" s="70"/>
      <c r="BT1860" s="70"/>
      <c r="BU1860" s="70"/>
      <c r="BV1860" s="70"/>
      <c r="BW1860" s="70"/>
      <c r="BX1860" s="70"/>
      <c r="BY1860" s="70"/>
      <c r="BZ1860" s="70"/>
      <c r="CA1860" s="70"/>
    </row>
    <row r="1861" spans="2:79" s="67" customFormat="1" hidden="1">
      <c r="B1861" s="85"/>
      <c r="C1861" s="86"/>
      <c r="D1861" s="250"/>
      <c r="E1861" s="84"/>
      <c r="F1861" s="70"/>
      <c r="G1861" s="70"/>
      <c r="H1861" s="70"/>
      <c r="I1861" s="70"/>
      <c r="J1861" s="70"/>
      <c r="K1861" s="70"/>
      <c r="L1861" s="70"/>
      <c r="M1861" s="70"/>
      <c r="N1861" s="70"/>
      <c r="O1861" s="70"/>
      <c r="P1861" s="70"/>
      <c r="Q1861" s="70"/>
      <c r="R1861" s="70"/>
      <c r="S1861" s="70"/>
      <c r="T1861" s="70"/>
      <c r="U1861" s="70"/>
      <c r="V1861" s="70"/>
      <c r="W1861" s="70"/>
      <c r="X1861" s="70"/>
      <c r="Y1861" s="70"/>
      <c r="Z1861" s="70"/>
      <c r="AA1861" s="70"/>
      <c r="AB1861" s="70"/>
      <c r="AC1861" s="70"/>
      <c r="AD1861" s="70"/>
      <c r="AE1861" s="70"/>
      <c r="AF1861" s="70"/>
      <c r="AG1861" s="70"/>
      <c r="AH1861" s="70"/>
      <c r="AI1861" s="70"/>
      <c r="AJ1861" s="70"/>
      <c r="AK1861" s="70"/>
      <c r="AL1861" s="70"/>
      <c r="AM1861" s="70"/>
      <c r="AN1861" s="70"/>
      <c r="AO1861" s="70"/>
      <c r="AP1861" s="70"/>
      <c r="AQ1861" s="70"/>
      <c r="AR1861" s="70"/>
      <c r="AS1861" s="70"/>
      <c r="AT1861" s="70"/>
      <c r="AU1861" s="70"/>
      <c r="AV1861" s="70"/>
      <c r="AW1861" s="70"/>
      <c r="AX1861" s="70"/>
      <c r="AY1861" s="70"/>
      <c r="AZ1861" s="70"/>
      <c r="BA1861" s="70"/>
      <c r="BB1861" s="70"/>
      <c r="BC1861" s="70"/>
      <c r="BD1861" s="70"/>
      <c r="BE1861" s="70"/>
      <c r="BF1861" s="70"/>
      <c r="BG1861" s="70"/>
      <c r="BH1861" s="70"/>
      <c r="BI1861" s="70"/>
      <c r="BJ1861" s="70"/>
      <c r="BK1861" s="70"/>
      <c r="BL1861" s="70"/>
      <c r="BM1861" s="70"/>
      <c r="BN1861" s="70"/>
      <c r="BO1861" s="70"/>
      <c r="BP1861" s="70"/>
      <c r="BQ1861" s="70"/>
      <c r="BR1861" s="70"/>
      <c r="BS1861" s="70"/>
      <c r="BT1861" s="70"/>
      <c r="BU1861" s="70"/>
      <c r="BV1861" s="70"/>
      <c r="BW1861" s="70"/>
      <c r="BX1861" s="70"/>
      <c r="BY1861" s="70"/>
      <c r="BZ1861" s="70"/>
      <c r="CA1861" s="70"/>
    </row>
    <row r="1862" spans="2:79" s="67" customFormat="1" hidden="1">
      <c r="B1862" s="85"/>
      <c r="C1862" s="86"/>
      <c r="D1862" s="250"/>
      <c r="E1862" s="84"/>
      <c r="F1862" s="70"/>
      <c r="G1862" s="70"/>
      <c r="H1862" s="70"/>
      <c r="I1862" s="70"/>
      <c r="J1862" s="70"/>
      <c r="K1862" s="70"/>
      <c r="L1862" s="70"/>
      <c r="M1862" s="70"/>
      <c r="N1862" s="70"/>
      <c r="O1862" s="70"/>
      <c r="P1862" s="70"/>
      <c r="Q1862" s="70"/>
      <c r="R1862" s="70"/>
      <c r="S1862" s="70"/>
      <c r="T1862" s="70"/>
      <c r="U1862" s="70"/>
      <c r="V1862" s="70"/>
      <c r="W1862" s="70"/>
      <c r="X1862" s="70"/>
      <c r="Y1862" s="70"/>
      <c r="Z1862" s="70"/>
      <c r="AA1862" s="70"/>
      <c r="AB1862" s="70"/>
      <c r="AC1862" s="70"/>
      <c r="AD1862" s="70"/>
      <c r="AE1862" s="70"/>
      <c r="AF1862" s="70"/>
      <c r="AG1862" s="70"/>
      <c r="AH1862" s="70"/>
      <c r="AI1862" s="70"/>
      <c r="AJ1862" s="70"/>
      <c r="AK1862" s="70"/>
      <c r="AL1862" s="70"/>
      <c r="AM1862" s="70"/>
      <c r="AN1862" s="70"/>
      <c r="AO1862" s="70"/>
      <c r="AP1862" s="70"/>
      <c r="AQ1862" s="70"/>
      <c r="AR1862" s="70"/>
      <c r="AS1862" s="70"/>
      <c r="AT1862" s="70"/>
      <c r="AU1862" s="70"/>
      <c r="AV1862" s="70"/>
      <c r="AW1862" s="70"/>
      <c r="AX1862" s="70"/>
      <c r="AY1862" s="70"/>
      <c r="AZ1862" s="70"/>
      <c r="BA1862" s="70"/>
      <c r="BB1862" s="70"/>
      <c r="BC1862" s="70"/>
      <c r="BD1862" s="70"/>
      <c r="BE1862" s="70"/>
      <c r="BF1862" s="70"/>
      <c r="BG1862" s="70"/>
      <c r="BH1862" s="70"/>
      <c r="BI1862" s="70"/>
      <c r="BJ1862" s="70"/>
      <c r="BK1862" s="70"/>
      <c r="BL1862" s="70"/>
      <c r="BM1862" s="70"/>
      <c r="BN1862" s="70"/>
      <c r="BO1862" s="70"/>
      <c r="BP1862" s="70"/>
      <c r="BQ1862" s="70"/>
      <c r="BR1862" s="70"/>
      <c r="BS1862" s="70"/>
      <c r="BT1862" s="70"/>
      <c r="BU1862" s="70"/>
      <c r="BV1862" s="70"/>
      <c r="BW1862" s="70"/>
      <c r="BX1862" s="70"/>
      <c r="BY1862" s="70"/>
      <c r="BZ1862" s="70"/>
      <c r="CA1862" s="70"/>
    </row>
    <row r="1863" spans="2:79" s="67" customFormat="1" hidden="1">
      <c r="B1863" s="85"/>
      <c r="C1863" s="86"/>
      <c r="D1863" s="250"/>
      <c r="E1863" s="84"/>
      <c r="F1863" s="70"/>
      <c r="G1863" s="70"/>
      <c r="H1863" s="70"/>
      <c r="I1863" s="70"/>
      <c r="J1863" s="70"/>
      <c r="K1863" s="70"/>
      <c r="L1863" s="70"/>
      <c r="M1863" s="70"/>
      <c r="N1863" s="70"/>
      <c r="O1863" s="70"/>
      <c r="P1863" s="70"/>
      <c r="Q1863" s="70"/>
      <c r="R1863" s="70"/>
      <c r="S1863" s="70"/>
      <c r="T1863" s="70"/>
      <c r="U1863" s="70"/>
      <c r="V1863" s="70"/>
      <c r="W1863" s="70"/>
      <c r="X1863" s="70"/>
      <c r="Y1863" s="70"/>
      <c r="Z1863" s="70"/>
      <c r="AA1863" s="70"/>
      <c r="AB1863" s="70"/>
      <c r="AC1863" s="70"/>
      <c r="AD1863" s="70"/>
      <c r="AE1863" s="70"/>
      <c r="AF1863" s="70"/>
      <c r="AG1863" s="70"/>
      <c r="AH1863" s="70"/>
      <c r="AI1863" s="70"/>
      <c r="AJ1863" s="70"/>
      <c r="AK1863" s="70"/>
      <c r="AL1863" s="70"/>
      <c r="AM1863" s="70"/>
      <c r="AN1863" s="70"/>
      <c r="AO1863" s="70"/>
      <c r="AP1863" s="70"/>
      <c r="AQ1863" s="70"/>
      <c r="AR1863" s="70"/>
      <c r="AS1863" s="70"/>
      <c r="AT1863" s="70"/>
      <c r="AU1863" s="70"/>
      <c r="AV1863" s="70"/>
      <c r="AW1863" s="70"/>
      <c r="AX1863" s="70"/>
      <c r="AY1863" s="70"/>
      <c r="AZ1863" s="70"/>
      <c r="BA1863" s="70"/>
      <c r="BB1863" s="70"/>
      <c r="BC1863" s="70"/>
      <c r="BD1863" s="70"/>
      <c r="BE1863" s="70"/>
      <c r="BF1863" s="70"/>
      <c r="BG1863" s="70"/>
      <c r="BH1863" s="70"/>
      <c r="BI1863" s="70"/>
      <c r="BJ1863" s="70"/>
      <c r="BK1863" s="70"/>
      <c r="BL1863" s="70"/>
      <c r="BM1863" s="70"/>
      <c r="BN1863" s="70"/>
      <c r="BO1863" s="70"/>
      <c r="BP1863" s="70"/>
      <c r="BQ1863" s="70"/>
      <c r="BR1863" s="70"/>
      <c r="BS1863" s="70"/>
      <c r="BT1863" s="70"/>
      <c r="BU1863" s="70"/>
      <c r="BV1863" s="70"/>
      <c r="BW1863" s="70"/>
      <c r="BX1863" s="70"/>
      <c r="BY1863" s="70"/>
      <c r="BZ1863" s="70"/>
      <c r="CA1863" s="70"/>
    </row>
    <row r="1864" spans="2:79" s="67" customFormat="1" hidden="1">
      <c r="B1864" s="85"/>
      <c r="C1864" s="86"/>
      <c r="D1864" s="250"/>
      <c r="E1864" s="84"/>
      <c r="F1864" s="70"/>
      <c r="G1864" s="70"/>
      <c r="H1864" s="70"/>
      <c r="I1864" s="70"/>
      <c r="J1864" s="70"/>
      <c r="K1864" s="70"/>
      <c r="L1864" s="70"/>
      <c r="M1864" s="70"/>
      <c r="N1864" s="70"/>
      <c r="O1864" s="70"/>
      <c r="P1864" s="70"/>
      <c r="Q1864" s="70"/>
      <c r="R1864" s="70"/>
      <c r="S1864" s="70"/>
      <c r="T1864" s="70"/>
      <c r="U1864" s="70"/>
      <c r="V1864" s="70"/>
      <c r="W1864" s="70"/>
      <c r="X1864" s="70"/>
      <c r="Y1864" s="70"/>
      <c r="Z1864" s="70"/>
      <c r="AA1864" s="70"/>
      <c r="AB1864" s="70"/>
      <c r="AC1864" s="70"/>
      <c r="AD1864" s="70"/>
      <c r="AE1864" s="70"/>
      <c r="AF1864" s="70"/>
      <c r="AG1864" s="70"/>
      <c r="AH1864" s="70"/>
      <c r="AI1864" s="70"/>
      <c r="AJ1864" s="70"/>
      <c r="AK1864" s="70"/>
      <c r="AL1864" s="70"/>
      <c r="AM1864" s="70"/>
      <c r="AN1864" s="70"/>
      <c r="AO1864" s="70"/>
      <c r="AP1864" s="70"/>
      <c r="AQ1864" s="70"/>
      <c r="AR1864" s="70"/>
      <c r="AS1864" s="70"/>
      <c r="AT1864" s="70"/>
      <c r="AU1864" s="70"/>
      <c r="AV1864" s="70"/>
      <c r="AW1864" s="70"/>
      <c r="AX1864" s="70"/>
      <c r="AY1864" s="70"/>
      <c r="AZ1864" s="70"/>
      <c r="BA1864" s="70"/>
      <c r="BB1864" s="70"/>
      <c r="BC1864" s="70"/>
      <c r="BD1864" s="70"/>
      <c r="BE1864" s="70"/>
      <c r="BF1864" s="70"/>
      <c r="BG1864" s="70"/>
      <c r="BH1864" s="70"/>
      <c r="BI1864" s="70"/>
      <c r="BJ1864" s="70"/>
      <c r="BK1864" s="70"/>
      <c r="BL1864" s="70"/>
      <c r="BM1864" s="70"/>
      <c r="BN1864" s="70"/>
      <c r="BO1864" s="70"/>
      <c r="BP1864" s="70"/>
      <c r="BQ1864" s="70"/>
      <c r="BR1864" s="70"/>
      <c r="BS1864" s="70"/>
      <c r="BT1864" s="70"/>
      <c r="BU1864" s="70"/>
      <c r="BV1864" s="70"/>
      <c r="BW1864" s="70"/>
      <c r="BX1864" s="70"/>
      <c r="BY1864" s="70"/>
      <c r="BZ1864" s="70"/>
      <c r="CA1864" s="70"/>
    </row>
    <row r="1865" spans="2:79" s="67" customFormat="1" hidden="1">
      <c r="B1865" s="85"/>
      <c r="C1865" s="86"/>
      <c r="D1865" s="250"/>
      <c r="E1865" s="84"/>
      <c r="F1865" s="70"/>
      <c r="G1865" s="70"/>
      <c r="H1865" s="70"/>
      <c r="I1865" s="70"/>
      <c r="J1865" s="70"/>
      <c r="K1865" s="70"/>
      <c r="L1865" s="70"/>
      <c r="M1865" s="70"/>
      <c r="N1865" s="70"/>
      <c r="O1865" s="70"/>
      <c r="P1865" s="70"/>
      <c r="Q1865" s="70"/>
      <c r="R1865" s="70"/>
      <c r="S1865" s="70"/>
      <c r="T1865" s="70"/>
      <c r="U1865" s="70"/>
      <c r="V1865" s="70"/>
      <c r="W1865" s="70"/>
      <c r="X1865" s="70"/>
      <c r="Y1865" s="70"/>
      <c r="Z1865" s="70"/>
      <c r="AA1865" s="70"/>
      <c r="AB1865" s="70"/>
      <c r="AC1865" s="70"/>
      <c r="AD1865" s="70"/>
      <c r="AE1865" s="70"/>
      <c r="AF1865" s="70"/>
      <c r="AG1865" s="70"/>
      <c r="AH1865" s="70"/>
      <c r="AI1865" s="70"/>
      <c r="AJ1865" s="70"/>
      <c r="AK1865" s="70"/>
      <c r="AL1865" s="70"/>
      <c r="AM1865" s="70"/>
      <c r="AN1865" s="70"/>
      <c r="AO1865" s="70"/>
      <c r="AP1865" s="70"/>
      <c r="AQ1865" s="70"/>
      <c r="AR1865" s="70"/>
      <c r="AS1865" s="70"/>
      <c r="AT1865" s="70"/>
      <c r="AU1865" s="70"/>
      <c r="AV1865" s="70"/>
      <c r="AW1865" s="70"/>
      <c r="AX1865" s="70"/>
      <c r="AY1865" s="70"/>
      <c r="AZ1865" s="70"/>
      <c r="BA1865" s="70"/>
      <c r="BB1865" s="70"/>
      <c r="BC1865" s="70"/>
      <c r="BD1865" s="70"/>
      <c r="BE1865" s="70"/>
      <c r="BF1865" s="70"/>
      <c r="BG1865" s="70"/>
      <c r="BH1865" s="70"/>
      <c r="BI1865" s="70"/>
      <c r="BJ1865" s="70"/>
      <c r="BK1865" s="70"/>
      <c r="BL1865" s="70"/>
      <c r="BM1865" s="70"/>
      <c r="BN1865" s="70"/>
      <c r="BO1865" s="70"/>
      <c r="BP1865" s="70"/>
      <c r="BQ1865" s="70"/>
      <c r="BR1865" s="70"/>
      <c r="BS1865" s="70"/>
      <c r="BT1865" s="70"/>
      <c r="BU1865" s="70"/>
      <c r="BV1865" s="70"/>
      <c r="BW1865" s="70"/>
      <c r="BX1865" s="70"/>
      <c r="BY1865" s="70"/>
      <c r="BZ1865" s="70"/>
      <c r="CA1865" s="70"/>
    </row>
    <row r="1866" spans="2:79" s="67" customFormat="1" hidden="1">
      <c r="B1866" s="85"/>
      <c r="C1866" s="86"/>
      <c r="D1866" s="250"/>
      <c r="E1866" s="84"/>
      <c r="F1866" s="70"/>
      <c r="G1866" s="70"/>
      <c r="H1866" s="70"/>
      <c r="I1866" s="70"/>
      <c r="J1866" s="70"/>
      <c r="K1866" s="70"/>
      <c r="L1866" s="70"/>
      <c r="M1866" s="70"/>
      <c r="N1866" s="70"/>
      <c r="O1866" s="70"/>
      <c r="P1866" s="70"/>
      <c r="Q1866" s="70"/>
      <c r="R1866" s="70"/>
      <c r="S1866" s="70"/>
      <c r="T1866" s="70"/>
      <c r="U1866" s="70"/>
      <c r="V1866" s="70"/>
      <c r="W1866" s="70"/>
      <c r="X1866" s="70"/>
      <c r="Y1866" s="70"/>
      <c r="Z1866" s="70"/>
      <c r="AA1866" s="70"/>
      <c r="AB1866" s="70"/>
      <c r="AC1866" s="70"/>
      <c r="AD1866" s="70"/>
      <c r="AE1866" s="70"/>
      <c r="AF1866" s="70"/>
      <c r="AG1866" s="70"/>
      <c r="AH1866" s="70"/>
      <c r="AI1866" s="70"/>
      <c r="AJ1866" s="70"/>
      <c r="AK1866" s="70"/>
      <c r="AL1866" s="70"/>
      <c r="AM1866" s="70"/>
      <c r="AN1866" s="70"/>
      <c r="AO1866" s="70"/>
      <c r="AP1866" s="70"/>
      <c r="AQ1866" s="70"/>
      <c r="AR1866" s="70"/>
      <c r="AS1866" s="70"/>
      <c r="AT1866" s="70"/>
      <c r="AU1866" s="70"/>
      <c r="AV1866" s="70"/>
      <c r="AW1866" s="70"/>
      <c r="AX1866" s="70"/>
      <c r="AY1866" s="70"/>
      <c r="AZ1866" s="70"/>
      <c r="BA1866" s="70"/>
      <c r="BB1866" s="70"/>
      <c r="BC1866" s="70"/>
      <c r="BD1866" s="70"/>
      <c r="BE1866" s="70"/>
      <c r="BF1866" s="70"/>
      <c r="BG1866" s="70"/>
      <c r="BH1866" s="70"/>
      <c r="BI1866" s="70"/>
      <c r="BJ1866" s="70"/>
      <c r="BK1866" s="70"/>
      <c r="BL1866" s="70"/>
      <c r="BM1866" s="70"/>
      <c r="BN1866" s="70"/>
      <c r="BO1866" s="70"/>
      <c r="BP1866" s="70"/>
      <c r="BQ1866" s="70"/>
      <c r="BR1866" s="70"/>
      <c r="BS1866" s="70"/>
      <c r="BT1866" s="70"/>
      <c r="BU1866" s="70"/>
      <c r="BV1866" s="70"/>
      <c r="BW1866" s="70"/>
      <c r="BX1866" s="70"/>
      <c r="BY1866" s="70"/>
      <c r="BZ1866" s="70"/>
      <c r="CA1866" s="70"/>
    </row>
    <row r="1867" spans="2:79" s="67" customFormat="1" hidden="1">
      <c r="B1867" s="85"/>
      <c r="C1867" s="86"/>
      <c r="D1867" s="250"/>
      <c r="E1867" s="84"/>
      <c r="F1867" s="70"/>
      <c r="G1867" s="70"/>
      <c r="H1867" s="70"/>
      <c r="I1867" s="70"/>
      <c r="J1867" s="70"/>
      <c r="K1867" s="70"/>
      <c r="L1867" s="70"/>
      <c r="M1867" s="70"/>
      <c r="N1867" s="70"/>
      <c r="O1867" s="70"/>
      <c r="P1867" s="70"/>
      <c r="Q1867" s="70"/>
      <c r="R1867" s="70"/>
      <c r="S1867" s="70"/>
      <c r="T1867" s="70"/>
      <c r="U1867" s="70"/>
      <c r="V1867" s="70"/>
      <c r="W1867" s="70"/>
      <c r="X1867" s="70"/>
      <c r="Y1867" s="70"/>
      <c r="Z1867" s="70"/>
      <c r="AA1867" s="70"/>
      <c r="AB1867" s="70"/>
      <c r="AC1867" s="70"/>
      <c r="AD1867" s="70"/>
      <c r="AE1867" s="70"/>
      <c r="AF1867" s="70"/>
      <c r="AG1867" s="70"/>
      <c r="AH1867" s="70"/>
      <c r="AI1867" s="70"/>
      <c r="AJ1867" s="70"/>
      <c r="AK1867" s="70"/>
      <c r="AL1867" s="70"/>
      <c r="AM1867" s="70"/>
      <c r="AN1867" s="70"/>
      <c r="AO1867" s="70"/>
      <c r="AP1867" s="70"/>
      <c r="AQ1867" s="70"/>
      <c r="AR1867" s="70"/>
      <c r="AS1867" s="70"/>
      <c r="AT1867" s="70"/>
      <c r="AU1867" s="70"/>
      <c r="AV1867" s="70"/>
      <c r="AW1867" s="70"/>
      <c r="AX1867" s="70"/>
      <c r="AY1867" s="70"/>
      <c r="AZ1867" s="70"/>
      <c r="BA1867" s="70"/>
      <c r="BB1867" s="70"/>
      <c r="BC1867" s="70"/>
      <c r="BD1867" s="70"/>
      <c r="BE1867" s="70"/>
      <c r="BF1867" s="70"/>
      <c r="BG1867" s="70"/>
      <c r="BH1867" s="70"/>
      <c r="BI1867" s="70"/>
      <c r="BJ1867" s="70"/>
      <c r="BK1867" s="70"/>
      <c r="BL1867" s="70"/>
      <c r="BM1867" s="70"/>
      <c r="BN1867" s="70"/>
      <c r="BO1867" s="70"/>
      <c r="BP1867" s="70"/>
      <c r="BQ1867" s="70"/>
      <c r="BR1867" s="70"/>
      <c r="BS1867" s="70"/>
      <c r="BT1867" s="70"/>
      <c r="BU1867" s="70"/>
      <c r="BV1867" s="70"/>
      <c r="BW1867" s="70"/>
      <c r="BX1867" s="70"/>
      <c r="BY1867" s="70"/>
      <c r="BZ1867" s="70"/>
      <c r="CA1867" s="70"/>
    </row>
    <row r="1868" spans="2:79" s="67" customFormat="1" hidden="1">
      <c r="B1868" s="85"/>
      <c r="C1868" s="86"/>
      <c r="D1868" s="250"/>
      <c r="E1868" s="84"/>
      <c r="F1868" s="70"/>
      <c r="G1868" s="70"/>
      <c r="H1868" s="70"/>
      <c r="I1868" s="70"/>
      <c r="J1868" s="70"/>
      <c r="K1868" s="70"/>
      <c r="L1868" s="70"/>
      <c r="M1868" s="70"/>
      <c r="N1868" s="70"/>
      <c r="O1868" s="70"/>
      <c r="P1868" s="70"/>
      <c r="Q1868" s="70"/>
      <c r="R1868" s="70"/>
      <c r="S1868" s="70"/>
      <c r="T1868" s="70"/>
      <c r="U1868" s="70"/>
      <c r="V1868" s="70"/>
      <c r="W1868" s="70"/>
      <c r="X1868" s="70"/>
      <c r="Y1868" s="70"/>
      <c r="Z1868" s="70"/>
      <c r="AA1868" s="70"/>
      <c r="AB1868" s="70"/>
      <c r="AC1868" s="70"/>
      <c r="AD1868" s="70"/>
      <c r="AE1868" s="70"/>
      <c r="AF1868" s="70"/>
      <c r="AG1868" s="70"/>
      <c r="AH1868" s="70"/>
      <c r="AI1868" s="70"/>
      <c r="AJ1868" s="70"/>
      <c r="AK1868" s="70"/>
      <c r="AL1868" s="70"/>
      <c r="AM1868" s="70"/>
      <c r="AN1868" s="70"/>
      <c r="AO1868" s="70"/>
      <c r="AP1868" s="70"/>
      <c r="AQ1868" s="70"/>
      <c r="AR1868" s="70"/>
      <c r="AS1868" s="70"/>
      <c r="AT1868" s="70"/>
      <c r="AU1868" s="70"/>
      <c r="AV1868" s="70"/>
      <c r="AW1868" s="70"/>
      <c r="AX1868" s="70"/>
      <c r="AY1868" s="70"/>
      <c r="AZ1868" s="70"/>
      <c r="BA1868" s="70"/>
      <c r="BB1868" s="70"/>
      <c r="BC1868" s="70"/>
      <c r="BD1868" s="70"/>
      <c r="BE1868" s="70"/>
      <c r="BF1868" s="70"/>
      <c r="BG1868" s="70"/>
      <c r="BH1868" s="70"/>
      <c r="BI1868" s="70"/>
      <c r="BJ1868" s="70"/>
      <c r="BK1868" s="70"/>
      <c r="BL1868" s="70"/>
      <c r="BM1868" s="70"/>
      <c r="BN1868" s="70"/>
      <c r="BO1868" s="70"/>
      <c r="BP1868" s="70"/>
      <c r="BQ1868" s="70"/>
      <c r="BR1868" s="70"/>
      <c r="BS1868" s="70"/>
      <c r="BT1868" s="70"/>
      <c r="BU1868" s="70"/>
      <c r="BV1868" s="70"/>
      <c r="BW1868" s="70"/>
      <c r="BX1868" s="70"/>
      <c r="BY1868" s="70"/>
      <c r="BZ1868" s="70"/>
      <c r="CA1868" s="70"/>
    </row>
    <row r="1869" spans="2:79" s="67" customFormat="1" hidden="1">
      <c r="B1869" s="85"/>
      <c r="C1869" s="86"/>
      <c r="D1869" s="250"/>
      <c r="E1869" s="84"/>
      <c r="F1869" s="70"/>
      <c r="G1869" s="70"/>
      <c r="H1869" s="70"/>
      <c r="I1869" s="70"/>
      <c r="J1869" s="70"/>
      <c r="K1869" s="70"/>
      <c r="L1869" s="70"/>
      <c r="M1869" s="70"/>
      <c r="N1869" s="70"/>
      <c r="O1869" s="70"/>
      <c r="P1869" s="70"/>
      <c r="Q1869" s="70"/>
      <c r="R1869" s="70"/>
      <c r="S1869" s="70"/>
      <c r="T1869" s="70"/>
      <c r="U1869" s="70"/>
      <c r="V1869" s="70"/>
      <c r="W1869" s="70"/>
      <c r="X1869" s="70"/>
      <c r="Y1869" s="70"/>
      <c r="Z1869" s="70"/>
      <c r="AA1869" s="70"/>
      <c r="AB1869" s="70"/>
      <c r="AC1869" s="70"/>
      <c r="AD1869" s="70"/>
      <c r="AE1869" s="70"/>
      <c r="AF1869" s="70"/>
      <c r="AG1869" s="70"/>
      <c r="AH1869" s="70"/>
      <c r="AI1869" s="70"/>
      <c r="AJ1869" s="70"/>
      <c r="AK1869" s="70"/>
      <c r="AL1869" s="70"/>
      <c r="AM1869" s="70"/>
      <c r="AN1869" s="70"/>
      <c r="AO1869" s="70"/>
      <c r="AP1869" s="70"/>
      <c r="AQ1869" s="70"/>
      <c r="AR1869" s="70"/>
      <c r="AS1869" s="70"/>
      <c r="AT1869" s="70"/>
      <c r="AU1869" s="70"/>
      <c r="AV1869" s="70"/>
      <c r="AW1869" s="70"/>
      <c r="AX1869" s="70"/>
      <c r="AY1869" s="70"/>
      <c r="AZ1869" s="70"/>
      <c r="BA1869" s="70"/>
      <c r="BB1869" s="70"/>
      <c r="BC1869" s="70"/>
      <c r="BD1869" s="70"/>
      <c r="BE1869" s="70"/>
      <c r="BF1869" s="70"/>
      <c r="BG1869" s="70"/>
      <c r="BH1869" s="70"/>
      <c r="BI1869" s="70"/>
      <c r="BJ1869" s="70"/>
      <c r="BK1869" s="70"/>
      <c r="BL1869" s="70"/>
      <c r="BM1869" s="70"/>
      <c r="BN1869" s="70"/>
      <c r="BO1869" s="70"/>
      <c r="BP1869" s="70"/>
      <c r="BQ1869" s="70"/>
      <c r="BR1869" s="70"/>
      <c r="BS1869" s="70"/>
      <c r="BT1869" s="70"/>
      <c r="BU1869" s="70"/>
      <c r="BV1869" s="70"/>
      <c r="BW1869" s="70"/>
      <c r="BX1869" s="70"/>
      <c r="BY1869" s="70"/>
      <c r="BZ1869" s="70"/>
      <c r="CA1869" s="70"/>
    </row>
    <row r="1870" spans="2:79" s="67" customFormat="1" hidden="1">
      <c r="B1870" s="85"/>
      <c r="C1870" s="86"/>
      <c r="D1870" s="250"/>
      <c r="E1870" s="84"/>
      <c r="F1870" s="70"/>
      <c r="G1870" s="70"/>
      <c r="H1870" s="70"/>
      <c r="I1870" s="70"/>
      <c r="J1870" s="70"/>
      <c r="K1870" s="70"/>
      <c r="L1870" s="70"/>
      <c r="M1870" s="70"/>
      <c r="N1870" s="70"/>
      <c r="O1870" s="70"/>
      <c r="P1870" s="70"/>
      <c r="Q1870" s="70"/>
      <c r="R1870" s="70"/>
      <c r="S1870" s="70"/>
      <c r="T1870" s="70"/>
      <c r="U1870" s="70"/>
      <c r="V1870" s="70"/>
      <c r="W1870" s="70"/>
      <c r="X1870" s="70"/>
      <c r="Y1870" s="70"/>
      <c r="Z1870" s="70"/>
      <c r="AA1870" s="70"/>
      <c r="AB1870" s="70"/>
      <c r="AC1870" s="70"/>
      <c r="AD1870" s="70"/>
      <c r="AE1870" s="70"/>
      <c r="AF1870" s="70"/>
      <c r="AG1870" s="70"/>
      <c r="AH1870" s="70"/>
      <c r="AI1870" s="70"/>
      <c r="AJ1870" s="70"/>
      <c r="AK1870" s="70"/>
      <c r="AL1870" s="70"/>
      <c r="AM1870" s="70"/>
      <c r="AN1870" s="70"/>
      <c r="AO1870" s="70"/>
      <c r="AP1870" s="70"/>
      <c r="AQ1870" s="70"/>
      <c r="AR1870" s="70"/>
      <c r="AS1870" s="70"/>
      <c r="AT1870" s="70"/>
      <c r="AU1870" s="70"/>
      <c r="AV1870" s="70"/>
      <c r="AW1870" s="70"/>
      <c r="AX1870" s="70"/>
      <c r="AY1870" s="70"/>
      <c r="AZ1870" s="70"/>
      <c r="BA1870" s="70"/>
      <c r="BB1870" s="70"/>
      <c r="BC1870" s="70"/>
      <c r="BD1870" s="70"/>
      <c r="BE1870" s="70"/>
      <c r="BF1870" s="70"/>
      <c r="BG1870" s="70"/>
      <c r="BH1870" s="70"/>
      <c r="BI1870" s="70"/>
      <c r="BJ1870" s="70"/>
      <c r="BK1870" s="70"/>
      <c r="BL1870" s="70"/>
      <c r="BM1870" s="70"/>
      <c r="BN1870" s="70"/>
      <c r="BO1870" s="70"/>
      <c r="BP1870" s="70"/>
      <c r="BQ1870" s="70"/>
      <c r="BR1870" s="70"/>
      <c r="BS1870" s="70"/>
      <c r="BT1870" s="70"/>
      <c r="BU1870" s="70"/>
      <c r="BV1870" s="70"/>
      <c r="BW1870" s="70"/>
      <c r="BX1870" s="70"/>
      <c r="BY1870" s="70"/>
      <c r="BZ1870" s="70"/>
      <c r="CA1870" s="70"/>
    </row>
    <row r="1871" spans="2:79" s="67" customFormat="1" hidden="1">
      <c r="B1871" s="85"/>
      <c r="C1871" s="86"/>
      <c r="D1871" s="250"/>
      <c r="E1871" s="84"/>
      <c r="F1871" s="70"/>
      <c r="G1871" s="70"/>
      <c r="H1871" s="70"/>
      <c r="I1871" s="70"/>
      <c r="J1871" s="70"/>
      <c r="K1871" s="70"/>
      <c r="L1871" s="70"/>
      <c r="M1871" s="70"/>
      <c r="N1871" s="70"/>
      <c r="O1871" s="70"/>
      <c r="P1871" s="70"/>
      <c r="Q1871" s="70"/>
      <c r="R1871" s="70"/>
      <c r="S1871" s="70"/>
      <c r="T1871" s="70"/>
      <c r="U1871" s="70"/>
      <c r="V1871" s="70"/>
      <c r="W1871" s="70"/>
      <c r="X1871" s="70"/>
      <c r="Y1871" s="70"/>
      <c r="Z1871" s="70"/>
      <c r="AA1871" s="70"/>
      <c r="AB1871" s="70"/>
      <c r="AC1871" s="70"/>
      <c r="AD1871" s="70"/>
      <c r="AE1871" s="70"/>
      <c r="AF1871" s="70"/>
      <c r="AG1871" s="70"/>
      <c r="AH1871" s="70"/>
      <c r="AI1871" s="70"/>
      <c r="AJ1871" s="70"/>
      <c r="AK1871" s="70"/>
      <c r="AL1871" s="70"/>
      <c r="AM1871" s="70"/>
      <c r="AN1871" s="70"/>
      <c r="AO1871" s="70"/>
      <c r="AP1871" s="70"/>
      <c r="AQ1871" s="70"/>
      <c r="AR1871" s="70"/>
      <c r="AS1871" s="70"/>
      <c r="AT1871" s="70"/>
      <c r="AU1871" s="70"/>
      <c r="AV1871" s="70"/>
      <c r="AW1871" s="70"/>
      <c r="AX1871" s="70"/>
      <c r="AY1871" s="70"/>
      <c r="AZ1871" s="70"/>
      <c r="BA1871" s="70"/>
      <c r="BB1871" s="70"/>
      <c r="BC1871" s="70"/>
      <c r="BD1871" s="70"/>
      <c r="BE1871" s="70"/>
      <c r="BF1871" s="70"/>
      <c r="BG1871" s="70"/>
      <c r="BH1871" s="70"/>
      <c r="BI1871" s="70"/>
      <c r="BJ1871" s="70"/>
      <c r="BK1871" s="70"/>
      <c r="BL1871" s="70"/>
      <c r="BM1871" s="70"/>
      <c r="BN1871" s="70"/>
      <c r="BO1871" s="70"/>
      <c r="BP1871" s="70"/>
      <c r="BQ1871" s="70"/>
      <c r="BR1871" s="70"/>
      <c r="BS1871" s="70"/>
      <c r="BT1871" s="70"/>
      <c r="BU1871" s="70"/>
      <c r="BV1871" s="70"/>
      <c r="BW1871" s="70"/>
      <c r="BX1871" s="70"/>
      <c r="BY1871" s="70"/>
      <c r="BZ1871" s="70"/>
      <c r="CA1871" s="70"/>
    </row>
    <row r="1872" spans="2:79" s="67" customFormat="1" hidden="1">
      <c r="B1872" s="85"/>
      <c r="C1872" s="86"/>
      <c r="D1872" s="250"/>
      <c r="E1872" s="84"/>
      <c r="F1872" s="70"/>
      <c r="G1872" s="70"/>
      <c r="H1872" s="70"/>
      <c r="I1872" s="70"/>
      <c r="J1872" s="70"/>
      <c r="K1872" s="70"/>
      <c r="L1872" s="70"/>
      <c r="M1872" s="70"/>
      <c r="N1872" s="70"/>
      <c r="O1872" s="70"/>
      <c r="P1872" s="70"/>
      <c r="Q1872" s="70"/>
      <c r="R1872" s="70"/>
      <c r="S1872" s="70"/>
      <c r="T1872" s="70"/>
      <c r="U1872" s="70"/>
      <c r="V1872" s="70"/>
      <c r="W1872" s="70"/>
      <c r="X1872" s="70"/>
      <c r="Y1872" s="70"/>
      <c r="Z1872" s="70"/>
      <c r="AA1872" s="70"/>
      <c r="AB1872" s="70"/>
      <c r="AC1872" s="70"/>
      <c r="AD1872" s="70"/>
      <c r="AE1872" s="70"/>
      <c r="AF1872" s="70"/>
      <c r="AG1872" s="70"/>
      <c r="AH1872" s="70"/>
      <c r="AI1872" s="70"/>
      <c r="AJ1872" s="70"/>
      <c r="AK1872" s="70"/>
      <c r="AL1872" s="70"/>
      <c r="AM1872" s="70"/>
      <c r="AN1872" s="70"/>
      <c r="AO1872" s="70"/>
      <c r="AP1872" s="70"/>
      <c r="AQ1872" s="70"/>
      <c r="AR1872" s="70"/>
      <c r="AS1872" s="70"/>
      <c r="AT1872" s="70"/>
      <c r="AU1872" s="70"/>
      <c r="AV1872" s="70"/>
      <c r="AW1872" s="70"/>
      <c r="AX1872" s="70"/>
      <c r="AY1872" s="70"/>
      <c r="AZ1872" s="70"/>
      <c r="BA1872" s="70"/>
      <c r="BB1872" s="70"/>
      <c r="BC1872" s="70"/>
      <c r="BD1872" s="70"/>
      <c r="BE1872" s="70"/>
      <c r="BF1872" s="70"/>
      <c r="BG1872" s="70"/>
      <c r="BH1872" s="70"/>
      <c r="BI1872" s="70"/>
      <c r="BJ1872" s="70"/>
      <c r="BK1872" s="70"/>
      <c r="BL1872" s="70"/>
      <c r="BM1872" s="70"/>
      <c r="BN1872" s="70"/>
      <c r="BO1872" s="70"/>
      <c r="BP1872" s="70"/>
      <c r="BQ1872" s="70"/>
      <c r="BR1872" s="70"/>
      <c r="BS1872" s="70"/>
      <c r="BT1872" s="70"/>
      <c r="BU1872" s="70"/>
      <c r="BV1872" s="70"/>
      <c r="BW1872" s="70"/>
      <c r="BX1872" s="70"/>
      <c r="BY1872" s="70"/>
      <c r="BZ1872" s="70"/>
      <c r="CA1872" s="70"/>
    </row>
    <row r="1873" spans="2:79" s="67" customFormat="1" hidden="1">
      <c r="B1873" s="85"/>
      <c r="C1873" s="86"/>
      <c r="D1873" s="250"/>
      <c r="E1873" s="84"/>
      <c r="F1873" s="70"/>
      <c r="G1873" s="70"/>
      <c r="H1873" s="70"/>
      <c r="I1873" s="70"/>
      <c r="J1873" s="70"/>
      <c r="K1873" s="70"/>
      <c r="L1873" s="70"/>
      <c r="M1873" s="70"/>
      <c r="N1873" s="70"/>
      <c r="O1873" s="70"/>
      <c r="P1873" s="70"/>
      <c r="Q1873" s="70"/>
      <c r="R1873" s="70"/>
      <c r="S1873" s="70"/>
      <c r="T1873" s="70"/>
      <c r="U1873" s="70"/>
      <c r="V1873" s="70"/>
      <c r="W1873" s="70"/>
      <c r="X1873" s="70"/>
      <c r="Y1873" s="70"/>
      <c r="Z1873" s="70"/>
      <c r="AA1873" s="70"/>
      <c r="AB1873" s="70"/>
      <c r="AC1873" s="70"/>
      <c r="AD1873" s="70"/>
      <c r="AE1873" s="70"/>
      <c r="AF1873" s="70"/>
      <c r="AG1873" s="70"/>
      <c r="AH1873" s="70"/>
      <c r="AI1873" s="70"/>
      <c r="AJ1873" s="70"/>
      <c r="AK1873" s="70"/>
      <c r="AL1873" s="70"/>
      <c r="AM1873" s="70"/>
      <c r="AN1873" s="70"/>
      <c r="AO1873" s="70"/>
      <c r="AP1873" s="70"/>
      <c r="AQ1873" s="70"/>
      <c r="AR1873" s="70"/>
      <c r="AS1873" s="70"/>
      <c r="AT1873" s="70"/>
      <c r="AU1873" s="70"/>
      <c r="AV1873" s="70"/>
      <c r="AW1873" s="70"/>
      <c r="AX1873" s="70"/>
      <c r="AY1873" s="70"/>
      <c r="AZ1873" s="70"/>
      <c r="BA1873" s="70"/>
      <c r="BB1873" s="70"/>
      <c r="BC1873" s="70"/>
      <c r="BD1873" s="70"/>
      <c r="BE1873" s="70"/>
      <c r="BF1873" s="70"/>
      <c r="BG1873" s="70"/>
      <c r="BH1873" s="70"/>
      <c r="BI1873" s="70"/>
      <c r="BJ1873" s="70"/>
      <c r="BK1873" s="70"/>
      <c r="BL1873" s="70"/>
      <c r="BM1873" s="70"/>
      <c r="BN1873" s="70"/>
      <c r="BO1873" s="70"/>
      <c r="BP1873" s="70"/>
      <c r="BQ1873" s="70"/>
      <c r="BR1873" s="70"/>
      <c r="BS1873" s="70"/>
      <c r="BT1873" s="70"/>
      <c r="BU1873" s="70"/>
      <c r="BV1873" s="70"/>
      <c r="BW1873" s="70"/>
      <c r="BX1873" s="70"/>
      <c r="BY1873" s="70"/>
      <c r="BZ1873" s="70"/>
      <c r="CA1873" s="70"/>
    </row>
    <row r="1874" spans="2:79" s="67" customFormat="1" hidden="1">
      <c r="B1874" s="85"/>
      <c r="C1874" s="86"/>
      <c r="D1874" s="250"/>
      <c r="E1874" s="84"/>
      <c r="F1874" s="70"/>
      <c r="G1874" s="70"/>
      <c r="H1874" s="70"/>
      <c r="I1874" s="70"/>
      <c r="J1874" s="70"/>
      <c r="K1874" s="70"/>
      <c r="L1874" s="70"/>
      <c r="M1874" s="70"/>
      <c r="N1874" s="70"/>
      <c r="O1874" s="70"/>
      <c r="P1874" s="70"/>
      <c r="Q1874" s="70"/>
      <c r="R1874" s="70"/>
      <c r="S1874" s="70"/>
      <c r="T1874" s="70"/>
      <c r="U1874" s="70"/>
      <c r="V1874" s="70"/>
      <c r="W1874" s="70"/>
      <c r="X1874" s="70"/>
      <c r="Y1874" s="70"/>
      <c r="Z1874" s="70"/>
      <c r="AA1874" s="70"/>
      <c r="AB1874" s="70"/>
      <c r="AC1874" s="70"/>
      <c r="AD1874" s="70"/>
      <c r="AE1874" s="70"/>
      <c r="AF1874" s="70"/>
      <c r="AG1874" s="70"/>
      <c r="AH1874" s="70"/>
      <c r="AI1874" s="70"/>
      <c r="AJ1874" s="70"/>
      <c r="AK1874" s="70"/>
      <c r="AL1874" s="70"/>
      <c r="AM1874" s="70"/>
      <c r="AN1874" s="70"/>
      <c r="AO1874" s="70"/>
      <c r="AP1874" s="70"/>
      <c r="AQ1874" s="70"/>
      <c r="AR1874" s="70"/>
      <c r="AS1874" s="70"/>
      <c r="AT1874" s="70"/>
      <c r="AU1874" s="70"/>
      <c r="AV1874" s="70"/>
      <c r="AW1874" s="70"/>
      <c r="AX1874" s="70"/>
      <c r="AY1874" s="70"/>
      <c r="AZ1874" s="70"/>
      <c r="BA1874" s="70"/>
      <c r="BB1874" s="70"/>
      <c r="BC1874" s="70"/>
      <c r="BD1874" s="70"/>
      <c r="BE1874" s="70"/>
      <c r="BF1874" s="70"/>
      <c r="BG1874" s="70"/>
      <c r="BH1874" s="70"/>
      <c r="BI1874" s="70"/>
      <c r="BJ1874" s="70"/>
      <c r="BK1874" s="70"/>
      <c r="BL1874" s="70"/>
      <c r="BM1874" s="70"/>
      <c r="BN1874" s="70"/>
      <c r="BO1874" s="70"/>
      <c r="BP1874" s="70"/>
      <c r="BQ1874" s="70"/>
      <c r="BR1874" s="70"/>
      <c r="BS1874" s="70"/>
      <c r="BT1874" s="70"/>
      <c r="BU1874" s="70"/>
      <c r="BV1874" s="70"/>
      <c r="BW1874" s="70"/>
      <c r="BX1874" s="70"/>
      <c r="BY1874" s="70"/>
      <c r="BZ1874" s="70"/>
      <c r="CA1874" s="70"/>
    </row>
    <row r="1875" spans="2:79" s="67" customFormat="1" hidden="1">
      <c r="B1875" s="85"/>
      <c r="C1875" s="86"/>
      <c r="D1875" s="250"/>
      <c r="E1875" s="84"/>
      <c r="F1875" s="70"/>
      <c r="G1875" s="70"/>
      <c r="H1875" s="70"/>
      <c r="I1875" s="70"/>
      <c r="J1875" s="70"/>
      <c r="K1875" s="70"/>
      <c r="L1875" s="70"/>
      <c r="M1875" s="70"/>
      <c r="N1875" s="70"/>
      <c r="O1875" s="70"/>
      <c r="P1875" s="70"/>
      <c r="Q1875" s="70"/>
      <c r="R1875" s="70"/>
      <c r="S1875" s="70"/>
      <c r="T1875" s="70"/>
      <c r="U1875" s="70"/>
      <c r="V1875" s="70"/>
      <c r="W1875" s="70"/>
      <c r="X1875" s="70"/>
      <c r="Y1875" s="70"/>
      <c r="Z1875" s="70"/>
      <c r="AA1875" s="70"/>
      <c r="AB1875" s="70"/>
      <c r="AC1875" s="70"/>
      <c r="AD1875" s="70"/>
      <c r="AE1875" s="70"/>
      <c r="AF1875" s="70"/>
      <c r="AG1875" s="70"/>
      <c r="AH1875" s="70"/>
      <c r="AI1875" s="70"/>
      <c r="AJ1875" s="70"/>
      <c r="AK1875" s="70"/>
      <c r="AL1875" s="70"/>
      <c r="AM1875" s="70"/>
      <c r="AN1875" s="70"/>
      <c r="AO1875" s="70"/>
      <c r="AP1875" s="70"/>
      <c r="AQ1875" s="70"/>
      <c r="AR1875" s="70"/>
      <c r="AS1875" s="70"/>
      <c r="AT1875" s="70"/>
      <c r="AU1875" s="70"/>
      <c r="AV1875" s="70"/>
      <c r="AW1875" s="70"/>
      <c r="AX1875" s="70"/>
      <c r="AY1875" s="70"/>
      <c r="AZ1875" s="70"/>
      <c r="BA1875" s="70"/>
      <c r="BB1875" s="70"/>
      <c r="BC1875" s="70"/>
      <c r="BD1875" s="70"/>
      <c r="BE1875" s="70"/>
      <c r="BF1875" s="70"/>
      <c r="BG1875" s="70"/>
      <c r="BH1875" s="70"/>
      <c r="BI1875" s="70"/>
      <c r="BJ1875" s="70"/>
      <c r="BK1875" s="70"/>
      <c r="BL1875" s="70"/>
      <c r="BM1875" s="70"/>
      <c r="BN1875" s="70"/>
      <c r="BO1875" s="70"/>
      <c r="BP1875" s="70"/>
      <c r="BQ1875" s="70"/>
      <c r="BR1875" s="70"/>
      <c r="BS1875" s="70"/>
      <c r="BT1875" s="70"/>
      <c r="BU1875" s="70"/>
      <c r="BV1875" s="70"/>
      <c r="BW1875" s="70"/>
      <c r="BX1875" s="70"/>
      <c r="BY1875" s="70"/>
      <c r="BZ1875" s="70"/>
      <c r="CA1875" s="70"/>
    </row>
    <row r="1876" spans="2:79" s="67" customFormat="1" hidden="1">
      <c r="B1876" s="85"/>
      <c r="C1876" s="86"/>
      <c r="D1876" s="250"/>
      <c r="E1876" s="84"/>
      <c r="F1876" s="70"/>
      <c r="G1876" s="70"/>
      <c r="H1876" s="70"/>
      <c r="I1876" s="70"/>
      <c r="J1876" s="70"/>
      <c r="K1876" s="70"/>
      <c r="L1876" s="70"/>
      <c r="M1876" s="70"/>
      <c r="N1876" s="70"/>
      <c r="O1876" s="70"/>
      <c r="P1876" s="70"/>
      <c r="Q1876" s="70"/>
      <c r="R1876" s="70"/>
      <c r="S1876" s="70"/>
      <c r="T1876" s="70"/>
      <c r="U1876" s="70"/>
      <c r="V1876" s="70"/>
      <c r="W1876" s="70"/>
      <c r="X1876" s="70"/>
      <c r="Y1876" s="70"/>
      <c r="Z1876" s="70"/>
      <c r="AA1876" s="70"/>
      <c r="AB1876" s="70"/>
      <c r="AC1876" s="70"/>
      <c r="AD1876" s="70"/>
      <c r="AE1876" s="70"/>
      <c r="AF1876" s="70"/>
      <c r="AG1876" s="70"/>
      <c r="AH1876" s="70"/>
      <c r="AI1876" s="70"/>
      <c r="AJ1876" s="70"/>
      <c r="AK1876" s="70"/>
      <c r="AL1876" s="70"/>
      <c r="AM1876" s="70"/>
      <c r="AN1876" s="70"/>
      <c r="AO1876" s="70"/>
      <c r="AP1876" s="70"/>
      <c r="AQ1876" s="70"/>
      <c r="AR1876" s="70"/>
      <c r="AS1876" s="70"/>
      <c r="AT1876" s="70"/>
      <c r="AU1876" s="70"/>
      <c r="AV1876" s="70"/>
      <c r="AW1876" s="70"/>
      <c r="AX1876" s="70"/>
      <c r="AY1876" s="70"/>
      <c r="AZ1876" s="70"/>
      <c r="BA1876" s="70"/>
      <c r="BB1876" s="70"/>
      <c r="BC1876" s="70"/>
      <c r="BD1876" s="70"/>
      <c r="BE1876" s="70"/>
      <c r="BF1876" s="70"/>
      <c r="BG1876" s="70"/>
      <c r="BH1876" s="70"/>
      <c r="BI1876" s="70"/>
      <c r="BJ1876" s="70"/>
      <c r="BK1876" s="70"/>
      <c r="BL1876" s="70"/>
      <c r="BM1876" s="70"/>
      <c r="BN1876" s="70"/>
      <c r="BO1876" s="70"/>
      <c r="BP1876" s="70"/>
      <c r="BQ1876" s="70"/>
      <c r="BR1876" s="70"/>
      <c r="BS1876" s="70"/>
      <c r="BT1876" s="70"/>
      <c r="BU1876" s="70"/>
      <c r="BV1876" s="70"/>
      <c r="BW1876" s="70"/>
      <c r="BX1876" s="70"/>
      <c r="BY1876" s="70"/>
      <c r="BZ1876" s="70"/>
      <c r="CA1876" s="70"/>
    </row>
    <row r="1877" spans="2:79" s="67" customFormat="1" hidden="1">
      <c r="B1877" s="85"/>
      <c r="C1877" s="86"/>
      <c r="D1877" s="250"/>
      <c r="E1877" s="84"/>
      <c r="F1877" s="70"/>
      <c r="G1877" s="70"/>
      <c r="H1877" s="70"/>
      <c r="I1877" s="70"/>
      <c r="J1877" s="70"/>
      <c r="K1877" s="70"/>
      <c r="L1877" s="70"/>
      <c r="M1877" s="70"/>
      <c r="N1877" s="70"/>
      <c r="O1877" s="70"/>
      <c r="P1877" s="70"/>
      <c r="Q1877" s="70"/>
      <c r="R1877" s="70"/>
      <c r="S1877" s="70"/>
      <c r="T1877" s="70"/>
      <c r="U1877" s="70"/>
      <c r="V1877" s="70"/>
      <c r="W1877" s="70"/>
      <c r="X1877" s="70"/>
      <c r="Y1877" s="70"/>
      <c r="Z1877" s="70"/>
      <c r="AA1877" s="70"/>
      <c r="AB1877" s="70"/>
      <c r="AC1877" s="70"/>
      <c r="AD1877" s="70"/>
      <c r="AE1877" s="70"/>
      <c r="AF1877" s="70"/>
      <c r="AG1877" s="70"/>
      <c r="AH1877" s="70"/>
      <c r="AI1877" s="70"/>
      <c r="AJ1877" s="70"/>
      <c r="AK1877" s="70"/>
      <c r="AL1877" s="70"/>
      <c r="AM1877" s="70"/>
      <c r="AN1877" s="70"/>
      <c r="AO1877" s="70"/>
      <c r="AP1877" s="70"/>
      <c r="AQ1877" s="70"/>
      <c r="AR1877" s="70"/>
      <c r="AS1877" s="70"/>
      <c r="AT1877" s="70"/>
      <c r="AU1877" s="70"/>
      <c r="AV1877" s="70"/>
      <c r="AW1877" s="70"/>
      <c r="AX1877" s="70"/>
      <c r="AY1877" s="70"/>
      <c r="AZ1877" s="70"/>
      <c r="BA1877" s="70"/>
      <c r="BB1877" s="70"/>
      <c r="BC1877" s="70"/>
      <c r="BD1877" s="70"/>
      <c r="BE1877" s="70"/>
      <c r="BF1877" s="70"/>
      <c r="BG1877" s="70"/>
      <c r="BH1877" s="70"/>
      <c r="BI1877" s="70"/>
      <c r="BJ1877" s="70"/>
      <c r="BK1877" s="70"/>
      <c r="BL1877" s="70"/>
      <c r="BM1877" s="70"/>
      <c r="BN1877" s="70"/>
      <c r="BO1877" s="70"/>
      <c r="BP1877" s="70"/>
      <c r="BQ1877" s="70"/>
      <c r="BR1877" s="70"/>
      <c r="BS1877" s="70"/>
      <c r="BT1877" s="70"/>
      <c r="BU1877" s="70"/>
      <c r="BV1877" s="70"/>
      <c r="BW1877" s="70"/>
      <c r="BX1877" s="70"/>
      <c r="BY1877" s="70"/>
      <c r="BZ1877" s="70"/>
      <c r="CA1877" s="70"/>
    </row>
    <row r="1878" spans="2:79" s="67" customFormat="1" hidden="1">
      <c r="B1878" s="85"/>
      <c r="C1878" s="86"/>
      <c r="D1878" s="250"/>
      <c r="E1878" s="84"/>
      <c r="F1878" s="70"/>
      <c r="G1878" s="70"/>
      <c r="H1878" s="70"/>
      <c r="I1878" s="70"/>
      <c r="J1878" s="70"/>
      <c r="K1878" s="70"/>
      <c r="L1878" s="70"/>
      <c r="M1878" s="70"/>
      <c r="N1878" s="70"/>
      <c r="O1878" s="70"/>
      <c r="P1878" s="70"/>
      <c r="Q1878" s="70"/>
      <c r="R1878" s="70"/>
      <c r="S1878" s="70"/>
      <c r="T1878" s="70"/>
      <c r="U1878" s="70"/>
      <c r="V1878" s="70"/>
      <c r="W1878" s="70"/>
      <c r="X1878" s="70"/>
      <c r="Y1878" s="70"/>
      <c r="Z1878" s="70"/>
      <c r="AA1878" s="70"/>
      <c r="AB1878" s="70"/>
      <c r="AC1878" s="70"/>
      <c r="AD1878" s="70"/>
      <c r="AE1878" s="70"/>
      <c r="AF1878" s="70"/>
      <c r="AG1878" s="70"/>
      <c r="AH1878" s="70"/>
      <c r="AI1878" s="70"/>
      <c r="AJ1878" s="70"/>
      <c r="AK1878" s="70"/>
      <c r="AL1878" s="70"/>
      <c r="AM1878" s="70"/>
      <c r="AN1878" s="70"/>
      <c r="AO1878" s="70"/>
      <c r="AP1878" s="70"/>
      <c r="AQ1878" s="70"/>
      <c r="AR1878" s="70"/>
      <c r="AS1878" s="70"/>
      <c r="AT1878" s="70"/>
      <c r="AU1878" s="70"/>
      <c r="AV1878" s="70"/>
      <c r="AW1878" s="70"/>
      <c r="AX1878" s="70"/>
      <c r="AY1878" s="70"/>
      <c r="AZ1878" s="70"/>
      <c r="BA1878" s="70"/>
      <c r="BB1878" s="70"/>
      <c r="BC1878" s="70"/>
      <c r="BD1878" s="70"/>
      <c r="BE1878" s="70"/>
      <c r="BF1878" s="70"/>
      <c r="BG1878" s="70"/>
      <c r="BH1878" s="70"/>
      <c r="BI1878" s="70"/>
      <c r="BJ1878" s="70"/>
      <c r="BK1878" s="70"/>
      <c r="BL1878" s="70"/>
      <c r="BM1878" s="70"/>
      <c r="BN1878" s="70"/>
      <c r="BO1878" s="70"/>
      <c r="BP1878" s="70"/>
      <c r="BQ1878" s="70"/>
      <c r="BR1878" s="70"/>
      <c r="BS1878" s="70"/>
      <c r="BT1878" s="70"/>
      <c r="BU1878" s="70"/>
      <c r="BV1878" s="70"/>
      <c r="BW1878" s="70"/>
      <c r="BX1878" s="70"/>
      <c r="BY1878" s="70"/>
      <c r="BZ1878" s="70"/>
      <c r="CA1878" s="70"/>
    </row>
    <row r="1879" spans="2:79" s="67" customFormat="1" hidden="1">
      <c r="B1879" s="85"/>
      <c r="C1879" s="86"/>
      <c r="D1879" s="250"/>
      <c r="E1879" s="84"/>
      <c r="F1879" s="70"/>
      <c r="G1879" s="70"/>
      <c r="H1879" s="70"/>
      <c r="I1879" s="70"/>
      <c r="J1879" s="70"/>
      <c r="K1879" s="70"/>
      <c r="L1879" s="70"/>
      <c r="M1879" s="70"/>
      <c r="N1879" s="70"/>
      <c r="O1879" s="70"/>
      <c r="P1879" s="70"/>
      <c r="Q1879" s="70"/>
      <c r="R1879" s="70"/>
      <c r="S1879" s="70"/>
      <c r="T1879" s="70"/>
      <c r="U1879" s="70"/>
      <c r="V1879" s="70"/>
      <c r="W1879" s="70"/>
      <c r="X1879" s="70"/>
      <c r="Y1879" s="70"/>
      <c r="Z1879" s="70"/>
      <c r="AA1879" s="70"/>
      <c r="AB1879" s="70"/>
      <c r="AC1879" s="70"/>
      <c r="AD1879" s="70"/>
      <c r="AE1879" s="70"/>
      <c r="AF1879" s="70"/>
      <c r="AG1879" s="70"/>
      <c r="AH1879" s="70"/>
      <c r="AI1879" s="70"/>
      <c r="AJ1879" s="70"/>
      <c r="AK1879" s="70"/>
      <c r="AL1879" s="70"/>
      <c r="AM1879" s="70"/>
      <c r="AN1879" s="70"/>
      <c r="AO1879" s="70"/>
      <c r="AP1879" s="70"/>
      <c r="AQ1879" s="70"/>
      <c r="AR1879" s="70"/>
      <c r="AS1879" s="70"/>
      <c r="AT1879" s="70"/>
      <c r="AU1879" s="70"/>
      <c r="AV1879" s="70"/>
      <c r="AW1879" s="70"/>
      <c r="AX1879" s="70"/>
      <c r="AY1879" s="70"/>
      <c r="AZ1879" s="70"/>
      <c r="BA1879" s="70"/>
      <c r="BB1879" s="70"/>
      <c r="BC1879" s="70"/>
      <c r="BD1879" s="70"/>
      <c r="BE1879" s="70"/>
      <c r="BF1879" s="70"/>
      <c r="BG1879" s="70"/>
      <c r="BH1879" s="70"/>
      <c r="BI1879" s="70"/>
      <c r="BJ1879" s="70"/>
      <c r="BK1879" s="70"/>
      <c r="BL1879" s="70"/>
      <c r="BM1879" s="70"/>
      <c r="BN1879" s="70"/>
      <c r="BO1879" s="70"/>
      <c r="BP1879" s="70"/>
      <c r="BQ1879" s="70"/>
      <c r="BR1879" s="70"/>
      <c r="BS1879" s="70"/>
      <c r="BT1879" s="70"/>
      <c r="BU1879" s="70"/>
      <c r="BV1879" s="70"/>
      <c r="BW1879" s="70"/>
      <c r="BX1879" s="70"/>
      <c r="BY1879" s="70"/>
      <c r="BZ1879" s="70"/>
      <c r="CA1879" s="70"/>
    </row>
    <row r="1880" spans="2:79" s="67" customFormat="1" hidden="1">
      <c r="B1880" s="85"/>
      <c r="C1880" s="86"/>
      <c r="D1880" s="250"/>
      <c r="E1880" s="84"/>
      <c r="F1880" s="70"/>
      <c r="G1880" s="70"/>
      <c r="H1880" s="70"/>
      <c r="I1880" s="70"/>
      <c r="J1880" s="70"/>
      <c r="K1880" s="70"/>
      <c r="L1880" s="70"/>
      <c r="M1880" s="70"/>
      <c r="N1880" s="70"/>
      <c r="O1880" s="70"/>
      <c r="P1880" s="70"/>
      <c r="Q1880" s="70"/>
      <c r="R1880" s="70"/>
      <c r="S1880" s="70"/>
      <c r="T1880" s="70"/>
      <c r="U1880" s="70"/>
      <c r="V1880" s="70"/>
      <c r="W1880" s="70"/>
      <c r="X1880" s="70"/>
      <c r="Y1880" s="70"/>
      <c r="Z1880" s="70"/>
      <c r="AA1880" s="70"/>
      <c r="AB1880" s="70"/>
      <c r="AC1880" s="70"/>
      <c r="AD1880" s="70"/>
      <c r="AE1880" s="70"/>
      <c r="AF1880" s="70"/>
      <c r="AG1880" s="70"/>
      <c r="AH1880" s="70"/>
      <c r="AI1880" s="70"/>
      <c r="AJ1880" s="70"/>
      <c r="AK1880" s="70"/>
      <c r="AL1880" s="70"/>
      <c r="AM1880" s="70"/>
      <c r="AN1880" s="70"/>
      <c r="AO1880" s="70"/>
      <c r="AP1880" s="70"/>
      <c r="AQ1880" s="70"/>
      <c r="AR1880" s="70"/>
      <c r="AS1880" s="70"/>
      <c r="AT1880" s="70"/>
      <c r="AU1880" s="70"/>
      <c r="AV1880" s="70"/>
      <c r="AW1880" s="70"/>
      <c r="AX1880" s="70"/>
      <c r="AY1880" s="70"/>
      <c r="AZ1880" s="70"/>
      <c r="BA1880" s="70"/>
      <c r="BB1880" s="70"/>
      <c r="BC1880" s="70"/>
      <c r="BD1880" s="70"/>
      <c r="BE1880" s="70"/>
      <c r="BF1880" s="70"/>
      <c r="BG1880" s="70"/>
      <c r="BH1880" s="70"/>
      <c r="BI1880" s="70"/>
      <c r="BJ1880" s="70"/>
      <c r="BK1880" s="70"/>
      <c r="BL1880" s="70"/>
      <c r="BM1880" s="70"/>
      <c r="BN1880" s="70"/>
      <c r="BO1880" s="70"/>
      <c r="BP1880" s="70"/>
      <c r="BQ1880" s="70"/>
      <c r="BR1880" s="70"/>
      <c r="BS1880" s="70"/>
      <c r="BT1880" s="70"/>
      <c r="BU1880" s="70"/>
      <c r="BV1880" s="70"/>
      <c r="BW1880" s="70"/>
      <c r="BX1880" s="70"/>
      <c r="BY1880" s="70"/>
      <c r="BZ1880" s="70"/>
      <c r="CA1880" s="70"/>
    </row>
    <row r="1881" spans="2:79" s="67" customFormat="1" hidden="1">
      <c r="B1881" s="85"/>
      <c r="C1881" s="86"/>
      <c r="D1881" s="250"/>
      <c r="E1881" s="84"/>
      <c r="F1881" s="70"/>
      <c r="G1881" s="70"/>
      <c r="H1881" s="70"/>
      <c r="I1881" s="70"/>
      <c r="J1881" s="70"/>
      <c r="K1881" s="70"/>
      <c r="L1881" s="70"/>
      <c r="M1881" s="70"/>
      <c r="N1881" s="70"/>
      <c r="O1881" s="70"/>
      <c r="P1881" s="70"/>
      <c r="Q1881" s="70"/>
      <c r="R1881" s="70"/>
      <c r="S1881" s="70"/>
      <c r="T1881" s="70"/>
      <c r="U1881" s="70"/>
      <c r="V1881" s="70"/>
      <c r="W1881" s="70"/>
      <c r="X1881" s="70"/>
      <c r="Y1881" s="70"/>
      <c r="Z1881" s="70"/>
      <c r="AA1881" s="70"/>
      <c r="AB1881" s="70"/>
      <c r="AC1881" s="70"/>
      <c r="AD1881" s="70"/>
      <c r="AE1881" s="70"/>
      <c r="AF1881" s="70"/>
      <c r="AG1881" s="70"/>
      <c r="AH1881" s="70"/>
      <c r="AI1881" s="70"/>
      <c r="AJ1881" s="70"/>
      <c r="AK1881" s="70"/>
      <c r="AL1881" s="70"/>
      <c r="AM1881" s="70"/>
      <c r="AN1881" s="70"/>
      <c r="AO1881" s="70"/>
      <c r="AP1881" s="70"/>
      <c r="AQ1881" s="70"/>
      <c r="AR1881" s="70"/>
      <c r="AS1881" s="70"/>
      <c r="AT1881" s="70"/>
      <c r="AU1881" s="70"/>
      <c r="AV1881" s="70"/>
      <c r="AW1881" s="70"/>
      <c r="AX1881" s="70"/>
      <c r="AY1881" s="70"/>
      <c r="AZ1881" s="70"/>
      <c r="BA1881" s="70"/>
      <c r="BB1881" s="70"/>
      <c r="BC1881" s="70"/>
      <c r="BD1881" s="70"/>
      <c r="BE1881" s="70"/>
      <c r="BF1881" s="70"/>
      <c r="BG1881" s="70"/>
      <c r="BH1881" s="70"/>
      <c r="BI1881" s="70"/>
      <c r="BJ1881" s="70"/>
      <c r="BK1881" s="70"/>
      <c r="BL1881" s="70"/>
      <c r="BM1881" s="70"/>
      <c r="BN1881" s="70"/>
      <c r="BO1881" s="70"/>
      <c r="BP1881" s="70"/>
      <c r="BQ1881" s="70"/>
      <c r="BR1881" s="70"/>
      <c r="BS1881" s="70"/>
      <c r="BT1881" s="70"/>
      <c r="BU1881" s="70"/>
      <c r="BV1881" s="70"/>
      <c r="BW1881" s="70"/>
      <c r="BX1881" s="70"/>
      <c r="BY1881" s="70"/>
      <c r="BZ1881" s="70"/>
      <c r="CA1881" s="70"/>
    </row>
    <row r="1882" spans="2:79" s="67" customFormat="1" hidden="1">
      <c r="B1882" s="85"/>
      <c r="C1882" s="86"/>
      <c r="D1882" s="250"/>
      <c r="E1882" s="84"/>
      <c r="F1882" s="70"/>
      <c r="G1882" s="70"/>
      <c r="H1882" s="70"/>
      <c r="I1882" s="70"/>
      <c r="J1882" s="70"/>
      <c r="K1882" s="70"/>
      <c r="L1882" s="70"/>
      <c r="M1882" s="70"/>
      <c r="N1882" s="70"/>
      <c r="O1882" s="70"/>
      <c r="P1882" s="70"/>
      <c r="Q1882" s="70"/>
      <c r="R1882" s="70"/>
      <c r="S1882" s="70"/>
      <c r="T1882" s="70"/>
      <c r="U1882" s="70"/>
      <c r="V1882" s="70"/>
      <c r="W1882" s="70"/>
      <c r="X1882" s="70"/>
      <c r="Y1882" s="70"/>
      <c r="Z1882" s="70"/>
      <c r="AA1882" s="70"/>
      <c r="AB1882" s="70"/>
      <c r="AC1882" s="70"/>
      <c r="AD1882" s="70"/>
      <c r="AE1882" s="70"/>
      <c r="AF1882" s="70"/>
      <c r="AG1882" s="70"/>
      <c r="AH1882" s="70"/>
      <c r="AI1882" s="70"/>
      <c r="AJ1882" s="70"/>
      <c r="AK1882" s="70"/>
      <c r="AL1882" s="70"/>
      <c r="AM1882" s="70"/>
      <c r="AN1882" s="70"/>
      <c r="AO1882" s="70"/>
      <c r="AP1882" s="70"/>
      <c r="AQ1882" s="70"/>
      <c r="AR1882" s="70"/>
      <c r="AS1882" s="70"/>
      <c r="AT1882" s="70"/>
      <c r="AU1882" s="70"/>
      <c r="AV1882" s="70"/>
      <c r="AW1882" s="70"/>
      <c r="AX1882" s="70"/>
      <c r="AY1882" s="70"/>
      <c r="AZ1882" s="70"/>
      <c r="BA1882" s="70"/>
      <c r="BB1882" s="70"/>
      <c r="BC1882" s="70"/>
      <c r="BD1882" s="70"/>
      <c r="BE1882" s="70"/>
      <c r="BF1882" s="70"/>
      <c r="BG1882" s="70"/>
      <c r="BH1882" s="70"/>
      <c r="BI1882" s="70"/>
      <c r="BJ1882" s="70"/>
      <c r="BK1882" s="70"/>
      <c r="BL1882" s="70"/>
      <c r="BM1882" s="70"/>
      <c r="BN1882" s="70"/>
      <c r="BO1882" s="70"/>
      <c r="BP1882" s="70"/>
      <c r="BQ1882" s="70"/>
      <c r="BR1882" s="70"/>
      <c r="BS1882" s="70"/>
      <c r="BT1882" s="70"/>
      <c r="BU1882" s="70"/>
      <c r="BV1882" s="70"/>
      <c r="BW1882" s="70"/>
      <c r="BX1882" s="70"/>
      <c r="BY1882" s="70"/>
      <c r="BZ1882" s="70"/>
      <c r="CA1882" s="70"/>
    </row>
    <row r="1883" spans="2:79" s="67" customFormat="1" hidden="1">
      <c r="B1883" s="85"/>
      <c r="C1883" s="86"/>
      <c r="D1883" s="250"/>
      <c r="E1883" s="84"/>
      <c r="F1883" s="70"/>
      <c r="G1883" s="70"/>
      <c r="H1883" s="70"/>
      <c r="I1883" s="70"/>
      <c r="J1883" s="70"/>
      <c r="K1883" s="70"/>
      <c r="L1883" s="70"/>
      <c r="M1883" s="70"/>
      <c r="N1883" s="70"/>
      <c r="O1883" s="70"/>
      <c r="P1883" s="70"/>
      <c r="Q1883" s="70"/>
      <c r="R1883" s="70"/>
      <c r="S1883" s="70"/>
      <c r="T1883" s="70"/>
      <c r="U1883" s="70"/>
      <c r="V1883" s="70"/>
      <c r="W1883" s="70"/>
      <c r="X1883" s="70"/>
      <c r="Y1883" s="70"/>
      <c r="Z1883" s="70"/>
      <c r="AA1883" s="70"/>
      <c r="AB1883" s="70"/>
      <c r="AC1883" s="70"/>
      <c r="AD1883" s="70"/>
      <c r="AE1883" s="70"/>
      <c r="AF1883" s="70"/>
      <c r="AG1883" s="70"/>
      <c r="AH1883" s="70"/>
      <c r="AI1883" s="70"/>
      <c r="AJ1883" s="70"/>
      <c r="AK1883" s="70"/>
      <c r="AL1883" s="70"/>
      <c r="AM1883" s="70"/>
      <c r="AN1883" s="70"/>
      <c r="AO1883" s="70"/>
      <c r="AP1883" s="70"/>
      <c r="AQ1883" s="70"/>
      <c r="AR1883" s="70"/>
      <c r="AS1883" s="70"/>
      <c r="AT1883" s="70"/>
      <c r="AU1883" s="70"/>
      <c r="AV1883" s="70"/>
      <c r="AW1883" s="70"/>
      <c r="AX1883" s="70"/>
      <c r="AY1883" s="70"/>
      <c r="AZ1883" s="70"/>
      <c r="BA1883" s="70"/>
      <c r="BB1883" s="70"/>
      <c r="BC1883" s="70"/>
      <c r="BD1883" s="70"/>
      <c r="BE1883" s="70"/>
      <c r="BF1883" s="70"/>
      <c r="BG1883" s="70"/>
      <c r="BH1883" s="70"/>
      <c r="BI1883" s="70"/>
      <c r="BJ1883" s="70"/>
      <c r="BK1883" s="70"/>
      <c r="BL1883" s="70"/>
      <c r="BM1883" s="70"/>
      <c r="BN1883" s="70"/>
      <c r="BO1883" s="70"/>
      <c r="BP1883" s="70"/>
      <c r="BQ1883" s="70"/>
      <c r="BR1883" s="70"/>
      <c r="BS1883" s="70"/>
      <c r="BT1883" s="70"/>
      <c r="BU1883" s="70"/>
      <c r="BV1883" s="70"/>
      <c r="BW1883" s="70"/>
      <c r="BX1883" s="70"/>
      <c r="BY1883" s="70"/>
      <c r="BZ1883" s="70"/>
      <c r="CA1883" s="70"/>
    </row>
    <row r="1884" spans="2:79" s="67" customFormat="1" hidden="1">
      <c r="B1884" s="85"/>
      <c r="C1884" s="86"/>
      <c r="D1884" s="250"/>
      <c r="E1884" s="84"/>
      <c r="F1884" s="70"/>
      <c r="G1884" s="70"/>
      <c r="H1884" s="70"/>
      <c r="I1884" s="70"/>
      <c r="J1884" s="70"/>
      <c r="K1884" s="70"/>
      <c r="L1884" s="70"/>
      <c r="M1884" s="70"/>
      <c r="N1884" s="70"/>
      <c r="O1884" s="70"/>
      <c r="P1884" s="70"/>
      <c r="Q1884" s="70"/>
      <c r="R1884" s="70"/>
      <c r="S1884" s="70"/>
      <c r="T1884" s="70"/>
      <c r="U1884" s="70"/>
      <c r="V1884" s="70"/>
      <c r="W1884" s="70"/>
      <c r="X1884" s="70"/>
      <c r="Y1884" s="70"/>
      <c r="Z1884" s="70"/>
      <c r="AA1884" s="70"/>
      <c r="AB1884" s="70"/>
      <c r="AC1884" s="70"/>
      <c r="AD1884" s="70"/>
      <c r="AE1884" s="70"/>
      <c r="AF1884" s="70"/>
      <c r="AG1884" s="70"/>
      <c r="AH1884" s="70"/>
      <c r="AI1884" s="70"/>
      <c r="AJ1884" s="70"/>
      <c r="AK1884" s="70"/>
      <c r="AL1884" s="70"/>
      <c r="AM1884" s="70"/>
      <c r="AN1884" s="70"/>
      <c r="AO1884" s="70"/>
      <c r="AP1884" s="70"/>
      <c r="AQ1884" s="70"/>
      <c r="AR1884" s="70"/>
      <c r="AS1884" s="70"/>
      <c r="AT1884" s="70"/>
      <c r="AU1884" s="70"/>
      <c r="AV1884" s="70"/>
      <c r="AW1884" s="70"/>
      <c r="AX1884" s="70"/>
      <c r="AY1884" s="70"/>
      <c r="AZ1884" s="70"/>
      <c r="BA1884" s="70"/>
      <c r="BB1884" s="70"/>
      <c r="BC1884" s="70"/>
      <c r="BD1884" s="70"/>
      <c r="BE1884" s="70"/>
      <c r="BF1884" s="70"/>
      <c r="BG1884" s="70"/>
      <c r="BH1884" s="70"/>
      <c r="BI1884" s="70"/>
      <c r="BJ1884" s="70"/>
      <c r="BK1884" s="70"/>
      <c r="BL1884" s="70"/>
      <c r="BM1884" s="70"/>
      <c r="BN1884" s="70"/>
      <c r="BO1884" s="70"/>
      <c r="BP1884" s="70"/>
      <c r="BQ1884" s="70"/>
      <c r="BR1884" s="70"/>
      <c r="BS1884" s="70"/>
      <c r="BT1884" s="70"/>
      <c r="BU1884" s="70"/>
      <c r="BV1884" s="70"/>
      <c r="BW1884" s="70"/>
      <c r="BX1884" s="70"/>
      <c r="BY1884" s="70"/>
      <c r="BZ1884" s="70"/>
      <c r="CA1884" s="70"/>
    </row>
    <row r="1885" spans="2:79" s="67" customFormat="1" hidden="1">
      <c r="B1885" s="85"/>
      <c r="C1885" s="86"/>
      <c r="D1885" s="250"/>
      <c r="E1885" s="84"/>
      <c r="F1885" s="70"/>
      <c r="G1885" s="70"/>
      <c r="H1885" s="70"/>
      <c r="I1885" s="70"/>
      <c r="J1885" s="70"/>
      <c r="K1885" s="70"/>
      <c r="L1885" s="70"/>
      <c r="M1885" s="70"/>
      <c r="N1885" s="70"/>
      <c r="O1885" s="70"/>
      <c r="P1885" s="70"/>
      <c r="Q1885" s="70"/>
      <c r="R1885" s="70"/>
      <c r="S1885" s="70"/>
      <c r="T1885" s="70"/>
      <c r="U1885" s="70"/>
      <c r="V1885" s="70"/>
      <c r="W1885" s="70"/>
      <c r="X1885" s="70"/>
      <c r="Y1885" s="70"/>
      <c r="Z1885" s="70"/>
      <c r="AA1885" s="70"/>
      <c r="AB1885" s="70"/>
      <c r="AC1885" s="70"/>
      <c r="AD1885" s="70"/>
      <c r="AE1885" s="70"/>
      <c r="AF1885" s="70"/>
      <c r="AG1885" s="70"/>
      <c r="AH1885" s="70"/>
      <c r="AI1885" s="70"/>
      <c r="AJ1885" s="70"/>
      <c r="AK1885" s="70"/>
      <c r="AL1885" s="70"/>
      <c r="AM1885" s="70"/>
      <c r="AN1885" s="70"/>
      <c r="AO1885" s="70"/>
      <c r="AP1885" s="70"/>
      <c r="AQ1885" s="70"/>
      <c r="AR1885" s="70"/>
      <c r="AS1885" s="70"/>
      <c r="AT1885" s="70"/>
      <c r="AU1885" s="70"/>
      <c r="AV1885" s="70"/>
      <c r="AW1885" s="70"/>
      <c r="AX1885" s="70"/>
      <c r="AY1885" s="70"/>
      <c r="AZ1885" s="70"/>
      <c r="BA1885" s="70"/>
      <c r="BB1885" s="70"/>
      <c r="BC1885" s="70"/>
      <c r="BD1885" s="70"/>
      <c r="BE1885" s="70"/>
      <c r="BF1885" s="70"/>
      <c r="BG1885" s="70"/>
      <c r="BH1885" s="70"/>
      <c r="BI1885" s="70"/>
      <c r="BJ1885" s="70"/>
      <c r="BK1885" s="70"/>
      <c r="BL1885" s="70"/>
      <c r="BM1885" s="70"/>
      <c r="BN1885" s="70"/>
      <c r="BO1885" s="70"/>
      <c r="BP1885" s="70"/>
      <c r="BQ1885" s="70"/>
      <c r="BR1885" s="70"/>
      <c r="BS1885" s="70"/>
      <c r="BT1885" s="70"/>
      <c r="BU1885" s="70"/>
      <c r="BV1885" s="70"/>
      <c r="BW1885" s="70"/>
      <c r="BX1885" s="70"/>
      <c r="BY1885" s="70"/>
      <c r="BZ1885" s="70"/>
      <c r="CA1885" s="70"/>
    </row>
    <row r="1886" spans="2:79" s="67" customFormat="1" hidden="1">
      <c r="B1886" s="85"/>
      <c r="C1886" s="86"/>
      <c r="D1886" s="250"/>
      <c r="E1886" s="84"/>
      <c r="F1886" s="70"/>
      <c r="G1886" s="70"/>
      <c r="H1886" s="70"/>
      <c r="I1886" s="70"/>
      <c r="J1886" s="70"/>
      <c r="K1886" s="70"/>
      <c r="L1886" s="70"/>
      <c r="M1886" s="70"/>
      <c r="N1886" s="70"/>
      <c r="O1886" s="70"/>
      <c r="P1886" s="70"/>
      <c r="Q1886" s="70"/>
      <c r="R1886" s="70"/>
      <c r="S1886" s="70"/>
      <c r="T1886" s="70"/>
      <c r="U1886" s="70"/>
      <c r="V1886" s="70"/>
      <c r="W1886" s="70"/>
      <c r="X1886" s="70"/>
      <c r="Y1886" s="70"/>
      <c r="Z1886" s="70"/>
      <c r="AA1886" s="70"/>
      <c r="AB1886" s="70"/>
      <c r="AC1886" s="70"/>
      <c r="AD1886" s="70"/>
      <c r="AE1886" s="70"/>
      <c r="AF1886" s="70"/>
      <c r="AG1886" s="70"/>
      <c r="AH1886" s="70"/>
      <c r="AI1886" s="70"/>
      <c r="AJ1886" s="70"/>
      <c r="AK1886" s="70"/>
      <c r="AL1886" s="70"/>
      <c r="AM1886" s="70"/>
      <c r="AN1886" s="70"/>
      <c r="AO1886" s="70"/>
      <c r="AP1886" s="70"/>
      <c r="AQ1886" s="70"/>
      <c r="AR1886" s="70"/>
      <c r="AS1886" s="70"/>
      <c r="AT1886" s="70"/>
      <c r="AU1886" s="70"/>
      <c r="AV1886" s="70"/>
      <c r="AW1886" s="70"/>
      <c r="AX1886" s="70"/>
      <c r="AY1886" s="70"/>
      <c r="AZ1886" s="70"/>
      <c r="BA1886" s="70"/>
      <c r="BB1886" s="70"/>
      <c r="BC1886" s="70"/>
      <c r="BD1886" s="70"/>
      <c r="BE1886" s="70"/>
      <c r="BF1886" s="70"/>
      <c r="BG1886" s="70"/>
      <c r="BH1886" s="70"/>
      <c r="BI1886" s="70"/>
      <c r="BJ1886" s="70"/>
      <c r="BK1886" s="70"/>
      <c r="BL1886" s="70"/>
      <c r="BM1886" s="70"/>
      <c r="BN1886" s="70"/>
      <c r="BO1886" s="70"/>
      <c r="BP1886" s="70"/>
      <c r="BQ1886" s="70"/>
      <c r="BR1886" s="70"/>
      <c r="BS1886" s="70"/>
      <c r="BT1886" s="70"/>
      <c r="BU1886" s="70"/>
      <c r="BV1886" s="70"/>
      <c r="BW1886" s="70"/>
      <c r="BX1886" s="70"/>
      <c r="BY1886" s="70"/>
      <c r="BZ1886" s="70"/>
      <c r="CA1886" s="70"/>
    </row>
    <row r="1887" spans="2:79" s="67" customFormat="1" hidden="1">
      <c r="B1887" s="85"/>
      <c r="C1887" s="86"/>
      <c r="D1887" s="250"/>
      <c r="E1887" s="84"/>
      <c r="F1887" s="70"/>
      <c r="G1887" s="70"/>
      <c r="H1887" s="70"/>
      <c r="I1887" s="70"/>
      <c r="J1887" s="70"/>
      <c r="K1887" s="70"/>
      <c r="L1887" s="70"/>
      <c r="M1887" s="70"/>
      <c r="N1887" s="70"/>
      <c r="O1887" s="70"/>
      <c r="P1887" s="70"/>
      <c r="Q1887" s="70"/>
      <c r="R1887" s="70"/>
      <c r="S1887" s="70"/>
      <c r="T1887" s="70"/>
      <c r="U1887" s="70"/>
      <c r="V1887" s="70"/>
      <c r="W1887" s="70"/>
      <c r="X1887" s="70"/>
      <c r="Y1887" s="70"/>
      <c r="Z1887" s="70"/>
      <c r="AA1887" s="70"/>
      <c r="AB1887" s="70"/>
      <c r="AC1887" s="70"/>
      <c r="AD1887" s="70"/>
      <c r="AE1887" s="70"/>
      <c r="AF1887" s="70"/>
      <c r="AG1887" s="70"/>
      <c r="AH1887" s="70"/>
      <c r="AI1887" s="70"/>
      <c r="AJ1887" s="70"/>
      <c r="AK1887" s="70"/>
      <c r="AL1887" s="70"/>
      <c r="AM1887" s="70"/>
      <c r="AN1887" s="70"/>
      <c r="AO1887" s="70"/>
      <c r="AP1887" s="70"/>
      <c r="AQ1887" s="70"/>
      <c r="AR1887" s="70"/>
      <c r="AS1887" s="70"/>
      <c r="AT1887" s="70"/>
      <c r="AU1887" s="70"/>
      <c r="AV1887" s="70"/>
      <c r="AW1887" s="70"/>
      <c r="AX1887" s="70"/>
      <c r="AY1887" s="70"/>
      <c r="AZ1887" s="70"/>
      <c r="BA1887" s="70"/>
      <c r="BB1887" s="70"/>
      <c r="BC1887" s="70"/>
      <c r="BD1887" s="70"/>
      <c r="BE1887" s="70"/>
      <c r="BF1887" s="70"/>
      <c r="BG1887" s="70"/>
      <c r="BH1887" s="70"/>
      <c r="BI1887" s="70"/>
      <c r="BJ1887" s="70"/>
      <c r="BK1887" s="70"/>
      <c r="BL1887" s="70"/>
      <c r="BM1887" s="70"/>
      <c r="BN1887" s="70"/>
      <c r="BO1887" s="70"/>
      <c r="BP1887" s="70"/>
      <c r="BQ1887" s="70"/>
      <c r="BR1887" s="70"/>
      <c r="BS1887" s="70"/>
      <c r="BT1887" s="70"/>
      <c r="BU1887" s="70"/>
      <c r="BV1887" s="70"/>
      <c r="BW1887" s="70"/>
      <c r="BX1887" s="70"/>
      <c r="BY1887" s="70"/>
      <c r="BZ1887" s="70"/>
      <c r="CA1887" s="70"/>
    </row>
    <row r="1888" spans="2:79" s="67" customFormat="1" hidden="1">
      <c r="B1888" s="85"/>
      <c r="C1888" s="86"/>
      <c r="D1888" s="250"/>
      <c r="E1888" s="84"/>
      <c r="F1888" s="70"/>
      <c r="G1888" s="70"/>
      <c r="H1888" s="70"/>
      <c r="I1888" s="70"/>
      <c r="J1888" s="70"/>
      <c r="K1888" s="70"/>
      <c r="L1888" s="70"/>
      <c r="M1888" s="70"/>
      <c r="N1888" s="70"/>
      <c r="O1888" s="70"/>
      <c r="P1888" s="70"/>
      <c r="Q1888" s="70"/>
      <c r="R1888" s="70"/>
      <c r="S1888" s="70"/>
      <c r="T1888" s="70"/>
      <c r="U1888" s="70"/>
      <c r="V1888" s="70"/>
      <c r="W1888" s="70"/>
      <c r="X1888" s="70"/>
      <c r="Y1888" s="70"/>
      <c r="Z1888" s="70"/>
      <c r="AA1888" s="70"/>
      <c r="AB1888" s="70"/>
      <c r="AC1888" s="70"/>
      <c r="AD1888" s="70"/>
      <c r="AE1888" s="70"/>
      <c r="AF1888" s="70"/>
      <c r="AG1888" s="70"/>
      <c r="AH1888" s="70"/>
      <c r="AI1888" s="70"/>
      <c r="AJ1888" s="70"/>
      <c r="AK1888" s="70"/>
      <c r="AL1888" s="70"/>
      <c r="AM1888" s="70"/>
      <c r="AN1888" s="70"/>
      <c r="AO1888" s="70"/>
      <c r="AP1888" s="70"/>
      <c r="AQ1888" s="70"/>
      <c r="AR1888" s="70"/>
      <c r="AS1888" s="70"/>
      <c r="AT1888" s="70"/>
      <c r="AU1888" s="70"/>
      <c r="AV1888" s="70"/>
      <c r="AW1888" s="70"/>
      <c r="AX1888" s="70"/>
      <c r="AY1888" s="70"/>
      <c r="AZ1888" s="70"/>
      <c r="BA1888" s="70"/>
      <c r="BB1888" s="70"/>
      <c r="BC1888" s="70"/>
      <c r="BD1888" s="70"/>
      <c r="BE1888" s="70"/>
      <c r="BF1888" s="70"/>
      <c r="BG1888" s="70"/>
      <c r="BH1888" s="70"/>
      <c r="BI1888" s="70"/>
      <c r="BJ1888" s="70"/>
      <c r="BK1888" s="70"/>
      <c r="BL1888" s="70"/>
      <c r="BM1888" s="70"/>
      <c r="BN1888" s="70"/>
      <c r="BO1888" s="70"/>
      <c r="BP1888" s="70"/>
      <c r="BQ1888" s="70"/>
      <c r="BR1888" s="70"/>
      <c r="BS1888" s="70"/>
      <c r="BT1888" s="70"/>
      <c r="BU1888" s="70"/>
      <c r="BV1888" s="70"/>
      <c r="BW1888" s="70"/>
      <c r="BX1888" s="70"/>
      <c r="BY1888" s="70"/>
      <c r="BZ1888" s="70"/>
      <c r="CA1888" s="70"/>
    </row>
    <row r="1889" spans="2:79" s="67" customFormat="1" hidden="1">
      <c r="B1889" s="85"/>
      <c r="C1889" s="86"/>
      <c r="D1889" s="250"/>
      <c r="E1889" s="84"/>
      <c r="F1889" s="70"/>
      <c r="G1889" s="70"/>
      <c r="H1889" s="70"/>
      <c r="I1889" s="70"/>
      <c r="J1889" s="70"/>
      <c r="K1889" s="70"/>
      <c r="L1889" s="70"/>
      <c r="M1889" s="70"/>
      <c r="N1889" s="70"/>
      <c r="O1889" s="70"/>
      <c r="P1889" s="70"/>
      <c r="Q1889" s="70"/>
      <c r="R1889" s="70"/>
      <c r="S1889" s="70"/>
      <c r="T1889" s="70"/>
      <c r="U1889" s="70"/>
      <c r="V1889" s="70"/>
      <c r="W1889" s="70"/>
      <c r="X1889" s="70"/>
      <c r="Y1889" s="70"/>
      <c r="Z1889" s="70"/>
      <c r="AA1889" s="70"/>
      <c r="AB1889" s="70"/>
      <c r="AC1889" s="70"/>
      <c r="AD1889" s="70"/>
      <c r="AE1889" s="70"/>
      <c r="AF1889" s="70"/>
      <c r="AG1889" s="70"/>
      <c r="AH1889" s="70"/>
      <c r="AI1889" s="70"/>
      <c r="AJ1889" s="70"/>
      <c r="AK1889" s="70"/>
      <c r="AL1889" s="70"/>
      <c r="AM1889" s="70"/>
      <c r="AN1889" s="70"/>
      <c r="AO1889" s="70"/>
      <c r="AP1889" s="70"/>
      <c r="AQ1889" s="70"/>
      <c r="AR1889" s="70"/>
      <c r="AS1889" s="70"/>
      <c r="AT1889" s="70"/>
      <c r="AU1889" s="70"/>
      <c r="AV1889" s="70"/>
      <c r="AW1889" s="70"/>
      <c r="AX1889" s="70"/>
      <c r="AY1889" s="70"/>
      <c r="AZ1889" s="70"/>
      <c r="BA1889" s="70"/>
      <c r="BB1889" s="70"/>
      <c r="BC1889" s="70"/>
      <c r="BD1889" s="70"/>
      <c r="BE1889" s="70"/>
      <c r="BF1889" s="70"/>
      <c r="BG1889" s="70"/>
      <c r="BH1889" s="70"/>
      <c r="BI1889" s="70"/>
      <c r="BJ1889" s="70"/>
      <c r="BK1889" s="70"/>
      <c r="BL1889" s="70"/>
      <c r="BM1889" s="70"/>
      <c r="BN1889" s="70"/>
      <c r="BO1889" s="70"/>
      <c r="BP1889" s="70"/>
      <c r="BQ1889" s="70"/>
      <c r="BR1889" s="70"/>
      <c r="BS1889" s="70"/>
      <c r="BT1889" s="70"/>
      <c r="BU1889" s="70"/>
      <c r="BV1889" s="70"/>
      <c r="BW1889" s="70"/>
      <c r="BX1889" s="70"/>
      <c r="BY1889" s="70"/>
      <c r="BZ1889" s="70"/>
      <c r="CA1889" s="70"/>
    </row>
    <row r="1890" spans="2:79" s="67" customFormat="1" hidden="1">
      <c r="B1890" s="85"/>
      <c r="C1890" s="86"/>
      <c r="D1890" s="250"/>
      <c r="E1890" s="84"/>
      <c r="F1890" s="70"/>
      <c r="G1890" s="70"/>
      <c r="H1890" s="70"/>
      <c r="I1890" s="70"/>
      <c r="J1890" s="70"/>
      <c r="K1890" s="70"/>
      <c r="L1890" s="70"/>
      <c r="M1890" s="70"/>
      <c r="N1890" s="70"/>
      <c r="O1890" s="70"/>
      <c r="P1890" s="70"/>
      <c r="Q1890" s="70"/>
      <c r="R1890" s="70"/>
      <c r="S1890" s="70"/>
      <c r="T1890" s="70"/>
      <c r="U1890" s="70"/>
      <c r="V1890" s="70"/>
      <c r="W1890" s="70"/>
      <c r="X1890" s="70"/>
      <c r="Y1890" s="70"/>
      <c r="Z1890" s="70"/>
      <c r="AA1890" s="70"/>
      <c r="AB1890" s="70"/>
      <c r="AC1890" s="70"/>
      <c r="AD1890" s="70"/>
      <c r="AE1890" s="70"/>
      <c r="AF1890" s="70"/>
      <c r="AG1890" s="70"/>
      <c r="AH1890" s="70"/>
      <c r="AI1890" s="70"/>
      <c r="AJ1890" s="70"/>
      <c r="AK1890" s="70"/>
      <c r="AL1890" s="70"/>
      <c r="AM1890" s="70"/>
      <c r="AN1890" s="70"/>
      <c r="AO1890" s="70"/>
      <c r="AP1890" s="70"/>
      <c r="AQ1890" s="70"/>
      <c r="AR1890" s="70"/>
      <c r="AS1890" s="70"/>
      <c r="AT1890" s="70"/>
      <c r="AU1890" s="70"/>
      <c r="AV1890" s="70"/>
      <c r="AW1890" s="70"/>
      <c r="AX1890" s="70"/>
      <c r="AY1890" s="70"/>
      <c r="AZ1890" s="70"/>
      <c r="BA1890" s="70"/>
      <c r="BB1890" s="70"/>
      <c r="BC1890" s="70"/>
      <c r="BD1890" s="70"/>
      <c r="BE1890" s="70"/>
      <c r="BF1890" s="70"/>
      <c r="BG1890" s="70"/>
      <c r="BH1890" s="70"/>
      <c r="BI1890" s="70"/>
      <c r="BJ1890" s="70"/>
      <c r="BK1890" s="70"/>
      <c r="BL1890" s="70"/>
      <c r="BM1890" s="70"/>
      <c r="BN1890" s="70"/>
      <c r="BO1890" s="70"/>
      <c r="BP1890" s="70"/>
      <c r="BQ1890" s="70"/>
      <c r="BR1890" s="70"/>
      <c r="BS1890" s="70"/>
      <c r="BT1890" s="70"/>
      <c r="BU1890" s="70"/>
      <c r="BV1890" s="70"/>
      <c r="BW1890" s="70"/>
      <c r="BX1890" s="70"/>
      <c r="BY1890" s="70"/>
      <c r="BZ1890" s="70"/>
      <c r="CA1890" s="70"/>
    </row>
    <row r="1891" spans="2:79" s="67" customFormat="1" hidden="1">
      <c r="B1891" s="85"/>
      <c r="C1891" s="86"/>
      <c r="D1891" s="250"/>
      <c r="E1891" s="84"/>
      <c r="F1891" s="70"/>
      <c r="G1891" s="70"/>
      <c r="H1891" s="70"/>
      <c r="I1891" s="70"/>
      <c r="J1891" s="70"/>
      <c r="K1891" s="70"/>
      <c r="L1891" s="70"/>
      <c r="M1891" s="70"/>
      <c r="N1891" s="70"/>
      <c r="O1891" s="70"/>
      <c r="P1891" s="70"/>
      <c r="Q1891" s="70"/>
      <c r="R1891" s="70"/>
      <c r="S1891" s="70"/>
      <c r="T1891" s="70"/>
      <c r="U1891" s="70"/>
      <c r="V1891" s="70"/>
      <c r="W1891" s="70"/>
      <c r="X1891" s="70"/>
      <c r="Y1891" s="70"/>
      <c r="Z1891" s="70"/>
      <c r="AA1891" s="70"/>
      <c r="AB1891" s="70"/>
      <c r="AC1891" s="70"/>
      <c r="AD1891" s="70"/>
      <c r="AE1891" s="70"/>
      <c r="AF1891" s="70"/>
      <c r="AG1891" s="70"/>
      <c r="AH1891" s="70"/>
      <c r="AI1891" s="70"/>
      <c r="AJ1891" s="70"/>
      <c r="AK1891" s="70"/>
      <c r="AL1891" s="70"/>
      <c r="AM1891" s="70"/>
      <c r="AN1891" s="70"/>
      <c r="AO1891" s="70"/>
      <c r="AP1891" s="70"/>
      <c r="AQ1891" s="70"/>
      <c r="AR1891" s="70"/>
      <c r="AS1891" s="70"/>
      <c r="AT1891" s="70"/>
      <c r="AU1891" s="70"/>
      <c r="AV1891" s="70"/>
      <c r="AW1891" s="70"/>
      <c r="AX1891" s="70"/>
      <c r="AY1891" s="70"/>
      <c r="AZ1891" s="70"/>
      <c r="BA1891" s="70"/>
      <c r="BB1891" s="70"/>
      <c r="BC1891" s="70"/>
      <c r="BD1891" s="70"/>
      <c r="BE1891" s="70"/>
      <c r="BF1891" s="70"/>
      <c r="BG1891" s="70"/>
      <c r="BH1891" s="70"/>
      <c r="BI1891" s="70"/>
      <c r="BJ1891" s="70"/>
      <c r="BK1891" s="70"/>
      <c r="BL1891" s="70"/>
      <c r="BM1891" s="70"/>
      <c r="BN1891" s="70"/>
      <c r="BO1891" s="70"/>
      <c r="BP1891" s="70"/>
      <c r="BQ1891" s="70"/>
      <c r="BR1891" s="70"/>
      <c r="BS1891" s="70"/>
      <c r="BT1891" s="70"/>
      <c r="BU1891" s="70"/>
      <c r="BV1891" s="70"/>
      <c r="BW1891" s="70"/>
      <c r="BX1891" s="70"/>
      <c r="BY1891" s="70"/>
      <c r="BZ1891" s="70"/>
      <c r="CA1891" s="70"/>
    </row>
    <row r="1892" spans="2:79" s="67" customFormat="1" hidden="1">
      <c r="B1892" s="85"/>
      <c r="C1892" s="86"/>
      <c r="D1892" s="250"/>
      <c r="E1892" s="84"/>
      <c r="F1892" s="70"/>
      <c r="G1892" s="70"/>
      <c r="H1892" s="70"/>
      <c r="I1892" s="70"/>
      <c r="J1892" s="70"/>
      <c r="K1892" s="70"/>
      <c r="L1892" s="70"/>
      <c r="M1892" s="70"/>
      <c r="N1892" s="70"/>
      <c r="O1892" s="70"/>
      <c r="P1892" s="70"/>
      <c r="Q1892" s="70"/>
      <c r="R1892" s="70"/>
      <c r="S1892" s="70"/>
      <c r="T1892" s="70"/>
      <c r="U1892" s="70"/>
      <c r="V1892" s="70"/>
      <c r="W1892" s="70"/>
      <c r="X1892" s="70"/>
      <c r="Y1892" s="70"/>
      <c r="Z1892" s="70"/>
      <c r="AA1892" s="70"/>
      <c r="AB1892" s="70"/>
      <c r="AC1892" s="70"/>
      <c r="AD1892" s="70"/>
      <c r="AE1892" s="70"/>
      <c r="AF1892" s="70"/>
      <c r="AG1892" s="70"/>
      <c r="AH1892" s="70"/>
      <c r="AI1892" s="70"/>
      <c r="AJ1892" s="70"/>
      <c r="AK1892" s="70"/>
      <c r="AL1892" s="70"/>
      <c r="AM1892" s="70"/>
      <c r="AN1892" s="70"/>
      <c r="AO1892" s="70"/>
      <c r="AP1892" s="70"/>
      <c r="AQ1892" s="70"/>
      <c r="AR1892" s="70"/>
      <c r="AS1892" s="70"/>
      <c r="AT1892" s="70"/>
      <c r="AU1892" s="70"/>
      <c r="AV1892" s="70"/>
      <c r="AW1892" s="70"/>
      <c r="AX1892" s="70"/>
      <c r="AY1892" s="70"/>
      <c r="AZ1892" s="70"/>
      <c r="BA1892" s="70"/>
      <c r="BB1892" s="70"/>
      <c r="BC1892" s="70"/>
      <c r="BD1892" s="70"/>
      <c r="BE1892" s="70"/>
      <c r="BF1892" s="70"/>
      <c r="BG1892" s="70"/>
      <c r="BH1892" s="70"/>
      <c r="BI1892" s="70"/>
      <c r="BJ1892" s="70"/>
      <c r="BK1892" s="70"/>
      <c r="BL1892" s="70"/>
      <c r="BM1892" s="70"/>
      <c r="BN1892" s="70"/>
      <c r="BO1892" s="70"/>
      <c r="BP1892" s="70"/>
      <c r="BQ1892" s="70"/>
      <c r="BR1892" s="70"/>
      <c r="BS1892" s="70"/>
      <c r="BT1892" s="70"/>
      <c r="BU1892" s="70"/>
      <c r="BV1892" s="70"/>
      <c r="BW1892" s="70"/>
      <c r="BX1892" s="70"/>
      <c r="BY1892" s="70"/>
      <c r="BZ1892" s="70"/>
      <c r="CA1892" s="70"/>
    </row>
    <row r="1893" spans="2:79" s="67" customFormat="1" hidden="1">
      <c r="B1893" s="85"/>
      <c r="C1893" s="86"/>
      <c r="D1893" s="250"/>
      <c r="E1893" s="84"/>
      <c r="F1893" s="70"/>
      <c r="G1893" s="70"/>
      <c r="H1893" s="70"/>
      <c r="I1893" s="70"/>
      <c r="J1893" s="70"/>
      <c r="K1893" s="70"/>
      <c r="L1893" s="70"/>
      <c r="M1893" s="70"/>
      <c r="N1893" s="70"/>
      <c r="O1893" s="70"/>
      <c r="P1893" s="70"/>
      <c r="Q1893" s="70"/>
      <c r="R1893" s="70"/>
      <c r="S1893" s="70"/>
      <c r="T1893" s="70"/>
      <c r="U1893" s="70"/>
      <c r="V1893" s="70"/>
      <c r="W1893" s="70"/>
      <c r="X1893" s="70"/>
      <c r="Y1893" s="70"/>
      <c r="Z1893" s="70"/>
      <c r="AA1893" s="70"/>
      <c r="AB1893" s="70"/>
      <c r="AC1893" s="70"/>
      <c r="AD1893" s="70"/>
      <c r="AE1893" s="70"/>
      <c r="AF1893" s="70"/>
      <c r="AG1893" s="70"/>
      <c r="AH1893" s="70"/>
      <c r="AI1893" s="70"/>
      <c r="AJ1893" s="70"/>
      <c r="AK1893" s="70"/>
      <c r="AL1893" s="70"/>
      <c r="AM1893" s="70"/>
      <c r="AN1893" s="70"/>
      <c r="AO1893" s="70"/>
      <c r="AP1893" s="70"/>
      <c r="AQ1893" s="70"/>
      <c r="AR1893" s="70"/>
      <c r="AS1893" s="70"/>
      <c r="AT1893" s="70"/>
      <c r="AU1893" s="70"/>
      <c r="AV1893" s="70"/>
      <c r="AW1893" s="70"/>
      <c r="AX1893" s="70"/>
      <c r="AY1893" s="70"/>
      <c r="AZ1893" s="70"/>
      <c r="BA1893" s="70"/>
      <c r="BB1893" s="70"/>
      <c r="BC1893" s="70"/>
      <c r="BD1893" s="70"/>
      <c r="BE1893" s="70"/>
      <c r="BF1893" s="70"/>
      <c r="BG1893" s="70"/>
      <c r="BH1893" s="70"/>
      <c r="BI1893" s="70"/>
      <c r="BJ1893" s="70"/>
      <c r="BK1893" s="70"/>
      <c r="BL1893" s="70"/>
      <c r="BM1893" s="70"/>
      <c r="BN1893" s="70"/>
      <c r="BO1893" s="70"/>
      <c r="BP1893" s="70"/>
      <c r="BQ1893" s="70"/>
      <c r="BR1893" s="70"/>
      <c r="BS1893" s="70"/>
      <c r="BT1893" s="70"/>
      <c r="BU1893" s="70"/>
      <c r="BV1893" s="70"/>
      <c r="BW1893" s="70"/>
      <c r="BX1893" s="70"/>
      <c r="BY1893" s="70"/>
      <c r="BZ1893" s="70"/>
      <c r="CA1893" s="70"/>
    </row>
    <row r="1894" spans="2:79" s="67" customFormat="1" hidden="1">
      <c r="B1894" s="85"/>
      <c r="C1894" s="86"/>
      <c r="D1894" s="250"/>
      <c r="E1894" s="84"/>
      <c r="F1894" s="70"/>
      <c r="G1894" s="70"/>
      <c r="H1894" s="70"/>
      <c r="I1894" s="70"/>
      <c r="J1894" s="70"/>
      <c r="K1894" s="70"/>
      <c r="L1894" s="70"/>
      <c r="M1894" s="70"/>
      <c r="N1894" s="70"/>
      <c r="O1894" s="70"/>
      <c r="P1894" s="70"/>
      <c r="Q1894" s="70"/>
      <c r="R1894" s="70"/>
      <c r="S1894" s="70"/>
      <c r="T1894" s="70"/>
      <c r="U1894" s="70"/>
      <c r="V1894" s="70"/>
      <c r="W1894" s="70"/>
      <c r="X1894" s="70"/>
      <c r="Y1894" s="70"/>
      <c r="Z1894" s="70"/>
      <c r="AA1894" s="70"/>
      <c r="AB1894" s="70"/>
      <c r="AC1894" s="70"/>
      <c r="AD1894" s="70"/>
      <c r="AE1894" s="70"/>
      <c r="AF1894" s="70"/>
      <c r="AG1894" s="70"/>
      <c r="AH1894" s="70"/>
      <c r="AI1894" s="70"/>
      <c r="AJ1894" s="70"/>
      <c r="AK1894" s="70"/>
      <c r="AL1894" s="70"/>
      <c r="AM1894" s="70"/>
      <c r="AN1894" s="70"/>
      <c r="AO1894" s="70"/>
      <c r="AP1894" s="70"/>
      <c r="AQ1894" s="70"/>
      <c r="AR1894" s="70"/>
      <c r="AS1894" s="70"/>
      <c r="AT1894" s="70"/>
      <c r="AU1894" s="70"/>
      <c r="AV1894" s="70"/>
      <c r="AW1894" s="70"/>
      <c r="AX1894" s="70"/>
      <c r="AY1894" s="70"/>
      <c r="AZ1894" s="70"/>
      <c r="BA1894" s="70"/>
      <c r="BB1894" s="70"/>
      <c r="BC1894" s="70"/>
      <c r="BD1894" s="70"/>
      <c r="BE1894" s="70"/>
      <c r="BF1894" s="70"/>
      <c r="BG1894" s="70"/>
      <c r="BH1894" s="70"/>
      <c r="BI1894" s="70"/>
      <c r="BJ1894" s="70"/>
      <c r="BK1894" s="70"/>
      <c r="BL1894" s="70"/>
      <c r="BM1894" s="70"/>
      <c r="BN1894" s="70"/>
      <c r="BO1894" s="70"/>
      <c r="BP1894" s="70"/>
      <c r="BQ1894" s="70"/>
      <c r="BR1894" s="70"/>
      <c r="BS1894" s="70"/>
      <c r="BT1894" s="70"/>
      <c r="BU1894" s="70"/>
      <c r="BV1894" s="70"/>
      <c r="BW1894" s="70"/>
      <c r="BX1894" s="70"/>
      <c r="BY1894" s="70"/>
      <c r="BZ1894" s="70"/>
      <c r="CA1894" s="70"/>
    </row>
    <row r="1895" spans="2:79" s="67" customFormat="1" hidden="1">
      <c r="B1895" s="85"/>
      <c r="C1895" s="86"/>
      <c r="D1895" s="250"/>
      <c r="E1895" s="84"/>
      <c r="F1895" s="70"/>
      <c r="G1895" s="70"/>
      <c r="H1895" s="70"/>
      <c r="I1895" s="70"/>
      <c r="J1895" s="70"/>
      <c r="K1895" s="70"/>
      <c r="L1895" s="70"/>
      <c r="M1895" s="70"/>
      <c r="N1895" s="70"/>
      <c r="O1895" s="70"/>
      <c r="P1895" s="70"/>
      <c r="Q1895" s="70"/>
      <c r="R1895" s="70"/>
      <c r="S1895" s="70"/>
      <c r="T1895" s="70"/>
      <c r="U1895" s="70"/>
      <c r="V1895" s="70"/>
      <c r="W1895" s="70"/>
      <c r="X1895" s="70"/>
      <c r="Y1895" s="70"/>
      <c r="Z1895" s="70"/>
      <c r="AA1895" s="70"/>
      <c r="AB1895" s="70"/>
      <c r="AC1895" s="70"/>
      <c r="AD1895" s="70"/>
      <c r="AE1895" s="70"/>
      <c r="AF1895" s="70"/>
      <c r="AG1895" s="70"/>
      <c r="AH1895" s="70"/>
      <c r="AI1895" s="70"/>
      <c r="AJ1895" s="70"/>
      <c r="AK1895" s="70"/>
      <c r="AL1895" s="70"/>
      <c r="AM1895" s="70"/>
      <c r="AN1895" s="70"/>
      <c r="AO1895" s="70"/>
      <c r="AP1895" s="70"/>
      <c r="AQ1895" s="70"/>
      <c r="AR1895" s="70"/>
      <c r="AS1895" s="70"/>
      <c r="AT1895" s="70"/>
      <c r="AU1895" s="70"/>
      <c r="AV1895" s="70"/>
      <c r="AW1895" s="70"/>
      <c r="AX1895" s="70"/>
      <c r="AY1895" s="70"/>
      <c r="AZ1895" s="70"/>
      <c r="BA1895" s="70"/>
      <c r="BB1895" s="70"/>
      <c r="BC1895" s="70"/>
      <c r="BD1895" s="70"/>
      <c r="BE1895" s="70"/>
      <c r="BF1895" s="70"/>
      <c r="BG1895" s="70"/>
      <c r="BH1895" s="70"/>
      <c r="BI1895" s="70"/>
      <c r="BJ1895" s="70"/>
      <c r="BK1895" s="70"/>
      <c r="BL1895" s="70"/>
      <c r="BM1895" s="70"/>
      <c r="BN1895" s="70"/>
      <c r="BO1895" s="70"/>
      <c r="BP1895" s="70"/>
      <c r="BQ1895" s="70"/>
      <c r="BR1895" s="70"/>
      <c r="BS1895" s="70"/>
      <c r="BT1895" s="70"/>
      <c r="BU1895" s="70"/>
      <c r="BV1895" s="70"/>
      <c r="BW1895" s="70"/>
      <c r="BX1895" s="70"/>
      <c r="BY1895" s="70"/>
      <c r="BZ1895" s="70"/>
      <c r="CA1895" s="70"/>
    </row>
    <row r="1896" spans="2:79" s="67" customFormat="1" hidden="1">
      <c r="B1896" s="85"/>
      <c r="C1896" s="86"/>
      <c r="D1896" s="250"/>
      <c r="E1896" s="84"/>
      <c r="F1896" s="70"/>
      <c r="G1896" s="70"/>
      <c r="H1896" s="70"/>
      <c r="I1896" s="70"/>
      <c r="J1896" s="70"/>
      <c r="K1896" s="70"/>
      <c r="L1896" s="70"/>
      <c r="M1896" s="70"/>
      <c r="N1896" s="70"/>
      <c r="O1896" s="70"/>
      <c r="P1896" s="70"/>
      <c r="Q1896" s="70"/>
      <c r="R1896" s="70"/>
      <c r="S1896" s="70"/>
      <c r="T1896" s="70"/>
      <c r="U1896" s="70"/>
      <c r="V1896" s="70"/>
      <c r="W1896" s="70"/>
      <c r="X1896" s="70"/>
      <c r="Y1896" s="70"/>
      <c r="Z1896" s="70"/>
      <c r="AA1896" s="70"/>
      <c r="AB1896" s="70"/>
      <c r="AC1896" s="70"/>
      <c r="AD1896" s="70"/>
      <c r="AE1896" s="70"/>
      <c r="AF1896" s="70"/>
      <c r="AG1896" s="70"/>
      <c r="AH1896" s="70"/>
      <c r="AI1896" s="70"/>
      <c r="AJ1896" s="70"/>
      <c r="AK1896" s="70"/>
      <c r="AL1896" s="70"/>
      <c r="AM1896" s="70"/>
      <c r="AN1896" s="70"/>
      <c r="AO1896" s="70"/>
      <c r="AP1896" s="70"/>
      <c r="AQ1896" s="70"/>
      <c r="AR1896" s="70"/>
      <c r="AS1896" s="70"/>
      <c r="AT1896" s="70"/>
      <c r="AU1896" s="70"/>
      <c r="AV1896" s="70"/>
      <c r="AW1896" s="70"/>
      <c r="AX1896" s="70"/>
      <c r="AY1896" s="70"/>
      <c r="AZ1896" s="70"/>
      <c r="BA1896" s="70"/>
      <c r="BB1896" s="70"/>
      <c r="BC1896" s="70"/>
      <c r="BD1896" s="70"/>
      <c r="BE1896" s="70"/>
      <c r="BF1896" s="70"/>
      <c r="BG1896" s="70"/>
      <c r="BH1896" s="70"/>
      <c r="BI1896" s="70"/>
      <c r="BJ1896" s="70"/>
      <c r="BK1896" s="70"/>
      <c r="BL1896" s="70"/>
      <c r="BM1896" s="70"/>
      <c r="BN1896" s="70"/>
      <c r="BO1896" s="70"/>
      <c r="BP1896" s="70"/>
      <c r="BQ1896" s="70"/>
      <c r="BR1896" s="70"/>
      <c r="BS1896" s="70"/>
      <c r="BT1896" s="70"/>
      <c r="BU1896" s="70"/>
      <c r="BV1896" s="70"/>
      <c r="BW1896" s="70"/>
      <c r="BX1896" s="70"/>
      <c r="BY1896" s="70"/>
      <c r="BZ1896" s="70"/>
      <c r="CA1896" s="70"/>
    </row>
    <row r="1897" spans="2:79" s="67" customFormat="1" hidden="1">
      <c r="B1897" s="85"/>
      <c r="C1897" s="86"/>
      <c r="D1897" s="250"/>
      <c r="E1897" s="84"/>
      <c r="F1897" s="70"/>
      <c r="G1897" s="70"/>
      <c r="H1897" s="70"/>
      <c r="I1897" s="70"/>
      <c r="J1897" s="70"/>
      <c r="K1897" s="70"/>
      <c r="L1897" s="70"/>
      <c r="M1897" s="70"/>
      <c r="N1897" s="70"/>
      <c r="O1897" s="70"/>
      <c r="P1897" s="70"/>
      <c r="Q1897" s="70"/>
      <c r="R1897" s="70"/>
      <c r="S1897" s="70"/>
      <c r="T1897" s="70"/>
      <c r="U1897" s="70"/>
      <c r="V1897" s="70"/>
      <c r="W1897" s="70"/>
      <c r="X1897" s="70"/>
      <c r="Y1897" s="70"/>
      <c r="Z1897" s="70"/>
      <c r="AA1897" s="70"/>
      <c r="AB1897" s="70"/>
      <c r="AC1897" s="70"/>
      <c r="AD1897" s="70"/>
      <c r="AE1897" s="70"/>
      <c r="AF1897" s="70"/>
      <c r="AG1897" s="70"/>
      <c r="AH1897" s="70"/>
      <c r="AI1897" s="70"/>
      <c r="AJ1897" s="70"/>
      <c r="AK1897" s="70"/>
      <c r="AL1897" s="70"/>
      <c r="AM1897" s="70"/>
      <c r="AN1897" s="70"/>
      <c r="AO1897" s="70"/>
      <c r="AP1897" s="70"/>
      <c r="AQ1897" s="70"/>
      <c r="AR1897" s="70"/>
      <c r="AS1897" s="70"/>
      <c r="AT1897" s="70"/>
      <c r="AU1897" s="70"/>
      <c r="AV1897" s="70"/>
      <c r="AW1897" s="70"/>
      <c r="AX1897" s="70"/>
      <c r="AY1897" s="70"/>
      <c r="AZ1897" s="70"/>
      <c r="BA1897" s="70"/>
      <c r="BB1897" s="70"/>
      <c r="BC1897" s="70"/>
      <c r="BD1897" s="70"/>
      <c r="BE1897" s="70"/>
      <c r="BF1897" s="70"/>
      <c r="BG1897" s="70"/>
      <c r="BH1897" s="70"/>
      <c r="BI1897" s="70"/>
      <c r="BJ1897" s="70"/>
      <c r="BK1897" s="70"/>
      <c r="BL1897" s="70"/>
      <c r="BM1897" s="70"/>
      <c r="BN1897" s="70"/>
      <c r="BO1897" s="70"/>
      <c r="BP1897" s="70"/>
      <c r="BQ1897" s="70"/>
      <c r="BR1897" s="70"/>
      <c r="BS1897" s="70"/>
      <c r="BT1897" s="70"/>
      <c r="BU1897" s="70"/>
      <c r="BV1897" s="70"/>
      <c r="BW1897" s="70"/>
      <c r="BX1897" s="70"/>
      <c r="BY1897" s="70"/>
      <c r="BZ1897" s="70"/>
      <c r="CA1897" s="70"/>
    </row>
    <row r="1898" spans="2:79" s="67" customFormat="1" hidden="1">
      <c r="B1898" s="85"/>
      <c r="C1898" s="86"/>
      <c r="D1898" s="250"/>
      <c r="E1898" s="84"/>
      <c r="F1898" s="70"/>
      <c r="G1898" s="70"/>
      <c r="H1898" s="70"/>
      <c r="I1898" s="70"/>
      <c r="J1898" s="70"/>
      <c r="K1898" s="70"/>
      <c r="L1898" s="70"/>
      <c r="M1898" s="70"/>
      <c r="N1898" s="70"/>
      <c r="O1898" s="70"/>
      <c r="P1898" s="70"/>
      <c r="Q1898" s="70"/>
      <c r="R1898" s="70"/>
      <c r="S1898" s="70"/>
      <c r="T1898" s="70"/>
      <c r="U1898" s="70"/>
      <c r="V1898" s="70"/>
      <c r="W1898" s="70"/>
      <c r="X1898" s="70"/>
      <c r="Y1898" s="70"/>
      <c r="Z1898" s="70"/>
      <c r="AA1898" s="70"/>
      <c r="AB1898" s="70"/>
      <c r="AC1898" s="70"/>
      <c r="AD1898" s="70"/>
      <c r="AE1898" s="70"/>
      <c r="AF1898" s="70"/>
      <c r="AG1898" s="70"/>
      <c r="AH1898" s="70"/>
      <c r="AI1898" s="70"/>
      <c r="AJ1898" s="70"/>
      <c r="AK1898" s="70"/>
      <c r="AL1898" s="70"/>
      <c r="AM1898" s="70"/>
      <c r="AN1898" s="70"/>
      <c r="AO1898" s="70"/>
      <c r="AP1898" s="70"/>
      <c r="AQ1898" s="70"/>
      <c r="AR1898" s="70"/>
      <c r="AS1898" s="70"/>
      <c r="AT1898" s="70"/>
      <c r="AU1898" s="70"/>
      <c r="AV1898" s="70"/>
      <c r="AW1898" s="70"/>
      <c r="AX1898" s="70"/>
      <c r="AY1898" s="70"/>
      <c r="AZ1898" s="70"/>
      <c r="BA1898" s="70"/>
      <c r="BB1898" s="70"/>
      <c r="BC1898" s="70"/>
      <c r="BD1898" s="70"/>
      <c r="BE1898" s="70"/>
      <c r="BF1898" s="70"/>
      <c r="BG1898" s="70"/>
      <c r="BH1898" s="70"/>
      <c r="BI1898" s="70"/>
      <c r="BJ1898" s="70"/>
      <c r="BK1898" s="70"/>
      <c r="BL1898" s="70"/>
      <c r="BM1898" s="70"/>
      <c r="BN1898" s="70"/>
      <c r="BO1898" s="70"/>
      <c r="BP1898" s="70"/>
      <c r="BQ1898" s="70"/>
      <c r="BR1898" s="70"/>
      <c r="BS1898" s="70"/>
      <c r="BT1898" s="70"/>
      <c r="BU1898" s="70"/>
      <c r="BV1898" s="70"/>
      <c r="BW1898" s="70"/>
      <c r="BX1898" s="70"/>
      <c r="BY1898" s="70"/>
      <c r="BZ1898" s="70"/>
      <c r="CA1898" s="70"/>
    </row>
    <row r="1899" spans="2:79" s="67" customFormat="1" hidden="1">
      <c r="B1899" s="85"/>
      <c r="C1899" s="86"/>
      <c r="D1899" s="250"/>
      <c r="E1899" s="84"/>
      <c r="F1899" s="70"/>
      <c r="G1899" s="70"/>
      <c r="H1899" s="70"/>
      <c r="I1899" s="70"/>
      <c r="J1899" s="70"/>
      <c r="K1899" s="70"/>
      <c r="L1899" s="70"/>
      <c r="M1899" s="70"/>
      <c r="N1899" s="70"/>
      <c r="O1899" s="70"/>
      <c r="P1899" s="70"/>
      <c r="Q1899" s="70"/>
      <c r="R1899" s="70"/>
      <c r="S1899" s="70"/>
      <c r="T1899" s="70"/>
      <c r="U1899" s="70"/>
      <c r="V1899" s="70"/>
      <c r="W1899" s="70"/>
      <c r="X1899" s="70"/>
      <c r="Y1899" s="70"/>
      <c r="Z1899" s="70"/>
      <c r="AA1899" s="70"/>
      <c r="AB1899" s="70"/>
      <c r="AC1899" s="70"/>
      <c r="AD1899" s="70"/>
      <c r="AE1899" s="70"/>
      <c r="AF1899" s="70"/>
      <c r="AG1899" s="70"/>
      <c r="AH1899" s="70"/>
      <c r="AI1899" s="70"/>
      <c r="AJ1899" s="70"/>
      <c r="AK1899" s="70"/>
      <c r="AL1899" s="70"/>
      <c r="AM1899" s="70"/>
      <c r="AN1899" s="70"/>
      <c r="AO1899" s="70"/>
      <c r="AP1899" s="70"/>
      <c r="AQ1899" s="70"/>
      <c r="AR1899" s="70"/>
      <c r="AS1899" s="70"/>
      <c r="AT1899" s="70"/>
      <c r="AU1899" s="70"/>
      <c r="AV1899" s="70"/>
      <c r="AW1899" s="70"/>
      <c r="AX1899" s="70"/>
      <c r="AY1899" s="70"/>
      <c r="AZ1899" s="70"/>
      <c r="BA1899" s="70"/>
      <c r="BB1899" s="70"/>
      <c r="BC1899" s="70"/>
      <c r="BD1899" s="70"/>
      <c r="BE1899" s="70"/>
      <c r="BF1899" s="70"/>
      <c r="BG1899" s="70"/>
      <c r="BH1899" s="70"/>
      <c r="BI1899" s="70"/>
      <c r="BJ1899" s="70"/>
      <c r="BK1899" s="70"/>
      <c r="BL1899" s="70"/>
      <c r="BM1899" s="70"/>
      <c r="BN1899" s="70"/>
      <c r="BO1899" s="70"/>
      <c r="BP1899" s="70"/>
      <c r="BQ1899" s="70"/>
      <c r="BR1899" s="70"/>
      <c r="BS1899" s="70"/>
      <c r="BT1899" s="70"/>
      <c r="BU1899" s="70"/>
      <c r="BV1899" s="70"/>
      <c r="BW1899" s="70"/>
      <c r="BX1899" s="70"/>
      <c r="BY1899" s="70"/>
      <c r="BZ1899" s="70"/>
      <c r="CA1899" s="70"/>
    </row>
    <row r="1900" spans="2:79" s="67" customFormat="1" hidden="1">
      <c r="B1900" s="85"/>
      <c r="C1900" s="86"/>
      <c r="D1900" s="250"/>
      <c r="E1900" s="84"/>
      <c r="F1900" s="70"/>
      <c r="G1900" s="70"/>
      <c r="H1900" s="70"/>
      <c r="I1900" s="70"/>
      <c r="J1900" s="70"/>
      <c r="K1900" s="70"/>
      <c r="L1900" s="70"/>
      <c r="M1900" s="70"/>
      <c r="N1900" s="70"/>
      <c r="O1900" s="70"/>
      <c r="P1900" s="70"/>
      <c r="Q1900" s="70"/>
      <c r="R1900" s="70"/>
      <c r="S1900" s="70"/>
      <c r="T1900" s="70"/>
      <c r="U1900" s="70"/>
      <c r="V1900" s="70"/>
      <c r="W1900" s="70"/>
      <c r="X1900" s="70"/>
      <c r="Y1900" s="70"/>
      <c r="Z1900" s="70"/>
      <c r="AA1900" s="70"/>
      <c r="AB1900" s="70"/>
      <c r="AC1900" s="70"/>
      <c r="AD1900" s="70"/>
      <c r="AE1900" s="70"/>
      <c r="AF1900" s="70"/>
      <c r="AG1900" s="70"/>
      <c r="AH1900" s="70"/>
      <c r="AI1900" s="70"/>
      <c r="AJ1900" s="70"/>
      <c r="AK1900" s="70"/>
      <c r="AL1900" s="70"/>
      <c r="AM1900" s="70"/>
      <c r="AN1900" s="70"/>
      <c r="AO1900" s="70"/>
      <c r="AP1900" s="70"/>
      <c r="AQ1900" s="70"/>
      <c r="AR1900" s="70"/>
      <c r="AS1900" s="70"/>
      <c r="AT1900" s="70"/>
      <c r="AU1900" s="70"/>
      <c r="AV1900" s="70"/>
      <c r="AW1900" s="70"/>
      <c r="AX1900" s="70"/>
      <c r="AY1900" s="70"/>
      <c r="AZ1900" s="70"/>
      <c r="BA1900" s="70"/>
      <c r="BB1900" s="70"/>
      <c r="BC1900" s="70"/>
      <c r="BD1900" s="70"/>
      <c r="BE1900" s="70"/>
      <c r="BF1900" s="70"/>
      <c r="BG1900" s="70"/>
      <c r="BH1900" s="70"/>
      <c r="BI1900" s="70"/>
      <c r="BJ1900" s="70"/>
      <c r="BK1900" s="70"/>
      <c r="BL1900" s="70"/>
      <c r="BM1900" s="70"/>
      <c r="BN1900" s="70"/>
      <c r="BO1900" s="70"/>
      <c r="BP1900" s="70"/>
      <c r="BQ1900" s="70"/>
      <c r="BR1900" s="70"/>
      <c r="BS1900" s="70"/>
      <c r="BT1900" s="70"/>
      <c r="BU1900" s="70"/>
      <c r="BV1900" s="70"/>
      <c r="BW1900" s="70"/>
      <c r="BX1900" s="70"/>
      <c r="BY1900" s="70"/>
      <c r="BZ1900" s="70"/>
      <c r="CA1900" s="70"/>
    </row>
    <row r="1901" spans="2:79" s="67" customFormat="1" hidden="1">
      <c r="B1901" s="85"/>
      <c r="C1901" s="86"/>
      <c r="D1901" s="250"/>
      <c r="E1901" s="84"/>
      <c r="F1901" s="70"/>
      <c r="G1901" s="70"/>
      <c r="H1901" s="70"/>
      <c r="I1901" s="70"/>
      <c r="J1901" s="70"/>
      <c r="K1901" s="70"/>
      <c r="L1901" s="70"/>
      <c r="M1901" s="70"/>
      <c r="N1901" s="70"/>
      <c r="O1901" s="70"/>
      <c r="P1901" s="70"/>
      <c r="Q1901" s="70"/>
      <c r="R1901" s="70"/>
      <c r="S1901" s="70"/>
      <c r="T1901" s="70"/>
      <c r="U1901" s="70"/>
      <c r="V1901" s="70"/>
      <c r="W1901" s="70"/>
      <c r="X1901" s="70"/>
      <c r="Y1901" s="70"/>
      <c r="Z1901" s="70"/>
      <c r="AA1901" s="70"/>
      <c r="AB1901" s="70"/>
      <c r="AC1901" s="70"/>
      <c r="AD1901" s="70"/>
      <c r="AE1901" s="70"/>
      <c r="AF1901" s="70"/>
      <c r="AG1901" s="70"/>
      <c r="AH1901" s="70"/>
      <c r="AI1901" s="70"/>
      <c r="AJ1901" s="70"/>
      <c r="AK1901" s="70"/>
      <c r="AL1901" s="70"/>
      <c r="AM1901" s="70"/>
      <c r="AN1901" s="70"/>
      <c r="AO1901" s="70"/>
      <c r="AP1901" s="70"/>
      <c r="AQ1901" s="70"/>
      <c r="AR1901" s="70"/>
      <c r="AS1901" s="70"/>
      <c r="AT1901" s="70"/>
      <c r="AU1901" s="70"/>
      <c r="AV1901" s="70"/>
      <c r="AW1901" s="70"/>
      <c r="AX1901" s="70"/>
      <c r="AY1901" s="70"/>
      <c r="AZ1901" s="70"/>
      <c r="BA1901" s="70"/>
      <c r="BB1901" s="70"/>
      <c r="BC1901" s="70"/>
      <c r="BD1901" s="70"/>
      <c r="BE1901" s="70"/>
      <c r="BF1901" s="70"/>
      <c r="BG1901" s="70"/>
      <c r="BH1901" s="70"/>
      <c r="BI1901" s="70"/>
      <c r="BJ1901" s="70"/>
      <c r="BK1901" s="70"/>
      <c r="BL1901" s="70"/>
      <c r="BM1901" s="70"/>
      <c r="BN1901" s="70"/>
      <c r="BO1901" s="70"/>
      <c r="BP1901" s="70"/>
      <c r="BQ1901" s="70"/>
      <c r="BR1901" s="70"/>
      <c r="BS1901" s="70"/>
      <c r="BT1901" s="70"/>
      <c r="BU1901" s="70"/>
      <c r="BV1901" s="70"/>
      <c r="BW1901" s="70"/>
      <c r="BX1901" s="70"/>
      <c r="BY1901" s="70"/>
      <c r="BZ1901" s="70"/>
      <c r="CA1901" s="70"/>
    </row>
    <row r="1902" spans="2:79" s="67" customFormat="1" hidden="1">
      <c r="B1902" s="85"/>
      <c r="C1902" s="86"/>
      <c r="D1902" s="250"/>
      <c r="E1902" s="84"/>
      <c r="F1902" s="70"/>
      <c r="G1902" s="70"/>
      <c r="H1902" s="70"/>
      <c r="I1902" s="70"/>
      <c r="J1902" s="70"/>
      <c r="K1902" s="70"/>
      <c r="L1902" s="70"/>
      <c r="M1902" s="70"/>
      <c r="N1902" s="70"/>
      <c r="O1902" s="70"/>
      <c r="P1902" s="70"/>
      <c r="Q1902" s="70"/>
      <c r="R1902" s="70"/>
      <c r="S1902" s="70"/>
      <c r="T1902" s="70"/>
      <c r="U1902" s="70"/>
      <c r="V1902" s="70"/>
      <c r="W1902" s="70"/>
      <c r="X1902" s="70"/>
      <c r="Y1902" s="70"/>
      <c r="Z1902" s="70"/>
      <c r="AA1902" s="70"/>
      <c r="AB1902" s="70"/>
      <c r="AC1902" s="70"/>
      <c r="AD1902" s="70"/>
      <c r="AE1902" s="70"/>
      <c r="AF1902" s="70"/>
      <c r="AG1902" s="70"/>
      <c r="AH1902" s="70"/>
      <c r="AI1902" s="70"/>
      <c r="AJ1902" s="70"/>
      <c r="AK1902" s="70"/>
      <c r="AL1902" s="70"/>
      <c r="AM1902" s="70"/>
      <c r="AN1902" s="70"/>
      <c r="AO1902" s="70"/>
      <c r="AP1902" s="70"/>
      <c r="AQ1902" s="70"/>
      <c r="AR1902" s="70"/>
      <c r="AS1902" s="70"/>
      <c r="AT1902" s="70"/>
      <c r="AU1902" s="70"/>
      <c r="AV1902" s="70"/>
      <c r="AW1902" s="70"/>
      <c r="AX1902" s="70"/>
      <c r="AY1902" s="70"/>
      <c r="AZ1902" s="70"/>
      <c r="BA1902" s="70"/>
      <c r="BB1902" s="70"/>
      <c r="BC1902" s="70"/>
      <c r="BD1902" s="70"/>
      <c r="BE1902" s="70"/>
      <c r="BF1902" s="70"/>
      <c r="BG1902" s="70"/>
      <c r="BH1902" s="70"/>
      <c r="BI1902" s="70"/>
      <c r="BJ1902" s="70"/>
      <c r="BK1902" s="70"/>
      <c r="BL1902" s="70"/>
      <c r="BM1902" s="70"/>
      <c r="BN1902" s="70"/>
      <c r="BO1902" s="70"/>
      <c r="BP1902" s="70"/>
      <c r="BQ1902" s="70"/>
      <c r="BR1902" s="70"/>
      <c r="BS1902" s="70"/>
      <c r="BT1902" s="70"/>
      <c r="BU1902" s="70"/>
      <c r="BV1902" s="70"/>
      <c r="BW1902" s="70"/>
      <c r="BX1902" s="70"/>
      <c r="BY1902" s="70"/>
      <c r="BZ1902" s="70"/>
      <c r="CA1902" s="70"/>
    </row>
    <row r="1903" spans="2:79" s="67" customFormat="1" hidden="1">
      <c r="B1903" s="85"/>
      <c r="C1903" s="86"/>
      <c r="D1903" s="250"/>
      <c r="E1903" s="84"/>
      <c r="F1903" s="70"/>
      <c r="G1903" s="70"/>
      <c r="H1903" s="70"/>
      <c r="I1903" s="70"/>
      <c r="J1903" s="70"/>
      <c r="K1903" s="70"/>
      <c r="L1903" s="70"/>
      <c r="M1903" s="70"/>
      <c r="N1903" s="70"/>
      <c r="O1903" s="70"/>
      <c r="P1903" s="70"/>
      <c r="Q1903" s="70"/>
      <c r="R1903" s="70"/>
      <c r="S1903" s="70"/>
      <c r="T1903" s="70"/>
      <c r="U1903" s="70"/>
      <c r="V1903" s="70"/>
      <c r="W1903" s="70"/>
      <c r="X1903" s="70"/>
      <c r="Y1903" s="70"/>
      <c r="Z1903" s="70"/>
      <c r="AA1903" s="70"/>
      <c r="AB1903" s="70"/>
      <c r="AC1903" s="70"/>
      <c r="AD1903" s="70"/>
      <c r="AE1903" s="70"/>
      <c r="AF1903" s="70"/>
      <c r="AG1903" s="70"/>
      <c r="AH1903" s="70"/>
      <c r="AI1903" s="70"/>
      <c r="AJ1903" s="70"/>
      <c r="AK1903" s="70"/>
      <c r="AL1903" s="70"/>
      <c r="AM1903" s="70"/>
      <c r="AN1903" s="70"/>
      <c r="AO1903" s="70"/>
      <c r="AP1903" s="70"/>
      <c r="AQ1903" s="70"/>
      <c r="AR1903" s="70"/>
      <c r="AS1903" s="70"/>
      <c r="AT1903" s="70"/>
      <c r="AU1903" s="70"/>
      <c r="AV1903" s="70"/>
      <c r="AW1903" s="70"/>
      <c r="AX1903" s="70"/>
      <c r="AY1903" s="70"/>
      <c r="AZ1903" s="70"/>
      <c r="BA1903" s="70"/>
      <c r="BB1903" s="70"/>
      <c r="BC1903" s="70"/>
      <c r="BD1903" s="70"/>
      <c r="BE1903" s="70"/>
      <c r="BF1903" s="70"/>
      <c r="BG1903" s="70"/>
      <c r="BH1903" s="70"/>
      <c r="BI1903" s="70"/>
      <c r="BJ1903" s="70"/>
      <c r="BK1903" s="70"/>
      <c r="BL1903" s="70"/>
      <c r="BM1903" s="70"/>
      <c r="BN1903" s="70"/>
      <c r="BO1903" s="70"/>
      <c r="BP1903" s="70"/>
      <c r="BQ1903" s="70"/>
      <c r="BR1903" s="70"/>
      <c r="BS1903" s="70"/>
      <c r="BT1903" s="70"/>
      <c r="BU1903" s="70"/>
      <c r="BV1903" s="70"/>
      <c r="BW1903" s="70"/>
      <c r="BX1903" s="70"/>
      <c r="BY1903" s="70"/>
      <c r="BZ1903" s="70"/>
      <c r="CA1903" s="70"/>
    </row>
    <row r="1904" spans="2:79" s="67" customFormat="1" hidden="1">
      <c r="B1904" s="85"/>
      <c r="C1904" s="86"/>
      <c r="D1904" s="250"/>
      <c r="E1904" s="84"/>
      <c r="F1904" s="70"/>
      <c r="G1904" s="70"/>
      <c r="H1904" s="70"/>
      <c r="I1904" s="70"/>
      <c r="J1904" s="70"/>
      <c r="K1904" s="70"/>
      <c r="L1904" s="70"/>
      <c r="M1904" s="70"/>
      <c r="N1904" s="70"/>
      <c r="O1904" s="70"/>
      <c r="P1904" s="70"/>
      <c r="Q1904" s="70"/>
      <c r="R1904" s="70"/>
      <c r="S1904" s="70"/>
      <c r="T1904" s="70"/>
      <c r="U1904" s="70"/>
      <c r="V1904" s="70"/>
      <c r="W1904" s="70"/>
      <c r="X1904" s="70"/>
      <c r="Y1904" s="70"/>
      <c r="Z1904" s="70"/>
      <c r="AA1904" s="70"/>
      <c r="AB1904" s="70"/>
      <c r="AC1904" s="70"/>
      <c r="AD1904" s="70"/>
      <c r="AE1904" s="70"/>
      <c r="AF1904" s="70"/>
      <c r="AG1904" s="70"/>
      <c r="AH1904" s="70"/>
      <c r="AI1904" s="70"/>
      <c r="AJ1904" s="70"/>
      <c r="AK1904" s="70"/>
      <c r="AL1904" s="70"/>
      <c r="AM1904" s="70"/>
      <c r="AN1904" s="70"/>
      <c r="AO1904" s="70"/>
      <c r="AP1904" s="70"/>
      <c r="AQ1904" s="70"/>
      <c r="AR1904" s="70"/>
      <c r="AS1904" s="70"/>
      <c r="AT1904" s="70"/>
      <c r="AU1904" s="70"/>
      <c r="AV1904" s="70"/>
      <c r="AW1904" s="70"/>
      <c r="AX1904" s="70"/>
      <c r="AY1904" s="70"/>
      <c r="AZ1904" s="70"/>
      <c r="BA1904" s="70"/>
      <c r="BB1904" s="70"/>
      <c r="BC1904" s="70"/>
      <c r="BD1904" s="70"/>
      <c r="BE1904" s="70"/>
      <c r="BF1904" s="70"/>
      <c r="BG1904" s="70"/>
      <c r="BH1904" s="70"/>
      <c r="BI1904" s="70"/>
      <c r="BJ1904" s="70"/>
      <c r="BK1904" s="70"/>
      <c r="BL1904" s="70"/>
      <c r="BM1904" s="70"/>
      <c r="BN1904" s="70"/>
      <c r="BO1904" s="70"/>
      <c r="BP1904" s="70"/>
      <c r="BQ1904" s="70"/>
      <c r="BR1904" s="70"/>
      <c r="BS1904" s="70"/>
      <c r="BT1904" s="70"/>
      <c r="BU1904" s="70"/>
      <c r="BV1904" s="70"/>
      <c r="BW1904" s="70"/>
      <c r="BX1904" s="70"/>
      <c r="BY1904" s="70"/>
      <c r="BZ1904" s="70"/>
      <c r="CA1904" s="70"/>
    </row>
    <row r="1905" spans="2:79" s="67" customFormat="1" hidden="1">
      <c r="B1905" s="85"/>
      <c r="C1905" s="86"/>
      <c r="D1905" s="250"/>
      <c r="E1905" s="84"/>
      <c r="F1905" s="70"/>
      <c r="G1905" s="70"/>
      <c r="H1905" s="70"/>
      <c r="I1905" s="70"/>
      <c r="J1905" s="70"/>
      <c r="K1905" s="70"/>
      <c r="L1905" s="70"/>
      <c r="M1905" s="70"/>
      <c r="N1905" s="70"/>
      <c r="O1905" s="70"/>
      <c r="P1905" s="70"/>
      <c r="Q1905" s="70"/>
      <c r="R1905" s="70"/>
      <c r="S1905" s="70"/>
      <c r="T1905" s="70"/>
      <c r="U1905" s="70"/>
      <c r="V1905" s="70"/>
      <c r="W1905" s="70"/>
      <c r="X1905" s="70"/>
      <c r="Y1905" s="70"/>
      <c r="Z1905" s="70"/>
      <c r="AA1905" s="70"/>
      <c r="AB1905" s="70"/>
      <c r="AC1905" s="70"/>
      <c r="AD1905" s="70"/>
      <c r="AE1905" s="70"/>
      <c r="AF1905" s="70"/>
      <c r="AG1905" s="70"/>
      <c r="AH1905" s="70"/>
      <c r="AI1905" s="70"/>
      <c r="AJ1905" s="70"/>
      <c r="AK1905" s="70"/>
      <c r="AL1905" s="70"/>
      <c r="AM1905" s="70"/>
      <c r="AN1905" s="70"/>
      <c r="AO1905" s="70"/>
      <c r="AP1905" s="70"/>
      <c r="AQ1905" s="70"/>
      <c r="AR1905" s="70"/>
      <c r="AS1905" s="70"/>
      <c r="AT1905" s="70"/>
      <c r="AU1905" s="70"/>
      <c r="AV1905" s="70"/>
      <c r="AW1905" s="70"/>
      <c r="AX1905" s="70"/>
      <c r="AY1905" s="70"/>
      <c r="AZ1905" s="70"/>
      <c r="BA1905" s="70"/>
      <c r="BB1905" s="70"/>
      <c r="BC1905" s="70"/>
      <c r="BD1905" s="70"/>
      <c r="BE1905" s="70"/>
      <c r="BF1905" s="70"/>
      <c r="BG1905" s="70"/>
      <c r="BH1905" s="70"/>
      <c r="BI1905" s="70"/>
      <c r="BJ1905" s="70"/>
      <c r="BK1905" s="70"/>
      <c r="BL1905" s="70"/>
      <c r="BM1905" s="70"/>
      <c r="BN1905" s="70"/>
      <c r="BO1905" s="70"/>
      <c r="BP1905" s="70"/>
      <c r="BQ1905" s="70"/>
      <c r="BR1905" s="70"/>
      <c r="BS1905" s="70"/>
      <c r="BT1905" s="70"/>
      <c r="BU1905" s="70"/>
      <c r="BV1905" s="70"/>
      <c r="BW1905" s="70"/>
      <c r="BX1905" s="70"/>
      <c r="BY1905" s="70"/>
      <c r="BZ1905" s="70"/>
      <c r="CA1905" s="70"/>
    </row>
    <row r="1906" spans="2:79" s="67" customFormat="1" hidden="1">
      <c r="B1906" s="85"/>
      <c r="C1906" s="86"/>
      <c r="D1906" s="250"/>
      <c r="E1906" s="84"/>
      <c r="F1906" s="70"/>
      <c r="G1906" s="70"/>
      <c r="H1906" s="70"/>
      <c r="I1906" s="70"/>
      <c r="J1906" s="70"/>
      <c r="K1906" s="70"/>
      <c r="L1906" s="70"/>
      <c r="M1906" s="70"/>
      <c r="N1906" s="70"/>
      <c r="O1906" s="70"/>
      <c r="P1906" s="70"/>
      <c r="Q1906" s="70"/>
      <c r="R1906" s="70"/>
      <c r="S1906" s="70"/>
      <c r="T1906" s="70"/>
      <c r="U1906" s="70"/>
      <c r="V1906" s="70"/>
      <c r="W1906" s="70"/>
      <c r="X1906" s="70"/>
      <c r="Y1906" s="70"/>
      <c r="Z1906" s="70"/>
      <c r="AA1906" s="70"/>
      <c r="AB1906" s="70"/>
      <c r="AC1906" s="70"/>
      <c r="AD1906" s="70"/>
      <c r="AE1906" s="70"/>
      <c r="AF1906" s="70"/>
      <c r="AG1906" s="70"/>
      <c r="AH1906" s="70"/>
      <c r="AI1906" s="70"/>
      <c r="AJ1906" s="70"/>
      <c r="AK1906" s="70"/>
      <c r="AL1906" s="70"/>
      <c r="AM1906" s="70"/>
      <c r="AN1906" s="70"/>
      <c r="AO1906" s="70"/>
      <c r="AP1906" s="70"/>
      <c r="AQ1906" s="70"/>
      <c r="AR1906" s="70"/>
      <c r="AS1906" s="70"/>
      <c r="AT1906" s="70"/>
      <c r="AU1906" s="70"/>
      <c r="AV1906" s="70"/>
      <c r="AW1906" s="70"/>
      <c r="AX1906" s="70"/>
      <c r="AY1906" s="70"/>
      <c r="AZ1906" s="70"/>
      <c r="BA1906" s="70"/>
      <c r="BB1906" s="70"/>
      <c r="BC1906" s="70"/>
      <c r="BD1906" s="70"/>
      <c r="BE1906" s="70"/>
      <c r="BF1906" s="70"/>
      <c r="BG1906" s="70"/>
      <c r="BH1906" s="70"/>
      <c r="BI1906" s="70"/>
      <c r="BJ1906" s="70"/>
      <c r="BK1906" s="70"/>
      <c r="BL1906" s="70"/>
      <c r="BM1906" s="70"/>
      <c r="BN1906" s="70"/>
      <c r="BO1906" s="70"/>
      <c r="BP1906" s="70"/>
      <c r="BQ1906" s="70"/>
      <c r="BR1906" s="70"/>
      <c r="BS1906" s="70"/>
      <c r="BT1906" s="70"/>
      <c r="BU1906" s="70"/>
      <c r="BV1906" s="70"/>
      <c r="BW1906" s="70"/>
      <c r="BX1906" s="70"/>
      <c r="BY1906" s="70"/>
      <c r="BZ1906" s="70"/>
      <c r="CA1906" s="70"/>
    </row>
    <row r="1907" spans="2:79" s="67" customFormat="1" hidden="1">
      <c r="B1907" s="85"/>
      <c r="C1907" s="86"/>
      <c r="D1907" s="250"/>
      <c r="E1907" s="84"/>
      <c r="F1907" s="70"/>
      <c r="G1907" s="70"/>
      <c r="H1907" s="70"/>
      <c r="I1907" s="70"/>
      <c r="J1907" s="70"/>
      <c r="K1907" s="70"/>
      <c r="L1907" s="70"/>
      <c r="M1907" s="70"/>
      <c r="N1907" s="70"/>
      <c r="O1907" s="70"/>
      <c r="P1907" s="70"/>
      <c r="Q1907" s="70"/>
      <c r="R1907" s="70"/>
      <c r="S1907" s="70"/>
      <c r="T1907" s="70"/>
      <c r="U1907" s="70"/>
      <c r="V1907" s="70"/>
      <c r="W1907" s="70"/>
      <c r="X1907" s="70"/>
      <c r="Y1907" s="70"/>
      <c r="Z1907" s="70"/>
      <c r="AA1907" s="70"/>
      <c r="AB1907" s="70"/>
      <c r="AC1907" s="70"/>
      <c r="AD1907" s="70"/>
      <c r="AE1907" s="70"/>
      <c r="AF1907" s="70"/>
      <c r="AG1907" s="70"/>
      <c r="AH1907" s="70"/>
      <c r="AI1907" s="70"/>
      <c r="AJ1907" s="70"/>
      <c r="AK1907" s="70"/>
      <c r="AL1907" s="70"/>
      <c r="AM1907" s="70"/>
      <c r="AN1907" s="70"/>
      <c r="AO1907" s="70"/>
      <c r="AP1907" s="70"/>
      <c r="AQ1907" s="70"/>
      <c r="AR1907" s="70"/>
      <c r="AS1907" s="70"/>
      <c r="AT1907" s="70"/>
      <c r="AU1907" s="70"/>
      <c r="AV1907" s="70"/>
      <c r="AW1907" s="70"/>
      <c r="AX1907" s="70"/>
      <c r="AY1907" s="70"/>
      <c r="AZ1907" s="70"/>
      <c r="BA1907" s="70"/>
      <c r="BB1907" s="70"/>
      <c r="BC1907" s="70"/>
      <c r="BD1907" s="70"/>
      <c r="BE1907" s="70"/>
      <c r="BF1907" s="70"/>
      <c r="BG1907" s="70"/>
      <c r="BH1907" s="70"/>
      <c r="BI1907" s="70"/>
      <c r="BJ1907" s="70"/>
      <c r="BK1907" s="70"/>
      <c r="BL1907" s="70"/>
      <c r="BM1907" s="70"/>
      <c r="BN1907" s="70"/>
      <c r="BO1907" s="70"/>
      <c r="BP1907" s="70"/>
      <c r="BQ1907" s="70"/>
      <c r="BR1907" s="70"/>
      <c r="BS1907" s="70"/>
      <c r="BT1907" s="70"/>
      <c r="BU1907" s="70"/>
      <c r="BV1907" s="70"/>
      <c r="BW1907" s="70"/>
      <c r="BX1907" s="70"/>
      <c r="BY1907" s="70"/>
      <c r="BZ1907" s="70"/>
      <c r="CA1907" s="70"/>
    </row>
    <row r="1908" spans="2:79" s="67" customFormat="1" hidden="1">
      <c r="B1908" s="85"/>
      <c r="C1908" s="86"/>
      <c r="D1908" s="250"/>
      <c r="E1908" s="84"/>
      <c r="F1908" s="70"/>
      <c r="G1908" s="70"/>
      <c r="H1908" s="70"/>
      <c r="I1908" s="70"/>
      <c r="J1908" s="70"/>
      <c r="K1908" s="70"/>
      <c r="L1908" s="70"/>
      <c r="M1908" s="70"/>
      <c r="N1908" s="70"/>
      <c r="O1908" s="70"/>
      <c r="P1908" s="70"/>
      <c r="Q1908" s="70"/>
      <c r="R1908" s="70"/>
      <c r="S1908" s="70"/>
      <c r="T1908" s="70"/>
      <c r="U1908" s="70"/>
      <c r="V1908" s="70"/>
      <c r="W1908" s="70"/>
      <c r="X1908" s="70"/>
      <c r="Y1908" s="70"/>
      <c r="Z1908" s="70"/>
      <c r="AA1908" s="70"/>
      <c r="AB1908" s="70"/>
      <c r="AC1908" s="70"/>
      <c r="AD1908" s="70"/>
      <c r="AE1908" s="70"/>
      <c r="AF1908" s="70"/>
      <c r="AG1908" s="70"/>
      <c r="AH1908" s="70"/>
      <c r="AI1908" s="70"/>
      <c r="AJ1908" s="70"/>
      <c r="AK1908" s="70"/>
      <c r="AL1908" s="70"/>
      <c r="AM1908" s="70"/>
      <c r="AN1908" s="70"/>
      <c r="AO1908" s="70"/>
      <c r="AP1908" s="70"/>
      <c r="AQ1908" s="70"/>
      <c r="AR1908" s="70"/>
      <c r="AS1908" s="70"/>
      <c r="AT1908" s="70"/>
      <c r="AU1908" s="70"/>
      <c r="AV1908" s="70"/>
      <c r="AW1908" s="70"/>
      <c r="AX1908" s="70"/>
      <c r="AY1908" s="70"/>
      <c r="AZ1908" s="70"/>
      <c r="BA1908" s="70"/>
      <c r="BB1908" s="70"/>
      <c r="BC1908" s="70"/>
      <c r="BD1908" s="70"/>
      <c r="BE1908" s="70"/>
      <c r="BF1908" s="70"/>
      <c r="BG1908" s="70"/>
      <c r="BH1908" s="70"/>
      <c r="BI1908" s="70"/>
      <c r="BJ1908" s="70"/>
      <c r="BK1908" s="70"/>
      <c r="BL1908" s="70"/>
      <c r="BM1908" s="70"/>
      <c r="BN1908" s="70"/>
      <c r="BO1908" s="70"/>
      <c r="BP1908" s="70"/>
      <c r="BQ1908" s="70"/>
      <c r="BR1908" s="70"/>
      <c r="BS1908" s="70"/>
      <c r="BT1908" s="70"/>
      <c r="BU1908" s="70"/>
      <c r="BV1908" s="70"/>
      <c r="BW1908" s="70"/>
      <c r="BX1908" s="70"/>
      <c r="BY1908" s="70"/>
      <c r="BZ1908" s="70"/>
      <c r="CA1908" s="70"/>
    </row>
    <row r="1909" spans="2:79" s="67" customFormat="1" hidden="1">
      <c r="B1909" s="85"/>
      <c r="C1909" s="86"/>
      <c r="D1909" s="250"/>
      <c r="E1909" s="84"/>
      <c r="F1909" s="70"/>
      <c r="G1909" s="70"/>
      <c r="H1909" s="70"/>
      <c r="I1909" s="70"/>
      <c r="J1909" s="70"/>
      <c r="K1909" s="70"/>
      <c r="L1909" s="70"/>
      <c r="M1909" s="70"/>
      <c r="N1909" s="70"/>
      <c r="O1909" s="70"/>
      <c r="P1909" s="70"/>
      <c r="Q1909" s="70"/>
      <c r="R1909" s="70"/>
      <c r="S1909" s="70"/>
      <c r="T1909" s="70"/>
      <c r="U1909" s="70"/>
      <c r="V1909" s="70"/>
      <c r="W1909" s="70"/>
      <c r="X1909" s="70"/>
      <c r="Y1909" s="70"/>
      <c r="Z1909" s="70"/>
      <c r="AA1909" s="70"/>
      <c r="AB1909" s="70"/>
      <c r="AC1909" s="70"/>
      <c r="AD1909" s="70"/>
      <c r="AE1909" s="70"/>
      <c r="AF1909" s="70"/>
      <c r="AG1909" s="70"/>
      <c r="AH1909" s="70"/>
      <c r="AI1909" s="70"/>
      <c r="AJ1909" s="70"/>
      <c r="AK1909" s="70"/>
      <c r="AL1909" s="70"/>
      <c r="AM1909" s="70"/>
      <c r="AN1909" s="70"/>
      <c r="AO1909" s="70"/>
      <c r="AP1909" s="70"/>
      <c r="AQ1909" s="70"/>
      <c r="AR1909" s="70"/>
      <c r="AS1909" s="70"/>
      <c r="AT1909" s="70"/>
      <c r="AU1909" s="70"/>
      <c r="AV1909" s="70"/>
      <c r="AW1909" s="70"/>
      <c r="AX1909" s="70"/>
      <c r="AY1909" s="70"/>
      <c r="AZ1909" s="70"/>
      <c r="BA1909" s="70"/>
      <c r="BB1909" s="70"/>
      <c r="BC1909" s="70"/>
      <c r="BD1909" s="70"/>
      <c r="BE1909" s="70"/>
      <c r="BF1909" s="70"/>
      <c r="BG1909" s="70"/>
      <c r="BH1909" s="70"/>
      <c r="BI1909" s="70"/>
      <c r="BJ1909" s="70"/>
      <c r="BK1909" s="70"/>
      <c r="BL1909" s="70"/>
      <c r="BM1909" s="70"/>
      <c r="BN1909" s="70"/>
      <c r="BO1909" s="70"/>
      <c r="BP1909" s="70"/>
      <c r="BQ1909" s="70"/>
      <c r="BR1909" s="70"/>
      <c r="BS1909" s="70"/>
      <c r="BT1909" s="70"/>
      <c r="BU1909" s="70"/>
      <c r="BV1909" s="70"/>
      <c r="BW1909" s="70"/>
      <c r="BX1909" s="70"/>
      <c r="BY1909" s="70"/>
      <c r="BZ1909" s="70"/>
      <c r="CA1909" s="70"/>
    </row>
    <row r="1910" spans="2:79" s="67" customFormat="1" hidden="1">
      <c r="B1910" s="85"/>
      <c r="C1910" s="86"/>
      <c r="D1910" s="250"/>
      <c r="E1910" s="84"/>
      <c r="F1910" s="70"/>
      <c r="G1910" s="70"/>
      <c r="H1910" s="70"/>
      <c r="I1910" s="70"/>
      <c r="J1910" s="70"/>
      <c r="K1910" s="70"/>
      <c r="L1910" s="70"/>
      <c r="M1910" s="70"/>
      <c r="N1910" s="70"/>
      <c r="O1910" s="70"/>
      <c r="P1910" s="70"/>
      <c r="Q1910" s="70"/>
      <c r="R1910" s="70"/>
      <c r="S1910" s="70"/>
      <c r="T1910" s="70"/>
      <c r="U1910" s="70"/>
      <c r="V1910" s="70"/>
      <c r="W1910" s="70"/>
      <c r="X1910" s="70"/>
      <c r="Y1910" s="70"/>
      <c r="Z1910" s="70"/>
      <c r="AA1910" s="70"/>
      <c r="AB1910" s="70"/>
      <c r="AC1910" s="70"/>
      <c r="AD1910" s="70"/>
      <c r="AE1910" s="70"/>
      <c r="AF1910" s="70"/>
      <c r="AG1910" s="70"/>
      <c r="AH1910" s="70"/>
      <c r="AI1910" s="70"/>
      <c r="AJ1910" s="70"/>
      <c r="AK1910" s="70"/>
      <c r="AL1910" s="70"/>
      <c r="AM1910" s="70"/>
      <c r="AN1910" s="70"/>
      <c r="AO1910" s="70"/>
      <c r="AP1910" s="70"/>
      <c r="AQ1910" s="70"/>
      <c r="AR1910" s="70"/>
      <c r="AS1910" s="70"/>
      <c r="AT1910" s="70"/>
      <c r="AU1910" s="70"/>
      <c r="AV1910" s="70"/>
      <c r="AW1910" s="70"/>
      <c r="AX1910" s="70"/>
      <c r="AY1910" s="70"/>
      <c r="AZ1910" s="70"/>
      <c r="BA1910" s="70"/>
      <c r="BB1910" s="70"/>
      <c r="BC1910" s="70"/>
      <c r="BD1910" s="70"/>
      <c r="BE1910" s="70"/>
      <c r="BF1910" s="70"/>
      <c r="BG1910" s="70"/>
      <c r="BH1910" s="70"/>
      <c r="BI1910" s="70"/>
      <c r="BJ1910" s="70"/>
      <c r="BK1910" s="70"/>
      <c r="BL1910" s="70"/>
      <c r="BM1910" s="70"/>
      <c r="BN1910" s="70"/>
      <c r="BO1910" s="70"/>
      <c r="BP1910" s="70"/>
      <c r="BQ1910" s="70"/>
      <c r="BR1910" s="70"/>
      <c r="BS1910" s="70"/>
      <c r="BT1910" s="70"/>
      <c r="BU1910" s="70"/>
      <c r="BV1910" s="70"/>
      <c r="BW1910" s="70"/>
      <c r="BX1910" s="70"/>
      <c r="BY1910" s="70"/>
      <c r="BZ1910" s="70"/>
      <c r="CA1910" s="70"/>
    </row>
    <row r="1911" spans="2:79" s="67" customFormat="1" hidden="1">
      <c r="B1911" s="85"/>
      <c r="C1911" s="86"/>
      <c r="D1911" s="250"/>
      <c r="E1911" s="84"/>
      <c r="F1911" s="70"/>
      <c r="G1911" s="70"/>
      <c r="H1911" s="70"/>
      <c r="I1911" s="70"/>
      <c r="J1911" s="70"/>
      <c r="K1911" s="70"/>
      <c r="L1911" s="70"/>
      <c r="M1911" s="70"/>
      <c r="N1911" s="70"/>
      <c r="O1911" s="70"/>
      <c r="P1911" s="70"/>
      <c r="Q1911" s="70"/>
      <c r="R1911" s="70"/>
      <c r="S1911" s="70"/>
      <c r="T1911" s="70"/>
      <c r="U1911" s="70"/>
      <c r="V1911" s="70"/>
      <c r="W1911" s="70"/>
      <c r="X1911" s="70"/>
      <c r="Y1911" s="70"/>
      <c r="Z1911" s="70"/>
      <c r="AA1911" s="70"/>
      <c r="AB1911" s="70"/>
      <c r="AC1911" s="70"/>
      <c r="AD1911" s="70"/>
      <c r="AE1911" s="70"/>
      <c r="AF1911" s="70"/>
      <c r="AG1911" s="70"/>
      <c r="AH1911" s="70"/>
      <c r="AI1911" s="70"/>
      <c r="AJ1911" s="70"/>
      <c r="AK1911" s="70"/>
      <c r="AL1911" s="70"/>
      <c r="AM1911" s="70"/>
      <c r="AN1911" s="70"/>
      <c r="AO1911" s="70"/>
      <c r="AP1911" s="70"/>
      <c r="AQ1911" s="70"/>
      <c r="AR1911" s="70"/>
      <c r="AS1911" s="70"/>
      <c r="AT1911" s="70"/>
      <c r="AU1911" s="70"/>
      <c r="AV1911" s="70"/>
      <c r="AW1911" s="70"/>
      <c r="AX1911" s="70"/>
      <c r="AY1911" s="70"/>
      <c r="AZ1911" s="70"/>
      <c r="BA1911" s="70"/>
      <c r="BB1911" s="70"/>
      <c r="BC1911" s="70"/>
      <c r="BD1911" s="70"/>
      <c r="BE1911" s="70"/>
      <c r="BF1911" s="70"/>
      <c r="BG1911" s="70"/>
      <c r="BH1911" s="70"/>
      <c r="BI1911" s="70"/>
      <c r="BJ1911" s="70"/>
      <c r="BK1911" s="70"/>
      <c r="BL1911" s="70"/>
      <c r="BM1911" s="70"/>
      <c r="BN1911" s="70"/>
      <c r="BO1911" s="70"/>
      <c r="BP1911" s="70"/>
      <c r="BQ1911" s="70"/>
      <c r="BR1911" s="70"/>
      <c r="BS1911" s="70"/>
      <c r="BT1911" s="70"/>
      <c r="BU1911" s="70"/>
      <c r="BV1911" s="70"/>
      <c r="BW1911" s="70"/>
      <c r="BX1911" s="70"/>
      <c r="BY1911" s="70"/>
      <c r="BZ1911" s="70"/>
      <c r="CA1911" s="70"/>
    </row>
    <row r="1912" spans="2:79" s="67" customFormat="1" hidden="1">
      <c r="B1912" s="85"/>
      <c r="C1912" s="86"/>
      <c r="D1912" s="250"/>
      <c r="E1912" s="84"/>
      <c r="F1912" s="70"/>
      <c r="G1912" s="70"/>
      <c r="H1912" s="70"/>
      <c r="I1912" s="70"/>
      <c r="J1912" s="70"/>
      <c r="K1912" s="70"/>
      <c r="L1912" s="70"/>
      <c r="M1912" s="70"/>
      <c r="N1912" s="70"/>
      <c r="O1912" s="70"/>
      <c r="P1912" s="70"/>
      <c r="Q1912" s="70"/>
      <c r="R1912" s="70"/>
      <c r="S1912" s="70"/>
      <c r="T1912" s="70"/>
      <c r="U1912" s="70"/>
      <c r="V1912" s="70"/>
      <c r="W1912" s="70"/>
      <c r="X1912" s="70"/>
      <c r="Y1912" s="70"/>
      <c r="Z1912" s="70"/>
      <c r="AA1912" s="70"/>
      <c r="AB1912" s="70"/>
      <c r="AC1912" s="70"/>
      <c r="AD1912" s="70"/>
      <c r="AE1912" s="70"/>
      <c r="AF1912" s="70"/>
      <c r="AG1912" s="70"/>
      <c r="AH1912" s="70"/>
      <c r="AI1912" s="70"/>
      <c r="AJ1912" s="70"/>
      <c r="AK1912" s="70"/>
      <c r="AL1912" s="70"/>
      <c r="AM1912" s="70"/>
      <c r="AN1912" s="70"/>
      <c r="AO1912" s="70"/>
      <c r="AP1912" s="70"/>
      <c r="AQ1912" s="70"/>
      <c r="AR1912" s="70"/>
      <c r="AS1912" s="70"/>
      <c r="AT1912" s="70"/>
      <c r="AU1912" s="70"/>
      <c r="AV1912" s="70"/>
      <c r="AW1912" s="70"/>
      <c r="AX1912" s="70"/>
      <c r="AY1912" s="70"/>
      <c r="AZ1912" s="70"/>
      <c r="BA1912" s="70"/>
      <c r="BB1912" s="70"/>
      <c r="BC1912" s="70"/>
      <c r="BD1912" s="70"/>
      <c r="BE1912" s="70"/>
      <c r="BF1912" s="70"/>
      <c r="BG1912" s="70"/>
      <c r="BH1912" s="70"/>
      <c r="BI1912" s="70"/>
      <c r="BJ1912" s="70"/>
      <c r="BK1912" s="70"/>
      <c r="BL1912" s="70"/>
      <c r="BM1912" s="70"/>
      <c r="BN1912" s="70"/>
      <c r="BO1912" s="70"/>
      <c r="BP1912" s="70"/>
      <c r="BQ1912" s="70"/>
      <c r="BR1912" s="70"/>
      <c r="BS1912" s="70"/>
      <c r="BT1912" s="70"/>
      <c r="BU1912" s="70"/>
      <c r="BV1912" s="70"/>
      <c r="BW1912" s="70"/>
      <c r="BX1912" s="70"/>
      <c r="BY1912" s="70"/>
      <c r="BZ1912" s="70"/>
      <c r="CA1912" s="70"/>
    </row>
    <row r="1913" spans="2:79" s="67" customFormat="1" hidden="1">
      <c r="B1913" s="85"/>
      <c r="C1913" s="86"/>
      <c r="D1913" s="250"/>
      <c r="E1913" s="84"/>
      <c r="F1913" s="70"/>
      <c r="G1913" s="70"/>
      <c r="H1913" s="70"/>
      <c r="I1913" s="70"/>
      <c r="J1913" s="70"/>
      <c r="K1913" s="70"/>
      <c r="L1913" s="70"/>
      <c r="M1913" s="70"/>
      <c r="N1913" s="70"/>
      <c r="O1913" s="70"/>
      <c r="P1913" s="70"/>
      <c r="Q1913" s="70"/>
      <c r="R1913" s="70"/>
      <c r="S1913" s="70"/>
      <c r="T1913" s="70"/>
      <c r="U1913" s="70"/>
      <c r="V1913" s="70"/>
      <c r="W1913" s="70"/>
      <c r="X1913" s="70"/>
      <c r="Y1913" s="70"/>
      <c r="Z1913" s="70"/>
      <c r="AA1913" s="70"/>
      <c r="AB1913" s="70"/>
      <c r="AC1913" s="70"/>
      <c r="AD1913" s="70"/>
      <c r="AE1913" s="70"/>
      <c r="AF1913" s="70"/>
      <c r="AG1913" s="70"/>
      <c r="AH1913" s="70"/>
      <c r="AI1913" s="70"/>
      <c r="AJ1913" s="70"/>
      <c r="AK1913" s="70"/>
      <c r="AL1913" s="70"/>
      <c r="AM1913" s="70"/>
      <c r="AN1913" s="70"/>
      <c r="AO1913" s="70"/>
      <c r="AP1913" s="70"/>
      <c r="AQ1913" s="70"/>
      <c r="AR1913" s="70"/>
      <c r="AS1913" s="70"/>
      <c r="AT1913" s="70"/>
      <c r="AU1913" s="70"/>
      <c r="AV1913" s="70"/>
      <c r="AW1913" s="70"/>
      <c r="AX1913" s="70"/>
      <c r="AY1913" s="70"/>
      <c r="AZ1913" s="70"/>
      <c r="BA1913" s="70"/>
      <c r="BB1913" s="70"/>
      <c r="BC1913" s="70"/>
      <c r="BD1913" s="70"/>
      <c r="BE1913" s="70"/>
      <c r="BF1913" s="70"/>
      <c r="BG1913" s="70"/>
      <c r="BH1913" s="70"/>
      <c r="BI1913" s="70"/>
      <c r="BJ1913" s="70"/>
      <c r="BK1913" s="70"/>
      <c r="BL1913" s="70"/>
      <c r="BM1913" s="70"/>
      <c r="BN1913" s="70"/>
      <c r="BO1913" s="70"/>
      <c r="BP1913" s="70"/>
      <c r="BQ1913" s="70"/>
      <c r="BR1913" s="70"/>
      <c r="BS1913" s="70"/>
      <c r="BT1913" s="70"/>
      <c r="BU1913" s="70"/>
      <c r="BV1913" s="70"/>
      <c r="BW1913" s="70"/>
      <c r="BX1913" s="70"/>
      <c r="BY1913" s="70"/>
      <c r="BZ1913" s="70"/>
      <c r="CA1913" s="70"/>
    </row>
    <row r="1914" spans="2:79" s="67" customFormat="1" hidden="1">
      <c r="B1914" s="85"/>
      <c r="C1914" s="86"/>
      <c r="D1914" s="250"/>
      <c r="E1914" s="84"/>
      <c r="F1914" s="70"/>
      <c r="G1914" s="70"/>
      <c r="H1914" s="70"/>
      <c r="I1914" s="70"/>
      <c r="J1914" s="70"/>
      <c r="K1914" s="70"/>
      <c r="L1914" s="70"/>
      <c r="M1914" s="70"/>
      <c r="N1914" s="70"/>
      <c r="O1914" s="70"/>
      <c r="P1914" s="70"/>
      <c r="Q1914" s="70"/>
      <c r="R1914" s="70"/>
      <c r="S1914" s="70"/>
      <c r="T1914" s="70"/>
      <c r="U1914" s="70"/>
      <c r="V1914" s="70"/>
      <c r="W1914" s="70"/>
      <c r="X1914" s="70"/>
      <c r="Y1914" s="70"/>
      <c r="Z1914" s="70"/>
      <c r="AA1914" s="70"/>
      <c r="AB1914" s="70"/>
      <c r="AC1914" s="70"/>
      <c r="AD1914" s="70"/>
      <c r="AE1914" s="70"/>
      <c r="AF1914" s="70"/>
      <c r="AG1914" s="70"/>
      <c r="AH1914" s="70"/>
      <c r="AI1914" s="70"/>
      <c r="AJ1914" s="70"/>
      <c r="AK1914" s="70"/>
      <c r="AL1914" s="70"/>
      <c r="AM1914" s="70"/>
      <c r="AN1914" s="70"/>
      <c r="AO1914" s="70"/>
      <c r="AP1914" s="70"/>
      <c r="AQ1914" s="70"/>
      <c r="AR1914" s="70"/>
      <c r="AS1914" s="70"/>
      <c r="AT1914" s="70"/>
      <c r="AU1914" s="70"/>
      <c r="AV1914" s="70"/>
      <c r="AW1914" s="70"/>
      <c r="AX1914" s="70"/>
      <c r="AY1914" s="70"/>
      <c r="AZ1914" s="70"/>
      <c r="BA1914" s="70"/>
      <c r="BB1914" s="70"/>
      <c r="BC1914" s="70"/>
      <c r="BD1914" s="70"/>
      <c r="BE1914" s="70"/>
      <c r="BF1914" s="70"/>
      <c r="BG1914" s="70"/>
      <c r="BH1914" s="70"/>
      <c r="BI1914" s="70"/>
      <c r="BJ1914" s="70"/>
      <c r="BK1914" s="70"/>
      <c r="BL1914" s="70"/>
      <c r="BM1914" s="70"/>
      <c r="BN1914" s="70"/>
      <c r="BO1914" s="70"/>
      <c r="BP1914" s="70"/>
      <c r="BQ1914" s="70"/>
      <c r="BR1914" s="70"/>
      <c r="BS1914" s="70"/>
      <c r="BT1914" s="70"/>
      <c r="BU1914" s="70"/>
      <c r="BV1914" s="70"/>
      <c r="BW1914" s="70"/>
      <c r="BX1914" s="70"/>
      <c r="BY1914" s="70"/>
      <c r="BZ1914" s="70"/>
      <c r="CA1914" s="70"/>
    </row>
    <row r="1915" spans="2:79" s="67" customFormat="1" hidden="1">
      <c r="B1915" s="85"/>
      <c r="C1915" s="86"/>
      <c r="D1915" s="250"/>
      <c r="E1915" s="84"/>
      <c r="F1915" s="70"/>
      <c r="G1915" s="70"/>
      <c r="H1915" s="70"/>
      <c r="I1915" s="70"/>
      <c r="J1915" s="70"/>
      <c r="K1915" s="70"/>
      <c r="L1915" s="70"/>
      <c r="M1915" s="70"/>
      <c r="N1915" s="70"/>
      <c r="O1915" s="70"/>
      <c r="P1915" s="70"/>
      <c r="Q1915" s="70"/>
      <c r="R1915" s="70"/>
      <c r="S1915" s="70"/>
      <c r="T1915" s="70"/>
      <c r="U1915" s="70"/>
      <c r="V1915" s="70"/>
      <c r="W1915" s="70"/>
      <c r="X1915" s="70"/>
      <c r="Y1915" s="70"/>
      <c r="Z1915" s="70"/>
      <c r="AA1915" s="70"/>
      <c r="AB1915" s="70"/>
      <c r="AC1915" s="70"/>
      <c r="AD1915" s="70"/>
      <c r="AE1915" s="70"/>
      <c r="AF1915" s="70"/>
      <c r="AG1915" s="70"/>
      <c r="AH1915" s="70"/>
      <c r="AI1915" s="70"/>
      <c r="AJ1915" s="70"/>
      <c r="AK1915" s="70"/>
      <c r="AL1915" s="70"/>
      <c r="AM1915" s="70"/>
      <c r="AN1915" s="70"/>
      <c r="AO1915" s="70"/>
      <c r="AP1915" s="70"/>
      <c r="AQ1915" s="70"/>
      <c r="AR1915" s="70"/>
      <c r="AS1915" s="70"/>
      <c r="AT1915" s="70"/>
      <c r="AU1915" s="70"/>
      <c r="AV1915" s="70"/>
      <c r="AW1915" s="70"/>
      <c r="AX1915" s="70"/>
      <c r="AY1915" s="70"/>
      <c r="AZ1915" s="70"/>
      <c r="BA1915" s="70"/>
      <c r="BB1915" s="70"/>
      <c r="BC1915" s="70"/>
      <c r="BD1915" s="70"/>
      <c r="BE1915" s="70"/>
      <c r="BF1915" s="70"/>
      <c r="BG1915" s="70"/>
      <c r="BH1915" s="70"/>
      <c r="BI1915" s="70"/>
      <c r="BJ1915" s="70"/>
      <c r="BK1915" s="70"/>
      <c r="BL1915" s="70"/>
      <c r="BM1915" s="70"/>
      <c r="BN1915" s="70"/>
      <c r="BO1915" s="70"/>
      <c r="BP1915" s="70"/>
      <c r="BQ1915" s="70"/>
      <c r="BR1915" s="70"/>
      <c r="BS1915" s="70"/>
      <c r="BT1915" s="70"/>
      <c r="BU1915" s="70"/>
      <c r="BV1915" s="70"/>
      <c r="BW1915" s="70"/>
      <c r="BX1915" s="70"/>
      <c r="BY1915" s="70"/>
      <c r="BZ1915" s="70"/>
      <c r="CA1915" s="70"/>
    </row>
    <row r="1916" spans="2:79" s="67" customFormat="1" hidden="1">
      <c r="B1916" s="85"/>
      <c r="C1916" s="86"/>
      <c r="D1916" s="250"/>
      <c r="E1916" s="84"/>
      <c r="F1916" s="70"/>
      <c r="G1916" s="70"/>
      <c r="H1916" s="70"/>
      <c r="I1916" s="70"/>
      <c r="J1916" s="70"/>
      <c r="K1916" s="70"/>
      <c r="L1916" s="70"/>
      <c r="M1916" s="70"/>
      <c r="N1916" s="70"/>
      <c r="O1916" s="70"/>
      <c r="P1916" s="70"/>
      <c r="Q1916" s="70"/>
      <c r="R1916" s="70"/>
      <c r="S1916" s="70"/>
      <c r="T1916" s="70"/>
      <c r="U1916" s="70"/>
      <c r="V1916" s="70"/>
      <c r="W1916" s="70"/>
      <c r="X1916" s="70"/>
      <c r="Y1916" s="70"/>
      <c r="Z1916" s="70"/>
      <c r="AA1916" s="70"/>
      <c r="AB1916" s="70"/>
      <c r="AC1916" s="70"/>
      <c r="AD1916" s="70"/>
      <c r="AE1916" s="70"/>
      <c r="AF1916" s="70"/>
      <c r="AG1916" s="70"/>
      <c r="AH1916" s="70"/>
      <c r="AI1916" s="70"/>
      <c r="AJ1916" s="70"/>
      <c r="AK1916" s="70"/>
      <c r="AL1916" s="70"/>
      <c r="AM1916" s="70"/>
      <c r="AN1916" s="70"/>
      <c r="AO1916" s="70"/>
      <c r="AP1916" s="70"/>
      <c r="AQ1916" s="70"/>
      <c r="AR1916" s="70"/>
      <c r="AS1916" s="70"/>
      <c r="AT1916" s="70"/>
      <c r="AU1916" s="70"/>
      <c r="AV1916" s="70"/>
      <c r="AW1916" s="70"/>
      <c r="AX1916" s="70"/>
      <c r="AY1916" s="70"/>
      <c r="AZ1916" s="70"/>
      <c r="BA1916" s="70"/>
      <c r="BB1916" s="70"/>
      <c r="BC1916" s="70"/>
      <c r="BD1916" s="70"/>
      <c r="BE1916" s="70"/>
      <c r="BF1916" s="70"/>
      <c r="BG1916" s="70"/>
      <c r="BH1916" s="70"/>
      <c r="BI1916" s="70"/>
      <c r="BJ1916" s="70"/>
      <c r="BK1916" s="70"/>
      <c r="BL1916" s="70"/>
      <c r="BM1916" s="70"/>
      <c r="BN1916" s="70"/>
      <c r="BO1916" s="70"/>
      <c r="BP1916" s="70"/>
      <c r="BQ1916" s="70"/>
      <c r="BR1916" s="70"/>
      <c r="BS1916" s="70"/>
      <c r="BT1916" s="70"/>
      <c r="BU1916" s="70"/>
      <c r="BV1916" s="70"/>
      <c r="BW1916" s="70"/>
      <c r="BX1916" s="70"/>
      <c r="BY1916" s="70"/>
      <c r="BZ1916" s="70"/>
      <c r="CA1916" s="70"/>
    </row>
    <row r="1917" spans="2:79" s="67" customFormat="1" hidden="1">
      <c r="B1917" s="85"/>
      <c r="C1917" s="86"/>
      <c r="D1917" s="250"/>
      <c r="E1917" s="84"/>
      <c r="F1917" s="70"/>
      <c r="G1917" s="70"/>
      <c r="H1917" s="70"/>
      <c r="I1917" s="70"/>
      <c r="J1917" s="70"/>
      <c r="K1917" s="70"/>
      <c r="L1917" s="70"/>
      <c r="M1917" s="70"/>
      <c r="N1917" s="70"/>
      <c r="O1917" s="70"/>
      <c r="P1917" s="70"/>
      <c r="Q1917" s="70"/>
      <c r="R1917" s="70"/>
      <c r="S1917" s="70"/>
      <c r="T1917" s="70"/>
      <c r="U1917" s="70"/>
      <c r="V1917" s="70"/>
      <c r="W1917" s="70"/>
      <c r="X1917" s="70"/>
      <c r="Y1917" s="70"/>
      <c r="Z1917" s="70"/>
      <c r="AA1917" s="70"/>
      <c r="AB1917" s="70"/>
      <c r="AC1917" s="70"/>
      <c r="AD1917" s="70"/>
      <c r="AE1917" s="70"/>
      <c r="AF1917" s="70"/>
      <c r="AG1917" s="70"/>
      <c r="AH1917" s="70"/>
      <c r="AI1917" s="70"/>
      <c r="AJ1917" s="70"/>
      <c r="AK1917" s="70"/>
      <c r="AL1917" s="70"/>
      <c r="AM1917" s="70"/>
      <c r="AN1917" s="70"/>
      <c r="AO1917" s="70"/>
      <c r="AP1917" s="70"/>
      <c r="AQ1917" s="70"/>
      <c r="AR1917" s="70"/>
      <c r="AS1917" s="70"/>
      <c r="AT1917" s="70"/>
      <c r="AU1917" s="70"/>
      <c r="AV1917" s="70"/>
      <c r="AW1917" s="70"/>
      <c r="AX1917" s="70"/>
      <c r="AY1917" s="70"/>
      <c r="AZ1917" s="70"/>
      <c r="BA1917" s="70"/>
      <c r="BB1917" s="70"/>
      <c r="BC1917" s="70"/>
      <c r="BD1917" s="70"/>
      <c r="BE1917" s="70"/>
      <c r="BF1917" s="70"/>
      <c r="BG1917" s="70"/>
      <c r="BH1917" s="70"/>
      <c r="BI1917" s="70"/>
      <c r="BJ1917" s="70"/>
      <c r="BK1917" s="70"/>
      <c r="BL1917" s="70"/>
      <c r="BM1917" s="70"/>
      <c r="BN1917" s="70"/>
      <c r="BO1917" s="70"/>
      <c r="BP1917" s="70"/>
      <c r="BQ1917" s="70"/>
      <c r="BR1917" s="70"/>
      <c r="BS1917" s="70"/>
      <c r="BT1917" s="70"/>
      <c r="BU1917" s="70"/>
      <c r="BV1917" s="70"/>
      <c r="BW1917" s="70"/>
      <c r="BX1917" s="70"/>
      <c r="BY1917" s="70"/>
      <c r="BZ1917" s="70"/>
      <c r="CA1917" s="70"/>
    </row>
    <row r="1918" spans="2:79" s="67" customFormat="1" hidden="1">
      <c r="B1918" s="85"/>
      <c r="C1918" s="86"/>
      <c r="D1918" s="250"/>
      <c r="E1918" s="84"/>
      <c r="F1918" s="70"/>
      <c r="G1918" s="70"/>
      <c r="H1918" s="70"/>
      <c r="I1918" s="70"/>
      <c r="J1918" s="70"/>
      <c r="K1918" s="70"/>
      <c r="L1918" s="70"/>
      <c r="M1918" s="70"/>
      <c r="N1918" s="70"/>
      <c r="O1918" s="70"/>
      <c r="P1918" s="70"/>
      <c r="Q1918" s="70"/>
      <c r="R1918" s="70"/>
      <c r="S1918" s="70"/>
      <c r="T1918" s="70"/>
      <c r="U1918" s="70"/>
      <c r="V1918" s="70"/>
      <c r="W1918" s="70"/>
      <c r="X1918" s="70"/>
      <c r="Y1918" s="70"/>
      <c r="Z1918" s="70"/>
      <c r="AA1918" s="70"/>
      <c r="AB1918" s="70"/>
      <c r="AC1918" s="70"/>
      <c r="AD1918" s="70"/>
      <c r="AE1918" s="70"/>
      <c r="AF1918" s="70"/>
      <c r="AG1918" s="70"/>
      <c r="AH1918" s="70"/>
      <c r="AI1918" s="70"/>
      <c r="AJ1918" s="70"/>
      <c r="AK1918" s="70"/>
      <c r="AL1918" s="70"/>
      <c r="AM1918" s="70"/>
      <c r="AN1918" s="70"/>
      <c r="AO1918" s="70"/>
      <c r="AP1918" s="70"/>
      <c r="AQ1918" s="70"/>
      <c r="AR1918" s="70"/>
      <c r="AS1918" s="70"/>
      <c r="AT1918" s="70"/>
      <c r="AU1918" s="70"/>
      <c r="AV1918" s="70"/>
      <c r="AW1918" s="70"/>
      <c r="AX1918" s="70"/>
      <c r="AY1918" s="70"/>
      <c r="AZ1918" s="70"/>
      <c r="BA1918" s="70"/>
      <c r="BB1918" s="70"/>
      <c r="BC1918" s="70"/>
      <c r="BD1918" s="70"/>
      <c r="BE1918" s="70"/>
      <c r="BF1918" s="70"/>
      <c r="BG1918" s="70"/>
      <c r="BH1918" s="70"/>
      <c r="BI1918" s="70"/>
      <c r="BJ1918" s="70"/>
      <c r="BK1918" s="70"/>
      <c r="BL1918" s="70"/>
      <c r="BM1918" s="70"/>
      <c r="BN1918" s="70"/>
      <c r="BO1918" s="70"/>
      <c r="BP1918" s="70"/>
      <c r="BQ1918" s="70"/>
      <c r="BR1918" s="70"/>
      <c r="BS1918" s="70"/>
      <c r="BT1918" s="70"/>
      <c r="BU1918" s="70"/>
      <c r="BV1918" s="70"/>
      <c r="BW1918" s="70"/>
      <c r="BX1918" s="70"/>
      <c r="BY1918" s="70"/>
      <c r="BZ1918" s="70"/>
      <c r="CA1918" s="70"/>
    </row>
    <row r="1919" spans="2:79" s="67" customFormat="1" hidden="1">
      <c r="B1919" s="85"/>
      <c r="C1919" s="86"/>
      <c r="D1919" s="250"/>
      <c r="E1919" s="84"/>
      <c r="F1919" s="70"/>
      <c r="G1919" s="70"/>
      <c r="H1919" s="70"/>
      <c r="I1919" s="70"/>
      <c r="J1919" s="70"/>
      <c r="K1919" s="70"/>
      <c r="L1919" s="70"/>
      <c r="M1919" s="70"/>
      <c r="N1919" s="70"/>
      <c r="O1919" s="70"/>
      <c r="P1919" s="70"/>
      <c r="Q1919" s="70"/>
      <c r="R1919" s="70"/>
      <c r="S1919" s="70"/>
      <c r="T1919" s="70"/>
      <c r="U1919" s="70"/>
      <c r="V1919" s="70"/>
      <c r="W1919" s="70"/>
      <c r="X1919" s="70"/>
      <c r="Y1919" s="70"/>
      <c r="Z1919" s="70"/>
      <c r="AA1919" s="70"/>
      <c r="AB1919" s="70"/>
      <c r="AC1919" s="70"/>
      <c r="AD1919" s="70"/>
      <c r="AE1919" s="70"/>
      <c r="AF1919" s="70"/>
      <c r="AG1919" s="70"/>
      <c r="AH1919" s="70"/>
      <c r="AI1919" s="70"/>
      <c r="AJ1919" s="70"/>
      <c r="AK1919" s="70"/>
      <c r="AL1919" s="70"/>
      <c r="AM1919" s="70"/>
      <c r="AN1919" s="70"/>
      <c r="AO1919" s="70"/>
      <c r="AP1919" s="70"/>
      <c r="AQ1919" s="70"/>
      <c r="AR1919" s="70"/>
      <c r="AS1919" s="70"/>
      <c r="AT1919" s="70"/>
      <c r="AU1919" s="70"/>
      <c r="AV1919" s="70"/>
      <c r="AW1919" s="70"/>
      <c r="AX1919" s="70"/>
      <c r="AY1919" s="70"/>
      <c r="AZ1919" s="70"/>
      <c r="BA1919" s="70"/>
      <c r="BB1919" s="70"/>
      <c r="BC1919" s="70"/>
      <c r="BD1919" s="70"/>
      <c r="BE1919" s="70"/>
      <c r="BF1919" s="70"/>
      <c r="BG1919" s="70"/>
      <c r="BH1919" s="70"/>
      <c r="BI1919" s="70"/>
      <c r="BJ1919" s="70"/>
      <c r="BK1919" s="70"/>
      <c r="BL1919" s="70"/>
      <c r="BM1919" s="70"/>
      <c r="BN1919" s="70"/>
      <c r="BO1919" s="70"/>
      <c r="BP1919" s="70"/>
      <c r="BQ1919" s="70"/>
      <c r="BR1919" s="70"/>
      <c r="BS1919" s="70"/>
      <c r="BT1919" s="70"/>
      <c r="BU1919" s="70"/>
      <c r="BV1919" s="70"/>
      <c r="BW1919" s="70"/>
      <c r="BX1919" s="70"/>
      <c r="BY1919" s="70"/>
      <c r="BZ1919" s="70"/>
      <c r="CA1919" s="70"/>
    </row>
    <row r="1920" spans="2:79" s="67" customFormat="1" hidden="1">
      <c r="B1920" s="85"/>
      <c r="C1920" s="86"/>
      <c r="D1920" s="250"/>
      <c r="E1920" s="84"/>
      <c r="F1920" s="70"/>
      <c r="G1920" s="70"/>
      <c r="H1920" s="70"/>
      <c r="I1920" s="70"/>
      <c r="J1920" s="70"/>
      <c r="K1920" s="70"/>
      <c r="L1920" s="70"/>
      <c r="M1920" s="70"/>
      <c r="N1920" s="70"/>
      <c r="O1920" s="70"/>
      <c r="P1920" s="70"/>
      <c r="Q1920" s="70"/>
      <c r="R1920" s="70"/>
      <c r="S1920" s="70"/>
      <c r="T1920" s="70"/>
      <c r="U1920" s="70"/>
      <c r="V1920" s="70"/>
      <c r="W1920" s="70"/>
      <c r="X1920" s="70"/>
      <c r="Y1920" s="70"/>
      <c r="Z1920" s="70"/>
      <c r="AA1920" s="70"/>
      <c r="AB1920" s="70"/>
      <c r="AC1920" s="70"/>
      <c r="AD1920" s="70"/>
      <c r="AE1920" s="70"/>
      <c r="AF1920" s="70"/>
      <c r="AG1920" s="70"/>
      <c r="AH1920" s="70"/>
      <c r="AI1920" s="70"/>
      <c r="AJ1920" s="70"/>
      <c r="AK1920" s="70"/>
      <c r="AL1920" s="70"/>
      <c r="AM1920" s="70"/>
      <c r="AN1920" s="70"/>
      <c r="AO1920" s="70"/>
      <c r="AP1920" s="70"/>
      <c r="AQ1920" s="70"/>
      <c r="AR1920" s="70"/>
      <c r="AS1920" s="70"/>
      <c r="AT1920" s="70"/>
      <c r="AU1920" s="70"/>
      <c r="AV1920" s="70"/>
      <c r="AW1920" s="70"/>
      <c r="AX1920" s="70"/>
      <c r="AY1920" s="70"/>
      <c r="AZ1920" s="70"/>
      <c r="BA1920" s="70"/>
      <c r="BB1920" s="70"/>
      <c r="BC1920" s="70"/>
      <c r="BD1920" s="70"/>
      <c r="BE1920" s="70"/>
      <c r="BF1920" s="70"/>
      <c r="BG1920" s="70"/>
      <c r="BH1920" s="70"/>
      <c r="BI1920" s="70"/>
      <c r="BJ1920" s="70"/>
      <c r="BK1920" s="70"/>
      <c r="BL1920" s="70"/>
      <c r="BM1920" s="70"/>
      <c r="BN1920" s="70"/>
      <c r="BO1920" s="70"/>
      <c r="BP1920" s="70"/>
      <c r="BQ1920" s="70"/>
      <c r="BR1920" s="70"/>
      <c r="BS1920" s="70"/>
      <c r="BT1920" s="70"/>
      <c r="BU1920" s="70"/>
      <c r="BV1920" s="70"/>
      <c r="BW1920" s="70"/>
      <c r="BX1920" s="70"/>
      <c r="BY1920" s="70"/>
      <c r="BZ1920" s="70"/>
      <c r="CA1920" s="70"/>
    </row>
    <row r="1921" spans="2:79" s="67" customFormat="1" hidden="1">
      <c r="B1921" s="85"/>
      <c r="C1921" s="86"/>
      <c r="D1921" s="250"/>
      <c r="E1921" s="84"/>
      <c r="F1921" s="70"/>
      <c r="G1921" s="70"/>
      <c r="H1921" s="70"/>
      <c r="I1921" s="70"/>
      <c r="J1921" s="70"/>
      <c r="K1921" s="70"/>
      <c r="L1921" s="70"/>
      <c r="M1921" s="70"/>
      <c r="N1921" s="70"/>
      <c r="O1921" s="70"/>
      <c r="P1921" s="70"/>
      <c r="Q1921" s="70"/>
      <c r="R1921" s="70"/>
      <c r="S1921" s="70"/>
      <c r="T1921" s="70"/>
      <c r="U1921" s="70"/>
      <c r="V1921" s="70"/>
      <c r="W1921" s="70"/>
      <c r="X1921" s="70"/>
      <c r="Y1921" s="70"/>
      <c r="Z1921" s="70"/>
      <c r="AA1921" s="70"/>
      <c r="AB1921" s="70"/>
      <c r="AC1921" s="70"/>
      <c r="AD1921" s="70"/>
      <c r="AE1921" s="70"/>
      <c r="AF1921" s="70"/>
      <c r="AG1921" s="70"/>
      <c r="AH1921" s="70"/>
      <c r="AI1921" s="70"/>
      <c r="AJ1921" s="70"/>
      <c r="AK1921" s="70"/>
      <c r="AL1921" s="70"/>
      <c r="AM1921" s="70"/>
      <c r="AN1921" s="70"/>
      <c r="AO1921" s="70"/>
      <c r="AP1921" s="70"/>
      <c r="AQ1921" s="70"/>
      <c r="AR1921" s="70"/>
      <c r="AS1921" s="70"/>
      <c r="AT1921" s="70"/>
      <c r="AU1921" s="70"/>
      <c r="AV1921" s="70"/>
      <c r="AW1921" s="70"/>
      <c r="AX1921" s="70"/>
      <c r="AY1921" s="70"/>
      <c r="AZ1921" s="70"/>
      <c r="BA1921" s="70"/>
      <c r="BB1921" s="70"/>
      <c r="BC1921" s="70"/>
      <c r="BD1921" s="70"/>
      <c r="BE1921" s="70"/>
      <c r="BF1921" s="70"/>
      <c r="BG1921" s="70"/>
      <c r="BH1921" s="70"/>
      <c r="BI1921" s="70"/>
      <c r="BJ1921" s="70"/>
      <c r="BK1921" s="70"/>
      <c r="BL1921" s="70"/>
      <c r="BM1921" s="70"/>
      <c r="BN1921" s="70"/>
      <c r="BO1921" s="70"/>
      <c r="BP1921" s="70"/>
      <c r="BQ1921" s="70"/>
      <c r="BR1921" s="70"/>
      <c r="BS1921" s="70"/>
      <c r="BT1921" s="70"/>
      <c r="BU1921" s="70"/>
      <c r="BV1921" s="70"/>
      <c r="BW1921" s="70"/>
      <c r="BX1921" s="70"/>
      <c r="BY1921" s="70"/>
      <c r="BZ1921" s="70"/>
      <c r="CA1921" s="70"/>
    </row>
    <row r="1922" spans="2:79" s="67" customFormat="1" hidden="1">
      <c r="B1922" s="85"/>
      <c r="C1922" s="86"/>
      <c r="D1922" s="250"/>
      <c r="E1922" s="84"/>
      <c r="F1922" s="70"/>
      <c r="G1922" s="70"/>
      <c r="H1922" s="70"/>
      <c r="I1922" s="70"/>
      <c r="J1922" s="70"/>
      <c r="K1922" s="70"/>
      <c r="L1922" s="70"/>
      <c r="M1922" s="70"/>
      <c r="N1922" s="70"/>
      <c r="O1922" s="70"/>
      <c r="P1922" s="70"/>
      <c r="Q1922" s="70"/>
      <c r="R1922" s="70"/>
      <c r="S1922" s="70"/>
      <c r="T1922" s="70"/>
      <c r="U1922" s="70"/>
      <c r="V1922" s="70"/>
      <c r="W1922" s="70"/>
      <c r="X1922" s="70"/>
      <c r="Y1922" s="70"/>
      <c r="Z1922" s="70"/>
      <c r="AA1922" s="70"/>
      <c r="AB1922" s="70"/>
      <c r="AC1922" s="70"/>
      <c r="AD1922" s="70"/>
      <c r="AE1922" s="70"/>
      <c r="AF1922" s="70"/>
      <c r="AG1922" s="70"/>
      <c r="AH1922" s="70"/>
      <c r="AI1922" s="70"/>
      <c r="AJ1922" s="70"/>
      <c r="AK1922" s="70"/>
      <c r="AL1922" s="70"/>
      <c r="AM1922" s="70"/>
      <c r="AN1922" s="70"/>
      <c r="AO1922" s="70"/>
      <c r="AP1922" s="70"/>
      <c r="AQ1922" s="70"/>
      <c r="AR1922" s="70"/>
      <c r="AS1922" s="70"/>
      <c r="AT1922" s="70"/>
      <c r="AU1922" s="70"/>
      <c r="AV1922" s="70"/>
      <c r="AW1922" s="70"/>
      <c r="AX1922" s="70"/>
      <c r="AY1922" s="70"/>
      <c r="AZ1922" s="70"/>
      <c r="BA1922" s="70"/>
      <c r="BB1922" s="70"/>
      <c r="BC1922" s="70"/>
      <c r="BD1922" s="70"/>
      <c r="BE1922" s="70"/>
      <c r="BF1922" s="70"/>
      <c r="BG1922" s="70"/>
      <c r="BH1922" s="70"/>
      <c r="BI1922" s="70"/>
      <c r="BJ1922" s="70"/>
      <c r="BK1922" s="70"/>
      <c r="BL1922" s="70"/>
      <c r="BM1922" s="70"/>
      <c r="BN1922" s="70"/>
      <c r="BO1922" s="70"/>
      <c r="BP1922" s="70"/>
      <c r="BQ1922" s="70"/>
      <c r="BR1922" s="70"/>
      <c r="BS1922" s="70"/>
      <c r="BT1922" s="70"/>
      <c r="BU1922" s="70"/>
      <c r="BV1922" s="70"/>
      <c r="BW1922" s="70"/>
      <c r="BX1922" s="70"/>
      <c r="BY1922" s="70"/>
      <c r="BZ1922" s="70"/>
      <c r="CA1922" s="70"/>
    </row>
    <row r="1923" spans="2:79" s="67" customFormat="1" hidden="1">
      <c r="B1923" s="85"/>
      <c r="C1923" s="86"/>
      <c r="D1923" s="250"/>
      <c r="E1923" s="84"/>
      <c r="F1923" s="70"/>
      <c r="G1923" s="70"/>
      <c r="H1923" s="70"/>
      <c r="I1923" s="70"/>
      <c r="J1923" s="70"/>
      <c r="K1923" s="70"/>
      <c r="L1923" s="70"/>
      <c r="M1923" s="70"/>
      <c r="N1923" s="70"/>
      <c r="O1923" s="70"/>
      <c r="P1923" s="70"/>
      <c r="Q1923" s="70"/>
      <c r="R1923" s="70"/>
      <c r="S1923" s="70"/>
      <c r="T1923" s="70"/>
      <c r="U1923" s="70"/>
      <c r="V1923" s="70"/>
      <c r="W1923" s="70"/>
      <c r="X1923" s="70"/>
      <c r="Y1923" s="70"/>
      <c r="Z1923" s="70"/>
      <c r="AA1923" s="70"/>
      <c r="AB1923" s="70"/>
      <c r="AC1923" s="70"/>
      <c r="AD1923" s="70"/>
      <c r="AE1923" s="70"/>
      <c r="AF1923" s="70"/>
      <c r="AG1923" s="70"/>
      <c r="AH1923" s="70"/>
      <c r="AI1923" s="70"/>
      <c r="AJ1923" s="70"/>
      <c r="AK1923" s="70"/>
      <c r="AL1923" s="70"/>
      <c r="AM1923" s="70"/>
      <c r="AN1923" s="70"/>
      <c r="AO1923" s="70"/>
      <c r="AP1923" s="70"/>
      <c r="AQ1923" s="70"/>
      <c r="AR1923" s="70"/>
      <c r="AS1923" s="70"/>
      <c r="AT1923" s="70"/>
      <c r="AU1923" s="70"/>
      <c r="AV1923" s="70"/>
      <c r="AW1923" s="70"/>
      <c r="AX1923" s="70"/>
      <c r="AY1923" s="70"/>
      <c r="AZ1923" s="70"/>
      <c r="BA1923" s="70"/>
      <c r="BB1923" s="70"/>
      <c r="BC1923" s="70"/>
      <c r="BD1923" s="70"/>
      <c r="BE1923" s="70"/>
      <c r="BF1923" s="70"/>
      <c r="BG1923" s="70"/>
      <c r="BH1923" s="70"/>
      <c r="BI1923" s="70"/>
      <c r="BJ1923" s="70"/>
      <c r="BK1923" s="70"/>
      <c r="BL1923" s="70"/>
      <c r="BM1923" s="70"/>
      <c r="BN1923" s="70"/>
      <c r="BO1923" s="70"/>
      <c r="BP1923" s="70"/>
      <c r="BQ1923" s="70"/>
      <c r="BR1923" s="70"/>
      <c r="BS1923" s="70"/>
      <c r="BT1923" s="70"/>
      <c r="BU1923" s="70"/>
      <c r="BV1923" s="70"/>
      <c r="BW1923" s="70"/>
      <c r="BX1923" s="70"/>
      <c r="BY1923" s="70"/>
      <c r="BZ1923" s="70"/>
      <c r="CA1923" s="70"/>
    </row>
    <row r="1924" spans="2:79" s="67" customFormat="1" hidden="1">
      <c r="B1924" s="85"/>
      <c r="C1924" s="86"/>
      <c r="D1924" s="250"/>
      <c r="E1924" s="84"/>
      <c r="F1924" s="70"/>
      <c r="G1924" s="70"/>
      <c r="H1924" s="70"/>
      <c r="I1924" s="70"/>
      <c r="J1924" s="70"/>
      <c r="K1924" s="70"/>
      <c r="L1924" s="70"/>
      <c r="M1924" s="70"/>
      <c r="N1924" s="70"/>
      <c r="O1924" s="70"/>
      <c r="P1924" s="70"/>
      <c r="Q1924" s="70"/>
      <c r="R1924" s="70"/>
      <c r="S1924" s="70"/>
      <c r="T1924" s="70"/>
      <c r="U1924" s="70"/>
      <c r="V1924" s="70"/>
      <c r="W1924" s="70"/>
      <c r="X1924" s="70"/>
      <c r="Y1924" s="70"/>
      <c r="Z1924" s="70"/>
      <c r="AA1924" s="70"/>
      <c r="AB1924" s="70"/>
      <c r="AC1924" s="70"/>
      <c r="AD1924" s="70"/>
      <c r="AE1924" s="70"/>
      <c r="AF1924" s="70"/>
      <c r="AG1924" s="70"/>
      <c r="AH1924" s="70"/>
      <c r="AI1924" s="70"/>
      <c r="AJ1924" s="70"/>
      <c r="AK1924" s="70"/>
      <c r="AL1924" s="70"/>
      <c r="AM1924" s="70"/>
      <c r="AN1924" s="70"/>
      <c r="AO1924" s="70"/>
      <c r="AP1924" s="70"/>
      <c r="AQ1924" s="70"/>
      <c r="AR1924" s="70"/>
      <c r="AS1924" s="70"/>
      <c r="AT1924" s="70"/>
      <c r="AU1924" s="70"/>
      <c r="AV1924" s="70"/>
      <c r="AW1924" s="70"/>
      <c r="AX1924" s="70"/>
      <c r="AY1924" s="70"/>
      <c r="AZ1924" s="70"/>
      <c r="BA1924" s="70"/>
      <c r="BB1924" s="70"/>
      <c r="BC1924" s="70"/>
      <c r="BD1924" s="70"/>
      <c r="BE1924" s="70"/>
      <c r="BF1924" s="70"/>
      <c r="BG1924" s="70"/>
      <c r="BH1924" s="70"/>
      <c r="BI1924" s="70"/>
      <c r="BJ1924" s="70"/>
      <c r="BK1924" s="70"/>
      <c r="BL1924" s="70"/>
      <c r="BM1924" s="70"/>
      <c r="BN1924" s="70"/>
      <c r="BO1924" s="70"/>
      <c r="BP1924" s="70"/>
      <c r="BQ1924" s="70"/>
      <c r="BR1924" s="70"/>
      <c r="BS1924" s="70"/>
      <c r="BT1924" s="70"/>
      <c r="BU1924" s="70"/>
      <c r="BV1924" s="70"/>
      <c r="BW1924" s="70"/>
      <c r="BX1924" s="70"/>
      <c r="BY1924" s="70"/>
      <c r="BZ1924" s="70"/>
      <c r="CA1924" s="70"/>
    </row>
    <row r="1925" spans="2:79" s="67" customFormat="1" hidden="1">
      <c r="B1925" s="85"/>
      <c r="C1925" s="86"/>
      <c r="D1925" s="250"/>
      <c r="E1925" s="84"/>
      <c r="F1925" s="70"/>
      <c r="G1925" s="70"/>
      <c r="H1925" s="70"/>
      <c r="I1925" s="70"/>
      <c r="J1925" s="70"/>
      <c r="K1925" s="70"/>
      <c r="L1925" s="70"/>
      <c r="M1925" s="70"/>
      <c r="N1925" s="70"/>
      <c r="O1925" s="70"/>
      <c r="P1925" s="70"/>
      <c r="Q1925" s="70"/>
      <c r="R1925" s="70"/>
      <c r="S1925" s="70"/>
      <c r="T1925" s="70"/>
      <c r="U1925" s="70"/>
      <c r="V1925" s="70"/>
      <c r="W1925" s="70"/>
      <c r="X1925" s="70"/>
      <c r="Y1925" s="70"/>
      <c r="Z1925" s="70"/>
      <c r="AA1925" s="70"/>
      <c r="AB1925" s="70"/>
      <c r="AC1925" s="70"/>
      <c r="AD1925" s="70"/>
      <c r="AE1925" s="70"/>
      <c r="AF1925" s="70"/>
      <c r="AG1925" s="70"/>
      <c r="AH1925" s="70"/>
      <c r="AI1925" s="70"/>
      <c r="AJ1925" s="70"/>
      <c r="AK1925" s="70"/>
      <c r="AL1925" s="70"/>
      <c r="AM1925" s="70"/>
      <c r="AN1925" s="70"/>
      <c r="AO1925" s="70"/>
      <c r="AP1925" s="70"/>
      <c r="AQ1925" s="70"/>
      <c r="AR1925" s="70"/>
      <c r="AS1925" s="70"/>
      <c r="AT1925" s="70"/>
      <c r="AU1925" s="70"/>
      <c r="AV1925" s="70"/>
      <c r="AW1925" s="70"/>
      <c r="AX1925" s="70"/>
      <c r="AY1925" s="70"/>
      <c r="AZ1925" s="70"/>
      <c r="BA1925" s="70"/>
      <c r="BB1925" s="70"/>
      <c r="BC1925" s="70"/>
      <c r="BD1925" s="70"/>
      <c r="BE1925" s="70"/>
      <c r="BF1925" s="70"/>
      <c r="BG1925" s="70"/>
      <c r="BH1925" s="70"/>
      <c r="BI1925" s="70"/>
      <c r="BJ1925" s="70"/>
      <c r="BK1925" s="70"/>
      <c r="BL1925" s="70"/>
      <c r="BM1925" s="70"/>
      <c r="BN1925" s="70"/>
      <c r="BO1925" s="70"/>
      <c r="BP1925" s="70"/>
      <c r="BQ1925" s="70"/>
      <c r="BR1925" s="70"/>
      <c r="BS1925" s="70"/>
      <c r="BT1925" s="70"/>
      <c r="BU1925" s="70"/>
      <c r="BV1925" s="70"/>
      <c r="BW1925" s="70"/>
      <c r="BX1925" s="70"/>
      <c r="BY1925" s="70"/>
      <c r="BZ1925" s="70"/>
      <c r="CA1925" s="70"/>
    </row>
    <row r="1926" spans="2:79" s="67" customFormat="1" hidden="1">
      <c r="B1926" s="85"/>
      <c r="C1926" s="86"/>
      <c r="D1926" s="250"/>
      <c r="E1926" s="84"/>
      <c r="F1926" s="70"/>
      <c r="G1926" s="70"/>
      <c r="H1926" s="70"/>
      <c r="I1926" s="70"/>
      <c r="J1926" s="70"/>
      <c r="K1926" s="70"/>
      <c r="L1926" s="70"/>
      <c r="M1926" s="70"/>
      <c r="N1926" s="70"/>
      <c r="O1926" s="70"/>
      <c r="P1926" s="70"/>
      <c r="Q1926" s="70"/>
      <c r="R1926" s="70"/>
      <c r="S1926" s="70"/>
      <c r="T1926" s="70"/>
      <c r="U1926" s="70"/>
      <c r="V1926" s="70"/>
      <c r="W1926" s="70"/>
      <c r="X1926" s="70"/>
      <c r="Y1926" s="70"/>
      <c r="Z1926" s="70"/>
      <c r="AA1926" s="70"/>
      <c r="AB1926" s="70"/>
      <c r="AC1926" s="70"/>
      <c r="AD1926" s="70"/>
      <c r="AE1926" s="70"/>
      <c r="AF1926" s="70"/>
      <c r="AG1926" s="70"/>
      <c r="AH1926" s="70"/>
      <c r="AI1926" s="70"/>
      <c r="AJ1926" s="70"/>
      <c r="AK1926" s="70"/>
      <c r="AL1926" s="70"/>
      <c r="AM1926" s="70"/>
      <c r="AN1926" s="70"/>
      <c r="AO1926" s="70"/>
      <c r="AP1926" s="70"/>
      <c r="AQ1926" s="70"/>
      <c r="AR1926" s="70"/>
      <c r="AS1926" s="70"/>
      <c r="AT1926" s="70"/>
      <c r="AU1926" s="70"/>
      <c r="AV1926" s="70"/>
      <c r="AW1926" s="70"/>
      <c r="AX1926" s="70"/>
      <c r="AY1926" s="70"/>
      <c r="AZ1926" s="70"/>
      <c r="BA1926" s="70"/>
      <c r="BB1926" s="70"/>
      <c r="BC1926" s="70"/>
      <c r="BD1926" s="70"/>
      <c r="BE1926" s="70"/>
      <c r="BF1926" s="70"/>
      <c r="BG1926" s="70"/>
      <c r="BH1926" s="70"/>
      <c r="BI1926" s="70"/>
      <c r="BJ1926" s="70"/>
      <c r="BK1926" s="70"/>
      <c r="BL1926" s="70"/>
      <c r="BM1926" s="70"/>
      <c r="BN1926" s="70"/>
      <c r="BO1926" s="70"/>
      <c r="BP1926" s="70"/>
      <c r="BQ1926" s="70"/>
      <c r="BR1926" s="70"/>
      <c r="BS1926" s="70"/>
      <c r="BT1926" s="70"/>
      <c r="BU1926" s="70"/>
      <c r="BV1926" s="70"/>
      <c r="BW1926" s="70"/>
      <c r="BX1926" s="70"/>
      <c r="BY1926" s="70"/>
      <c r="BZ1926" s="70"/>
      <c r="CA1926" s="70"/>
    </row>
    <row r="1927" spans="2:79" s="67" customFormat="1" hidden="1">
      <c r="B1927" s="85"/>
      <c r="C1927" s="86"/>
      <c r="D1927" s="250"/>
      <c r="E1927" s="84"/>
      <c r="F1927" s="70"/>
      <c r="G1927" s="70"/>
      <c r="H1927" s="70"/>
      <c r="I1927" s="70"/>
      <c r="J1927" s="70"/>
      <c r="K1927" s="70"/>
      <c r="L1927" s="70"/>
      <c r="M1927" s="70"/>
      <c r="N1927" s="70"/>
      <c r="O1927" s="70"/>
      <c r="P1927" s="70"/>
      <c r="Q1927" s="70"/>
      <c r="R1927" s="70"/>
      <c r="S1927" s="70"/>
      <c r="T1927" s="70"/>
      <c r="U1927" s="70"/>
      <c r="V1927" s="70"/>
      <c r="W1927" s="70"/>
      <c r="X1927" s="70"/>
      <c r="Y1927" s="70"/>
      <c r="Z1927" s="70"/>
      <c r="AA1927" s="70"/>
      <c r="AB1927" s="70"/>
      <c r="AC1927" s="70"/>
      <c r="AD1927" s="70"/>
      <c r="AE1927" s="70"/>
      <c r="AF1927" s="70"/>
      <c r="AG1927" s="70"/>
      <c r="AH1927" s="70"/>
      <c r="AI1927" s="70"/>
      <c r="AJ1927" s="70"/>
      <c r="AK1927" s="70"/>
      <c r="AL1927" s="70"/>
      <c r="AM1927" s="70"/>
      <c r="AN1927" s="70"/>
      <c r="AO1927" s="70"/>
      <c r="AP1927" s="70"/>
      <c r="AQ1927" s="70"/>
      <c r="AR1927" s="70"/>
      <c r="AS1927" s="70"/>
      <c r="AT1927" s="70"/>
      <c r="AU1927" s="70"/>
      <c r="AV1927" s="70"/>
      <c r="AW1927" s="70"/>
      <c r="AX1927" s="70"/>
      <c r="AY1927" s="70"/>
      <c r="AZ1927" s="70"/>
      <c r="BA1927" s="70"/>
      <c r="BB1927" s="70"/>
      <c r="BC1927" s="70"/>
      <c r="BD1927" s="70"/>
      <c r="BE1927" s="70"/>
      <c r="BF1927" s="70"/>
      <c r="BG1927" s="70"/>
      <c r="BH1927" s="70"/>
      <c r="BI1927" s="70"/>
      <c r="BJ1927" s="70"/>
      <c r="BK1927" s="70"/>
      <c r="BL1927" s="70"/>
      <c r="BM1927" s="70"/>
      <c r="BN1927" s="70"/>
      <c r="BO1927" s="70"/>
      <c r="BP1927" s="70"/>
      <c r="BQ1927" s="70"/>
      <c r="BR1927" s="70"/>
      <c r="BS1927" s="70"/>
      <c r="BT1927" s="70"/>
      <c r="BU1927" s="70"/>
      <c r="BV1927" s="70"/>
      <c r="BW1927" s="70"/>
      <c r="BX1927" s="70"/>
      <c r="BY1927" s="70"/>
      <c r="BZ1927" s="70"/>
      <c r="CA1927" s="70"/>
    </row>
    <row r="1928" spans="2:79" s="67" customFormat="1" hidden="1">
      <c r="B1928" s="85"/>
      <c r="C1928" s="86"/>
      <c r="D1928" s="250"/>
      <c r="E1928" s="84"/>
      <c r="F1928" s="70"/>
      <c r="G1928" s="70"/>
      <c r="H1928" s="70"/>
      <c r="I1928" s="70"/>
      <c r="J1928" s="70"/>
      <c r="K1928" s="70"/>
      <c r="L1928" s="70"/>
      <c r="M1928" s="70"/>
      <c r="N1928" s="70"/>
      <c r="O1928" s="70"/>
      <c r="P1928" s="70"/>
      <c r="Q1928" s="70"/>
      <c r="R1928" s="70"/>
      <c r="S1928" s="70"/>
      <c r="T1928" s="70"/>
      <c r="U1928" s="70"/>
      <c r="V1928" s="70"/>
      <c r="W1928" s="70"/>
      <c r="X1928" s="70"/>
      <c r="Y1928" s="70"/>
      <c r="Z1928" s="70"/>
      <c r="AA1928" s="70"/>
      <c r="AB1928" s="70"/>
      <c r="AC1928" s="70"/>
      <c r="AD1928" s="70"/>
      <c r="AE1928" s="70"/>
      <c r="AF1928" s="70"/>
      <c r="AG1928" s="70"/>
      <c r="AH1928" s="70"/>
      <c r="AI1928" s="70"/>
      <c r="AJ1928" s="70"/>
      <c r="AK1928" s="70"/>
      <c r="AL1928" s="70"/>
      <c r="AM1928" s="70"/>
      <c r="AN1928" s="70"/>
      <c r="AO1928" s="70"/>
      <c r="AP1928" s="70"/>
      <c r="AQ1928" s="70"/>
      <c r="AR1928" s="70"/>
      <c r="AS1928" s="70"/>
      <c r="AT1928" s="70"/>
      <c r="AU1928" s="70"/>
      <c r="AV1928" s="70"/>
      <c r="AW1928" s="70"/>
      <c r="AX1928" s="70"/>
      <c r="AY1928" s="70"/>
      <c r="AZ1928" s="70"/>
      <c r="BA1928" s="70"/>
      <c r="BB1928" s="70"/>
      <c r="BC1928" s="70"/>
      <c r="BD1928" s="70"/>
      <c r="BE1928" s="70"/>
      <c r="BF1928" s="70"/>
      <c r="BG1928" s="70"/>
      <c r="BH1928" s="70"/>
      <c r="BI1928" s="70"/>
      <c r="BJ1928" s="70"/>
      <c r="BK1928" s="70"/>
      <c r="BL1928" s="70"/>
      <c r="BM1928" s="70"/>
      <c r="BN1928" s="70"/>
      <c r="BO1928" s="70"/>
      <c r="BP1928" s="70"/>
      <c r="BQ1928" s="70"/>
      <c r="BR1928" s="70"/>
      <c r="BS1928" s="70"/>
      <c r="BT1928" s="70"/>
      <c r="BU1928" s="70"/>
      <c r="BV1928" s="70"/>
      <c r="BW1928" s="70"/>
      <c r="BX1928" s="70"/>
      <c r="BY1928" s="70"/>
      <c r="BZ1928" s="70"/>
      <c r="CA1928" s="70"/>
    </row>
    <row r="1929" spans="2:79" s="67" customFormat="1" hidden="1">
      <c r="B1929" s="85"/>
      <c r="C1929" s="86"/>
      <c r="D1929" s="250"/>
      <c r="E1929" s="84"/>
      <c r="F1929" s="70"/>
      <c r="G1929" s="70"/>
      <c r="H1929" s="70"/>
      <c r="I1929" s="70"/>
      <c r="J1929" s="70"/>
      <c r="K1929" s="70"/>
      <c r="L1929" s="70"/>
      <c r="M1929" s="70"/>
      <c r="N1929" s="70"/>
      <c r="O1929" s="70"/>
      <c r="P1929" s="70"/>
      <c r="Q1929" s="70"/>
      <c r="R1929" s="70"/>
      <c r="S1929" s="70"/>
      <c r="T1929" s="70"/>
      <c r="U1929" s="70"/>
      <c r="V1929" s="70"/>
      <c r="W1929" s="70"/>
      <c r="X1929" s="70"/>
      <c r="Y1929" s="70"/>
      <c r="Z1929" s="70"/>
      <c r="AA1929" s="70"/>
      <c r="AB1929" s="70"/>
      <c r="AC1929" s="70"/>
      <c r="AD1929" s="70"/>
      <c r="AE1929" s="70"/>
      <c r="AF1929" s="70"/>
      <c r="AG1929" s="70"/>
      <c r="AH1929" s="70"/>
      <c r="AI1929" s="70"/>
      <c r="AJ1929" s="70"/>
      <c r="AK1929" s="70"/>
      <c r="AL1929" s="70"/>
      <c r="AM1929" s="70"/>
      <c r="AN1929" s="70"/>
      <c r="AO1929" s="70"/>
      <c r="AP1929" s="70"/>
      <c r="AQ1929" s="70"/>
      <c r="AR1929" s="70"/>
      <c r="AS1929" s="70"/>
      <c r="AT1929" s="70"/>
      <c r="AU1929" s="70"/>
      <c r="AV1929" s="70"/>
      <c r="AW1929" s="70"/>
      <c r="AX1929" s="70"/>
      <c r="AY1929" s="70"/>
      <c r="AZ1929" s="70"/>
      <c r="BA1929" s="70"/>
      <c r="BB1929" s="70"/>
      <c r="BC1929" s="70"/>
      <c r="BD1929" s="70"/>
      <c r="BE1929" s="70"/>
      <c r="BF1929" s="70"/>
      <c r="BG1929" s="70"/>
      <c r="BH1929" s="70"/>
      <c r="BI1929" s="70"/>
      <c r="BJ1929" s="70"/>
      <c r="BK1929" s="70"/>
      <c r="BL1929" s="70"/>
      <c r="BM1929" s="70"/>
      <c r="BN1929" s="70"/>
      <c r="BO1929" s="70"/>
      <c r="BP1929" s="70"/>
      <c r="BQ1929" s="70"/>
      <c r="BR1929" s="70"/>
      <c r="BS1929" s="70"/>
      <c r="BT1929" s="70"/>
      <c r="BU1929" s="70"/>
      <c r="BV1929" s="70"/>
      <c r="BW1929" s="70"/>
      <c r="BX1929" s="70"/>
      <c r="BY1929" s="70"/>
      <c r="BZ1929" s="70"/>
      <c r="CA1929" s="70"/>
    </row>
    <row r="1930" spans="2:79" s="67" customFormat="1" hidden="1">
      <c r="B1930" s="85"/>
      <c r="C1930" s="86"/>
      <c r="D1930" s="250"/>
      <c r="E1930" s="84"/>
      <c r="F1930" s="70"/>
      <c r="G1930" s="70"/>
      <c r="H1930" s="70"/>
      <c r="I1930" s="70"/>
      <c r="J1930" s="70"/>
      <c r="K1930" s="70"/>
      <c r="L1930" s="70"/>
      <c r="M1930" s="70"/>
      <c r="N1930" s="70"/>
      <c r="O1930" s="70"/>
      <c r="P1930" s="70"/>
      <c r="Q1930" s="70"/>
      <c r="R1930" s="70"/>
      <c r="S1930" s="70"/>
      <c r="T1930" s="70"/>
      <c r="U1930" s="70"/>
      <c r="V1930" s="70"/>
      <c r="W1930" s="70"/>
      <c r="X1930" s="70"/>
      <c r="Y1930" s="70"/>
      <c r="Z1930" s="70"/>
      <c r="AA1930" s="70"/>
      <c r="AB1930" s="70"/>
      <c r="AC1930" s="70"/>
      <c r="AD1930" s="70"/>
      <c r="AE1930" s="70"/>
      <c r="AF1930" s="70"/>
      <c r="AG1930" s="70"/>
      <c r="AH1930" s="70"/>
      <c r="AI1930" s="70"/>
      <c r="AJ1930" s="70"/>
      <c r="AK1930" s="70"/>
      <c r="AL1930" s="70"/>
      <c r="AM1930" s="70"/>
      <c r="AN1930" s="70"/>
      <c r="AO1930" s="70"/>
      <c r="AP1930" s="70"/>
      <c r="AQ1930" s="70"/>
      <c r="AR1930" s="70"/>
      <c r="AS1930" s="70"/>
      <c r="AT1930" s="70"/>
      <c r="AU1930" s="70"/>
      <c r="AV1930" s="70"/>
      <c r="AW1930" s="70"/>
      <c r="AX1930" s="70"/>
      <c r="AY1930" s="70"/>
      <c r="AZ1930" s="70"/>
      <c r="BA1930" s="70"/>
      <c r="BB1930" s="70"/>
      <c r="BC1930" s="70"/>
      <c r="BD1930" s="70"/>
      <c r="BE1930" s="70"/>
      <c r="BF1930" s="70"/>
      <c r="BG1930" s="70"/>
      <c r="BH1930" s="70"/>
      <c r="BI1930" s="70"/>
      <c r="BJ1930" s="70"/>
      <c r="BK1930" s="70"/>
      <c r="BL1930" s="70"/>
      <c r="BM1930" s="70"/>
      <c r="BN1930" s="70"/>
      <c r="BO1930" s="70"/>
      <c r="BP1930" s="70"/>
      <c r="BQ1930" s="70"/>
      <c r="BR1930" s="70"/>
      <c r="BS1930" s="70"/>
      <c r="BT1930" s="70"/>
      <c r="BU1930" s="70"/>
      <c r="BV1930" s="70"/>
      <c r="BW1930" s="70"/>
      <c r="BX1930" s="70"/>
      <c r="BY1930" s="70"/>
      <c r="BZ1930" s="70"/>
      <c r="CA1930" s="70"/>
    </row>
    <row r="1931" spans="2:79" s="67" customFormat="1" hidden="1">
      <c r="B1931" s="85"/>
      <c r="C1931" s="86"/>
      <c r="D1931" s="250"/>
      <c r="E1931" s="84"/>
      <c r="F1931" s="70"/>
      <c r="G1931" s="70"/>
      <c r="H1931" s="70"/>
      <c r="I1931" s="70"/>
      <c r="J1931" s="70"/>
      <c r="K1931" s="70"/>
      <c r="L1931" s="70"/>
      <c r="M1931" s="70"/>
      <c r="N1931" s="70"/>
      <c r="O1931" s="70"/>
      <c r="P1931" s="70"/>
      <c r="Q1931" s="70"/>
      <c r="R1931" s="70"/>
      <c r="S1931" s="70"/>
      <c r="T1931" s="70"/>
      <c r="U1931" s="70"/>
      <c r="V1931" s="70"/>
      <c r="W1931" s="70"/>
      <c r="X1931" s="70"/>
      <c r="Y1931" s="70"/>
      <c r="Z1931" s="70"/>
      <c r="AA1931" s="70"/>
      <c r="AB1931" s="70"/>
      <c r="AC1931" s="70"/>
      <c r="AD1931" s="70"/>
      <c r="AE1931" s="70"/>
      <c r="AF1931" s="70"/>
      <c r="AG1931" s="70"/>
      <c r="AH1931" s="70"/>
      <c r="AI1931" s="70"/>
      <c r="AJ1931" s="70"/>
      <c r="AK1931" s="70"/>
      <c r="AL1931" s="70"/>
      <c r="AM1931" s="70"/>
      <c r="AN1931" s="70"/>
      <c r="AO1931" s="70"/>
      <c r="AP1931" s="70"/>
      <c r="AQ1931" s="70"/>
      <c r="AR1931" s="70"/>
      <c r="AS1931" s="70"/>
      <c r="AT1931" s="70"/>
      <c r="AU1931" s="70"/>
      <c r="AV1931" s="70"/>
      <c r="AW1931" s="70"/>
      <c r="AX1931" s="70"/>
      <c r="AY1931" s="70"/>
      <c r="AZ1931" s="70"/>
      <c r="BA1931" s="70"/>
      <c r="BB1931" s="70"/>
      <c r="BC1931" s="70"/>
      <c r="BD1931" s="70"/>
      <c r="BE1931" s="70"/>
      <c r="BF1931" s="70"/>
      <c r="BG1931" s="70"/>
      <c r="BH1931" s="70"/>
      <c r="BI1931" s="70"/>
      <c r="BJ1931" s="70"/>
      <c r="BK1931" s="70"/>
      <c r="BL1931" s="70"/>
      <c r="BM1931" s="70"/>
      <c r="BN1931" s="70"/>
      <c r="BO1931" s="70"/>
      <c r="BP1931" s="70"/>
      <c r="BQ1931" s="70"/>
      <c r="BR1931" s="70"/>
      <c r="BS1931" s="70"/>
      <c r="BT1931" s="70"/>
      <c r="BU1931" s="70"/>
      <c r="BV1931" s="70"/>
      <c r="BW1931" s="70"/>
      <c r="BX1931" s="70"/>
      <c r="BY1931" s="70"/>
      <c r="BZ1931" s="70"/>
      <c r="CA1931" s="70"/>
    </row>
    <row r="1932" spans="2:79" s="67" customFormat="1" hidden="1">
      <c r="B1932" s="85"/>
      <c r="C1932" s="86"/>
      <c r="D1932" s="250"/>
      <c r="E1932" s="84"/>
      <c r="F1932" s="70"/>
      <c r="G1932" s="70"/>
      <c r="H1932" s="70"/>
      <c r="I1932" s="70"/>
      <c r="J1932" s="70"/>
      <c r="K1932" s="70"/>
      <c r="L1932" s="70"/>
      <c r="M1932" s="70"/>
      <c r="N1932" s="70"/>
      <c r="O1932" s="70"/>
      <c r="P1932" s="70"/>
      <c r="Q1932" s="70"/>
      <c r="R1932" s="70"/>
      <c r="S1932" s="70"/>
      <c r="T1932" s="70"/>
      <c r="U1932" s="70"/>
      <c r="V1932" s="70"/>
      <c r="W1932" s="70"/>
      <c r="X1932" s="70"/>
      <c r="Y1932" s="70"/>
      <c r="Z1932" s="70"/>
      <c r="AA1932" s="70"/>
      <c r="AB1932" s="70"/>
      <c r="AC1932" s="70"/>
      <c r="AD1932" s="70"/>
      <c r="AE1932" s="70"/>
      <c r="AF1932" s="70"/>
      <c r="AG1932" s="70"/>
      <c r="AH1932" s="70"/>
      <c r="AI1932" s="70"/>
      <c r="AJ1932" s="70"/>
      <c r="AK1932" s="70"/>
      <c r="AL1932" s="70"/>
      <c r="AM1932" s="70"/>
      <c r="AN1932" s="70"/>
      <c r="AO1932" s="70"/>
      <c r="AP1932" s="70"/>
      <c r="AQ1932" s="70"/>
      <c r="AR1932" s="70"/>
      <c r="AS1932" s="70"/>
      <c r="AT1932" s="70"/>
      <c r="AU1932" s="70"/>
      <c r="AV1932" s="70"/>
      <c r="AW1932" s="70"/>
      <c r="AX1932" s="70"/>
      <c r="AY1932" s="70"/>
      <c r="AZ1932" s="70"/>
      <c r="BA1932" s="70"/>
      <c r="BB1932" s="70"/>
      <c r="BC1932" s="70"/>
      <c r="BD1932" s="70"/>
      <c r="BE1932" s="70"/>
      <c r="BF1932" s="70"/>
      <c r="BG1932" s="70"/>
      <c r="BH1932" s="70"/>
      <c r="BI1932" s="70"/>
      <c r="BJ1932" s="70"/>
      <c r="BK1932" s="70"/>
      <c r="BL1932" s="70"/>
      <c r="BM1932" s="70"/>
      <c r="BN1932" s="70"/>
      <c r="BO1932" s="70"/>
      <c r="BP1932" s="70"/>
      <c r="BQ1932" s="70"/>
      <c r="BR1932" s="70"/>
      <c r="BS1932" s="70"/>
      <c r="BT1932" s="70"/>
      <c r="BU1932" s="70"/>
      <c r="BV1932" s="70"/>
      <c r="BW1932" s="70"/>
      <c r="BX1932" s="70"/>
      <c r="BY1932" s="70"/>
      <c r="BZ1932" s="70"/>
      <c r="CA1932" s="70"/>
    </row>
    <row r="1933" spans="2:79" s="67" customFormat="1" hidden="1">
      <c r="B1933" s="85"/>
      <c r="C1933" s="86"/>
      <c r="D1933" s="250"/>
      <c r="E1933" s="84"/>
      <c r="F1933" s="70"/>
      <c r="G1933" s="70"/>
      <c r="H1933" s="70"/>
      <c r="I1933" s="70"/>
      <c r="J1933" s="70"/>
      <c r="K1933" s="70"/>
      <c r="L1933" s="70"/>
      <c r="M1933" s="70"/>
      <c r="N1933" s="70"/>
      <c r="O1933" s="70"/>
      <c r="P1933" s="70"/>
      <c r="Q1933" s="70"/>
      <c r="R1933" s="70"/>
      <c r="S1933" s="70"/>
      <c r="T1933" s="70"/>
      <c r="U1933" s="70"/>
      <c r="V1933" s="70"/>
      <c r="W1933" s="70"/>
      <c r="X1933" s="70"/>
      <c r="Y1933" s="70"/>
      <c r="Z1933" s="70"/>
      <c r="AA1933" s="70"/>
      <c r="AB1933" s="70"/>
      <c r="AC1933" s="70"/>
      <c r="AD1933" s="70"/>
      <c r="AE1933" s="70"/>
      <c r="AF1933" s="70"/>
      <c r="AG1933" s="70"/>
      <c r="AH1933" s="70"/>
      <c r="AI1933" s="70"/>
      <c r="AJ1933" s="70"/>
      <c r="AK1933" s="70"/>
      <c r="AL1933" s="70"/>
      <c r="AM1933" s="70"/>
      <c r="AN1933" s="70"/>
      <c r="AO1933" s="70"/>
      <c r="AP1933" s="70"/>
      <c r="AQ1933" s="70"/>
      <c r="AR1933" s="70"/>
      <c r="AS1933" s="70"/>
      <c r="AT1933" s="70"/>
      <c r="AU1933" s="70"/>
      <c r="AV1933" s="70"/>
      <c r="AW1933" s="70"/>
      <c r="AX1933" s="70"/>
      <c r="AY1933" s="70"/>
      <c r="AZ1933" s="70"/>
      <c r="BA1933" s="70"/>
      <c r="BB1933" s="70"/>
      <c r="BC1933" s="70"/>
      <c r="BD1933" s="70"/>
      <c r="BE1933" s="70"/>
      <c r="BF1933" s="70"/>
      <c r="BG1933" s="70"/>
      <c r="BH1933" s="70"/>
      <c r="BI1933" s="70"/>
      <c r="BJ1933" s="70"/>
      <c r="BK1933" s="70"/>
      <c r="BL1933" s="70"/>
      <c r="BM1933" s="70"/>
      <c r="BN1933" s="70"/>
      <c r="BO1933" s="70"/>
      <c r="BP1933" s="70"/>
      <c r="BQ1933" s="70"/>
      <c r="BR1933" s="70"/>
      <c r="BS1933" s="70"/>
      <c r="BT1933" s="70"/>
      <c r="BU1933" s="70"/>
      <c r="BV1933" s="70"/>
      <c r="BW1933" s="70"/>
      <c r="BX1933" s="70"/>
      <c r="BY1933" s="70"/>
      <c r="BZ1933" s="70"/>
      <c r="CA1933" s="70"/>
    </row>
    <row r="1934" spans="2:79" s="67" customFormat="1" hidden="1">
      <c r="B1934" s="85"/>
      <c r="C1934" s="86"/>
      <c r="D1934" s="250"/>
      <c r="E1934" s="84"/>
      <c r="F1934" s="70"/>
      <c r="G1934" s="70"/>
      <c r="H1934" s="70"/>
      <c r="I1934" s="70"/>
      <c r="J1934" s="70"/>
      <c r="K1934" s="70"/>
      <c r="L1934" s="70"/>
      <c r="M1934" s="70"/>
      <c r="N1934" s="70"/>
      <c r="O1934" s="70"/>
      <c r="P1934" s="70"/>
      <c r="Q1934" s="70"/>
      <c r="R1934" s="70"/>
      <c r="S1934" s="70"/>
      <c r="T1934" s="70"/>
      <c r="U1934" s="70"/>
      <c r="V1934" s="70"/>
      <c r="W1934" s="70"/>
      <c r="X1934" s="70"/>
      <c r="Y1934" s="70"/>
      <c r="Z1934" s="70"/>
      <c r="AA1934" s="70"/>
      <c r="AB1934" s="70"/>
      <c r="AC1934" s="70"/>
      <c r="AD1934" s="70"/>
      <c r="AE1934" s="70"/>
      <c r="AF1934" s="70"/>
      <c r="AG1934" s="70"/>
      <c r="AH1934" s="70"/>
      <c r="AI1934" s="70"/>
      <c r="AJ1934" s="70"/>
      <c r="AK1934" s="70"/>
      <c r="AL1934" s="70"/>
      <c r="AM1934" s="70"/>
      <c r="AN1934" s="70"/>
      <c r="AO1934" s="70"/>
      <c r="AP1934" s="70"/>
      <c r="AQ1934" s="70"/>
      <c r="AR1934" s="70"/>
      <c r="AS1934" s="70"/>
      <c r="AT1934" s="70"/>
      <c r="AU1934" s="70"/>
      <c r="AV1934" s="70"/>
      <c r="AW1934" s="70"/>
      <c r="AX1934" s="70"/>
      <c r="AY1934" s="70"/>
      <c r="AZ1934" s="70"/>
      <c r="BA1934" s="70"/>
      <c r="BB1934" s="70"/>
      <c r="BC1934" s="70"/>
      <c r="BD1934" s="70"/>
      <c r="BE1934" s="70"/>
      <c r="BF1934" s="70"/>
      <c r="BG1934" s="70"/>
      <c r="BH1934" s="70"/>
      <c r="BI1934" s="70"/>
      <c r="BJ1934" s="70"/>
      <c r="BK1934" s="70"/>
      <c r="BL1934" s="70"/>
      <c r="BM1934" s="70"/>
      <c r="BN1934" s="70"/>
      <c r="BO1934" s="70"/>
      <c r="BP1934" s="70"/>
      <c r="BQ1934" s="70"/>
      <c r="BR1934" s="70"/>
      <c r="BS1934" s="70"/>
      <c r="BT1934" s="70"/>
      <c r="BU1934" s="70"/>
      <c r="BV1934" s="70"/>
      <c r="BW1934" s="70"/>
      <c r="BX1934" s="70"/>
      <c r="BY1934" s="70"/>
      <c r="BZ1934" s="70"/>
      <c r="CA1934" s="70"/>
    </row>
    <row r="1935" spans="2:79" s="67" customFormat="1" hidden="1">
      <c r="B1935" s="85"/>
      <c r="C1935" s="86"/>
      <c r="D1935" s="250"/>
      <c r="E1935" s="84"/>
      <c r="F1935" s="70"/>
      <c r="G1935" s="70"/>
      <c r="H1935" s="70"/>
      <c r="I1935" s="70"/>
      <c r="J1935" s="70"/>
      <c r="K1935" s="70"/>
      <c r="L1935" s="70"/>
      <c r="M1935" s="70"/>
      <c r="N1935" s="70"/>
      <c r="O1935" s="70"/>
      <c r="P1935" s="70"/>
      <c r="Q1935" s="70"/>
      <c r="R1935" s="70"/>
      <c r="S1935" s="70"/>
      <c r="T1935" s="70"/>
      <c r="U1935" s="70"/>
      <c r="V1935" s="70"/>
      <c r="W1935" s="70"/>
      <c r="X1935" s="70"/>
      <c r="Y1935" s="70"/>
      <c r="Z1935" s="70"/>
      <c r="AA1935" s="70"/>
      <c r="AB1935" s="70"/>
      <c r="AC1935" s="70"/>
      <c r="AD1935" s="70"/>
      <c r="AE1935" s="70"/>
      <c r="AF1935" s="70"/>
      <c r="AG1935" s="70"/>
      <c r="AH1935" s="70"/>
      <c r="AI1935" s="70"/>
      <c r="AJ1935" s="70"/>
      <c r="AK1935" s="70"/>
      <c r="AL1935" s="70"/>
      <c r="AM1935" s="70"/>
      <c r="AN1935" s="70"/>
      <c r="AO1935" s="70"/>
      <c r="AP1935" s="70"/>
      <c r="AQ1935" s="70"/>
      <c r="AR1935" s="70"/>
      <c r="AS1935" s="70"/>
      <c r="AT1935" s="70"/>
      <c r="AU1935" s="70"/>
      <c r="AV1935" s="70"/>
      <c r="AW1935" s="70"/>
      <c r="AX1935" s="70"/>
      <c r="AY1935" s="70"/>
      <c r="AZ1935" s="70"/>
      <c r="BA1935" s="70"/>
      <c r="BB1935" s="70"/>
      <c r="BC1935" s="70"/>
      <c r="BD1935" s="70"/>
      <c r="BE1935" s="70"/>
      <c r="BF1935" s="70"/>
      <c r="BG1935" s="70"/>
      <c r="BH1935" s="70"/>
      <c r="BI1935" s="70"/>
      <c r="BJ1935" s="70"/>
      <c r="BK1935" s="70"/>
      <c r="BL1935" s="70"/>
      <c r="BM1935" s="70"/>
      <c r="BN1935" s="70"/>
      <c r="BO1935" s="70"/>
      <c r="BP1935" s="70"/>
      <c r="BQ1935" s="70"/>
      <c r="BR1935" s="70"/>
      <c r="BS1935" s="70"/>
      <c r="BT1935" s="70"/>
      <c r="BU1935" s="70"/>
      <c r="BV1935" s="70"/>
      <c r="BW1935" s="70"/>
      <c r="BX1935" s="70"/>
      <c r="BY1935" s="70"/>
      <c r="BZ1935" s="70"/>
      <c r="CA1935" s="70"/>
    </row>
    <row r="1936" spans="2:79" s="67" customFormat="1" hidden="1">
      <c r="B1936" s="85"/>
      <c r="C1936" s="86"/>
      <c r="D1936" s="250"/>
      <c r="E1936" s="84"/>
      <c r="F1936" s="70"/>
      <c r="G1936" s="70"/>
      <c r="H1936" s="70"/>
      <c r="I1936" s="70"/>
      <c r="J1936" s="70"/>
      <c r="K1936" s="70"/>
      <c r="L1936" s="70"/>
      <c r="M1936" s="70"/>
      <c r="N1936" s="70"/>
      <c r="O1936" s="70"/>
      <c r="P1936" s="70"/>
      <c r="Q1936" s="70"/>
      <c r="R1936" s="70"/>
      <c r="S1936" s="70"/>
      <c r="T1936" s="70"/>
      <c r="U1936" s="70"/>
      <c r="V1936" s="70"/>
      <c r="W1936" s="70"/>
      <c r="X1936" s="70"/>
      <c r="Y1936" s="70"/>
      <c r="Z1936" s="70"/>
      <c r="AA1936" s="70"/>
      <c r="AB1936" s="70"/>
      <c r="AC1936" s="70"/>
      <c r="AD1936" s="70"/>
      <c r="AE1936" s="70"/>
      <c r="AF1936" s="70"/>
      <c r="AG1936" s="70"/>
      <c r="AH1936" s="70"/>
      <c r="AI1936" s="70"/>
      <c r="AJ1936" s="70"/>
      <c r="AK1936" s="70"/>
      <c r="AL1936" s="70"/>
      <c r="AM1936" s="70"/>
      <c r="AN1936" s="70"/>
      <c r="AO1936" s="70"/>
      <c r="AP1936" s="70"/>
      <c r="AQ1936" s="70"/>
      <c r="AR1936" s="70"/>
      <c r="AS1936" s="70"/>
      <c r="AT1936" s="70"/>
      <c r="AU1936" s="70"/>
      <c r="AV1936" s="70"/>
      <c r="AW1936" s="70"/>
      <c r="AX1936" s="70"/>
      <c r="AY1936" s="70"/>
      <c r="AZ1936" s="70"/>
      <c r="BA1936" s="70"/>
      <c r="BB1936" s="70"/>
      <c r="BC1936" s="70"/>
      <c r="BD1936" s="70"/>
      <c r="BE1936" s="70"/>
      <c r="BF1936" s="70"/>
      <c r="BG1936" s="70"/>
      <c r="BH1936" s="70"/>
      <c r="BI1936" s="70"/>
      <c r="BJ1936" s="70"/>
      <c r="BK1936" s="70"/>
      <c r="BL1936" s="70"/>
      <c r="BM1936" s="70"/>
      <c r="BN1936" s="70"/>
      <c r="BO1936" s="70"/>
      <c r="BP1936" s="70"/>
      <c r="BQ1936" s="70"/>
      <c r="BR1936" s="70"/>
      <c r="BS1936" s="70"/>
      <c r="BT1936" s="70"/>
      <c r="BU1936" s="70"/>
      <c r="BV1936" s="70"/>
      <c r="BW1936" s="70"/>
      <c r="BX1936" s="70"/>
      <c r="BY1936" s="70"/>
      <c r="BZ1936" s="70"/>
      <c r="CA1936" s="70"/>
    </row>
    <row r="1937" spans="2:79" s="67" customFormat="1" hidden="1">
      <c r="B1937" s="85"/>
      <c r="C1937" s="86"/>
      <c r="D1937" s="250"/>
      <c r="E1937" s="84"/>
      <c r="F1937" s="70"/>
      <c r="G1937" s="70"/>
      <c r="H1937" s="70"/>
      <c r="I1937" s="70"/>
      <c r="J1937" s="70"/>
      <c r="K1937" s="70"/>
      <c r="L1937" s="70"/>
      <c r="M1937" s="70"/>
      <c r="N1937" s="70"/>
      <c r="O1937" s="70"/>
      <c r="P1937" s="70"/>
      <c r="Q1937" s="70"/>
      <c r="R1937" s="70"/>
      <c r="S1937" s="70"/>
      <c r="T1937" s="70"/>
      <c r="U1937" s="70"/>
      <c r="V1937" s="70"/>
      <c r="W1937" s="70"/>
      <c r="X1937" s="70"/>
      <c r="Y1937" s="70"/>
      <c r="Z1937" s="70"/>
      <c r="AA1937" s="70"/>
      <c r="AB1937" s="70"/>
      <c r="AC1937" s="70"/>
      <c r="AD1937" s="70"/>
      <c r="AE1937" s="70"/>
      <c r="AF1937" s="70"/>
      <c r="AG1937" s="70"/>
      <c r="AH1937" s="70"/>
      <c r="AI1937" s="70"/>
      <c r="AJ1937" s="70"/>
      <c r="AK1937" s="70"/>
      <c r="AL1937" s="70"/>
      <c r="AM1937" s="70"/>
      <c r="AN1937" s="70"/>
      <c r="AO1937" s="70"/>
      <c r="AP1937" s="70"/>
      <c r="AQ1937" s="70"/>
      <c r="AR1937" s="70"/>
      <c r="AS1937" s="70"/>
      <c r="AT1937" s="70"/>
      <c r="AU1937" s="70"/>
      <c r="AV1937" s="70"/>
      <c r="AW1937" s="70"/>
      <c r="AX1937" s="70"/>
      <c r="AY1937" s="70"/>
      <c r="AZ1937" s="70"/>
      <c r="BA1937" s="70"/>
      <c r="BB1937" s="70"/>
      <c r="BC1937" s="70"/>
      <c r="BD1937" s="70"/>
      <c r="BE1937" s="70"/>
      <c r="BF1937" s="70"/>
      <c r="BG1937" s="70"/>
      <c r="BH1937" s="70"/>
      <c r="BI1937" s="70"/>
      <c r="BJ1937" s="70"/>
      <c r="BK1937" s="70"/>
      <c r="BL1937" s="70"/>
      <c r="BM1937" s="70"/>
      <c r="BN1937" s="70"/>
      <c r="BO1937" s="70"/>
      <c r="BP1937" s="70"/>
      <c r="BQ1937" s="70"/>
      <c r="BR1937" s="70"/>
      <c r="BS1937" s="70"/>
      <c r="BT1937" s="70"/>
      <c r="BU1937" s="70"/>
      <c r="BV1937" s="70"/>
      <c r="BW1937" s="70"/>
      <c r="BX1937" s="70"/>
      <c r="BY1937" s="70"/>
      <c r="BZ1937" s="70"/>
      <c r="CA1937" s="70"/>
    </row>
    <row r="1938" spans="2:79" s="67" customFormat="1" hidden="1">
      <c r="B1938" s="85"/>
      <c r="C1938" s="86"/>
      <c r="D1938" s="250"/>
      <c r="E1938" s="84"/>
      <c r="F1938" s="70"/>
      <c r="G1938" s="70"/>
      <c r="H1938" s="70"/>
      <c r="I1938" s="70"/>
      <c r="J1938" s="70"/>
      <c r="K1938" s="70"/>
      <c r="L1938" s="70"/>
      <c r="M1938" s="70"/>
      <c r="N1938" s="70"/>
      <c r="O1938" s="70"/>
      <c r="P1938" s="70"/>
      <c r="Q1938" s="70"/>
      <c r="R1938" s="70"/>
      <c r="S1938" s="70"/>
      <c r="T1938" s="70"/>
      <c r="U1938" s="70"/>
      <c r="V1938" s="70"/>
      <c r="W1938" s="70"/>
      <c r="X1938" s="70"/>
      <c r="Y1938" s="70"/>
      <c r="Z1938" s="70"/>
      <c r="AA1938" s="70"/>
      <c r="AB1938" s="70"/>
      <c r="AC1938" s="70"/>
      <c r="AD1938" s="70"/>
      <c r="AE1938" s="70"/>
      <c r="AF1938" s="70"/>
      <c r="AG1938" s="70"/>
      <c r="AH1938" s="70"/>
      <c r="AI1938" s="70"/>
      <c r="AJ1938" s="70"/>
      <c r="AK1938" s="70"/>
      <c r="AL1938" s="70"/>
      <c r="AM1938" s="70"/>
      <c r="AN1938" s="70"/>
      <c r="AO1938" s="70"/>
      <c r="AP1938" s="70"/>
      <c r="AQ1938" s="70"/>
      <c r="AR1938" s="70"/>
      <c r="AS1938" s="70"/>
      <c r="AT1938" s="70"/>
      <c r="AU1938" s="70"/>
      <c r="AV1938" s="70"/>
      <c r="AW1938" s="70"/>
      <c r="AX1938" s="70"/>
      <c r="AY1938" s="70"/>
      <c r="AZ1938" s="70"/>
      <c r="BA1938" s="70"/>
      <c r="BB1938" s="70"/>
      <c r="BC1938" s="70"/>
      <c r="BD1938" s="70"/>
      <c r="BE1938" s="70"/>
      <c r="BF1938" s="70"/>
      <c r="BG1938" s="70"/>
      <c r="BH1938" s="70"/>
      <c r="BI1938" s="70"/>
      <c r="BJ1938" s="70"/>
      <c r="BK1938" s="70"/>
      <c r="BL1938" s="70"/>
      <c r="BM1938" s="70"/>
      <c r="BN1938" s="70"/>
      <c r="BO1938" s="70"/>
      <c r="BP1938" s="70"/>
      <c r="BQ1938" s="70"/>
      <c r="BR1938" s="70"/>
      <c r="BS1938" s="70"/>
      <c r="BT1938" s="70"/>
      <c r="BU1938" s="70"/>
      <c r="BV1938" s="70"/>
      <c r="BW1938" s="70"/>
      <c r="BX1938" s="70"/>
      <c r="BY1938" s="70"/>
      <c r="BZ1938" s="70"/>
      <c r="CA1938" s="70"/>
    </row>
    <row r="1939" spans="2:79" s="67" customFormat="1" hidden="1">
      <c r="B1939" s="85"/>
      <c r="C1939" s="86"/>
      <c r="D1939" s="250"/>
      <c r="E1939" s="84"/>
      <c r="F1939" s="70"/>
      <c r="G1939" s="70"/>
      <c r="H1939" s="70"/>
      <c r="I1939" s="70"/>
      <c r="J1939" s="70"/>
      <c r="K1939" s="70"/>
      <c r="L1939" s="70"/>
      <c r="M1939" s="70"/>
      <c r="N1939" s="70"/>
      <c r="O1939" s="70"/>
      <c r="P1939" s="70"/>
      <c r="Q1939" s="70"/>
      <c r="R1939" s="70"/>
      <c r="S1939" s="70"/>
      <c r="T1939" s="70"/>
      <c r="U1939" s="70"/>
      <c r="V1939" s="70"/>
      <c r="W1939" s="70"/>
      <c r="X1939" s="70"/>
      <c r="Y1939" s="70"/>
      <c r="Z1939" s="70"/>
      <c r="AA1939" s="70"/>
      <c r="AB1939" s="70"/>
      <c r="AC1939" s="70"/>
      <c r="AD1939" s="70"/>
      <c r="AE1939" s="70"/>
      <c r="AF1939" s="70"/>
      <c r="AG1939" s="70"/>
      <c r="AH1939" s="70"/>
      <c r="AI1939" s="70"/>
      <c r="AJ1939" s="70"/>
      <c r="AK1939" s="70"/>
      <c r="AL1939" s="70"/>
      <c r="AM1939" s="70"/>
      <c r="AN1939" s="70"/>
      <c r="AO1939" s="70"/>
      <c r="AP1939" s="70"/>
      <c r="AQ1939" s="70"/>
      <c r="AR1939" s="70"/>
      <c r="AS1939" s="70"/>
      <c r="AT1939" s="70"/>
      <c r="AU1939" s="70"/>
      <c r="AV1939" s="70"/>
      <c r="AW1939" s="70"/>
      <c r="AX1939" s="70"/>
      <c r="AY1939" s="70"/>
      <c r="AZ1939" s="70"/>
      <c r="BA1939" s="70"/>
      <c r="BB1939" s="70"/>
      <c r="BC1939" s="70"/>
      <c r="BD1939" s="70"/>
      <c r="BE1939" s="70"/>
      <c r="BF1939" s="70"/>
      <c r="BG1939" s="70"/>
      <c r="BH1939" s="70"/>
      <c r="BI1939" s="70"/>
      <c r="BJ1939" s="70"/>
      <c r="BK1939" s="70"/>
      <c r="BL1939" s="70"/>
      <c r="BM1939" s="70"/>
      <c r="BN1939" s="70"/>
      <c r="BO1939" s="70"/>
      <c r="BP1939" s="70"/>
      <c r="BQ1939" s="70"/>
      <c r="BR1939" s="70"/>
      <c r="BS1939" s="70"/>
      <c r="BT1939" s="70"/>
      <c r="BU1939" s="70"/>
      <c r="BV1939" s="70"/>
      <c r="BW1939" s="70"/>
      <c r="BX1939" s="70"/>
      <c r="BY1939" s="70"/>
      <c r="BZ1939" s="70"/>
      <c r="CA1939" s="70"/>
    </row>
    <row r="1940" spans="2:79" s="67" customFormat="1" hidden="1">
      <c r="B1940" s="85"/>
      <c r="C1940" s="86"/>
      <c r="D1940" s="250"/>
      <c r="E1940" s="84"/>
      <c r="F1940" s="70"/>
      <c r="G1940" s="70"/>
      <c r="H1940" s="70"/>
      <c r="I1940" s="70"/>
      <c r="J1940" s="70"/>
      <c r="K1940" s="70"/>
      <c r="L1940" s="70"/>
      <c r="M1940" s="70"/>
      <c r="N1940" s="70"/>
      <c r="O1940" s="70"/>
      <c r="P1940" s="70"/>
      <c r="Q1940" s="70"/>
      <c r="R1940" s="70"/>
      <c r="S1940" s="70"/>
      <c r="T1940" s="70"/>
      <c r="U1940" s="70"/>
      <c r="V1940" s="70"/>
      <c r="W1940" s="70"/>
      <c r="X1940" s="70"/>
      <c r="Y1940" s="70"/>
      <c r="Z1940" s="70"/>
      <c r="AA1940" s="70"/>
      <c r="AB1940" s="70"/>
      <c r="AC1940" s="70"/>
      <c r="AD1940" s="70"/>
      <c r="AE1940" s="70"/>
      <c r="AF1940" s="70"/>
      <c r="AG1940" s="70"/>
      <c r="AH1940" s="70"/>
      <c r="AI1940" s="70"/>
      <c r="AJ1940" s="70"/>
      <c r="AK1940" s="70"/>
      <c r="AL1940" s="70"/>
      <c r="AM1940" s="70"/>
      <c r="AN1940" s="70"/>
      <c r="AO1940" s="70"/>
      <c r="AP1940" s="70"/>
      <c r="AQ1940" s="70"/>
      <c r="AR1940" s="70"/>
      <c r="AS1940" s="70"/>
      <c r="AT1940" s="70"/>
      <c r="AU1940" s="70"/>
      <c r="AV1940" s="70"/>
      <c r="AW1940" s="70"/>
      <c r="AX1940" s="70"/>
      <c r="AY1940" s="70"/>
      <c r="AZ1940" s="70"/>
      <c r="BA1940" s="70"/>
      <c r="BB1940" s="70"/>
      <c r="BC1940" s="70"/>
      <c r="BD1940" s="70"/>
      <c r="BE1940" s="70"/>
      <c r="BF1940" s="70"/>
      <c r="BG1940" s="70"/>
      <c r="BH1940" s="70"/>
      <c r="BI1940" s="70"/>
      <c r="BJ1940" s="70"/>
      <c r="BK1940" s="70"/>
      <c r="BL1940" s="70"/>
      <c r="BM1940" s="70"/>
      <c r="BN1940" s="70"/>
      <c r="BO1940" s="70"/>
      <c r="BP1940" s="70"/>
      <c r="BQ1940" s="70"/>
      <c r="BR1940" s="70"/>
      <c r="BS1940" s="70"/>
      <c r="BT1940" s="70"/>
      <c r="BU1940" s="70"/>
      <c r="BV1940" s="70"/>
      <c r="BW1940" s="70"/>
      <c r="BX1940" s="70"/>
      <c r="BY1940" s="70"/>
      <c r="BZ1940" s="70"/>
      <c r="CA1940" s="70"/>
    </row>
    <row r="1941" spans="2:79" s="67" customFormat="1" hidden="1">
      <c r="B1941" s="85"/>
      <c r="C1941" s="86"/>
      <c r="D1941" s="250"/>
      <c r="E1941" s="84"/>
      <c r="F1941" s="70"/>
      <c r="G1941" s="70"/>
      <c r="H1941" s="70"/>
      <c r="I1941" s="70"/>
      <c r="J1941" s="70"/>
      <c r="K1941" s="70"/>
      <c r="L1941" s="70"/>
      <c r="M1941" s="70"/>
      <c r="N1941" s="70"/>
      <c r="O1941" s="70"/>
      <c r="P1941" s="70"/>
      <c r="Q1941" s="70"/>
      <c r="R1941" s="70"/>
      <c r="S1941" s="70"/>
      <c r="T1941" s="70"/>
      <c r="U1941" s="70"/>
      <c r="V1941" s="70"/>
      <c r="W1941" s="70"/>
      <c r="X1941" s="70"/>
      <c r="Y1941" s="70"/>
      <c r="Z1941" s="70"/>
      <c r="AA1941" s="70"/>
      <c r="AB1941" s="70"/>
      <c r="AC1941" s="70"/>
      <c r="AD1941" s="70"/>
      <c r="AE1941" s="70"/>
      <c r="AF1941" s="70"/>
      <c r="AG1941" s="70"/>
      <c r="AH1941" s="70"/>
      <c r="AI1941" s="70"/>
      <c r="AJ1941" s="70"/>
      <c r="AK1941" s="70"/>
      <c r="AL1941" s="70"/>
      <c r="AM1941" s="70"/>
      <c r="AN1941" s="70"/>
      <c r="AO1941" s="70"/>
      <c r="AP1941" s="70"/>
      <c r="AQ1941" s="70"/>
      <c r="AR1941" s="70"/>
      <c r="AS1941" s="70"/>
      <c r="AT1941" s="70"/>
      <c r="AU1941" s="70"/>
      <c r="AV1941" s="70"/>
      <c r="AW1941" s="70"/>
      <c r="AX1941" s="70"/>
      <c r="AY1941" s="70"/>
      <c r="AZ1941" s="70"/>
      <c r="BA1941" s="70"/>
      <c r="BB1941" s="70"/>
      <c r="BC1941" s="70"/>
      <c r="BD1941" s="70"/>
      <c r="BE1941" s="70"/>
      <c r="BF1941" s="70"/>
      <c r="BG1941" s="70"/>
      <c r="BH1941" s="70"/>
      <c r="BI1941" s="70"/>
      <c r="BJ1941" s="70"/>
      <c r="BK1941" s="70"/>
      <c r="BL1941" s="70"/>
      <c r="BM1941" s="70"/>
      <c r="BN1941" s="70"/>
      <c r="BO1941" s="70"/>
      <c r="BP1941" s="70"/>
      <c r="BQ1941" s="70"/>
      <c r="BR1941" s="70"/>
      <c r="BS1941" s="70"/>
      <c r="BT1941" s="70"/>
      <c r="BU1941" s="70"/>
      <c r="BV1941" s="70"/>
      <c r="BW1941" s="70"/>
      <c r="BX1941" s="70"/>
      <c r="BY1941" s="70"/>
      <c r="BZ1941" s="70"/>
      <c r="CA1941" s="70"/>
    </row>
    <row r="1942" spans="2:79" s="67" customFormat="1" hidden="1">
      <c r="B1942" s="85"/>
      <c r="C1942" s="86"/>
      <c r="D1942" s="250"/>
      <c r="E1942" s="84"/>
      <c r="F1942" s="70"/>
      <c r="G1942" s="70"/>
      <c r="H1942" s="70"/>
      <c r="I1942" s="70"/>
      <c r="J1942" s="70"/>
      <c r="K1942" s="70"/>
      <c r="L1942" s="70"/>
      <c r="M1942" s="70"/>
      <c r="N1942" s="70"/>
      <c r="O1942" s="70"/>
      <c r="P1942" s="70"/>
      <c r="Q1942" s="70"/>
      <c r="R1942" s="70"/>
      <c r="S1942" s="70"/>
      <c r="T1942" s="70"/>
      <c r="U1942" s="70"/>
      <c r="V1942" s="70"/>
      <c r="W1942" s="70"/>
      <c r="X1942" s="70"/>
      <c r="Y1942" s="70"/>
      <c r="Z1942" s="70"/>
      <c r="AA1942" s="70"/>
      <c r="AB1942" s="70"/>
      <c r="AC1942" s="70"/>
      <c r="AD1942" s="70"/>
      <c r="AE1942" s="70"/>
      <c r="AF1942" s="70"/>
      <c r="AG1942" s="70"/>
      <c r="AH1942" s="70"/>
      <c r="AI1942" s="70"/>
      <c r="AJ1942" s="70"/>
      <c r="AK1942" s="70"/>
      <c r="AL1942" s="70"/>
      <c r="AM1942" s="70"/>
      <c r="AN1942" s="70"/>
      <c r="AO1942" s="70"/>
      <c r="AP1942" s="70"/>
      <c r="AQ1942" s="70"/>
      <c r="AR1942" s="70"/>
      <c r="AS1942" s="70"/>
      <c r="AT1942" s="70"/>
      <c r="AU1942" s="70"/>
      <c r="AV1942" s="70"/>
      <c r="AW1942" s="70"/>
      <c r="AX1942" s="70"/>
      <c r="AY1942" s="70"/>
      <c r="AZ1942" s="70"/>
      <c r="BA1942" s="70"/>
      <c r="BB1942" s="70"/>
      <c r="BC1942" s="70"/>
      <c r="BD1942" s="70"/>
      <c r="BE1942" s="70"/>
      <c r="BF1942" s="70"/>
      <c r="BG1942" s="70"/>
      <c r="BH1942" s="70"/>
      <c r="BI1942" s="70"/>
      <c r="BJ1942" s="70"/>
      <c r="BK1942" s="70"/>
      <c r="BL1942" s="70"/>
      <c r="BM1942" s="70"/>
      <c r="BN1942" s="70"/>
      <c r="BO1942" s="70"/>
      <c r="BP1942" s="70"/>
      <c r="BQ1942" s="70"/>
      <c r="BR1942" s="70"/>
      <c r="BS1942" s="70"/>
      <c r="BT1942" s="70"/>
      <c r="BU1942" s="70"/>
      <c r="BV1942" s="70"/>
      <c r="BW1942" s="70"/>
      <c r="BX1942" s="70"/>
      <c r="BY1942" s="70"/>
      <c r="BZ1942" s="70"/>
      <c r="CA1942" s="70"/>
    </row>
    <row r="1943" spans="2:79" s="67" customFormat="1" hidden="1">
      <c r="B1943" s="85"/>
      <c r="C1943" s="86"/>
      <c r="D1943" s="250"/>
      <c r="E1943" s="84"/>
      <c r="F1943" s="70"/>
      <c r="G1943" s="70"/>
      <c r="H1943" s="70"/>
      <c r="I1943" s="70"/>
      <c r="J1943" s="70"/>
      <c r="K1943" s="70"/>
      <c r="L1943" s="70"/>
      <c r="M1943" s="70"/>
      <c r="N1943" s="70"/>
      <c r="O1943" s="70"/>
      <c r="P1943" s="70"/>
      <c r="Q1943" s="70"/>
      <c r="R1943" s="70"/>
      <c r="S1943" s="70"/>
      <c r="T1943" s="70"/>
      <c r="U1943" s="70"/>
      <c r="V1943" s="70"/>
      <c r="W1943" s="70"/>
      <c r="X1943" s="70"/>
      <c r="Y1943" s="70"/>
      <c r="Z1943" s="70"/>
      <c r="AA1943" s="70"/>
      <c r="AB1943" s="70"/>
      <c r="AC1943" s="70"/>
      <c r="AD1943" s="70"/>
      <c r="AE1943" s="70"/>
      <c r="AF1943" s="70"/>
      <c r="AG1943" s="70"/>
      <c r="AH1943" s="70"/>
      <c r="AI1943" s="70"/>
      <c r="AJ1943" s="70"/>
      <c r="AK1943" s="70"/>
      <c r="AL1943" s="70"/>
      <c r="AM1943" s="70"/>
      <c r="AN1943" s="70"/>
      <c r="AO1943" s="70"/>
      <c r="AP1943" s="70"/>
      <c r="AQ1943" s="70"/>
      <c r="AR1943" s="70"/>
      <c r="AS1943" s="70"/>
      <c r="AT1943" s="70"/>
      <c r="AU1943" s="70"/>
      <c r="AV1943" s="70"/>
      <c r="AW1943" s="70"/>
      <c r="AX1943" s="70"/>
      <c r="AY1943" s="70"/>
      <c r="AZ1943" s="70"/>
      <c r="BA1943" s="70"/>
      <c r="BB1943" s="70"/>
      <c r="BC1943" s="70"/>
      <c r="BD1943" s="70"/>
      <c r="BE1943" s="70"/>
      <c r="BF1943" s="70"/>
      <c r="BG1943" s="70"/>
      <c r="BH1943" s="70"/>
      <c r="BI1943" s="70"/>
      <c r="BJ1943" s="70"/>
      <c r="BK1943" s="70"/>
      <c r="BL1943" s="70"/>
      <c r="BM1943" s="70"/>
      <c r="BN1943" s="70"/>
      <c r="BO1943" s="70"/>
      <c r="BP1943" s="70"/>
      <c r="BQ1943" s="70"/>
      <c r="BR1943" s="70"/>
      <c r="BS1943" s="70"/>
      <c r="BT1943" s="70"/>
      <c r="BU1943" s="70"/>
      <c r="BV1943" s="70"/>
      <c r="BW1943" s="70"/>
      <c r="BX1943" s="70"/>
      <c r="BY1943" s="70"/>
      <c r="BZ1943" s="70"/>
      <c r="CA1943" s="70"/>
    </row>
    <row r="1944" spans="2:79" s="67" customFormat="1" hidden="1">
      <c r="B1944" s="85"/>
      <c r="C1944" s="86"/>
      <c r="D1944" s="250"/>
      <c r="E1944" s="84"/>
      <c r="F1944" s="70"/>
      <c r="G1944" s="70"/>
      <c r="H1944" s="70"/>
      <c r="I1944" s="70"/>
      <c r="J1944" s="70"/>
      <c r="K1944" s="70"/>
      <c r="L1944" s="70"/>
      <c r="M1944" s="70"/>
      <c r="N1944" s="70"/>
      <c r="O1944" s="70"/>
      <c r="P1944" s="70"/>
      <c r="Q1944" s="70"/>
      <c r="R1944" s="70"/>
      <c r="S1944" s="70"/>
      <c r="T1944" s="70"/>
      <c r="U1944" s="70"/>
      <c r="V1944" s="70"/>
      <c r="W1944" s="70"/>
      <c r="X1944" s="70"/>
      <c r="Y1944" s="70"/>
      <c r="Z1944" s="70"/>
      <c r="AA1944" s="70"/>
      <c r="AB1944" s="70"/>
      <c r="AC1944" s="70"/>
      <c r="AD1944" s="70"/>
      <c r="AE1944" s="70"/>
      <c r="AF1944" s="70"/>
      <c r="AG1944" s="70"/>
      <c r="AH1944" s="70"/>
      <c r="AI1944" s="70"/>
      <c r="AJ1944" s="70"/>
      <c r="AK1944" s="70"/>
      <c r="AL1944" s="70"/>
      <c r="AM1944" s="70"/>
      <c r="AN1944" s="70"/>
      <c r="AO1944" s="70"/>
      <c r="AP1944" s="70"/>
      <c r="AQ1944" s="70"/>
      <c r="AR1944" s="70"/>
      <c r="AS1944" s="70"/>
      <c r="AT1944" s="70"/>
      <c r="AU1944" s="70"/>
      <c r="AV1944" s="70"/>
      <c r="AW1944" s="70"/>
      <c r="AX1944" s="70"/>
      <c r="AY1944" s="70"/>
      <c r="AZ1944" s="70"/>
      <c r="BA1944" s="70"/>
      <c r="BB1944" s="70"/>
      <c r="BC1944" s="70"/>
      <c r="BD1944" s="70"/>
      <c r="BE1944" s="70"/>
      <c r="BF1944" s="70"/>
      <c r="BG1944" s="70"/>
      <c r="BH1944" s="70"/>
      <c r="BI1944" s="70"/>
      <c r="BJ1944" s="70"/>
      <c r="BK1944" s="70"/>
      <c r="BL1944" s="70"/>
      <c r="BM1944" s="70"/>
      <c r="BN1944" s="70"/>
      <c r="BO1944" s="70"/>
      <c r="BP1944" s="70"/>
      <c r="BQ1944" s="70"/>
      <c r="BR1944" s="70"/>
      <c r="BS1944" s="70"/>
      <c r="BT1944" s="70"/>
      <c r="BU1944" s="70"/>
      <c r="BV1944" s="70"/>
      <c r="BW1944" s="70"/>
      <c r="BX1944" s="70"/>
      <c r="BY1944" s="70"/>
      <c r="BZ1944" s="70"/>
      <c r="CA1944" s="70"/>
    </row>
    <row r="1945" spans="2:79" s="67" customFormat="1" hidden="1">
      <c r="B1945" s="85"/>
      <c r="C1945" s="86"/>
      <c r="D1945" s="250"/>
      <c r="E1945" s="84"/>
      <c r="F1945" s="70"/>
      <c r="G1945" s="70"/>
      <c r="H1945" s="70"/>
      <c r="I1945" s="70"/>
      <c r="J1945" s="70"/>
      <c r="K1945" s="70"/>
      <c r="L1945" s="70"/>
      <c r="M1945" s="70"/>
      <c r="N1945" s="70"/>
      <c r="O1945" s="70"/>
      <c r="P1945" s="70"/>
      <c r="Q1945" s="70"/>
      <c r="R1945" s="70"/>
      <c r="S1945" s="70"/>
      <c r="T1945" s="70"/>
      <c r="U1945" s="70"/>
      <c r="V1945" s="70"/>
      <c r="W1945" s="70"/>
      <c r="X1945" s="70"/>
      <c r="Y1945" s="70"/>
      <c r="Z1945" s="70"/>
      <c r="AA1945" s="70"/>
      <c r="AB1945" s="70"/>
      <c r="AC1945" s="70"/>
      <c r="AD1945" s="70"/>
      <c r="AE1945" s="70"/>
      <c r="AF1945" s="70"/>
      <c r="AG1945" s="70"/>
      <c r="AH1945" s="70"/>
      <c r="AI1945" s="70"/>
      <c r="AJ1945" s="70"/>
      <c r="AK1945" s="70"/>
      <c r="AL1945" s="70"/>
      <c r="AM1945" s="70"/>
      <c r="AN1945" s="70"/>
      <c r="AO1945" s="70"/>
      <c r="AP1945" s="70"/>
      <c r="AQ1945" s="70"/>
      <c r="AR1945" s="70"/>
      <c r="AS1945" s="70"/>
      <c r="AT1945" s="70"/>
      <c r="AU1945" s="70"/>
      <c r="AV1945" s="70"/>
      <c r="AW1945" s="70"/>
      <c r="AX1945" s="70"/>
      <c r="AY1945" s="70"/>
      <c r="AZ1945" s="70"/>
      <c r="BA1945" s="70"/>
      <c r="BB1945" s="70"/>
      <c r="BC1945" s="70"/>
      <c r="BD1945" s="70"/>
      <c r="BE1945" s="70"/>
      <c r="BF1945" s="70"/>
      <c r="BG1945" s="70"/>
      <c r="BH1945" s="70"/>
      <c r="BI1945" s="70"/>
      <c r="BJ1945" s="70"/>
      <c r="BK1945" s="70"/>
      <c r="BL1945" s="70"/>
      <c r="BM1945" s="70"/>
      <c r="BN1945" s="70"/>
      <c r="BO1945" s="70"/>
      <c r="BP1945" s="70"/>
      <c r="BQ1945" s="70"/>
      <c r="BR1945" s="70"/>
      <c r="BS1945" s="70"/>
      <c r="BT1945" s="70"/>
      <c r="BU1945" s="70"/>
      <c r="BV1945" s="70"/>
      <c r="BW1945" s="70"/>
      <c r="BX1945" s="70"/>
      <c r="BY1945" s="70"/>
      <c r="BZ1945" s="70"/>
      <c r="CA1945" s="70"/>
    </row>
    <row r="1946" spans="2:79" s="67" customFormat="1" hidden="1">
      <c r="B1946" s="85"/>
      <c r="C1946" s="86"/>
      <c r="D1946" s="250"/>
      <c r="E1946" s="84"/>
      <c r="F1946" s="70"/>
      <c r="G1946" s="70"/>
      <c r="H1946" s="70"/>
      <c r="I1946" s="70"/>
      <c r="J1946" s="70"/>
      <c r="K1946" s="70"/>
      <c r="L1946" s="70"/>
      <c r="M1946" s="70"/>
      <c r="N1946" s="70"/>
      <c r="O1946" s="70"/>
      <c r="P1946" s="70"/>
      <c r="Q1946" s="70"/>
      <c r="R1946" s="70"/>
      <c r="S1946" s="70"/>
      <c r="T1946" s="70"/>
      <c r="U1946" s="70"/>
      <c r="V1946" s="70"/>
      <c r="W1946" s="70"/>
      <c r="X1946" s="70"/>
      <c r="Y1946" s="70"/>
      <c r="Z1946" s="70"/>
      <c r="AA1946" s="70"/>
      <c r="AB1946" s="70"/>
      <c r="AC1946" s="70"/>
      <c r="AD1946" s="70"/>
      <c r="AE1946" s="70"/>
      <c r="AF1946" s="70"/>
      <c r="AG1946" s="70"/>
      <c r="AH1946" s="70"/>
      <c r="AI1946" s="70"/>
      <c r="AJ1946" s="70"/>
      <c r="AK1946" s="70"/>
      <c r="AL1946" s="70"/>
      <c r="AM1946" s="70"/>
      <c r="AN1946" s="70"/>
      <c r="AO1946" s="70"/>
      <c r="AP1946" s="70"/>
      <c r="AQ1946" s="70"/>
      <c r="AR1946" s="70"/>
      <c r="AS1946" s="70"/>
      <c r="AT1946" s="70"/>
      <c r="AU1946" s="70"/>
      <c r="AV1946" s="70"/>
      <c r="AW1946" s="70"/>
      <c r="AX1946" s="70"/>
      <c r="AY1946" s="70"/>
      <c r="AZ1946" s="70"/>
      <c r="BA1946" s="70"/>
      <c r="BB1946" s="70"/>
      <c r="BC1946" s="70"/>
      <c r="BD1946" s="70"/>
      <c r="BE1946" s="70"/>
      <c r="BF1946" s="70"/>
      <c r="BG1946" s="70"/>
      <c r="BH1946" s="70"/>
      <c r="BI1946" s="70"/>
      <c r="BJ1946" s="70"/>
      <c r="BK1946" s="70"/>
      <c r="BL1946" s="70"/>
      <c r="BM1946" s="70"/>
      <c r="BN1946" s="70"/>
      <c r="BO1946" s="70"/>
      <c r="BP1946" s="70"/>
      <c r="BQ1946" s="70"/>
      <c r="BR1946" s="70"/>
      <c r="BS1946" s="70"/>
      <c r="BT1946" s="70"/>
      <c r="BU1946" s="70"/>
      <c r="BV1946" s="70"/>
      <c r="BW1946" s="70"/>
      <c r="BX1946" s="70"/>
      <c r="BY1946" s="70"/>
      <c r="BZ1946" s="70"/>
      <c r="CA1946" s="70"/>
    </row>
    <row r="1947" spans="2:79" s="67" customFormat="1" hidden="1">
      <c r="B1947" s="85"/>
      <c r="C1947" s="86"/>
      <c r="D1947" s="250"/>
      <c r="E1947" s="84"/>
      <c r="F1947" s="70"/>
      <c r="G1947" s="70"/>
      <c r="H1947" s="70"/>
      <c r="I1947" s="70"/>
      <c r="J1947" s="70"/>
      <c r="K1947" s="70"/>
      <c r="L1947" s="70"/>
      <c r="M1947" s="70"/>
      <c r="N1947" s="70"/>
      <c r="O1947" s="70"/>
      <c r="P1947" s="70"/>
      <c r="Q1947" s="70"/>
      <c r="R1947" s="70"/>
      <c r="S1947" s="70"/>
      <c r="T1947" s="70"/>
      <c r="U1947" s="70"/>
      <c r="V1947" s="70"/>
      <c r="W1947" s="70"/>
      <c r="X1947" s="70"/>
      <c r="Y1947" s="70"/>
      <c r="Z1947" s="70"/>
      <c r="AA1947" s="70"/>
      <c r="AB1947" s="70"/>
      <c r="AC1947" s="70"/>
      <c r="AD1947" s="70"/>
      <c r="AE1947" s="70"/>
      <c r="AF1947" s="70"/>
      <c r="AG1947" s="70"/>
      <c r="AH1947" s="70"/>
      <c r="AI1947" s="70"/>
      <c r="AJ1947" s="70"/>
      <c r="AK1947" s="70"/>
      <c r="AL1947" s="70"/>
      <c r="AM1947" s="70"/>
      <c r="AN1947" s="70"/>
      <c r="AO1947" s="70"/>
      <c r="AP1947" s="70"/>
      <c r="AQ1947" s="70"/>
      <c r="AR1947" s="70"/>
      <c r="AS1947" s="70"/>
      <c r="AT1947" s="70"/>
      <c r="AU1947" s="70"/>
      <c r="AV1947" s="70"/>
      <c r="AW1947" s="70"/>
      <c r="AX1947" s="70"/>
      <c r="AY1947" s="70"/>
      <c r="AZ1947" s="70"/>
      <c r="BA1947" s="70"/>
      <c r="BB1947" s="70"/>
      <c r="BC1947" s="70"/>
      <c r="BD1947" s="70"/>
      <c r="BE1947" s="70"/>
      <c r="BF1947" s="70"/>
      <c r="BG1947" s="70"/>
      <c r="BH1947" s="70"/>
      <c r="BI1947" s="70"/>
      <c r="BJ1947" s="70"/>
      <c r="BK1947" s="70"/>
      <c r="BL1947" s="70"/>
      <c r="BM1947" s="70"/>
      <c r="BN1947" s="70"/>
      <c r="BO1947" s="70"/>
      <c r="BP1947" s="70"/>
      <c r="BQ1947" s="70"/>
      <c r="BR1947" s="70"/>
      <c r="BS1947" s="70"/>
      <c r="BT1947" s="70"/>
      <c r="BU1947" s="70"/>
      <c r="BV1947" s="70"/>
      <c r="BW1947" s="70"/>
      <c r="BX1947" s="70"/>
      <c r="BY1947" s="70"/>
      <c r="BZ1947" s="70"/>
      <c r="CA1947" s="70"/>
    </row>
    <row r="1948" spans="2:79" s="67" customFormat="1" hidden="1">
      <c r="B1948" s="85"/>
      <c r="C1948" s="86"/>
      <c r="D1948" s="250"/>
      <c r="E1948" s="84"/>
      <c r="F1948" s="70"/>
      <c r="G1948" s="70"/>
      <c r="H1948" s="70"/>
      <c r="I1948" s="70"/>
      <c r="J1948" s="70"/>
      <c r="K1948" s="70"/>
      <c r="L1948" s="70"/>
      <c r="M1948" s="70"/>
      <c r="N1948" s="70"/>
      <c r="O1948" s="70"/>
      <c r="P1948" s="70"/>
      <c r="Q1948" s="70"/>
      <c r="R1948" s="70"/>
      <c r="S1948" s="70"/>
      <c r="T1948" s="70"/>
      <c r="U1948" s="70"/>
      <c r="V1948" s="70"/>
      <c r="W1948" s="70"/>
      <c r="X1948" s="70"/>
      <c r="Y1948" s="70"/>
      <c r="Z1948" s="70"/>
      <c r="AA1948" s="70"/>
      <c r="AB1948" s="70"/>
      <c r="AC1948" s="70"/>
      <c r="AD1948" s="70"/>
      <c r="AE1948" s="70"/>
      <c r="AF1948" s="70"/>
      <c r="AG1948" s="70"/>
      <c r="AH1948" s="70"/>
      <c r="AI1948" s="70"/>
      <c r="AJ1948" s="70"/>
      <c r="AK1948" s="70"/>
      <c r="AL1948" s="70"/>
      <c r="AM1948" s="70"/>
      <c r="AN1948" s="70"/>
      <c r="AO1948" s="70"/>
      <c r="AP1948" s="70"/>
      <c r="AQ1948" s="70"/>
      <c r="AR1948" s="70"/>
      <c r="AS1948" s="70"/>
      <c r="AT1948" s="70"/>
      <c r="AU1948" s="70"/>
      <c r="AV1948" s="70"/>
      <c r="AW1948" s="70"/>
      <c r="AX1948" s="70"/>
      <c r="AY1948" s="70"/>
      <c r="AZ1948" s="70"/>
      <c r="BA1948" s="70"/>
      <c r="BB1948" s="70"/>
      <c r="BC1948" s="70"/>
      <c r="BD1948" s="70"/>
      <c r="BE1948" s="70"/>
      <c r="BF1948" s="70"/>
      <c r="BG1948" s="70"/>
      <c r="BH1948" s="70"/>
      <c r="BI1948" s="70"/>
      <c r="BJ1948" s="70"/>
      <c r="BK1948" s="70"/>
      <c r="BL1948" s="70"/>
      <c r="BM1948" s="70"/>
      <c r="BN1948" s="70"/>
      <c r="BO1948" s="70"/>
      <c r="BP1948" s="70"/>
      <c r="BQ1948" s="70"/>
      <c r="BR1948" s="70"/>
      <c r="BS1948" s="70"/>
      <c r="BT1948" s="70"/>
      <c r="BU1948" s="70"/>
      <c r="BV1948" s="70"/>
      <c r="BW1948" s="70"/>
      <c r="BX1948" s="70"/>
      <c r="BY1948" s="70"/>
      <c r="BZ1948" s="70"/>
      <c r="CA1948" s="70"/>
    </row>
    <row r="1949" spans="2:79" s="67" customFormat="1" hidden="1">
      <c r="B1949" s="85"/>
      <c r="C1949" s="86"/>
      <c r="D1949" s="250"/>
      <c r="E1949" s="84"/>
      <c r="F1949" s="70"/>
      <c r="G1949" s="70"/>
      <c r="H1949" s="70"/>
      <c r="I1949" s="70"/>
      <c r="J1949" s="70"/>
      <c r="K1949" s="70"/>
      <c r="L1949" s="70"/>
      <c r="M1949" s="70"/>
      <c r="N1949" s="70"/>
      <c r="O1949" s="70"/>
      <c r="P1949" s="70"/>
      <c r="Q1949" s="70"/>
      <c r="R1949" s="70"/>
      <c r="S1949" s="70"/>
      <c r="T1949" s="70"/>
      <c r="U1949" s="70"/>
      <c r="V1949" s="70"/>
      <c r="W1949" s="70"/>
      <c r="X1949" s="70"/>
      <c r="Y1949" s="70"/>
      <c r="Z1949" s="70"/>
      <c r="AA1949" s="70"/>
      <c r="AB1949" s="70"/>
      <c r="AC1949" s="70"/>
      <c r="AD1949" s="70"/>
      <c r="AE1949" s="70"/>
      <c r="AF1949" s="70"/>
      <c r="AG1949" s="70"/>
      <c r="AH1949" s="70"/>
      <c r="AI1949" s="70"/>
      <c r="AJ1949" s="70"/>
      <c r="AK1949" s="70"/>
      <c r="AL1949" s="70"/>
      <c r="AM1949" s="70"/>
      <c r="AN1949" s="70"/>
      <c r="AO1949" s="70"/>
      <c r="AP1949" s="70"/>
      <c r="AQ1949" s="70"/>
      <c r="AR1949" s="70"/>
      <c r="AS1949" s="70"/>
      <c r="AT1949" s="70"/>
      <c r="AU1949" s="70"/>
      <c r="AV1949" s="70"/>
      <c r="AW1949" s="70"/>
      <c r="AX1949" s="70"/>
      <c r="AY1949" s="70"/>
      <c r="AZ1949" s="70"/>
      <c r="BA1949" s="70"/>
      <c r="BB1949" s="70"/>
      <c r="BC1949" s="70"/>
      <c r="BD1949" s="70"/>
      <c r="BE1949" s="70"/>
      <c r="BF1949" s="70"/>
      <c r="BG1949" s="70"/>
      <c r="BH1949" s="70"/>
      <c r="BI1949" s="70"/>
      <c r="BJ1949" s="70"/>
      <c r="BK1949" s="70"/>
      <c r="BL1949" s="70"/>
      <c r="BM1949" s="70"/>
      <c r="BN1949" s="70"/>
      <c r="BO1949" s="70"/>
      <c r="BP1949" s="70"/>
      <c r="BQ1949" s="70"/>
      <c r="BR1949" s="70"/>
      <c r="BS1949" s="70"/>
      <c r="BT1949" s="70"/>
      <c r="BU1949" s="70"/>
      <c r="BV1949" s="70"/>
      <c r="BW1949" s="70"/>
      <c r="BX1949" s="70"/>
      <c r="BY1949" s="70"/>
      <c r="BZ1949" s="70"/>
      <c r="CA1949" s="70"/>
    </row>
    <row r="1950" spans="2:79" s="67" customFormat="1" hidden="1">
      <c r="B1950" s="85"/>
      <c r="C1950" s="86"/>
      <c r="D1950" s="250"/>
      <c r="E1950" s="84"/>
      <c r="F1950" s="70"/>
      <c r="G1950" s="70"/>
      <c r="H1950" s="70"/>
      <c r="I1950" s="70"/>
      <c r="J1950" s="70"/>
      <c r="K1950" s="70"/>
      <c r="L1950" s="70"/>
      <c r="M1950" s="70"/>
      <c r="N1950" s="70"/>
      <c r="O1950" s="70"/>
      <c r="P1950" s="70"/>
      <c r="Q1950" s="70"/>
      <c r="R1950" s="70"/>
      <c r="S1950" s="70"/>
      <c r="T1950" s="70"/>
      <c r="U1950" s="70"/>
      <c r="V1950" s="70"/>
      <c r="W1950" s="70"/>
      <c r="X1950" s="70"/>
      <c r="Y1950" s="70"/>
      <c r="Z1950" s="70"/>
      <c r="AA1950" s="70"/>
      <c r="AB1950" s="70"/>
      <c r="AC1950" s="70"/>
      <c r="AD1950" s="70"/>
      <c r="AE1950" s="70"/>
      <c r="AF1950" s="70"/>
      <c r="AG1950" s="70"/>
      <c r="AH1950" s="70"/>
      <c r="AI1950" s="70"/>
      <c r="AJ1950" s="70"/>
      <c r="AK1950" s="70"/>
      <c r="AL1950" s="70"/>
      <c r="AM1950" s="70"/>
      <c r="AN1950" s="70"/>
      <c r="AO1950" s="70"/>
      <c r="AP1950" s="70"/>
      <c r="AQ1950" s="70"/>
      <c r="AR1950" s="70"/>
      <c r="AS1950" s="70"/>
      <c r="AT1950" s="70"/>
      <c r="AU1950" s="70"/>
      <c r="AV1950" s="70"/>
      <c r="AW1950" s="70"/>
      <c r="AX1950" s="70"/>
      <c r="AY1950" s="70"/>
      <c r="AZ1950" s="70"/>
      <c r="BA1950" s="70"/>
      <c r="BB1950" s="70"/>
      <c r="BC1950" s="70"/>
      <c r="BD1950" s="70"/>
      <c r="BE1950" s="70"/>
      <c r="BF1950" s="70"/>
      <c r="BG1950" s="70"/>
      <c r="BH1950" s="70"/>
      <c r="BI1950" s="70"/>
      <c r="BJ1950" s="70"/>
      <c r="BK1950" s="70"/>
      <c r="BL1950" s="70"/>
      <c r="BM1950" s="70"/>
      <c r="BN1950" s="70"/>
      <c r="BO1950" s="70"/>
      <c r="BP1950" s="70"/>
      <c r="BQ1950" s="70"/>
      <c r="BR1950" s="70"/>
      <c r="BS1950" s="70"/>
      <c r="BT1950" s="70"/>
      <c r="BU1950" s="70"/>
      <c r="BV1950" s="70"/>
      <c r="BW1950" s="70"/>
      <c r="BX1950" s="70"/>
      <c r="BY1950" s="70"/>
      <c r="BZ1950" s="70"/>
      <c r="CA1950" s="70"/>
    </row>
    <row r="1951" spans="2:79" s="67" customFormat="1" hidden="1">
      <c r="B1951" s="85"/>
      <c r="C1951" s="86"/>
      <c r="D1951" s="250"/>
      <c r="E1951" s="84"/>
      <c r="F1951" s="70"/>
      <c r="G1951" s="70"/>
      <c r="H1951" s="70"/>
      <c r="I1951" s="70"/>
      <c r="J1951" s="70"/>
      <c r="K1951" s="70"/>
      <c r="L1951" s="70"/>
      <c r="M1951" s="70"/>
      <c r="N1951" s="70"/>
      <c r="O1951" s="70"/>
      <c r="P1951" s="70"/>
      <c r="Q1951" s="70"/>
      <c r="R1951" s="70"/>
      <c r="S1951" s="70"/>
      <c r="T1951" s="70"/>
      <c r="U1951" s="70"/>
      <c r="V1951" s="70"/>
      <c r="W1951" s="70"/>
      <c r="X1951" s="70"/>
      <c r="Y1951" s="70"/>
      <c r="Z1951" s="70"/>
      <c r="AA1951" s="70"/>
      <c r="AB1951" s="70"/>
      <c r="AC1951" s="70"/>
      <c r="AD1951" s="70"/>
      <c r="AE1951" s="70"/>
      <c r="AF1951" s="70"/>
      <c r="AG1951" s="70"/>
      <c r="AH1951" s="70"/>
      <c r="AI1951" s="70"/>
      <c r="AJ1951" s="70"/>
      <c r="AK1951" s="70"/>
      <c r="AL1951" s="70"/>
      <c r="AM1951" s="70"/>
      <c r="AN1951" s="70"/>
      <c r="AO1951" s="70"/>
      <c r="AP1951" s="70"/>
      <c r="AQ1951" s="70"/>
      <c r="AR1951" s="70"/>
      <c r="AS1951" s="70"/>
      <c r="AT1951" s="70"/>
      <c r="AU1951" s="70"/>
      <c r="AV1951" s="70"/>
      <c r="AW1951" s="70"/>
      <c r="AX1951" s="70"/>
      <c r="AY1951" s="70"/>
      <c r="AZ1951" s="70"/>
      <c r="BA1951" s="70"/>
      <c r="BB1951" s="70"/>
      <c r="BC1951" s="70"/>
      <c r="BD1951" s="70"/>
      <c r="BE1951" s="70"/>
      <c r="BF1951" s="70"/>
      <c r="BG1951" s="70"/>
      <c r="BH1951" s="70"/>
      <c r="BI1951" s="70"/>
      <c r="BJ1951" s="70"/>
      <c r="BK1951" s="70"/>
      <c r="BL1951" s="70"/>
      <c r="BM1951" s="70"/>
      <c r="BN1951" s="70"/>
      <c r="BO1951" s="70"/>
      <c r="BP1951" s="70"/>
      <c r="BQ1951" s="70"/>
      <c r="BR1951" s="70"/>
      <c r="BS1951" s="70"/>
      <c r="BT1951" s="70"/>
      <c r="BU1951" s="70"/>
      <c r="BV1951" s="70"/>
      <c r="BW1951" s="70"/>
      <c r="BX1951" s="70"/>
      <c r="BY1951" s="70"/>
      <c r="BZ1951" s="70"/>
      <c r="CA1951" s="70"/>
    </row>
    <row r="1952" spans="2:79" s="67" customFormat="1" hidden="1">
      <c r="B1952" s="85"/>
      <c r="C1952" s="86"/>
      <c r="D1952" s="250"/>
      <c r="E1952" s="84"/>
      <c r="F1952" s="70"/>
      <c r="G1952" s="70"/>
      <c r="H1952" s="70"/>
      <c r="I1952" s="70"/>
      <c r="J1952" s="70"/>
      <c r="K1952" s="70"/>
      <c r="L1952" s="70"/>
      <c r="M1952" s="70"/>
      <c r="N1952" s="70"/>
      <c r="O1952" s="70"/>
      <c r="P1952" s="70"/>
      <c r="Q1952" s="70"/>
      <c r="R1952" s="70"/>
      <c r="S1952" s="70"/>
      <c r="T1952" s="70"/>
      <c r="U1952" s="70"/>
      <c r="V1952" s="70"/>
      <c r="W1952" s="70"/>
      <c r="X1952" s="70"/>
      <c r="Y1952" s="70"/>
      <c r="Z1952" s="70"/>
      <c r="AA1952" s="70"/>
      <c r="AB1952" s="70"/>
      <c r="AC1952" s="70"/>
      <c r="AD1952" s="70"/>
      <c r="AE1952" s="70"/>
      <c r="AF1952" s="70"/>
      <c r="AG1952" s="70"/>
      <c r="AH1952" s="70"/>
      <c r="AI1952" s="70"/>
      <c r="AJ1952" s="70"/>
      <c r="AK1952" s="70"/>
      <c r="AL1952" s="70"/>
      <c r="AM1952" s="70"/>
      <c r="AN1952" s="70"/>
      <c r="AO1952" s="70"/>
      <c r="AP1952" s="70"/>
      <c r="AQ1952" s="70"/>
      <c r="AR1952" s="70"/>
      <c r="AS1952" s="70"/>
      <c r="AT1952" s="70"/>
      <c r="AU1952" s="70"/>
      <c r="AV1952" s="70"/>
      <c r="AW1952" s="70"/>
      <c r="AX1952" s="70"/>
      <c r="AY1952" s="70"/>
      <c r="AZ1952" s="70"/>
      <c r="BA1952" s="70"/>
      <c r="BB1952" s="70"/>
      <c r="BC1952" s="70"/>
      <c r="BD1952" s="70"/>
      <c r="BE1952" s="70"/>
      <c r="BF1952" s="70"/>
      <c r="BG1952" s="70"/>
      <c r="BH1952" s="70"/>
      <c r="BI1952" s="70"/>
      <c r="BJ1952" s="70"/>
      <c r="BK1952" s="70"/>
      <c r="BL1952" s="70"/>
      <c r="BM1952" s="70"/>
      <c r="BN1952" s="70"/>
      <c r="BO1952" s="70"/>
      <c r="BP1952" s="70"/>
      <c r="BQ1952" s="70"/>
      <c r="BR1952" s="70"/>
      <c r="BS1952" s="70"/>
      <c r="BT1952" s="70"/>
      <c r="BU1952" s="70"/>
      <c r="BV1952" s="70"/>
      <c r="BW1952" s="70"/>
      <c r="BX1952" s="70"/>
      <c r="BY1952" s="70"/>
      <c r="BZ1952" s="70"/>
      <c r="CA1952" s="70"/>
    </row>
    <row r="1953" spans="2:79" s="67" customFormat="1" hidden="1">
      <c r="B1953" s="85"/>
      <c r="C1953" s="86"/>
      <c r="D1953" s="250"/>
      <c r="E1953" s="84"/>
      <c r="F1953" s="70"/>
      <c r="G1953" s="70"/>
      <c r="H1953" s="70"/>
      <c r="I1953" s="70"/>
      <c r="J1953" s="70"/>
      <c r="K1953" s="70"/>
      <c r="L1953" s="70"/>
      <c r="M1953" s="70"/>
      <c r="N1953" s="70"/>
      <c r="O1953" s="70"/>
      <c r="P1953" s="70"/>
      <c r="Q1953" s="70"/>
      <c r="R1953" s="70"/>
      <c r="S1953" s="70"/>
      <c r="T1953" s="70"/>
      <c r="U1953" s="70"/>
      <c r="V1953" s="70"/>
      <c r="W1953" s="70"/>
      <c r="X1953" s="70"/>
      <c r="Y1953" s="70"/>
      <c r="Z1953" s="70"/>
      <c r="AA1953" s="70"/>
      <c r="AB1953" s="70"/>
      <c r="AC1953" s="70"/>
      <c r="AD1953" s="70"/>
      <c r="AE1953" s="70"/>
      <c r="AF1953" s="70"/>
      <c r="AG1953" s="70"/>
      <c r="AH1953" s="70"/>
      <c r="AI1953" s="70"/>
      <c r="AJ1953" s="70"/>
      <c r="AK1953" s="70"/>
      <c r="AL1953" s="70"/>
      <c r="AM1953" s="70"/>
      <c r="AN1953" s="70"/>
      <c r="AO1953" s="70"/>
      <c r="AP1953" s="70"/>
      <c r="AQ1953" s="70"/>
      <c r="AR1953" s="70"/>
      <c r="AS1953" s="70"/>
      <c r="AT1953" s="70"/>
      <c r="AU1953" s="70"/>
      <c r="AV1953" s="70"/>
      <c r="AW1953" s="70"/>
      <c r="AX1953" s="70"/>
      <c r="AY1953" s="70"/>
      <c r="AZ1953" s="70"/>
      <c r="BA1953" s="70"/>
      <c r="BB1953" s="70"/>
      <c r="BC1953" s="70"/>
      <c r="BD1953" s="70"/>
      <c r="BE1953" s="70"/>
      <c r="BF1953" s="70"/>
      <c r="BG1953" s="70"/>
      <c r="BH1953" s="70"/>
      <c r="BI1953" s="70"/>
      <c r="BJ1953" s="70"/>
      <c r="BK1953" s="70"/>
      <c r="BL1953" s="70"/>
      <c r="BM1953" s="70"/>
      <c r="BN1953" s="70"/>
      <c r="BO1953" s="70"/>
      <c r="BP1953" s="70"/>
      <c r="BQ1953" s="70"/>
      <c r="BR1953" s="70"/>
      <c r="BS1953" s="70"/>
      <c r="BT1953" s="70"/>
      <c r="BU1953" s="70"/>
      <c r="BV1953" s="70"/>
      <c r="BW1953" s="70"/>
      <c r="BX1953" s="70"/>
      <c r="BY1953" s="70"/>
      <c r="BZ1953" s="70"/>
      <c r="CA1953" s="70"/>
    </row>
    <row r="1954" spans="2:79" s="67" customFormat="1" hidden="1">
      <c r="B1954" s="85"/>
      <c r="C1954" s="86"/>
      <c r="D1954" s="250"/>
      <c r="E1954" s="84"/>
      <c r="F1954" s="70"/>
      <c r="G1954" s="70"/>
      <c r="H1954" s="70"/>
      <c r="I1954" s="70"/>
      <c r="J1954" s="70"/>
      <c r="K1954" s="70"/>
      <c r="L1954" s="70"/>
      <c r="M1954" s="70"/>
      <c r="N1954" s="70"/>
      <c r="O1954" s="70"/>
      <c r="P1954" s="70"/>
      <c r="Q1954" s="70"/>
      <c r="R1954" s="70"/>
      <c r="S1954" s="70"/>
      <c r="T1954" s="70"/>
      <c r="U1954" s="70"/>
      <c r="V1954" s="70"/>
      <c r="W1954" s="70"/>
      <c r="X1954" s="70"/>
      <c r="Y1954" s="70"/>
      <c r="Z1954" s="70"/>
      <c r="AA1954" s="70"/>
      <c r="AB1954" s="70"/>
      <c r="AC1954" s="70"/>
      <c r="AD1954" s="70"/>
      <c r="AE1954" s="70"/>
      <c r="AF1954" s="70"/>
      <c r="AG1954" s="70"/>
      <c r="AH1954" s="70"/>
      <c r="AI1954" s="70"/>
      <c r="AJ1954" s="70"/>
      <c r="AK1954" s="70"/>
      <c r="AL1954" s="70"/>
      <c r="AM1954" s="70"/>
      <c r="AN1954" s="70"/>
      <c r="AO1954" s="70"/>
      <c r="AP1954" s="70"/>
      <c r="AQ1954" s="70"/>
      <c r="AR1954" s="70"/>
      <c r="AS1954" s="70"/>
      <c r="AT1954" s="70"/>
      <c r="AU1954" s="70"/>
      <c r="AV1954" s="70"/>
      <c r="AW1954" s="70"/>
      <c r="AX1954" s="70"/>
      <c r="AY1954" s="70"/>
      <c r="AZ1954" s="70"/>
      <c r="BA1954" s="70"/>
      <c r="BB1954" s="70"/>
      <c r="BC1954" s="70"/>
      <c r="BD1954" s="70"/>
      <c r="BE1954" s="70"/>
      <c r="BF1954" s="70"/>
      <c r="BG1954" s="70"/>
      <c r="BH1954" s="70"/>
      <c r="BI1954" s="70"/>
      <c r="BJ1954" s="70"/>
      <c r="BK1954" s="70"/>
      <c r="BL1954" s="70"/>
      <c r="BM1954" s="70"/>
      <c r="BN1954" s="70"/>
      <c r="BO1954" s="70"/>
      <c r="BP1954" s="70"/>
      <c r="BQ1954" s="70"/>
      <c r="BR1954" s="70"/>
      <c r="BS1954" s="70"/>
      <c r="BT1954" s="70"/>
      <c r="BU1954" s="70"/>
      <c r="BV1954" s="70"/>
      <c r="BW1954" s="70"/>
      <c r="BX1954" s="70"/>
      <c r="BY1954" s="70"/>
      <c r="BZ1954" s="70"/>
      <c r="CA1954" s="70"/>
    </row>
    <row r="1955" spans="2:79" s="67" customFormat="1" hidden="1">
      <c r="B1955" s="85"/>
      <c r="C1955" s="86"/>
      <c r="D1955" s="250"/>
      <c r="E1955" s="84"/>
      <c r="F1955" s="70"/>
      <c r="G1955" s="70"/>
      <c r="H1955" s="70"/>
      <c r="I1955" s="70"/>
      <c r="J1955" s="70"/>
      <c r="K1955" s="70"/>
      <c r="L1955" s="70"/>
      <c r="M1955" s="70"/>
      <c r="N1955" s="70"/>
      <c r="O1955" s="70"/>
      <c r="P1955" s="70"/>
      <c r="Q1955" s="70"/>
      <c r="R1955" s="70"/>
      <c r="S1955" s="70"/>
      <c r="T1955" s="70"/>
      <c r="U1955" s="70"/>
      <c r="V1955" s="70"/>
      <c r="W1955" s="70"/>
      <c r="X1955" s="70"/>
      <c r="Y1955" s="70"/>
      <c r="Z1955" s="70"/>
      <c r="AA1955" s="70"/>
      <c r="AB1955" s="70"/>
      <c r="AC1955" s="70"/>
      <c r="AD1955" s="70"/>
      <c r="AE1955" s="70"/>
      <c r="AF1955" s="70"/>
      <c r="AG1955" s="70"/>
      <c r="AH1955" s="70"/>
      <c r="AI1955" s="70"/>
      <c r="AJ1955" s="70"/>
      <c r="AK1955" s="70"/>
      <c r="AL1955" s="70"/>
      <c r="AM1955" s="70"/>
      <c r="AN1955" s="70"/>
      <c r="AO1955" s="70"/>
      <c r="AP1955" s="70"/>
      <c r="AQ1955" s="70"/>
      <c r="AR1955" s="70"/>
      <c r="AS1955" s="70"/>
      <c r="AT1955" s="70"/>
      <c r="AU1955" s="70"/>
      <c r="AV1955" s="70"/>
      <c r="AW1955" s="70"/>
      <c r="AX1955" s="70"/>
      <c r="AY1955" s="70"/>
      <c r="AZ1955" s="70"/>
      <c r="BA1955" s="70"/>
      <c r="BB1955" s="70"/>
      <c r="BC1955" s="70"/>
      <c r="BD1955" s="70"/>
      <c r="BE1955" s="70"/>
      <c r="BF1955" s="70"/>
      <c r="BG1955" s="70"/>
      <c r="BH1955" s="70"/>
      <c r="BI1955" s="70"/>
      <c r="BJ1955" s="70"/>
      <c r="BK1955" s="70"/>
      <c r="BL1955" s="70"/>
      <c r="BM1955" s="70"/>
      <c r="BN1955" s="70"/>
      <c r="BO1955" s="70"/>
      <c r="BP1955" s="70"/>
      <c r="BQ1955" s="70"/>
      <c r="BR1955" s="70"/>
      <c r="BS1955" s="70"/>
      <c r="BT1955" s="70"/>
      <c r="BU1955" s="70"/>
      <c r="BV1955" s="70"/>
      <c r="BW1955" s="70"/>
      <c r="BX1955" s="70"/>
      <c r="BY1955" s="70"/>
      <c r="BZ1955" s="70"/>
      <c r="CA1955" s="70"/>
    </row>
    <row r="1956" spans="2:79" s="67" customFormat="1" hidden="1">
      <c r="B1956" s="85"/>
      <c r="C1956" s="86"/>
      <c r="D1956" s="250"/>
      <c r="E1956" s="84"/>
      <c r="F1956" s="70"/>
      <c r="G1956" s="70"/>
      <c r="H1956" s="70"/>
      <c r="I1956" s="70"/>
      <c r="J1956" s="70"/>
      <c r="K1956" s="70"/>
      <c r="L1956" s="70"/>
      <c r="M1956" s="70"/>
      <c r="N1956" s="70"/>
      <c r="O1956" s="70"/>
      <c r="P1956" s="70"/>
      <c r="Q1956" s="70"/>
      <c r="R1956" s="70"/>
      <c r="S1956" s="70"/>
      <c r="T1956" s="70"/>
      <c r="U1956" s="70"/>
      <c r="V1956" s="70"/>
      <c r="W1956" s="70"/>
      <c r="X1956" s="70"/>
      <c r="Y1956" s="70"/>
      <c r="Z1956" s="70"/>
      <c r="AA1956" s="70"/>
      <c r="AB1956" s="70"/>
      <c r="AC1956" s="70"/>
      <c r="AD1956" s="70"/>
      <c r="AE1956" s="70"/>
      <c r="AF1956" s="70"/>
      <c r="AG1956" s="70"/>
      <c r="AH1956" s="70"/>
      <c r="AI1956" s="70"/>
      <c r="AJ1956" s="70"/>
      <c r="AK1956" s="70"/>
      <c r="AL1956" s="70"/>
      <c r="AM1956" s="70"/>
      <c r="AN1956" s="70"/>
      <c r="AO1956" s="70"/>
      <c r="AP1956" s="70"/>
      <c r="AQ1956" s="70"/>
      <c r="AR1956" s="70"/>
      <c r="AS1956" s="70"/>
      <c r="AT1956" s="70"/>
      <c r="AU1956" s="70"/>
      <c r="AV1956" s="70"/>
      <c r="AW1956" s="70"/>
      <c r="AX1956" s="70"/>
      <c r="AY1956" s="70"/>
      <c r="AZ1956" s="70"/>
      <c r="BA1956" s="70"/>
      <c r="BB1956" s="70"/>
      <c r="BC1956" s="70"/>
      <c r="BD1956" s="70"/>
      <c r="BE1956" s="70"/>
      <c r="BF1956" s="70"/>
      <c r="BG1956" s="70"/>
      <c r="BH1956" s="70"/>
      <c r="BI1956" s="70"/>
      <c r="BJ1956" s="70"/>
      <c r="BK1956" s="70"/>
      <c r="BL1956" s="70"/>
      <c r="BM1956" s="70"/>
      <c r="BN1956" s="70"/>
      <c r="BO1956" s="70"/>
      <c r="BP1956" s="70"/>
      <c r="BQ1956" s="70"/>
      <c r="BR1956" s="70"/>
      <c r="BS1956" s="70"/>
      <c r="BT1956" s="70"/>
      <c r="BU1956" s="70"/>
      <c r="BV1956" s="70"/>
      <c r="BW1956" s="70"/>
      <c r="BX1956" s="70"/>
      <c r="BY1956" s="70"/>
      <c r="BZ1956" s="70"/>
      <c r="CA1956" s="70"/>
    </row>
    <row r="1957" spans="2:79" s="67" customFormat="1" hidden="1">
      <c r="B1957" s="85"/>
      <c r="C1957" s="86"/>
      <c r="D1957" s="250"/>
      <c r="E1957" s="84"/>
      <c r="F1957" s="70"/>
      <c r="G1957" s="70"/>
      <c r="H1957" s="70"/>
      <c r="I1957" s="70"/>
      <c r="J1957" s="70"/>
      <c r="K1957" s="70"/>
      <c r="L1957" s="70"/>
      <c r="M1957" s="70"/>
      <c r="N1957" s="70"/>
      <c r="O1957" s="70"/>
      <c r="P1957" s="70"/>
      <c r="Q1957" s="70"/>
      <c r="R1957" s="70"/>
      <c r="S1957" s="70"/>
      <c r="T1957" s="70"/>
      <c r="U1957" s="70"/>
      <c r="V1957" s="70"/>
      <c r="W1957" s="70"/>
      <c r="X1957" s="70"/>
      <c r="Y1957" s="70"/>
      <c r="Z1957" s="70"/>
      <c r="AA1957" s="70"/>
      <c r="AB1957" s="70"/>
      <c r="AC1957" s="70"/>
      <c r="AD1957" s="70"/>
      <c r="AE1957" s="70"/>
      <c r="AF1957" s="70"/>
      <c r="AG1957" s="70"/>
      <c r="AH1957" s="70"/>
      <c r="AI1957" s="70"/>
      <c r="AJ1957" s="70"/>
      <c r="AK1957" s="70"/>
      <c r="AL1957" s="70"/>
      <c r="AM1957" s="70"/>
      <c r="AN1957" s="70"/>
      <c r="AO1957" s="70"/>
      <c r="AP1957" s="70"/>
      <c r="AQ1957" s="70"/>
      <c r="AR1957" s="70"/>
      <c r="AS1957" s="70"/>
      <c r="AT1957" s="70"/>
      <c r="AU1957" s="70"/>
      <c r="AV1957" s="70"/>
      <c r="AW1957" s="70"/>
      <c r="AX1957" s="70"/>
      <c r="AY1957" s="70"/>
      <c r="AZ1957" s="70"/>
      <c r="BA1957" s="70"/>
      <c r="BB1957" s="70"/>
      <c r="BC1957" s="70"/>
      <c r="BD1957" s="70"/>
      <c r="BE1957" s="70"/>
      <c r="BF1957" s="70"/>
      <c r="BG1957" s="70"/>
      <c r="BH1957" s="70"/>
      <c r="BI1957" s="70"/>
      <c r="BJ1957" s="70"/>
      <c r="BK1957" s="70"/>
      <c r="BL1957" s="70"/>
      <c r="BM1957" s="70"/>
      <c r="BN1957" s="70"/>
      <c r="BO1957" s="70"/>
      <c r="BP1957" s="70"/>
      <c r="BQ1957" s="70"/>
      <c r="BR1957" s="70"/>
      <c r="BS1957" s="70"/>
      <c r="BT1957" s="70"/>
      <c r="BU1957" s="70"/>
      <c r="BV1957" s="70"/>
      <c r="BW1957" s="70"/>
      <c r="BX1957" s="70"/>
      <c r="BY1957" s="70"/>
      <c r="BZ1957" s="70"/>
      <c r="CA1957" s="70"/>
    </row>
    <row r="1958" spans="2:79" s="67" customFormat="1" hidden="1">
      <c r="B1958" s="85"/>
      <c r="C1958" s="86"/>
      <c r="D1958" s="250"/>
      <c r="E1958" s="84"/>
      <c r="F1958" s="70"/>
      <c r="G1958" s="70"/>
      <c r="H1958" s="70"/>
      <c r="I1958" s="70"/>
      <c r="J1958" s="70"/>
      <c r="K1958" s="70"/>
      <c r="L1958" s="70"/>
      <c r="M1958" s="70"/>
      <c r="N1958" s="70"/>
      <c r="O1958" s="70"/>
      <c r="P1958" s="70"/>
      <c r="Q1958" s="70"/>
      <c r="R1958" s="70"/>
      <c r="S1958" s="70"/>
      <c r="T1958" s="70"/>
      <c r="U1958" s="70"/>
      <c r="V1958" s="70"/>
      <c r="W1958" s="70"/>
      <c r="X1958" s="70"/>
      <c r="Y1958" s="70"/>
      <c r="Z1958" s="70"/>
      <c r="AA1958" s="70"/>
      <c r="AB1958" s="70"/>
      <c r="AC1958" s="70"/>
      <c r="AD1958" s="70"/>
      <c r="AE1958" s="70"/>
      <c r="AF1958" s="70"/>
      <c r="AG1958" s="70"/>
      <c r="AH1958" s="70"/>
      <c r="AI1958" s="70"/>
      <c r="AJ1958" s="70"/>
      <c r="AK1958" s="70"/>
      <c r="AL1958" s="70"/>
      <c r="AM1958" s="70"/>
      <c r="AN1958" s="70"/>
      <c r="AO1958" s="70"/>
      <c r="AP1958" s="70"/>
      <c r="AQ1958" s="70"/>
      <c r="AR1958" s="70"/>
      <c r="AS1958" s="70"/>
      <c r="AT1958" s="70"/>
      <c r="AU1958" s="70"/>
      <c r="AV1958" s="70"/>
      <c r="AW1958" s="70"/>
      <c r="AX1958" s="70"/>
      <c r="AY1958" s="70"/>
      <c r="AZ1958" s="70"/>
      <c r="BA1958" s="70"/>
      <c r="BB1958" s="70"/>
      <c r="BC1958" s="70"/>
      <c r="BD1958" s="70"/>
      <c r="BE1958" s="70"/>
      <c r="BF1958" s="70"/>
      <c r="BG1958" s="70"/>
      <c r="BH1958" s="70"/>
      <c r="BI1958" s="70"/>
      <c r="BJ1958" s="70"/>
      <c r="BK1958" s="70"/>
      <c r="BL1958" s="70"/>
      <c r="BM1958" s="70"/>
      <c r="BN1958" s="70"/>
      <c r="BO1958" s="70"/>
      <c r="BP1958" s="70"/>
      <c r="BQ1958" s="70"/>
      <c r="BR1958" s="70"/>
      <c r="BS1958" s="70"/>
      <c r="BT1958" s="70"/>
      <c r="BU1958" s="70"/>
      <c r="BV1958" s="70"/>
      <c r="BW1958" s="70"/>
      <c r="BX1958" s="70"/>
      <c r="BY1958" s="70"/>
      <c r="BZ1958" s="70"/>
      <c r="CA1958" s="70"/>
    </row>
    <row r="1959" spans="2:79" s="67" customFormat="1" hidden="1">
      <c r="B1959" s="85"/>
      <c r="C1959" s="86"/>
      <c r="D1959" s="250"/>
      <c r="E1959" s="84"/>
      <c r="F1959" s="70"/>
      <c r="G1959" s="70"/>
      <c r="H1959" s="70"/>
      <c r="I1959" s="70"/>
      <c r="J1959" s="70"/>
      <c r="K1959" s="70"/>
      <c r="L1959" s="70"/>
      <c r="M1959" s="70"/>
      <c r="N1959" s="70"/>
      <c r="O1959" s="70"/>
      <c r="P1959" s="70"/>
      <c r="Q1959" s="70"/>
      <c r="R1959" s="70"/>
      <c r="S1959" s="70"/>
      <c r="T1959" s="70"/>
      <c r="U1959" s="70"/>
      <c r="V1959" s="70"/>
      <c r="W1959" s="70"/>
      <c r="X1959" s="70"/>
      <c r="Y1959" s="70"/>
      <c r="Z1959" s="70"/>
      <c r="AA1959" s="70"/>
      <c r="AB1959" s="70"/>
      <c r="AC1959" s="70"/>
      <c r="AD1959" s="70"/>
      <c r="AE1959" s="70"/>
      <c r="AF1959" s="70"/>
      <c r="AG1959" s="70"/>
      <c r="AH1959" s="70"/>
      <c r="AI1959" s="70"/>
      <c r="AJ1959" s="70"/>
      <c r="AK1959" s="70"/>
      <c r="AL1959" s="70"/>
      <c r="AM1959" s="70"/>
      <c r="AN1959" s="70"/>
      <c r="AO1959" s="70"/>
      <c r="AP1959" s="70"/>
      <c r="AQ1959" s="70"/>
      <c r="AR1959" s="70"/>
      <c r="AS1959" s="70"/>
      <c r="AT1959" s="70"/>
      <c r="AU1959" s="70"/>
      <c r="AV1959" s="70"/>
      <c r="AW1959" s="70"/>
      <c r="AX1959" s="70"/>
      <c r="AY1959" s="70"/>
      <c r="AZ1959" s="70"/>
      <c r="BA1959" s="70"/>
      <c r="BB1959" s="70"/>
      <c r="BC1959" s="70"/>
      <c r="BD1959" s="70"/>
      <c r="BE1959" s="70"/>
      <c r="BF1959" s="70"/>
      <c r="BG1959" s="70"/>
      <c r="BH1959" s="70"/>
      <c r="BI1959" s="70"/>
      <c r="BJ1959" s="70"/>
      <c r="BK1959" s="70"/>
      <c r="BL1959" s="70"/>
      <c r="BM1959" s="70"/>
      <c r="BN1959" s="70"/>
      <c r="BO1959" s="70"/>
      <c r="BP1959" s="70"/>
      <c r="BQ1959" s="70"/>
      <c r="BR1959" s="70"/>
      <c r="BS1959" s="70"/>
      <c r="BT1959" s="70"/>
      <c r="BU1959" s="70"/>
      <c r="BV1959" s="70"/>
      <c r="BW1959" s="70"/>
      <c r="BX1959" s="70"/>
      <c r="BY1959" s="70"/>
      <c r="BZ1959" s="70"/>
      <c r="CA1959" s="70"/>
    </row>
    <row r="1960" spans="2:79" s="67" customFormat="1" hidden="1">
      <c r="B1960" s="85"/>
      <c r="C1960" s="86"/>
      <c r="D1960" s="250"/>
      <c r="E1960" s="84"/>
      <c r="F1960" s="70"/>
      <c r="G1960" s="70"/>
      <c r="H1960" s="70"/>
      <c r="I1960" s="70"/>
      <c r="J1960" s="70"/>
      <c r="K1960" s="70"/>
      <c r="L1960" s="70"/>
      <c r="M1960" s="70"/>
      <c r="N1960" s="70"/>
      <c r="O1960" s="70"/>
      <c r="P1960" s="70"/>
      <c r="Q1960" s="70"/>
      <c r="R1960" s="70"/>
      <c r="S1960" s="70"/>
      <c r="T1960" s="70"/>
      <c r="U1960" s="70"/>
      <c r="V1960" s="70"/>
      <c r="W1960" s="70"/>
      <c r="X1960" s="70"/>
      <c r="Y1960" s="70"/>
      <c r="Z1960" s="70"/>
      <c r="AA1960" s="70"/>
      <c r="AB1960" s="70"/>
      <c r="AC1960" s="70"/>
      <c r="AD1960" s="70"/>
      <c r="AE1960" s="70"/>
      <c r="AF1960" s="70"/>
      <c r="AG1960" s="70"/>
      <c r="AH1960" s="70"/>
      <c r="AI1960" s="70"/>
      <c r="AJ1960" s="70"/>
      <c r="AK1960" s="70"/>
      <c r="AL1960" s="70"/>
      <c r="AM1960" s="70"/>
      <c r="AN1960" s="70"/>
      <c r="AO1960" s="70"/>
      <c r="AP1960" s="70"/>
      <c r="AQ1960" s="70"/>
      <c r="AR1960" s="70"/>
      <c r="AS1960" s="70"/>
      <c r="AT1960" s="70"/>
      <c r="AU1960" s="70"/>
      <c r="AV1960" s="70"/>
      <c r="AW1960" s="70"/>
      <c r="AX1960" s="70"/>
      <c r="AY1960" s="70"/>
      <c r="AZ1960" s="70"/>
      <c r="BA1960" s="70"/>
      <c r="BB1960" s="70"/>
      <c r="BC1960" s="70"/>
      <c r="BD1960" s="70"/>
      <c r="BE1960" s="70"/>
      <c r="BF1960" s="70"/>
      <c r="BG1960" s="70"/>
      <c r="BH1960" s="70"/>
      <c r="BI1960" s="70"/>
      <c r="BJ1960" s="70"/>
      <c r="BK1960" s="70"/>
      <c r="BL1960" s="70"/>
      <c r="BM1960" s="70"/>
      <c r="BN1960" s="70"/>
      <c r="BO1960" s="70"/>
      <c r="BP1960" s="70"/>
      <c r="BQ1960" s="70"/>
      <c r="BR1960" s="70"/>
      <c r="BS1960" s="70"/>
      <c r="BT1960" s="70"/>
      <c r="BU1960" s="70"/>
      <c r="BV1960" s="70"/>
      <c r="BW1960" s="70"/>
      <c r="BX1960" s="70"/>
      <c r="BY1960" s="70"/>
      <c r="BZ1960" s="70"/>
      <c r="CA1960" s="70"/>
    </row>
    <row r="1961" spans="2:79" s="67" customFormat="1" hidden="1">
      <c r="B1961" s="85"/>
      <c r="C1961" s="86"/>
      <c r="D1961" s="250"/>
      <c r="E1961" s="84"/>
      <c r="F1961" s="70"/>
      <c r="G1961" s="70"/>
      <c r="H1961" s="70"/>
      <c r="I1961" s="70"/>
      <c r="J1961" s="70"/>
      <c r="K1961" s="70"/>
      <c r="L1961" s="70"/>
      <c r="M1961" s="70"/>
      <c r="N1961" s="70"/>
      <c r="O1961" s="70"/>
      <c r="P1961" s="70"/>
      <c r="Q1961" s="70"/>
      <c r="R1961" s="70"/>
      <c r="S1961" s="70"/>
      <c r="T1961" s="70"/>
      <c r="U1961" s="70"/>
      <c r="V1961" s="70"/>
      <c r="W1961" s="70"/>
      <c r="X1961" s="70"/>
      <c r="Y1961" s="70"/>
      <c r="Z1961" s="70"/>
      <c r="AA1961" s="70"/>
      <c r="AB1961" s="70"/>
      <c r="AC1961" s="70"/>
      <c r="AD1961" s="70"/>
      <c r="AE1961" s="70"/>
      <c r="AF1961" s="70"/>
      <c r="AG1961" s="70"/>
      <c r="AH1961" s="70"/>
      <c r="AI1961" s="70"/>
      <c r="AJ1961" s="70"/>
      <c r="AK1961" s="70"/>
      <c r="AL1961" s="70"/>
      <c r="AM1961" s="70"/>
      <c r="AN1961" s="70"/>
      <c r="AO1961" s="70"/>
      <c r="AP1961" s="70"/>
      <c r="AQ1961" s="70"/>
      <c r="AR1961" s="70"/>
      <c r="AS1961" s="70"/>
      <c r="AT1961" s="70"/>
      <c r="AU1961" s="70"/>
      <c r="AV1961" s="70"/>
      <c r="AW1961" s="70"/>
      <c r="AX1961" s="70"/>
      <c r="AY1961" s="70"/>
      <c r="AZ1961" s="70"/>
      <c r="BA1961" s="70"/>
      <c r="BB1961" s="70"/>
      <c r="BC1961" s="70"/>
      <c r="BD1961" s="70"/>
      <c r="BE1961" s="70"/>
      <c r="BF1961" s="70"/>
      <c r="BG1961" s="70"/>
      <c r="BH1961" s="70"/>
      <c r="BI1961" s="70"/>
      <c r="BJ1961" s="70"/>
      <c r="BK1961" s="70"/>
      <c r="BL1961" s="70"/>
      <c r="BM1961" s="70"/>
      <c r="BN1961" s="70"/>
      <c r="BO1961" s="70"/>
      <c r="BP1961" s="70"/>
      <c r="BQ1961" s="70"/>
      <c r="BR1961" s="70"/>
      <c r="BS1961" s="70"/>
      <c r="BT1961" s="70"/>
      <c r="BU1961" s="70"/>
      <c r="BV1961" s="70"/>
      <c r="BW1961" s="70"/>
      <c r="BX1961" s="70"/>
      <c r="BY1961" s="70"/>
      <c r="BZ1961" s="70"/>
      <c r="CA1961" s="70"/>
    </row>
    <row r="1962" spans="2:79" s="67" customFormat="1" hidden="1">
      <c r="B1962" s="85"/>
      <c r="C1962" s="86"/>
      <c r="D1962" s="250"/>
      <c r="E1962" s="84"/>
      <c r="F1962" s="70"/>
      <c r="G1962" s="70"/>
      <c r="H1962" s="70"/>
      <c r="I1962" s="70"/>
      <c r="J1962" s="70"/>
      <c r="K1962" s="70"/>
      <c r="L1962" s="70"/>
      <c r="M1962" s="70"/>
      <c r="N1962" s="70"/>
      <c r="O1962" s="70"/>
      <c r="P1962" s="70"/>
      <c r="Q1962" s="70"/>
      <c r="R1962" s="70"/>
      <c r="S1962" s="70"/>
      <c r="T1962" s="70"/>
      <c r="U1962" s="70"/>
      <c r="V1962" s="70"/>
      <c r="W1962" s="70"/>
      <c r="X1962" s="70"/>
      <c r="Y1962" s="70"/>
      <c r="Z1962" s="70"/>
      <c r="AA1962" s="70"/>
      <c r="AB1962" s="70"/>
      <c r="AC1962" s="70"/>
      <c r="AD1962" s="70"/>
      <c r="AE1962" s="70"/>
      <c r="AF1962" s="70"/>
      <c r="AG1962" s="70"/>
      <c r="AH1962" s="70"/>
      <c r="AI1962" s="70"/>
      <c r="AJ1962" s="70"/>
      <c r="AK1962" s="70"/>
      <c r="AL1962" s="70"/>
      <c r="AM1962" s="70"/>
      <c r="AN1962" s="70"/>
      <c r="AO1962" s="70"/>
      <c r="AP1962" s="70"/>
      <c r="AQ1962" s="70"/>
      <c r="AR1962" s="70"/>
      <c r="AS1962" s="70"/>
      <c r="AT1962" s="70"/>
      <c r="AU1962" s="70"/>
      <c r="AV1962" s="70"/>
      <c r="AW1962" s="70"/>
      <c r="AX1962" s="70"/>
      <c r="AY1962" s="70"/>
      <c r="AZ1962" s="70"/>
      <c r="BA1962" s="70"/>
      <c r="BB1962" s="70"/>
      <c r="BC1962" s="70"/>
      <c r="BD1962" s="70"/>
      <c r="BE1962" s="70"/>
      <c r="BF1962" s="70"/>
      <c r="BG1962" s="70"/>
      <c r="BH1962" s="70"/>
      <c r="BI1962" s="70"/>
      <c r="BJ1962" s="70"/>
      <c r="BK1962" s="70"/>
      <c r="BL1962" s="70"/>
      <c r="BM1962" s="70"/>
      <c r="BN1962" s="70"/>
      <c r="BO1962" s="70"/>
      <c r="BP1962" s="70"/>
      <c r="BQ1962" s="70"/>
      <c r="BR1962" s="70"/>
      <c r="BS1962" s="70"/>
      <c r="BT1962" s="70"/>
      <c r="BU1962" s="70"/>
      <c r="BV1962" s="70"/>
      <c r="BW1962" s="70"/>
      <c r="BX1962" s="70"/>
      <c r="BY1962" s="70"/>
      <c r="BZ1962" s="70"/>
      <c r="CA1962" s="70"/>
    </row>
    <row r="1963" spans="2:79" s="67" customFormat="1" hidden="1">
      <c r="B1963" s="85"/>
      <c r="C1963" s="86"/>
      <c r="D1963" s="250"/>
      <c r="E1963" s="84"/>
      <c r="F1963" s="70"/>
      <c r="G1963" s="70"/>
      <c r="H1963" s="70"/>
      <c r="I1963" s="70"/>
      <c r="J1963" s="70"/>
      <c r="K1963" s="70"/>
      <c r="L1963" s="70"/>
      <c r="M1963" s="70"/>
      <c r="N1963" s="70"/>
      <c r="O1963" s="70"/>
      <c r="P1963" s="70"/>
      <c r="Q1963" s="70"/>
      <c r="R1963" s="70"/>
      <c r="S1963" s="70"/>
      <c r="T1963" s="70"/>
      <c r="U1963" s="70"/>
      <c r="V1963" s="70"/>
      <c r="W1963" s="70"/>
      <c r="X1963" s="70"/>
      <c r="Y1963" s="70"/>
      <c r="Z1963" s="70"/>
      <c r="AA1963" s="70"/>
      <c r="AB1963" s="70"/>
      <c r="AC1963" s="70"/>
      <c r="AD1963" s="70"/>
      <c r="AE1963" s="70"/>
      <c r="AF1963" s="70"/>
      <c r="AG1963" s="70"/>
      <c r="AH1963" s="70"/>
      <c r="AI1963" s="70"/>
      <c r="AJ1963" s="70"/>
      <c r="AK1963" s="70"/>
      <c r="AL1963" s="70"/>
      <c r="AM1963" s="70"/>
      <c r="AN1963" s="70"/>
      <c r="AO1963" s="70"/>
      <c r="AP1963" s="70"/>
      <c r="AQ1963" s="70"/>
      <c r="AR1963" s="70"/>
      <c r="AS1963" s="70"/>
      <c r="AT1963" s="70"/>
      <c r="AU1963" s="70"/>
      <c r="AV1963" s="70"/>
      <c r="AW1963" s="70"/>
      <c r="AX1963" s="70"/>
      <c r="AY1963" s="70"/>
      <c r="AZ1963" s="70"/>
      <c r="BA1963" s="70"/>
      <c r="BB1963" s="70"/>
      <c r="BC1963" s="70"/>
      <c r="BD1963" s="70"/>
      <c r="BE1963" s="70"/>
      <c r="BF1963" s="70"/>
      <c r="BG1963" s="70"/>
      <c r="BH1963" s="70"/>
      <c r="BI1963" s="70"/>
      <c r="BJ1963" s="70"/>
      <c r="BK1963" s="70"/>
      <c r="BL1963" s="70"/>
      <c r="BM1963" s="70"/>
      <c r="BN1963" s="70"/>
      <c r="BO1963" s="70"/>
      <c r="BP1963" s="70"/>
      <c r="BQ1963" s="70"/>
      <c r="BR1963" s="70"/>
      <c r="BS1963" s="70"/>
      <c r="BT1963" s="70"/>
      <c r="BU1963" s="70"/>
      <c r="BV1963" s="70"/>
      <c r="BW1963" s="70"/>
      <c r="BX1963" s="70"/>
      <c r="BY1963" s="70"/>
      <c r="BZ1963" s="70"/>
      <c r="CA1963" s="70"/>
    </row>
    <row r="1964" spans="2:79" s="67" customFormat="1" hidden="1">
      <c r="B1964" s="85"/>
      <c r="C1964" s="86"/>
      <c r="D1964" s="250"/>
      <c r="E1964" s="84"/>
      <c r="F1964" s="70"/>
      <c r="G1964" s="70"/>
      <c r="H1964" s="70"/>
      <c r="I1964" s="70"/>
      <c r="J1964" s="70"/>
      <c r="K1964" s="70"/>
      <c r="L1964" s="70"/>
      <c r="M1964" s="70"/>
      <c r="N1964" s="70"/>
      <c r="O1964" s="70"/>
      <c r="P1964" s="70"/>
      <c r="Q1964" s="70"/>
      <c r="R1964" s="70"/>
      <c r="S1964" s="70"/>
      <c r="T1964" s="70"/>
      <c r="U1964" s="70"/>
      <c r="V1964" s="70"/>
      <c r="W1964" s="70"/>
      <c r="X1964" s="70"/>
      <c r="Y1964" s="70"/>
      <c r="Z1964" s="70"/>
      <c r="AA1964" s="70"/>
      <c r="AB1964" s="70"/>
      <c r="AC1964" s="70"/>
      <c r="AD1964" s="70"/>
      <c r="AE1964" s="70"/>
      <c r="AF1964" s="70"/>
      <c r="AG1964" s="70"/>
      <c r="AH1964" s="70"/>
      <c r="AI1964" s="70"/>
      <c r="AJ1964" s="70"/>
      <c r="AK1964" s="70"/>
      <c r="AL1964" s="70"/>
      <c r="AM1964" s="70"/>
      <c r="AN1964" s="70"/>
      <c r="AO1964" s="70"/>
      <c r="AP1964" s="70"/>
      <c r="AQ1964" s="70"/>
      <c r="AR1964" s="70"/>
      <c r="AS1964" s="70"/>
      <c r="AT1964" s="70"/>
      <c r="AU1964" s="70"/>
      <c r="AV1964" s="70"/>
      <c r="AW1964" s="70"/>
      <c r="AX1964" s="70"/>
      <c r="AY1964" s="70"/>
      <c r="AZ1964" s="70"/>
      <c r="BA1964" s="70"/>
      <c r="BB1964" s="70"/>
      <c r="BC1964" s="70"/>
      <c r="BD1964" s="70"/>
      <c r="BE1964" s="70"/>
      <c r="BF1964" s="70"/>
      <c r="BG1964" s="70"/>
      <c r="BH1964" s="70"/>
      <c r="BI1964" s="70"/>
      <c r="BJ1964" s="70"/>
      <c r="BK1964" s="70"/>
      <c r="BL1964" s="70"/>
      <c r="BM1964" s="70"/>
      <c r="BN1964" s="70"/>
      <c r="BO1964" s="70"/>
      <c r="BP1964" s="70"/>
      <c r="BQ1964" s="70"/>
      <c r="BR1964" s="70"/>
      <c r="BS1964" s="70"/>
      <c r="BT1964" s="70"/>
      <c r="BU1964" s="70"/>
      <c r="BV1964" s="70"/>
      <c r="BW1964" s="70"/>
      <c r="BX1964" s="70"/>
      <c r="BY1964" s="70"/>
      <c r="BZ1964" s="70"/>
      <c r="CA1964" s="70"/>
    </row>
    <row r="1965" spans="2:79" s="67" customFormat="1" hidden="1">
      <c r="B1965" s="85"/>
      <c r="C1965" s="86"/>
      <c r="D1965" s="250"/>
      <c r="E1965" s="84"/>
      <c r="F1965" s="70"/>
      <c r="G1965" s="70"/>
      <c r="H1965" s="70"/>
      <c r="I1965" s="70"/>
      <c r="J1965" s="70"/>
      <c r="K1965" s="70"/>
      <c r="L1965" s="70"/>
      <c r="M1965" s="70"/>
      <c r="N1965" s="70"/>
      <c r="O1965" s="70"/>
      <c r="P1965" s="70"/>
      <c r="Q1965" s="70"/>
      <c r="R1965" s="70"/>
      <c r="S1965" s="70"/>
      <c r="T1965" s="70"/>
      <c r="U1965" s="70"/>
      <c r="V1965" s="70"/>
      <c r="W1965" s="70"/>
      <c r="X1965" s="70"/>
      <c r="Y1965" s="70"/>
      <c r="Z1965" s="70"/>
      <c r="AA1965" s="70"/>
      <c r="AB1965" s="70"/>
      <c r="AC1965" s="70"/>
      <c r="AD1965" s="70"/>
      <c r="AE1965" s="70"/>
      <c r="AF1965" s="70"/>
      <c r="AG1965" s="70"/>
      <c r="AH1965" s="70"/>
      <c r="AI1965" s="70"/>
      <c r="AJ1965" s="70"/>
      <c r="AK1965" s="70"/>
      <c r="AL1965" s="70"/>
      <c r="AM1965" s="70"/>
      <c r="AN1965" s="70"/>
      <c r="AO1965" s="70"/>
      <c r="AP1965" s="70"/>
      <c r="AQ1965" s="70"/>
      <c r="AR1965" s="70"/>
      <c r="AS1965" s="70"/>
      <c r="AT1965" s="70"/>
      <c r="AU1965" s="70"/>
      <c r="AV1965" s="70"/>
      <c r="AW1965" s="70"/>
      <c r="AX1965" s="70"/>
      <c r="AY1965" s="70"/>
      <c r="AZ1965" s="70"/>
      <c r="BA1965" s="70"/>
      <c r="BB1965" s="70"/>
      <c r="BC1965" s="70"/>
      <c r="BD1965" s="70"/>
      <c r="BE1965" s="70"/>
      <c r="BF1965" s="70"/>
      <c r="BG1965" s="70"/>
      <c r="BH1965" s="70"/>
      <c r="BI1965" s="70"/>
      <c r="BJ1965" s="70"/>
      <c r="BK1965" s="70"/>
      <c r="BL1965" s="70"/>
      <c r="BM1965" s="70"/>
      <c r="BN1965" s="70"/>
      <c r="BO1965" s="70"/>
      <c r="BP1965" s="70"/>
      <c r="BQ1965" s="70"/>
      <c r="BR1965" s="70"/>
      <c r="BS1965" s="70"/>
      <c r="BT1965" s="70"/>
      <c r="BU1965" s="70"/>
      <c r="BV1965" s="70"/>
      <c r="BW1965" s="70"/>
      <c r="BX1965" s="70"/>
      <c r="BY1965" s="70"/>
      <c r="BZ1965" s="70"/>
      <c r="CA1965" s="70"/>
    </row>
    <row r="1966" spans="2:79" s="67" customFormat="1" hidden="1">
      <c r="B1966" s="85"/>
      <c r="C1966" s="86"/>
      <c r="D1966" s="250"/>
      <c r="E1966" s="84"/>
      <c r="F1966" s="70"/>
      <c r="G1966" s="70"/>
      <c r="H1966" s="70"/>
      <c r="I1966" s="70"/>
      <c r="J1966" s="70"/>
      <c r="K1966" s="70"/>
      <c r="L1966" s="70"/>
      <c r="M1966" s="70"/>
      <c r="N1966" s="70"/>
      <c r="O1966" s="70"/>
      <c r="P1966" s="70"/>
      <c r="Q1966" s="70"/>
      <c r="R1966" s="70"/>
      <c r="S1966" s="70"/>
      <c r="T1966" s="70"/>
      <c r="U1966" s="70"/>
      <c r="V1966" s="70"/>
      <c r="W1966" s="70"/>
      <c r="X1966" s="70"/>
      <c r="Y1966" s="70"/>
      <c r="Z1966" s="70"/>
      <c r="AA1966" s="70"/>
      <c r="AB1966" s="70"/>
      <c r="AC1966" s="70"/>
      <c r="AD1966" s="70"/>
      <c r="AE1966" s="70"/>
      <c r="AF1966" s="70"/>
      <c r="AG1966" s="70"/>
      <c r="AH1966" s="70"/>
      <c r="AI1966" s="70"/>
      <c r="AJ1966" s="70"/>
      <c r="AK1966" s="70"/>
      <c r="AL1966" s="70"/>
      <c r="AM1966" s="70"/>
      <c r="AN1966" s="70"/>
      <c r="AO1966" s="70"/>
      <c r="AP1966" s="70"/>
      <c r="AQ1966" s="70"/>
      <c r="AR1966" s="70"/>
      <c r="AS1966" s="70"/>
      <c r="AT1966" s="70"/>
      <c r="AU1966" s="70"/>
      <c r="AV1966" s="70"/>
      <c r="AW1966" s="70"/>
      <c r="AX1966" s="70"/>
      <c r="AY1966" s="70"/>
      <c r="AZ1966" s="70"/>
      <c r="BA1966" s="70"/>
      <c r="BB1966" s="70"/>
      <c r="BC1966" s="70"/>
      <c r="BD1966" s="70"/>
      <c r="BE1966" s="70"/>
      <c r="BF1966" s="70"/>
      <c r="BG1966" s="70"/>
      <c r="BH1966" s="70"/>
      <c r="BI1966" s="70"/>
      <c r="BJ1966" s="70"/>
      <c r="BK1966" s="70"/>
      <c r="BL1966" s="70"/>
      <c r="BM1966" s="70"/>
      <c r="BN1966" s="70"/>
      <c r="BO1966" s="70"/>
      <c r="BP1966" s="70"/>
      <c r="BQ1966" s="70"/>
      <c r="BR1966" s="70"/>
      <c r="BS1966" s="70"/>
      <c r="BT1966" s="70"/>
      <c r="BU1966" s="70"/>
      <c r="BV1966" s="70"/>
      <c r="BW1966" s="70"/>
      <c r="BX1966" s="70"/>
      <c r="BY1966" s="70"/>
      <c r="BZ1966" s="70"/>
      <c r="CA1966" s="70"/>
    </row>
    <row r="1967" spans="2:79" s="67" customFormat="1" hidden="1">
      <c r="B1967" s="85"/>
      <c r="C1967" s="86"/>
      <c r="D1967" s="250"/>
      <c r="E1967" s="84"/>
      <c r="F1967" s="70"/>
      <c r="G1967" s="70"/>
      <c r="H1967" s="70"/>
      <c r="I1967" s="70"/>
      <c r="J1967" s="70"/>
      <c r="K1967" s="70"/>
      <c r="L1967" s="70"/>
      <c r="M1967" s="70"/>
      <c r="N1967" s="70"/>
      <c r="O1967" s="70"/>
      <c r="P1967" s="70"/>
      <c r="Q1967" s="70"/>
      <c r="R1967" s="70"/>
      <c r="S1967" s="70"/>
      <c r="T1967" s="70"/>
      <c r="U1967" s="70"/>
      <c r="V1967" s="70"/>
      <c r="W1967" s="70"/>
      <c r="X1967" s="70"/>
      <c r="Y1967" s="70"/>
      <c r="Z1967" s="70"/>
      <c r="AA1967" s="70"/>
      <c r="AB1967" s="70"/>
      <c r="AC1967" s="70"/>
      <c r="AD1967" s="70"/>
      <c r="AE1967" s="70"/>
      <c r="AF1967" s="70"/>
      <c r="AG1967" s="70"/>
      <c r="AH1967" s="70"/>
      <c r="AI1967" s="70"/>
      <c r="AJ1967" s="70"/>
      <c r="AK1967" s="70"/>
      <c r="AL1967" s="70"/>
      <c r="AM1967" s="70"/>
      <c r="AN1967" s="70"/>
      <c r="AO1967" s="70"/>
      <c r="AP1967" s="70"/>
      <c r="AQ1967" s="70"/>
      <c r="AR1967" s="70"/>
      <c r="AS1967" s="70"/>
      <c r="AT1967" s="70"/>
      <c r="AU1967" s="70"/>
      <c r="AV1967" s="70"/>
      <c r="AW1967" s="70"/>
      <c r="AX1967" s="70"/>
      <c r="AY1967" s="70"/>
      <c r="AZ1967" s="70"/>
      <c r="BA1967" s="70"/>
      <c r="BB1967" s="70"/>
      <c r="BC1967" s="70"/>
      <c r="BD1967" s="70"/>
      <c r="BE1967" s="70"/>
      <c r="BF1967" s="70"/>
      <c r="BG1967" s="70"/>
      <c r="BH1967" s="70"/>
      <c r="BI1967" s="70"/>
      <c r="BJ1967" s="70"/>
      <c r="BK1967" s="70"/>
      <c r="BL1967" s="70"/>
      <c r="BM1967" s="70"/>
      <c r="BN1967" s="70"/>
      <c r="BO1967" s="70"/>
      <c r="BP1967" s="70"/>
      <c r="BQ1967" s="70"/>
      <c r="BR1967" s="70"/>
      <c r="BS1967" s="70"/>
      <c r="BT1967" s="70"/>
      <c r="BU1967" s="70"/>
      <c r="BV1967" s="70"/>
      <c r="BW1967" s="70"/>
      <c r="BX1967" s="70"/>
      <c r="BY1967" s="70"/>
      <c r="BZ1967" s="70"/>
      <c r="CA1967" s="70"/>
    </row>
    <row r="1968" spans="2:79" s="67" customFormat="1" hidden="1">
      <c r="B1968" s="85"/>
      <c r="C1968" s="86"/>
      <c r="D1968" s="250"/>
      <c r="E1968" s="84"/>
      <c r="F1968" s="70"/>
      <c r="G1968" s="70"/>
      <c r="H1968" s="70"/>
      <c r="I1968" s="70"/>
      <c r="J1968" s="70"/>
      <c r="K1968" s="70"/>
      <c r="L1968" s="70"/>
      <c r="M1968" s="70"/>
      <c r="N1968" s="70"/>
      <c r="O1968" s="70"/>
      <c r="P1968" s="70"/>
      <c r="Q1968" s="70"/>
      <c r="R1968" s="70"/>
      <c r="S1968" s="70"/>
      <c r="T1968" s="70"/>
      <c r="U1968" s="70"/>
      <c r="V1968" s="70"/>
      <c r="W1968" s="70"/>
      <c r="X1968" s="70"/>
      <c r="Y1968" s="70"/>
      <c r="Z1968" s="70"/>
      <c r="AA1968" s="70"/>
      <c r="AB1968" s="70"/>
      <c r="AC1968" s="70"/>
      <c r="AD1968" s="70"/>
      <c r="AE1968" s="70"/>
      <c r="AF1968" s="70"/>
      <c r="AG1968" s="70"/>
      <c r="AH1968" s="70"/>
      <c r="AI1968" s="70"/>
      <c r="AJ1968" s="70"/>
      <c r="AK1968" s="70"/>
      <c r="AL1968" s="70"/>
      <c r="AM1968" s="70"/>
      <c r="AN1968" s="70"/>
      <c r="AO1968" s="70"/>
      <c r="AP1968" s="70"/>
      <c r="AQ1968" s="70"/>
      <c r="AR1968" s="70"/>
      <c r="AS1968" s="70"/>
      <c r="AT1968" s="70"/>
      <c r="AU1968" s="70"/>
      <c r="AV1968" s="70"/>
      <c r="AW1968" s="70"/>
      <c r="AX1968" s="70"/>
      <c r="AY1968" s="70"/>
      <c r="AZ1968" s="70"/>
      <c r="BA1968" s="70"/>
      <c r="BB1968" s="70"/>
      <c r="BC1968" s="70"/>
      <c r="BD1968" s="70"/>
      <c r="BE1968" s="70"/>
      <c r="BF1968" s="70"/>
      <c r="BG1968" s="70"/>
      <c r="BH1968" s="70"/>
      <c r="BI1968" s="70"/>
      <c r="BJ1968" s="70"/>
      <c r="BK1968" s="70"/>
      <c r="BL1968" s="70"/>
      <c r="BM1968" s="70"/>
      <c r="BN1968" s="70"/>
      <c r="BO1968" s="70"/>
      <c r="BP1968" s="70"/>
      <c r="BQ1968" s="70"/>
      <c r="BR1968" s="70"/>
      <c r="BS1968" s="70"/>
      <c r="BT1968" s="70"/>
      <c r="BU1968" s="70"/>
      <c r="BV1968" s="70"/>
      <c r="BW1968" s="70"/>
      <c r="BX1968" s="70"/>
      <c r="BY1968" s="70"/>
      <c r="BZ1968" s="70"/>
      <c r="CA1968" s="70"/>
    </row>
    <row r="1969" spans="2:79" s="67" customFormat="1" hidden="1">
      <c r="B1969" s="85"/>
      <c r="C1969" s="86"/>
      <c r="D1969" s="250"/>
      <c r="E1969" s="84"/>
      <c r="F1969" s="70"/>
      <c r="G1969" s="70"/>
      <c r="H1969" s="70"/>
      <c r="I1969" s="70"/>
      <c r="J1969" s="70"/>
      <c r="K1969" s="70"/>
      <c r="L1969" s="70"/>
      <c r="M1969" s="70"/>
      <c r="N1969" s="70"/>
      <c r="O1969" s="70"/>
      <c r="P1969" s="70"/>
      <c r="Q1969" s="70"/>
      <c r="R1969" s="70"/>
      <c r="S1969" s="70"/>
      <c r="T1969" s="70"/>
      <c r="U1969" s="70"/>
      <c r="V1969" s="70"/>
      <c r="W1969" s="70"/>
      <c r="X1969" s="70"/>
      <c r="Y1969" s="70"/>
      <c r="Z1969" s="70"/>
      <c r="AA1969" s="70"/>
      <c r="AB1969" s="70"/>
      <c r="AC1969" s="70"/>
      <c r="AD1969" s="70"/>
      <c r="AE1969" s="70"/>
      <c r="AF1969" s="70"/>
      <c r="AG1969" s="70"/>
      <c r="AH1969" s="70"/>
      <c r="AI1969" s="70"/>
      <c r="AJ1969" s="70"/>
      <c r="AK1969" s="70"/>
      <c r="AL1969" s="70"/>
      <c r="AM1969" s="70"/>
      <c r="AN1969" s="70"/>
      <c r="AO1969" s="70"/>
      <c r="AP1969" s="70"/>
      <c r="AQ1969" s="70"/>
      <c r="AR1969" s="70"/>
      <c r="AS1969" s="70"/>
      <c r="AT1969" s="70"/>
      <c r="AU1969" s="70"/>
      <c r="AV1969" s="70"/>
      <c r="AW1969" s="70"/>
      <c r="AX1969" s="70"/>
      <c r="AY1969" s="70"/>
      <c r="AZ1969" s="70"/>
      <c r="BA1969" s="70"/>
      <c r="BB1969" s="70"/>
      <c r="BC1969" s="70"/>
      <c r="BD1969" s="70"/>
      <c r="BE1969" s="70"/>
      <c r="BF1969" s="70"/>
      <c r="BG1969" s="70"/>
      <c r="BH1969" s="70"/>
      <c r="BI1969" s="70"/>
      <c r="BJ1969" s="70"/>
      <c r="BK1969" s="70"/>
      <c r="BL1969" s="70"/>
      <c r="BM1969" s="70"/>
      <c r="BN1969" s="70"/>
      <c r="BO1969" s="70"/>
      <c r="BP1969" s="70"/>
      <c r="BQ1969" s="70"/>
      <c r="BR1969" s="70"/>
      <c r="BS1969" s="70"/>
      <c r="BT1969" s="70"/>
      <c r="BU1969" s="70"/>
      <c r="BV1969" s="70"/>
      <c r="BW1969" s="70"/>
      <c r="BX1969" s="70"/>
      <c r="BY1969" s="70"/>
      <c r="BZ1969" s="70"/>
      <c r="CA1969" s="70"/>
    </row>
    <row r="1970" spans="2:79" s="67" customFormat="1" hidden="1">
      <c r="B1970" s="85"/>
      <c r="C1970" s="86"/>
      <c r="D1970" s="250"/>
      <c r="E1970" s="84"/>
      <c r="F1970" s="70"/>
      <c r="G1970" s="70"/>
      <c r="H1970" s="70"/>
      <c r="I1970" s="70"/>
      <c r="J1970" s="70"/>
      <c r="K1970" s="70"/>
      <c r="L1970" s="70"/>
      <c r="M1970" s="70"/>
      <c r="N1970" s="70"/>
      <c r="O1970" s="70"/>
      <c r="P1970" s="70"/>
      <c r="Q1970" s="70"/>
      <c r="R1970" s="70"/>
      <c r="S1970" s="70"/>
      <c r="T1970" s="70"/>
      <c r="U1970" s="70"/>
      <c r="V1970" s="70"/>
      <c r="W1970" s="70"/>
      <c r="X1970" s="70"/>
      <c r="Y1970" s="70"/>
      <c r="Z1970" s="70"/>
      <c r="AA1970" s="70"/>
      <c r="AB1970" s="70"/>
      <c r="AC1970" s="70"/>
      <c r="AD1970" s="70"/>
      <c r="AE1970" s="70"/>
      <c r="AF1970" s="70"/>
      <c r="AG1970" s="70"/>
      <c r="AH1970" s="70"/>
      <c r="AI1970" s="70"/>
      <c r="AJ1970" s="70"/>
      <c r="AK1970" s="70"/>
      <c r="AL1970" s="70"/>
      <c r="AM1970" s="70"/>
      <c r="AN1970" s="70"/>
      <c r="AO1970" s="70"/>
      <c r="AP1970" s="70"/>
      <c r="AQ1970" s="70"/>
      <c r="AR1970" s="70"/>
      <c r="AS1970" s="70"/>
      <c r="AT1970" s="70"/>
      <c r="AU1970" s="70"/>
      <c r="AV1970" s="70"/>
      <c r="AW1970" s="70"/>
      <c r="AX1970" s="70"/>
      <c r="AY1970" s="70"/>
      <c r="AZ1970" s="70"/>
      <c r="BA1970" s="70"/>
      <c r="BB1970" s="70"/>
      <c r="BC1970" s="70"/>
      <c r="BD1970" s="70"/>
      <c r="BE1970" s="70"/>
      <c r="BF1970" s="70"/>
      <c r="BG1970" s="70"/>
      <c r="BH1970" s="70"/>
      <c r="BI1970" s="70"/>
      <c r="BJ1970" s="70"/>
      <c r="BK1970" s="70"/>
      <c r="BL1970" s="70"/>
      <c r="BM1970" s="70"/>
      <c r="BN1970" s="70"/>
      <c r="BO1970" s="70"/>
      <c r="BP1970" s="70"/>
      <c r="BQ1970" s="70"/>
      <c r="BR1970" s="70"/>
      <c r="BS1970" s="70"/>
      <c r="BT1970" s="70"/>
      <c r="BU1970" s="70"/>
      <c r="BV1970" s="70"/>
      <c r="BW1970" s="70"/>
      <c r="BX1970" s="70"/>
      <c r="BY1970" s="70"/>
      <c r="BZ1970" s="70"/>
      <c r="CA1970" s="70"/>
    </row>
    <row r="1971" spans="2:79" s="67" customFormat="1" hidden="1">
      <c r="B1971" s="85"/>
      <c r="C1971" s="86"/>
      <c r="D1971" s="250"/>
      <c r="E1971" s="84"/>
      <c r="F1971" s="70"/>
      <c r="G1971" s="70"/>
      <c r="H1971" s="70"/>
      <c r="I1971" s="70"/>
      <c r="J1971" s="70"/>
      <c r="K1971" s="70"/>
      <c r="L1971" s="70"/>
      <c r="M1971" s="70"/>
      <c r="N1971" s="70"/>
      <c r="O1971" s="70"/>
      <c r="P1971" s="70"/>
      <c r="Q1971" s="70"/>
      <c r="R1971" s="70"/>
      <c r="S1971" s="70"/>
      <c r="T1971" s="70"/>
      <c r="U1971" s="70"/>
      <c r="V1971" s="70"/>
      <c r="W1971" s="70"/>
      <c r="X1971" s="70"/>
      <c r="Y1971" s="70"/>
      <c r="Z1971" s="70"/>
      <c r="AA1971" s="70"/>
      <c r="AB1971" s="70"/>
      <c r="AC1971" s="70"/>
      <c r="AD1971" s="70"/>
      <c r="AE1971" s="70"/>
      <c r="AF1971" s="70"/>
      <c r="AG1971" s="70"/>
      <c r="AH1971" s="70"/>
      <c r="AI1971" s="70"/>
      <c r="AJ1971" s="70"/>
      <c r="AK1971" s="70"/>
      <c r="AL1971" s="70"/>
      <c r="AM1971" s="70"/>
      <c r="AN1971" s="70"/>
      <c r="AO1971" s="70"/>
      <c r="AP1971" s="70"/>
      <c r="AQ1971" s="70"/>
      <c r="AR1971" s="70"/>
      <c r="AS1971" s="70"/>
      <c r="AT1971" s="70"/>
      <c r="AU1971" s="70"/>
      <c r="AV1971" s="70"/>
      <c r="AW1971" s="70"/>
      <c r="AX1971" s="70"/>
      <c r="AY1971" s="70"/>
      <c r="AZ1971" s="70"/>
      <c r="BA1971" s="70"/>
      <c r="BB1971" s="70"/>
      <c r="BC1971" s="70"/>
      <c r="BD1971" s="70"/>
      <c r="BE1971" s="70"/>
      <c r="BF1971" s="70"/>
      <c r="BG1971" s="70"/>
      <c r="BH1971" s="70"/>
      <c r="BI1971" s="70"/>
      <c r="BJ1971" s="70"/>
      <c r="BK1971" s="70"/>
      <c r="BL1971" s="70"/>
      <c r="BM1971" s="70"/>
      <c r="BN1971" s="70"/>
      <c r="BO1971" s="70"/>
      <c r="BP1971" s="70"/>
      <c r="BQ1971" s="70"/>
      <c r="BR1971" s="70"/>
      <c r="BS1971" s="70"/>
      <c r="BT1971" s="70"/>
      <c r="BU1971" s="70"/>
      <c r="BV1971" s="70"/>
      <c r="BW1971" s="70"/>
      <c r="BX1971" s="70"/>
      <c r="BY1971" s="70"/>
      <c r="BZ1971" s="70"/>
      <c r="CA1971" s="70"/>
    </row>
    <row r="1972" spans="2:79" s="67" customFormat="1" hidden="1">
      <c r="B1972" s="85"/>
      <c r="C1972" s="86"/>
      <c r="D1972" s="250"/>
      <c r="E1972" s="84"/>
      <c r="F1972" s="70"/>
      <c r="G1972" s="70"/>
      <c r="H1972" s="70"/>
      <c r="I1972" s="70"/>
      <c r="J1972" s="70"/>
      <c r="K1972" s="70"/>
      <c r="L1972" s="70"/>
      <c r="M1972" s="70"/>
      <c r="N1972" s="70"/>
      <c r="O1972" s="70"/>
      <c r="P1972" s="70"/>
      <c r="Q1972" s="70"/>
      <c r="R1972" s="70"/>
      <c r="S1972" s="70"/>
      <c r="T1972" s="70"/>
      <c r="U1972" s="70"/>
      <c r="V1972" s="70"/>
      <c r="W1972" s="70"/>
      <c r="X1972" s="70"/>
      <c r="Y1972" s="70"/>
      <c r="Z1972" s="70"/>
      <c r="AA1972" s="70"/>
      <c r="AB1972" s="70"/>
      <c r="AC1972" s="70"/>
      <c r="AD1972" s="70"/>
      <c r="AE1972" s="70"/>
      <c r="AF1972" s="70"/>
      <c r="AG1972" s="70"/>
      <c r="AH1972" s="70"/>
      <c r="AI1972" s="70"/>
      <c r="AJ1972" s="70"/>
      <c r="AK1972" s="70"/>
      <c r="AL1972" s="70"/>
      <c r="AM1972" s="70"/>
      <c r="AN1972" s="70"/>
      <c r="AO1972" s="70"/>
      <c r="AP1972" s="70"/>
      <c r="AQ1972" s="70"/>
      <c r="AR1972" s="70"/>
      <c r="AS1972" s="70"/>
      <c r="AT1972" s="70"/>
      <c r="AU1972" s="70"/>
      <c r="AV1972" s="70"/>
      <c r="AW1972" s="70"/>
      <c r="AX1972" s="70"/>
      <c r="AY1972" s="70"/>
      <c r="AZ1972" s="70"/>
      <c r="BA1972" s="70"/>
      <c r="BB1972" s="70"/>
      <c r="BC1972" s="70"/>
      <c r="BD1972" s="70"/>
      <c r="BE1972" s="70"/>
      <c r="BF1972" s="70"/>
      <c r="BG1972" s="70"/>
      <c r="BH1972" s="70"/>
      <c r="BI1972" s="70"/>
      <c r="BJ1972" s="70"/>
      <c r="BK1972" s="70"/>
      <c r="BL1972" s="70"/>
      <c r="BM1972" s="70"/>
      <c r="BN1972" s="70"/>
      <c r="BO1972" s="70"/>
      <c r="BP1972" s="70"/>
      <c r="BQ1972" s="70"/>
      <c r="BR1972" s="70"/>
      <c r="BS1972" s="70"/>
      <c r="BT1972" s="70"/>
      <c r="BU1972" s="70"/>
      <c r="BV1972" s="70"/>
      <c r="BW1972" s="70"/>
      <c r="BX1972" s="70"/>
      <c r="BY1972" s="70"/>
      <c r="BZ1972" s="70"/>
      <c r="CA1972" s="70"/>
    </row>
    <row r="1973" spans="2:79" s="67" customFormat="1" hidden="1">
      <c r="B1973" s="85"/>
      <c r="C1973" s="86"/>
      <c r="D1973" s="250"/>
      <c r="E1973" s="84"/>
      <c r="F1973" s="70"/>
      <c r="G1973" s="70"/>
      <c r="H1973" s="70"/>
      <c r="I1973" s="70"/>
      <c r="J1973" s="70"/>
      <c r="K1973" s="70"/>
      <c r="L1973" s="70"/>
      <c r="M1973" s="70"/>
      <c r="N1973" s="70"/>
      <c r="O1973" s="70"/>
      <c r="P1973" s="70"/>
      <c r="Q1973" s="70"/>
      <c r="R1973" s="70"/>
      <c r="S1973" s="70"/>
      <c r="T1973" s="70"/>
      <c r="U1973" s="70"/>
      <c r="V1973" s="70"/>
      <c r="W1973" s="70"/>
      <c r="X1973" s="70"/>
      <c r="Y1973" s="70"/>
      <c r="Z1973" s="70"/>
      <c r="AA1973" s="70"/>
      <c r="AB1973" s="70"/>
      <c r="AC1973" s="70"/>
      <c r="AD1973" s="70"/>
      <c r="AE1973" s="70"/>
      <c r="AF1973" s="70"/>
      <c r="AG1973" s="70"/>
      <c r="AH1973" s="70"/>
      <c r="AI1973" s="70"/>
      <c r="AJ1973" s="70"/>
      <c r="AK1973" s="70"/>
      <c r="AL1973" s="70"/>
      <c r="AM1973" s="70"/>
      <c r="AN1973" s="70"/>
      <c r="AO1973" s="70"/>
      <c r="AP1973" s="70"/>
      <c r="AQ1973" s="70"/>
      <c r="AR1973" s="70"/>
      <c r="AS1973" s="70"/>
      <c r="AT1973" s="70"/>
      <c r="AU1973" s="70"/>
      <c r="AV1973" s="70"/>
      <c r="AW1973" s="70"/>
      <c r="AX1973" s="70"/>
      <c r="AY1973" s="70"/>
      <c r="AZ1973" s="70"/>
      <c r="BA1973" s="70"/>
      <c r="BB1973" s="70"/>
      <c r="BC1973" s="70"/>
      <c r="BD1973" s="70"/>
      <c r="BE1973" s="70"/>
      <c r="BF1973" s="70"/>
      <c r="BG1973" s="70"/>
      <c r="BH1973" s="70"/>
      <c r="BI1973" s="70"/>
      <c r="BJ1973" s="70"/>
      <c r="BK1973" s="70"/>
      <c r="BL1973" s="70"/>
      <c r="BM1973" s="70"/>
      <c r="BN1973" s="70"/>
      <c r="BO1973" s="70"/>
      <c r="BP1973" s="70"/>
      <c r="BQ1973" s="70"/>
      <c r="BR1973" s="70"/>
      <c r="BS1973" s="70"/>
      <c r="BT1973" s="70"/>
      <c r="BU1973" s="70"/>
      <c r="BV1973" s="70"/>
      <c r="BW1973" s="70"/>
      <c r="BX1973" s="70"/>
      <c r="BY1973" s="70"/>
      <c r="BZ1973" s="70"/>
      <c r="CA1973" s="70"/>
    </row>
    <row r="1974" spans="2:79" s="67" customFormat="1" hidden="1">
      <c r="B1974" s="85"/>
      <c r="C1974" s="86"/>
      <c r="D1974" s="250"/>
      <c r="E1974" s="84"/>
      <c r="F1974" s="70"/>
      <c r="G1974" s="70"/>
      <c r="H1974" s="70"/>
      <c r="I1974" s="70"/>
      <c r="J1974" s="70"/>
      <c r="K1974" s="70"/>
      <c r="L1974" s="70"/>
      <c r="M1974" s="70"/>
      <c r="N1974" s="70"/>
      <c r="O1974" s="70"/>
      <c r="P1974" s="70"/>
      <c r="Q1974" s="70"/>
      <c r="R1974" s="70"/>
      <c r="S1974" s="70"/>
      <c r="T1974" s="70"/>
      <c r="U1974" s="70"/>
      <c r="V1974" s="70"/>
      <c r="W1974" s="70"/>
      <c r="X1974" s="70"/>
      <c r="Y1974" s="70"/>
      <c r="Z1974" s="70"/>
      <c r="AA1974" s="70"/>
      <c r="AB1974" s="70"/>
      <c r="AC1974" s="70"/>
      <c r="AD1974" s="70"/>
      <c r="AE1974" s="70"/>
      <c r="AF1974" s="70"/>
      <c r="AG1974" s="70"/>
      <c r="AH1974" s="70"/>
      <c r="AI1974" s="70"/>
      <c r="AJ1974" s="70"/>
      <c r="AK1974" s="70"/>
      <c r="AL1974" s="70"/>
      <c r="AM1974" s="70"/>
      <c r="AN1974" s="70"/>
      <c r="AO1974" s="70"/>
      <c r="AP1974" s="70"/>
      <c r="AQ1974" s="70"/>
      <c r="AR1974" s="70"/>
      <c r="AS1974" s="70"/>
      <c r="AT1974" s="70"/>
      <c r="AU1974" s="70"/>
      <c r="AV1974" s="70"/>
      <c r="AW1974" s="70"/>
      <c r="AX1974" s="70"/>
      <c r="AY1974" s="70"/>
      <c r="AZ1974" s="70"/>
      <c r="BA1974" s="70"/>
      <c r="BB1974" s="70"/>
      <c r="BC1974" s="70"/>
      <c r="BD1974" s="70"/>
      <c r="BE1974" s="70"/>
      <c r="BF1974" s="70"/>
      <c r="BG1974" s="70"/>
      <c r="BH1974" s="70"/>
      <c r="BI1974" s="70"/>
      <c r="BJ1974" s="70"/>
      <c r="BK1974" s="70"/>
      <c r="BL1974" s="70"/>
      <c r="BM1974" s="70"/>
      <c r="BN1974" s="70"/>
      <c r="BO1974" s="70"/>
      <c r="BP1974" s="70"/>
      <c r="BQ1974" s="70"/>
      <c r="BR1974" s="70"/>
      <c r="BS1974" s="70"/>
      <c r="BT1974" s="70"/>
      <c r="BU1974" s="70"/>
      <c r="BV1974" s="70"/>
      <c r="BW1974" s="70"/>
      <c r="BX1974" s="70"/>
      <c r="BY1974" s="70"/>
      <c r="BZ1974" s="70"/>
      <c r="CA1974" s="70"/>
    </row>
    <row r="1975" spans="2:79" s="67" customFormat="1" hidden="1">
      <c r="B1975" s="85"/>
      <c r="C1975" s="86"/>
      <c r="D1975" s="250"/>
      <c r="E1975" s="84"/>
      <c r="F1975" s="70"/>
      <c r="G1975" s="70"/>
      <c r="H1975" s="70"/>
      <c r="I1975" s="70"/>
      <c r="J1975" s="70"/>
      <c r="K1975" s="70"/>
      <c r="L1975" s="70"/>
      <c r="M1975" s="70"/>
      <c r="N1975" s="70"/>
      <c r="O1975" s="70"/>
      <c r="P1975" s="70"/>
      <c r="Q1975" s="70"/>
      <c r="R1975" s="70"/>
      <c r="S1975" s="70"/>
      <c r="T1975" s="70"/>
      <c r="U1975" s="70"/>
      <c r="V1975" s="70"/>
      <c r="W1975" s="70"/>
      <c r="X1975" s="70"/>
      <c r="Y1975" s="70"/>
      <c r="Z1975" s="70"/>
      <c r="AA1975" s="70"/>
      <c r="AB1975" s="70"/>
      <c r="AC1975" s="70"/>
      <c r="AD1975" s="70"/>
      <c r="AE1975" s="70"/>
      <c r="AF1975" s="70"/>
      <c r="AG1975" s="70"/>
      <c r="AH1975" s="70"/>
      <c r="AI1975" s="70"/>
      <c r="AJ1975" s="70"/>
      <c r="AK1975" s="70"/>
      <c r="AL1975" s="70"/>
      <c r="AM1975" s="70"/>
      <c r="AN1975" s="70"/>
      <c r="AO1975" s="70"/>
      <c r="AP1975" s="70"/>
      <c r="AQ1975" s="70"/>
      <c r="AR1975" s="70"/>
      <c r="AS1975" s="70"/>
      <c r="AT1975" s="70"/>
      <c r="AU1975" s="70"/>
      <c r="AV1975" s="70"/>
      <c r="AW1975" s="70"/>
      <c r="AX1975" s="70"/>
      <c r="AY1975" s="70"/>
      <c r="AZ1975" s="70"/>
      <c r="BA1975" s="70"/>
      <c r="BB1975" s="70"/>
      <c r="BC1975" s="70"/>
      <c r="BD1975" s="70"/>
      <c r="BE1975" s="70"/>
      <c r="BF1975" s="70"/>
      <c r="BG1975" s="70"/>
      <c r="BH1975" s="70"/>
      <c r="BI1975" s="70"/>
      <c r="BJ1975" s="70"/>
      <c r="BK1975" s="70"/>
      <c r="BL1975" s="70"/>
      <c r="BM1975" s="70"/>
      <c r="BN1975" s="70"/>
      <c r="BO1975" s="70"/>
      <c r="BP1975" s="70"/>
      <c r="BQ1975" s="70"/>
      <c r="BR1975" s="70"/>
      <c r="BS1975" s="70"/>
      <c r="BT1975" s="70"/>
      <c r="BU1975" s="70"/>
      <c r="BV1975" s="70"/>
      <c r="BW1975" s="70"/>
      <c r="BX1975" s="70"/>
      <c r="BY1975" s="70"/>
      <c r="BZ1975" s="70"/>
      <c r="CA1975" s="70"/>
    </row>
    <row r="1976" spans="2:79" s="67" customFormat="1" hidden="1">
      <c r="B1976" s="85"/>
      <c r="C1976" s="86"/>
      <c r="D1976" s="250"/>
      <c r="E1976" s="84"/>
      <c r="F1976" s="70"/>
      <c r="G1976" s="70"/>
      <c r="H1976" s="70"/>
      <c r="I1976" s="70"/>
      <c r="J1976" s="70"/>
      <c r="K1976" s="70"/>
      <c r="L1976" s="70"/>
      <c r="M1976" s="70"/>
      <c r="N1976" s="70"/>
      <c r="O1976" s="70"/>
      <c r="P1976" s="70"/>
      <c r="Q1976" s="70"/>
      <c r="R1976" s="70"/>
      <c r="S1976" s="70"/>
      <c r="T1976" s="70"/>
      <c r="U1976" s="70"/>
      <c r="V1976" s="70"/>
      <c r="W1976" s="70"/>
      <c r="X1976" s="70"/>
      <c r="Y1976" s="70"/>
      <c r="Z1976" s="70"/>
      <c r="AA1976" s="70"/>
      <c r="AB1976" s="70"/>
      <c r="AC1976" s="70"/>
      <c r="AD1976" s="70"/>
      <c r="AE1976" s="70"/>
      <c r="AF1976" s="70"/>
      <c r="AG1976" s="70"/>
      <c r="AH1976" s="70"/>
      <c r="AI1976" s="70"/>
      <c r="AJ1976" s="70"/>
      <c r="AK1976" s="70"/>
      <c r="AL1976" s="70"/>
      <c r="AM1976" s="70"/>
      <c r="AN1976" s="70"/>
      <c r="AO1976" s="70"/>
      <c r="AP1976" s="70"/>
      <c r="AQ1976" s="70"/>
      <c r="AR1976" s="70"/>
      <c r="AS1976" s="70"/>
      <c r="AT1976" s="70"/>
      <c r="AU1976" s="70"/>
      <c r="AV1976" s="70"/>
      <c r="AW1976" s="70"/>
      <c r="AX1976" s="70"/>
      <c r="AY1976" s="70"/>
      <c r="AZ1976" s="70"/>
      <c r="BA1976" s="70"/>
      <c r="BB1976" s="70"/>
      <c r="BC1976" s="70"/>
      <c r="BD1976" s="70"/>
      <c r="BE1976" s="70"/>
      <c r="BF1976" s="70"/>
      <c r="BG1976" s="70"/>
      <c r="BH1976" s="70"/>
      <c r="BI1976" s="70"/>
      <c r="BJ1976" s="70"/>
      <c r="BK1976" s="70"/>
      <c r="BL1976" s="70"/>
      <c r="BM1976" s="70"/>
      <c r="BN1976" s="70"/>
      <c r="BO1976" s="70"/>
      <c r="BP1976" s="70"/>
      <c r="BQ1976" s="70"/>
      <c r="BR1976" s="70"/>
      <c r="BS1976" s="70"/>
      <c r="BT1976" s="70"/>
      <c r="BU1976" s="70"/>
      <c r="BV1976" s="70"/>
      <c r="BW1976" s="70"/>
      <c r="BX1976" s="70"/>
      <c r="BY1976" s="70"/>
      <c r="BZ1976" s="70"/>
      <c r="CA1976" s="70"/>
    </row>
    <row r="1977" spans="2:79" s="67" customFormat="1" hidden="1">
      <c r="B1977" s="85"/>
      <c r="C1977" s="86"/>
      <c r="D1977" s="250"/>
      <c r="E1977" s="84"/>
      <c r="F1977" s="70"/>
      <c r="G1977" s="70"/>
      <c r="H1977" s="70"/>
      <c r="I1977" s="70"/>
      <c r="J1977" s="70"/>
      <c r="K1977" s="70"/>
      <c r="L1977" s="70"/>
      <c r="M1977" s="70"/>
      <c r="N1977" s="70"/>
      <c r="O1977" s="70"/>
      <c r="P1977" s="70"/>
      <c r="Q1977" s="70"/>
      <c r="R1977" s="70"/>
      <c r="S1977" s="70"/>
      <c r="T1977" s="70"/>
      <c r="U1977" s="70"/>
      <c r="V1977" s="70"/>
      <c r="W1977" s="70"/>
      <c r="X1977" s="70"/>
      <c r="Y1977" s="70"/>
      <c r="Z1977" s="70"/>
      <c r="AA1977" s="70"/>
      <c r="AB1977" s="70"/>
      <c r="AC1977" s="70"/>
      <c r="AD1977" s="70"/>
      <c r="AE1977" s="70"/>
      <c r="AF1977" s="70"/>
      <c r="AG1977" s="70"/>
      <c r="AH1977" s="70"/>
      <c r="AI1977" s="70"/>
      <c r="AJ1977" s="70"/>
      <c r="AK1977" s="70"/>
      <c r="AL1977" s="70"/>
      <c r="AM1977" s="70"/>
      <c r="AN1977" s="70"/>
      <c r="AO1977" s="70"/>
      <c r="AP1977" s="70"/>
      <c r="AQ1977" s="70"/>
      <c r="AR1977" s="70"/>
      <c r="AS1977" s="70"/>
      <c r="AT1977" s="70"/>
      <c r="AU1977" s="70"/>
      <c r="AV1977" s="70"/>
      <c r="AW1977" s="70"/>
      <c r="AX1977" s="70"/>
      <c r="AY1977" s="70"/>
      <c r="AZ1977" s="70"/>
      <c r="BA1977" s="70"/>
      <c r="BB1977" s="70"/>
      <c r="BC1977" s="70"/>
      <c r="BD1977" s="70"/>
      <c r="BE1977" s="70"/>
      <c r="BF1977" s="70"/>
      <c r="BG1977" s="70"/>
      <c r="BH1977" s="70"/>
      <c r="BI1977" s="70"/>
      <c r="BJ1977" s="70"/>
      <c r="BK1977" s="70"/>
      <c r="BL1977" s="70"/>
      <c r="BM1977" s="70"/>
      <c r="BN1977" s="70"/>
      <c r="BO1977" s="70"/>
      <c r="BP1977" s="70"/>
      <c r="BQ1977" s="70"/>
      <c r="BR1977" s="70"/>
      <c r="BS1977" s="70"/>
      <c r="BT1977" s="70"/>
      <c r="BU1977" s="70"/>
      <c r="BV1977" s="70"/>
      <c r="BW1977" s="70"/>
      <c r="BX1977" s="70"/>
      <c r="BY1977" s="70"/>
      <c r="BZ1977" s="70"/>
      <c r="CA1977" s="70"/>
    </row>
    <row r="1978" spans="2:79" s="67" customFormat="1" hidden="1">
      <c r="B1978" s="85"/>
      <c r="C1978" s="86"/>
      <c r="D1978" s="250"/>
      <c r="E1978" s="84"/>
      <c r="F1978" s="70"/>
      <c r="G1978" s="70"/>
      <c r="H1978" s="70"/>
      <c r="I1978" s="70"/>
      <c r="J1978" s="70"/>
      <c r="K1978" s="70"/>
      <c r="L1978" s="70"/>
      <c r="M1978" s="70"/>
      <c r="N1978" s="70"/>
      <c r="O1978" s="70"/>
      <c r="P1978" s="70"/>
      <c r="Q1978" s="70"/>
      <c r="R1978" s="70"/>
      <c r="S1978" s="70"/>
      <c r="T1978" s="70"/>
      <c r="U1978" s="70"/>
      <c r="V1978" s="70"/>
      <c r="W1978" s="70"/>
      <c r="X1978" s="70"/>
      <c r="Y1978" s="70"/>
      <c r="Z1978" s="70"/>
      <c r="AA1978" s="70"/>
      <c r="AB1978" s="70"/>
      <c r="AC1978" s="70"/>
      <c r="AD1978" s="70"/>
      <c r="AE1978" s="70"/>
      <c r="AF1978" s="70"/>
      <c r="AG1978" s="70"/>
      <c r="AH1978" s="70"/>
      <c r="AI1978" s="70"/>
      <c r="AJ1978" s="70"/>
      <c r="AK1978" s="70"/>
      <c r="AL1978" s="70"/>
      <c r="AM1978" s="70"/>
      <c r="AN1978" s="70"/>
      <c r="AO1978" s="70"/>
      <c r="AP1978" s="70"/>
      <c r="AQ1978" s="70"/>
      <c r="AR1978" s="70"/>
      <c r="AS1978" s="70"/>
      <c r="AT1978" s="70"/>
      <c r="AU1978" s="70"/>
      <c r="AV1978" s="70"/>
      <c r="AW1978" s="70"/>
      <c r="AX1978" s="70"/>
      <c r="AY1978" s="70"/>
      <c r="AZ1978" s="70"/>
      <c r="BA1978" s="70"/>
      <c r="BB1978" s="70"/>
      <c r="BC1978" s="70"/>
      <c r="BD1978" s="70"/>
      <c r="BE1978" s="70"/>
      <c r="BF1978" s="70"/>
      <c r="BG1978" s="70"/>
      <c r="BH1978" s="70"/>
      <c r="BI1978" s="70"/>
      <c r="BJ1978" s="70"/>
      <c r="BK1978" s="70"/>
      <c r="BL1978" s="70"/>
      <c r="BM1978" s="70"/>
      <c r="BN1978" s="70"/>
      <c r="BO1978" s="70"/>
      <c r="BP1978" s="70"/>
      <c r="BQ1978" s="70"/>
      <c r="BR1978" s="70"/>
      <c r="BS1978" s="70"/>
      <c r="BT1978" s="70"/>
      <c r="BU1978" s="70"/>
      <c r="BV1978" s="70"/>
      <c r="BW1978" s="70"/>
      <c r="BX1978" s="70"/>
      <c r="BY1978" s="70"/>
      <c r="BZ1978" s="70"/>
      <c r="CA1978" s="70"/>
    </row>
    <row r="1979" spans="2:79" s="67" customFormat="1" hidden="1">
      <c r="B1979" s="85"/>
      <c r="C1979" s="86"/>
      <c r="D1979" s="250"/>
      <c r="E1979" s="84"/>
      <c r="F1979" s="70"/>
      <c r="G1979" s="70"/>
      <c r="H1979" s="70"/>
      <c r="I1979" s="70"/>
      <c r="J1979" s="70"/>
      <c r="K1979" s="70"/>
      <c r="L1979" s="70"/>
      <c r="M1979" s="70"/>
      <c r="N1979" s="70"/>
      <c r="O1979" s="70"/>
      <c r="P1979" s="70"/>
      <c r="Q1979" s="70"/>
      <c r="R1979" s="70"/>
      <c r="S1979" s="70"/>
      <c r="T1979" s="70"/>
      <c r="U1979" s="70"/>
      <c r="V1979" s="70"/>
      <c r="W1979" s="70"/>
      <c r="X1979" s="70"/>
      <c r="Y1979" s="70"/>
      <c r="Z1979" s="70"/>
      <c r="AA1979" s="70"/>
      <c r="AB1979" s="70"/>
      <c r="AC1979" s="70"/>
      <c r="AD1979" s="70"/>
      <c r="AE1979" s="70"/>
      <c r="AF1979" s="70"/>
      <c r="AG1979" s="70"/>
      <c r="AH1979" s="70"/>
      <c r="AI1979" s="70"/>
      <c r="AJ1979" s="70"/>
      <c r="AK1979" s="70"/>
      <c r="AL1979" s="70"/>
      <c r="AM1979" s="70"/>
      <c r="AN1979" s="70"/>
      <c r="AO1979" s="70"/>
      <c r="AP1979" s="70"/>
      <c r="AQ1979" s="70"/>
      <c r="AR1979" s="70"/>
      <c r="AS1979" s="70"/>
      <c r="AT1979" s="70"/>
      <c r="AU1979" s="70"/>
      <c r="AV1979" s="70"/>
      <c r="AW1979" s="70"/>
      <c r="AX1979" s="70"/>
      <c r="AY1979" s="70"/>
      <c r="AZ1979" s="70"/>
      <c r="BA1979" s="70"/>
      <c r="BB1979" s="70"/>
      <c r="BC1979" s="70"/>
      <c r="BD1979" s="70"/>
      <c r="BE1979" s="70"/>
      <c r="BF1979" s="70"/>
      <c r="BG1979" s="70"/>
      <c r="BH1979" s="70"/>
      <c r="BI1979" s="70"/>
      <c r="BJ1979" s="70"/>
      <c r="BK1979" s="70"/>
      <c r="BL1979" s="70"/>
      <c r="BM1979" s="70"/>
      <c r="BN1979" s="70"/>
      <c r="BO1979" s="70"/>
      <c r="BP1979" s="70"/>
      <c r="BQ1979" s="70"/>
      <c r="BR1979" s="70"/>
      <c r="BS1979" s="70"/>
      <c r="BT1979" s="70"/>
      <c r="BU1979" s="70"/>
      <c r="BV1979" s="70"/>
      <c r="BW1979" s="70"/>
      <c r="BX1979" s="70"/>
      <c r="BY1979" s="70"/>
      <c r="BZ1979" s="70"/>
      <c r="CA1979" s="70"/>
    </row>
    <row r="1980" spans="2:79" s="67" customFormat="1" hidden="1">
      <c r="B1980" s="85"/>
      <c r="C1980" s="86"/>
      <c r="D1980" s="250"/>
      <c r="E1980" s="84"/>
      <c r="F1980" s="70"/>
      <c r="G1980" s="70"/>
      <c r="H1980" s="70"/>
      <c r="I1980" s="70"/>
      <c r="J1980" s="70"/>
      <c r="K1980" s="70"/>
      <c r="L1980" s="70"/>
      <c r="M1980" s="70"/>
      <c r="N1980" s="70"/>
      <c r="O1980" s="70"/>
      <c r="P1980" s="70"/>
      <c r="Q1980" s="70"/>
      <c r="R1980" s="70"/>
      <c r="S1980" s="70"/>
      <c r="T1980" s="70"/>
      <c r="U1980" s="70"/>
      <c r="V1980" s="70"/>
      <c r="W1980" s="70"/>
      <c r="X1980" s="70"/>
      <c r="Y1980" s="70"/>
      <c r="Z1980" s="70"/>
      <c r="AA1980" s="70"/>
      <c r="AB1980" s="70"/>
      <c r="AC1980" s="70"/>
      <c r="AD1980" s="70"/>
      <c r="AE1980" s="70"/>
      <c r="AF1980" s="70"/>
      <c r="AG1980" s="70"/>
      <c r="AH1980" s="70"/>
      <c r="AI1980" s="70"/>
      <c r="AJ1980" s="70"/>
      <c r="AK1980" s="70"/>
      <c r="AL1980" s="70"/>
      <c r="AM1980" s="70"/>
      <c r="AN1980" s="70"/>
      <c r="AO1980" s="70"/>
      <c r="AP1980" s="70"/>
      <c r="AQ1980" s="70"/>
      <c r="AR1980" s="70"/>
      <c r="AS1980" s="70"/>
      <c r="AT1980" s="70"/>
      <c r="AU1980" s="70"/>
      <c r="AV1980" s="70"/>
      <c r="AW1980" s="70"/>
      <c r="AX1980" s="70"/>
      <c r="AY1980" s="70"/>
      <c r="AZ1980" s="70"/>
      <c r="BA1980" s="70"/>
      <c r="BB1980" s="70"/>
      <c r="BC1980" s="70"/>
      <c r="BD1980" s="70"/>
      <c r="BE1980" s="70"/>
      <c r="BF1980" s="70"/>
      <c r="BG1980" s="70"/>
      <c r="BH1980" s="70"/>
      <c r="BI1980" s="70"/>
      <c r="BJ1980" s="70"/>
      <c r="BK1980" s="70"/>
      <c r="BL1980" s="70"/>
      <c r="BM1980" s="70"/>
      <c r="BN1980" s="70"/>
      <c r="BO1980" s="70"/>
      <c r="BP1980" s="70"/>
      <c r="BQ1980" s="70"/>
      <c r="BR1980" s="70"/>
      <c r="BS1980" s="70"/>
      <c r="BT1980" s="70"/>
      <c r="BU1980" s="70"/>
      <c r="BV1980" s="70"/>
      <c r="BW1980" s="70"/>
      <c r="BX1980" s="70"/>
      <c r="BY1980" s="70"/>
      <c r="BZ1980" s="70"/>
      <c r="CA1980" s="70"/>
    </row>
    <row r="1981" spans="2:79" s="67" customFormat="1" hidden="1">
      <c r="B1981" s="85"/>
      <c r="C1981" s="86"/>
      <c r="D1981" s="250"/>
      <c r="E1981" s="84"/>
      <c r="F1981" s="70"/>
      <c r="G1981" s="70"/>
      <c r="H1981" s="70"/>
      <c r="I1981" s="70"/>
      <c r="J1981" s="70"/>
      <c r="K1981" s="70"/>
      <c r="L1981" s="70"/>
      <c r="M1981" s="70"/>
      <c r="N1981" s="70"/>
      <c r="O1981" s="70"/>
      <c r="P1981" s="70"/>
      <c r="Q1981" s="70"/>
      <c r="R1981" s="70"/>
      <c r="S1981" s="70"/>
      <c r="T1981" s="70"/>
      <c r="U1981" s="70"/>
      <c r="V1981" s="70"/>
      <c r="W1981" s="70"/>
      <c r="X1981" s="70"/>
      <c r="Y1981" s="70"/>
      <c r="Z1981" s="70"/>
      <c r="AA1981" s="70"/>
      <c r="AB1981" s="70"/>
      <c r="AC1981" s="70"/>
      <c r="AD1981" s="70"/>
      <c r="AE1981" s="70"/>
      <c r="AF1981" s="70"/>
      <c r="AG1981" s="70"/>
      <c r="AH1981" s="70"/>
      <c r="AI1981" s="70"/>
      <c r="AJ1981" s="70"/>
      <c r="AK1981" s="70"/>
      <c r="AL1981" s="70"/>
      <c r="AM1981" s="70"/>
      <c r="AN1981" s="70"/>
      <c r="AO1981" s="70"/>
      <c r="AP1981" s="70"/>
      <c r="AQ1981" s="70"/>
      <c r="AR1981" s="70"/>
      <c r="AS1981" s="70"/>
      <c r="AT1981" s="70"/>
      <c r="AU1981" s="70"/>
      <c r="AV1981" s="70"/>
      <c r="AW1981" s="70"/>
      <c r="AX1981" s="70"/>
      <c r="AY1981" s="70"/>
      <c r="AZ1981" s="70"/>
      <c r="BA1981" s="70"/>
      <c r="BB1981" s="70"/>
      <c r="BC1981" s="70"/>
      <c r="BD1981" s="70"/>
      <c r="BE1981" s="70"/>
      <c r="BF1981" s="70"/>
      <c r="BG1981" s="70"/>
      <c r="BH1981" s="70"/>
      <c r="BI1981" s="70"/>
      <c r="BJ1981" s="70"/>
      <c r="BK1981" s="70"/>
      <c r="BL1981" s="70"/>
      <c r="BM1981" s="70"/>
      <c r="BN1981" s="70"/>
      <c r="BO1981" s="70"/>
      <c r="BP1981" s="70"/>
      <c r="BQ1981" s="70"/>
      <c r="BR1981" s="70"/>
      <c r="BS1981" s="70"/>
      <c r="BT1981" s="70"/>
      <c r="BU1981" s="70"/>
      <c r="BV1981" s="70"/>
      <c r="BW1981" s="70"/>
      <c r="BX1981" s="70"/>
      <c r="BY1981" s="70"/>
      <c r="BZ1981" s="70"/>
      <c r="CA1981" s="70"/>
    </row>
    <row r="1982" spans="2:79" s="67" customFormat="1" hidden="1">
      <c r="B1982" s="85"/>
      <c r="C1982" s="86"/>
      <c r="D1982" s="250"/>
      <c r="E1982" s="84"/>
      <c r="F1982" s="70"/>
      <c r="G1982" s="70"/>
      <c r="H1982" s="70"/>
      <c r="I1982" s="70"/>
      <c r="J1982" s="70"/>
      <c r="K1982" s="70"/>
      <c r="L1982" s="70"/>
      <c r="M1982" s="70"/>
      <c r="N1982" s="70"/>
      <c r="O1982" s="70"/>
      <c r="P1982" s="70"/>
      <c r="Q1982" s="70"/>
      <c r="R1982" s="70"/>
      <c r="S1982" s="70"/>
      <c r="T1982" s="70"/>
      <c r="U1982" s="70"/>
      <c r="V1982" s="70"/>
      <c r="W1982" s="70"/>
      <c r="X1982" s="70"/>
      <c r="Y1982" s="70"/>
      <c r="Z1982" s="70"/>
      <c r="AA1982" s="70"/>
      <c r="AB1982" s="70"/>
      <c r="AC1982" s="70"/>
      <c r="AD1982" s="70"/>
      <c r="AE1982" s="70"/>
      <c r="AF1982" s="70"/>
      <c r="AG1982" s="70"/>
      <c r="AH1982" s="70"/>
      <c r="AI1982" s="70"/>
      <c r="AJ1982" s="70"/>
      <c r="AK1982" s="70"/>
      <c r="AL1982" s="70"/>
      <c r="AM1982" s="70"/>
      <c r="AN1982" s="70"/>
      <c r="AO1982" s="70"/>
      <c r="AP1982" s="70"/>
      <c r="AQ1982" s="70"/>
      <c r="AR1982" s="70"/>
      <c r="AS1982" s="70"/>
      <c r="AT1982" s="70"/>
      <c r="AU1982" s="70"/>
      <c r="AV1982" s="70"/>
      <c r="AW1982" s="70"/>
      <c r="AX1982" s="70"/>
      <c r="AY1982" s="70"/>
      <c r="AZ1982" s="70"/>
      <c r="BA1982" s="70"/>
      <c r="BB1982" s="70"/>
      <c r="BC1982" s="70"/>
      <c r="BD1982" s="70"/>
      <c r="BE1982" s="70"/>
      <c r="BF1982" s="70"/>
      <c r="BG1982" s="70"/>
      <c r="BH1982" s="70"/>
      <c r="BI1982" s="70"/>
      <c r="BJ1982" s="70"/>
      <c r="BK1982" s="70"/>
      <c r="BL1982" s="70"/>
      <c r="BM1982" s="70"/>
      <c r="BN1982" s="70"/>
      <c r="BO1982" s="70"/>
      <c r="BP1982" s="70"/>
      <c r="BQ1982" s="70"/>
      <c r="BR1982" s="70"/>
      <c r="BS1982" s="70"/>
      <c r="BT1982" s="70"/>
      <c r="BU1982" s="70"/>
      <c r="BV1982" s="70"/>
      <c r="BW1982" s="70"/>
      <c r="BX1982" s="70"/>
      <c r="BY1982" s="70"/>
      <c r="BZ1982" s="70"/>
      <c r="CA1982" s="70"/>
    </row>
    <row r="1983" spans="2:79" s="67" customFormat="1" hidden="1">
      <c r="B1983" s="85"/>
      <c r="C1983" s="86"/>
      <c r="D1983" s="250"/>
      <c r="E1983" s="84"/>
      <c r="F1983" s="70"/>
      <c r="G1983" s="70"/>
      <c r="H1983" s="70"/>
      <c r="I1983" s="70"/>
      <c r="J1983" s="70"/>
      <c r="K1983" s="70"/>
      <c r="L1983" s="70"/>
      <c r="M1983" s="70"/>
      <c r="N1983" s="70"/>
      <c r="O1983" s="70"/>
      <c r="P1983" s="70"/>
      <c r="Q1983" s="70"/>
      <c r="R1983" s="70"/>
      <c r="S1983" s="70"/>
      <c r="T1983" s="70"/>
      <c r="U1983" s="70"/>
      <c r="V1983" s="70"/>
      <c r="W1983" s="70"/>
      <c r="X1983" s="70"/>
      <c r="Y1983" s="70"/>
      <c r="Z1983" s="70"/>
      <c r="AA1983" s="70"/>
      <c r="AB1983" s="70"/>
      <c r="AC1983" s="70"/>
      <c r="AD1983" s="70"/>
      <c r="AE1983" s="70"/>
      <c r="AF1983" s="70"/>
      <c r="AG1983" s="70"/>
      <c r="AH1983" s="70"/>
      <c r="AI1983" s="70"/>
      <c r="AJ1983" s="70"/>
      <c r="AK1983" s="70"/>
      <c r="AL1983" s="70"/>
      <c r="AM1983" s="70"/>
      <c r="AN1983" s="70"/>
      <c r="AO1983" s="70"/>
      <c r="AP1983" s="70"/>
      <c r="AQ1983" s="70"/>
      <c r="AR1983" s="70"/>
      <c r="AS1983" s="70"/>
      <c r="AT1983" s="70"/>
      <c r="AU1983" s="70"/>
      <c r="AV1983" s="70"/>
      <c r="AW1983" s="70"/>
      <c r="AX1983" s="70"/>
      <c r="AY1983" s="70"/>
      <c r="AZ1983" s="70"/>
      <c r="BA1983" s="70"/>
      <c r="BB1983" s="70"/>
      <c r="BC1983" s="70"/>
      <c r="BD1983" s="70"/>
      <c r="BE1983" s="70"/>
      <c r="BF1983" s="70"/>
      <c r="BG1983" s="70"/>
      <c r="BH1983" s="70"/>
      <c r="BI1983" s="70"/>
      <c r="BJ1983" s="70"/>
      <c r="BK1983" s="70"/>
      <c r="BL1983" s="70"/>
      <c r="BM1983" s="70"/>
      <c r="BN1983" s="70"/>
      <c r="BO1983" s="70"/>
      <c r="BP1983" s="70"/>
      <c r="BQ1983" s="70"/>
      <c r="BR1983" s="70"/>
      <c r="BS1983" s="70"/>
      <c r="BT1983" s="70"/>
      <c r="BU1983" s="70"/>
      <c r="BV1983" s="70"/>
      <c r="BW1983" s="70"/>
      <c r="BX1983" s="70"/>
      <c r="BY1983" s="70"/>
      <c r="BZ1983" s="70"/>
      <c r="CA1983" s="70"/>
    </row>
    <row r="1984" spans="2:79" s="67" customFormat="1" hidden="1">
      <c r="B1984" s="85"/>
      <c r="C1984" s="86"/>
      <c r="D1984" s="250"/>
      <c r="E1984" s="84"/>
      <c r="F1984" s="70"/>
      <c r="G1984" s="70"/>
      <c r="H1984" s="70"/>
      <c r="I1984" s="70"/>
      <c r="J1984" s="70"/>
      <c r="K1984" s="70"/>
      <c r="L1984" s="70"/>
      <c r="M1984" s="70"/>
      <c r="N1984" s="70"/>
      <c r="O1984" s="70"/>
      <c r="P1984" s="70"/>
      <c r="Q1984" s="70"/>
      <c r="R1984" s="70"/>
      <c r="S1984" s="70"/>
      <c r="T1984" s="70"/>
      <c r="U1984" s="70"/>
      <c r="V1984" s="70"/>
      <c r="W1984" s="70"/>
      <c r="X1984" s="70"/>
      <c r="Y1984" s="70"/>
      <c r="Z1984" s="70"/>
      <c r="AA1984" s="70"/>
      <c r="AB1984" s="70"/>
      <c r="AC1984" s="70"/>
      <c r="AD1984" s="70"/>
      <c r="AE1984" s="70"/>
      <c r="AF1984" s="70"/>
      <c r="AG1984" s="70"/>
      <c r="AH1984" s="70"/>
      <c r="AI1984" s="70"/>
      <c r="AJ1984" s="70"/>
      <c r="AK1984" s="70"/>
      <c r="AL1984" s="70"/>
      <c r="AM1984" s="70"/>
      <c r="AN1984" s="70"/>
      <c r="AO1984" s="70"/>
      <c r="AP1984" s="70"/>
      <c r="AQ1984" s="70"/>
      <c r="AR1984" s="70"/>
      <c r="AS1984" s="70"/>
      <c r="AT1984" s="70"/>
      <c r="AU1984" s="70"/>
      <c r="AV1984" s="70"/>
      <c r="AW1984" s="70"/>
      <c r="AX1984" s="70"/>
      <c r="AY1984" s="70"/>
      <c r="AZ1984" s="70"/>
      <c r="BA1984" s="70"/>
      <c r="BB1984" s="70"/>
      <c r="BC1984" s="70"/>
      <c r="BD1984" s="70"/>
      <c r="BE1984" s="70"/>
      <c r="BF1984" s="70"/>
      <c r="BG1984" s="70"/>
      <c r="BH1984" s="70"/>
      <c r="BI1984" s="70"/>
      <c r="BJ1984" s="70"/>
      <c r="BK1984" s="70"/>
      <c r="BL1984" s="70"/>
      <c r="BM1984" s="70"/>
      <c r="BN1984" s="70"/>
      <c r="BO1984" s="70"/>
      <c r="BP1984" s="70"/>
      <c r="BQ1984" s="70"/>
      <c r="BR1984" s="70"/>
      <c r="BS1984" s="70"/>
      <c r="BT1984" s="70"/>
      <c r="BU1984" s="70"/>
      <c r="BV1984" s="70"/>
      <c r="BW1984" s="70"/>
      <c r="BX1984" s="70"/>
      <c r="BY1984" s="70"/>
      <c r="BZ1984" s="70"/>
      <c r="CA1984" s="70"/>
    </row>
    <row r="1985" spans="2:79" s="67" customFormat="1" hidden="1">
      <c r="B1985" s="85"/>
      <c r="C1985" s="86"/>
      <c r="D1985" s="250"/>
      <c r="E1985" s="84"/>
      <c r="F1985" s="70"/>
      <c r="G1985" s="70"/>
      <c r="H1985" s="70"/>
      <c r="I1985" s="70"/>
      <c r="J1985" s="70"/>
      <c r="K1985" s="70"/>
      <c r="L1985" s="70"/>
      <c r="M1985" s="70"/>
      <c r="N1985" s="70"/>
      <c r="O1985" s="70"/>
      <c r="P1985" s="70"/>
      <c r="Q1985" s="70"/>
      <c r="R1985" s="70"/>
      <c r="S1985" s="70"/>
      <c r="T1985" s="70"/>
      <c r="U1985" s="70"/>
      <c r="V1985" s="70"/>
      <c r="W1985" s="70"/>
      <c r="X1985" s="70"/>
      <c r="Y1985" s="70"/>
      <c r="Z1985" s="70"/>
      <c r="AA1985" s="70"/>
      <c r="AB1985" s="70"/>
      <c r="AC1985" s="70"/>
      <c r="AD1985" s="70"/>
      <c r="AE1985" s="70"/>
      <c r="AF1985" s="70"/>
      <c r="AG1985" s="70"/>
      <c r="AH1985" s="70"/>
      <c r="AI1985" s="70"/>
      <c r="AJ1985" s="70"/>
      <c r="AK1985" s="70"/>
      <c r="AL1985" s="70"/>
      <c r="AM1985" s="70"/>
      <c r="AN1985" s="70"/>
      <c r="AO1985" s="70"/>
      <c r="AP1985" s="70"/>
      <c r="AQ1985" s="70"/>
      <c r="AR1985" s="70"/>
      <c r="AS1985" s="70"/>
      <c r="AT1985" s="70"/>
      <c r="AU1985" s="70"/>
      <c r="AV1985" s="70"/>
      <c r="AW1985" s="70"/>
      <c r="AX1985" s="70"/>
      <c r="AY1985" s="70"/>
      <c r="AZ1985" s="70"/>
      <c r="BA1985" s="70"/>
      <c r="BB1985" s="70"/>
      <c r="BC1985" s="70"/>
      <c r="BD1985" s="70"/>
      <c r="BE1985" s="70"/>
      <c r="BF1985" s="70"/>
      <c r="BG1985" s="70"/>
      <c r="BH1985" s="70"/>
      <c r="BI1985" s="70"/>
      <c r="BJ1985" s="70"/>
      <c r="BK1985" s="70"/>
      <c r="BL1985" s="70"/>
      <c r="BM1985" s="70"/>
      <c r="BN1985" s="70"/>
      <c r="BO1985" s="70"/>
      <c r="BP1985" s="70"/>
      <c r="BQ1985" s="70"/>
      <c r="BR1985" s="70"/>
      <c r="BS1985" s="70"/>
      <c r="BT1985" s="70"/>
      <c r="BU1985" s="70"/>
      <c r="BV1985" s="70"/>
      <c r="BW1985" s="70"/>
      <c r="BX1985" s="70"/>
      <c r="BY1985" s="70"/>
      <c r="BZ1985" s="70"/>
      <c r="CA1985" s="70"/>
    </row>
    <row r="1986" spans="2:79" s="67" customFormat="1" hidden="1">
      <c r="B1986" s="85"/>
      <c r="C1986" s="86"/>
      <c r="D1986" s="250"/>
      <c r="E1986" s="84"/>
      <c r="F1986" s="70"/>
      <c r="G1986" s="70"/>
      <c r="H1986" s="70"/>
      <c r="I1986" s="70"/>
      <c r="J1986" s="70"/>
      <c r="K1986" s="70"/>
      <c r="L1986" s="70"/>
      <c r="M1986" s="70"/>
      <c r="N1986" s="70"/>
      <c r="O1986" s="70"/>
      <c r="P1986" s="70"/>
      <c r="Q1986" s="70"/>
      <c r="R1986" s="70"/>
      <c r="S1986" s="70"/>
      <c r="T1986" s="70"/>
      <c r="U1986" s="70"/>
      <c r="V1986" s="70"/>
      <c r="W1986" s="70"/>
      <c r="X1986" s="70"/>
      <c r="Y1986" s="70"/>
      <c r="Z1986" s="70"/>
      <c r="AA1986" s="70"/>
      <c r="AB1986" s="70"/>
      <c r="AC1986" s="70"/>
      <c r="AD1986" s="70"/>
      <c r="AE1986" s="70"/>
      <c r="AF1986" s="70"/>
      <c r="AG1986" s="70"/>
      <c r="AH1986" s="70"/>
      <c r="AI1986" s="70"/>
      <c r="AJ1986" s="70"/>
      <c r="AK1986" s="70"/>
      <c r="AL1986" s="70"/>
      <c r="AM1986" s="70"/>
      <c r="AN1986" s="70"/>
      <c r="AO1986" s="70"/>
      <c r="AP1986" s="70"/>
      <c r="AQ1986" s="70"/>
      <c r="AR1986" s="70"/>
      <c r="AS1986" s="70"/>
      <c r="AT1986" s="70"/>
      <c r="AU1986" s="70"/>
      <c r="AV1986" s="70"/>
      <c r="AW1986" s="70"/>
      <c r="AX1986" s="70"/>
      <c r="AY1986" s="70"/>
      <c r="AZ1986" s="70"/>
      <c r="BA1986" s="70"/>
      <c r="BB1986" s="70"/>
      <c r="BC1986" s="70"/>
      <c r="BD1986" s="70"/>
      <c r="BE1986" s="70"/>
      <c r="BF1986" s="70"/>
      <c r="BG1986" s="70"/>
      <c r="BH1986" s="70"/>
      <c r="BI1986" s="70"/>
      <c r="BJ1986" s="70"/>
      <c r="BK1986" s="70"/>
      <c r="BL1986" s="70"/>
      <c r="BM1986" s="70"/>
      <c r="BN1986" s="70"/>
      <c r="BO1986" s="70"/>
      <c r="BP1986" s="70"/>
      <c r="BQ1986" s="70"/>
      <c r="BR1986" s="70"/>
      <c r="BS1986" s="70"/>
      <c r="BT1986" s="70"/>
      <c r="BU1986" s="70"/>
      <c r="BV1986" s="70"/>
      <c r="BW1986" s="70"/>
      <c r="BX1986" s="70"/>
      <c r="BY1986" s="70"/>
      <c r="BZ1986" s="70"/>
      <c r="CA1986" s="70"/>
    </row>
    <row r="1987" spans="2:79" s="67" customFormat="1" hidden="1">
      <c r="B1987" s="85"/>
      <c r="C1987" s="86"/>
      <c r="D1987" s="250"/>
      <c r="E1987" s="84"/>
      <c r="F1987" s="70"/>
      <c r="G1987" s="70"/>
      <c r="H1987" s="70"/>
      <c r="I1987" s="70"/>
      <c r="J1987" s="70"/>
      <c r="K1987" s="70"/>
      <c r="L1987" s="70"/>
      <c r="M1987" s="70"/>
      <c r="N1987" s="70"/>
      <c r="O1987" s="70"/>
      <c r="P1987" s="70"/>
      <c r="Q1987" s="70"/>
      <c r="R1987" s="70"/>
      <c r="S1987" s="70"/>
      <c r="T1987" s="70"/>
      <c r="U1987" s="70"/>
      <c r="V1987" s="70"/>
      <c r="W1987" s="70"/>
      <c r="X1987" s="70"/>
      <c r="Y1987" s="70"/>
      <c r="Z1987" s="70"/>
      <c r="AA1987" s="70"/>
      <c r="AB1987" s="70"/>
      <c r="AC1987" s="70"/>
      <c r="AD1987" s="70"/>
      <c r="AE1987" s="70"/>
      <c r="AF1987" s="70"/>
      <c r="AG1987" s="70"/>
      <c r="AH1987" s="70"/>
      <c r="AI1987" s="70"/>
      <c r="AJ1987" s="70"/>
      <c r="AK1987" s="70"/>
      <c r="AL1987" s="70"/>
      <c r="AM1987" s="70"/>
      <c r="AN1987" s="70"/>
      <c r="AO1987" s="70"/>
      <c r="AP1987" s="70"/>
      <c r="AQ1987" s="70"/>
      <c r="AR1987" s="70"/>
      <c r="AS1987" s="70"/>
      <c r="AT1987" s="70"/>
      <c r="AU1987" s="70"/>
      <c r="AV1987" s="70"/>
      <c r="AW1987" s="70"/>
      <c r="AX1987" s="70"/>
      <c r="AY1987" s="70"/>
      <c r="AZ1987" s="70"/>
      <c r="BA1987" s="70"/>
      <c r="BB1987" s="70"/>
      <c r="BC1987" s="70"/>
      <c r="BD1987" s="70"/>
      <c r="BE1987" s="70"/>
      <c r="BF1987" s="70"/>
      <c r="BG1987" s="70"/>
      <c r="BH1987" s="70"/>
      <c r="BI1987" s="70"/>
      <c r="BJ1987" s="70"/>
      <c r="BK1987" s="70"/>
      <c r="BL1987" s="70"/>
      <c r="BM1987" s="70"/>
      <c r="BN1987" s="70"/>
      <c r="BO1987" s="70"/>
      <c r="BP1987" s="70"/>
      <c r="BQ1987" s="70"/>
      <c r="BR1987" s="70"/>
      <c r="BS1987" s="70"/>
      <c r="BT1987" s="70"/>
      <c r="BU1987" s="70"/>
      <c r="BV1987" s="70"/>
      <c r="BW1987" s="70"/>
      <c r="BX1987" s="70"/>
      <c r="BY1987" s="70"/>
      <c r="BZ1987" s="70"/>
      <c r="CA1987" s="70"/>
    </row>
    <row r="1988" spans="2:79" s="67" customFormat="1" hidden="1">
      <c r="B1988" s="85"/>
      <c r="C1988" s="86"/>
      <c r="D1988" s="250"/>
      <c r="E1988" s="84"/>
      <c r="F1988" s="70"/>
      <c r="G1988" s="70"/>
      <c r="H1988" s="70"/>
      <c r="I1988" s="70"/>
      <c r="J1988" s="70"/>
      <c r="K1988" s="70"/>
      <c r="L1988" s="70"/>
      <c r="M1988" s="70"/>
      <c r="N1988" s="70"/>
      <c r="O1988" s="70"/>
      <c r="P1988" s="70"/>
      <c r="Q1988" s="70"/>
      <c r="R1988" s="70"/>
      <c r="S1988" s="70"/>
      <c r="T1988" s="70"/>
      <c r="U1988" s="70"/>
      <c r="V1988" s="70"/>
      <c r="W1988" s="70"/>
      <c r="X1988" s="70"/>
      <c r="Y1988" s="70"/>
      <c r="Z1988" s="70"/>
      <c r="AA1988" s="70"/>
      <c r="AB1988" s="70"/>
      <c r="AC1988" s="70"/>
      <c r="AD1988" s="70"/>
      <c r="AE1988" s="70"/>
      <c r="AF1988" s="70"/>
      <c r="AG1988" s="70"/>
      <c r="AH1988" s="70"/>
      <c r="AI1988" s="70"/>
      <c r="AJ1988" s="70"/>
      <c r="AK1988" s="70"/>
      <c r="AL1988" s="70"/>
      <c r="AM1988" s="70"/>
      <c r="AN1988" s="70"/>
      <c r="AO1988" s="70"/>
      <c r="AP1988" s="70"/>
      <c r="AQ1988" s="70"/>
      <c r="AR1988" s="70"/>
      <c r="AS1988" s="70"/>
      <c r="AT1988" s="70"/>
      <c r="AU1988" s="70"/>
      <c r="AV1988" s="70"/>
      <c r="AW1988" s="70"/>
      <c r="AX1988" s="70"/>
      <c r="AY1988" s="70"/>
      <c r="AZ1988" s="70"/>
      <c r="BA1988" s="70"/>
      <c r="BB1988" s="70"/>
      <c r="BC1988" s="70"/>
      <c r="BD1988" s="70"/>
      <c r="BE1988" s="70"/>
      <c r="BF1988" s="70"/>
      <c r="BG1988" s="70"/>
      <c r="BH1988" s="70"/>
      <c r="BI1988" s="70"/>
      <c r="BJ1988" s="70"/>
      <c r="BK1988" s="70"/>
      <c r="BL1988" s="70"/>
      <c r="BM1988" s="70"/>
      <c r="BN1988" s="70"/>
      <c r="BO1988" s="70"/>
      <c r="BP1988" s="70"/>
      <c r="BQ1988" s="70"/>
      <c r="BR1988" s="70"/>
      <c r="BS1988" s="70"/>
      <c r="BT1988" s="70"/>
      <c r="BU1988" s="70"/>
      <c r="BV1988" s="70"/>
      <c r="BW1988" s="70"/>
      <c r="BX1988" s="70"/>
      <c r="BY1988" s="70"/>
      <c r="BZ1988" s="70"/>
      <c r="CA1988" s="70"/>
    </row>
    <row r="1989" spans="2:79" s="67" customFormat="1" hidden="1">
      <c r="B1989" s="85"/>
      <c r="C1989" s="86"/>
      <c r="D1989" s="250"/>
      <c r="E1989" s="84"/>
      <c r="F1989" s="70"/>
      <c r="G1989" s="70"/>
      <c r="H1989" s="70"/>
      <c r="I1989" s="70"/>
      <c r="J1989" s="70"/>
      <c r="K1989" s="70"/>
      <c r="L1989" s="70"/>
      <c r="M1989" s="70"/>
      <c r="N1989" s="70"/>
      <c r="O1989" s="70"/>
      <c r="P1989" s="70"/>
      <c r="Q1989" s="70"/>
      <c r="R1989" s="70"/>
      <c r="S1989" s="70"/>
      <c r="T1989" s="70"/>
      <c r="U1989" s="70"/>
      <c r="V1989" s="70"/>
      <c r="W1989" s="70"/>
      <c r="X1989" s="70"/>
      <c r="Y1989" s="70"/>
      <c r="Z1989" s="70"/>
      <c r="AA1989" s="70"/>
      <c r="AB1989" s="70"/>
      <c r="AC1989" s="70"/>
      <c r="AD1989" s="70"/>
      <c r="AE1989" s="70"/>
      <c r="AF1989" s="70"/>
      <c r="AG1989" s="70"/>
      <c r="AH1989" s="70"/>
      <c r="AI1989" s="70"/>
      <c r="AJ1989" s="70"/>
      <c r="AK1989" s="70"/>
      <c r="AL1989" s="70"/>
      <c r="AM1989" s="70"/>
      <c r="AN1989" s="70"/>
      <c r="AO1989" s="70"/>
      <c r="AP1989" s="70"/>
      <c r="AQ1989" s="70"/>
      <c r="AR1989" s="70"/>
      <c r="AS1989" s="70"/>
      <c r="AT1989" s="70"/>
      <c r="AU1989" s="70"/>
      <c r="AV1989" s="70"/>
      <c r="AW1989" s="70"/>
      <c r="AX1989" s="70"/>
      <c r="AY1989" s="70"/>
      <c r="AZ1989" s="70"/>
      <c r="BA1989" s="70"/>
      <c r="BB1989" s="70"/>
      <c r="BC1989" s="70"/>
      <c r="BD1989" s="70"/>
      <c r="BE1989" s="70"/>
      <c r="BF1989" s="70"/>
      <c r="BG1989" s="70"/>
      <c r="BH1989" s="70"/>
      <c r="BI1989" s="70"/>
      <c r="BJ1989" s="70"/>
      <c r="BK1989" s="70"/>
      <c r="BL1989" s="70"/>
      <c r="BM1989" s="70"/>
      <c r="BN1989" s="70"/>
      <c r="BO1989" s="70"/>
      <c r="BP1989" s="70"/>
      <c r="BQ1989" s="70"/>
      <c r="BR1989" s="70"/>
      <c r="BS1989" s="70"/>
      <c r="BT1989" s="70"/>
      <c r="BU1989" s="70"/>
      <c r="BV1989" s="70"/>
      <c r="BW1989" s="70"/>
      <c r="BX1989" s="70"/>
      <c r="BY1989" s="70"/>
      <c r="BZ1989" s="70"/>
      <c r="CA1989" s="70"/>
    </row>
    <row r="1990" spans="2:79" s="67" customFormat="1" hidden="1">
      <c r="B1990" s="85"/>
      <c r="C1990" s="86"/>
      <c r="D1990" s="250"/>
      <c r="E1990" s="84"/>
      <c r="F1990" s="70"/>
      <c r="G1990" s="70"/>
      <c r="H1990" s="70"/>
      <c r="I1990" s="70"/>
      <c r="J1990" s="70"/>
      <c r="K1990" s="70"/>
      <c r="L1990" s="70"/>
      <c r="M1990" s="70"/>
      <c r="N1990" s="70"/>
      <c r="O1990" s="70"/>
      <c r="P1990" s="70"/>
      <c r="Q1990" s="70"/>
      <c r="R1990" s="70"/>
      <c r="S1990" s="70"/>
      <c r="T1990" s="70"/>
      <c r="U1990" s="70"/>
      <c r="V1990" s="70"/>
      <c r="W1990" s="70"/>
      <c r="X1990" s="70"/>
      <c r="Y1990" s="70"/>
      <c r="Z1990" s="70"/>
      <c r="AA1990" s="70"/>
      <c r="AB1990" s="70"/>
      <c r="AC1990" s="70"/>
      <c r="AD1990" s="70"/>
      <c r="AE1990" s="70"/>
      <c r="AF1990" s="70"/>
      <c r="AG1990" s="70"/>
      <c r="AH1990" s="70"/>
      <c r="AI1990" s="70"/>
      <c r="AJ1990" s="70"/>
      <c r="AK1990" s="70"/>
      <c r="AL1990" s="70"/>
      <c r="AM1990" s="70"/>
      <c r="AN1990" s="70"/>
      <c r="AO1990" s="70"/>
      <c r="AP1990" s="70"/>
      <c r="AQ1990" s="70"/>
      <c r="AR1990" s="70"/>
      <c r="AS1990" s="70"/>
      <c r="AT1990" s="70"/>
      <c r="AU1990" s="70"/>
      <c r="AV1990" s="70"/>
      <c r="AW1990" s="70"/>
      <c r="AX1990" s="70"/>
      <c r="AY1990" s="70"/>
      <c r="AZ1990" s="70"/>
      <c r="BA1990" s="70"/>
      <c r="BB1990" s="70"/>
      <c r="BC1990" s="70"/>
      <c r="BD1990" s="70"/>
      <c r="BE1990" s="70"/>
      <c r="BF1990" s="70"/>
      <c r="BG1990" s="70"/>
      <c r="BH1990" s="70"/>
      <c r="BI1990" s="70"/>
      <c r="BJ1990" s="70"/>
      <c r="BK1990" s="70"/>
      <c r="BL1990" s="70"/>
      <c r="BM1990" s="70"/>
      <c r="BN1990" s="70"/>
      <c r="BO1990" s="70"/>
      <c r="BP1990" s="70"/>
      <c r="BQ1990" s="70"/>
      <c r="BR1990" s="70"/>
      <c r="BS1990" s="70"/>
      <c r="BT1990" s="70"/>
      <c r="BU1990" s="70"/>
      <c r="BV1990" s="70"/>
      <c r="BW1990" s="70"/>
      <c r="BX1990" s="70"/>
      <c r="BY1990" s="70"/>
      <c r="BZ1990" s="70"/>
      <c r="CA1990" s="70"/>
    </row>
    <row r="1991" spans="2:79" s="67" customFormat="1" hidden="1">
      <c r="B1991" s="85"/>
      <c r="C1991" s="86"/>
      <c r="D1991" s="250"/>
      <c r="E1991" s="84"/>
      <c r="F1991" s="70"/>
      <c r="G1991" s="70"/>
      <c r="H1991" s="70"/>
      <c r="I1991" s="70"/>
      <c r="J1991" s="70"/>
      <c r="K1991" s="70"/>
      <c r="L1991" s="70"/>
      <c r="M1991" s="70"/>
      <c r="N1991" s="70"/>
      <c r="O1991" s="70"/>
      <c r="P1991" s="70"/>
      <c r="Q1991" s="70"/>
      <c r="R1991" s="70"/>
      <c r="S1991" s="70"/>
      <c r="T1991" s="70"/>
      <c r="U1991" s="70"/>
      <c r="V1991" s="70"/>
      <c r="W1991" s="70"/>
      <c r="X1991" s="70"/>
      <c r="Y1991" s="70"/>
      <c r="Z1991" s="70"/>
      <c r="AA1991" s="70"/>
      <c r="AB1991" s="70"/>
      <c r="AC1991" s="70"/>
      <c r="AD1991" s="70"/>
      <c r="AE1991" s="70"/>
      <c r="AF1991" s="70"/>
      <c r="AG1991" s="70"/>
      <c r="AH1991" s="70"/>
      <c r="AI1991" s="70"/>
      <c r="AJ1991" s="70"/>
      <c r="AK1991" s="70"/>
      <c r="AL1991" s="70"/>
      <c r="AM1991" s="70"/>
      <c r="AN1991" s="70"/>
      <c r="AO1991" s="70"/>
      <c r="AP1991" s="70"/>
      <c r="AQ1991" s="70"/>
      <c r="AR1991" s="70"/>
      <c r="AS1991" s="70"/>
      <c r="AT1991" s="70"/>
      <c r="AU1991" s="70"/>
      <c r="AV1991" s="70"/>
      <c r="AW1991" s="70"/>
      <c r="AX1991" s="70"/>
      <c r="AY1991" s="70"/>
      <c r="AZ1991" s="70"/>
      <c r="BA1991" s="70"/>
      <c r="BB1991" s="70"/>
      <c r="BC1991" s="70"/>
      <c r="BD1991" s="70"/>
      <c r="BE1991" s="70"/>
      <c r="BF1991" s="70"/>
      <c r="BG1991" s="70"/>
      <c r="BH1991" s="70"/>
      <c r="BI1991" s="70"/>
      <c r="BJ1991" s="70"/>
      <c r="BK1991" s="70"/>
      <c r="BL1991" s="70"/>
      <c r="BM1991" s="70"/>
      <c r="BN1991" s="70"/>
      <c r="BO1991" s="70"/>
      <c r="BP1991" s="70"/>
      <c r="BQ1991" s="70"/>
      <c r="BR1991" s="70"/>
      <c r="BS1991" s="70"/>
      <c r="BT1991" s="70"/>
      <c r="BU1991" s="70"/>
      <c r="BV1991" s="70"/>
      <c r="BW1991" s="70"/>
      <c r="BX1991" s="70"/>
      <c r="BY1991" s="70"/>
      <c r="BZ1991" s="70"/>
      <c r="CA1991" s="70"/>
    </row>
    <row r="1992" spans="2:79" s="67" customFormat="1" hidden="1">
      <c r="B1992" s="85"/>
      <c r="C1992" s="86"/>
      <c r="D1992" s="250"/>
      <c r="E1992" s="84"/>
      <c r="F1992" s="70"/>
      <c r="G1992" s="70"/>
      <c r="H1992" s="70"/>
      <c r="I1992" s="70"/>
      <c r="J1992" s="70"/>
      <c r="K1992" s="70"/>
      <c r="L1992" s="70"/>
      <c r="M1992" s="70"/>
      <c r="N1992" s="70"/>
      <c r="O1992" s="70"/>
      <c r="P1992" s="70"/>
      <c r="Q1992" s="70"/>
      <c r="R1992" s="70"/>
      <c r="S1992" s="70"/>
      <c r="T1992" s="70"/>
      <c r="U1992" s="70"/>
      <c r="V1992" s="70"/>
      <c r="W1992" s="70"/>
      <c r="X1992" s="70"/>
      <c r="Y1992" s="70"/>
      <c r="Z1992" s="70"/>
      <c r="AA1992" s="70"/>
      <c r="AB1992" s="70"/>
      <c r="AC1992" s="70"/>
      <c r="AD1992" s="70"/>
      <c r="AE1992" s="70"/>
      <c r="AF1992" s="70"/>
      <c r="AG1992" s="70"/>
      <c r="AH1992" s="70"/>
      <c r="AI1992" s="70"/>
      <c r="AJ1992" s="70"/>
      <c r="AK1992" s="70"/>
      <c r="AL1992" s="70"/>
      <c r="AM1992" s="70"/>
      <c r="AN1992" s="70"/>
      <c r="AO1992" s="70"/>
      <c r="AP1992" s="70"/>
      <c r="AQ1992" s="70"/>
      <c r="AR1992" s="70"/>
      <c r="AS1992" s="70"/>
      <c r="AT1992" s="70"/>
      <c r="AU1992" s="70"/>
      <c r="AV1992" s="70"/>
      <c r="AW1992" s="70"/>
      <c r="AX1992" s="70"/>
      <c r="AY1992" s="70"/>
      <c r="AZ1992" s="70"/>
      <c r="BA1992" s="70"/>
      <c r="BB1992" s="70"/>
      <c r="BC1992" s="70"/>
      <c r="BD1992" s="70"/>
      <c r="BE1992" s="70"/>
      <c r="BF1992" s="70"/>
      <c r="BG1992" s="70"/>
      <c r="BH1992" s="70"/>
      <c r="BI1992" s="70"/>
      <c r="BJ1992" s="70"/>
      <c r="BK1992" s="70"/>
      <c r="BL1992" s="70"/>
      <c r="BM1992" s="70"/>
      <c r="BN1992" s="70"/>
      <c r="BO1992" s="70"/>
      <c r="BP1992" s="70"/>
      <c r="BQ1992" s="70"/>
      <c r="BR1992" s="70"/>
      <c r="BS1992" s="70"/>
      <c r="BT1992" s="70"/>
      <c r="BU1992" s="70"/>
      <c r="BV1992" s="70"/>
      <c r="BW1992" s="70"/>
      <c r="BX1992" s="70"/>
      <c r="BY1992" s="70"/>
      <c r="BZ1992" s="70"/>
      <c r="CA1992" s="70"/>
    </row>
    <row r="1993" spans="2:79" s="67" customFormat="1" hidden="1">
      <c r="B1993" s="85"/>
      <c r="C1993" s="86"/>
      <c r="D1993" s="250"/>
      <c r="E1993" s="84"/>
      <c r="F1993" s="70"/>
      <c r="G1993" s="70"/>
      <c r="H1993" s="70"/>
      <c r="I1993" s="70"/>
      <c r="J1993" s="70"/>
      <c r="K1993" s="70"/>
      <c r="L1993" s="70"/>
      <c r="M1993" s="70"/>
      <c r="N1993" s="70"/>
      <c r="O1993" s="70"/>
      <c r="P1993" s="70"/>
      <c r="Q1993" s="70"/>
      <c r="R1993" s="70"/>
      <c r="S1993" s="70"/>
      <c r="T1993" s="70"/>
      <c r="U1993" s="70"/>
      <c r="V1993" s="70"/>
      <c r="W1993" s="70"/>
      <c r="X1993" s="70"/>
      <c r="Y1993" s="70"/>
      <c r="Z1993" s="70"/>
      <c r="AA1993" s="70"/>
      <c r="AB1993" s="70"/>
      <c r="AC1993" s="70"/>
      <c r="AD1993" s="70"/>
      <c r="AE1993" s="70"/>
      <c r="AF1993" s="70"/>
      <c r="AG1993" s="70"/>
      <c r="AH1993" s="70"/>
      <c r="AI1993" s="70"/>
      <c r="AJ1993" s="70"/>
      <c r="AK1993" s="70"/>
      <c r="AL1993" s="70"/>
      <c r="AM1993" s="70"/>
      <c r="AN1993" s="70"/>
      <c r="AO1993" s="70"/>
      <c r="AP1993" s="70"/>
      <c r="AQ1993" s="70"/>
      <c r="AR1993" s="70"/>
      <c r="AS1993" s="70"/>
      <c r="AT1993" s="70"/>
      <c r="AU1993" s="70"/>
      <c r="AV1993" s="70"/>
      <c r="AW1993" s="70"/>
      <c r="AX1993" s="70"/>
      <c r="AY1993" s="70"/>
      <c r="AZ1993" s="70"/>
      <c r="BA1993" s="70"/>
      <c r="BB1993" s="70"/>
      <c r="BC1993" s="70"/>
      <c r="BD1993" s="70"/>
      <c r="BE1993" s="70"/>
      <c r="BF1993" s="70"/>
      <c r="BG1993" s="70"/>
      <c r="BH1993" s="70"/>
      <c r="BI1993" s="70"/>
      <c r="BJ1993" s="70"/>
      <c r="BK1993" s="70"/>
      <c r="BL1993" s="70"/>
      <c r="BM1993" s="70"/>
      <c r="BN1993" s="70"/>
      <c r="BO1993" s="70"/>
      <c r="BP1993" s="70"/>
      <c r="BQ1993" s="70"/>
      <c r="BR1993" s="70"/>
      <c r="BS1993" s="70"/>
      <c r="BT1993" s="70"/>
      <c r="BU1993" s="70"/>
      <c r="BV1993" s="70"/>
      <c r="BW1993" s="70"/>
      <c r="BX1993" s="70"/>
      <c r="BY1993" s="70"/>
      <c r="BZ1993" s="70"/>
      <c r="CA1993" s="70"/>
    </row>
    <row r="1994" spans="2:79" s="67" customFormat="1" hidden="1">
      <c r="B1994" s="85"/>
      <c r="C1994" s="86"/>
      <c r="D1994" s="250"/>
      <c r="E1994" s="84"/>
      <c r="F1994" s="70"/>
      <c r="G1994" s="70"/>
      <c r="H1994" s="70"/>
      <c r="I1994" s="70"/>
      <c r="J1994" s="70"/>
      <c r="K1994" s="70"/>
      <c r="L1994" s="70"/>
      <c r="M1994" s="70"/>
      <c r="N1994" s="70"/>
      <c r="O1994" s="70"/>
      <c r="P1994" s="70"/>
      <c r="Q1994" s="70"/>
      <c r="R1994" s="70"/>
      <c r="S1994" s="70"/>
      <c r="T1994" s="70"/>
      <c r="U1994" s="70"/>
      <c r="V1994" s="70"/>
      <c r="W1994" s="70"/>
      <c r="X1994" s="70"/>
      <c r="Y1994" s="70"/>
      <c r="Z1994" s="70"/>
      <c r="AA1994" s="70"/>
      <c r="AB1994" s="70"/>
      <c r="AC1994" s="70"/>
      <c r="AD1994" s="70"/>
      <c r="AE1994" s="70"/>
      <c r="AF1994" s="70"/>
      <c r="AG1994" s="70"/>
      <c r="AH1994" s="70"/>
      <c r="AI1994" s="70"/>
      <c r="AJ1994" s="70"/>
      <c r="AK1994" s="70"/>
      <c r="AL1994" s="70"/>
      <c r="AM1994" s="70"/>
      <c r="AN1994" s="70"/>
      <c r="AO1994" s="70"/>
      <c r="AP1994" s="70"/>
      <c r="AQ1994" s="70"/>
      <c r="AR1994" s="70"/>
      <c r="AS1994" s="70"/>
      <c r="AT1994" s="70"/>
      <c r="AU1994" s="70"/>
      <c r="AV1994" s="70"/>
      <c r="AW1994" s="70"/>
      <c r="AX1994" s="70"/>
      <c r="AY1994" s="70"/>
      <c r="AZ1994" s="70"/>
      <c r="BA1994" s="70"/>
      <c r="BB1994" s="70"/>
      <c r="BC1994" s="70"/>
      <c r="BD1994" s="70"/>
      <c r="BE1994" s="70"/>
      <c r="BF1994" s="70"/>
      <c r="BG1994" s="70"/>
      <c r="BH1994" s="70"/>
      <c r="BI1994" s="70"/>
      <c r="BJ1994" s="70"/>
      <c r="BK1994" s="70"/>
      <c r="BL1994" s="70"/>
      <c r="BM1994" s="70"/>
      <c r="BN1994" s="70"/>
      <c r="BO1994" s="70"/>
      <c r="BP1994" s="70"/>
      <c r="BQ1994" s="70"/>
      <c r="BR1994" s="70"/>
      <c r="BS1994" s="70"/>
      <c r="BT1994" s="70"/>
      <c r="BU1994" s="70"/>
      <c r="BV1994" s="70"/>
      <c r="BW1994" s="70"/>
      <c r="BX1994" s="70"/>
      <c r="BY1994" s="70"/>
      <c r="BZ1994" s="70"/>
      <c r="CA1994" s="70"/>
    </row>
    <row r="1995" spans="2:79" s="67" customFormat="1" hidden="1">
      <c r="B1995" s="85"/>
      <c r="C1995" s="86"/>
      <c r="D1995" s="250"/>
      <c r="E1995" s="84"/>
      <c r="F1995" s="70"/>
      <c r="G1995" s="70"/>
      <c r="H1995" s="70"/>
      <c r="I1995" s="70"/>
      <c r="J1995" s="70"/>
      <c r="K1995" s="70"/>
      <c r="L1995" s="70"/>
      <c r="M1995" s="70"/>
      <c r="N1995" s="70"/>
      <c r="O1995" s="70"/>
      <c r="P1995" s="70"/>
      <c r="Q1995" s="70"/>
      <c r="R1995" s="70"/>
      <c r="S1995" s="70"/>
      <c r="T1995" s="70"/>
      <c r="U1995" s="70"/>
      <c r="V1995" s="70"/>
      <c r="W1995" s="70"/>
      <c r="X1995" s="70"/>
      <c r="Y1995" s="70"/>
      <c r="Z1995" s="70"/>
      <c r="AA1995" s="70"/>
      <c r="AB1995" s="70"/>
      <c r="AC1995" s="70"/>
      <c r="AD1995" s="70"/>
      <c r="AE1995" s="70"/>
      <c r="AF1995" s="70"/>
      <c r="AG1995" s="70"/>
      <c r="AH1995" s="70"/>
      <c r="AI1995" s="70"/>
      <c r="AJ1995" s="70"/>
      <c r="AK1995" s="70"/>
      <c r="AL1995" s="70"/>
      <c r="AM1995" s="70"/>
      <c r="AN1995" s="70"/>
      <c r="AO1995" s="70"/>
      <c r="AP1995" s="70"/>
      <c r="AQ1995" s="70"/>
      <c r="AR1995" s="70"/>
      <c r="AS1995" s="70"/>
      <c r="AT1995" s="70"/>
      <c r="AU1995" s="70"/>
      <c r="AV1995" s="70"/>
      <c r="AW1995" s="70"/>
      <c r="AX1995" s="70"/>
      <c r="AY1995" s="70"/>
      <c r="AZ1995" s="70"/>
      <c r="BA1995" s="70"/>
      <c r="BB1995" s="70"/>
      <c r="BC1995" s="70"/>
      <c r="BD1995" s="70"/>
      <c r="BE1995" s="70"/>
      <c r="BF1995" s="70"/>
      <c r="BG1995" s="70"/>
      <c r="BH1995" s="70"/>
      <c r="BI1995" s="70"/>
      <c r="BJ1995" s="70"/>
      <c r="BK1995" s="70"/>
      <c r="BL1995" s="70"/>
      <c r="BM1995" s="70"/>
      <c r="BN1995" s="70"/>
      <c r="BO1995" s="70"/>
      <c r="BP1995" s="70"/>
      <c r="BQ1995" s="70"/>
      <c r="BR1995" s="70"/>
      <c r="BS1995" s="70"/>
      <c r="BT1995" s="70"/>
      <c r="BU1995" s="70"/>
      <c r="BV1995" s="70"/>
      <c r="BW1995" s="70"/>
      <c r="BX1995" s="70"/>
      <c r="BY1995" s="70"/>
      <c r="BZ1995" s="70"/>
      <c r="CA1995" s="70"/>
    </row>
    <row r="1996" spans="2:79" s="67" customFormat="1" hidden="1">
      <c r="B1996" s="85"/>
      <c r="C1996" s="86"/>
      <c r="D1996" s="250"/>
      <c r="E1996" s="84"/>
      <c r="F1996" s="70"/>
      <c r="G1996" s="70"/>
      <c r="H1996" s="70"/>
      <c r="I1996" s="70"/>
      <c r="J1996" s="70"/>
      <c r="K1996" s="70"/>
      <c r="L1996" s="70"/>
      <c r="M1996" s="70"/>
      <c r="N1996" s="70"/>
      <c r="O1996" s="70"/>
      <c r="P1996" s="70"/>
      <c r="Q1996" s="70"/>
      <c r="R1996" s="70"/>
      <c r="S1996" s="70"/>
      <c r="T1996" s="70"/>
      <c r="U1996" s="70"/>
      <c r="V1996" s="70"/>
      <c r="W1996" s="70"/>
      <c r="X1996" s="70"/>
      <c r="Y1996" s="70"/>
      <c r="Z1996" s="70"/>
      <c r="AA1996" s="70"/>
      <c r="AB1996" s="70"/>
      <c r="AC1996" s="70"/>
      <c r="AD1996" s="70"/>
      <c r="AE1996" s="70"/>
      <c r="AF1996" s="70"/>
      <c r="AG1996" s="70"/>
      <c r="AH1996" s="70"/>
      <c r="AI1996" s="70"/>
      <c r="AJ1996" s="70"/>
      <c r="AK1996" s="70"/>
      <c r="AL1996" s="70"/>
      <c r="AM1996" s="70"/>
      <c r="AN1996" s="70"/>
      <c r="AO1996" s="70"/>
      <c r="AP1996" s="70"/>
      <c r="AQ1996" s="70"/>
      <c r="AR1996" s="70"/>
      <c r="AS1996" s="70"/>
      <c r="AT1996" s="70"/>
      <c r="AU1996" s="70"/>
      <c r="AV1996" s="70"/>
      <c r="AW1996" s="70"/>
      <c r="AX1996" s="70"/>
      <c r="AY1996" s="70"/>
      <c r="AZ1996" s="70"/>
      <c r="BA1996" s="70"/>
      <c r="BB1996" s="70"/>
      <c r="BC1996" s="70"/>
      <c r="BD1996" s="70"/>
      <c r="BE1996" s="70"/>
      <c r="BF1996" s="70"/>
      <c r="BG1996" s="70"/>
      <c r="BH1996" s="70"/>
      <c r="BI1996" s="70"/>
      <c r="BJ1996" s="70"/>
      <c r="BK1996" s="70"/>
      <c r="BL1996" s="70"/>
      <c r="BM1996" s="70"/>
      <c r="BN1996" s="70"/>
      <c r="BO1996" s="70"/>
      <c r="BP1996" s="70"/>
      <c r="BQ1996" s="70"/>
      <c r="BR1996" s="70"/>
      <c r="BS1996" s="70"/>
      <c r="BT1996" s="70"/>
      <c r="BU1996" s="70"/>
      <c r="BV1996" s="70"/>
      <c r="BW1996" s="70"/>
      <c r="BX1996" s="70"/>
      <c r="BY1996" s="70"/>
      <c r="BZ1996" s="70"/>
      <c r="CA1996" s="70"/>
    </row>
    <row r="1997" spans="2:79" s="67" customFormat="1" hidden="1">
      <c r="B1997" s="85"/>
      <c r="C1997" s="86"/>
      <c r="D1997" s="250"/>
      <c r="E1997" s="84"/>
      <c r="F1997" s="70"/>
      <c r="G1997" s="70"/>
      <c r="H1997" s="70"/>
      <c r="I1997" s="70"/>
      <c r="J1997" s="70"/>
      <c r="K1997" s="70"/>
      <c r="L1997" s="70"/>
      <c r="M1997" s="70"/>
      <c r="N1997" s="70"/>
      <c r="O1997" s="70"/>
      <c r="P1997" s="70"/>
      <c r="Q1997" s="70"/>
      <c r="R1997" s="70"/>
      <c r="S1997" s="70"/>
      <c r="T1997" s="70"/>
      <c r="U1997" s="70"/>
      <c r="V1997" s="70"/>
      <c r="W1997" s="70"/>
      <c r="X1997" s="70"/>
      <c r="Y1997" s="70"/>
      <c r="Z1997" s="70"/>
      <c r="AA1997" s="70"/>
      <c r="AB1997" s="70"/>
      <c r="AC1997" s="70"/>
      <c r="AD1997" s="70"/>
      <c r="AE1997" s="70"/>
      <c r="AF1997" s="70"/>
      <c r="AG1997" s="70"/>
      <c r="AH1997" s="70"/>
      <c r="AI1997" s="70"/>
      <c r="AJ1997" s="70"/>
      <c r="AK1997" s="70"/>
      <c r="AL1997" s="70"/>
      <c r="AM1997" s="70"/>
      <c r="AN1997" s="70"/>
      <c r="AO1997" s="70"/>
      <c r="AP1997" s="70"/>
      <c r="AQ1997" s="70"/>
      <c r="AR1997" s="70"/>
      <c r="AS1997" s="70"/>
      <c r="AT1997" s="70"/>
      <c r="AU1997" s="70"/>
      <c r="AV1997" s="70"/>
      <c r="AW1997" s="70"/>
      <c r="AX1997" s="70"/>
      <c r="AY1997" s="70"/>
      <c r="AZ1997" s="70"/>
      <c r="BA1997" s="70"/>
      <c r="BB1997" s="70"/>
      <c r="BC1997" s="70"/>
      <c r="BD1997" s="70"/>
      <c r="BE1997" s="70"/>
      <c r="BF1997" s="70"/>
      <c r="BG1997" s="70"/>
      <c r="BH1997" s="70"/>
      <c r="BI1997" s="70"/>
      <c r="BJ1997" s="70"/>
      <c r="BK1997" s="70"/>
      <c r="BL1997" s="70"/>
      <c r="BM1997" s="70"/>
      <c r="BN1997" s="70"/>
      <c r="BO1997" s="70"/>
      <c r="BP1997" s="70"/>
      <c r="BQ1997" s="70"/>
      <c r="BR1997" s="70"/>
      <c r="BS1997" s="70"/>
      <c r="BT1997" s="70"/>
      <c r="BU1997" s="70"/>
      <c r="BV1997" s="70"/>
      <c r="BW1997" s="70"/>
      <c r="BX1997" s="70"/>
      <c r="BY1997" s="70"/>
      <c r="BZ1997" s="70"/>
      <c r="CA1997" s="70"/>
    </row>
    <row r="1998" spans="2:79" s="67" customFormat="1" hidden="1">
      <c r="B1998" s="85"/>
      <c r="C1998" s="86"/>
      <c r="D1998" s="250"/>
      <c r="E1998" s="84"/>
      <c r="F1998" s="70"/>
      <c r="G1998" s="70"/>
      <c r="H1998" s="70"/>
      <c r="I1998" s="70"/>
      <c r="J1998" s="70"/>
      <c r="K1998" s="70"/>
      <c r="L1998" s="70"/>
      <c r="M1998" s="70"/>
      <c r="N1998" s="70"/>
      <c r="O1998" s="70"/>
      <c r="P1998" s="70"/>
      <c r="Q1998" s="70"/>
      <c r="R1998" s="70"/>
      <c r="S1998" s="70"/>
      <c r="T1998" s="70"/>
      <c r="U1998" s="70"/>
      <c r="V1998" s="70"/>
      <c r="W1998" s="70"/>
      <c r="X1998" s="70"/>
      <c r="Y1998" s="70"/>
      <c r="Z1998" s="70"/>
      <c r="AA1998" s="70"/>
      <c r="AB1998" s="70"/>
      <c r="AC1998" s="70"/>
      <c r="AD1998" s="70"/>
      <c r="AE1998" s="70"/>
      <c r="AF1998" s="70"/>
      <c r="AG1998" s="70"/>
      <c r="AH1998" s="70"/>
      <c r="AI1998" s="70"/>
      <c r="AJ1998" s="70"/>
      <c r="AK1998" s="70"/>
      <c r="AL1998" s="70"/>
      <c r="AM1998" s="70"/>
      <c r="AN1998" s="70"/>
      <c r="AO1998" s="70"/>
      <c r="AP1998" s="70"/>
      <c r="AQ1998" s="70"/>
      <c r="AR1998" s="70"/>
      <c r="AS1998" s="70"/>
      <c r="AT1998" s="70"/>
      <c r="AU1998" s="70"/>
      <c r="AV1998" s="70"/>
      <c r="AW1998" s="70"/>
      <c r="AX1998" s="70"/>
      <c r="AY1998" s="70"/>
      <c r="AZ1998" s="70"/>
      <c r="BA1998" s="70"/>
      <c r="BB1998" s="70"/>
      <c r="BC1998" s="70"/>
      <c r="BD1998" s="70"/>
      <c r="BE1998" s="70"/>
      <c r="BF1998" s="70"/>
      <c r="BG1998" s="70"/>
      <c r="BH1998" s="70"/>
      <c r="BI1998" s="70"/>
      <c r="BJ1998" s="70"/>
      <c r="BK1998" s="70"/>
      <c r="BL1998" s="70"/>
      <c r="BM1998" s="70"/>
      <c r="BN1998" s="70"/>
      <c r="BO1998" s="70"/>
      <c r="BP1998" s="70"/>
      <c r="BQ1998" s="70"/>
      <c r="BR1998" s="70"/>
      <c r="BS1998" s="70"/>
      <c r="BT1998" s="70"/>
      <c r="BU1998" s="70"/>
      <c r="BV1998" s="70"/>
      <c r="BW1998" s="70"/>
      <c r="BX1998" s="70"/>
      <c r="BY1998" s="70"/>
      <c r="BZ1998" s="70"/>
      <c r="CA1998" s="70"/>
    </row>
    <row r="1999" spans="2:79" s="67" customFormat="1" hidden="1">
      <c r="B1999" s="85"/>
      <c r="C1999" s="86"/>
      <c r="D1999" s="250"/>
      <c r="E1999" s="84"/>
      <c r="F1999" s="70"/>
      <c r="G1999" s="70"/>
      <c r="H1999" s="70"/>
      <c r="I1999" s="70"/>
      <c r="J1999" s="70"/>
      <c r="K1999" s="70"/>
      <c r="L1999" s="70"/>
      <c r="M1999" s="70"/>
      <c r="N1999" s="70"/>
      <c r="O1999" s="70"/>
      <c r="P1999" s="70"/>
      <c r="Q1999" s="70"/>
      <c r="R1999" s="70"/>
      <c r="S1999" s="70"/>
      <c r="T1999" s="70"/>
      <c r="U1999" s="70"/>
      <c r="V1999" s="70"/>
      <c r="W1999" s="70"/>
      <c r="X1999" s="70"/>
      <c r="Y1999" s="70"/>
      <c r="Z1999" s="70"/>
      <c r="AA1999" s="70"/>
      <c r="AB1999" s="70"/>
      <c r="AC1999" s="70"/>
      <c r="AD1999" s="70"/>
      <c r="AE1999" s="70"/>
      <c r="AF1999" s="70"/>
      <c r="AG1999" s="70"/>
      <c r="AH1999" s="70"/>
      <c r="AI1999" s="70"/>
      <c r="AJ1999" s="70"/>
      <c r="AK1999" s="70"/>
      <c r="AL1999" s="70"/>
      <c r="AM1999" s="70"/>
      <c r="AN1999" s="70"/>
      <c r="AO1999" s="70"/>
      <c r="AP1999" s="70"/>
      <c r="AQ1999" s="70"/>
      <c r="AR1999" s="70"/>
      <c r="AS1999" s="70"/>
      <c r="AT1999" s="70"/>
      <c r="AU1999" s="70"/>
      <c r="AV1999" s="70"/>
      <c r="AW1999" s="70"/>
      <c r="AX1999" s="70"/>
      <c r="AY1999" s="70"/>
      <c r="AZ1999" s="70"/>
      <c r="BA1999" s="70"/>
      <c r="BB1999" s="70"/>
      <c r="BC1999" s="70"/>
      <c r="BD1999" s="70"/>
      <c r="BE1999" s="70"/>
      <c r="BF1999" s="70"/>
      <c r="BG1999" s="70"/>
      <c r="BH1999" s="70"/>
      <c r="BI1999" s="70"/>
      <c r="BJ1999" s="70"/>
      <c r="BK1999" s="70"/>
      <c r="BL1999" s="70"/>
      <c r="BM1999" s="70"/>
      <c r="BN1999" s="70"/>
      <c r="BO1999" s="70"/>
      <c r="BP1999" s="70"/>
      <c r="BQ1999" s="70"/>
      <c r="BR1999" s="70"/>
      <c r="BS1999" s="70"/>
      <c r="BT1999" s="70"/>
      <c r="BU1999" s="70"/>
      <c r="BV1999" s="70"/>
      <c r="BW1999" s="70"/>
      <c r="BX1999" s="70"/>
      <c r="BY1999" s="70"/>
      <c r="BZ1999" s="70"/>
      <c r="CA1999" s="70"/>
    </row>
    <row r="2000" spans="2:79" s="67" customFormat="1" hidden="1">
      <c r="B2000" s="85"/>
      <c r="C2000" s="86"/>
      <c r="D2000" s="250"/>
      <c r="E2000" s="84"/>
      <c r="F2000" s="70"/>
      <c r="G2000" s="70"/>
      <c r="H2000" s="70"/>
      <c r="I2000" s="70"/>
      <c r="J2000" s="70"/>
      <c r="K2000" s="70"/>
      <c r="L2000" s="70"/>
      <c r="M2000" s="70"/>
      <c r="N2000" s="70"/>
      <c r="O2000" s="70"/>
      <c r="P2000" s="70"/>
      <c r="Q2000" s="70"/>
      <c r="R2000" s="70"/>
      <c r="S2000" s="70"/>
      <c r="T2000" s="70"/>
      <c r="U2000" s="70"/>
      <c r="V2000" s="70"/>
      <c r="W2000" s="70"/>
      <c r="X2000" s="70"/>
      <c r="Y2000" s="70"/>
      <c r="Z2000" s="70"/>
      <c r="AA2000" s="70"/>
      <c r="AB2000" s="70"/>
      <c r="AC2000" s="70"/>
      <c r="AD2000" s="70"/>
      <c r="AE2000" s="70"/>
      <c r="AF2000" s="70"/>
      <c r="AG2000" s="70"/>
      <c r="AH2000" s="70"/>
      <c r="AI2000" s="70"/>
      <c r="AJ2000" s="70"/>
      <c r="AK2000" s="70"/>
      <c r="AL2000" s="70"/>
      <c r="AM2000" s="70"/>
      <c r="AN2000" s="70"/>
      <c r="AO2000" s="70"/>
      <c r="AP2000" s="70"/>
      <c r="AQ2000" s="70"/>
      <c r="AR2000" s="70"/>
      <c r="AS2000" s="70"/>
      <c r="AT2000" s="70"/>
      <c r="AU2000" s="70"/>
      <c r="AV2000" s="70"/>
      <c r="AW2000" s="70"/>
      <c r="AX2000" s="70"/>
      <c r="AY2000" s="70"/>
      <c r="AZ2000" s="70"/>
      <c r="BA2000" s="70"/>
      <c r="BB2000" s="70"/>
      <c r="BC2000" s="70"/>
      <c r="BD2000" s="70"/>
      <c r="BE2000" s="70"/>
      <c r="BF2000" s="70"/>
      <c r="BG2000" s="70"/>
      <c r="BH2000" s="70"/>
      <c r="BI2000" s="70"/>
      <c r="BJ2000" s="70"/>
      <c r="BK2000" s="70"/>
      <c r="BL2000" s="70"/>
      <c r="BM2000" s="70"/>
      <c r="BN2000" s="70"/>
      <c r="BO2000" s="70"/>
      <c r="BP2000" s="70"/>
      <c r="BQ2000" s="70"/>
      <c r="BR2000" s="70"/>
      <c r="BS2000" s="70"/>
      <c r="BT2000" s="70"/>
      <c r="BU2000" s="70"/>
      <c r="BV2000" s="70"/>
      <c r="BW2000" s="70"/>
      <c r="BX2000" s="70"/>
      <c r="BY2000" s="70"/>
      <c r="BZ2000" s="70"/>
      <c r="CA2000" s="70"/>
    </row>
    <row r="2001" spans="2:79" s="67" customFormat="1" hidden="1">
      <c r="B2001" s="85"/>
      <c r="C2001" s="86"/>
      <c r="D2001" s="250"/>
      <c r="E2001" s="84"/>
      <c r="F2001" s="70"/>
      <c r="G2001" s="70"/>
      <c r="H2001" s="70"/>
      <c r="I2001" s="70"/>
      <c r="J2001" s="70"/>
      <c r="K2001" s="70"/>
      <c r="L2001" s="70"/>
      <c r="M2001" s="70"/>
      <c r="N2001" s="70"/>
      <c r="O2001" s="70"/>
      <c r="P2001" s="70"/>
      <c r="Q2001" s="70"/>
      <c r="R2001" s="70"/>
      <c r="S2001" s="70"/>
      <c r="T2001" s="70"/>
      <c r="U2001" s="70"/>
      <c r="V2001" s="70"/>
      <c r="W2001" s="70"/>
      <c r="X2001" s="70"/>
      <c r="Y2001" s="70"/>
      <c r="Z2001" s="70"/>
      <c r="AA2001" s="70"/>
      <c r="AB2001" s="70"/>
      <c r="AC2001" s="70"/>
      <c r="AD2001" s="70"/>
      <c r="AE2001" s="70"/>
      <c r="AF2001" s="70"/>
      <c r="AG2001" s="70"/>
      <c r="AH2001" s="70"/>
      <c r="AI2001" s="70"/>
      <c r="AJ2001" s="70"/>
      <c r="AK2001" s="70"/>
      <c r="AL2001" s="70"/>
      <c r="AM2001" s="70"/>
      <c r="AN2001" s="70"/>
      <c r="AO2001" s="70"/>
      <c r="AP2001" s="70"/>
      <c r="AQ2001" s="70"/>
      <c r="AR2001" s="70"/>
      <c r="AS2001" s="70"/>
      <c r="AT2001" s="70"/>
      <c r="AU2001" s="70"/>
      <c r="AV2001" s="70"/>
      <c r="AW2001" s="70"/>
      <c r="AX2001" s="70"/>
      <c r="AY2001" s="70"/>
      <c r="AZ2001" s="70"/>
      <c r="BA2001" s="70"/>
      <c r="BB2001" s="70"/>
      <c r="BC2001" s="70"/>
      <c r="BD2001" s="70"/>
      <c r="BE2001" s="70"/>
      <c r="BF2001" s="70"/>
      <c r="BG2001" s="70"/>
      <c r="BH2001" s="70"/>
      <c r="BI2001" s="70"/>
      <c r="BJ2001" s="70"/>
      <c r="BK2001" s="70"/>
      <c r="BL2001" s="70"/>
      <c r="BM2001" s="70"/>
      <c r="BN2001" s="70"/>
      <c r="BO2001" s="70"/>
      <c r="BP2001" s="70"/>
      <c r="BQ2001" s="70"/>
      <c r="BR2001" s="70"/>
      <c r="BS2001" s="70"/>
      <c r="BT2001" s="70"/>
      <c r="BU2001" s="70"/>
      <c r="BV2001" s="70"/>
      <c r="BW2001" s="70"/>
      <c r="BX2001" s="70"/>
      <c r="BY2001" s="70"/>
      <c r="BZ2001" s="70"/>
      <c r="CA2001" s="70"/>
    </row>
    <row r="2002" spans="2:79" s="67" customFormat="1" hidden="1">
      <c r="B2002" s="85"/>
      <c r="C2002" s="86"/>
      <c r="D2002" s="250"/>
      <c r="E2002" s="84"/>
      <c r="F2002" s="70"/>
      <c r="G2002" s="70"/>
      <c r="H2002" s="70"/>
      <c r="I2002" s="70"/>
      <c r="J2002" s="70"/>
      <c r="K2002" s="70"/>
      <c r="L2002" s="70"/>
      <c r="M2002" s="70"/>
      <c r="N2002" s="70"/>
      <c r="O2002" s="70"/>
      <c r="P2002" s="70"/>
      <c r="Q2002" s="70"/>
      <c r="R2002" s="70"/>
      <c r="S2002" s="70"/>
      <c r="T2002" s="70"/>
      <c r="U2002" s="70"/>
      <c r="V2002" s="70"/>
      <c r="W2002" s="70"/>
      <c r="X2002" s="70"/>
      <c r="Y2002" s="70"/>
      <c r="Z2002" s="70"/>
      <c r="AA2002" s="70"/>
      <c r="AB2002" s="70"/>
      <c r="AC2002" s="70"/>
      <c r="AD2002" s="70"/>
      <c r="AE2002" s="70"/>
      <c r="AF2002" s="70"/>
      <c r="AG2002" s="70"/>
      <c r="AH2002" s="70"/>
      <c r="AI2002" s="70"/>
      <c r="AJ2002" s="70"/>
      <c r="AK2002" s="70"/>
      <c r="AL2002" s="70"/>
      <c r="AM2002" s="70"/>
      <c r="AN2002" s="70"/>
      <c r="AO2002" s="70"/>
      <c r="AP2002" s="70"/>
      <c r="AQ2002" s="70"/>
      <c r="AR2002" s="70"/>
      <c r="AS2002" s="70"/>
      <c r="AT2002" s="70"/>
      <c r="AU2002" s="70"/>
      <c r="AV2002" s="70"/>
      <c r="AW2002" s="70"/>
      <c r="AX2002" s="70"/>
      <c r="AY2002" s="70"/>
      <c r="AZ2002" s="70"/>
      <c r="BA2002" s="70"/>
      <c r="BB2002" s="70"/>
      <c r="BC2002" s="70"/>
      <c r="BD2002" s="70"/>
      <c r="BE2002" s="70"/>
      <c r="BF2002" s="70"/>
      <c r="BG2002" s="70"/>
      <c r="BH2002" s="70"/>
      <c r="BI2002" s="70"/>
      <c r="BJ2002" s="70"/>
      <c r="BK2002" s="70"/>
      <c r="BL2002" s="70"/>
      <c r="BM2002" s="70"/>
      <c r="BN2002" s="70"/>
      <c r="BO2002" s="70"/>
      <c r="BP2002" s="70"/>
      <c r="BQ2002" s="70"/>
      <c r="BR2002" s="70"/>
      <c r="BS2002" s="70"/>
      <c r="BT2002" s="70"/>
      <c r="BU2002" s="70"/>
      <c r="BV2002" s="70"/>
      <c r="BW2002" s="70"/>
      <c r="BX2002" s="70"/>
      <c r="BY2002" s="70"/>
      <c r="BZ2002" s="70"/>
      <c r="CA2002" s="70"/>
    </row>
    <row r="2003" spans="2:79" s="67" customFormat="1" hidden="1">
      <c r="B2003" s="85"/>
      <c r="C2003" s="86"/>
      <c r="D2003" s="250"/>
      <c r="E2003" s="84"/>
      <c r="F2003" s="70"/>
      <c r="G2003" s="70"/>
      <c r="H2003" s="70"/>
      <c r="I2003" s="70"/>
      <c r="J2003" s="70"/>
      <c r="K2003" s="70"/>
      <c r="L2003" s="70"/>
      <c r="M2003" s="70"/>
      <c r="N2003" s="70"/>
      <c r="O2003" s="70"/>
      <c r="P2003" s="70"/>
      <c r="Q2003" s="70"/>
      <c r="R2003" s="70"/>
      <c r="S2003" s="70"/>
      <c r="T2003" s="70"/>
      <c r="U2003" s="70"/>
      <c r="V2003" s="70"/>
      <c r="W2003" s="70"/>
      <c r="X2003" s="70"/>
      <c r="Y2003" s="70"/>
      <c r="Z2003" s="70"/>
      <c r="AA2003" s="70"/>
      <c r="AB2003" s="70"/>
      <c r="AC2003" s="70"/>
      <c r="AD2003" s="70"/>
      <c r="AE2003" s="70"/>
      <c r="AF2003" s="70"/>
      <c r="AG2003" s="70"/>
      <c r="AH2003" s="70"/>
      <c r="AI2003" s="70"/>
      <c r="AJ2003" s="70"/>
      <c r="AK2003" s="70"/>
      <c r="AL2003" s="70"/>
      <c r="AM2003" s="70"/>
      <c r="AN2003" s="70"/>
      <c r="AO2003" s="70"/>
      <c r="AP2003" s="70"/>
      <c r="AQ2003" s="70"/>
      <c r="AR2003" s="70"/>
      <c r="AS2003" s="70"/>
      <c r="AT2003" s="70"/>
      <c r="AU2003" s="70"/>
      <c r="AV2003" s="70"/>
      <c r="AW2003" s="70"/>
      <c r="AX2003" s="70"/>
      <c r="AY2003" s="70"/>
      <c r="AZ2003" s="70"/>
      <c r="BA2003" s="70"/>
      <c r="BB2003" s="70"/>
      <c r="BC2003" s="70"/>
      <c r="BD2003" s="70"/>
      <c r="BE2003" s="70"/>
      <c r="BF2003" s="70"/>
      <c r="BG2003" s="70"/>
      <c r="BH2003" s="70"/>
      <c r="BI2003" s="70"/>
      <c r="BJ2003" s="70"/>
      <c r="BK2003" s="70"/>
      <c r="BL2003" s="70"/>
      <c r="BM2003" s="70"/>
      <c r="BN2003" s="70"/>
      <c r="BO2003" s="70"/>
      <c r="BP2003" s="70"/>
      <c r="BQ2003" s="70"/>
      <c r="BR2003" s="70"/>
      <c r="BS2003" s="70"/>
      <c r="BT2003" s="70"/>
      <c r="BU2003" s="70"/>
      <c r="BV2003" s="70"/>
      <c r="BW2003" s="70"/>
      <c r="BX2003" s="70"/>
      <c r="BY2003" s="70"/>
      <c r="BZ2003" s="70"/>
      <c r="CA2003" s="70"/>
    </row>
    <row r="2004" spans="2:79"/>
    <row r="2005" spans="2:79"/>
    <row r="2006" spans="2:79"/>
    <row r="2007" spans="2:79"/>
    <row r="2008" spans="2:79"/>
    <row r="2009" spans="2:79"/>
    <row r="2010" spans="2:79"/>
    <row r="2011" spans="2:79"/>
    <row r="2012" spans="2:79"/>
    <row r="2013" spans="2:79"/>
    <row r="2014" spans="2:79"/>
    <row r="2015" spans="2:79"/>
    <row r="2016" spans="2:79"/>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sheetData>
  <phoneticPr fontId="111" type="noConversion"/>
  <conditionalFormatting sqref="U3:CA3">
    <cfRule type="cellIs" dxfId="29" priority="6" operator="equal">
      <formula>"Post-Fcst"</formula>
    </cfRule>
    <cfRule type="cellIs" dxfId="28" priority="7" operator="equal">
      <formula>"Forecast"</formula>
    </cfRule>
    <cfRule type="cellIs" dxfId="27" priority="8" operator="equal">
      <formula>"Pre Fcst"</formula>
    </cfRule>
  </conditionalFormatting>
  <conditionalFormatting sqref="J3:T3">
    <cfRule type="cellIs" dxfId="26" priority="3" operator="equal">
      <formula>"Post-Fcst"</formula>
    </cfRule>
    <cfRule type="cellIs" dxfId="25" priority="4" operator="equal">
      <formula>"Forecast"</formula>
    </cfRule>
    <cfRule type="cellIs" dxfId="24" priority="5" operator="equal">
      <formula>"Pre Fcst"</formula>
    </cfRule>
  </conditionalFormatting>
  <pageMargins left="0.70866141732283472" right="0.70866141732283472" top="0.74803149606299213" bottom="0.74803149606299213" header="0.31496062992125984" footer="0.31496062992125984"/>
  <pageSetup paperSize="9" scale="56"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rowBreaks count="7" manualBreakCount="7">
    <brk id="24" max="16383" man="1"/>
    <brk id="205" max="16383" man="1"/>
    <brk id="385" max="16383" man="1"/>
    <brk id="565" max="16383" man="1"/>
    <brk id="745" max="16383" man="1"/>
    <brk id="925" max="16383" man="1"/>
    <brk id="1036"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474EC-D1DD-4558-9154-E7C037ED671C}">
  <sheetPr>
    <tabColor rgb="FF98C561"/>
    <outlinePr summaryBelow="0" summaryRight="0"/>
    <pageSetUpPr fitToPage="1"/>
  </sheetPr>
  <dimension ref="A1:CA774"/>
  <sheetViews>
    <sheetView showGridLines="0" zoomScaleNormal="100" workbookViewId="0">
      <pane ySplit="5" topLeftCell="A6" activePane="bottomLeft" state="frozen"/>
      <selection pane="bottomLeft"/>
      <selection activeCell="A344" sqref="A344:XFD346"/>
    </sheetView>
  </sheetViews>
  <sheetFormatPr defaultColWidth="0" defaultRowHeight="12.75" zeroHeight="1" outlineLevelRow="2"/>
  <cols>
    <col min="1" max="1" width="1.625" style="67" customWidth="1"/>
    <col min="2" max="2" width="1.625" style="85" customWidth="1"/>
    <col min="3" max="3" width="1.625" style="86" customWidth="1"/>
    <col min="4" max="4" width="1.625" style="83" customWidth="1"/>
    <col min="5" max="5" width="70.375" style="84"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2" t="e">
        <f ca="1" xml:space="preserve"> RIGHT(CELL("filename", $A$1), LEN(CELL("filename", $A$1)) - SEARCH("]", CELL("filename", $A$1)))</f>
        <v>#VALUE!</v>
      </c>
      <c r="B1" s="55"/>
      <c r="C1" s="89"/>
      <c r="D1" s="55"/>
      <c r="E1" s="90"/>
      <c r="F1" s="55"/>
      <c r="G1" s="55"/>
      <c r="H1" s="457" t="str">
        <f>Inp!$F$10</f>
        <v>United Utilities</v>
      </c>
      <c r="I1" s="55"/>
      <c r="J1" s="55"/>
      <c r="K1" s="55"/>
      <c r="L1" s="55"/>
      <c r="M1" s="55"/>
      <c r="N1" s="55"/>
      <c r="O1" s="55"/>
      <c r="P1" s="55"/>
      <c r="Q1" s="55"/>
      <c r="R1" s="55"/>
      <c r="S1" s="55"/>
      <c r="T1" s="55"/>
    </row>
    <row r="2" spans="1:79" s="62" customFormat="1">
      <c r="A2" s="57"/>
      <c r="B2" s="58"/>
      <c r="C2" s="59"/>
      <c r="D2" s="252"/>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417"/>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252"/>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417"/>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252"/>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c r="R4" s="418"/>
    </row>
    <row r="5" spans="1:79" s="66" customFormat="1">
      <c r="A5" s="63"/>
      <c r="B5" s="58"/>
      <c r="C5" s="59"/>
      <c r="D5" s="252"/>
      <c r="E5" s="29" t="str">
        <f>Time!E$10</f>
        <v>Model column counter</v>
      </c>
      <c r="F5" s="63" t="s">
        <v>522</v>
      </c>
      <c r="G5" s="63" t="s">
        <v>193</v>
      </c>
      <c r="H5" s="26" t="s">
        <v>523</v>
      </c>
      <c r="I5" s="27"/>
      <c r="J5" s="27">
        <f>Time!J$10</f>
        <v>1</v>
      </c>
      <c r="K5" s="27">
        <f>Time!K$10</f>
        <v>2</v>
      </c>
      <c r="L5" s="27">
        <f>Time!L$10</f>
        <v>3</v>
      </c>
      <c r="M5" s="27">
        <f>Time!M$10</f>
        <v>4</v>
      </c>
      <c r="N5" s="27">
        <f>Time!N$10</f>
        <v>5</v>
      </c>
      <c r="O5" s="27">
        <f>Time!O$10</f>
        <v>6</v>
      </c>
      <c r="P5" s="27">
        <f>Time!P$10</f>
        <v>7</v>
      </c>
      <c r="Q5" s="27">
        <f>Time!Q$10</f>
        <v>8</v>
      </c>
      <c r="R5" s="419"/>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c r="A6" s="306"/>
      <c r="B6" s="307"/>
      <c r="C6" s="308"/>
      <c r="D6" s="250"/>
      <c r="E6" s="309"/>
      <c r="F6" s="310"/>
      <c r="G6" s="310"/>
      <c r="H6" s="310"/>
      <c r="I6" s="310"/>
      <c r="J6" s="310"/>
      <c r="K6" s="310"/>
      <c r="L6" s="310"/>
      <c r="M6" s="310"/>
      <c r="N6" s="310"/>
      <c r="O6" s="310"/>
      <c r="P6" s="310"/>
      <c r="Q6" s="310"/>
      <c r="R6" s="192"/>
    </row>
    <row r="7" spans="1:79" collapsed="1">
      <c r="A7" s="33" t="s">
        <v>1254</v>
      </c>
      <c r="B7" s="33"/>
      <c r="C7" s="33"/>
      <c r="D7" s="386"/>
      <c r="E7" s="33"/>
      <c r="F7" s="33"/>
      <c r="G7" s="33"/>
      <c r="H7" s="33"/>
      <c r="I7" s="33"/>
      <c r="J7" s="33"/>
      <c r="K7" s="33"/>
      <c r="L7" s="33"/>
      <c r="M7" s="33"/>
      <c r="N7" s="33"/>
      <c r="O7" s="33"/>
      <c r="P7" s="33"/>
      <c r="Q7" s="33"/>
      <c r="R7" s="192"/>
    </row>
    <row r="8" spans="1:79" s="310" customFormat="1" hidden="1" outlineLevel="1">
      <c r="A8" s="22"/>
      <c r="B8" s="23"/>
      <c r="C8" s="24"/>
      <c r="D8" s="387"/>
      <c r="E8" s="8"/>
      <c r="F8" s="406"/>
      <c r="G8" s="406"/>
      <c r="H8" s="406"/>
      <c r="I8" s="407"/>
      <c r="J8" s="407"/>
      <c r="K8" s="407"/>
      <c r="L8" s="407"/>
      <c r="M8" s="407"/>
      <c r="N8" s="407"/>
      <c r="O8" s="407"/>
      <c r="P8" s="407"/>
      <c r="Q8" s="407"/>
      <c r="R8" s="224"/>
      <c r="S8" s="224"/>
      <c r="T8" s="224"/>
    </row>
    <row r="9" spans="1:79" hidden="1" outlineLevel="1">
      <c r="A9" s="306"/>
      <c r="B9" s="307" t="s">
        <v>1302</v>
      </c>
      <c r="C9" s="308"/>
      <c r="D9" s="250"/>
      <c r="E9" s="309"/>
      <c r="F9" s="397"/>
      <c r="G9" s="397"/>
      <c r="H9" s="397"/>
      <c r="I9" s="397"/>
      <c r="J9" s="397"/>
      <c r="K9" s="397"/>
      <c r="L9" s="397"/>
      <c r="M9" s="397"/>
      <c r="N9" s="397"/>
      <c r="O9" s="397"/>
      <c r="P9" s="397"/>
      <c r="Q9" s="397"/>
      <c r="R9" s="192"/>
    </row>
    <row r="10" spans="1:79" hidden="1" outlineLevel="1">
      <c r="A10" s="306"/>
      <c r="B10" s="307"/>
      <c r="C10" s="308"/>
      <c r="D10" s="250"/>
      <c r="E10" s="309"/>
      <c r="F10" s="397"/>
      <c r="G10" s="397"/>
      <c r="H10" s="397"/>
      <c r="I10" s="397"/>
      <c r="J10" s="397"/>
      <c r="K10" s="397"/>
      <c r="L10" s="397"/>
      <c r="M10" s="397"/>
      <c r="N10" s="397"/>
      <c r="O10" s="397"/>
      <c r="P10" s="397"/>
      <c r="Q10" s="397"/>
      <c r="R10" s="192"/>
    </row>
    <row r="11" spans="1:79" s="192" customFormat="1" hidden="1" outlineLevel="1">
      <c r="A11" s="364"/>
      <c r="B11" s="218"/>
      <c r="C11" s="365"/>
      <c r="D11" s="222"/>
      <c r="E11" s="395" t="str">
        <f xml:space="preserve"> Update!E947</f>
        <v>Total: Opening RCV - nominal (year end prices)</v>
      </c>
      <c r="F11" s="395">
        <f xml:space="preserve"> Update!F947</f>
        <v>0</v>
      </c>
      <c r="G11" s="395" t="str">
        <f xml:space="preserve"> Update!G947</f>
        <v>£m</v>
      </c>
      <c r="H11" s="395">
        <f xml:space="preserve"> Update!H947</f>
        <v>0</v>
      </c>
      <c r="I11" s="395">
        <f xml:space="preserve"> Update!I947</f>
        <v>0</v>
      </c>
      <c r="J11" s="395">
        <f xml:space="preserve"> Update!J947</f>
        <v>0</v>
      </c>
      <c r="K11" s="395">
        <f xml:space="preserve"> Update!K947</f>
        <v>0</v>
      </c>
      <c r="L11" s="395">
        <f xml:space="preserve"> Update!L947</f>
        <v>0</v>
      </c>
      <c r="M11" s="395">
        <f xml:space="preserve"> Update!M947</f>
        <v>11777.153598239443</v>
      </c>
      <c r="N11" s="395">
        <f xml:space="preserve"> Update!N947</f>
        <v>11957.492241051355</v>
      </c>
      <c r="O11" s="395">
        <f xml:space="preserve"> Update!O947</f>
        <v>0</v>
      </c>
      <c r="P11" s="395">
        <f xml:space="preserve"> Update!P947</f>
        <v>0</v>
      </c>
      <c r="Q11" s="395">
        <f xml:space="preserve"> Update!Q947</f>
        <v>0</v>
      </c>
    </row>
    <row r="12" spans="1:79" s="192" customFormat="1" hidden="1" outlineLevel="1">
      <c r="A12" s="364"/>
      <c r="B12" s="218"/>
      <c r="C12" s="365"/>
      <c r="D12" s="222" t="s">
        <v>719</v>
      </c>
      <c r="E12" s="395" t="str">
        <f xml:space="preserve"> Update!E948</f>
        <v>Total: Indexation - nominal (year end prices)</v>
      </c>
      <c r="F12" s="395">
        <f xml:space="preserve"> Update!F948</f>
        <v>0</v>
      </c>
      <c r="G12" s="395" t="str">
        <f xml:space="preserve"> Update!G948</f>
        <v>£m</v>
      </c>
      <c r="H12" s="395">
        <f xml:space="preserve"> Update!H948</f>
        <v>0</v>
      </c>
      <c r="I12" s="395">
        <f xml:space="preserve"> Update!I948</f>
        <v>0</v>
      </c>
      <c r="J12" s="395">
        <f xml:space="preserve"> Update!J948</f>
        <v>0</v>
      </c>
      <c r="K12" s="395">
        <f xml:space="preserve"> Update!K948</f>
        <v>0</v>
      </c>
      <c r="L12" s="395">
        <f xml:space="preserve"> Update!L948</f>
        <v>0</v>
      </c>
      <c r="M12" s="395">
        <f xml:space="preserve"> Update!M948</f>
        <v>98.656827775103267</v>
      </c>
      <c r="N12" s="395">
        <f xml:space="preserve"> Update!N948</f>
        <v>568.71836903733674</v>
      </c>
      <c r="O12" s="395">
        <f xml:space="preserve"> Update!O948</f>
        <v>0</v>
      </c>
      <c r="P12" s="395">
        <f xml:space="preserve"> Update!P948</f>
        <v>0</v>
      </c>
      <c r="Q12" s="395">
        <f xml:space="preserve"> Update!Q948</f>
        <v>0</v>
      </c>
    </row>
    <row r="13" spans="1:79" s="192" customFormat="1" hidden="1" outlineLevel="1">
      <c r="A13" s="364"/>
      <c r="B13" s="218"/>
      <c r="C13" s="365"/>
      <c r="D13" s="222" t="s">
        <v>719</v>
      </c>
      <c r="E13" s="395" t="str">
        <f xml:space="preserve"> Update!E949</f>
        <v>Total: Non-PAYG totex additions - nominal (year end prices)</v>
      </c>
      <c r="F13" s="395">
        <f xml:space="preserve"> Update!F949</f>
        <v>0</v>
      </c>
      <c r="G13" s="395" t="str">
        <f xml:space="preserve"> Update!G949</f>
        <v>£m</v>
      </c>
      <c r="H13" s="395">
        <f xml:space="preserve"> Update!H949</f>
        <v>0</v>
      </c>
      <c r="I13" s="395">
        <f xml:space="preserve"> Update!I949</f>
        <v>0</v>
      </c>
      <c r="J13" s="395">
        <f xml:space="preserve"> Update!J949</f>
        <v>0</v>
      </c>
      <c r="K13" s="395">
        <f xml:space="preserve"> Update!K949</f>
        <v>0</v>
      </c>
      <c r="L13" s="395">
        <f xml:space="preserve"> Update!L949</f>
        <v>0</v>
      </c>
      <c r="M13" s="395">
        <f xml:space="preserve"> Update!M949</f>
        <v>425.09585491400844</v>
      </c>
      <c r="N13" s="395">
        <f xml:space="preserve"> Update!N949</f>
        <v>455.55776162527599</v>
      </c>
      <c r="O13" s="395">
        <f xml:space="preserve"> Update!O949</f>
        <v>0</v>
      </c>
      <c r="P13" s="395">
        <f xml:space="preserve"> Update!P949</f>
        <v>0</v>
      </c>
      <c r="Q13" s="395">
        <f xml:space="preserve"> Update!Q949</f>
        <v>0</v>
      </c>
    </row>
    <row r="14" spans="1:79" s="192" customFormat="1" hidden="1" outlineLevel="1">
      <c r="A14" s="364"/>
      <c r="B14" s="218"/>
      <c r="C14" s="365"/>
      <c r="D14" s="222" t="s">
        <v>631</v>
      </c>
      <c r="E14" s="395" t="str">
        <f xml:space="preserve"> Update!E950</f>
        <v>Total: RCV run-off - nominal (year end prices)</v>
      </c>
      <c r="F14" s="395">
        <f xml:space="preserve"> Update!F950</f>
        <v>0</v>
      </c>
      <c r="G14" s="395" t="str">
        <f xml:space="preserve"> Update!G950</f>
        <v>£m</v>
      </c>
      <c r="H14" s="395">
        <f xml:space="preserve"> Update!H950</f>
        <v>0</v>
      </c>
      <c r="I14" s="395">
        <f xml:space="preserve"> Update!I950</f>
        <v>0</v>
      </c>
      <c r="J14" s="395">
        <f xml:space="preserve"> Update!J950</f>
        <v>0</v>
      </c>
      <c r="K14" s="395">
        <f xml:space="preserve"> Update!K950</f>
        <v>0</v>
      </c>
      <c r="L14" s="395">
        <f xml:space="preserve"> Update!L950</f>
        <v>0</v>
      </c>
      <c r="M14" s="395">
        <f xml:space="preserve"> Update!M950</f>
        <v>619.51795436858367</v>
      </c>
      <c r="N14" s="395">
        <f xml:space="preserve"> Update!N950</f>
        <v>645.99053054724584</v>
      </c>
      <c r="O14" s="395">
        <f xml:space="preserve"> Update!O950</f>
        <v>0</v>
      </c>
      <c r="P14" s="395">
        <f xml:space="preserve"> Update!P950</f>
        <v>0</v>
      </c>
      <c r="Q14" s="395">
        <f xml:space="preserve"> Update!Q950</f>
        <v>0</v>
      </c>
    </row>
    <row r="15" spans="1:79" s="192" customFormat="1" hidden="1" outlineLevel="1">
      <c r="A15" s="364"/>
      <c r="B15" s="218"/>
      <c r="C15" s="365"/>
      <c r="D15" s="222" t="s">
        <v>631</v>
      </c>
      <c r="E15" s="395" t="str">
        <f xml:space="preserve"> Update!E951</f>
        <v>Total: Other adjustments - nominal (year end prices)</v>
      </c>
      <c r="F15" s="395">
        <f xml:space="preserve"> Update!F951</f>
        <v>0</v>
      </c>
      <c r="G15" s="395" t="str">
        <f xml:space="preserve"> Update!G951</f>
        <v>£m</v>
      </c>
      <c r="H15" s="395">
        <f xml:space="preserve"> Update!H951</f>
        <v>0</v>
      </c>
      <c r="I15" s="395">
        <f xml:space="preserve"> Update!I951</f>
        <v>0</v>
      </c>
      <c r="J15" s="395">
        <f xml:space="preserve"> Update!J951</f>
        <v>0</v>
      </c>
      <c r="K15" s="395">
        <f xml:space="preserve"> Update!K951</f>
        <v>0</v>
      </c>
      <c r="L15" s="395">
        <f xml:space="preserve"> Update!L951</f>
        <v>0</v>
      </c>
      <c r="M15" s="395">
        <f xml:space="preserve"> Update!M951</f>
        <v>0</v>
      </c>
      <c r="N15" s="395">
        <f xml:space="preserve"> Update!N951</f>
        <v>0</v>
      </c>
      <c r="O15" s="395">
        <f xml:space="preserve"> Update!O951</f>
        <v>0</v>
      </c>
      <c r="P15" s="395">
        <f xml:space="preserve"> Update!P951</f>
        <v>0</v>
      </c>
      <c r="Q15" s="395">
        <f xml:space="preserve"> Update!Q951</f>
        <v>0</v>
      </c>
    </row>
    <row r="16" spans="1:79" s="192" customFormat="1" hidden="1" outlineLevel="1">
      <c r="A16" s="364"/>
      <c r="B16" s="218"/>
      <c r="C16" s="365"/>
      <c r="D16" s="222"/>
      <c r="E16" s="395" t="str">
        <f xml:space="preserve"> Update!E952</f>
        <v>Total: Closing RCV - nominal (year end prices)</v>
      </c>
      <c r="F16" s="395">
        <f xml:space="preserve"> Update!F952</f>
        <v>0</v>
      </c>
      <c r="G16" s="395" t="str">
        <f xml:space="preserve"> Update!G952</f>
        <v>£m</v>
      </c>
      <c r="H16" s="395">
        <f xml:space="preserve"> Update!H952</f>
        <v>0</v>
      </c>
      <c r="I16" s="395">
        <f xml:space="preserve"> Update!I952</f>
        <v>0</v>
      </c>
      <c r="J16" s="395">
        <f xml:space="preserve"> Update!J952</f>
        <v>0</v>
      </c>
      <c r="K16" s="395">
        <f xml:space="preserve"> Update!K952</f>
        <v>0</v>
      </c>
      <c r="L16" s="395">
        <f xml:space="preserve"> Update!L952</f>
        <v>11752.78818488129</v>
      </c>
      <c r="M16" s="395">
        <f xml:space="preserve"> Update!M952</f>
        <v>11681.388326559965</v>
      </c>
      <c r="N16" s="395">
        <f xml:space="preserve"> Update!N952</f>
        <v>12335.77784116672</v>
      </c>
      <c r="O16" s="395">
        <f xml:space="preserve"> Update!O952</f>
        <v>0</v>
      </c>
      <c r="P16" s="395">
        <f xml:space="preserve"> Update!P952</f>
        <v>0</v>
      </c>
      <c r="Q16" s="395">
        <f xml:space="preserve"> Update!Q952</f>
        <v>0</v>
      </c>
    </row>
    <row r="17" spans="1:18" hidden="1" outlineLevel="1">
      <c r="A17" s="306"/>
      <c r="B17" s="307"/>
      <c r="C17" s="308"/>
      <c r="D17" s="250"/>
      <c r="E17" s="309"/>
      <c r="F17" s="397"/>
      <c r="G17" s="397"/>
      <c r="H17" s="397"/>
      <c r="I17" s="397"/>
      <c r="J17" s="397"/>
      <c r="K17" s="397"/>
      <c r="L17" s="397"/>
      <c r="M17" s="397"/>
      <c r="N17" s="397"/>
      <c r="O17" s="397"/>
      <c r="P17" s="397"/>
      <c r="Q17" s="397"/>
      <c r="R17" s="192"/>
    </row>
    <row r="18" spans="1:18" s="512" customFormat="1" hidden="1" outlineLevel="1" collapsed="1">
      <c r="A18" s="306"/>
      <c r="B18" s="307" t="s">
        <v>1303</v>
      </c>
      <c r="C18" s="308"/>
      <c r="D18" s="250"/>
      <c r="E18" s="309"/>
      <c r="F18" s="397"/>
      <c r="G18" s="397"/>
      <c r="H18" s="397"/>
      <c r="I18" s="397"/>
      <c r="J18" s="397"/>
      <c r="K18" s="397"/>
      <c r="L18" s="398"/>
      <c r="M18" s="398"/>
      <c r="N18" s="398"/>
      <c r="O18" s="398"/>
      <c r="P18" s="397"/>
      <c r="Q18" s="397"/>
      <c r="R18" s="513"/>
    </row>
    <row r="19" spans="1:18" hidden="1" outlineLevel="2">
      <c r="A19" s="306"/>
      <c r="B19" s="307" t="s">
        <v>1304</v>
      </c>
      <c r="C19" s="308"/>
      <c r="D19" s="250"/>
      <c r="E19" s="309"/>
      <c r="F19" s="397"/>
      <c r="G19" s="397"/>
      <c r="H19" s="397"/>
      <c r="I19" s="397"/>
      <c r="J19" s="397"/>
      <c r="K19" s="397"/>
      <c r="L19" s="398"/>
      <c r="M19" s="398"/>
      <c r="N19" s="398"/>
      <c r="O19" s="398"/>
      <c r="P19" s="397"/>
      <c r="Q19" s="397"/>
      <c r="R19" s="192"/>
    </row>
    <row r="20" spans="1:18" hidden="1" outlineLevel="2">
      <c r="A20" s="306"/>
      <c r="B20" s="307"/>
      <c r="C20" s="308"/>
      <c r="D20" s="250"/>
      <c r="E20" s="309"/>
      <c r="F20" s="397"/>
      <c r="G20" s="397"/>
      <c r="H20" s="397"/>
      <c r="I20" s="397"/>
      <c r="J20" s="397"/>
      <c r="K20" s="397"/>
      <c r="L20" s="398"/>
      <c r="M20" s="398"/>
      <c r="N20" s="398"/>
      <c r="O20" s="397"/>
      <c r="P20" s="397"/>
      <c r="Q20" s="397"/>
      <c r="R20" s="192"/>
    </row>
    <row r="21" spans="1:18" hidden="1" outlineLevel="2">
      <c r="A21" s="364"/>
      <c r="B21" s="218"/>
      <c r="C21" s="365"/>
      <c r="D21" s="222"/>
      <c r="E21" s="366" t="str">
        <f xml:space="preserve"> Update!E930</f>
        <v>Total: Opening RCV (RPI inflated RCV) balance BEG - nominal (year end prices)</v>
      </c>
      <c r="F21" s="395">
        <f xml:space="preserve"> Update!F930</f>
        <v>0</v>
      </c>
      <c r="G21" s="395" t="str">
        <f xml:space="preserve"> Update!G930</f>
        <v>£m</v>
      </c>
      <c r="H21" s="395">
        <f xml:space="preserve"> Update!H930</f>
        <v>0</v>
      </c>
      <c r="I21" s="395">
        <f xml:space="preserve"> Update!I930</f>
        <v>0</v>
      </c>
      <c r="J21" s="395">
        <f xml:space="preserve"> Update!J930</f>
        <v>0</v>
      </c>
      <c r="K21" s="395">
        <f xml:space="preserve"> Update!K930</f>
        <v>0</v>
      </c>
      <c r="L21" s="395">
        <f xml:space="preserve"> Update!L930</f>
        <v>0</v>
      </c>
      <c r="M21" s="395">
        <f xml:space="preserve"> Update!M930</f>
        <v>5888.7655589221258</v>
      </c>
      <c r="N21" s="395">
        <f xml:space="preserve"> Update!N930</f>
        <v>5742.0279076484512</v>
      </c>
      <c r="O21" s="395">
        <f xml:space="preserve"> Update!O930</f>
        <v>0</v>
      </c>
      <c r="P21" s="395">
        <f xml:space="preserve"> Update!P930</f>
        <v>0</v>
      </c>
      <c r="Q21" s="395">
        <f xml:space="preserve"> Update!Q930</f>
        <v>0</v>
      </c>
      <c r="R21" s="192"/>
    </row>
    <row r="22" spans="1:18" s="192" customFormat="1" hidden="1" outlineLevel="2">
      <c r="A22" s="364"/>
      <c r="B22" s="218"/>
      <c r="C22" s="365"/>
      <c r="D22" s="222" t="s">
        <v>719</v>
      </c>
      <c r="E22" s="395" t="str">
        <f xml:space="preserve"> Update!E931</f>
        <v>Total: Indexation on RCV - CPI(H) + RPI wedge bf balance - nominal (year end prices)</v>
      </c>
      <c r="F22" s="395">
        <f xml:space="preserve"> Update!F931</f>
        <v>0</v>
      </c>
      <c r="G22" s="395" t="str">
        <f xml:space="preserve"> Update!G931</f>
        <v>£m</v>
      </c>
      <c r="H22" s="395">
        <f xml:space="preserve"> Update!H931</f>
        <v>0</v>
      </c>
      <c r="I22" s="395">
        <f xml:space="preserve"> Update!I931</f>
        <v>0</v>
      </c>
      <c r="J22" s="395">
        <f xml:space="preserve"> Update!J931</f>
        <v>0</v>
      </c>
      <c r="K22" s="395">
        <f xml:space="preserve"> Update!K931</f>
        <v>0</v>
      </c>
      <c r="L22" s="395">
        <f xml:space="preserve"> Update!L931</f>
        <v>0</v>
      </c>
      <c r="M22" s="395">
        <f xml:space="preserve"> Update!M931</f>
        <v>51.129287527602749</v>
      </c>
      <c r="N22" s="395">
        <f xml:space="preserve"> Update!N931</f>
        <v>331.67124373074068</v>
      </c>
      <c r="O22" s="395">
        <f xml:space="preserve"> Update!O931</f>
        <v>0</v>
      </c>
      <c r="P22" s="395">
        <f xml:space="preserve"> Update!P931</f>
        <v>0</v>
      </c>
      <c r="Q22" s="395">
        <f xml:space="preserve"> Update!Q931</f>
        <v>0</v>
      </c>
    </row>
    <row r="23" spans="1:18" hidden="1" outlineLevel="2">
      <c r="A23" s="364"/>
      <c r="B23" s="218"/>
      <c r="C23" s="365"/>
      <c r="D23" s="222" t="s">
        <v>631</v>
      </c>
      <c r="E23" s="366" t="str">
        <f xml:space="preserve"> Update!E932</f>
        <v>Total: RCV - CPI(H) + RPI wedge bf depreciation - nominal (year end prices)</v>
      </c>
      <c r="F23" s="395">
        <f xml:space="preserve"> Update!F932</f>
        <v>0</v>
      </c>
      <c r="G23" s="395" t="str">
        <f xml:space="preserve"> Update!G932</f>
        <v>£m</v>
      </c>
      <c r="H23" s="395">
        <f xml:space="preserve"> Update!H932</f>
        <v>0</v>
      </c>
      <c r="I23" s="395">
        <f xml:space="preserve"> Update!I932</f>
        <v>0</v>
      </c>
      <c r="J23" s="395">
        <f xml:space="preserve"> Update!J932</f>
        <v>0</v>
      </c>
      <c r="K23" s="395">
        <f xml:space="preserve"> Update!K932</f>
        <v>0</v>
      </c>
      <c r="L23" s="395">
        <f xml:space="preserve"> Update!L932</f>
        <v>0</v>
      </c>
      <c r="M23" s="395">
        <f xml:space="preserve"> Update!M932</f>
        <v>334.39070032264453</v>
      </c>
      <c r="N23" s="395">
        <f xml:space="preserve"> Update!N932</f>
        <v>338.6438426689258</v>
      </c>
      <c r="O23" s="395">
        <f xml:space="preserve"> Update!O932</f>
        <v>0</v>
      </c>
      <c r="P23" s="395">
        <f xml:space="preserve"> Update!P932</f>
        <v>0</v>
      </c>
      <c r="Q23" s="395">
        <f xml:space="preserve"> Update!Q932</f>
        <v>0</v>
      </c>
      <c r="R23" s="192"/>
    </row>
    <row r="24" spans="1:18" hidden="1" outlineLevel="2">
      <c r="A24" s="364"/>
      <c r="B24" s="218"/>
      <c r="C24" s="365"/>
      <c r="D24" s="388"/>
      <c r="E24" s="366" t="str">
        <f xml:space="preserve"> Update!E933</f>
        <v>Total: Closing RCV (RPI inflated RCV) - nominal (year end prices)</v>
      </c>
      <c r="F24" s="395">
        <f xml:space="preserve"> Update!F933</f>
        <v>0</v>
      </c>
      <c r="G24" s="395" t="str">
        <f xml:space="preserve"> Update!G933</f>
        <v>£m</v>
      </c>
      <c r="H24" s="395">
        <f xml:space="preserve"> Update!H933</f>
        <v>0</v>
      </c>
      <c r="I24" s="395">
        <f xml:space="preserve"> Update!I933</f>
        <v>0</v>
      </c>
      <c r="J24" s="395">
        <f xml:space="preserve"> Update!J933</f>
        <v>0</v>
      </c>
      <c r="K24" s="395">
        <f xml:space="preserve"> Update!K933</f>
        <v>0</v>
      </c>
      <c r="L24" s="395">
        <f xml:space="preserve"> Update!L933</f>
        <v>5876.3940924406488</v>
      </c>
      <c r="M24" s="395">
        <f xml:space="preserve"> Update!M933</f>
        <v>5605.504146127083</v>
      </c>
      <c r="N24" s="395">
        <f xml:space="preserve"> Update!N933</f>
        <v>5735.0553087102653</v>
      </c>
      <c r="O24" s="395">
        <f xml:space="preserve"> Update!O933</f>
        <v>0</v>
      </c>
      <c r="P24" s="395">
        <f xml:space="preserve"> Update!P933</f>
        <v>0</v>
      </c>
      <c r="Q24" s="395">
        <f xml:space="preserve"> Update!Q933</f>
        <v>0</v>
      </c>
      <c r="R24" s="192"/>
    </row>
    <row r="25" spans="1:18" hidden="1" outlineLevel="2">
      <c r="A25" s="256"/>
      <c r="B25" s="257"/>
      <c r="C25" s="258"/>
      <c r="D25" s="255"/>
      <c r="E25" s="196"/>
      <c r="F25" s="399"/>
      <c r="G25" s="399"/>
      <c r="H25" s="399"/>
      <c r="I25" s="400"/>
      <c r="J25" s="399"/>
      <c r="K25" s="399"/>
      <c r="L25" s="399"/>
      <c r="M25" s="399"/>
      <c r="N25" s="399"/>
      <c r="O25" s="399"/>
      <c r="P25" s="399"/>
      <c r="Q25" s="399"/>
      <c r="R25" s="192"/>
    </row>
    <row r="26" spans="1:18" hidden="1" outlineLevel="2">
      <c r="A26" s="237"/>
      <c r="B26" s="241" t="s">
        <v>1305</v>
      </c>
      <c r="C26" s="238"/>
      <c r="D26" s="239"/>
      <c r="E26" s="196"/>
      <c r="F26" s="398"/>
      <c r="G26" s="398"/>
      <c r="H26" s="398"/>
      <c r="I26" s="398"/>
      <c r="J26" s="398"/>
      <c r="K26" s="398"/>
      <c r="L26" s="398"/>
      <c r="M26" s="398"/>
      <c r="N26" s="398"/>
      <c r="O26" s="398"/>
      <c r="P26" s="398"/>
      <c r="Q26" s="398"/>
      <c r="R26" s="192"/>
    </row>
    <row r="27" spans="1:18" hidden="1" outlineLevel="2">
      <c r="A27" s="237"/>
      <c r="B27" s="241"/>
      <c r="C27" s="238"/>
      <c r="D27" s="239"/>
      <c r="E27" s="196"/>
      <c r="F27" s="398"/>
      <c r="G27" s="398"/>
      <c r="H27" s="398"/>
      <c r="I27" s="398"/>
      <c r="J27" s="398"/>
      <c r="K27" s="398"/>
      <c r="L27" s="398"/>
      <c r="M27" s="398"/>
      <c r="N27" s="398"/>
      <c r="O27" s="398"/>
      <c r="P27" s="398"/>
      <c r="Q27" s="398"/>
      <c r="R27" s="192"/>
    </row>
    <row r="28" spans="1:18" hidden="1" outlineLevel="2">
      <c r="A28" s="183"/>
      <c r="B28" s="216"/>
      <c r="C28" s="185"/>
      <c r="D28" s="239"/>
      <c r="E28" s="181" t="str">
        <f xml:space="preserve"> Update!E935</f>
        <v>Total: Opening RCV (CPIH inflated RCV) - nominal (year end prices)</v>
      </c>
      <c r="F28" s="293">
        <f xml:space="preserve"> Update!F935</f>
        <v>0</v>
      </c>
      <c r="G28" s="293" t="str">
        <f xml:space="preserve"> Update!G935</f>
        <v>£m</v>
      </c>
      <c r="H28" s="293">
        <f xml:space="preserve"> Update!H935</f>
        <v>0</v>
      </c>
      <c r="I28" s="293">
        <f xml:space="preserve"> Update!I935</f>
        <v>0</v>
      </c>
      <c r="J28" s="293">
        <f xml:space="preserve"> Update!J935</f>
        <v>0</v>
      </c>
      <c r="K28" s="293">
        <f xml:space="preserve"> Update!K935</f>
        <v>0</v>
      </c>
      <c r="L28" s="293">
        <f xml:space="preserve"> Update!L935</f>
        <v>0</v>
      </c>
      <c r="M28" s="293">
        <f xml:space="preserve"> Update!M935</f>
        <v>5888.3880393173176</v>
      </c>
      <c r="N28" s="293">
        <f xml:space="preserve"> Update!N935</f>
        <v>5791.1596291387714</v>
      </c>
      <c r="O28" s="293">
        <f xml:space="preserve"> Update!O935</f>
        <v>0</v>
      </c>
      <c r="P28" s="293">
        <f xml:space="preserve"> Update!P935</f>
        <v>0</v>
      </c>
      <c r="Q28" s="293">
        <f xml:space="preserve"> Update!Q935</f>
        <v>0</v>
      </c>
      <c r="R28" s="192"/>
    </row>
    <row r="29" spans="1:18" hidden="1" outlineLevel="2">
      <c r="A29" s="183"/>
      <c r="B29" s="216"/>
      <c r="C29" s="185"/>
      <c r="D29" s="239" t="s">
        <v>719</v>
      </c>
      <c r="E29" s="181" t="str">
        <f xml:space="preserve"> Update!E936</f>
        <v>Total: Indexation on RCV - CPI(H) bf balance - nominal (year end prices)</v>
      </c>
      <c r="F29" s="293">
        <f xml:space="preserve"> Update!F936</f>
        <v>0</v>
      </c>
      <c r="G29" s="293">
        <f xml:space="preserve"> Update!G936</f>
        <v>0</v>
      </c>
      <c r="H29" s="293">
        <f xml:space="preserve"> Update!H936</f>
        <v>0</v>
      </c>
      <c r="I29" s="293">
        <f xml:space="preserve"> Update!I936</f>
        <v>0</v>
      </c>
      <c r="J29" s="293">
        <f xml:space="preserve"> Update!J936</f>
        <v>0</v>
      </c>
      <c r="K29" s="293">
        <f xml:space="preserve"> Update!K936</f>
        <v>0</v>
      </c>
      <c r="L29" s="293">
        <f xml:space="preserve"> Update!L936</f>
        <v>0</v>
      </c>
      <c r="M29" s="293">
        <f xml:space="preserve"> Update!M936</f>
        <v>47.527540247500511</v>
      </c>
      <c r="N29" s="293">
        <f xml:space="preserve"> Update!N936</f>
        <v>220.86487326480682</v>
      </c>
      <c r="O29" s="293">
        <f xml:space="preserve"> Update!O936</f>
        <v>0</v>
      </c>
      <c r="P29" s="293">
        <f xml:space="preserve"> Update!P936</f>
        <v>0</v>
      </c>
      <c r="Q29" s="293">
        <f xml:space="preserve"> Update!Q936</f>
        <v>0</v>
      </c>
      <c r="R29" s="192"/>
    </row>
    <row r="30" spans="1:18" hidden="1" outlineLevel="2">
      <c r="A30" s="183"/>
      <c r="B30" s="216"/>
      <c r="C30" s="185"/>
      <c r="D30" s="239" t="s">
        <v>631</v>
      </c>
      <c r="E30" s="181" t="str">
        <f xml:space="preserve"> Update!E937</f>
        <v>Total: RCV - CPI(H) bf depreciation - nominal (year end prices)</v>
      </c>
      <c r="F30" s="293">
        <f xml:space="preserve"> Update!F937</f>
        <v>0</v>
      </c>
      <c r="G30" s="293" t="str">
        <f xml:space="preserve"> Update!G937</f>
        <v>£m</v>
      </c>
      <c r="H30" s="293">
        <f xml:space="preserve"> Update!H937</f>
        <v>0</v>
      </c>
      <c r="I30" s="293">
        <f xml:space="preserve"> Update!I937</f>
        <v>0</v>
      </c>
      <c r="J30" s="293">
        <f xml:space="preserve"> Update!J937</f>
        <v>0</v>
      </c>
      <c r="K30" s="293">
        <f xml:space="preserve"> Update!K937</f>
        <v>0</v>
      </c>
      <c r="L30" s="293">
        <f xml:space="preserve"> Update!L937</f>
        <v>0</v>
      </c>
      <c r="M30" s="293">
        <f xml:space="preserve"> Update!M937</f>
        <v>274.80752880368607</v>
      </c>
      <c r="N30" s="293">
        <f xml:space="preserve"> Update!N937</f>
        <v>275.08937160984613</v>
      </c>
      <c r="O30" s="293">
        <f xml:space="preserve"> Update!O937</f>
        <v>0</v>
      </c>
      <c r="P30" s="293">
        <f xml:space="preserve"> Update!P937</f>
        <v>0</v>
      </c>
      <c r="Q30" s="293">
        <f xml:space="preserve"> Update!Q937</f>
        <v>0</v>
      </c>
      <c r="R30" s="192"/>
    </row>
    <row r="31" spans="1:18" hidden="1" outlineLevel="2">
      <c r="A31" s="183"/>
      <c r="B31" s="216"/>
      <c r="C31" s="185"/>
      <c r="D31" s="239" t="s">
        <v>631</v>
      </c>
      <c r="E31" s="181" t="str">
        <f xml:space="preserve"> Update!E938</f>
        <v>Total: Other adjustments CPI(H) - nominal (year end prices)</v>
      </c>
      <c r="F31" s="293">
        <f xml:space="preserve"> Update!F938</f>
        <v>0</v>
      </c>
      <c r="G31" s="293" t="str">
        <f xml:space="preserve"> Update!G938</f>
        <v>£m</v>
      </c>
      <c r="H31" s="293">
        <f xml:space="preserve"> Update!H938</f>
        <v>0</v>
      </c>
      <c r="I31" s="293">
        <f xml:space="preserve"> Update!I938</f>
        <v>0</v>
      </c>
      <c r="J31" s="293">
        <f xml:space="preserve"> Update!J938</f>
        <v>0</v>
      </c>
      <c r="K31" s="293">
        <f xml:space="preserve"> Update!K938</f>
        <v>0</v>
      </c>
      <c r="L31" s="293">
        <f xml:space="preserve"> Update!L938</f>
        <v>0</v>
      </c>
      <c r="M31" s="293">
        <f xml:space="preserve"> Update!M938</f>
        <v>0</v>
      </c>
      <c r="N31" s="293">
        <f xml:space="preserve"> Update!N938</f>
        <v>0</v>
      </c>
      <c r="O31" s="293">
        <f xml:space="preserve"> Update!O938</f>
        <v>0</v>
      </c>
      <c r="P31" s="293">
        <f xml:space="preserve"> Update!P938</f>
        <v>0</v>
      </c>
      <c r="Q31" s="293">
        <f xml:space="preserve"> Update!Q938</f>
        <v>0</v>
      </c>
      <c r="R31" s="192"/>
    </row>
    <row r="32" spans="1:18" hidden="1" outlineLevel="2">
      <c r="A32" s="183"/>
      <c r="B32" s="216"/>
      <c r="C32" s="185"/>
      <c r="D32" s="239"/>
      <c r="E32" s="181" t="str">
        <f xml:space="preserve"> Update!E939</f>
        <v>Total: Closing RCV (CPIH inflated RCV) - nominal (year end prices)</v>
      </c>
      <c r="F32" s="293">
        <f xml:space="preserve"> Update!F939</f>
        <v>0</v>
      </c>
      <c r="G32" s="293" t="str">
        <f xml:space="preserve"> Update!G939</f>
        <v>£m</v>
      </c>
      <c r="H32" s="293">
        <f xml:space="preserve"> Update!H939</f>
        <v>0</v>
      </c>
      <c r="I32" s="293">
        <f xml:space="preserve"> Update!I939</f>
        <v>0</v>
      </c>
      <c r="J32" s="293">
        <f xml:space="preserve"> Update!J939</f>
        <v>0</v>
      </c>
      <c r="K32" s="293">
        <f xml:space="preserve"> Update!K939</f>
        <v>0</v>
      </c>
      <c r="L32" s="293">
        <f xml:space="preserve"> Update!L939</f>
        <v>5876.3940924406415</v>
      </c>
      <c r="M32" s="293">
        <f xml:space="preserve"> Update!M939</f>
        <v>5661.1080507611259</v>
      </c>
      <c r="N32" s="293">
        <f xml:space="preserve"> Update!N939</f>
        <v>5736.9351307937322</v>
      </c>
      <c r="O32" s="293">
        <f xml:space="preserve"> Update!O939</f>
        <v>0</v>
      </c>
      <c r="P32" s="293">
        <f xml:space="preserve"> Update!P939</f>
        <v>0</v>
      </c>
      <c r="Q32" s="293">
        <f xml:space="preserve"> Update!Q939</f>
        <v>0</v>
      </c>
      <c r="R32" s="192"/>
    </row>
    <row r="33" spans="1:18" hidden="1" outlineLevel="2">
      <c r="A33" s="237"/>
      <c r="B33" s="241"/>
      <c r="C33" s="238"/>
      <c r="D33" s="239"/>
      <c r="E33" s="196"/>
      <c r="F33" s="398"/>
      <c r="G33" s="398"/>
      <c r="H33" s="398"/>
      <c r="I33" s="398"/>
      <c r="J33" s="398"/>
      <c r="K33" s="398"/>
      <c r="L33" s="398"/>
      <c r="M33" s="398"/>
      <c r="N33" s="398"/>
      <c r="O33" s="398"/>
      <c r="P33" s="398"/>
      <c r="Q33" s="398"/>
      <c r="R33" s="192"/>
    </row>
    <row r="34" spans="1:18" hidden="1" outlineLevel="2">
      <c r="A34" s="237"/>
      <c r="B34" s="241" t="s">
        <v>1306</v>
      </c>
      <c r="C34" s="238"/>
      <c r="D34" s="239"/>
      <c r="E34" s="196"/>
      <c r="F34" s="398"/>
      <c r="G34" s="398"/>
      <c r="H34" s="398"/>
      <c r="I34" s="398"/>
      <c r="J34" s="398"/>
      <c r="K34" s="398"/>
      <c r="L34" s="398"/>
      <c r="M34" s="398"/>
      <c r="N34" s="398"/>
      <c r="O34" s="398"/>
      <c r="P34" s="398"/>
      <c r="Q34" s="398"/>
      <c r="R34" s="192"/>
    </row>
    <row r="35" spans="1:18" hidden="1" outlineLevel="2">
      <c r="A35" s="237"/>
      <c r="B35" s="241"/>
      <c r="C35" s="238"/>
      <c r="D35" s="239"/>
      <c r="E35" s="196"/>
      <c r="F35" s="398"/>
      <c r="G35" s="398"/>
      <c r="H35" s="398"/>
      <c r="I35" s="398"/>
      <c r="J35" s="398"/>
      <c r="K35" s="398"/>
      <c r="L35" s="398"/>
      <c r="M35" s="398"/>
      <c r="N35" s="398"/>
      <c r="O35" s="398"/>
      <c r="P35" s="398"/>
      <c r="Q35" s="398"/>
      <c r="R35" s="192"/>
    </row>
    <row r="36" spans="1:18" hidden="1" outlineLevel="2">
      <c r="A36" s="183"/>
      <c r="B36" s="216"/>
      <c r="C36" s="185"/>
      <c r="D36" s="239"/>
      <c r="E36" s="181" t="str">
        <f xml:space="preserve"> Update!E941</f>
        <v>Total: Opening RCV (Post 2020 investment RCV) - nominal (year end prices)</v>
      </c>
      <c r="F36" s="293">
        <f xml:space="preserve"> Update!F941</f>
        <v>0</v>
      </c>
      <c r="G36" s="293" t="str">
        <f xml:space="preserve"> Update!G941</f>
        <v>£m</v>
      </c>
      <c r="H36" s="293">
        <f xml:space="preserve"> Update!H941</f>
        <v>0</v>
      </c>
      <c r="I36" s="293">
        <f xml:space="preserve"> Update!I941</f>
        <v>0</v>
      </c>
      <c r="J36" s="293">
        <f xml:space="preserve"> Update!J941</f>
        <v>0</v>
      </c>
      <c r="K36" s="293">
        <f xml:space="preserve"> Update!K941</f>
        <v>0</v>
      </c>
      <c r="L36" s="293">
        <f xml:space="preserve"> Update!L941</f>
        <v>0</v>
      </c>
      <c r="M36" s="293">
        <f xml:space="preserve"> Update!M941</f>
        <v>0</v>
      </c>
      <c r="N36" s="293">
        <f xml:space="preserve"> Update!N941</f>
        <v>424.3047042641316</v>
      </c>
      <c r="O36" s="293">
        <f xml:space="preserve"> Update!O941</f>
        <v>0</v>
      </c>
      <c r="P36" s="293">
        <f xml:space="preserve"> Update!P941</f>
        <v>0</v>
      </c>
      <c r="Q36" s="293">
        <f xml:space="preserve"> Update!Q941</f>
        <v>0</v>
      </c>
      <c r="R36" s="192"/>
    </row>
    <row r="37" spans="1:18" hidden="1" outlineLevel="2">
      <c r="A37" s="183"/>
      <c r="B37" s="216"/>
      <c r="C37" s="185"/>
      <c r="D37" s="239" t="s">
        <v>719</v>
      </c>
      <c r="E37" s="181" t="str">
        <f xml:space="preserve"> Update!E942</f>
        <v>Total: Indexation on RCV - additions bf balance - nominal (year end prices)</v>
      </c>
      <c r="F37" s="293">
        <f xml:space="preserve"> Update!F942</f>
        <v>0</v>
      </c>
      <c r="G37" s="293">
        <f xml:space="preserve"> Update!G942</f>
        <v>0</v>
      </c>
      <c r="H37" s="293">
        <f xml:space="preserve"> Update!H942</f>
        <v>0</v>
      </c>
      <c r="I37" s="293">
        <f xml:space="preserve"> Update!I942</f>
        <v>0</v>
      </c>
      <c r="J37" s="293">
        <f xml:space="preserve"> Update!J942</f>
        <v>0</v>
      </c>
      <c r="K37" s="293">
        <f xml:space="preserve"> Update!K942</f>
        <v>0</v>
      </c>
      <c r="L37" s="293">
        <f xml:space="preserve"> Update!L942</f>
        <v>0</v>
      </c>
      <c r="M37" s="293">
        <f xml:space="preserve"> Update!M942</f>
        <v>0</v>
      </c>
      <c r="N37" s="293">
        <f xml:space="preserve"> Update!N942</f>
        <v>16.182252041789319</v>
      </c>
      <c r="O37" s="293">
        <f xml:space="preserve"> Update!O942</f>
        <v>0</v>
      </c>
      <c r="P37" s="293">
        <f xml:space="preserve"> Update!P942</f>
        <v>0</v>
      </c>
      <c r="Q37" s="293">
        <f xml:space="preserve"> Update!Q942</f>
        <v>0</v>
      </c>
      <c r="R37" s="192"/>
    </row>
    <row r="38" spans="1:18" hidden="1" outlineLevel="2">
      <c r="A38" s="183"/>
      <c r="B38" s="216"/>
      <c r="C38" s="185"/>
      <c r="D38" s="239" t="s">
        <v>719</v>
      </c>
      <c r="E38" s="181" t="str">
        <f xml:space="preserve"> Update!E943</f>
        <v>Total: Water resources: Non-PAYG Totex - nominal (year end prices)</v>
      </c>
      <c r="F38" s="293">
        <f xml:space="preserve"> Update!F943</f>
        <v>0</v>
      </c>
      <c r="G38" s="293" t="str">
        <f xml:space="preserve"> Update!G943</f>
        <v>£m</v>
      </c>
      <c r="H38" s="293">
        <f xml:space="preserve"> Update!H943</f>
        <v>0</v>
      </c>
      <c r="I38" s="293">
        <f xml:space="preserve"> Update!I943</f>
        <v>0</v>
      </c>
      <c r="J38" s="293">
        <f xml:space="preserve"> Update!J943</f>
        <v>0</v>
      </c>
      <c r="K38" s="293">
        <f xml:space="preserve"> Update!K943</f>
        <v>0</v>
      </c>
      <c r="L38" s="293">
        <f xml:space="preserve"> Update!L943</f>
        <v>0</v>
      </c>
      <c r="M38" s="293">
        <f xml:space="preserve"> Update!M943</f>
        <v>425.09585491400844</v>
      </c>
      <c r="N38" s="293">
        <f xml:space="preserve"> Update!N943</f>
        <v>455.55776162527599</v>
      </c>
      <c r="O38" s="293">
        <f xml:space="preserve"> Update!O943</f>
        <v>0</v>
      </c>
      <c r="P38" s="293">
        <f xml:space="preserve"> Update!P943</f>
        <v>0</v>
      </c>
      <c r="Q38" s="293">
        <f xml:space="preserve"> Update!Q943</f>
        <v>0</v>
      </c>
      <c r="R38" s="192"/>
    </row>
    <row r="39" spans="1:18" hidden="1" outlineLevel="2">
      <c r="A39" s="183"/>
      <c r="B39" s="216"/>
      <c r="C39" s="185"/>
      <c r="D39" s="239" t="s">
        <v>631</v>
      </c>
      <c r="E39" s="181" t="str">
        <f xml:space="preserve"> Update!E944</f>
        <v>Total: RCV additions depreciation - nominal (year end prices) POS</v>
      </c>
      <c r="F39" s="293">
        <f xml:space="preserve"> Update!F944</f>
        <v>0</v>
      </c>
      <c r="G39" s="293" t="str">
        <f xml:space="preserve"> Update!G944</f>
        <v>£m</v>
      </c>
      <c r="H39" s="293">
        <f xml:space="preserve"> Update!H944</f>
        <v>0</v>
      </c>
      <c r="I39" s="293">
        <f xml:space="preserve"> Update!I944</f>
        <v>0</v>
      </c>
      <c r="J39" s="293">
        <f xml:space="preserve"> Update!J944</f>
        <v>0</v>
      </c>
      <c r="K39" s="293">
        <f xml:space="preserve"> Update!K944</f>
        <v>0</v>
      </c>
      <c r="L39" s="293">
        <f xml:space="preserve"> Update!L944</f>
        <v>0</v>
      </c>
      <c r="M39" s="293">
        <f xml:space="preserve"> Update!M944</f>
        <v>10.319725242253053</v>
      </c>
      <c r="N39" s="293">
        <f xml:space="preserve"> Update!N944</f>
        <v>32.25731626847395</v>
      </c>
      <c r="O39" s="293">
        <f xml:space="preserve"> Update!O944</f>
        <v>0</v>
      </c>
      <c r="P39" s="293">
        <f xml:space="preserve"> Update!P944</f>
        <v>0</v>
      </c>
      <c r="Q39" s="293">
        <f xml:space="preserve"> Update!Q944</f>
        <v>0</v>
      </c>
      <c r="R39" s="192"/>
    </row>
    <row r="40" spans="1:18" hidden="1" outlineLevel="2">
      <c r="A40" s="183"/>
      <c r="B40" s="216"/>
      <c r="C40" s="185"/>
      <c r="D40" s="239"/>
      <c r="E40" s="181" t="str">
        <f xml:space="preserve"> Update!E945</f>
        <v>Total: Closing RCV (Post 2020 investment RCV) - nominal (year end prices)</v>
      </c>
      <c r="F40" s="293">
        <f xml:space="preserve"> Update!F945</f>
        <v>0</v>
      </c>
      <c r="G40" s="293" t="str">
        <f xml:space="preserve"> Update!G945</f>
        <v>£m</v>
      </c>
      <c r="H40" s="293">
        <f xml:space="preserve"> Update!H945</f>
        <v>0</v>
      </c>
      <c r="I40" s="293">
        <f xml:space="preserve"> Update!I945</f>
        <v>0</v>
      </c>
      <c r="J40" s="293">
        <f xml:space="preserve"> Update!J945</f>
        <v>0</v>
      </c>
      <c r="K40" s="293">
        <f xml:space="preserve"> Update!K945</f>
        <v>0</v>
      </c>
      <c r="L40" s="293">
        <f xml:space="preserve"> Update!L945</f>
        <v>0</v>
      </c>
      <c r="M40" s="293">
        <f xml:space="preserve"> Update!M945</f>
        <v>414.77612967175543</v>
      </c>
      <c r="N40" s="293">
        <f xml:space="preserve"> Update!N945</f>
        <v>863.78740166272291</v>
      </c>
      <c r="O40" s="293">
        <f xml:space="preserve"> Update!O945</f>
        <v>0</v>
      </c>
      <c r="P40" s="293">
        <f xml:space="preserve"> Update!P945</f>
        <v>0</v>
      </c>
      <c r="Q40" s="293">
        <f xml:space="preserve"> Update!Q945</f>
        <v>0</v>
      </c>
      <c r="R40" s="192"/>
    </row>
    <row r="41" spans="1:18" hidden="1" outlineLevel="1">
      <c r="A41" s="306"/>
      <c r="B41" s="307"/>
      <c r="C41" s="308"/>
      <c r="D41" s="250"/>
      <c r="E41" s="309"/>
      <c r="F41" s="397"/>
      <c r="G41" s="397"/>
      <c r="H41" s="397"/>
      <c r="I41" s="397"/>
      <c r="J41" s="397"/>
      <c r="K41" s="397"/>
      <c r="L41" s="397"/>
      <c r="M41" s="397"/>
      <c r="N41" s="397"/>
      <c r="O41" s="397"/>
      <c r="P41" s="397"/>
      <c r="Q41" s="397"/>
      <c r="R41" s="192"/>
    </row>
    <row r="42" spans="1:18" hidden="1" outlineLevel="1" collapsed="1">
      <c r="A42" s="306"/>
      <c r="B42" s="307" t="s">
        <v>1307</v>
      </c>
      <c r="C42" s="308"/>
      <c r="D42" s="250"/>
      <c r="E42" s="309"/>
      <c r="F42" s="397"/>
      <c r="G42" s="397"/>
      <c r="H42" s="397"/>
      <c r="I42" s="397"/>
      <c r="J42" s="397"/>
      <c r="K42" s="397"/>
      <c r="L42" s="397"/>
      <c r="M42" s="397"/>
      <c r="N42" s="397"/>
      <c r="O42" s="397"/>
      <c r="P42" s="397"/>
      <c r="Q42" s="397"/>
      <c r="R42" s="192"/>
    </row>
    <row r="43" spans="1:18" hidden="1" outlineLevel="2">
      <c r="A43" s="306"/>
      <c r="B43" s="307"/>
      <c r="C43" s="308"/>
      <c r="D43" s="250"/>
      <c r="E43" s="309"/>
      <c r="F43" s="397"/>
      <c r="G43" s="397"/>
      <c r="H43" s="397"/>
      <c r="I43" s="397"/>
      <c r="J43" s="397"/>
      <c r="K43" s="397"/>
      <c r="L43" s="397"/>
      <c r="M43" s="397"/>
      <c r="N43" s="397"/>
      <c r="O43" s="397"/>
      <c r="P43" s="397"/>
      <c r="Q43" s="397"/>
      <c r="R43" s="192"/>
    </row>
    <row r="44" spans="1:18" hidden="1" outlineLevel="2">
      <c r="A44" s="157"/>
      <c r="B44" s="158"/>
      <c r="C44" s="159"/>
      <c r="D44" s="250"/>
      <c r="E44" s="155" t="str">
        <f xml:space="preserve"> Update!E954</f>
        <v>Total: Average RPI inflated RCV (year average) - nominal (year average prices)</v>
      </c>
      <c r="F44" s="401">
        <f xml:space="preserve"> Update!F954</f>
        <v>0</v>
      </c>
      <c r="G44" s="401" t="str">
        <f xml:space="preserve"> Update!G954</f>
        <v>£m</v>
      </c>
      <c r="H44" s="401">
        <f xml:space="preserve"> Update!H954</f>
        <v>0</v>
      </c>
      <c r="I44" s="401">
        <f xml:space="preserve"> Update!I954</f>
        <v>0</v>
      </c>
      <c r="J44" s="401">
        <f xml:space="preserve"> Update!J954</f>
        <v>0</v>
      </c>
      <c r="K44" s="401">
        <f xml:space="preserve"> Update!K954</f>
        <v>0</v>
      </c>
      <c r="L44" s="401">
        <f xml:space="preserve"> Update!L954</f>
        <v>0</v>
      </c>
      <c r="M44" s="401">
        <f xml:space="preserve"> Update!M954</f>
        <v>5741.5644564649119</v>
      </c>
      <c r="N44" s="401">
        <f xml:space="preserve"> Update!N954</f>
        <v>5732.9053305169646</v>
      </c>
      <c r="O44" s="401">
        <f xml:space="preserve"> Update!O954</f>
        <v>0</v>
      </c>
      <c r="P44" s="401">
        <f xml:space="preserve"> Update!P954</f>
        <v>0</v>
      </c>
      <c r="Q44" s="401">
        <f xml:space="preserve"> Update!Q954</f>
        <v>0</v>
      </c>
      <c r="R44" s="192"/>
    </row>
    <row r="45" spans="1:18" hidden="1" outlineLevel="2">
      <c r="A45" s="157"/>
      <c r="B45" s="158"/>
      <c r="C45" s="159"/>
      <c r="D45" s="250"/>
      <c r="E45" s="155" t="str">
        <f xml:space="preserve"> Update!E955</f>
        <v>Total: Average CPIH inflated RCV (year average) - nominal (year average prices)</v>
      </c>
      <c r="F45" s="401">
        <f xml:space="preserve"> Update!F955</f>
        <v>0</v>
      </c>
      <c r="G45" s="401" t="str">
        <f xml:space="preserve"> Update!G955</f>
        <v>£m</v>
      </c>
      <c r="H45" s="401">
        <f xml:space="preserve"> Update!H955</f>
        <v>0</v>
      </c>
      <c r="I45" s="401">
        <f xml:space="preserve"> Update!I955</f>
        <v>0</v>
      </c>
      <c r="J45" s="401">
        <f xml:space="preserve"> Update!J955</f>
        <v>0</v>
      </c>
      <c r="K45" s="401">
        <f xml:space="preserve"> Update!K955</f>
        <v>0</v>
      </c>
      <c r="L45" s="401">
        <f xml:space="preserve"> Update!L955</f>
        <v>0</v>
      </c>
      <c r="M45" s="401">
        <f xml:space="preserve"> Update!M955</f>
        <v>5767.2375566642941</v>
      </c>
      <c r="N45" s="401">
        <f xml:space="preserve"> Update!N955</f>
        <v>5703.8761824399253</v>
      </c>
      <c r="O45" s="401">
        <f xml:space="preserve"> Update!O955</f>
        <v>0</v>
      </c>
      <c r="P45" s="401">
        <f xml:space="preserve"> Update!P955</f>
        <v>0</v>
      </c>
      <c r="Q45" s="401">
        <f xml:space="preserve"> Update!Q955</f>
        <v>0</v>
      </c>
      <c r="R45" s="192"/>
    </row>
    <row r="46" spans="1:18" hidden="1" outlineLevel="2">
      <c r="A46" s="157"/>
      <c r="B46" s="158"/>
      <c r="C46" s="159"/>
      <c r="D46" s="250"/>
      <c r="E46" s="155" t="str">
        <f xml:space="preserve"> Update!E956</f>
        <v>Total: Average post 2020 investment RCV (year average) - nominal (year average prices)</v>
      </c>
      <c r="F46" s="401">
        <f xml:space="preserve"> Update!F956</f>
        <v>0</v>
      </c>
      <c r="G46" s="401" t="str">
        <f xml:space="preserve"> Update!G956</f>
        <v>£m</v>
      </c>
      <c r="H46" s="401">
        <f xml:space="preserve"> Update!H956</f>
        <v>0</v>
      </c>
      <c r="I46" s="401">
        <f xml:space="preserve"> Update!I956</f>
        <v>0</v>
      </c>
      <c r="J46" s="401">
        <f xml:space="preserve"> Update!J956</f>
        <v>0</v>
      </c>
      <c r="K46" s="401">
        <f xml:space="preserve"> Update!K956</f>
        <v>0</v>
      </c>
      <c r="L46" s="401">
        <f xml:space="preserve"> Update!L956</f>
        <v>0</v>
      </c>
      <c r="M46" s="401">
        <f xml:space="preserve"> Update!M956</f>
        <v>206.2695178438276</v>
      </c>
      <c r="N46" s="401">
        <f xml:space="preserve"> Update!N956</f>
        <v>633.1981450309861</v>
      </c>
      <c r="O46" s="401">
        <f xml:space="preserve"> Update!O956</f>
        <v>0</v>
      </c>
      <c r="P46" s="401">
        <f xml:space="preserve"> Update!P956</f>
        <v>0</v>
      </c>
      <c r="Q46" s="401">
        <f xml:space="preserve"> Update!Q956</f>
        <v>0</v>
      </c>
      <c r="R46" s="192"/>
    </row>
    <row r="47" spans="1:18" hidden="1" outlineLevel="2">
      <c r="A47" s="157"/>
      <c r="B47" s="158"/>
      <c r="C47" s="159"/>
      <c r="D47" s="250"/>
      <c r="E47" s="155" t="str">
        <f xml:space="preserve"> Update!E957</f>
        <v>Total: Average total RCV (year average) - nominal (year average prices)</v>
      </c>
      <c r="F47" s="401">
        <f xml:space="preserve"> Update!F957</f>
        <v>0</v>
      </c>
      <c r="G47" s="401" t="str">
        <f xml:space="preserve"> Update!G957</f>
        <v>£m</v>
      </c>
      <c r="H47" s="401">
        <f xml:space="preserve"> Update!H957</f>
        <v>0</v>
      </c>
      <c r="I47" s="401">
        <f xml:space="preserve"> Update!I957</f>
        <v>0</v>
      </c>
      <c r="J47" s="401">
        <f xml:space="preserve"> Update!J957</f>
        <v>0</v>
      </c>
      <c r="K47" s="401">
        <f xml:space="preserve"> Update!K957</f>
        <v>0</v>
      </c>
      <c r="L47" s="401">
        <f xml:space="preserve"> Update!L957</f>
        <v>0</v>
      </c>
      <c r="M47" s="401">
        <f xml:space="preserve"> Update!M957</f>
        <v>11715.071530973035</v>
      </c>
      <c r="N47" s="401">
        <f xml:space="preserve"> Update!N957</f>
        <v>12069.979657987877</v>
      </c>
      <c r="O47" s="401">
        <f xml:space="preserve"> Update!O957</f>
        <v>0</v>
      </c>
      <c r="P47" s="401">
        <f xml:space="preserve"> Update!P957</f>
        <v>0</v>
      </c>
      <c r="Q47" s="401">
        <f xml:space="preserve"> Update!Q957</f>
        <v>0</v>
      </c>
      <c r="R47" s="192"/>
    </row>
    <row r="48" spans="1:18" hidden="1" outlineLevel="1">
      <c r="A48" s="306"/>
      <c r="B48" s="307"/>
      <c r="C48" s="308"/>
      <c r="D48" s="250"/>
      <c r="E48" s="309"/>
      <c r="F48" s="310"/>
      <c r="G48" s="310"/>
      <c r="H48" s="310"/>
      <c r="I48" s="310"/>
      <c r="J48" s="310"/>
      <c r="K48" s="310"/>
      <c r="L48" s="310"/>
      <c r="M48" s="310"/>
      <c r="N48" s="310"/>
      <c r="O48" s="310"/>
      <c r="P48" s="310"/>
      <c r="Q48" s="310"/>
      <c r="R48" s="192"/>
    </row>
    <row r="49" spans="1:20" s="310" customFormat="1" hidden="1" outlineLevel="1" collapsed="1">
      <c r="A49" s="306"/>
      <c r="B49" s="85" t="s">
        <v>1308</v>
      </c>
      <c r="C49" s="308"/>
      <c r="D49" s="250"/>
      <c r="E49" s="309"/>
      <c r="R49" s="240"/>
    </row>
    <row r="50" spans="1:20" s="310" customFormat="1" hidden="1" outlineLevel="2">
      <c r="A50" s="306"/>
      <c r="B50" s="85"/>
      <c r="C50" s="308"/>
      <c r="D50" s="250"/>
      <c r="E50" s="309"/>
      <c r="R50" s="240"/>
    </row>
    <row r="51" spans="1:20" s="187" customFormat="1" hidden="1" outlineLevel="2">
      <c r="A51" s="183"/>
      <c r="B51" s="158"/>
      <c r="C51" s="185"/>
      <c r="D51" s="239"/>
      <c r="E51" s="181" t="str">
        <f xml:space="preserve"> Inp!E$206</f>
        <v>Regulatory equity notional (PR19FD)</v>
      </c>
      <c r="F51" s="181">
        <f xml:space="preserve"> Inp!F$206</f>
        <v>0</v>
      </c>
      <c r="G51" s="181" t="str">
        <f xml:space="preserve"> Inp!G$206</f>
        <v>%</v>
      </c>
      <c r="H51" s="181">
        <f xml:space="preserve"> Inp!H$206</f>
        <v>0</v>
      </c>
      <c r="I51" s="181">
        <f xml:space="preserve"> Inp!I$206</f>
        <v>0</v>
      </c>
      <c r="J51" s="291">
        <f xml:space="preserve"> Inp!J$206</f>
        <v>0</v>
      </c>
      <c r="K51" s="291">
        <f xml:space="preserve"> Inp!K$206</f>
        <v>0</v>
      </c>
      <c r="L51" s="291">
        <f xml:space="preserve"> Inp!L$206</f>
        <v>0</v>
      </c>
      <c r="M51" s="291">
        <f xml:space="preserve"> Inp!M$206</f>
        <v>0.4</v>
      </c>
      <c r="N51" s="291">
        <f xml:space="preserve"> Inp!N$206</f>
        <v>0.4</v>
      </c>
      <c r="O51" s="291">
        <f xml:space="preserve"> Inp!O$206</f>
        <v>0.4</v>
      </c>
      <c r="P51" s="291">
        <f xml:space="preserve"> Inp!P$206</f>
        <v>0.4</v>
      </c>
      <c r="Q51" s="291">
        <f xml:space="preserve"> Inp!Q$206</f>
        <v>0.4</v>
      </c>
    </row>
    <row r="52" spans="1:20" s="161" customFormat="1" hidden="1" outlineLevel="2">
      <c r="A52" s="157"/>
      <c r="B52" s="158"/>
      <c r="C52" s="159"/>
      <c r="D52" s="250"/>
      <c r="E52" s="155" t="str">
        <f xml:space="preserve"> Update!E994</f>
        <v>Total: Notional equity - real (2017-18 prices)</v>
      </c>
      <c r="F52" s="401">
        <f xml:space="preserve"> Update!F994</f>
        <v>0</v>
      </c>
      <c r="G52" s="401" t="str">
        <f xml:space="preserve"> Update!G994</f>
        <v>£m</v>
      </c>
      <c r="H52" s="401">
        <f xml:space="preserve"> Update!H994</f>
        <v>0</v>
      </c>
      <c r="I52" s="401">
        <f xml:space="preserve"> Update!I994</f>
        <v>0</v>
      </c>
      <c r="J52" s="401">
        <f xml:space="preserve"> Update!J994</f>
        <v>0</v>
      </c>
      <c r="K52" s="401">
        <f xml:space="preserve"> Update!K994</f>
        <v>0</v>
      </c>
      <c r="L52" s="401">
        <f xml:space="preserve"> Update!L994</f>
        <v>0</v>
      </c>
      <c r="M52" s="401">
        <f xml:space="preserve"> Update!M994</f>
        <v>4475.9393436599321</v>
      </c>
      <c r="N52" s="401">
        <f xml:space="preserve"> Update!N994</f>
        <v>4448.1262885751103</v>
      </c>
      <c r="O52" s="401">
        <f xml:space="preserve"> Update!O994</f>
        <v>0</v>
      </c>
      <c r="P52" s="401">
        <f xml:space="preserve"> Update!P994</f>
        <v>0</v>
      </c>
      <c r="Q52" s="401">
        <f xml:space="preserve"> Update!Q994</f>
        <v>0</v>
      </c>
      <c r="R52" s="187"/>
    </row>
    <row r="53" spans="1:20" s="310" customFormat="1" hidden="1" outlineLevel="1">
      <c r="A53" s="306"/>
      <c r="B53" s="307"/>
      <c r="C53" s="308"/>
      <c r="D53" s="250"/>
      <c r="E53" s="309"/>
      <c r="F53" s="309"/>
      <c r="G53" s="309"/>
      <c r="H53" s="309"/>
      <c r="I53" s="309"/>
      <c r="J53" s="309"/>
      <c r="K53" s="309"/>
      <c r="L53" s="309"/>
      <c r="M53" s="309"/>
      <c r="N53" s="309"/>
      <c r="O53" s="309"/>
      <c r="P53" s="309"/>
      <c r="Q53" s="309"/>
      <c r="R53" s="240"/>
    </row>
    <row r="54" spans="1:20" s="310" customFormat="1" hidden="1" outlineLevel="1" collapsed="1">
      <c r="A54" s="306"/>
      <c r="B54" s="304" t="s">
        <v>1309</v>
      </c>
      <c r="C54" s="308"/>
      <c r="D54" s="250"/>
      <c r="E54" s="309"/>
      <c r="F54" s="309"/>
      <c r="G54" s="309"/>
      <c r="H54" s="309"/>
      <c r="I54" s="309"/>
      <c r="J54" s="309"/>
      <c r="K54" s="309"/>
      <c r="L54" s="309"/>
      <c r="M54" s="309"/>
      <c r="N54" s="309"/>
      <c r="O54" s="309"/>
      <c r="P54" s="309"/>
      <c r="Q54" s="309"/>
      <c r="R54" s="240"/>
    </row>
    <row r="55" spans="1:20" s="310" customFormat="1" hidden="1" outlineLevel="2">
      <c r="A55" s="306"/>
      <c r="B55" s="304"/>
      <c r="C55" s="308"/>
      <c r="D55" s="250"/>
      <c r="E55" s="309"/>
      <c r="F55" s="309"/>
      <c r="G55" s="309"/>
      <c r="H55" s="309"/>
      <c r="I55" s="309"/>
      <c r="J55" s="309"/>
      <c r="K55" s="309"/>
      <c r="L55" s="309"/>
      <c r="M55" s="309"/>
      <c r="N55" s="309"/>
      <c r="O55" s="309"/>
      <c r="P55" s="309"/>
      <c r="Q55" s="309"/>
      <c r="R55" s="240"/>
    </row>
    <row r="56" spans="1:20" s="187" customFormat="1" hidden="1" outlineLevel="2">
      <c r="A56" s="183"/>
      <c r="B56" s="158"/>
      <c r="C56" s="185"/>
      <c r="D56" s="239"/>
      <c r="E56" s="181" t="str">
        <f xml:space="preserve"> Inp!E$214</f>
        <v>Regulatory equity actual</v>
      </c>
      <c r="F56" s="181">
        <f xml:space="preserve"> Inp!F$214</f>
        <v>0</v>
      </c>
      <c r="G56" s="181" t="str">
        <f xml:space="preserve"> Inp!G$214</f>
        <v>%</v>
      </c>
      <c r="H56" s="181">
        <f xml:space="preserve"> Inp!H$214</f>
        <v>0</v>
      </c>
      <c r="I56" s="181">
        <f xml:space="preserve"> Inp!I$214</f>
        <v>0</v>
      </c>
      <c r="J56" s="291">
        <f xml:space="preserve"> Inp!J$214</f>
        <v>0</v>
      </c>
      <c r="K56" s="291">
        <f xml:space="preserve"> Inp!K$214</f>
        <v>0</v>
      </c>
      <c r="L56" s="291">
        <f xml:space="preserve"> Inp!L$214</f>
        <v>0</v>
      </c>
      <c r="M56" s="291">
        <f xml:space="preserve"> Inp!M$214</f>
        <v>0.33494999999999997</v>
      </c>
      <c r="N56" s="291">
        <f xml:space="preserve"> Inp!N$214</f>
        <v>0</v>
      </c>
      <c r="O56" s="291">
        <f xml:space="preserve"> Inp!O$214</f>
        <v>0</v>
      </c>
      <c r="P56" s="291">
        <f xml:space="preserve"> Inp!P$214</f>
        <v>0</v>
      </c>
      <c r="Q56" s="291">
        <f xml:space="preserve"> Inp!Q$214</f>
        <v>0</v>
      </c>
    </row>
    <row r="57" spans="1:20" s="161" customFormat="1" hidden="1" outlineLevel="2">
      <c r="A57" s="157"/>
      <c r="B57" s="158"/>
      <c r="C57" s="159"/>
      <c r="D57" s="250"/>
      <c r="E57" s="155" t="str">
        <f xml:space="preserve"> Update!E1014</f>
        <v>Total: Actual equity - real (2017-18 prices)</v>
      </c>
      <c r="F57" s="401">
        <f xml:space="preserve"> Update!F1014</f>
        <v>0</v>
      </c>
      <c r="G57" s="401" t="str">
        <f xml:space="preserve"> Update!G1014</f>
        <v>£m</v>
      </c>
      <c r="H57" s="401">
        <f xml:space="preserve"> Update!H1014</f>
        <v>0</v>
      </c>
      <c r="I57" s="401">
        <f xml:space="preserve"> Update!I1014</f>
        <v>0</v>
      </c>
      <c r="J57" s="401">
        <f xml:space="preserve"> Update!J1014</f>
        <v>0</v>
      </c>
      <c r="K57" s="401">
        <f xml:space="preserve"> Update!K1014</f>
        <v>0</v>
      </c>
      <c r="L57" s="401">
        <f xml:space="preserve"> Update!L1014</f>
        <v>0</v>
      </c>
      <c r="M57" s="401">
        <f xml:space="preserve"> Update!M1014</f>
        <v>3748.0397078972351</v>
      </c>
      <c r="N57" s="401">
        <f xml:space="preserve"> Update!N1014</f>
        <v>0</v>
      </c>
      <c r="O57" s="401">
        <f xml:space="preserve"> Update!O1014</f>
        <v>0</v>
      </c>
      <c r="P57" s="401">
        <f xml:space="preserve"> Update!P1014</f>
        <v>0</v>
      </c>
      <c r="Q57" s="401">
        <f xml:space="preserve"> Update!Q1014</f>
        <v>0</v>
      </c>
      <c r="R57" s="187"/>
    </row>
    <row r="58" spans="1:20" s="310" customFormat="1" hidden="1" outlineLevel="1">
      <c r="A58" s="306"/>
      <c r="B58" s="307"/>
      <c r="C58" s="308"/>
      <c r="D58" s="250"/>
      <c r="E58" s="309"/>
      <c r="F58" s="309"/>
      <c r="G58" s="309"/>
      <c r="H58" s="309"/>
      <c r="I58" s="309"/>
      <c r="J58" s="309"/>
      <c r="K58" s="309"/>
      <c r="L58" s="309"/>
      <c r="M58" s="309"/>
      <c r="N58" s="309"/>
      <c r="O58" s="309"/>
      <c r="P58" s="309"/>
      <c r="Q58" s="309"/>
      <c r="R58" s="240"/>
    </row>
    <row r="59" spans="1:20" s="240" customFormat="1" hidden="1" outlineLevel="1" collapsed="1">
      <c r="A59" s="237"/>
      <c r="B59" s="304" t="s">
        <v>1310</v>
      </c>
      <c r="C59" s="238"/>
      <c r="D59" s="239"/>
      <c r="E59" s="196"/>
      <c r="F59" s="196"/>
      <c r="G59" s="196"/>
      <c r="H59" s="196"/>
      <c r="I59" s="196"/>
      <c r="J59" s="196"/>
      <c r="K59" s="196"/>
      <c r="L59" s="196"/>
      <c r="M59" s="196"/>
      <c r="N59" s="196"/>
      <c r="O59" s="196"/>
      <c r="P59" s="196"/>
      <c r="Q59" s="196"/>
    </row>
    <row r="60" spans="1:20" s="240" customFormat="1" hidden="1" outlineLevel="2">
      <c r="A60" s="237"/>
      <c r="B60" s="241"/>
      <c r="C60" s="238"/>
      <c r="D60" s="239"/>
      <c r="E60" s="196"/>
      <c r="F60" s="196"/>
      <c r="G60" s="196"/>
      <c r="H60" s="267"/>
      <c r="I60" s="267"/>
      <c r="J60" s="267"/>
      <c r="K60" s="267"/>
      <c r="L60" s="267"/>
      <c r="M60" s="267"/>
      <c r="N60" s="267"/>
      <c r="O60" s="267"/>
      <c r="P60" s="267"/>
      <c r="Q60" s="267"/>
    </row>
    <row r="61" spans="1:20" s="187" customFormat="1" hidden="1" outlineLevel="2">
      <c r="A61" s="183"/>
      <c r="B61" s="216"/>
      <c r="C61" s="185"/>
      <c r="D61" s="186"/>
      <c r="E61" s="181" t="str">
        <f xml:space="preserve"> Update!E$1033</f>
        <v>Total: Annual RCV indexation</v>
      </c>
      <c r="F61" s="181">
        <f xml:space="preserve"> Update!F$1033</f>
        <v>0</v>
      </c>
      <c r="G61" s="181" t="str">
        <f xml:space="preserve"> Update!G$1033</f>
        <v>%</v>
      </c>
      <c r="H61" s="291">
        <f xml:space="preserve"> Update!H$1033</f>
        <v>0</v>
      </c>
      <c r="I61" s="291">
        <f xml:space="preserve"> Update!I$1033</f>
        <v>0</v>
      </c>
      <c r="J61" s="291">
        <f xml:space="preserve"> Update!J$1033</f>
        <v>0</v>
      </c>
      <c r="K61" s="291">
        <f xml:space="preserve"> Update!K$1033</f>
        <v>0</v>
      </c>
      <c r="L61" s="291">
        <f xml:space="preserve"> Update!L$1033</f>
        <v>0</v>
      </c>
      <c r="M61" s="291">
        <f xml:space="preserve"> Update!M$1033</f>
        <v>1.0470923567005519E-2</v>
      </c>
      <c r="N61" s="291">
        <f xml:space="preserve"> Update!N$1033</f>
        <v>6.759425040028999E-2</v>
      </c>
      <c r="O61" s="291">
        <f xml:space="preserve"> Update!O$1033</f>
        <v>0</v>
      </c>
      <c r="P61" s="291">
        <f xml:space="preserve"> Update!P$1033</f>
        <v>0</v>
      </c>
      <c r="Q61" s="291">
        <f xml:space="preserve"> Update!Q$1033</f>
        <v>0</v>
      </c>
    </row>
    <row r="62" spans="1:20" hidden="1" outlineLevel="1">
      <c r="A62" s="306"/>
      <c r="B62" s="307"/>
      <c r="C62" s="308"/>
      <c r="D62" s="250"/>
      <c r="E62" s="309"/>
      <c r="F62" s="310"/>
      <c r="G62" s="310"/>
      <c r="H62" s="310"/>
      <c r="I62" s="310"/>
      <c r="J62" s="310"/>
      <c r="K62" s="310"/>
      <c r="L62" s="310"/>
      <c r="M62" s="310"/>
      <c r="N62" s="310"/>
      <c r="O62" s="310"/>
      <c r="P62" s="310"/>
      <c r="Q62" s="310"/>
      <c r="R62" s="192"/>
    </row>
    <row r="63" spans="1:20" s="148" customFormat="1">
      <c r="A63" s="143"/>
      <c r="B63" s="144"/>
      <c r="C63" s="145"/>
      <c r="D63" s="222"/>
      <c r="E63" s="147"/>
      <c r="G63" s="149"/>
      <c r="J63" s="367"/>
      <c r="K63" s="367"/>
      <c r="L63" s="367"/>
      <c r="M63" s="367"/>
      <c r="N63" s="367"/>
      <c r="O63" s="367"/>
      <c r="P63" s="367"/>
      <c r="Q63" s="367"/>
    </row>
    <row r="64" spans="1:20" collapsed="1">
      <c r="A64" s="33" t="s">
        <v>1311</v>
      </c>
      <c r="B64" s="33"/>
      <c r="C64" s="33"/>
      <c r="D64" s="386"/>
      <c r="E64" s="33"/>
      <c r="F64" s="33"/>
      <c r="G64" s="33"/>
      <c r="H64" s="33"/>
      <c r="I64" s="33"/>
      <c r="J64" s="33"/>
      <c r="K64" s="33"/>
      <c r="L64" s="33"/>
      <c r="M64" s="33"/>
      <c r="N64" s="33"/>
      <c r="O64" s="33"/>
      <c r="P64" s="33"/>
      <c r="Q64" s="33"/>
      <c r="R64" s="208"/>
      <c r="S64" s="33"/>
      <c r="T64" s="33"/>
    </row>
    <row r="65" spans="1:79" s="66" customFormat="1" hidden="1" outlineLevel="1">
      <c r="A65" s="22"/>
      <c r="B65" s="23"/>
      <c r="C65" s="24"/>
      <c r="D65" s="387"/>
      <c r="E65" s="8"/>
      <c r="F65" s="26"/>
      <c r="G65" s="26"/>
      <c r="H65" s="26"/>
      <c r="I65" s="27"/>
      <c r="J65" s="27"/>
      <c r="K65" s="27"/>
      <c r="L65" s="27"/>
      <c r="M65" s="27"/>
      <c r="N65" s="27"/>
      <c r="O65" s="27"/>
      <c r="P65" s="27"/>
      <c r="Q65" s="27"/>
      <c r="R65" s="419"/>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row>
    <row r="66" spans="1:79" s="397" customFormat="1" hidden="1" outlineLevel="1">
      <c r="A66" s="306"/>
      <c r="B66" s="307" t="s">
        <v>1312</v>
      </c>
      <c r="C66" s="308"/>
      <c r="D66" s="250"/>
      <c r="E66" s="309"/>
      <c r="R66" s="398"/>
    </row>
    <row r="67" spans="1:79" s="397" customFormat="1" hidden="1" outlineLevel="1">
      <c r="A67" s="306"/>
      <c r="B67" s="307"/>
      <c r="C67" s="308"/>
      <c r="D67" s="250"/>
      <c r="E67" s="309"/>
      <c r="R67" s="398"/>
    </row>
    <row r="68" spans="1:79" s="397" customFormat="1" hidden="1" outlineLevel="1">
      <c r="A68" s="306"/>
      <c r="B68" s="307"/>
      <c r="C68" s="308"/>
      <c r="D68" s="250"/>
      <c r="E68" s="155" t="str">
        <f xml:space="preserve"> Update!E140</f>
        <v>Total Opening RCV - WR - nominal (year end prices)</v>
      </c>
      <c r="F68" s="405">
        <f xml:space="preserve"> Update!F140</f>
        <v>0</v>
      </c>
      <c r="G68" s="405" t="str">
        <f xml:space="preserve"> Update!G140</f>
        <v>£m</v>
      </c>
      <c r="H68" s="405">
        <f xml:space="preserve"> Update!H140</f>
        <v>0</v>
      </c>
      <c r="I68" s="405">
        <f xml:space="preserve"> Update!I140</f>
        <v>0</v>
      </c>
      <c r="J68" s="405">
        <f xml:space="preserve"> Update!J140</f>
        <v>0</v>
      </c>
      <c r="K68" s="405">
        <f xml:space="preserve"> Update!K140</f>
        <v>0</v>
      </c>
      <c r="L68" s="405">
        <f xml:space="preserve"> Update!L140</f>
        <v>0</v>
      </c>
      <c r="M68" s="405">
        <f xml:space="preserve"> Update!M140</f>
        <v>624.32094780891794</v>
      </c>
      <c r="N68" s="405">
        <f xml:space="preserve"> Update!N140</f>
        <v>634.29042289156644</v>
      </c>
      <c r="O68" s="405">
        <f xml:space="preserve"> Update!O140</f>
        <v>0</v>
      </c>
      <c r="P68" s="405">
        <f xml:space="preserve"> Update!P140</f>
        <v>0</v>
      </c>
      <c r="Q68" s="405">
        <f xml:space="preserve"> Update!Q140</f>
        <v>0</v>
      </c>
      <c r="R68" s="398"/>
    </row>
    <row r="69" spans="1:79" s="398" customFormat="1" hidden="1" outlineLevel="1">
      <c r="A69" s="237"/>
      <c r="B69" s="241"/>
      <c r="C69" s="238"/>
      <c r="D69" s="239" t="s">
        <v>719</v>
      </c>
      <c r="E69" s="181" t="str">
        <f xml:space="preserve"> Update!E141</f>
        <v>Total Indexation - WR - nominal (year end prices)</v>
      </c>
      <c r="F69" s="404">
        <f xml:space="preserve"> Update!F141</f>
        <v>0</v>
      </c>
      <c r="G69" s="404" t="str">
        <f xml:space="preserve"> Update!G141</f>
        <v>£m</v>
      </c>
      <c r="H69" s="404">
        <f xml:space="preserve"> Update!H141</f>
        <v>0</v>
      </c>
      <c r="I69" s="404">
        <f xml:space="preserve"> Update!I141</f>
        <v>0</v>
      </c>
      <c r="J69" s="404">
        <f xml:space="preserve"> Update!J141</f>
        <v>0</v>
      </c>
      <c r="K69" s="404">
        <f xml:space="preserve"> Update!K141</f>
        <v>0</v>
      </c>
      <c r="L69" s="404">
        <f xml:space="preserve"> Update!L141</f>
        <v>0</v>
      </c>
      <c r="M69" s="404">
        <f xml:space="preserve"> Update!M141</f>
        <v>5.2299160158343607</v>
      </c>
      <c r="N69" s="404">
        <f xml:space="preserve"> Update!N141</f>
        <v>30.258689567791588</v>
      </c>
      <c r="O69" s="404">
        <f xml:space="preserve"> Update!O141</f>
        <v>0</v>
      </c>
      <c r="P69" s="404">
        <f xml:space="preserve"> Update!P141</f>
        <v>0</v>
      </c>
      <c r="Q69" s="404">
        <f xml:space="preserve"> Update!Q141</f>
        <v>0</v>
      </c>
    </row>
    <row r="70" spans="1:79" s="398" customFormat="1" hidden="1" outlineLevel="1">
      <c r="A70" s="237"/>
      <c r="B70" s="241"/>
      <c r="C70" s="238"/>
      <c r="D70" s="239" t="s">
        <v>719</v>
      </c>
      <c r="E70" s="181" t="str">
        <f xml:space="preserve"> Update!E142</f>
        <v>Total Non-PAYG totex additions - WR - nominal (year end prices)</v>
      </c>
      <c r="F70" s="404">
        <f xml:space="preserve"> Update!F142</f>
        <v>0</v>
      </c>
      <c r="G70" s="404" t="str">
        <f xml:space="preserve"> Update!G142</f>
        <v>£m</v>
      </c>
      <c r="H70" s="404">
        <f xml:space="preserve"> Update!H142</f>
        <v>0</v>
      </c>
      <c r="I70" s="404">
        <f xml:space="preserve"> Update!I142</f>
        <v>0</v>
      </c>
      <c r="J70" s="404">
        <f xml:space="preserve"> Update!J142</f>
        <v>0</v>
      </c>
      <c r="K70" s="404">
        <f xml:space="preserve"> Update!K142</f>
        <v>0</v>
      </c>
      <c r="L70" s="404">
        <f xml:space="preserve"> Update!L142</f>
        <v>0</v>
      </c>
      <c r="M70" s="404">
        <f xml:space="preserve"> Update!M142</f>
        <v>13.175949727622564</v>
      </c>
      <c r="N70" s="404">
        <f xml:space="preserve"> Update!N142</f>
        <v>15.739703610025822</v>
      </c>
      <c r="O70" s="404">
        <f xml:space="preserve"> Update!O142</f>
        <v>0</v>
      </c>
      <c r="P70" s="404">
        <f xml:space="preserve"> Update!P142</f>
        <v>0</v>
      </c>
      <c r="Q70" s="404">
        <f xml:space="preserve"> Update!Q142</f>
        <v>0</v>
      </c>
    </row>
    <row r="71" spans="1:79" s="398" customFormat="1" hidden="1" outlineLevel="1">
      <c r="A71" s="237"/>
      <c r="B71" s="241"/>
      <c r="C71" s="238"/>
      <c r="D71" s="239" t="s">
        <v>631</v>
      </c>
      <c r="E71" s="181" t="str">
        <f xml:space="preserve"> Update!E143</f>
        <v>Total RCV run-off - WR - nominal (year end prices)</v>
      </c>
      <c r="F71" s="404">
        <f xml:space="preserve"> Update!F143</f>
        <v>0</v>
      </c>
      <c r="G71" s="404" t="str">
        <f xml:space="preserve"> Update!G143</f>
        <v>£m</v>
      </c>
      <c r="H71" s="404">
        <f xml:space="preserve"> Update!H143</f>
        <v>0</v>
      </c>
      <c r="I71" s="404">
        <f xml:space="preserve"> Update!I143</f>
        <v>0</v>
      </c>
      <c r="J71" s="404">
        <f xml:space="preserve"> Update!J143</f>
        <v>0</v>
      </c>
      <c r="K71" s="404">
        <f xml:space="preserve"> Update!K143</f>
        <v>0</v>
      </c>
      <c r="L71" s="404">
        <f xml:space="preserve"> Update!L143</f>
        <v>0</v>
      </c>
      <c r="M71" s="404">
        <f xml:space="preserve"> Update!M143</f>
        <v>23.088546738413903</v>
      </c>
      <c r="N71" s="404">
        <f xml:space="preserve"> Update!N143</f>
        <v>24.709487006890672</v>
      </c>
      <c r="O71" s="404">
        <f xml:space="preserve"> Update!O143</f>
        <v>0</v>
      </c>
      <c r="P71" s="404">
        <f xml:space="preserve"> Update!P143</f>
        <v>0</v>
      </c>
      <c r="Q71" s="404">
        <f xml:space="preserve"> Update!Q143</f>
        <v>0</v>
      </c>
    </row>
    <row r="72" spans="1:79" s="398" customFormat="1" hidden="1" outlineLevel="1">
      <c r="A72" s="237"/>
      <c r="B72" s="241"/>
      <c r="C72" s="238"/>
      <c r="D72" s="239" t="s">
        <v>631</v>
      </c>
      <c r="E72" s="181" t="str">
        <f xml:space="preserve"> Update!E144</f>
        <v>Total Other adjustments - WR - nominal (year end prices)</v>
      </c>
      <c r="F72" s="404">
        <f xml:space="preserve"> Update!F144</f>
        <v>0</v>
      </c>
      <c r="G72" s="404" t="str">
        <f xml:space="preserve"> Update!G144</f>
        <v>£m</v>
      </c>
      <c r="H72" s="404">
        <f xml:space="preserve"> Update!H144</f>
        <v>0</v>
      </c>
      <c r="I72" s="404">
        <f xml:space="preserve"> Update!I144</f>
        <v>0</v>
      </c>
      <c r="J72" s="404">
        <f xml:space="preserve"> Update!J144</f>
        <v>0</v>
      </c>
      <c r="K72" s="404">
        <f xml:space="preserve"> Update!K144</f>
        <v>0</v>
      </c>
      <c r="L72" s="404">
        <f xml:space="preserve"> Update!L144</f>
        <v>0</v>
      </c>
      <c r="M72" s="404">
        <f xml:space="preserve"> Update!M144</f>
        <v>0</v>
      </c>
      <c r="N72" s="404">
        <f xml:space="preserve"> Update!N144</f>
        <v>0</v>
      </c>
      <c r="O72" s="404">
        <f xml:space="preserve"> Update!O144</f>
        <v>0</v>
      </c>
      <c r="P72" s="404">
        <f xml:space="preserve"> Update!P144</f>
        <v>0</v>
      </c>
      <c r="Q72" s="404">
        <f xml:space="preserve"> Update!Q144</f>
        <v>0</v>
      </c>
    </row>
    <row r="73" spans="1:79" s="397" customFormat="1" hidden="1" outlineLevel="1">
      <c r="A73" s="306"/>
      <c r="B73" s="307"/>
      <c r="C73" s="308"/>
      <c r="D73" s="250"/>
      <c r="E73" s="155" t="str">
        <f xml:space="preserve"> Update!E145</f>
        <v>Total Closing RCV - WR - nominal (year end prices)</v>
      </c>
      <c r="F73" s="405">
        <f xml:space="preserve"> Update!F145</f>
        <v>0</v>
      </c>
      <c r="G73" s="405" t="str">
        <f xml:space="preserve"> Update!G145</f>
        <v>£m</v>
      </c>
      <c r="H73" s="405">
        <f xml:space="preserve"> Update!H145</f>
        <v>0</v>
      </c>
      <c r="I73" s="405">
        <f xml:space="preserve"> Update!I145</f>
        <v>0</v>
      </c>
      <c r="J73" s="405">
        <f xml:space="preserve"> Update!J145</f>
        <v>0</v>
      </c>
      <c r="K73" s="405">
        <f xml:space="preserve"> Update!K145</f>
        <v>0</v>
      </c>
      <c r="L73" s="405">
        <f xml:space="preserve"> Update!L145</f>
        <v>623.02930820902498</v>
      </c>
      <c r="M73" s="405">
        <f xml:space="preserve"> Update!M145</f>
        <v>619.63826681396154</v>
      </c>
      <c r="N73" s="405">
        <f xml:space="preserve"> Update!N145</f>
        <v>655.57932906249323</v>
      </c>
      <c r="O73" s="405">
        <f xml:space="preserve"> Update!O145</f>
        <v>0</v>
      </c>
      <c r="P73" s="405">
        <f xml:space="preserve"> Update!P145</f>
        <v>0</v>
      </c>
      <c r="Q73" s="405">
        <f xml:space="preserve"> Update!Q145</f>
        <v>0</v>
      </c>
      <c r="R73" s="398"/>
    </row>
    <row r="74" spans="1:79" s="523" customFormat="1" hidden="1" outlineLevel="1">
      <c r="A74" s="514"/>
      <c r="B74" s="515"/>
      <c r="C74" s="516"/>
      <c r="D74" s="510"/>
      <c r="E74" s="517"/>
      <c r="F74" s="518"/>
      <c r="G74" s="518"/>
      <c r="H74" s="518"/>
      <c r="I74" s="518"/>
      <c r="J74" s="518"/>
      <c r="K74" s="519"/>
      <c r="L74" s="520"/>
      <c r="M74" s="521"/>
      <c r="N74" s="520"/>
      <c r="O74" s="522"/>
      <c r="P74" s="521"/>
      <c r="Q74" s="520"/>
      <c r="R74" s="520"/>
      <c r="S74" s="518"/>
      <c r="T74" s="518"/>
    </row>
    <row r="75" spans="1:79" s="512" customFormat="1" hidden="1" outlineLevel="1" collapsed="1">
      <c r="A75" s="306"/>
      <c r="B75" s="307" t="s">
        <v>1313</v>
      </c>
      <c r="C75" s="308"/>
      <c r="D75" s="250"/>
      <c r="E75" s="309"/>
      <c r="F75" s="397"/>
      <c r="G75" s="397"/>
      <c r="H75" s="397"/>
      <c r="I75" s="397"/>
      <c r="J75" s="397"/>
      <c r="K75" s="397"/>
      <c r="L75" s="398"/>
      <c r="M75" s="398"/>
      <c r="N75" s="398"/>
      <c r="O75" s="398"/>
      <c r="P75" s="397"/>
      <c r="Q75" s="397"/>
      <c r="R75" s="513"/>
    </row>
    <row r="76" spans="1:79" s="403" customFormat="1" hidden="1" outlineLevel="2">
      <c r="A76" s="306"/>
      <c r="B76" s="307" t="s">
        <v>1314</v>
      </c>
      <c r="C76" s="308"/>
      <c r="D76" s="250"/>
      <c r="E76" s="309"/>
      <c r="F76" s="397"/>
      <c r="G76" s="397"/>
      <c r="H76" s="397"/>
      <c r="I76" s="397"/>
      <c r="J76" s="397"/>
      <c r="K76" s="397"/>
      <c r="L76" s="398"/>
      <c r="M76" s="398"/>
      <c r="N76" s="398"/>
      <c r="O76" s="398"/>
      <c r="P76" s="398"/>
      <c r="Q76" s="398"/>
      <c r="R76" s="398"/>
      <c r="S76" s="397"/>
      <c r="T76" s="397"/>
    </row>
    <row r="77" spans="1:79" s="403" customFormat="1" hidden="1" outlineLevel="2">
      <c r="A77" s="306"/>
      <c r="B77" s="307"/>
      <c r="C77" s="308"/>
      <c r="D77" s="250"/>
      <c r="E77" s="309"/>
      <c r="F77" s="397"/>
      <c r="G77" s="397"/>
      <c r="H77" s="397"/>
      <c r="I77" s="397"/>
      <c r="J77" s="397"/>
      <c r="K77" s="397"/>
      <c r="L77" s="398"/>
      <c r="M77" s="569"/>
      <c r="N77" s="569"/>
      <c r="O77" s="398"/>
      <c r="P77" s="398"/>
      <c r="Q77" s="398"/>
      <c r="R77" s="398"/>
      <c r="S77" s="397"/>
      <c r="T77" s="397"/>
    </row>
    <row r="78" spans="1:79" s="404" customFormat="1" hidden="1" outlineLevel="2">
      <c r="A78" s="364"/>
      <c r="B78" s="218"/>
      <c r="C78" s="365"/>
      <c r="D78" s="222"/>
      <c r="E78" s="366" t="str">
        <f xml:space="preserve"> Update!E123</f>
        <v>Opening RCV (RPI inflated RCV) balance BEG - WR - nominal (year end prices)</v>
      </c>
      <c r="F78" s="395">
        <f xml:space="preserve"> Update!F123</f>
        <v>0</v>
      </c>
      <c r="G78" s="395" t="str">
        <f xml:space="preserve"> Update!G123</f>
        <v>£m</v>
      </c>
      <c r="H78" s="395">
        <f xml:space="preserve"> Update!H123</f>
        <v>0</v>
      </c>
      <c r="I78" s="395">
        <f xml:space="preserve"> Update!I123</f>
        <v>0</v>
      </c>
      <c r="J78" s="395">
        <f xml:space="preserve"> Update!J123</f>
        <v>0</v>
      </c>
      <c r="K78" s="395">
        <f xml:space="preserve"> Update!K123</f>
        <v>0</v>
      </c>
      <c r="L78" s="395">
        <f xml:space="preserve"> Update!L123</f>
        <v>0</v>
      </c>
      <c r="M78" s="395">
        <f xml:space="preserve"> Update!M123</f>
        <v>312.17048028654125</v>
      </c>
      <c r="N78" s="395">
        <f xml:space="preserve"> Update!N123</f>
        <v>309.21411582448911</v>
      </c>
      <c r="O78" s="395">
        <f xml:space="preserve"> Update!O123</f>
        <v>0</v>
      </c>
      <c r="P78" s="395">
        <f xml:space="preserve"> Update!P123</f>
        <v>0</v>
      </c>
      <c r="Q78" s="395">
        <f xml:space="preserve"> Update!Q123</f>
        <v>0</v>
      </c>
      <c r="R78" s="402"/>
      <c r="S78" s="402"/>
      <c r="T78" s="402"/>
    </row>
    <row r="79" spans="1:79" s="404" customFormat="1" hidden="1" outlineLevel="2">
      <c r="A79" s="364"/>
      <c r="B79" s="218"/>
      <c r="C79" s="365"/>
      <c r="D79" s="222" t="s">
        <v>719</v>
      </c>
      <c r="E79" s="395" t="str">
        <f xml:space="preserve"> Update!E124</f>
        <v>Indexation on RCV - CPI(H) + RPI wedge bf balance - WR - nominal (year end prices)</v>
      </c>
      <c r="F79" s="395">
        <f xml:space="preserve"> Update!F124</f>
        <v>0</v>
      </c>
      <c r="G79" s="395" t="str">
        <f xml:space="preserve"> Update!G124</f>
        <v>£m</v>
      </c>
      <c r="H79" s="395">
        <f xml:space="preserve"> Update!H124</f>
        <v>0</v>
      </c>
      <c r="I79" s="395">
        <f xml:space="preserve"> Update!I124</f>
        <v>0</v>
      </c>
      <c r="J79" s="395">
        <f xml:space="preserve"> Update!J124</f>
        <v>0</v>
      </c>
      <c r="K79" s="395">
        <f xml:space="preserve"> Update!K124</f>
        <v>0</v>
      </c>
      <c r="L79" s="395">
        <f xml:space="preserve"> Update!L124</f>
        <v>0</v>
      </c>
      <c r="M79" s="395">
        <f xml:space="preserve"> Update!M124</f>
        <v>2.7104244657893819</v>
      </c>
      <c r="N79" s="395">
        <f xml:space="preserve"> Update!N124</f>
        <v>17.860838021703426</v>
      </c>
      <c r="O79" s="395">
        <f xml:space="preserve"> Update!O124</f>
        <v>0</v>
      </c>
      <c r="P79" s="395">
        <f xml:space="preserve"> Update!P124</f>
        <v>0</v>
      </c>
      <c r="Q79" s="395">
        <f xml:space="preserve"> Update!Q124</f>
        <v>0</v>
      </c>
      <c r="R79" s="402"/>
      <c r="S79" s="402"/>
      <c r="T79" s="402"/>
    </row>
    <row r="80" spans="1:79" s="404" customFormat="1" hidden="1" outlineLevel="2">
      <c r="A80" s="364"/>
      <c r="B80" s="218"/>
      <c r="C80" s="365"/>
      <c r="D80" s="222" t="s">
        <v>631</v>
      </c>
      <c r="E80" s="366" t="str">
        <f xml:space="preserve"> Update!E125</f>
        <v>RCV - CPI(H) + RPI wedge bf depreciation - WR - nominal (year end prices)</v>
      </c>
      <c r="F80" s="395">
        <f xml:space="preserve"> Update!F125</f>
        <v>0</v>
      </c>
      <c r="G80" s="395" t="str">
        <f xml:space="preserve"> Update!G125</f>
        <v>£m</v>
      </c>
      <c r="H80" s="395">
        <f xml:space="preserve"> Update!H125</f>
        <v>0</v>
      </c>
      <c r="I80" s="395">
        <f xml:space="preserve"> Update!I125</f>
        <v>0</v>
      </c>
      <c r="J80" s="395">
        <f xml:space="preserve"> Update!J125</f>
        <v>0</v>
      </c>
      <c r="K80" s="395">
        <f xml:space="preserve"> Update!K125</f>
        <v>0</v>
      </c>
      <c r="L80" s="395">
        <f xml:space="preserve"> Update!L125</f>
        <v>0</v>
      </c>
      <c r="M80" s="395">
        <f xml:space="preserve"> Update!M125</f>
        <v>13.01873407454344</v>
      </c>
      <c r="N80" s="395">
        <f xml:space="preserve"> Update!N125</f>
        <v>13.698882058011252</v>
      </c>
      <c r="O80" s="395">
        <f xml:space="preserve"> Update!O125</f>
        <v>0</v>
      </c>
      <c r="P80" s="395">
        <f xml:space="preserve"> Update!P125</f>
        <v>0</v>
      </c>
      <c r="Q80" s="395">
        <f xml:space="preserve"> Update!Q125</f>
        <v>0</v>
      </c>
      <c r="R80" s="402"/>
      <c r="S80" s="402"/>
      <c r="T80" s="402"/>
    </row>
    <row r="81" spans="1:20" s="404" customFormat="1" hidden="1" outlineLevel="2">
      <c r="A81" s="364"/>
      <c r="B81" s="218"/>
      <c r="C81" s="365"/>
      <c r="D81" s="388"/>
      <c r="E81" s="366" t="str">
        <f xml:space="preserve"> Update!E126</f>
        <v>Closing RCV (RPI inflated RCV) - WR - nominal (year end prices)</v>
      </c>
      <c r="F81" s="395">
        <f xml:space="preserve"> Update!F126</f>
        <v>0</v>
      </c>
      <c r="G81" s="395" t="str">
        <f xml:space="preserve"> Update!G126</f>
        <v>£m</v>
      </c>
      <c r="H81" s="395">
        <f xml:space="preserve"> Update!H126</f>
        <v>0</v>
      </c>
      <c r="I81" s="395">
        <f xml:space="preserve"> Update!I126</f>
        <v>0</v>
      </c>
      <c r="J81" s="395">
        <f xml:space="preserve"> Update!J126</f>
        <v>0</v>
      </c>
      <c r="K81" s="395">
        <f xml:space="preserve"> Update!K126</f>
        <v>0</v>
      </c>
      <c r="L81" s="395">
        <f xml:space="preserve"> Update!L126</f>
        <v>311.51465410451226</v>
      </c>
      <c r="M81" s="395">
        <f xml:space="preserve"> Update!M126</f>
        <v>301.86217067778716</v>
      </c>
      <c r="N81" s="395">
        <f xml:space="preserve"> Update!N126</f>
        <v>313.37607178818126</v>
      </c>
      <c r="O81" s="395">
        <f xml:space="preserve"> Update!O126</f>
        <v>0</v>
      </c>
      <c r="P81" s="395">
        <f xml:space="preserve"> Update!P126</f>
        <v>0</v>
      </c>
      <c r="Q81" s="395">
        <f xml:space="preserve"> Update!Q126</f>
        <v>0</v>
      </c>
      <c r="R81" s="402"/>
      <c r="S81" s="402"/>
      <c r="T81" s="402"/>
    </row>
    <row r="82" spans="1:20" s="398" customFormat="1" hidden="1" outlineLevel="2">
      <c r="A82" s="256"/>
      <c r="B82" s="257"/>
      <c r="C82" s="258"/>
      <c r="D82" s="255"/>
      <c r="E82" s="196"/>
      <c r="F82" s="399"/>
      <c r="G82" s="399"/>
      <c r="H82" s="399"/>
      <c r="I82" s="400"/>
      <c r="J82" s="399"/>
      <c r="K82" s="399"/>
      <c r="L82" s="399"/>
      <c r="M82" s="399"/>
      <c r="N82" s="399"/>
      <c r="O82" s="399"/>
      <c r="P82" s="399"/>
      <c r="Q82" s="399"/>
      <c r="R82" s="399"/>
      <c r="S82" s="399"/>
      <c r="T82" s="399"/>
    </row>
    <row r="83" spans="1:20" s="398" customFormat="1" hidden="1" outlineLevel="2">
      <c r="A83" s="237"/>
      <c r="B83" s="241" t="s">
        <v>1315</v>
      </c>
      <c r="C83" s="238"/>
      <c r="D83" s="239"/>
      <c r="E83" s="196"/>
    </row>
    <row r="84" spans="1:20" s="398" customFormat="1" hidden="1" outlineLevel="2">
      <c r="A84" s="237"/>
      <c r="B84" s="241"/>
      <c r="C84" s="238"/>
      <c r="D84" s="239"/>
      <c r="E84" s="196"/>
      <c r="M84" s="569"/>
    </row>
    <row r="85" spans="1:20" s="404" customFormat="1" hidden="1" outlineLevel="2">
      <c r="A85" s="183"/>
      <c r="B85" s="216"/>
      <c r="C85" s="185"/>
      <c r="D85" s="239"/>
      <c r="E85" s="181" t="str">
        <f xml:space="preserve"> Update!E128</f>
        <v>Opening RCV (CPIH inflated RCV) balance BEG - WR - nominal (year end prices)</v>
      </c>
      <c r="F85" s="293">
        <f xml:space="preserve"> Update!F128</f>
        <v>0</v>
      </c>
      <c r="G85" s="293" t="str">
        <f xml:space="preserve"> Update!G128</f>
        <v>£m</v>
      </c>
      <c r="H85" s="293">
        <f xml:space="preserve"> Update!H128</f>
        <v>0</v>
      </c>
      <c r="I85" s="293">
        <f xml:space="preserve"> Update!I128</f>
        <v>0</v>
      </c>
      <c r="J85" s="293">
        <f xml:space="preserve"> Update!J128</f>
        <v>0</v>
      </c>
      <c r="K85" s="293">
        <f xml:space="preserve"> Update!K128</f>
        <v>0</v>
      </c>
      <c r="L85" s="293">
        <f xml:space="preserve"> Update!L128</f>
        <v>0</v>
      </c>
      <c r="M85" s="293">
        <f xml:space="preserve"> Update!M128</f>
        <v>312.15046752237674</v>
      </c>
      <c r="N85" s="293">
        <f xml:space="preserve"> Update!N128</f>
        <v>311.80891230349101</v>
      </c>
      <c r="O85" s="293">
        <f xml:space="preserve"> Update!O128</f>
        <v>0</v>
      </c>
      <c r="P85" s="293">
        <f xml:space="preserve"> Update!P128</f>
        <v>0</v>
      </c>
      <c r="Q85" s="293">
        <f xml:space="preserve"> Update!Q128</f>
        <v>0</v>
      </c>
    </row>
    <row r="86" spans="1:20" s="404" customFormat="1" hidden="1" outlineLevel="2">
      <c r="A86" s="183"/>
      <c r="B86" s="216"/>
      <c r="C86" s="185"/>
      <c r="D86" s="239" t="s">
        <v>719</v>
      </c>
      <c r="E86" s="181" t="str">
        <f xml:space="preserve"> Update!E129</f>
        <v>Indexation on RCV (CPIH inflated RCV) bf balance - WR - nominal (year end prices)</v>
      </c>
      <c r="F86" s="293">
        <f xml:space="preserve"> Update!F129</f>
        <v>0</v>
      </c>
      <c r="G86" s="293" t="str">
        <f xml:space="preserve"> Update!G129</f>
        <v>£m</v>
      </c>
      <c r="H86" s="293">
        <f xml:space="preserve"> Update!H129</f>
        <v>0</v>
      </c>
      <c r="I86" s="293">
        <f xml:space="preserve"> Update!I129</f>
        <v>0</v>
      </c>
      <c r="J86" s="293">
        <f xml:space="preserve"> Update!J129</f>
        <v>0</v>
      </c>
      <c r="K86" s="293">
        <f xml:space="preserve"> Update!K129</f>
        <v>0</v>
      </c>
      <c r="L86" s="293">
        <f xml:space="preserve"> Update!L129</f>
        <v>0</v>
      </c>
      <c r="M86" s="293">
        <f xml:space="preserve"> Update!M129</f>
        <v>2.5194915500449793</v>
      </c>
      <c r="N86" s="293">
        <f xml:space="preserve"> Update!N129</f>
        <v>11.891855916427122</v>
      </c>
      <c r="O86" s="293">
        <f xml:space="preserve"> Update!O129</f>
        <v>0</v>
      </c>
      <c r="P86" s="293">
        <f xml:space="preserve"> Update!P129</f>
        <v>0</v>
      </c>
      <c r="Q86" s="293">
        <f xml:space="preserve"> Update!Q129</f>
        <v>0</v>
      </c>
    </row>
    <row r="87" spans="1:20" s="404" customFormat="1" hidden="1" outlineLevel="2">
      <c r="A87" s="183"/>
      <c r="B87" s="216"/>
      <c r="C87" s="185"/>
      <c r="D87" s="239" t="s">
        <v>631</v>
      </c>
      <c r="E87" s="181" t="str">
        <f xml:space="preserve"> Update!E130</f>
        <v>RCV - CPI(H) bf depreciation - WR - nominal (year end prices)</v>
      </c>
      <c r="F87" s="293">
        <f xml:space="preserve"> Update!F130</f>
        <v>0</v>
      </c>
      <c r="G87" s="293" t="str">
        <f xml:space="preserve"> Update!G130</f>
        <v>£m</v>
      </c>
      <c r="H87" s="293">
        <f xml:space="preserve"> Update!H130</f>
        <v>0</v>
      </c>
      <c r="I87" s="293">
        <f xml:space="preserve"> Update!I130</f>
        <v>0</v>
      </c>
      <c r="J87" s="293">
        <f xml:space="preserve"> Update!J130</f>
        <v>0</v>
      </c>
      <c r="K87" s="293">
        <f xml:space="preserve"> Update!K130</f>
        <v>0</v>
      </c>
      <c r="L87" s="293">
        <f xml:space="preserve"> Update!L130</f>
        <v>0</v>
      </c>
      <c r="M87" s="293">
        <f xml:space="preserve"> Update!M130</f>
        <v>9.8633129460268112</v>
      </c>
      <c r="N87" s="293">
        <f xml:space="preserve"> Update!N130</f>
        <v>10.320553341007614</v>
      </c>
      <c r="O87" s="293">
        <f xml:space="preserve"> Update!O130</f>
        <v>0</v>
      </c>
      <c r="P87" s="293">
        <f xml:space="preserve"> Update!P130</f>
        <v>0</v>
      </c>
      <c r="Q87" s="293">
        <f xml:space="preserve"> Update!Q130</f>
        <v>0</v>
      </c>
    </row>
    <row r="88" spans="1:20" s="404" customFormat="1" hidden="1" outlineLevel="2">
      <c r="A88" s="183"/>
      <c r="B88" s="216"/>
      <c r="C88" s="185"/>
      <c r="D88" s="239" t="s">
        <v>631</v>
      </c>
      <c r="E88" s="181" t="str">
        <f xml:space="preserve"> Update!E131</f>
        <v>Other adjustments CPI(H) - WR - nominal (year end prices)</v>
      </c>
      <c r="F88" s="293">
        <f xml:space="preserve"> Update!F131</f>
        <v>0</v>
      </c>
      <c r="G88" s="293" t="str">
        <f xml:space="preserve"> Update!G131</f>
        <v>£m</v>
      </c>
      <c r="H88" s="293">
        <f xml:space="preserve"> Update!H131</f>
        <v>0</v>
      </c>
      <c r="I88" s="293">
        <f xml:space="preserve"> Update!I131</f>
        <v>0</v>
      </c>
      <c r="J88" s="293">
        <f xml:space="preserve"> Update!J131</f>
        <v>0</v>
      </c>
      <c r="K88" s="293">
        <f xml:space="preserve"> Update!K131</f>
        <v>0</v>
      </c>
      <c r="L88" s="293">
        <f xml:space="preserve"> Update!L131</f>
        <v>0</v>
      </c>
      <c r="M88" s="293">
        <f xml:space="preserve"> Update!M131</f>
        <v>0</v>
      </c>
      <c r="N88" s="293">
        <f xml:space="preserve"> Update!N131</f>
        <v>0</v>
      </c>
      <c r="O88" s="293">
        <f xml:space="preserve"> Update!O131</f>
        <v>0</v>
      </c>
      <c r="P88" s="293">
        <f xml:space="preserve"> Update!P131</f>
        <v>0</v>
      </c>
      <c r="Q88" s="293">
        <f xml:space="preserve"> Update!Q131</f>
        <v>0</v>
      </c>
    </row>
    <row r="89" spans="1:20" s="404" customFormat="1" hidden="1" outlineLevel="2">
      <c r="A89" s="183"/>
      <c r="B89" s="216"/>
      <c r="C89" s="185"/>
      <c r="D89" s="239"/>
      <c r="E89" s="181" t="str">
        <f xml:space="preserve"> Update!E132</f>
        <v>Closing RCV (CPIH inflated RCV) - WR - nominal (year end prices)</v>
      </c>
      <c r="F89" s="293">
        <f xml:space="preserve"> Update!F132</f>
        <v>0</v>
      </c>
      <c r="G89" s="293" t="str">
        <f xml:space="preserve"> Update!G132</f>
        <v>£m</v>
      </c>
      <c r="H89" s="293">
        <f xml:space="preserve"> Update!H132</f>
        <v>0</v>
      </c>
      <c r="I89" s="293">
        <f xml:space="preserve"> Update!I132</f>
        <v>0</v>
      </c>
      <c r="J89" s="293">
        <f xml:space="preserve"> Update!J132</f>
        <v>0</v>
      </c>
      <c r="K89" s="293">
        <f xml:space="preserve"> Update!K132</f>
        <v>0</v>
      </c>
      <c r="L89" s="293">
        <f xml:space="preserve"> Update!L132</f>
        <v>311.51465410451277</v>
      </c>
      <c r="M89" s="293">
        <f xml:space="preserve"> Update!M132</f>
        <v>304.80664612639544</v>
      </c>
      <c r="N89" s="293">
        <f xml:space="preserve"> Update!N132</f>
        <v>313.38021487891052</v>
      </c>
      <c r="O89" s="293">
        <f xml:space="preserve"> Update!O132</f>
        <v>0</v>
      </c>
      <c r="P89" s="293">
        <f xml:space="preserve"> Update!P132</f>
        <v>0</v>
      </c>
      <c r="Q89" s="293">
        <f xml:space="preserve"> Update!Q132</f>
        <v>0</v>
      </c>
    </row>
    <row r="90" spans="1:20" s="398" customFormat="1" hidden="1" outlineLevel="2">
      <c r="A90" s="237"/>
      <c r="B90" s="241"/>
      <c r="C90" s="238"/>
      <c r="D90" s="239"/>
      <c r="E90" s="196"/>
    </row>
    <row r="91" spans="1:20" s="398" customFormat="1" hidden="1" outlineLevel="2">
      <c r="A91" s="237"/>
      <c r="B91" s="241" t="s">
        <v>1316</v>
      </c>
      <c r="C91" s="238"/>
      <c r="D91" s="239"/>
      <c r="E91" s="196"/>
    </row>
    <row r="92" spans="1:20" s="398" customFormat="1" hidden="1" outlineLevel="2">
      <c r="A92" s="237"/>
      <c r="B92" s="241"/>
      <c r="C92" s="238"/>
      <c r="D92" s="239"/>
      <c r="E92" s="196"/>
    </row>
    <row r="93" spans="1:20" s="404" customFormat="1" hidden="1" outlineLevel="2">
      <c r="A93" s="183"/>
      <c r="B93" s="216"/>
      <c r="C93" s="185"/>
      <c r="D93" s="239"/>
      <c r="E93" s="181" t="str">
        <f xml:space="preserve"> Update!E134</f>
        <v>Opening RCV (Post 2020 investment RCV) balance BEG - WR - nominal (year end prices)</v>
      </c>
      <c r="F93" s="293">
        <f xml:space="preserve"> Update!F134</f>
        <v>0</v>
      </c>
      <c r="G93" s="293" t="str">
        <f xml:space="preserve"> Update!G134</f>
        <v>£m</v>
      </c>
      <c r="H93" s="293">
        <f xml:space="preserve"> Update!H134</f>
        <v>0</v>
      </c>
      <c r="I93" s="293">
        <f xml:space="preserve"> Update!I134</f>
        <v>0</v>
      </c>
      <c r="J93" s="293">
        <f xml:space="preserve"> Update!J134</f>
        <v>0</v>
      </c>
      <c r="K93" s="293">
        <f xml:space="preserve"> Update!K134</f>
        <v>0</v>
      </c>
      <c r="L93" s="293">
        <f xml:space="preserve"> Update!L134</f>
        <v>0</v>
      </c>
      <c r="M93" s="293">
        <f xml:space="preserve"> Update!M134</f>
        <v>0</v>
      </c>
      <c r="N93" s="293">
        <f xml:space="preserve"> Update!N134</f>
        <v>13.267394763586353</v>
      </c>
      <c r="O93" s="293">
        <f xml:space="preserve"> Update!O134</f>
        <v>0</v>
      </c>
      <c r="P93" s="293">
        <f xml:space="preserve"> Update!P134</f>
        <v>0</v>
      </c>
      <c r="Q93" s="293">
        <f xml:space="preserve"> Update!Q134</f>
        <v>0</v>
      </c>
    </row>
    <row r="94" spans="1:20" s="404" customFormat="1" hidden="1" outlineLevel="2">
      <c r="A94" s="183"/>
      <c r="B94" s="216"/>
      <c r="C94" s="185"/>
      <c r="D94" s="239" t="s">
        <v>719</v>
      </c>
      <c r="E94" s="181" t="str">
        <f xml:space="preserve"> Update!E135</f>
        <v>Indexation on RCV (Post 2020 investment RCV) bf balance - WR - nominal (year end prices)</v>
      </c>
      <c r="F94" s="293">
        <f xml:space="preserve"> Update!F135</f>
        <v>0</v>
      </c>
      <c r="G94" s="293" t="str">
        <f xml:space="preserve"> Update!G135</f>
        <v>£m</v>
      </c>
      <c r="H94" s="293">
        <f xml:space="preserve"> Update!H135</f>
        <v>0</v>
      </c>
      <c r="I94" s="293">
        <f xml:space="preserve"> Update!I135</f>
        <v>0</v>
      </c>
      <c r="J94" s="293">
        <f xml:space="preserve"> Update!J135</f>
        <v>0</v>
      </c>
      <c r="K94" s="293">
        <f xml:space="preserve"> Update!K135</f>
        <v>0</v>
      </c>
      <c r="L94" s="293">
        <f xml:space="preserve"> Update!L135</f>
        <v>0</v>
      </c>
      <c r="M94" s="293">
        <f xml:space="preserve"> Update!M135</f>
        <v>0</v>
      </c>
      <c r="N94" s="293">
        <f xml:space="preserve"> Update!N135</f>
        <v>0.50599562966103906</v>
      </c>
      <c r="O94" s="293">
        <f xml:space="preserve"> Update!O135</f>
        <v>0</v>
      </c>
      <c r="P94" s="293">
        <f xml:space="preserve"> Update!P135</f>
        <v>0</v>
      </c>
      <c r="Q94" s="293">
        <f xml:space="preserve"> Update!Q135</f>
        <v>0</v>
      </c>
    </row>
    <row r="95" spans="1:20" s="404" customFormat="1" hidden="1" outlineLevel="2">
      <c r="A95" s="183"/>
      <c r="B95" s="216"/>
      <c r="C95" s="185"/>
      <c r="D95" s="239" t="s">
        <v>719</v>
      </c>
      <c r="E95" s="181" t="str">
        <f xml:space="preserve"> Update!E136</f>
        <v>Water resources: Non-PAYG Totex - nominal (year end prices)</v>
      </c>
      <c r="F95" s="293">
        <f xml:space="preserve"> Update!F136</f>
        <v>0</v>
      </c>
      <c r="G95" s="293" t="str">
        <f xml:space="preserve"> Update!G136</f>
        <v>£m</v>
      </c>
      <c r="H95" s="293">
        <f xml:space="preserve"> Update!H136</f>
        <v>0</v>
      </c>
      <c r="I95" s="293">
        <f xml:space="preserve"> Update!I136</f>
        <v>0</v>
      </c>
      <c r="J95" s="293">
        <f xml:space="preserve"> Update!J136</f>
        <v>0</v>
      </c>
      <c r="K95" s="293">
        <f xml:space="preserve"> Update!K136</f>
        <v>0</v>
      </c>
      <c r="L95" s="293">
        <f xml:space="preserve"> Update!L136</f>
        <v>0</v>
      </c>
      <c r="M95" s="293">
        <f xml:space="preserve"> Update!M136</f>
        <v>13.175949727622564</v>
      </c>
      <c r="N95" s="293">
        <f xml:space="preserve"> Update!N136</f>
        <v>15.739703610025822</v>
      </c>
      <c r="O95" s="293">
        <f xml:space="preserve"> Update!O136</f>
        <v>0</v>
      </c>
      <c r="P95" s="293">
        <f xml:space="preserve"> Update!P136</f>
        <v>0</v>
      </c>
      <c r="Q95" s="293">
        <f xml:space="preserve"> Update!Q136</f>
        <v>0</v>
      </c>
    </row>
    <row r="96" spans="1:20" s="404" customFormat="1" hidden="1" outlineLevel="2">
      <c r="A96" s="183"/>
      <c r="B96" s="216"/>
      <c r="C96" s="185"/>
      <c r="D96" s="239" t="s">
        <v>631</v>
      </c>
      <c r="E96" s="181" t="str">
        <f xml:space="preserve"> Update!E137</f>
        <v>RCV additions depreciation - WR - nominal (year end prices) POS</v>
      </c>
      <c r="F96" s="293">
        <f xml:space="preserve"> Update!F137</f>
        <v>0</v>
      </c>
      <c r="G96" s="293" t="str">
        <f xml:space="preserve"> Update!G137</f>
        <v>£m</v>
      </c>
      <c r="H96" s="293">
        <f xml:space="preserve"> Update!H137</f>
        <v>0</v>
      </c>
      <c r="I96" s="293">
        <f xml:space="preserve"> Update!I137</f>
        <v>0</v>
      </c>
      <c r="J96" s="293">
        <f xml:space="preserve"> Update!J137</f>
        <v>0</v>
      </c>
      <c r="K96" s="293">
        <f xml:space="preserve"> Update!K137</f>
        <v>0</v>
      </c>
      <c r="L96" s="293">
        <f xml:space="preserve"> Update!L137</f>
        <v>0</v>
      </c>
      <c r="M96" s="293">
        <f xml:space="preserve"> Update!M137</f>
        <v>0.20649971784365265</v>
      </c>
      <c r="N96" s="293">
        <f xml:space="preserve"> Update!N137</f>
        <v>0.69005160787180353</v>
      </c>
      <c r="O96" s="293">
        <f xml:space="preserve"> Update!O137</f>
        <v>0</v>
      </c>
      <c r="P96" s="293">
        <f xml:space="preserve"> Update!P137</f>
        <v>0</v>
      </c>
      <c r="Q96" s="293">
        <f xml:space="preserve"> Update!Q137</f>
        <v>0</v>
      </c>
    </row>
    <row r="97" spans="1:18" s="404" customFormat="1" hidden="1" outlineLevel="2">
      <c r="A97" s="183"/>
      <c r="B97" s="216"/>
      <c r="C97" s="185"/>
      <c r="D97" s="239"/>
      <c r="E97" s="181" t="str">
        <f xml:space="preserve"> Update!E138</f>
        <v>Closing RCV (Post 2020 investment RCV) - WR - nominal (year end prices)</v>
      </c>
      <c r="F97" s="293">
        <f xml:space="preserve"> Update!F138</f>
        <v>0</v>
      </c>
      <c r="G97" s="293" t="str">
        <f xml:space="preserve"> Update!G138</f>
        <v>£m</v>
      </c>
      <c r="H97" s="293">
        <f xml:space="preserve"> Update!H138</f>
        <v>0</v>
      </c>
      <c r="I97" s="293">
        <f xml:space="preserve"> Update!I138</f>
        <v>0</v>
      </c>
      <c r="J97" s="293">
        <f xml:space="preserve"> Update!J138</f>
        <v>0</v>
      </c>
      <c r="K97" s="293">
        <f xml:space="preserve"> Update!K138</f>
        <v>0</v>
      </c>
      <c r="L97" s="293">
        <f xml:space="preserve"> Update!L138</f>
        <v>0</v>
      </c>
      <c r="M97" s="293">
        <f xml:space="preserve"> Update!M138</f>
        <v>12.969450009778912</v>
      </c>
      <c r="N97" s="293">
        <f xml:space="preserve"> Update!N138</f>
        <v>28.823042395401412</v>
      </c>
      <c r="O97" s="293">
        <f xml:space="preserve"> Update!O138</f>
        <v>0</v>
      </c>
      <c r="P97" s="293">
        <f xml:space="preserve"> Update!P138</f>
        <v>0</v>
      </c>
      <c r="Q97" s="293">
        <f xml:space="preserve"> Update!Q138</f>
        <v>0</v>
      </c>
    </row>
    <row r="98" spans="1:18" s="397" customFormat="1" hidden="1" outlineLevel="1">
      <c r="A98" s="306"/>
      <c r="B98" s="307"/>
      <c r="C98" s="308"/>
      <c r="D98" s="250"/>
      <c r="E98" s="309"/>
      <c r="R98" s="398"/>
    </row>
    <row r="99" spans="1:18" s="397" customFormat="1" hidden="1" outlineLevel="1" collapsed="1">
      <c r="A99" s="306"/>
      <c r="B99" s="307" t="s">
        <v>1317</v>
      </c>
      <c r="C99" s="308"/>
      <c r="D99" s="250"/>
      <c r="E99" s="309"/>
      <c r="R99" s="398"/>
    </row>
    <row r="100" spans="1:18" s="397" customFormat="1" hidden="1" outlineLevel="2">
      <c r="A100" s="306"/>
      <c r="B100" s="307"/>
      <c r="C100" s="308"/>
      <c r="D100" s="250"/>
      <c r="E100" s="309"/>
      <c r="R100" s="398"/>
    </row>
    <row r="101" spans="1:18" s="405" customFormat="1" hidden="1" outlineLevel="2">
      <c r="A101" s="157"/>
      <c r="B101" s="158"/>
      <c r="C101" s="159"/>
      <c r="D101" s="250"/>
      <c r="E101" s="155" t="str">
        <f xml:space="preserve"> Update!E147</f>
        <v>Average RPI inflated RCV (year average) - WR - nominal (year average prices)</v>
      </c>
      <c r="F101" s="401">
        <f xml:space="preserve"> Update!F147</f>
        <v>0</v>
      </c>
      <c r="G101" s="401" t="str">
        <f xml:space="preserve"> Update!G147</f>
        <v>£m</v>
      </c>
      <c r="H101" s="401">
        <f xml:space="preserve"> Update!H147</f>
        <v>0</v>
      </c>
      <c r="I101" s="401">
        <f xml:space="preserve"> Update!I147</f>
        <v>0</v>
      </c>
      <c r="J101" s="401">
        <f xml:space="preserve"> Update!J147</f>
        <v>0</v>
      </c>
      <c r="K101" s="401">
        <f xml:space="preserve"> Update!K147</f>
        <v>0</v>
      </c>
      <c r="L101" s="401">
        <f xml:space="preserve"> Update!L147</f>
        <v>0</v>
      </c>
      <c r="M101" s="401">
        <f xml:space="preserve"> Update!M147</f>
        <v>306.70833662285526</v>
      </c>
      <c r="N101" s="401">
        <f xml:space="preserve"> Update!N147</f>
        <v>310.9256874807221</v>
      </c>
      <c r="O101" s="401">
        <f xml:space="preserve"> Update!O147</f>
        <v>0</v>
      </c>
      <c r="P101" s="401">
        <f xml:space="preserve"> Update!P147</f>
        <v>0</v>
      </c>
      <c r="Q101" s="401">
        <f xml:space="preserve"> Update!Q147</f>
        <v>0</v>
      </c>
      <c r="R101" s="404"/>
    </row>
    <row r="102" spans="1:18" s="405" customFormat="1" hidden="1" outlineLevel="2">
      <c r="A102" s="157"/>
      <c r="B102" s="158"/>
      <c r="C102" s="159"/>
      <c r="D102" s="250"/>
      <c r="E102" s="155" t="str">
        <f xml:space="preserve"> Update!E148</f>
        <v>Average CPIH inflated RCV (year average) - WR - nominal (year average prices)</v>
      </c>
      <c r="F102" s="401">
        <f xml:space="preserve"> Update!F148</f>
        <v>0</v>
      </c>
      <c r="G102" s="401" t="str">
        <f xml:space="preserve"> Update!G148</f>
        <v>£m</v>
      </c>
      <c r="H102" s="401">
        <f xml:space="preserve"> Update!H148</f>
        <v>0</v>
      </c>
      <c r="I102" s="401">
        <f xml:space="preserve"> Update!I148</f>
        <v>0</v>
      </c>
      <c r="J102" s="401">
        <f xml:space="preserve"> Update!J148</f>
        <v>0</v>
      </c>
      <c r="K102" s="401">
        <f xml:space="preserve"> Update!K148</f>
        <v>0</v>
      </c>
      <c r="L102" s="401">
        <f xml:space="preserve"> Update!L148</f>
        <v>0</v>
      </c>
      <c r="M102" s="401">
        <f xml:space="preserve"> Update!M148</f>
        <v>308.06772986433151</v>
      </c>
      <c r="N102" s="401">
        <f xml:space="preserve"> Update!N148</f>
        <v>309.28960173760726</v>
      </c>
      <c r="O102" s="401">
        <f xml:space="preserve"> Update!O148</f>
        <v>0</v>
      </c>
      <c r="P102" s="401">
        <f xml:space="preserve"> Update!P148</f>
        <v>0</v>
      </c>
      <c r="Q102" s="401">
        <f xml:space="preserve"> Update!Q148</f>
        <v>0</v>
      </c>
      <c r="R102" s="404"/>
    </row>
    <row r="103" spans="1:18" s="405" customFormat="1" hidden="1" outlineLevel="2">
      <c r="A103" s="157"/>
      <c r="B103" s="158"/>
      <c r="C103" s="159"/>
      <c r="D103" s="250"/>
      <c r="E103" s="155" t="str">
        <f xml:space="preserve"> Update!E149</f>
        <v>Average post 2020 investment RCV (year average) - WR - nominal (year average prices)</v>
      </c>
      <c r="F103" s="401">
        <f xml:space="preserve"> Update!F149</f>
        <v>0</v>
      </c>
      <c r="G103" s="401" t="str">
        <f xml:space="preserve"> Update!G149</f>
        <v>£m</v>
      </c>
      <c r="H103" s="401">
        <f xml:space="preserve"> Update!H149</f>
        <v>0</v>
      </c>
      <c r="I103" s="401">
        <f xml:space="preserve"> Update!I149</f>
        <v>0</v>
      </c>
      <c r="J103" s="401">
        <f xml:space="preserve"> Update!J149</f>
        <v>0</v>
      </c>
      <c r="K103" s="401">
        <f xml:space="preserve"> Update!K149</f>
        <v>0</v>
      </c>
      <c r="L103" s="401">
        <f xml:space="preserve"> Update!L149</f>
        <v>0</v>
      </c>
      <c r="M103" s="401">
        <f xml:space="preserve"> Update!M149</f>
        <v>6.4497496573243431</v>
      </c>
      <c r="N103" s="401">
        <f xml:space="preserve"> Update!N149</f>
        <v>20.679684501899814</v>
      </c>
      <c r="O103" s="401">
        <f xml:space="preserve"> Update!O149</f>
        <v>0</v>
      </c>
      <c r="P103" s="401">
        <f xml:space="preserve"> Update!P149</f>
        <v>0</v>
      </c>
      <c r="Q103" s="401">
        <f xml:space="preserve"> Update!Q149</f>
        <v>0</v>
      </c>
      <c r="R103" s="404"/>
    </row>
    <row r="104" spans="1:18" s="405" customFormat="1" hidden="1" outlineLevel="2">
      <c r="A104" s="157"/>
      <c r="B104" s="158"/>
      <c r="C104" s="159"/>
      <c r="D104" s="250"/>
      <c r="E104" s="155" t="str">
        <f xml:space="preserve"> Update!E150</f>
        <v>Average total RCV (year average) - WR - nominal (year average prices)</v>
      </c>
      <c r="F104" s="401">
        <f xml:space="preserve"> Update!F150</f>
        <v>0</v>
      </c>
      <c r="G104" s="401" t="str">
        <f xml:space="preserve"> Update!G150</f>
        <v>£m</v>
      </c>
      <c r="H104" s="401">
        <f xml:space="preserve"> Update!H150</f>
        <v>0</v>
      </c>
      <c r="I104" s="401">
        <f xml:space="preserve"> Update!I150</f>
        <v>0</v>
      </c>
      <c r="J104" s="401">
        <f xml:space="preserve"> Update!J150</f>
        <v>0</v>
      </c>
      <c r="K104" s="401">
        <f xml:space="preserve"> Update!K150</f>
        <v>0</v>
      </c>
      <c r="L104" s="401">
        <f xml:space="preserve"> Update!L150</f>
        <v>0</v>
      </c>
      <c r="M104" s="401">
        <f xml:space="preserve"> Update!M150</f>
        <v>621.2258161445111</v>
      </c>
      <c r="N104" s="401">
        <f xml:space="preserve"> Update!N150</f>
        <v>640.89497372022925</v>
      </c>
      <c r="O104" s="401">
        <f xml:space="preserve"> Update!O150</f>
        <v>0</v>
      </c>
      <c r="P104" s="401">
        <f xml:space="preserve"> Update!P150</f>
        <v>0</v>
      </c>
      <c r="Q104" s="401">
        <f xml:space="preserve"> Update!Q150</f>
        <v>0</v>
      </c>
      <c r="R104" s="404"/>
    </row>
    <row r="105" spans="1:18" s="310" customFormat="1" hidden="1" outlineLevel="1">
      <c r="A105" s="306"/>
      <c r="B105" s="307"/>
      <c r="C105" s="308"/>
      <c r="D105" s="250"/>
      <c r="E105" s="309"/>
      <c r="F105" s="397"/>
      <c r="G105" s="397"/>
      <c r="H105" s="397"/>
      <c r="I105" s="397"/>
      <c r="J105" s="397"/>
      <c r="K105" s="397"/>
      <c r="L105" s="397"/>
      <c r="M105" s="397"/>
      <c r="N105" s="397"/>
      <c r="O105" s="397"/>
      <c r="P105" s="397"/>
      <c r="Q105" s="397"/>
      <c r="R105" s="240"/>
    </row>
    <row r="106" spans="1:18" s="310" customFormat="1" hidden="1" outlineLevel="1" collapsed="1">
      <c r="A106" s="306"/>
      <c r="B106" s="85" t="s">
        <v>1318</v>
      </c>
      <c r="C106" s="308"/>
      <c r="D106" s="250"/>
      <c r="E106" s="309"/>
      <c r="R106" s="240"/>
    </row>
    <row r="107" spans="1:18" s="310" customFormat="1" hidden="1" outlineLevel="2">
      <c r="A107" s="306"/>
      <c r="B107" s="85"/>
      <c r="C107" s="308"/>
      <c r="D107" s="250"/>
      <c r="E107" s="309"/>
      <c r="R107" s="240"/>
    </row>
    <row r="108" spans="1:18" s="187" customFormat="1" hidden="1" outlineLevel="2">
      <c r="A108" s="183"/>
      <c r="B108" s="158"/>
      <c r="C108" s="185"/>
      <c r="D108" s="239"/>
      <c r="E108" s="181" t="str">
        <f xml:space="preserve"> Inp!E$206</f>
        <v>Regulatory equity notional (PR19FD)</v>
      </c>
      <c r="F108" s="181">
        <f xml:space="preserve"> Inp!F$206</f>
        <v>0</v>
      </c>
      <c r="G108" s="181" t="str">
        <f xml:space="preserve"> Inp!G$206</f>
        <v>%</v>
      </c>
      <c r="H108" s="181">
        <f xml:space="preserve"> Inp!H$206</f>
        <v>0</v>
      </c>
      <c r="I108" s="181">
        <f xml:space="preserve"> Inp!I$206</f>
        <v>0</v>
      </c>
      <c r="J108" s="291">
        <f xml:space="preserve"> Inp!J$206</f>
        <v>0</v>
      </c>
      <c r="K108" s="291">
        <f xml:space="preserve"> Inp!K$206</f>
        <v>0</v>
      </c>
      <c r="L108" s="291">
        <f xml:space="preserve"> Inp!L$206</f>
        <v>0</v>
      </c>
      <c r="M108" s="291">
        <f xml:space="preserve"> Inp!M$206</f>
        <v>0.4</v>
      </c>
      <c r="N108" s="291">
        <f xml:space="preserve"> Inp!N$206</f>
        <v>0.4</v>
      </c>
      <c r="O108" s="291">
        <f xml:space="preserve"> Inp!O$206</f>
        <v>0.4</v>
      </c>
      <c r="P108" s="291">
        <f xml:space="preserve"> Inp!P$206</f>
        <v>0.4</v>
      </c>
      <c r="Q108" s="291">
        <f xml:space="preserve"> Inp!Q$206</f>
        <v>0.4</v>
      </c>
    </row>
    <row r="109" spans="1:18" s="161" customFormat="1" hidden="1" outlineLevel="2">
      <c r="A109" s="157"/>
      <c r="B109" s="158"/>
      <c r="C109" s="159"/>
      <c r="D109" s="250"/>
      <c r="E109" s="155" t="str">
        <f xml:space="preserve"> Update!E179</f>
        <v>Regulatory equity actual</v>
      </c>
      <c r="F109" s="401">
        <f xml:space="preserve"> Update!F179</f>
        <v>0</v>
      </c>
      <c r="G109" s="401" t="str">
        <f xml:space="preserve"> Update!G179</f>
        <v>%</v>
      </c>
      <c r="H109" s="401">
        <f xml:space="preserve"> Update!H179</f>
        <v>0</v>
      </c>
      <c r="I109" s="401">
        <f xml:space="preserve"> Update!I179</f>
        <v>0</v>
      </c>
      <c r="J109" s="401">
        <f xml:space="preserve"> Update!J179</f>
        <v>0</v>
      </c>
      <c r="K109" s="401">
        <f xml:space="preserve"> Update!K179</f>
        <v>0</v>
      </c>
      <c r="L109" s="401">
        <f xml:space="preserve"> Update!L179</f>
        <v>0</v>
      </c>
      <c r="M109" s="401">
        <f xml:space="preserve"> Update!M179</f>
        <v>0.33494999999999997</v>
      </c>
      <c r="N109" s="401">
        <f xml:space="preserve"> Update!N179</f>
        <v>0</v>
      </c>
      <c r="O109" s="401">
        <f xml:space="preserve"> Update!O179</f>
        <v>0</v>
      </c>
      <c r="P109" s="401">
        <f xml:space="preserve"> Update!P179</f>
        <v>0</v>
      </c>
      <c r="Q109" s="401">
        <f xml:space="preserve"> Update!Q179</f>
        <v>0</v>
      </c>
      <c r="R109" s="187"/>
    </row>
    <row r="110" spans="1:18" s="310" customFormat="1" hidden="1" outlineLevel="1">
      <c r="A110" s="306"/>
      <c r="B110" s="307"/>
      <c r="C110" s="308"/>
      <c r="D110" s="250"/>
      <c r="E110" s="309"/>
      <c r="F110" s="309"/>
      <c r="G110" s="309"/>
      <c r="H110" s="309"/>
      <c r="I110" s="309"/>
      <c r="J110" s="309"/>
      <c r="K110" s="309"/>
      <c r="L110" s="309"/>
      <c r="M110" s="309"/>
      <c r="N110" s="309"/>
      <c r="O110" s="309"/>
      <c r="P110" s="309"/>
      <c r="Q110" s="309"/>
      <c r="R110" s="240"/>
    </row>
    <row r="111" spans="1:18" s="310" customFormat="1" hidden="1" outlineLevel="1" collapsed="1">
      <c r="A111" s="306"/>
      <c r="B111" s="304" t="s">
        <v>1319</v>
      </c>
      <c r="C111" s="308"/>
      <c r="D111" s="250"/>
      <c r="E111" s="309"/>
      <c r="F111" s="309"/>
      <c r="G111" s="309"/>
      <c r="H111" s="309"/>
      <c r="I111" s="309"/>
      <c r="J111" s="309"/>
      <c r="K111" s="309"/>
      <c r="L111" s="309"/>
      <c r="M111" s="309"/>
      <c r="N111" s="309"/>
      <c r="O111" s="309"/>
      <c r="P111" s="309"/>
      <c r="Q111" s="309"/>
      <c r="R111" s="240"/>
    </row>
    <row r="112" spans="1:18" s="310" customFormat="1" hidden="1" outlineLevel="2">
      <c r="A112" s="306"/>
      <c r="B112" s="304"/>
      <c r="C112" s="308"/>
      <c r="D112" s="250"/>
      <c r="E112" s="309"/>
      <c r="F112" s="309"/>
      <c r="G112" s="309"/>
      <c r="H112" s="309"/>
      <c r="I112" s="309"/>
      <c r="J112" s="309"/>
      <c r="K112" s="309"/>
      <c r="L112" s="309"/>
      <c r="M112" s="309"/>
      <c r="N112" s="309"/>
      <c r="O112" s="309"/>
      <c r="P112" s="309"/>
      <c r="Q112" s="309"/>
      <c r="R112" s="240"/>
    </row>
    <row r="113" spans="1:79" s="187" customFormat="1" hidden="1" outlineLevel="2">
      <c r="A113" s="183"/>
      <c r="B113" s="158"/>
      <c r="C113" s="185"/>
      <c r="D113" s="239"/>
      <c r="E113" s="181" t="str">
        <f xml:space="preserve"> Inp!E$214</f>
        <v>Regulatory equity actual</v>
      </c>
      <c r="F113" s="181">
        <f xml:space="preserve"> Inp!F$214</f>
        <v>0</v>
      </c>
      <c r="G113" s="181" t="str">
        <f xml:space="preserve"> Inp!G$214</f>
        <v>%</v>
      </c>
      <c r="H113" s="181">
        <f xml:space="preserve"> Inp!H$214</f>
        <v>0</v>
      </c>
      <c r="I113" s="181">
        <f xml:space="preserve"> Inp!I$214</f>
        <v>0</v>
      </c>
      <c r="J113" s="291">
        <f xml:space="preserve"> Inp!J$214</f>
        <v>0</v>
      </c>
      <c r="K113" s="291">
        <f xml:space="preserve"> Inp!K$214</f>
        <v>0</v>
      </c>
      <c r="L113" s="291">
        <f xml:space="preserve"> Inp!L$214</f>
        <v>0</v>
      </c>
      <c r="M113" s="291">
        <f xml:space="preserve"> Inp!M$214</f>
        <v>0.33494999999999997</v>
      </c>
      <c r="N113" s="291">
        <f xml:space="preserve"> Inp!N$214</f>
        <v>0</v>
      </c>
      <c r="O113" s="291">
        <f xml:space="preserve"> Inp!O$214</f>
        <v>0</v>
      </c>
      <c r="P113" s="291">
        <f xml:space="preserve"> Inp!P$214</f>
        <v>0</v>
      </c>
      <c r="Q113" s="291">
        <f xml:space="preserve"> Inp!Q$214</f>
        <v>0</v>
      </c>
    </row>
    <row r="114" spans="1:79" s="161" customFormat="1" hidden="1" outlineLevel="2">
      <c r="A114" s="157"/>
      <c r="B114" s="158"/>
      <c r="C114" s="159"/>
      <c r="D114" s="250"/>
      <c r="E114" s="155" t="str">
        <f xml:space="preserve"> Update!E183</f>
        <v>Actual regulated equity - WR - real (2017-18 prices)</v>
      </c>
      <c r="F114" s="401">
        <f xml:space="preserve"> Update!F183</f>
        <v>0</v>
      </c>
      <c r="G114" s="401" t="str">
        <f xml:space="preserve"> Update!G183</f>
        <v>£m</v>
      </c>
      <c r="H114" s="401">
        <f xml:space="preserve"> Update!H183</f>
        <v>0</v>
      </c>
      <c r="I114" s="401">
        <f xml:space="preserve"> Update!I183</f>
        <v>0</v>
      </c>
      <c r="J114" s="401">
        <f xml:space="preserve"> Update!J183</f>
        <v>0</v>
      </c>
      <c r="K114" s="401">
        <f xml:space="preserve"> Update!K183</f>
        <v>0</v>
      </c>
      <c r="L114" s="401">
        <f xml:space="preserve"> Update!L183</f>
        <v>0</v>
      </c>
      <c r="M114" s="401">
        <f xml:space="preserve"> Update!M183</f>
        <v>198.7507306570499</v>
      </c>
      <c r="N114" s="401">
        <f xml:space="preserve"> Update!N183</f>
        <v>0</v>
      </c>
      <c r="O114" s="401">
        <f xml:space="preserve"> Update!O183</f>
        <v>0</v>
      </c>
      <c r="P114" s="401">
        <f xml:space="preserve"> Update!P183</f>
        <v>0</v>
      </c>
      <c r="Q114" s="401">
        <f xml:space="preserve"> Update!Q183</f>
        <v>0</v>
      </c>
      <c r="R114" s="187"/>
    </row>
    <row r="115" spans="1:79" s="161" customFormat="1" hidden="1" outlineLevel="1">
      <c r="A115" s="157"/>
      <c r="B115" s="158"/>
      <c r="C115" s="159"/>
      <c r="D115" s="250"/>
      <c r="E115" s="155"/>
      <c r="F115" s="401"/>
      <c r="G115" s="401"/>
      <c r="H115" s="401"/>
      <c r="I115" s="401"/>
      <c r="J115" s="401"/>
      <c r="K115" s="401"/>
      <c r="L115" s="401"/>
      <c r="M115" s="401"/>
      <c r="N115" s="401"/>
      <c r="O115" s="401"/>
      <c r="P115" s="401"/>
      <c r="Q115" s="401"/>
      <c r="R115" s="187"/>
    </row>
    <row r="116" spans="1:79" s="240" customFormat="1" hidden="1" outlineLevel="1" collapsed="1">
      <c r="A116" s="237"/>
      <c r="B116" s="304" t="s">
        <v>1320</v>
      </c>
      <c r="C116" s="238"/>
      <c r="D116" s="239"/>
      <c r="E116" s="196"/>
      <c r="F116" s="196"/>
      <c r="G116" s="196"/>
      <c r="H116" s="196"/>
      <c r="I116" s="196"/>
      <c r="J116" s="196"/>
      <c r="K116" s="196"/>
      <c r="L116" s="196"/>
      <c r="M116" s="196"/>
      <c r="N116" s="196"/>
      <c r="O116" s="196"/>
      <c r="P116" s="196"/>
      <c r="Q116" s="196"/>
    </row>
    <row r="117" spans="1:79" s="240" customFormat="1" hidden="1" outlineLevel="2">
      <c r="A117" s="237"/>
      <c r="B117" s="241"/>
      <c r="C117" s="238"/>
      <c r="D117" s="239"/>
      <c r="E117" s="196"/>
      <c r="F117" s="196"/>
      <c r="G117" s="196"/>
      <c r="H117" s="267"/>
      <c r="I117" s="267"/>
      <c r="J117" s="267"/>
      <c r="K117" s="267"/>
      <c r="L117" s="267"/>
      <c r="M117" s="267"/>
      <c r="N117" s="267"/>
      <c r="O117" s="267"/>
      <c r="P117" s="267"/>
      <c r="Q117" s="267"/>
    </row>
    <row r="118" spans="1:79" s="187" customFormat="1" hidden="1" outlineLevel="2">
      <c r="A118" s="183"/>
      <c r="B118" s="216"/>
      <c r="C118" s="185"/>
      <c r="D118" s="186"/>
      <c r="E118" s="181" t="str">
        <f xml:space="preserve"> Update!E$202</f>
        <v>Annual RCV indexation - WR</v>
      </c>
      <c r="F118" s="181">
        <f xml:space="preserve"> Update!F$202</f>
        <v>0</v>
      </c>
      <c r="G118" s="181" t="str">
        <f xml:space="preserve"> Update!G$202</f>
        <v>%</v>
      </c>
      <c r="H118" s="291">
        <f xml:space="preserve"> Update!H$202</f>
        <v>0</v>
      </c>
      <c r="I118" s="291">
        <f xml:space="preserve"> Update!I$202</f>
        <v>0</v>
      </c>
      <c r="J118" s="291">
        <f xml:space="preserve"> Update!J$202</f>
        <v>0</v>
      </c>
      <c r="K118" s="291">
        <f xml:space="preserve"> Update!K$202</f>
        <v>0</v>
      </c>
      <c r="L118" s="291">
        <f xml:space="preserve"> Update!L$202</f>
        <v>0</v>
      </c>
      <c r="M118" s="291">
        <f xml:space="preserve"> Update!M$202</f>
        <v>1.0470923567005519E-2</v>
      </c>
      <c r="N118" s="291">
        <f xml:space="preserve"> Update!N$202</f>
        <v>6.777019592370892E-2</v>
      </c>
      <c r="O118" s="291">
        <f xml:space="preserve"> Update!O$202</f>
        <v>0</v>
      </c>
      <c r="P118" s="291">
        <f xml:space="preserve"> Update!P$202</f>
        <v>0</v>
      </c>
      <c r="Q118" s="291">
        <f xml:space="preserve"> Update!Q$202</f>
        <v>0</v>
      </c>
    </row>
    <row r="119" spans="1:79" s="310" customFormat="1" hidden="1" outlineLevel="1">
      <c r="A119" s="306"/>
      <c r="B119" s="307"/>
      <c r="C119" s="308"/>
      <c r="D119" s="250"/>
      <c r="E119" s="309"/>
      <c r="R119" s="240"/>
    </row>
    <row r="120" spans="1:79" s="310" customFormat="1">
      <c r="A120" s="306"/>
      <c r="B120" s="307"/>
      <c r="C120" s="308"/>
      <c r="D120" s="250"/>
      <c r="E120" s="309"/>
      <c r="R120" s="240"/>
    </row>
    <row r="121" spans="1:79" collapsed="1">
      <c r="A121" s="33" t="s">
        <v>1321</v>
      </c>
      <c r="B121" s="33"/>
      <c r="C121" s="33"/>
      <c r="D121" s="386"/>
      <c r="E121" s="33"/>
      <c r="F121" s="33"/>
      <c r="G121" s="33"/>
      <c r="H121" s="33"/>
      <c r="I121" s="33"/>
      <c r="J121" s="33"/>
      <c r="K121" s="33"/>
      <c r="L121" s="33"/>
      <c r="M121" s="33"/>
      <c r="N121" s="33"/>
      <c r="O121" s="33"/>
      <c r="P121" s="33"/>
      <c r="Q121" s="33"/>
      <c r="R121" s="208"/>
      <c r="S121" s="33"/>
      <c r="T121" s="33"/>
    </row>
    <row r="122" spans="1:79" s="66" customFormat="1" hidden="1" outlineLevel="1">
      <c r="A122" s="22"/>
      <c r="B122" s="23"/>
      <c r="C122" s="24"/>
      <c r="D122" s="387"/>
      <c r="E122" s="8"/>
      <c r="F122" s="406"/>
      <c r="G122" s="406"/>
      <c r="H122" s="406"/>
      <c r="I122" s="407"/>
      <c r="J122" s="407"/>
      <c r="K122" s="407"/>
      <c r="L122" s="407"/>
      <c r="M122" s="407"/>
      <c r="N122" s="407"/>
      <c r="O122" s="407"/>
      <c r="P122" s="407"/>
      <c r="Q122" s="407"/>
      <c r="R122" s="419"/>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c r="BX122" s="27"/>
      <c r="BY122" s="27"/>
      <c r="BZ122" s="27"/>
      <c r="CA122" s="27"/>
    </row>
    <row r="123" spans="1:79" hidden="1" outlineLevel="1">
      <c r="A123" s="306"/>
      <c r="B123" s="307" t="s">
        <v>1322</v>
      </c>
      <c r="C123" s="308"/>
      <c r="D123" s="250"/>
      <c r="E123" s="309"/>
      <c r="F123" s="397"/>
      <c r="G123" s="397"/>
      <c r="H123" s="397"/>
      <c r="I123" s="397"/>
      <c r="J123" s="397"/>
      <c r="K123" s="397"/>
      <c r="L123" s="397"/>
      <c r="M123" s="397"/>
      <c r="N123" s="397"/>
      <c r="O123" s="397"/>
      <c r="P123" s="397"/>
      <c r="Q123" s="397"/>
      <c r="R123" s="192"/>
    </row>
    <row r="124" spans="1:79" hidden="1" outlineLevel="1">
      <c r="A124" s="306"/>
      <c r="B124" s="307"/>
      <c r="C124" s="308"/>
      <c r="D124" s="250"/>
      <c r="E124" s="309"/>
      <c r="F124" s="397"/>
      <c r="G124" s="397"/>
      <c r="H124" s="397"/>
      <c r="I124" s="397"/>
      <c r="J124" s="397"/>
      <c r="K124" s="397"/>
      <c r="L124" s="397"/>
      <c r="M124" s="397"/>
      <c r="N124" s="397"/>
      <c r="O124" s="397"/>
      <c r="P124" s="397"/>
      <c r="Q124" s="397"/>
      <c r="R124" s="192"/>
    </row>
    <row r="125" spans="1:79" s="192" customFormat="1" hidden="1" outlineLevel="1">
      <c r="A125" s="237"/>
      <c r="B125" s="241"/>
      <c r="C125" s="238"/>
      <c r="D125" s="239"/>
      <c r="E125" s="181" t="str">
        <f xml:space="preserve"> Update!E320</f>
        <v>Total Opening RCV - WN - nominal (year end prices)</v>
      </c>
      <c r="F125" s="404">
        <f xml:space="preserve"> Update!F320</f>
        <v>0</v>
      </c>
      <c r="G125" s="404" t="str">
        <f xml:space="preserve"> Update!G320</f>
        <v>£m</v>
      </c>
      <c r="H125" s="404">
        <f xml:space="preserve"> Update!H320</f>
        <v>0</v>
      </c>
      <c r="I125" s="404">
        <f xml:space="preserve"> Update!I320</f>
        <v>0</v>
      </c>
      <c r="J125" s="404">
        <f xml:space="preserve"> Update!J320</f>
        <v>0</v>
      </c>
      <c r="K125" s="404">
        <f xml:space="preserve"> Update!K320</f>
        <v>0</v>
      </c>
      <c r="L125" s="404">
        <f xml:space="preserve"> Update!L320</f>
        <v>0</v>
      </c>
      <c r="M125" s="404">
        <f xml:space="preserve"> Update!M320</f>
        <v>3538.4046898964343</v>
      </c>
      <c r="N125" s="404">
        <f xml:space="preserve"> Update!N320</f>
        <v>3609.9998213483941</v>
      </c>
      <c r="O125" s="404">
        <f xml:space="preserve"> Update!O320</f>
        <v>0</v>
      </c>
      <c r="P125" s="404">
        <f xml:space="preserve"> Update!P320</f>
        <v>0</v>
      </c>
      <c r="Q125" s="404">
        <f xml:space="preserve"> Update!Q320</f>
        <v>0</v>
      </c>
    </row>
    <row r="126" spans="1:79" s="398" customFormat="1" hidden="1" outlineLevel="1">
      <c r="A126" s="237"/>
      <c r="B126" s="241"/>
      <c r="C126" s="238"/>
      <c r="D126" s="239" t="s">
        <v>719</v>
      </c>
      <c r="E126" s="181" t="str">
        <f xml:space="preserve"> Update!E321</f>
        <v>Total Indexation - WN - nominal (year end prices)</v>
      </c>
      <c r="F126" s="404">
        <f xml:space="preserve"> Update!F321</f>
        <v>0</v>
      </c>
      <c r="G126" s="404" t="str">
        <f xml:space="preserve"> Update!G321</f>
        <v>£m</v>
      </c>
      <c r="H126" s="404">
        <f xml:space="preserve"> Update!H321</f>
        <v>0</v>
      </c>
      <c r="I126" s="404">
        <f xml:space="preserve"> Update!I321</f>
        <v>0</v>
      </c>
      <c r="J126" s="404">
        <f xml:space="preserve"> Update!J321</f>
        <v>0</v>
      </c>
      <c r="K126" s="404">
        <f xml:space="preserve"> Update!K321</f>
        <v>0</v>
      </c>
      <c r="L126" s="404">
        <f xml:space="preserve"> Update!L321</f>
        <v>0</v>
      </c>
      <c r="M126" s="404">
        <f xml:space="preserve"> Update!M321</f>
        <v>29.64109953884909</v>
      </c>
      <c r="N126" s="404">
        <f xml:space="preserve"> Update!N321</f>
        <v>171.45213018162752</v>
      </c>
      <c r="O126" s="404">
        <f xml:space="preserve"> Update!O321</f>
        <v>0</v>
      </c>
      <c r="P126" s="404">
        <f xml:space="preserve"> Update!P321</f>
        <v>0</v>
      </c>
      <c r="Q126" s="404">
        <f xml:space="preserve"> Update!Q321</f>
        <v>0</v>
      </c>
    </row>
    <row r="127" spans="1:79" s="398" customFormat="1" hidden="1" outlineLevel="1">
      <c r="A127" s="237"/>
      <c r="B127" s="241"/>
      <c r="C127" s="238"/>
      <c r="D127" s="239" t="s">
        <v>719</v>
      </c>
      <c r="E127" s="181" t="str">
        <f xml:space="preserve"> Update!E322</f>
        <v>Total Non-PAYG totex additions - WN - nominal (year end prices)</v>
      </c>
      <c r="F127" s="404">
        <f xml:space="preserve"> Update!F322</f>
        <v>0</v>
      </c>
      <c r="G127" s="404" t="str">
        <f xml:space="preserve"> Update!G322</f>
        <v>£m</v>
      </c>
      <c r="H127" s="404">
        <f xml:space="preserve"> Update!H322</f>
        <v>0</v>
      </c>
      <c r="I127" s="404">
        <f xml:space="preserve"> Update!I322</f>
        <v>0</v>
      </c>
      <c r="J127" s="404">
        <f xml:space="preserve"> Update!J322</f>
        <v>0</v>
      </c>
      <c r="K127" s="404">
        <f xml:space="preserve"> Update!K322</f>
        <v>0</v>
      </c>
      <c r="L127" s="404">
        <f xml:space="preserve"> Update!L322</f>
        <v>0</v>
      </c>
      <c r="M127" s="404">
        <f xml:space="preserve"> Update!M322</f>
        <v>153.47036761060335</v>
      </c>
      <c r="N127" s="404">
        <f xml:space="preserve"> Update!N322</f>
        <v>142.52630495462273</v>
      </c>
      <c r="O127" s="404">
        <f xml:space="preserve"> Update!O322</f>
        <v>0</v>
      </c>
      <c r="P127" s="404">
        <f xml:space="preserve"> Update!P322</f>
        <v>0</v>
      </c>
      <c r="Q127" s="404">
        <f xml:space="preserve"> Update!Q322</f>
        <v>0</v>
      </c>
    </row>
    <row r="128" spans="1:79" s="398" customFormat="1" hidden="1" outlineLevel="1">
      <c r="A128" s="237"/>
      <c r="B128" s="241"/>
      <c r="C128" s="238"/>
      <c r="D128" s="239" t="s">
        <v>631</v>
      </c>
      <c r="E128" s="181" t="str">
        <f xml:space="preserve"> Update!E323</f>
        <v>Total RCV run-off - WN - nominal (year end prices)</v>
      </c>
      <c r="F128" s="404">
        <f xml:space="preserve"> Update!F323</f>
        <v>0</v>
      </c>
      <c r="G128" s="404" t="str">
        <f xml:space="preserve"> Update!G323</f>
        <v>£m</v>
      </c>
      <c r="H128" s="404">
        <f xml:space="preserve"> Update!H323</f>
        <v>0</v>
      </c>
      <c r="I128" s="404">
        <f xml:space="preserve"> Update!I323</f>
        <v>0</v>
      </c>
      <c r="J128" s="404">
        <f xml:space="preserve"> Update!J323</f>
        <v>0</v>
      </c>
      <c r="K128" s="404">
        <f xml:space="preserve"> Update!K323</f>
        <v>0</v>
      </c>
      <c r="L128" s="404">
        <f xml:space="preserve"> Update!L323</f>
        <v>0</v>
      </c>
      <c r="M128" s="404">
        <f xml:space="preserve"> Update!M323</f>
        <v>194.85636168900325</v>
      </c>
      <c r="N128" s="404">
        <f xml:space="preserve"> Update!N323</f>
        <v>207.36155735235931</v>
      </c>
      <c r="O128" s="404">
        <f xml:space="preserve"> Update!O323</f>
        <v>0</v>
      </c>
      <c r="P128" s="404">
        <f xml:space="preserve"> Update!P323</f>
        <v>0</v>
      </c>
      <c r="Q128" s="404">
        <f xml:space="preserve"> Update!Q323</f>
        <v>0</v>
      </c>
    </row>
    <row r="129" spans="1:18" s="398" customFormat="1" hidden="1" outlineLevel="1">
      <c r="A129" s="237"/>
      <c r="B129" s="241"/>
      <c r="C129" s="238"/>
      <c r="D129" s="239" t="s">
        <v>631</v>
      </c>
      <c r="E129" s="181" t="str">
        <f xml:space="preserve"> Update!E324</f>
        <v>Total Other adjustments - WN - nominal (year end prices)</v>
      </c>
      <c r="F129" s="404">
        <f xml:space="preserve"> Update!F324</f>
        <v>0</v>
      </c>
      <c r="G129" s="404" t="str">
        <f xml:space="preserve"> Update!G324</f>
        <v>£m</v>
      </c>
      <c r="H129" s="404">
        <f xml:space="preserve"> Update!H324</f>
        <v>0</v>
      </c>
      <c r="I129" s="404">
        <f xml:space="preserve"> Update!I324</f>
        <v>0</v>
      </c>
      <c r="J129" s="404">
        <f xml:space="preserve"> Update!J324</f>
        <v>0</v>
      </c>
      <c r="K129" s="404">
        <f xml:space="preserve"> Update!K324</f>
        <v>0</v>
      </c>
      <c r="L129" s="404">
        <f xml:space="preserve"> Update!L324</f>
        <v>0</v>
      </c>
      <c r="M129" s="404">
        <f xml:space="preserve"> Update!M324</f>
        <v>0</v>
      </c>
      <c r="N129" s="404">
        <f xml:space="preserve"> Update!N324</f>
        <v>0</v>
      </c>
      <c r="O129" s="404">
        <f xml:space="preserve"> Update!O324</f>
        <v>0</v>
      </c>
      <c r="P129" s="404">
        <f xml:space="preserve"> Update!P324</f>
        <v>0</v>
      </c>
      <c r="Q129" s="404">
        <f xml:space="preserve"> Update!Q324</f>
        <v>0</v>
      </c>
    </row>
    <row r="130" spans="1:18" hidden="1" outlineLevel="1">
      <c r="A130" s="306"/>
      <c r="B130" s="307"/>
      <c r="C130" s="308"/>
      <c r="D130" s="250"/>
      <c r="E130" s="155" t="str">
        <f xml:space="preserve"> Update!E325</f>
        <v>Total Closing RCV - WN - nominal (year end prices)</v>
      </c>
      <c r="F130" s="405">
        <f xml:space="preserve"> Update!F325</f>
        <v>0</v>
      </c>
      <c r="G130" s="405" t="str">
        <f xml:space="preserve"> Update!G325</f>
        <v>£m</v>
      </c>
      <c r="H130" s="405">
        <f xml:space="preserve"> Update!H325</f>
        <v>0</v>
      </c>
      <c r="I130" s="405">
        <f xml:space="preserve"> Update!I325</f>
        <v>0</v>
      </c>
      <c r="J130" s="405">
        <f xml:space="preserve"> Update!J325</f>
        <v>0</v>
      </c>
      <c r="K130" s="405">
        <f xml:space="preserve"> Update!K325</f>
        <v>0</v>
      </c>
      <c r="L130" s="405">
        <f xml:space="preserve"> Update!L325</f>
        <v>3531.0841865015686</v>
      </c>
      <c r="M130" s="405">
        <f xml:space="preserve"> Update!M325</f>
        <v>3526.6597953568807</v>
      </c>
      <c r="N130" s="405">
        <f xml:space="preserve"> Update!N325</f>
        <v>3716.6166991322848</v>
      </c>
      <c r="O130" s="405">
        <f xml:space="preserve"> Update!O325</f>
        <v>0</v>
      </c>
      <c r="P130" s="405">
        <f xml:space="preserve"> Update!P325</f>
        <v>0</v>
      </c>
      <c r="Q130" s="405">
        <f xml:space="preserve"> Update!Q325</f>
        <v>0</v>
      </c>
      <c r="R130" s="192"/>
    </row>
    <row r="131" spans="1:18" s="512" customFormat="1" hidden="1" outlineLevel="1">
      <c r="A131" s="514"/>
      <c r="B131" s="515"/>
      <c r="C131" s="516"/>
      <c r="D131" s="510"/>
      <c r="E131" s="517"/>
      <c r="F131" s="518"/>
      <c r="G131" s="518"/>
      <c r="H131" s="518"/>
      <c r="I131" s="518"/>
      <c r="J131" s="518"/>
      <c r="K131" s="518"/>
      <c r="L131" s="518"/>
      <c r="M131" s="520"/>
      <c r="N131" s="520"/>
      <c r="O131" s="520"/>
      <c r="P131" s="518"/>
      <c r="Q131" s="518"/>
      <c r="R131" s="513"/>
    </row>
    <row r="132" spans="1:18" s="512" customFormat="1" hidden="1" outlineLevel="1" collapsed="1">
      <c r="A132" s="306"/>
      <c r="B132" s="307" t="s">
        <v>1323</v>
      </c>
      <c r="C132" s="308"/>
      <c r="D132" s="250"/>
      <c r="E132" s="309"/>
      <c r="F132" s="397"/>
      <c r="G132" s="397"/>
      <c r="H132" s="397"/>
      <c r="I132" s="397"/>
      <c r="J132" s="397"/>
      <c r="K132" s="397"/>
      <c r="L132" s="398"/>
      <c r="M132" s="398"/>
      <c r="N132" s="398"/>
      <c r="O132" s="398"/>
      <c r="P132" s="397"/>
      <c r="Q132" s="397"/>
      <c r="R132" s="513"/>
    </row>
    <row r="133" spans="1:18" hidden="1" outlineLevel="2">
      <c r="A133" s="306"/>
      <c r="B133" s="307" t="s">
        <v>1324</v>
      </c>
      <c r="C133" s="308"/>
      <c r="D133" s="250"/>
      <c r="E133" s="309"/>
      <c r="F133" s="397"/>
      <c r="G133" s="397"/>
      <c r="H133" s="397"/>
      <c r="I133" s="397"/>
      <c r="J133" s="397"/>
      <c r="K133" s="397"/>
      <c r="L133" s="398"/>
      <c r="M133" s="398"/>
      <c r="N133" s="398"/>
      <c r="O133" s="398"/>
      <c r="P133" s="397"/>
      <c r="Q133" s="397"/>
      <c r="R133" s="192"/>
    </row>
    <row r="134" spans="1:18" hidden="1" outlineLevel="2">
      <c r="A134" s="306"/>
      <c r="B134" s="307"/>
      <c r="C134" s="308"/>
      <c r="D134" s="250"/>
      <c r="E134" s="309"/>
      <c r="F134" s="397"/>
      <c r="G134" s="397"/>
      <c r="H134" s="397"/>
      <c r="I134" s="397"/>
      <c r="J134" s="397"/>
      <c r="K134" s="397"/>
      <c r="L134" s="398"/>
      <c r="M134" s="398"/>
      <c r="N134" s="398"/>
      <c r="O134" s="397"/>
      <c r="P134" s="397"/>
      <c r="Q134" s="397"/>
      <c r="R134" s="192"/>
    </row>
    <row r="135" spans="1:18" hidden="1" outlineLevel="2">
      <c r="A135" s="364"/>
      <c r="B135" s="218"/>
      <c r="C135" s="365"/>
      <c r="D135" s="222"/>
      <c r="E135" s="366" t="str">
        <f xml:space="preserve"> Update!E303</f>
        <v>Opening RCV (RPI inflated RCV) balance BEG - WN - nominal (year end prices)</v>
      </c>
      <c r="F135" s="395">
        <f xml:space="preserve"> Update!F303</f>
        <v>0</v>
      </c>
      <c r="G135" s="395" t="str">
        <f xml:space="preserve"> Update!G303</f>
        <v>£m</v>
      </c>
      <c r="H135" s="395">
        <f xml:space="preserve"> Update!H303</f>
        <v>0</v>
      </c>
      <c r="I135" s="395">
        <f xml:space="preserve"> Update!I303</f>
        <v>0</v>
      </c>
      <c r="J135" s="395">
        <f xml:space="preserve"> Update!J303</f>
        <v>0</v>
      </c>
      <c r="K135" s="395">
        <f xml:space="preserve"> Update!K303</f>
        <v>0</v>
      </c>
      <c r="L135" s="395">
        <f xml:space="preserve"> Update!L303</f>
        <v>0</v>
      </c>
      <c r="M135" s="395">
        <f xml:space="preserve"> Update!M303</f>
        <v>1769.2590571719747</v>
      </c>
      <c r="N135" s="395">
        <f xml:space="preserve"> Update!N303</f>
        <v>1721.0231314983948</v>
      </c>
      <c r="O135" s="395">
        <f xml:space="preserve"> Update!O303</f>
        <v>0</v>
      </c>
      <c r="P135" s="395">
        <f xml:space="preserve"> Update!P303</f>
        <v>0</v>
      </c>
      <c r="Q135" s="395">
        <f xml:space="preserve"> Update!Q303</f>
        <v>0</v>
      </c>
      <c r="R135" s="192"/>
    </row>
    <row r="136" spans="1:18" s="192" customFormat="1" hidden="1" outlineLevel="2">
      <c r="A136" s="364"/>
      <c r="B136" s="218"/>
      <c r="C136" s="365"/>
      <c r="D136" s="222" t="s">
        <v>719</v>
      </c>
      <c r="E136" s="395" t="str">
        <f xml:space="preserve"> Update!E304</f>
        <v>Indexation on RCV - CPI(H) + RPI wedge bf balance - WN - nominal (year end prices)</v>
      </c>
      <c r="F136" s="395">
        <f xml:space="preserve"> Update!F304</f>
        <v>0</v>
      </c>
      <c r="G136" s="395" t="str">
        <f xml:space="preserve"> Update!G304</f>
        <v>£m</v>
      </c>
      <c r="H136" s="395">
        <f xml:space="preserve"> Update!H304</f>
        <v>0</v>
      </c>
      <c r="I136" s="395">
        <f xml:space="preserve"> Update!I304</f>
        <v>0</v>
      </c>
      <c r="J136" s="395">
        <f xml:space="preserve"> Update!J304</f>
        <v>0</v>
      </c>
      <c r="K136" s="395">
        <f xml:space="preserve"> Update!K304</f>
        <v>0</v>
      </c>
      <c r="L136" s="395">
        <f xml:space="preserve"> Update!L304</f>
        <v>0</v>
      </c>
      <c r="M136" s="395">
        <f xml:space="preserve"> Update!M304</f>
        <v>15.3616159685459</v>
      </c>
      <c r="N136" s="395">
        <f xml:space="preserve"> Update!N304</f>
        <v>99.409806377484799</v>
      </c>
      <c r="O136" s="395">
        <f xml:space="preserve"> Update!O304</f>
        <v>0</v>
      </c>
      <c r="P136" s="395">
        <f xml:space="preserve"> Update!P304</f>
        <v>0</v>
      </c>
      <c r="Q136" s="395">
        <f xml:space="preserve"> Update!Q304</f>
        <v>0</v>
      </c>
    </row>
    <row r="137" spans="1:18" hidden="1" outlineLevel="2">
      <c r="A137" s="364"/>
      <c r="B137" s="218"/>
      <c r="C137" s="365"/>
      <c r="D137" s="222" t="s">
        <v>631</v>
      </c>
      <c r="E137" s="366" t="str">
        <f xml:space="preserve"> Update!E305</f>
        <v>RCV - CPI(H) + RPI wedge bf depreciation - WN - nominal (year end prices)</v>
      </c>
      <c r="F137" s="395">
        <f xml:space="preserve"> Update!F305</f>
        <v>0</v>
      </c>
      <c r="G137" s="395" t="str">
        <f xml:space="preserve"> Update!G305</f>
        <v>£m</v>
      </c>
      <c r="H137" s="395">
        <f xml:space="preserve"> Update!H305</f>
        <v>0</v>
      </c>
      <c r="I137" s="395">
        <f xml:space="preserve"> Update!I305</f>
        <v>0</v>
      </c>
      <c r="J137" s="395">
        <f xml:space="preserve"> Update!J305</f>
        <v>0</v>
      </c>
      <c r="K137" s="395">
        <f xml:space="preserve"> Update!K305</f>
        <v>0</v>
      </c>
      <c r="L137" s="395">
        <f xml:space="preserve"> Update!L305</f>
        <v>0</v>
      </c>
      <c r="M137" s="395">
        <f xml:space="preserve"> Update!M305</f>
        <v>104.51697905281362</v>
      </c>
      <c r="N137" s="395">
        <f xml:space="preserve"> Update!N305</f>
        <v>107.58234953972836</v>
      </c>
      <c r="O137" s="395">
        <f xml:space="preserve"> Update!O305</f>
        <v>0</v>
      </c>
      <c r="P137" s="395">
        <f xml:space="preserve"> Update!P305</f>
        <v>0</v>
      </c>
      <c r="Q137" s="395">
        <f xml:space="preserve"> Update!Q305</f>
        <v>0</v>
      </c>
      <c r="R137" s="192"/>
    </row>
    <row r="138" spans="1:18" hidden="1" outlineLevel="2">
      <c r="A138" s="364"/>
      <c r="B138" s="218"/>
      <c r="C138" s="365"/>
      <c r="D138" s="388"/>
      <c r="E138" s="366" t="str">
        <f xml:space="preserve"> Update!E306</f>
        <v>Closing RCV (RPI inflated RCV) - WN - nominal (year end prices)</v>
      </c>
      <c r="F138" s="395">
        <f xml:space="preserve"> Update!F306</f>
        <v>0</v>
      </c>
      <c r="G138" s="395" t="str">
        <f xml:space="preserve"> Update!G306</f>
        <v>£m</v>
      </c>
      <c r="H138" s="395">
        <f xml:space="preserve"> Update!H306</f>
        <v>0</v>
      </c>
      <c r="I138" s="395">
        <f xml:space="preserve"> Update!I306</f>
        <v>0</v>
      </c>
      <c r="J138" s="395">
        <f xml:space="preserve"> Update!J306</f>
        <v>0</v>
      </c>
      <c r="K138" s="395">
        <f xml:space="preserve"> Update!K306</f>
        <v>0</v>
      </c>
      <c r="L138" s="395">
        <f xml:space="preserve"> Update!L306</f>
        <v>1765.5420932507859</v>
      </c>
      <c r="M138" s="395">
        <f xml:space="preserve"> Update!M306</f>
        <v>1680.1036940877068</v>
      </c>
      <c r="N138" s="395">
        <f xml:space="preserve"> Update!N306</f>
        <v>1712.8505883361511</v>
      </c>
      <c r="O138" s="395">
        <f xml:space="preserve"> Update!O306</f>
        <v>0</v>
      </c>
      <c r="P138" s="395">
        <f xml:space="preserve"> Update!P306</f>
        <v>0</v>
      </c>
      <c r="Q138" s="395">
        <f xml:space="preserve"> Update!Q306</f>
        <v>0</v>
      </c>
      <c r="R138" s="192"/>
    </row>
    <row r="139" spans="1:18" hidden="1" outlineLevel="2">
      <c r="A139" s="256"/>
      <c r="B139" s="257"/>
      <c r="C139" s="258"/>
      <c r="D139" s="255"/>
      <c r="E139" s="196"/>
      <c r="F139" s="399"/>
      <c r="G139" s="399"/>
      <c r="H139" s="399"/>
      <c r="I139" s="400"/>
      <c r="J139" s="399"/>
      <c r="K139" s="399"/>
      <c r="L139" s="399"/>
      <c r="M139" s="399"/>
      <c r="N139" s="399"/>
      <c r="O139" s="399"/>
      <c r="P139" s="399"/>
      <c r="Q139" s="399"/>
      <c r="R139" s="192"/>
    </row>
    <row r="140" spans="1:18" hidden="1" outlineLevel="2">
      <c r="A140" s="237"/>
      <c r="B140" s="241" t="s">
        <v>1325</v>
      </c>
      <c r="C140" s="238"/>
      <c r="D140" s="239"/>
      <c r="E140" s="196"/>
      <c r="F140" s="398"/>
      <c r="G140" s="398"/>
      <c r="H140" s="398"/>
      <c r="I140" s="398"/>
      <c r="J140" s="398"/>
      <c r="K140" s="398"/>
      <c r="L140" s="398"/>
      <c r="M140" s="398"/>
      <c r="N140" s="398"/>
      <c r="O140" s="398"/>
      <c r="P140" s="398"/>
      <c r="Q140" s="398"/>
      <c r="R140" s="192"/>
    </row>
    <row r="141" spans="1:18" hidden="1" outlineLevel="2">
      <c r="A141" s="237"/>
      <c r="B141" s="241"/>
      <c r="C141" s="238"/>
      <c r="D141" s="239"/>
      <c r="E141" s="196"/>
      <c r="F141" s="398"/>
      <c r="G141" s="398"/>
      <c r="H141" s="398"/>
      <c r="I141" s="398"/>
      <c r="J141" s="398"/>
      <c r="K141" s="398"/>
      <c r="L141" s="398"/>
      <c r="M141" s="398"/>
      <c r="N141" s="398"/>
      <c r="O141" s="398"/>
      <c r="P141" s="398"/>
      <c r="Q141" s="398"/>
      <c r="R141" s="192"/>
    </row>
    <row r="142" spans="1:18" hidden="1" outlineLevel="2">
      <c r="A142" s="183"/>
      <c r="B142" s="216"/>
      <c r="C142" s="185"/>
      <c r="D142" s="239"/>
      <c r="E142" s="181" t="str">
        <f xml:space="preserve"> Update!E308</f>
        <v>Opening RCV (CPIH inflated RCV) balance BEG - WN - nominal (year end prices)</v>
      </c>
      <c r="F142" s="293">
        <f xml:space="preserve"> Update!F308</f>
        <v>0</v>
      </c>
      <c r="G142" s="293" t="str">
        <f xml:space="preserve"> Update!G308</f>
        <v>£m</v>
      </c>
      <c r="H142" s="293">
        <f xml:space="preserve"> Update!H308</f>
        <v>0</v>
      </c>
      <c r="I142" s="293">
        <f xml:space="preserve"> Update!I308</f>
        <v>0</v>
      </c>
      <c r="J142" s="293">
        <f xml:space="preserve"> Update!J308</f>
        <v>0</v>
      </c>
      <c r="K142" s="293">
        <f xml:space="preserve"> Update!K308</f>
        <v>0</v>
      </c>
      <c r="L142" s="293">
        <f xml:space="preserve"> Update!L308</f>
        <v>0</v>
      </c>
      <c r="M142" s="293">
        <f xml:space="preserve"> Update!M308</f>
        <v>1769.1456327244598</v>
      </c>
      <c r="N142" s="293">
        <f xml:space="preserve"> Update!N308</f>
        <v>1735.7929612797295</v>
      </c>
      <c r="O142" s="293">
        <f xml:space="preserve"> Update!O308</f>
        <v>0</v>
      </c>
      <c r="P142" s="293">
        <f xml:space="preserve"> Update!P308</f>
        <v>0</v>
      </c>
      <c r="Q142" s="293">
        <f xml:space="preserve"> Update!Q308</f>
        <v>0</v>
      </c>
      <c r="R142" s="192"/>
    </row>
    <row r="143" spans="1:18" hidden="1" outlineLevel="2">
      <c r="A143" s="183"/>
      <c r="B143" s="216"/>
      <c r="C143" s="185"/>
      <c r="D143" s="239" t="s">
        <v>719</v>
      </c>
      <c r="E143" s="181" t="str">
        <f xml:space="preserve"> Update!E309</f>
        <v>Indexation on RCV (CPIH inflated RCV) bf balance - WN - nominal (year end prices)</v>
      </c>
      <c r="F143" s="293">
        <f xml:space="preserve"> Update!F309</f>
        <v>0</v>
      </c>
      <c r="G143" s="293" t="str">
        <f xml:space="preserve"> Update!G309</f>
        <v>£m</v>
      </c>
      <c r="H143" s="293">
        <f xml:space="preserve"> Update!H309</f>
        <v>0</v>
      </c>
      <c r="I143" s="293">
        <f xml:space="preserve"> Update!I309</f>
        <v>0</v>
      </c>
      <c r="J143" s="293">
        <f xml:space="preserve"> Update!J309</f>
        <v>0</v>
      </c>
      <c r="K143" s="293">
        <f xml:space="preserve"> Update!K309</f>
        <v>0</v>
      </c>
      <c r="L143" s="293">
        <f xml:space="preserve"> Update!L309</f>
        <v>0</v>
      </c>
      <c r="M143" s="293">
        <f xml:space="preserve"> Update!M309</f>
        <v>14.279483570303192</v>
      </c>
      <c r="N143" s="293">
        <f xml:space="preserve"> Update!N309</f>
        <v>66.20015971896197</v>
      </c>
      <c r="O143" s="293">
        <f xml:space="preserve"> Update!O309</f>
        <v>0</v>
      </c>
      <c r="P143" s="293">
        <f xml:space="preserve"> Update!P309</f>
        <v>0</v>
      </c>
      <c r="Q143" s="293">
        <f xml:space="preserve"> Update!Q309</f>
        <v>0</v>
      </c>
      <c r="R143" s="192"/>
    </row>
    <row r="144" spans="1:18" hidden="1" outlineLevel="2">
      <c r="A144" s="183"/>
      <c r="B144" s="216"/>
      <c r="C144" s="185"/>
      <c r="D144" s="239" t="s">
        <v>631</v>
      </c>
      <c r="E144" s="181" t="str">
        <f xml:space="preserve"> Update!E310</f>
        <v>RCV - CPI(H) bf depreciation - WN - nominal (year end prices)</v>
      </c>
      <c r="F144" s="293">
        <f xml:space="preserve"> Update!F310</f>
        <v>0</v>
      </c>
      <c r="G144" s="293" t="str">
        <f xml:space="preserve"> Update!G310</f>
        <v>£m</v>
      </c>
      <c r="H144" s="293">
        <f xml:space="preserve"> Update!H310</f>
        <v>0</v>
      </c>
      <c r="I144" s="293">
        <f xml:space="preserve"> Update!I310</f>
        <v>0</v>
      </c>
      <c r="J144" s="293">
        <f xml:space="preserve"> Update!J310</f>
        <v>0</v>
      </c>
      <c r="K144" s="293">
        <f xml:space="preserve"> Update!K310</f>
        <v>0</v>
      </c>
      <c r="L144" s="293">
        <f xml:space="preserve"> Update!L310</f>
        <v>0</v>
      </c>
      <c r="M144" s="293">
        <f xml:space="preserve"> Update!M310</f>
        <v>86.612709654795168</v>
      </c>
      <c r="N144" s="293">
        <f xml:space="preserve"> Update!N310</f>
        <v>88.472678200646044</v>
      </c>
      <c r="O144" s="293">
        <f xml:space="preserve"> Update!O310</f>
        <v>0</v>
      </c>
      <c r="P144" s="293">
        <f xml:space="preserve"> Update!P310</f>
        <v>0</v>
      </c>
      <c r="Q144" s="293">
        <f xml:space="preserve"> Update!Q310</f>
        <v>0</v>
      </c>
      <c r="R144" s="192"/>
    </row>
    <row r="145" spans="1:18" hidden="1" outlineLevel="2">
      <c r="A145" s="183"/>
      <c r="B145" s="216"/>
      <c r="C145" s="185"/>
      <c r="D145" s="239" t="s">
        <v>631</v>
      </c>
      <c r="E145" s="181" t="str">
        <f xml:space="preserve"> Update!E311</f>
        <v>Other adjustments CPI(H) - WN - nominal (year end prices)</v>
      </c>
      <c r="F145" s="293">
        <f xml:space="preserve"> Update!F311</f>
        <v>0</v>
      </c>
      <c r="G145" s="293" t="str">
        <f xml:space="preserve"> Update!G311</f>
        <v>£m</v>
      </c>
      <c r="H145" s="293">
        <f xml:space="preserve"> Update!H311</f>
        <v>0</v>
      </c>
      <c r="I145" s="293">
        <f xml:space="preserve"> Update!I311</f>
        <v>0</v>
      </c>
      <c r="J145" s="293">
        <f xml:space="preserve"> Update!J311</f>
        <v>0</v>
      </c>
      <c r="K145" s="293">
        <f xml:space="preserve"> Update!K311</f>
        <v>0</v>
      </c>
      <c r="L145" s="293">
        <f xml:space="preserve"> Update!L311</f>
        <v>0</v>
      </c>
      <c r="M145" s="293">
        <f xml:space="preserve"> Update!M311</f>
        <v>0</v>
      </c>
      <c r="N145" s="293">
        <f xml:space="preserve"> Update!N311</f>
        <v>0</v>
      </c>
      <c r="O145" s="293">
        <f xml:space="preserve"> Update!O311</f>
        <v>0</v>
      </c>
      <c r="P145" s="293">
        <f xml:space="preserve"> Update!P311</f>
        <v>0</v>
      </c>
      <c r="Q145" s="293">
        <f xml:space="preserve"> Update!Q311</f>
        <v>0</v>
      </c>
      <c r="R145" s="192"/>
    </row>
    <row r="146" spans="1:18" hidden="1" outlineLevel="2">
      <c r="A146" s="183"/>
      <c r="B146" s="216"/>
      <c r="C146" s="185"/>
      <c r="D146" s="239"/>
      <c r="E146" s="181" t="str">
        <f xml:space="preserve"> Update!E312</f>
        <v>Closing RCV (CPIH inflated RCV) - WN - nominal (year end prices)</v>
      </c>
      <c r="F146" s="293">
        <f xml:space="preserve"> Update!F312</f>
        <v>0</v>
      </c>
      <c r="G146" s="293" t="str">
        <f xml:space="preserve"> Update!G312</f>
        <v>£m</v>
      </c>
      <c r="H146" s="293">
        <f xml:space="preserve"> Update!L313</f>
        <v>0</v>
      </c>
      <c r="I146" s="293">
        <f xml:space="preserve"> Update!I312</f>
        <v>0</v>
      </c>
      <c r="J146" s="293">
        <f xml:space="preserve"> Update!J312</f>
        <v>0</v>
      </c>
      <c r="K146" s="293">
        <f xml:space="preserve"> Update!K312</f>
        <v>0</v>
      </c>
      <c r="L146" s="293">
        <f xml:space="preserve"> Update!L312</f>
        <v>1765.5420932507827</v>
      </c>
      <c r="M146" s="293">
        <f xml:space="preserve"> Update!M312</f>
        <v>1696.8124066399648</v>
      </c>
      <c r="N146" s="293">
        <f xml:space="preserve"> Update!N312</f>
        <v>1713.5204427980452</v>
      </c>
      <c r="O146" s="293">
        <f xml:space="preserve"> Update!O312</f>
        <v>0</v>
      </c>
      <c r="P146" s="293">
        <f xml:space="preserve"> Update!P312</f>
        <v>0</v>
      </c>
      <c r="Q146" s="293">
        <f xml:space="preserve"> Update!Q312</f>
        <v>0</v>
      </c>
      <c r="R146" s="192"/>
    </row>
    <row r="147" spans="1:18" hidden="1" outlineLevel="2">
      <c r="A147" s="237"/>
      <c r="B147" s="241"/>
      <c r="C147" s="238"/>
      <c r="D147" s="239"/>
      <c r="E147" s="196"/>
      <c r="F147" s="398"/>
      <c r="G147" s="398"/>
      <c r="H147" s="398"/>
      <c r="I147" s="398"/>
      <c r="J147" s="398"/>
      <c r="K147" s="398"/>
      <c r="L147" s="398"/>
      <c r="M147" s="398"/>
      <c r="N147" s="398"/>
      <c r="O147" s="398"/>
      <c r="P147" s="398"/>
      <c r="Q147" s="398"/>
      <c r="R147" s="192"/>
    </row>
    <row r="148" spans="1:18" hidden="1" outlineLevel="2">
      <c r="A148" s="237"/>
      <c r="B148" s="241" t="s">
        <v>1326</v>
      </c>
      <c r="C148" s="238"/>
      <c r="D148" s="239"/>
      <c r="E148" s="196"/>
      <c r="F148" s="398"/>
      <c r="G148" s="398"/>
      <c r="H148" s="398"/>
      <c r="I148" s="398"/>
      <c r="J148" s="398"/>
      <c r="K148" s="398"/>
      <c r="L148" s="398"/>
      <c r="M148" s="398"/>
      <c r="N148" s="398"/>
      <c r="O148" s="398"/>
      <c r="P148" s="398"/>
      <c r="Q148" s="398"/>
      <c r="R148" s="192"/>
    </row>
    <row r="149" spans="1:18" hidden="1" outlineLevel="2">
      <c r="A149" s="237"/>
      <c r="B149" s="241"/>
      <c r="C149" s="238"/>
      <c r="D149" s="239"/>
      <c r="E149" s="196"/>
      <c r="F149" s="398"/>
      <c r="G149" s="398"/>
      <c r="H149" s="398"/>
      <c r="I149" s="398"/>
      <c r="J149" s="398"/>
      <c r="K149" s="398"/>
      <c r="L149" s="398"/>
      <c r="M149" s="398"/>
      <c r="N149" s="398"/>
      <c r="O149" s="398"/>
      <c r="P149" s="398"/>
      <c r="Q149" s="398"/>
      <c r="R149" s="192"/>
    </row>
    <row r="150" spans="1:18" hidden="1" outlineLevel="2">
      <c r="A150" s="183"/>
      <c r="B150" s="216"/>
      <c r="C150" s="185"/>
      <c r="D150" s="239"/>
      <c r="E150" s="181" t="str">
        <f xml:space="preserve"> Update!E314</f>
        <v>Opening RCV (Post 2020 investment RCV) balance BEG - WN - nominal (year end prices)</v>
      </c>
      <c r="F150" s="293">
        <f xml:space="preserve"> Update!F314</f>
        <v>0</v>
      </c>
      <c r="G150" s="293" t="str">
        <f xml:space="preserve"> Update!G314</f>
        <v>£m</v>
      </c>
      <c r="H150" s="293">
        <f xml:space="preserve"> Update!H314</f>
        <v>0</v>
      </c>
      <c r="I150" s="293">
        <f xml:space="preserve"> Update!I314</f>
        <v>0</v>
      </c>
      <c r="J150" s="293">
        <f xml:space="preserve"> Update!J314</f>
        <v>0</v>
      </c>
      <c r="K150" s="293">
        <f xml:space="preserve"> Update!K314</f>
        <v>0</v>
      </c>
      <c r="L150" s="293">
        <f xml:space="preserve"> Update!L314</f>
        <v>0</v>
      </c>
      <c r="M150" s="293">
        <f xml:space="preserve"> Update!M314</f>
        <v>0</v>
      </c>
      <c r="N150" s="293">
        <f xml:space="preserve"> Update!N314</f>
        <v>153.18372857026955</v>
      </c>
      <c r="O150" s="293">
        <f xml:space="preserve"> Update!O314</f>
        <v>0</v>
      </c>
      <c r="P150" s="293">
        <f xml:space="preserve"> Update!P314</f>
        <v>0</v>
      </c>
      <c r="Q150" s="293">
        <f xml:space="preserve"> Update!Q314</f>
        <v>0</v>
      </c>
      <c r="R150" s="192"/>
    </row>
    <row r="151" spans="1:18" hidden="1" outlineLevel="2">
      <c r="A151" s="183"/>
      <c r="B151" s="216"/>
      <c r="C151" s="185"/>
      <c r="D151" s="239" t="s">
        <v>719</v>
      </c>
      <c r="E151" s="181" t="str">
        <f xml:space="preserve"> Update!E315</f>
        <v>Indexation on RCV (Post 2020 investment RCV) bf balance - WN - nominal (year end prices)</v>
      </c>
      <c r="F151" s="293">
        <f xml:space="preserve"> Update!F315</f>
        <v>0</v>
      </c>
      <c r="G151" s="293" t="str">
        <f xml:space="preserve"> Update!G315</f>
        <v>£m</v>
      </c>
      <c r="H151" s="293">
        <f xml:space="preserve"> Update!H315</f>
        <v>0</v>
      </c>
      <c r="I151" s="293">
        <f xml:space="preserve"> Update!I315</f>
        <v>0</v>
      </c>
      <c r="J151" s="293">
        <f xml:space="preserve"> Update!J315</f>
        <v>0</v>
      </c>
      <c r="K151" s="293">
        <f xml:space="preserve"> Update!K315</f>
        <v>0</v>
      </c>
      <c r="L151" s="293">
        <f xml:space="preserve"> Update!L315</f>
        <v>0</v>
      </c>
      <c r="M151" s="293">
        <f xml:space="preserve"> Update!M315</f>
        <v>0</v>
      </c>
      <c r="N151" s="293">
        <f xml:space="preserve"> Update!N315</f>
        <v>5.8421640851807419</v>
      </c>
      <c r="O151" s="293">
        <f xml:space="preserve"> Update!O315</f>
        <v>0</v>
      </c>
      <c r="P151" s="293">
        <f xml:space="preserve"> Update!P315</f>
        <v>0</v>
      </c>
      <c r="Q151" s="293">
        <f xml:space="preserve"> Update!Q315</f>
        <v>0</v>
      </c>
      <c r="R151" s="192"/>
    </row>
    <row r="152" spans="1:18" hidden="1" outlineLevel="2">
      <c r="A152" s="183"/>
      <c r="B152" s="216"/>
      <c r="C152" s="185"/>
      <c r="D152" s="239" t="s">
        <v>719</v>
      </c>
      <c r="E152" s="181" t="str">
        <f xml:space="preserve"> Update!E316</f>
        <v>Water network plus: Non-PAYG Totex - nominal (year end prices)</v>
      </c>
      <c r="F152" s="293">
        <f xml:space="preserve"> Update!F316</f>
        <v>0</v>
      </c>
      <c r="G152" s="293" t="str">
        <f xml:space="preserve"> Update!G316</f>
        <v>£m</v>
      </c>
      <c r="H152" s="293">
        <f xml:space="preserve"> Update!H316</f>
        <v>0</v>
      </c>
      <c r="I152" s="293">
        <f xml:space="preserve"> Update!I316</f>
        <v>0</v>
      </c>
      <c r="J152" s="293">
        <f xml:space="preserve"> Update!J316</f>
        <v>0</v>
      </c>
      <c r="K152" s="293">
        <f xml:space="preserve"> Update!K316</f>
        <v>0</v>
      </c>
      <c r="L152" s="293">
        <f xml:space="preserve"> Update!L316</f>
        <v>0</v>
      </c>
      <c r="M152" s="293">
        <f xml:space="preserve"> Update!M316</f>
        <v>153.47036761060335</v>
      </c>
      <c r="N152" s="293">
        <f xml:space="preserve"> Update!N316</f>
        <v>142.52630495462273</v>
      </c>
      <c r="O152" s="293">
        <f xml:space="preserve"> Update!O316</f>
        <v>0</v>
      </c>
      <c r="P152" s="293">
        <f xml:space="preserve"> Update!P316</f>
        <v>0</v>
      </c>
      <c r="Q152" s="293">
        <f xml:space="preserve"> Update!Q316</f>
        <v>0</v>
      </c>
      <c r="R152" s="192"/>
    </row>
    <row r="153" spans="1:18" hidden="1" outlineLevel="2">
      <c r="A153" s="183"/>
      <c r="B153" s="216"/>
      <c r="C153" s="185"/>
      <c r="D153" s="239" t="s">
        <v>631</v>
      </c>
      <c r="E153" s="181" t="str">
        <f xml:space="preserve"> Update!E317</f>
        <v>RCV additions depreciation - WN - nominal (year end prices) POS</v>
      </c>
      <c r="F153" s="293">
        <f xml:space="preserve"> Update!F317</f>
        <v>0</v>
      </c>
      <c r="G153" s="293" t="str">
        <f xml:space="preserve"> Update!G317</f>
        <v>£m</v>
      </c>
      <c r="H153" s="293">
        <f xml:space="preserve"> Update!H317</f>
        <v>0</v>
      </c>
      <c r="I153" s="293">
        <f xml:space="preserve"> Update!I317</f>
        <v>0</v>
      </c>
      <c r="J153" s="293">
        <f xml:space="preserve"> Update!J317</f>
        <v>0</v>
      </c>
      <c r="K153" s="293">
        <f xml:space="preserve"> Update!K317</f>
        <v>0</v>
      </c>
      <c r="L153" s="293">
        <f xml:space="preserve"> Update!L317</f>
        <v>0</v>
      </c>
      <c r="M153" s="293">
        <f xml:space="preserve"> Update!M317</f>
        <v>3.7266729813944539</v>
      </c>
      <c r="N153" s="293">
        <f xml:space="preserve"> Update!N317</f>
        <v>11.306529611984915</v>
      </c>
      <c r="O153" s="293">
        <f xml:space="preserve"> Update!O317</f>
        <v>0</v>
      </c>
      <c r="P153" s="293">
        <f xml:space="preserve"> Update!P317</f>
        <v>0</v>
      </c>
      <c r="Q153" s="293">
        <f xml:space="preserve"> Update!Q317</f>
        <v>0</v>
      </c>
      <c r="R153" s="192"/>
    </row>
    <row r="154" spans="1:18" hidden="1" outlineLevel="2">
      <c r="A154" s="183"/>
      <c r="B154" s="216"/>
      <c r="C154" s="185"/>
      <c r="D154" s="239"/>
      <c r="E154" s="181" t="str">
        <f xml:space="preserve"> Update!E318</f>
        <v>Closing RCV (Post 2020 investment RCV) - WN - nominal (year end prices)</v>
      </c>
      <c r="F154" s="293">
        <f xml:space="preserve"> Update!F318</f>
        <v>0</v>
      </c>
      <c r="G154" s="293" t="str">
        <f xml:space="preserve"> Update!G318</f>
        <v>£m</v>
      </c>
      <c r="H154" s="293">
        <f xml:space="preserve"> Update!H318</f>
        <v>0</v>
      </c>
      <c r="I154" s="293">
        <f xml:space="preserve"> Update!I318</f>
        <v>0</v>
      </c>
      <c r="J154" s="293">
        <f xml:space="preserve"> Update!J318</f>
        <v>0</v>
      </c>
      <c r="K154" s="293">
        <f xml:space="preserve"> Update!K318</f>
        <v>0</v>
      </c>
      <c r="L154" s="293">
        <f xml:space="preserve"> Update!L318</f>
        <v>0</v>
      </c>
      <c r="M154" s="293">
        <f xml:space="preserve"> Update!M318</f>
        <v>149.7436946292089</v>
      </c>
      <c r="N154" s="293">
        <f xml:space="preserve"> Update!N318</f>
        <v>290.24566799808815</v>
      </c>
      <c r="O154" s="293">
        <f xml:space="preserve"> Update!O318</f>
        <v>0</v>
      </c>
      <c r="P154" s="293">
        <f xml:space="preserve"> Update!P318</f>
        <v>0</v>
      </c>
      <c r="Q154" s="293">
        <f xml:space="preserve"> Update!Q318</f>
        <v>0</v>
      </c>
      <c r="R154" s="192"/>
    </row>
    <row r="155" spans="1:18" hidden="1" outlineLevel="1">
      <c r="A155" s="306"/>
      <c r="B155" s="307"/>
      <c r="C155" s="308"/>
      <c r="D155" s="250"/>
      <c r="E155" s="309"/>
      <c r="F155" s="397"/>
      <c r="G155" s="397"/>
      <c r="H155" s="397"/>
      <c r="I155" s="397"/>
      <c r="J155" s="397"/>
      <c r="K155" s="397"/>
      <c r="L155" s="397"/>
      <c r="M155" s="397"/>
      <c r="N155" s="397"/>
      <c r="O155" s="397"/>
      <c r="P155" s="397"/>
      <c r="Q155" s="397"/>
      <c r="R155" s="192"/>
    </row>
    <row r="156" spans="1:18" hidden="1" outlineLevel="1" collapsed="1">
      <c r="A156" s="306"/>
      <c r="B156" s="307" t="s">
        <v>1327</v>
      </c>
      <c r="C156" s="308"/>
      <c r="D156" s="250"/>
      <c r="E156" s="309"/>
      <c r="F156" s="397"/>
      <c r="G156" s="397"/>
      <c r="H156" s="397"/>
      <c r="I156" s="397"/>
      <c r="J156" s="397"/>
      <c r="K156" s="397"/>
      <c r="L156" s="397"/>
      <c r="M156" s="397"/>
      <c r="N156" s="397"/>
      <c r="O156" s="397"/>
      <c r="P156" s="397"/>
      <c r="Q156" s="397"/>
      <c r="R156" s="192"/>
    </row>
    <row r="157" spans="1:18" hidden="1" outlineLevel="2">
      <c r="A157" s="306"/>
      <c r="B157" s="307"/>
      <c r="C157" s="308"/>
      <c r="D157" s="250"/>
      <c r="E157" s="309"/>
      <c r="F157" s="397"/>
      <c r="G157" s="397"/>
      <c r="H157" s="397"/>
      <c r="I157" s="397"/>
      <c r="J157" s="397"/>
      <c r="K157" s="397"/>
      <c r="L157" s="397"/>
      <c r="M157" s="397"/>
      <c r="N157" s="397"/>
      <c r="O157" s="397"/>
      <c r="P157" s="397"/>
      <c r="Q157" s="397"/>
      <c r="R157" s="192"/>
    </row>
    <row r="158" spans="1:18" hidden="1" outlineLevel="2">
      <c r="A158" s="157"/>
      <c r="B158" s="158"/>
      <c r="C158" s="159"/>
      <c r="D158" s="250"/>
      <c r="E158" s="155" t="str">
        <f xml:space="preserve"> Update!E327</f>
        <v>Average RPI inflated RCV (year average) - WN - nominal (year average prices)</v>
      </c>
      <c r="F158" s="401">
        <f xml:space="preserve"> Update!F327</f>
        <v>0</v>
      </c>
      <c r="G158" s="401" t="str">
        <f xml:space="preserve"> Update!G327</f>
        <v>£m</v>
      </c>
      <c r="H158" s="401">
        <f xml:space="preserve"> Update!H327</f>
        <v>0</v>
      </c>
      <c r="I158" s="401">
        <f xml:space="preserve"> Update!I327</f>
        <v>0</v>
      </c>
      <c r="J158" s="401">
        <f xml:space="preserve"> Update!J327</f>
        <v>0</v>
      </c>
      <c r="K158" s="401">
        <f xml:space="preserve"> Update!K327</f>
        <v>0</v>
      </c>
      <c r="L158" s="401">
        <f xml:space="preserve"> Update!L327</f>
        <v>0</v>
      </c>
      <c r="M158" s="401">
        <f xml:space="preserve"> Update!M327</f>
        <v>1723.0186926511387</v>
      </c>
      <c r="N158" s="401">
        <f xml:space="preserve"> Update!N327</f>
        <v>1715.3358578255404</v>
      </c>
      <c r="O158" s="401">
        <f xml:space="preserve"> Update!O327</f>
        <v>0</v>
      </c>
      <c r="P158" s="401">
        <f xml:space="preserve"> Update!P327</f>
        <v>0</v>
      </c>
      <c r="Q158" s="401">
        <f xml:space="preserve"> Update!Q327</f>
        <v>0</v>
      </c>
      <c r="R158" s="192"/>
    </row>
    <row r="159" spans="1:18" hidden="1" outlineLevel="2">
      <c r="A159" s="157"/>
      <c r="B159" s="158"/>
      <c r="C159" s="159"/>
      <c r="D159" s="250"/>
      <c r="E159" s="155" t="str">
        <f xml:space="preserve"> Update!E328</f>
        <v>Average CPIH inflated RCV (year average) - WN - nominal (year average prices)</v>
      </c>
      <c r="F159" s="401">
        <f xml:space="preserve"> Update!F328</f>
        <v>0</v>
      </c>
      <c r="G159" s="401" t="str">
        <f xml:space="preserve"> Update!G328</f>
        <v>£m</v>
      </c>
      <c r="H159" s="401">
        <f xml:space="preserve"> Update!H328</f>
        <v>0</v>
      </c>
      <c r="I159" s="401">
        <f xml:space="preserve"> Update!I328</f>
        <v>0</v>
      </c>
      <c r="J159" s="401">
        <f xml:space="preserve"> Update!J328</f>
        <v>0</v>
      </c>
      <c r="K159" s="401">
        <f xml:space="preserve"> Update!K328</f>
        <v>0</v>
      </c>
      <c r="L159" s="401">
        <f xml:space="preserve"> Update!L328</f>
        <v>0</v>
      </c>
      <c r="M159" s="401">
        <f xml:space="preserve"> Update!M328</f>
        <v>1730.7334354217699</v>
      </c>
      <c r="N159" s="401">
        <f xml:space="preserve"> Update!N328</f>
        <v>1706.7089096915918</v>
      </c>
      <c r="O159" s="401">
        <f xml:space="preserve"> Update!O328</f>
        <v>0</v>
      </c>
      <c r="P159" s="401">
        <f xml:space="preserve"> Update!P328</f>
        <v>0</v>
      </c>
      <c r="Q159" s="401">
        <f xml:space="preserve"> Update!Q328</f>
        <v>0</v>
      </c>
      <c r="R159" s="192"/>
    </row>
    <row r="160" spans="1:18" hidden="1" outlineLevel="2">
      <c r="A160" s="157"/>
      <c r="B160" s="158"/>
      <c r="C160" s="159"/>
      <c r="D160" s="250"/>
      <c r="E160" s="155" t="str">
        <f xml:space="preserve"> Update!E329</f>
        <v>Average post 2020 investment RCV (year average) - WN - nominal (year average prices)</v>
      </c>
      <c r="F160" s="401">
        <f xml:space="preserve"> Update!F329</f>
        <v>0</v>
      </c>
      <c r="G160" s="401" t="str">
        <f xml:space="preserve"> Update!G329</f>
        <v>£m</v>
      </c>
      <c r="H160" s="401">
        <f xml:space="preserve"> Update!H329</f>
        <v>0</v>
      </c>
      <c r="I160" s="401">
        <f xml:space="preserve"> Update!I329</f>
        <v>0</v>
      </c>
      <c r="J160" s="401">
        <f xml:space="preserve"> Update!J329</f>
        <v>0</v>
      </c>
      <c r="K160" s="401">
        <f xml:space="preserve"> Update!K329</f>
        <v>0</v>
      </c>
      <c r="L160" s="401">
        <f xml:space="preserve"> Update!L329</f>
        <v>0</v>
      </c>
      <c r="M160" s="401">
        <f xml:space="preserve"> Update!M329</f>
        <v>74.468026199492257</v>
      </c>
      <c r="N160" s="401">
        <f xml:space="preserve"> Update!N329</f>
        <v>218.11202304403187</v>
      </c>
      <c r="O160" s="401">
        <f xml:space="preserve"> Update!O329</f>
        <v>0</v>
      </c>
      <c r="P160" s="401">
        <f xml:space="preserve"> Update!P329</f>
        <v>0</v>
      </c>
      <c r="Q160" s="401">
        <f xml:space="preserve"> Update!Q329</f>
        <v>0</v>
      </c>
      <c r="R160" s="192"/>
    </row>
    <row r="161" spans="1:18" hidden="1" outlineLevel="2">
      <c r="A161" s="157"/>
      <c r="B161" s="158"/>
      <c r="C161" s="159"/>
      <c r="D161" s="250"/>
      <c r="E161" s="155" t="str">
        <f xml:space="preserve"> Update!E330</f>
        <v>Average total RCV (year average) - WN - nominal (year average prices)</v>
      </c>
      <c r="F161" s="401">
        <f xml:space="preserve"> Update!F330</f>
        <v>0</v>
      </c>
      <c r="G161" s="401" t="str">
        <f xml:space="preserve"> Update!G330</f>
        <v>£m</v>
      </c>
      <c r="H161" s="401">
        <f xml:space="preserve"> Update!H330</f>
        <v>0</v>
      </c>
      <c r="I161" s="401">
        <f xml:space="preserve"> Update!I330</f>
        <v>0</v>
      </c>
      <c r="J161" s="401">
        <f xml:space="preserve"> Update!J330</f>
        <v>0</v>
      </c>
      <c r="K161" s="401">
        <f xml:space="preserve"> Update!K330</f>
        <v>0</v>
      </c>
      <c r="L161" s="401">
        <f xml:space="preserve"> Update!L330</f>
        <v>0</v>
      </c>
      <c r="M161" s="401">
        <f xml:space="preserve"> Update!M330</f>
        <v>3528.220154272401</v>
      </c>
      <c r="N161" s="401">
        <f xml:space="preserve"> Update!N330</f>
        <v>3640.1567905611641</v>
      </c>
      <c r="O161" s="401">
        <f xml:space="preserve"> Update!O330</f>
        <v>0</v>
      </c>
      <c r="P161" s="401">
        <f xml:space="preserve"> Update!P330</f>
        <v>0</v>
      </c>
      <c r="Q161" s="401">
        <f xml:space="preserve"> Update!Q330</f>
        <v>0</v>
      </c>
      <c r="R161" s="192"/>
    </row>
    <row r="162" spans="1:18" hidden="1" outlineLevel="1">
      <c r="A162" s="306"/>
      <c r="B162" s="307"/>
      <c r="C162" s="308"/>
      <c r="D162" s="250"/>
      <c r="E162" s="309"/>
      <c r="F162" s="310"/>
      <c r="G162" s="310"/>
      <c r="H162" s="310"/>
      <c r="I162" s="310"/>
      <c r="J162" s="310"/>
      <c r="K162" s="310"/>
      <c r="L162" s="310"/>
      <c r="M162" s="310"/>
      <c r="N162" s="310"/>
      <c r="O162" s="310"/>
      <c r="P162" s="310"/>
      <c r="Q162" s="310"/>
      <c r="R162" s="192"/>
    </row>
    <row r="163" spans="1:18" s="310" customFormat="1" hidden="1" outlineLevel="1" collapsed="1">
      <c r="A163" s="306"/>
      <c r="B163" s="85" t="s">
        <v>1328</v>
      </c>
      <c r="C163" s="308"/>
      <c r="D163" s="250"/>
      <c r="E163" s="309"/>
      <c r="R163" s="240"/>
    </row>
    <row r="164" spans="1:18" s="310" customFormat="1" hidden="1" outlineLevel="2">
      <c r="A164" s="306"/>
      <c r="B164" s="85"/>
      <c r="C164" s="308"/>
      <c r="D164" s="250"/>
      <c r="E164" s="309"/>
      <c r="R164" s="240"/>
    </row>
    <row r="165" spans="1:18" s="187" customFormat="1" hidden="1" outlineLevel="2">
      <c r="A165" s="183"/>
      <c r="B165" s="158"/>
      <c r="C165" s="185"/>
      <c r="D165" s="239"/>
      <c r="E165" s="181" t="str">
        <f xml:space="preserve"> Inp!E$206</f>
        <v>Regulatory equity notional (PR19FD)</v>
      </c>
      <c r="F165" s="181">
        <f xml:space="preserve"> Inp!F$206</f>
        <v>0</v>
      </c>
      <c r="G165" s="181" t="str">
        <f xml:space="preserve"> Inp!G$206</f>
        <v>%</v>
      </c>
      <c r="H165" s="181">
        <f xml:space="preserve"> Inp!H$206</f>
        <v>0</v>
      </c>
      <c r="I165" s="181">
        <f xml:space="preserve"> Inp!I$206</f>
        <v>0</v>
      </c>
      <c r="J165" s="291">
        <f xml:space="preserve"> Inp!J$206</f>
        <v>0</v>
      </c>
      <c r="K165" s="291">
        <f xml:space="preserve"> Inp!K$206</f>
        <v>0</v>
      </c>
      <c r="L165" s="291">
        <f xml:space="preserve"> Inp!L$206</f>
        <v>0</v>
      </c>
      <c r="M165" s="291">
        <f xml:space="preserve"> Inp!M$206</f>
        <v>0.4</v>
      </c>
      <c r="N165" s="291">
        <f xml:space="preserve"> Inp!N$206</f>
        <v>0.4</v>
      </c>
      <c r="O165" s="291">
        <f xml:space="preserve"> Inp!O$206</f>
        <v>0.4</v>
      </c>
      <c r="P165" s="291">
        <f xml:space="preserve"> Inp!P$206</f>
        <v>0.4</v>
      </c>
      <c r="Q165" s="291">
        <f xml:space="preserve"> Inp!Q$206</f>
        <v>0.4</v>
      </c>
    </row>
    <row r="166" spans="1:18" s="161" customFormat="1" hidden="1" outlineLevel="2">
      <c r="A166" s="157"/>
      <c r="B166" s="158"/>
      <c r="C166" s="159"/>
      <c r="D166" s="250"/>
      <c r="E166" s="155" t="str">
        <f xml:space="preserve"> Update!E355</f>
        <v>Notional regulated equity - WN - real (2017-18 prices)</v>
      </c>
      <c r="F166" s="401">
        <f xml:space="preserve"> Update!F355</f>
        <v>0</v>
      </c>
      <c r="G166" s="401" t="str">
        <f xml:space="preserve"> Update!G355</f>
        <v>£m</v>
      </c>
      <c r="H166" s="401">
        <f xml:space="preserve"> Update!H355</f>
        <v>0</v>
      </c>
      <c r="I166" s="401">
        <f xml:space="preserve"> Update!I355</f>
        <v>0</v>
      </c>
      <c r="J166" s="401">
        <f xml:space="preserve"> Update!J355</f>
        <v>0</v>
      </c>
      <c r="K166" s="401">
        <f xml:space="preserve"> Update!K355</f>
        <v>0</v>
      </c>
      <c r="L166" s="401">
        <f xml:space="preserve"> Update!L355</f>
        <v>0</v>
      </c>
      <c r="M166" s="401">
        <f xml:space="preserve"> Update!M355</f>
        <v>1348.0156190126218</v>
      </c>
      <c r="N166" s="401">
        <f xml:space="preserve"> Update!N355</f>
        <v>1341.499950574861</v>
      </c>
      <c r="O166" s="401">
        <f xml:space="preserve"> Update!O355</f>
        <v>0</v>
      </c>
      <c r="P166" s="401">
        <f xml:space="preserve"> Update!P355</f>
        <v>0</v>
      </c>
      <c r="Q166" s="401">
        <f xml:space="preserve"> Update!Q355</f>
        <v>0</v>
      </c>
      <c r="R166" s="187"/>
    </row>
    <row r="167" spans="1:18" s="310" customFormat="1" hidden="1" outlineLevel="1">
      <c r="A167" s="306"/>
      <c r="B167" s="307"/>
      <c r="C167" s="308"/>
      <c r="D167" s="250"/>
      <c r="E167" s="309"/>
      <c r="F167" s="309"/>
      <c r="G167" s="309"/>
      <c r="H167" s="309"/>
      <c r="I167" s="309"/>
      <c r="J167" s="309"/>
      <c r="K167" s="309"/>
      <c r="L167" s="309"/>
      <c r="M167" s="309"/>
      <c r="N167" s="309"/>
      <c r="O167" s="309"/>
      <c r="P167" s="309"/>
      <c r="Q167" s="309"/>
      <c r="R167" s="240"/>
    </row>
    <row r="168" spans="1:18" s="310" customFormat="1" hidden="1" outlineLevel="1" collapsed="1">
      <c r="A168" s="306"/>
      <c r="B168" s="304" t="s">
        <v>1329</v>
      </c>
      <c r="C168" s="308"/>
      <c r="D168" s="250"/>
      <c r="E168" s="309"/>
      <c r="F168" s="309"/>
      <c r="G168" s="309"/>
      <c r="H168" s="309"/>
      <c r="I168" s="309"/>
      <c r="J168" s="309"/>
      <c r="K168" s="309"/>
      <c r="L168" s="309"/>
      <c r="M168" s="309"/>
      <c r="N168" s="309"/>
      <c r="O168" s="309"/>
      <c r="P168" s="309"/>
      <c r="Q168" s="309"/>
      <c r="R168" s="240"/>
    </row>
    <row r="169" spans="1:18" s="310" customFormat="1" hidden="1" outlineLevel="2">
      <c r="A169" s="306"/>
      <c r="B169" s="304"/>
      <c r="C169" s="308"/>
      <c r="D169" s="250"/>
      <c r="E169" s="309"/>
      <c r="F169" s="309"/>
      <c r="G169" s="309"/>
      <c r="H169" s="309"/>
      <c r="I169" s="309"/>
      <c r="J169" s="309"/>
      <c r="K169" s="309"/>
      <c r="L169" s="309"/>
      <c r="M169" s="309"/>
      <c r="N169" s="309"/>
      <c r="O169" s="309"/>
      <c r="P169" s="309"/>
      <c r="Q169" s="309"/>
      <c r="R169" s="240"/>
    </row>
    <row r="170" spans="1:18" s="187" customFormat="1" hidden="1" outlineLevel="2">
      <c r="A170" s="183"/>
      <c r="B170" s="158"/>
      <c r="C170" s="185"/>
      <c r="D170" s="239"/>
      <c r="E170" s="181" t="str">
        <f xml:space="preserve"> Inp!E$214</f>
        <v>Regulatory equity actual</v>
      </c>
      <c r="F170" s="181">
        <f xml:space="preserve"> Inp!F$214</f>
        <v>0</v>
      </c>
      <c r="G170" s="181" t="str">
        <f xml:space="preserve"> Inp!G$214</f>
        <v>%</v>
      </c>
      <c r="H170" s="181">
        <f xml:space="preserve"> Inp!H$214</f>
        <v>0</v>
      </c>
      <c r="I170" s="181">
        <f xml:space="preserve"> Inp!I$214</f>
        <v>0</v>
      </c>
      <c r="J170" s="291">
        <f xml:space="preserve"> Inp!J$214</f>
        <v>0</v>
      </c>
      <c r="K170" s="291">
        <f xml:space="preserve"> Inp!K$214</f>
        <v>0</v>
      </c>
      <c r="L170" s="291">
        <f xml:space="preserve"> Inp!L$214</f>
        <v>0</v>
      </c>
      <c r="M170" s="291">
        <f xml:space="preserve"> Inp!M$214</f>
        <v>0.33494999999999997</v>
      </c>
      <c r="N170" s="291">
        <f xml:space="preserve"> Inp!N$214</f>
        <v>0</v>
      </c>
      <c r="O170" s="291">
        <f xml:space="preserve"> Inp!O$214</f>
        <v>0</v>
      </c>
      <c r="P170" s="291">
        <f xml:space="preserve"> Inp!P$214</f>
        <v>0</v>
      </c>
      <c r="Q170" s="291">
        <f xml:space="preserve"> Inp!Q$214</f>
        <v>0</v>
      </c>
    </row>
    <row r="171" spans="1:18" s="161" customFormat="1" hidden="1" outlineLevel="2">
      <c r="A171" s="157"/>
      <c r="B171" s="158"/>
      <c r="C171" s="159"/>
      <c r="D171" s="250"/>
      <c r="E171" s="155" t="str">
        <f xml:space="preserve"> Update!E363</f>
        <v>Actual regulated equity - WN - real (2017-18 prices)</v>
      </c>
      <c r="F171" s="401">
        <f xml:space="preserve"> Update!F363</f>
        <v>0</v>
      </c>
      <c r="G171" s="401" t="str">
        <f xml:space="preserve"> Update!G363</f>
        <v>£m</v>
      </c>
      <c r="H171" s="401">
        <f xml:space="preserve"> Update!H363</f>
        <v>0</v>
      </c>
      <c r="I171" s="401">
        <f xml:space="preserve"> Update!I363</f>
        <v>0</v>
      </c>
      <c r="J171" s="401">
        <f xml:space="preserve"> Update!J363</f>
        <v>0</v>
      </c>
      <c r="K171" s="401">
        <f xml:space="preserve"> Update!K363</f>
        <v>0</v>
      </c>
      <c r="L171" s="401">
        <f xml:space="preserve"> Update!L363</f>
        <v>0</v>
      </c>
      <c r="M171" s="401">
        <f xml:space="preserve"> Update!M363</f>
        <v>1128.7945789706939</v>
      </c>
      <c r="N171" s="401">
        <f xml:space="preserve"> Update!N363</f>
        <v>0</v>
      </c>
      <c r="O171" s="401">
        <f xml:space="preserve"> Update!O363</f>
        <v>0</v>
      </c>
      <c r="P171" s="401">
        <f xml:space="preserve"> Update!P363</f>
        <v>0</v>
      </c>
      <c r="Q171" s="401">
        <f xml:space="preserve"> Update!Q363</f>
        <v>0</v>
      </c>
      <c r="R171" s="187"/>
    </row>
    <row r="172" spans="1:18" s="161" customFormat="1" hidden="1" outlineLevel="1">
      <c r="A172" s="157"/>
      <c r="B172" s="158"/>
      <c r="C172" s="159"/>
      <c r="D172" s="250"/>
      <c r="E172" s="155"/>
      <c r="F172" s="401"/>
      <c r="G172" s="401"/>
      <c r="H172" s="401"/>
      <c r="I172" s="401"/>
      <c r="J172" s="401"/>
      <c r="K172" s="401"/>
      <c r="L172" s="401"/>
      <c r="M172" s="401"/>
      <c r="N172" s="401"/>
      <c r="O172" s="401"/>
      <c r="P172" s="401"/>
      <c r="Q172" s="401"/>
      <c r="R172" s="187"/>
    </row>
    <row r="173" spans="1:18" s="240" customFormat="1" hidden="1" outlineLevel="1" collapsed="1">
      <c r="A173" s="237"/>
      <c r="B173" s="304" t="s">
        <v>1330</v>
      </c>
      <c r="C173" s="238"/>
      <c r="D173" s="239"/>
      <c r="E173" s="196"/>
      <c r="F173" s="196"/>
      <c r="G173" s="196"/>
      <c r="H173" s="196"/>
      <c r="I173" s="196"/>
      <c r="J173" s="196"/>
      <c r="K173" s="196"/>
      <c r="L173" s="196"/>
      <c r="M173" s="196"/>
      <c r="N173" s="196"/>
      <c r="O173" s="196"/>
      <c r="P173" s="196"/>
      <c r="Q173" s="196"/>
    </row>
    <row r="174" spans="1:18" s="240" customFormat="1" hidden="1" outlineLevel="2">
      <c r="A174" s="237"/>
      <c r="B174" s="241"/>
      <c r="C174" s="238"/>
      <c r="D174" s="239"/>
      <c r="E174" s="196"/>
      <c r="F174" s="196"/>
      <c r="G174" s="196"/>
      <c r="H174" s="267"/>
      <c r="I174" s="267"/>
      <c r="J174" s="267"/>
      <c r="K174" s="267"/>
      <c r="L174" s="267"/>
      <c r="M174" s="267"/>
      <c r="N174" s="267"/>
      <c r="O174" s="267"/>
      <c r="P174" s="267"/>
      <c r="Q174" s="267"/>
    </row>
    <row r="175" spans="1:18" s="187" customFormat="1" hidden="1" outlineLevel="2">
      <c r="A175" s="183"/>
      <c r="B175" s="216"/>
      <c r="C175" s="185"/>
      <c r="D175" s="186"/>
      <c r="E175" s="181" t="str">
        <f xml:space="preserve"> Update!E$382</f>
        <v>Annual RCV indexation - WN</v>
      </c>
      <c r="F175" s="181">
        <f xml:space="preserve"> Update!F$382</f>
        <v>0</v>
      </c>
      <c r="G175" s="181" t="str">
        <f xml:space="preserve"> Update!G$382</f>
        <v>%</v>
      </c>
      <c r="H175" s="291">
        <f xml:space="preserve"> Update!H$382</f>
        <v>0</v>
      </c>
      <c r="I175" s="291">
        <f xml:space="preserve"> Update!I$382</f>
        <v>0</v>
      </c>
      <c r="J175" s="291">
        <f xml:space="preserve"> Update!J$382</f>
        <v>0</v>
      </c>
      <c r="K175" s="291">
        <f xml:space="preserve"> Update!K$382</f>
        <v>0</v>
      </c>
      <c r="L175" s="291">
        <f xml:space="preserve"> Update!L$382</f>
        <v>0</v>
      </c>
      <c r="M175" s="291">
        <f xml:space="preserve"> Update!M$382</f>
        <v>1.0470923567005519E-2</v>
      </c>
      <c r="N175" s="291">
        <f xml:space="preserve"> Update!N$382</f>
        <v>6.7540041801062101E-2</v>
      </c>
      <c r="O175" s="291">
        <f xml:space="preserve"> Update!O$382</f>
        <v>0</v>
      </c>
      <c r="P175" s="291">
        <f xml:space="preserve"> Update!P$382</f>
        <v>0</v>
      </c>
      <c r="Q175" s="291">
        <f xml:space="preserve"> Update!Q$382</f>
        <v>0</v>
      </c>
    </row>
    <row r="176" spans="1:18" s="161" customFormat="1" hidden="1" outlineLevel="1">
      <c r="A176" s="157"/>
      <c r="B176" s="158"/>
      <c r="C176" s="159"/>
      <c r="D176" s="250"/>
      <c r="E176" s="155"/>
      <c r="F176" s="155"/>
      <c r="G176" s="155"/>
      <c r="H176" s="155"/>
      <c r="I176" s="155"/>
      <c r="J176" s="155"/>
      <c r="K176" s="155"/>
      <c r="L176" s="155"/>
      <c r="M176" s="155"/>
      <c r="N176" s="155"/>
      <c r="O176" s="155"/>
      <c r="P176" s="155"/>
      <c r="Q176" s="155"/>
      <c r="R176" s="187"/>
    </row>
    <row r="177" spans="1:20">
      <c r="A177" s="306"/>
      <c r="B177" s="307"/>
      <c r="C177" s="308"/>
      <c r="D177" s="250"/>
      <c r="E177" s="309"/>
      <c r="F177" s="310"/>
      <c r="G177" s="310"/>
      <c r="H177" s="310"/>
      <c r="I177" s="310"/>
      <c r="J177" s="310"/>
      <c r="K177" s="310"/>
      <c r="L177" s="310"/>
      <c r="M177" s="310"/>
      <c r="N177" s="310"/>
      <c r="O177" s="310"/>
      <c r="P177" s="310"/>
      <c r="Q177" s="310"/>
      <c r="R177" s="192"/>
    </row>
    <row r="178" spans="1:20" collapsed="1">
      <c r="A178" s="33" t="s">
        <v>1331</v>
      </c>
      <c r="B178" s="33"/>
      <c r="C178" s="33"/>
      <c r="D178" s="386"/>
      <c r="E178" s="33"/>
      <c r="F178" s="33"/>
      <c r="G178" s="33"/>
      <c r="H178" s="33"/>
      <c r="I178" s="33"/>
      <c r="J178" s="33"/>
      <c r="K178" s="33"/>
      <c r="L178" s="33"/>
      <c r="M178" s="33"/>
      <c r="N178" s="33"/>
      <c r="O178" s="33"/>
      <c r="P178" s="33"/>
      <c r="Q178" s="33"/>
      <c r="R178" s="192"/>
    </row>
    <row r="179" spans="1:20" s="310" customFormat="1" hidden="1" outlineLevel="1">
      <c r="A179" s="22"/>
      <c r="B179" s="23"/>
      <c r="C179" s="24"/>
      <c r="D179" s="387"/>
      <c r="E179" s="8"/>
      <c r="F179" s="406"/>
      <c r="G179" s="406"/>
      <c r="H179" s="406"/>
      <c r="I179" s="407"/>
      <c r="J179" s="407"/>
      <c r="K179" s="407"/>
      <c r="L179" s="407"/>
      <c r="M179" s="407"/>
      <c r="N179" s="407"/>
      <c r="O179" s="407"/>
      <c r="P179" s="407"/>
      <c r="Q179" s="407"/>
      <c r="R179" s="224"/>
      <c r="S179" s="224"/>
      <c r="T179" s="224"/>
    </row>
    <row r="180" spans="1:20" hidden="1" outlineLevel="1">
      <c r="A180" s="306"/>
      <c r="B180" s="307" t="s">
        <v>1332</v>
      </c>
      <c r="C180" s="308"/>
      <c r="D180" s="250"/>
      <c r="E180" s="309"/>
      <c r="F180" s="397"/>
      <c r="G180" s="397"/>
      <c r="H180" s="397"/>
      <c r="I180" s="397"/>
      <c r="J180" s="397"/>
      <c r="K180" s="397"/>
      <c r="L180" s="397"/>
      <c r="M180" s="397"/>
      <c r="N180" s="397"/>
      <c r="O180" s="397"/>
      <c r="P180" s="397"/>
      <c r="Q180" s="397"/>
      <c r="R180" s="192"/>
    </row>
    <row r="181" spans="1:20" hidden="1" outlineLevel="1">
      <c r="A181" s="306"/>
      <c r="B181" s="307"/>
      <c r="C181" s="308"/>
      <c r="D181" s="250"/>
      <c r="E181" s="309"/>
      <c r="F181" s="397"/>
      <c r="G181" s="397"/>
      <c r="H181" s="397"/>
      <c r="I181" s="397"/>
      <c r="J181" s="397"/>
      <c r="K181" s="397"/>
      <c r="L181" s="397"/>
      <c r="M181" s="397"/>
      <c r="N181" s="397"/>
      <c r="O181" s="397"/>
      <c r="P181" s="397"/>
      <c r="Q181" s="397"/>
      <c r="R181" s="192"/>
    </row>
    <row r="182" spans="1:20" hidden="1" outlineLevel="1">
      <c r="A182" s="306"/>
      <c r="B182" s="307"/>
      <c r="C182" s="308"/>
      <c r="D182" s="250"/>
      <c r="E182" s="155" t="str">
        <f xml:space="preserve"> Update!E500</f>
        <v>Total Opening RCV - WWN - nominal (year end prices)</v>
      </c>
      <c r="F182" s="405">
        <f xml:space="preserve"> Update!F500</f>
        <v>0</v>
      </c>
      <c r="G182" s="405" t="str">
        <f xml:space="preserve"> Update!G500</f>
        <v>£m</v>
      </c>
      <c r="H182" s="405">
        <f xml:space="preserve"> Update!H500</f>
        <v>0</v>
      </c>
      <c r="I182" s="405">
        <f xml:space="preserve"> Update!I500</f>
        <v>0</v>
      </c>
      <c r="J182" s="405">
        <f xml:space="preserve"> Update!J500</f>
        <v>0</v>
      </c>
      <c r="K182" s="405">
        <f xml:space="preserve"> Update!K500</f>
        <v>0</v>
      </c>
      <c r="L182" s="405">
        <f xml:space="preserve"> Update!L500</f>
        <v>0</v>
      </c>
      <c r="M182" s="405">
        <f xml:space="preserve"> Update!M500</f>
        <v>7157.6931723414818</v>
      </c>
      <c r="N182" s="405">
        <f xml:space="preserve"> Update!N500</f>
        <v>7246.3959491885389</v>
      </c>
      <c r="O182" s="405">
        <f xml:space="preserve"> Update!O500</f>
        <v>0</v>
      </c>
      <c r="P182" s="405">
        <f xml:space="preserve"> Update!P500</f>
        <v>0</v>
      </c>
      <c r="Q182" s="405">
        <f xml:space="preserve"> Update!Q500</f>
        <v>0</v>
      </c>
      <c r="R182" s="192"/>
    </row>
    <row r="183" spans="1:20" s="398" customFormat="1" hidden="1" outlineLevel="1">
      <c r="A183" s="237"/>
      <c r="B183" s="241"/>
      <c r="C183" s="238"/>
      <c r="D183" s="239" t="s">
        <v>719</v>
      </c>
      <c r="E183" s="181" t="str">
        <f xml:space="preserve"> Update!E501</f>
        <v>Total Indexation - WWN - nominal (year end prices)</v>
      </c>
      <c r="F183" s="404">
        <f xml:space="preserve"> Update!F501</f>
        <v>0</v>
      </c>
      <c r="G183" s="404" t="str">
        <f xml:space="preserve"> Update!G501</f>
        <v>£m</v>
      </c>
      <c r="H183" s="404">
        <f xml:space="preserve"> Update!H501</f>
        <v>0</v>
      </c>
      <c r="I183" s="404">
        <f xml:space="preserve"> Update!I501</f>
        <v>0</v>
      </c>
      <c r="J183" s="404">
        <f xml:space="preserve"> Update!J501</f>
        <v>0</v>
      </c>
      <c r="K183" s="404">
        <f xml:space="preserve"> Update!K501</f>
        <v>0</v>
      </c>
      <c r="L183" s="404">
        <f xml:space="preserve"> Update!L501</f>
        <v>0</v>
      </c>
      <c r="M183" s="404">
        <f xml:space="preserve"> Update!M501</f>
        <v>59.959759943717529</v>
      </c>
      <c r="N183" s="404">
        <f xml:space="preserve"> Update!N501</f>
        <v>344.99401455691753</v>
      </c>
      <c r="O183" s="404">
        <f xml:space="preserve"> Update!O501</f>
        <v>0</v>
      </c>
      <c r="P183" s="404">
        <f xml:space="preserve"> Update!P501</f>
        <v>0</v>
      </c>
      <c r="Q183" s="404">
        <f xml:space="preserve"> Update!Q501</f>
        <v>0</v>
      </c>
    </row>
    <row r="184" spans="1:20" s="398" customFormat="1" hidden="1" outlineLevel="1">
      <c r="A184" s="237"/>
      <c r="B184" s="241"/>
      <c r="C184" s="238"/>
      <c r="D184" s="239" t="s">
        <v>719</v>
      </c>
      <c r="E184" s="181" t="str">
        <f xml:space="preserve"> Update!E502</f>
        <v>Total Non-PAYG totex additions - WWN - nominal (year end prices)</v>
      </c>
      <c r="F184" s="404">
        <f xml:space="preserve"> Update!F502</f>
        <v>0</v>
      </c>
      <c r="G184" s="404" t="str">
        <f xml:space="preserve"> Update!G502</f>
        <v>£m</v>
      </c>
      <c r="H184" s="404">
        <f xml:space="preserve"> Update!H502</f>
        <v>0</v>
      </c>
      <c r="I184" s="404">
        <f xml:space="preserve"> Update!I502</f>
        <v>0</v>
      </c>
      <c r="J184" s="404">
        <f xml:space="preserve"> Update!J502</f>
        <v>0</v>
      </c>
      <c r="K184" s="404">
        <f xml:space="preserve"> Update!K502</f>
        <v>0</v>
      </c>
      <c r="L184" s="404">
        <f xml:space="preserve"> Update!L502</f>
        <v>0</v>
      </c>
      <c r="M184" s="404">
        <f xml:space="preserve"> Update!M502</f>
        <v>222.00514280390652</v>
      </c>
      <c r="N184" s="404">
        <f xml:space="preserve"> Update!N502</f>
        <v>255.75006755738369</v>
      </c>
      <c r="O184" s="404">
        <f xml:space="preserve"> Update!O502</f>
        <v>0</v>
      </c>
      <c r="P184" s="404">
        <f xml:space="preserve"> Update!P502</f>
        <v>0</v>
      </c>
      <c r="Q184" s="404">
        <f xml:space="preserve"> Update!Q502</f>
        <v>0</v>
      </c>
    </row>
    <row r="185" spans="1:20" s="398" customFormat="1" hidden="1" outlineLevel="1">
      <c r="A185" s="237"/>
      <c r="B185" s="241"/>
      <c r="C185" s="238"/>
      <c r="D185" s="239" t="s">
        <v>631</v>
      </c>
      <c r="E185" s="181" t="str">
        <f xml:space="preserve"> Update!E503</f>
        <v>Total RCV run-off - WWN - nominal (year end prices)</v>
      </c>
      <c r="F185" s="404">
        <f xml:space="preserve"> Update!F503</f>
        <v>0</v>
      </c>
      <c r="G185" s="404" t="str">
        <f xml:space="preserve"> Update!G503</f>
        <v>£m</v>
      </c>
      <c r="H185" s="404">
        <f xml:space="preserve"> Update!H503</f>
        <v>0</v>
      </c>
      <c r="I185" s="404">
        <f xml:space="preserve"> Update!I503</f>
        <v>0</v>
      </c>
      <c r="J185" s="404">
        <f xml:space="preserve"> Update!J503</f>
        <v>0</v>
      </c>
      <c r="K185" s="404">
        <f xml:space="preserve"> Update!K503</f>
        <v>0</v>
      </c>
      <c r="L185" s="404">
        <f xml:space="preserve"> Update!L503</f>
        <v>0</v>
      </c>
      <c r="M185" s="404">
        <f xml:space="preserve"> Update!M503</f>
        <v>360.60777097280567</v>
      </c>
      <c r="N185" s="404">
        <f xml:space="preserve"> Update!N503</f>
        <v>369.0294780023404</v>
      </c>
      <c r="O185" s="404">
        <f xml:space="preserve"> Update!O503</f>
        <v>0</v>
      </c>
      <c r="P185" s="404">
        <f xml:space="preserve"> Update!P503</f>
        <v>0</v>
      </c>
      <c r="Q185" s="404">
        <f xml:space="preserve"> Update!Q503</f>
        <v>0</v>
      </c>
    </row>
    <row r="186" spans="1:20" s="398" customFormat="1" hidden="1" outlineLevel="1">
      <c r="A186" s="237"/>
      <c r="B186" s="241"/>
      <c r="C186" s="238"/>
      <c r="D186" s="239" t="s">
        <v>631</v>
      </c>
      <c r="E186" s="181" t="str">
        <f xml:space="preserve"> Update!E504</f>
        <v>Total Other adjustments - WWN - nominal (year end prices)</v>
      </c>
      <c r="F186" s="404">
        <f xml:space="preserve"> Update!F504</f>
        <v>0</v>
      </c>
      <c r="G186" s="404" t="str">
        <f xml:space="preserve"> Update!G504</f>
        <v>£m</v>
      </c>
      <c r="H186" s="404">
        <f xml:space="preserve"> Update!H504</f>
        <v>0</v>
      </c>
      <c r="I186" s="404">
        <f xml:space="preserve"> Update!I504</f>
        <v>0</v>
      </c>
      <c r="J186" s="404">
        <f xml:space="preserve"> Update!J504</f>
        <v>0</v>
      </c>
      <c r="K186" s="404">
        <f xml:space="preserve"> Update!K504</f>
        <v>0</v>
      </c>
      <c r="L186" s="404">
        <f xml:space="preserve"> Update!L504</f>
        <v>0</v>
      </c>
      <c r="M186" s="404">
        <f xml:space="preserve"> Update!M504</f>
        <v>0</v>
      </c>
      <c r="N186" s="404">
        <f xml:space="preserve"> Update!N504</f>
        <v>0</v>
      </c>
      <c r="O186" s="404">
        <f xml:space="preserve"> Update!O504</f>
        <v>0</v>
      </c>
      <c r="P186" s="404">
        <f xml:space="preserve"> Update!P504</f>
        <v>0</v>
      </c>
      <c r="Q186" s="404">
        <f xml:space="preserve"> Update!Q504</f>
        <v>0</v>
      </c>
    </row>
    <row r="187" spans="1:20" hidden="1" outlineLevel="1">
      <c r="A187" s="306"/>
      <c r="B187" s="307"/>
      <c r="C187" s="308"/>
      <c r="D187" s="250"/>
      <c r="E187" s="155" t="str">
        <f xml:space="preserve"> Update!E505</f>
        <v>Total Closing RCV - WWN - nominal (year end prices)</v>
      </c>
      <c r="F187" s="405">
        <f xml:space="preserve"> Update!F505</f>
        <v>0</v>
      </c>
      <c r="G187" s="405" t="str">
        <f xml:space="preserve"> Update!G505</f>
        <v>£m</v>
      </c>
      <c r="H187" s="405">
        <f xml:space="preserve"> Update!H505</f>
        <v>0</v>
      </c>
      <c r="I187" s="405">
        <f xml:space="preserve"> Update!I505</f>
        <v>0</v>
      </c>
      <c r="J187" s="405">
        <f xml:space="preserve"> Update!J505</f>
        <v>0</v>
      </c>
      <c r="K187" s="405">
        <f xml:space="preserve"> Update!K505</f>
        <v>0</v>
      </c>
      <c r="L187" s="405">
        <f xml:space="preserve"> Update!L505</f>
        <v>7142.8848274065058</v>
      </c>
      <c r="M187" s="405">
        <f xml:space="preserve"> Update!M505</f>
        <v>7079.0503041162965</v>
      </c>
      <c r="N187" s="405">
        <f xml:space="preserve"> Update!N505</f>
        <v>7478.1105533004984</v>
      </c>
      <c r="O187" s="405">
        <f xml:space="preserve"> Update!O505</f>
        <v>0</v>
      </c>
      <c r="P187" s="405">
        <f xml:space="preserve"> Update!P505</f>
        <v>0</v>
      </c>
      <c r="Q187" s="405">
        <f xml:space="preserve"> Update!Q505</f>
        <v>0</v>
      </c>
      <c r="R187" s="192"/>
    </row>
    <row r="188" spans="1:20" s="512" customFormat="1" hidden="1" outlineLevel="1">
      <c r="A188" s="514"/>
      <c r="B188" s="515"/>
      <c r="C188" s="516"/>
      <c r="D188" s="510"/>
      <c r="E188" s="517"/>
      <c r="F188" s="518"/>
      <c r="G188" s="518"/>
      <c r="H188" s="518"/>
      <c r="I188" s="518"/>
      <c r="J188" s="518"/>
      <c r="K188" s="518"/>
      <c r="L188" s="518"/>
      <c r="M188" s="520"/>
      <c r="N188" s="520"/>
      <c r="O188" s="520"/>
      <c r="P188" s="519"/>
      <c r="Q188" s="518"/>
      <c r="R188" s="513"/>
    </row>
    <row r="189" spans="1:20" s="512" customFormat="1" hidden="1" outlineLevel="1" collapsed="1">
      <c r="A189" s="306"/>
      <c r="B189" s="307" t="s">
        <v>1333</v>
      </c>
      <c r="C189" s="308"/>
      <c r="D189" s="250"/>
      <c r="E189" s="309"/>
      <c r="F189" s="397"/>
      <c r="G189" s="397"/>
      <c r="H189" s="397"/>
      <c r="I189" s="397"/>
      <c r="J189" s="397"/>
      <c r="K189" s="397"/>
      <c r="L189" s="398"/>
      <c r="M189" s="398"/>
      <c r="N189" s="398"/>
      <c r="O189" s="398"/>
      <c r="P189" s="397"/>
      <c r="Q189" s="397"/>
      <c r="R189" s="513"/>
    </row>
    <row r="190" spans="1:20" hidden="1" outlineLevel="2">
      <c r="A190" s="306"/>
      <c r="B190" s="307" t="s">
        <v>1334</v>
      </c>
      <c r="C190" s="308"/>
      <c r="D190" s="250"/>
      <c r="E190" s="309"/>
      <c r="F190" s="397"/>
      <c r="G190" s="397"/>
      <c r="H190" s="397"/>
      <c r="I190" s="397"/>
      <c r="J190" s="397"/>
      <c r="K190" s="397"/>
      <c r="L190" s="398"/>
      <c r="M190" s="398"/>
      <c r="N190" s="398"/>
      <c r="O190" s="398"/>
      <c r="P190" s="397"/>
      <c r="Q190" s="397"/>
      <c r="R190" s="192"/>
    </row>
    <row r="191" spans="1:20" hidden="1" outlineLevel="2">
      <c r="A191" s="306"/>
      <c r="B191" s="307"/>
      <c r="C191" s="308"/>
      <c r="D191" s="250"/>
      <c r="E191" s="309"/>
      <c r="F191" s="397"/>
      <c r="G191" s="397"/>
      <c r="H191" s="397"/>
      <c r="I191" s="397"/>
      <c r="J191" s="397"/>
      <c r="K191" s="397"/>
      <c r="L191" s="398"/>
      <c r="M191" s="398"/>
      <c r="N191" s="398"/>
      <c r="O191" s="397"/>
      <c r="P191" s="397"/>
      <c r="Q191" s="397"/>
      <c r="R191" s="192"/>
    </row>
    <row r="192" spans="1:20" hidden="1" outlineLevel="2">
      <c r="A192" s="364"/>
      <c r="B192" s="218"/>
      <c r="C192" s="365"/>
      <c r="D192" s="222"/>
      <c r="E192" s="366" t="str">
        <f xml:space="preserve"> Update!E483</f>
        <v>Opening RCV (RPI inflated RCV) balance BEG - WWN - nominal (year end prices)</v>
      </c>
      <c r="F192" s="395">
        <f xml:space="preserve"> Update!F483</f>
        <v>0</v>
      </c>
      <c r="G192" s="395" t="str">
        <f xml:space="preserve"> Update!G483</f>
        <v>£m</v>
      </c>
      <c r="H192" s="395">
        <f xml:space="preserve"> Update!H483</f>
        <v>0</v>
      </c>
      <c r="I192" s="395">
        <f xml:space="preserve"> Update!I483</f>
        <v>0</v>
      </c>
      <c r="J192" s="395">
        <f xml:space="preserve"> Update!J483</f>
        <v>0</v>
      </c>
      <c r="K192" s="395">
        <f xml:space="preserve"> Update!K483</f>
        <v>0</v>
      </c>
      <c r="L192" s="395">
        <f xml:space="preserve"> Update!L483</f>
        <v>0</v>
      </c>
      <c r="M192" s="395">
        <f xml:space="preserve"> Update!M483</f>
        <v>3578.9613069933584</v>
      </c>
      <c r="N192" s="395">
        <f xml:space="preserve"> Update!N483</f>
        <v>3497.2367317619023</v>
      </c>
      <c r="O192" s="395">
        <f xml:space="preserve"> Update!O483</f>
        <v>0</v>
      </c>
      <c r="P192" s="395">
        <f xml:space="preserve"> Update!P483</f>
        <v>0</v>
      </c>
      <c r="Q192" s="395">
        <f xml:space="preserve"> Update!Q483</f>
        <v>0</v>
      </c>
      <c r="R192" s="192"/>
    </row>
    <row r="193" spans="1:18" s="192" customFormat="1" hidden="1" outlineLevel="2">
      <c r="A193" s="364"/>
      <c r="B193" s="218"/>
      <c r="C193" s="365"/>
      <c r="D193" s="222" t="s">
        <v>719</v>
      </c>
      <c r="E193" s="395" t="str">
        <f xml:space="preserve"> Update!E484</f>
        <v>Indexation on RCV - CPI(H) + RPI wedge bf balance - WWN - nominal (year end prices)</v>
      </c>
      <c r="F193" s="395">
        <f xml:space="preserve"> Update!F484</f>
        <v>0</v>
      </c>
      <c r="G193" s="395" t="str">
        <f xml:space="preserve"> Update!G484</f>
        <v>£m</v>
      </c>
      <c r="H193" s="395">
        <f xml:space="preserve"> Update!H484</f>
        <v>0</v>
      </c>
      <c r="I193" s="395">
        <f xml:space="preserve"> Update!I484</f>
        <v>0</v>
      </c>
      <c r="J193" s="395">
        <f xml:space="preserve"> Update!J484</f>
        <v>0</v>
      </c>
      <c r="K193" s="395">
        <f xml:space="preserve"> Update!K484</f>
        <v>0</v>
      </c>
      <c r="L193" s="395">
        <f xml:space="preserve"> Update!L484</f>
        <v>0</v>
      </c>
      <c r="M193" s="395">
        <f xml:space="preserve"> Update!M484</f>
        <v>31.074380510560289</v>
      </c>
      <c r="N193" s="395">
        <f xml:space="preserve"> Update!N484</f>
        <v>202.00752680063715</v>
      </c>
      <c r="O193" s="395">
        <f xml:space="preserve"> Update!O484</f>
        <v>0</v>
      </c>
      <c r="P193" s="395">
        <f xml:space="preserve"> Update!P484</f>
        <v>0</v>
      </c>
      <c r="Q193" s="395">
        <f xml:space="preserve"> Update!Q484</f>
        <v>0</v>
      </c>
    </row>
    <row r="194" spans="1:18" hidden="1" outlineLevel="2">
      <c r="A194" s="364"/>
      <c r="B194" s="218"/>
      <c r="C194" s="365"/>
      <c r="D194" s="222" t="s">
        <v>631</v>
      </c>
      <c r="E194" s="366" t="str">
        <f xml:space="preserve"> Update!E485</f>
        <v>RCV - CPI(H) + RPI wedge bf depreciation - WWN - nominal (year end prices)</v>
      </c>
      <c r="F194" s="395">
        <f xml:space="preserve"> Update!F485</f>
        <v>0</v>
      </c>
      <c r="G194" s="395" t="str">
        <f xml:space="preserve"> Update!G485</f>
        <v>£m</v>
      </c>
      <c r="H194" s="395">
        <f xml:space="preserve"> Update!H485</f>
        <v>0</v>
      </c>
      <c r="I194" s="395">
        <f xml:space="preserve"> Update!I485</f>
        <v>0</v>
      </c>
      <c r="J194" s="395">
        <f xml:space="preserve"> Update!J485</f>
        <v>0</v>
      </c>
      <c r="K194" s="395">
        <f xml:space="preserve"> Update!K485</f>
        <v>0</v>
      </c>
      <c r="L194" s="395">
        <f xml:space="preserve"> Update!L485</f>
        <v>0</v>
      </c>
      <c r="M194" s="395">
        <f xml:space="preserve"> Update!M485</f>
        <v>195.95005170148573</v>
      </c>
      <c r="N194" s="395">
        <f xml:space="preserve"> Update!N485</f>
        <v>196.11200866987932</v>
      </c>
      <c r="O194" s="395">
        <f xml:space="preserve"> Update!O485</f>
        <v>0</v>
      </c>
      <c r="P194" s="395">
        <f xml:space="preserve"> Update!P485</f>
        <v>0</v>
      </c>
      <c r="Q194" s="395">
        <f xml:space="preserve"> Update!Q485</f>
        <v>0</v>
      </c>
      <c r="R194" s="192"/>
    </row>
    <row r="195" spans="1:18" hidden="1" outlineLevel="2">
      <c r="A195" s="364"/>
      <c r="B195" s="218"/>
      <c r="C195" s="365"/>
      <c r="D195" s="388"/>
      <c r="E195" s="366" t="str">
        <f xml:space="preserve"> Update!E486</f>
        <v>Closing RCV (RPI inflated RCV) - WWN - nominal (year end prices)</v>
      </c>
      <c r="F195" s="395">
        <f xml:space="preserve"> Update!F486</f>
        <v>0</v>
      </c>
      <c r="G195" s="395" t="str">
        <f xml:space="preserve"> Update!G486</f>
        <v>£m</v>
      </c>
      <c r="H195" s="395">
        <f xml:space="preserve"> Update!H486</f>
        <v>0</v>
      </c>
      <c r="I195" s="395">
        <f xml:space="preserve"> Update!I486</f>
        <v>0</v>
      </c>
      <c r="J195" s="395">
        <f xml:space="preserve"> Update!J486</f>
        <v>0</v>
      </c>
      <c r="K195" s="395">
        <f xml:space="preserve"> Update!K486</f>
        <v>0</v>
      </c>
      <c r="L195" s="395">
        <f xml:space="preserve"> Update!L486</f>
        <v>3571.4424137032552</v>
      </c>
      <c r="M195" s="395">
        <f xml:space="preserve"> Update!M486</f>
        <v>3414.0856358024325</v>
      </c>
      <c r="N195" s="395">
        <f xml:space="preserve"> Update!N486</f>
        <v>3503.1322498926597</v>
      </c>
      <c r="O195" s="395">
        <f xml:space="preserve"> Update!O486</f>
        <v>0</v>
      </c>
      <c r="P195" s="395">
        <f xml:space="preserve"> Update!P486</f>
        <v>0</v>
      </c>
      <c r="Q195" s="395">
        <f xml:space="preserve"> Update!Q486</f>
        <v>0</v>
      </c>
      <c r="R195" s="192"/>
    </row>
    <row r="196" spans="1:18" hidden="1" outlineLevel="2">
      <c r="A196" s="256"/>
      <c r="B196" s="257"/>
      <c r="C196" s="258"/>
      <c r="D196" s="255"/>
      <c r="E196" s="196"/>
      <c r="F196" s="399"/>
      <c r="G196" s="399"/>
      <c r="H196" s="399"/>
      <c r="I196" s="400"/>
      <c r="J196" s="399"/>
      <c r="K196" s="399"/>
      <c r="L196" s="399"/>
      <c r="M196" s="399"/>
      <c r="N196" s="399"/>
      <c r="O196" s="399"/>
      <c r="P196" s="399"/>
      <c r="Q196" s="399"/>
      <c r="R196" s="192"/>
    </row>
    <row r="197" spans="1:18" hidden="1" outlineLevel="2">
      <c r="A197" s="237"/>
      <c r="B197" s="241" t="s">
        <v>1335</v>
      </c>
      <c r="C197" s="238"/>
      <c r="D197" s="239"/>
      <c r="E197" s="196"/>
      <c r="F197" s="398"/>
      <c r="G197" s="398"/>
      <c r="H197" s="398"/>
      <c r="I197" s="398"/>
      <c r="J197" s="398"/>
      <c r="K197" s="398"/>
      <c r="L197" s="398"/>
      <c r="M197" s="398"/>
      <c r="N197" s="398"/>
      <c r="O197" s="398"/>
      <c r="P197" s="398"/>
      <c r="Q197" s="398"/>
      <c r="R197" s="192"/>
    </row>
    <row r="198" spans="1:18" hidden="1" outlineLevel="2">
      <c r="A198" s="237"/>
      <c r="B198" s="241"/>
      <c r="C198" s="238"/>
      <c r="D198" s="239"/>
      <c r="E198" s="196"/>
      <c r="F198" s="398"/>
      <c r="G198" s="398"/>
      <c r="H198" s="398"/>
      <c r="I198" s="398"/>
      <c r="J198" s="398"/>
      <c r="K198" s="398"/>
      <c r="L198" s="398"/>
      <c r="M198" s="398"/>
      <c r="N198" s="398"/>
      <c r="O198" s="398"/>
      <c r="P198" s="398"/>
      <c r="Q198" s="398"/>
      <c r="R198" s="192"/>
    </row>
    <row r="199" spans="1:18" hidden="1" outlineLevel="2">
      <c r="A199" s="183"/>
      <c r="B199" s="216"/>
      <c r="C199" s="185"/>
      <c r="D199" s="239"/>
      <c r="E199" s="181" t="str">
        <f xml:space="preserve"> Update!E488</f>
        <v>Opening RCV (CPIH inflated RCV) balance BEG - WWN - nominal (year end prices)</v>
      </c>
      <c r="F199" s="293">
        <f xml:space="preserve"> Update!F488</f>
        <v>0</v>
      </c>
      <c r="G199" s="293" t="str">
        <f xml:space="preserve"> Update!G488</f>
        <v>£m</v>
      </c>
      <c r="H199" s="293">
        <f xml:space="preserve"> Update!H488</f>
        <v>0</v>
      </c>
      <c r="I199" s="293">
        <f xml:space="preserve"> Update!I488</f>
        <v>0</v>
      </c>
      <c r="J199" s="293">
        <f xml:space="preserve"> Update!J488</f>
        <v>0</v>
      </c>
      <c r="K199" s="293">
        <f xml:space="preserve"> Update!K488</f>
        <v>0</v>
      </c>
      <c r="L199" s="293">
        <f xml:space="preserve"> Update!L488</f>
        <v>0</v>
      </c>
      <c r="M199" s="293">
        <f xml:space="preserve"> Update!M488</f>
        <v>3578.7318653481238</v>
      </c>
      <c r="N199" s="293">
        <f xml:space="preserve"> Update!N488</f>
        <v>3527.0820171469113</v>
      </c>
      <c r="O199" s="293">
        <f xml:space="preserve"> Update!O488</f>
        <v>0</v>
      </c>
      <c r="P199" s="293">
        <f xml:space="preserve"> Update!P488</f>
        <v>0</v>
      </c>
      <c r="Q199" s="293">
        <f xml:space="preserve"> Update!Q488</f>
        <v>0</v>
      </c>
      <c r="R199" s="192"/>
    </row>
    <row r="200" spans="1:18" hidden="1" outlineLevel="2">
      <c r="A200" s="183"/>
      <c r="B200" s="216"/>
      <c r="C200" s="185"/>
      <c r="D200" s="239" t="s">
        <v>719</v>
      </c>
      <c r="E200" s="181" t="str">
        <f xml:space="preserve"> Update!E489</f>
        <v>Indexation on RCV (CPIH inflated RCV) bf balance - WWN - nominal (year end prices)</v>
      </c>
      <c r="F200" s="293">
        <f xml:space="preserve"> Update!F489</f>
        <v>0</v>
      </c>
      <c r="G200" s="293" t="str">
        <f xml:space="preserve"> Update!G489</f>
        <v>£m</v>
      </c>
      <c r="H200" s="293">
        <f xml:space="preserve"> Update!H489</f>
        <v>0</v>
      </c>
      <c r="I200" s="293">
        <f xml:space="preserve"> Update!I489</f>
        <v>0</v>
      </c>
      <c r="J200" s="293">
        <f xml:space="preserve"> Update!J489</f>
        <v>0</v>
      </c>
      <c r="K200" s="293">
        <f xml:space="preserve"> Update!K489</f>
        <v>0</v>
      </c>
      <c r="L200" s="293">
        <f xml:space="preserve"> Update!L489</f>
        <v>0</v>
      </c>
      <c r="M200" s="293">
        <f xml:space="preserve"> Update!M489</f>
        <v>28.88537943315724</v>
      </c>
      <c r="N200" s="293">
        <f xml:space="preserve"> Update!N489</f>
        <v>134.51684508782594</v>
      </c>
      <c r="O200" s="293">
        <f xml:space="preserve"> Update!O489</f>
        <v>0</v>
      </c>
      <c r="P200" s="293">
        <f xml:space="preserve"> Update!P489</f>
        <v>0</v>
      </c>
      <c r="Q200" s="293">
        <f xml:space="preserve"> Update!Q489</f>
        <v>0</v>
      </c>
      <c r="R200" s="192"/>
    </row>
    <row r="201" spans="1:18" hidden="1" outlineLevel="2">
      <c r="A201" s="183"/>
      <c r="B201" s="216"/>
      <c r="C201" s="185"/>
      <c r="D201" s="239" t="s">
        <v>631</v>
      </c>
      <c r="E201" s="181" t="str">
        <f xml:space="preserve"> Update!E490</f>
        <v>RCV - CPI(H) bf depreciation - WWN - nominal (year end prices)</v>
      </c>
      <c r="F201" s="293">
        <f xml:space="preserve"> Update!F490</f>
        <v>0</v>
      </c>
      <c r="G201" s="293" t="str">
        <f xml:space="preserve"> Update!G490</f>
        <v>£m</v>
      </c>
      <c r="H201" s="293">
        <f xml:space="preserve"> Update!H490</f>
        <v>0</v>
      </c>
      <c r="I201" s="293">
        <f xml:space="preserve"> Update!I490</f>
        <v>0</v>
      </c>
      <c r="J201" s="293">
        <f xml:space="preserve"> Update!J490</f>
        <v>0</v>
      </c>
      <c r="K201" s="293">
        <f xml:space="preserve"> Update!K490</f>
        <v>0</v>
      </c>
      <c r="L201" s="293">
        <f xml:space="preserve"> Update!L490</f>
        <v>0</v>
      </c>
      <c r="M201" s="293">
        <f xml:space="preserve"> Update!M490</f>
        <v>159.74260798170786</v>
      </c>
      <c r="N201" s="293">
        <f xml:space="preserve"> Update!N490</f>
        <v>157.5002842228611</v>
      </c>
      <c r="O201" s="293">
        <f xml:space="preserve"> Update!O490</f>
        <v>0</v>
      </c>
      <c r="P201" s="293">
        <f xml:space="preserve"> Update!P490</f>
        <v>0</v>
      </c>
      <c r="Q201" s="293">
        <f xml:space="preserve"> Update!Q490</f>
        <v>0</v>
      </c>
      <c r="R201" s="192"/>
    </row>
    <row r="202" spans="1:18" hidden="1" outlineLevel="2">
      <c r="A202" s="183"/>
      <c r="B202" s="216"/>
      <c r="C202" s="185"/>
      <c r="D202" s="239" t="s">
        <v>631</v>
      </c>
      <c r="E202" s="181" t="str">
        <f xml:space="preserve"> Update!E491</f>
        <v>Other adjustments CPI(H) - WWN - nominal (year end prices)</v>
      </c>
      <c r="F202" s="293">
        <f xml:space="preserve"> Update!F491</f>
        <v>0</v>
      </c>
      <c r="G202" s="293" t="str">
        <f xml:space="preserve"> Update!G491</f>
        <v>£m</v>
      </c>
      <c r="H202" s="293">
        <f xml:space="preserve"> Update!H491</f>
        <v>0</v>
      </c>
      <c r="I202" s="293">
        <f xml:space="preserve"> Update!I491</f>
        <v>0</v>
      </c>
      <c r="J202" s="293">
        <f xml:space="preserve"> Update!J491</f>
        <v>0</v>
      </c>
      <c r="K202" s="293">
        <f xml:space="preserve"> Update!K491</f>
        <v>0</v>
      </c>
      <c r="L202" s="293">
        <f xml:space="preserve"> Update!L491</f>
        <v>0</v>
      </c>
      <c r="M202" s="293">
        <f xml:space="preserve"> Update!M491</f>
        <v>0</v>
      </c>
      <c r="N202" s="293">
        <f xml:space="preserve"> Update!N491</f>
        <v>0</v>
      </c>
      <c r="O202" s="293">
        <f xml:space="preserve"> Update!O491</f>
        <v>0</v>
      </c>
      <c r="P202" s="293">
        <f xml:space="preserve"> Update!P491</f>
        <v>0</v>
      </c>
      <c r="Q202" s="293">
        <f xml:space="preserve"> Update!Q491</f>
        <v>0</v>
      </c>
      <c r="R202" s="192"/>
    </row>
    <row r="203" spans="1:18" hidden="1" outlineLevel="2">
      <c r="A203" s="183"/>
      <c r="B203" s="216"/>
      <c r="C203" s="185"/>
      <c r="D203" s="239"/>
      <c r="E203" s="181" t="str">
        <f xml:space="preserve"> Update!E492</f>
        <v>Closing RCV (CPIH inflated RCV) - WWN - nominal (year end prices)</v>
      </c>
      <c r="F203" s="293">
        <f xml:space="preserve"> Update!F492</f>
        <v>0</v>
      </c>
      <c r="G203" s="293" t="str">
        <f xml:space="preserve"> Update!G492</f>
        <v>£m</v>
      </c>
      <c r="H203" s="293">
        <f xml:space="preserve"> Update!H492</f>
        <v>0</v>
      </c>
      <c r="I203" s="293">
        <f xml:space="preserve"> Update!I492</f>
        <v>0</v>
      </c>
      <c r="J203" s="293">
        <f xml:space="preserve"> Update!J492</f>
        <v>0</v>
      </c>
      <c r="K203" s="293">
        <f xml:space="preserve"> Update!K492</f>
        <v>0</v>
      </c>
      <c r="L203" s="293">
        <f xml:space="preserve"> Update!L492</f>
        <v>3571.4424137032511</v>
      </c>
      <c r="M203" s="293">
        <f xml:space="preserve"> Update!M492</f>
        <v>3447.8746367995695</v>
      </c>
      <c r="N203" s="293">
        <f xml:space="preserve"> Update!N492</f>
        <v>3504.0985780118758</v>
      </c>
      <c r="O203" s="293">
        <f xml:space="preserve"> Update!O492</f>
        <v>0</v>
      </c>
      <c r="P203" s="293">
        <f xml:space="preserve"> Update!P492</f>
        <v>0</v>
      </c>
      <c r="Q203" s="293">
        <f xml:space="preserve"> Update!Q492</f>
        <v>0</v>
      </c>
      <c r="R203" s="192"/>
    </row>
    <row r="204" spans="1:18" hidden="1" outlineLevel="2">
      <c r="A204" s="237"/>
      <c r="B204" s="241"/>
      <c r="C204" s="238"/>
      <c r="D204" s="239"/>
      <c r="E204" s="196"/>
      <c r="F204" s="398"/>
      <c r="G204" s="398"/>
      <c r="H204" s="398"/>
      <c r="I204" s="398"/>
      <c r="J204" s="398"/>
      <c r="K204" s="398"/>
      <c r="L204" s="398"/>
      <c r="M204" s="398"/>
      <c r="N204" s="398"/>
      <c r="O204" s="398"/>
      <c r="P204" s="398"/>
      <c r="Q204" s="398"/>
      <c r="R204" s="192"/>
    </row>
    <row r="205" spans="1:18" hidden="1" outlineLevel="2">
      <c r="A205" s="237"/>
      <c r="B205" s="241" t="s">
        <v>1336</v>
      </c>
      <c r="C205" s="238"/>
      <c r="D205" s="239"/>
      <c r="E205" s="196"/>
      <c r="F205" s="398"/>
      <c r="G205" s="398"/>
      <c r="H205" s="398"/>
      <c r="I205" s="398"/>
      <c r="J205" s="398"/>
      <c r="K205" s="398"/>
      <c r="L205" s="398"/>
      <c r="M205" s="398"/>
      <c r="N205" s="398"/>
      <c r="O205" s="398"/>
      <c r="P205" s="398"/>
      <c r="Q205" s="398"/>
      <c r="R205" s="192"/>
    </row>
    <row r="206" spans="1:18" hidden="1" outlineLevel="2">
      <c r="A206" s="237"/>
      <c r="B206" s="241"/>
      <c r="C206" s="238"/>
      <c r="D206" s="239"/>
      <c r="E206" s="196"/>
      <c r="F206" s="398"/>
      <c r="G206" s="398"/>
      <c r="H206" s="398"/>
      <c r="I206" s="398"/>
      <c r="J206" s="398"/>
      <c r="K206" s="398"/>
      <c r="L206" s="398"/>
      <c r="M206" s="398"/>
      <c r="N206" s="398"/>
      <c r="O206" s="398"/>
      <c r="P206" s="398"/>
      <c r="Q206" s="398"/>
      <c r="R206" s="192"/>
    </row>
    <row r="207" spans="1:18" hidden="1" outlineLevel="2">
      <c r="A207" s="183"/>
      <c r="B207" s="216"/>
      <c r="C207" s="185"/>
      <c r="D207" s="239"/>
      <c r="E207" s="181" t="str">
        <f xml:space="preserve"> Update!E494</f>
        <v>Opening RCV (Post 2020 investment RCV) balance BEG - WWN - nominal (year end prices)</v>
      </c>
      <c r="F207" s="293">
        <f xml:space="preserve"> Update!F494</f>
        <v>0</v>
      </c>
      <c r="G207" s="293" t="str">
        <f xml:space="preserve"> Update!G494</f>
        <v>£m</v>
      </c>
      <c r="H207" s="293">
        <f xml:space="preserve"> Update!H494</f>
        <v>0</v>
      </c>
      <c r="I207" s="293">
        <f xml:space="preserve"> Update!I494</f>
        <v>0</v>
      </c>
      <c r="J207" s="293">
        <f xml:space="preserve"> Update!J494</f>
        <v>0</v>
      </c>
      <c r="K207" s="293">
        <f xml:space="preserve"> Update!K494</f>
        <v>0</v>
      </c>
      <c r="L207" s="293">
        <f xml:space="preserve"> Update!L494</f>
        <v>0</v>
      </c>
      <c r="M207" s="293">
        <f xml:space="preserve"> Update!M494</f>
        <v>0</v>
      </c>
      <c r="N207" s="293">
        <f xml:space="preserve"> Update!N494</f>
        <v>222.07720027972482</v>
      </c>
      <c r="O207" s="293">
        <f xml:space="preserve"> Update!O494</f>
        <v>0</v>
      </c>
      <c r="P207" s="293">
        <f xml:space="preserve"> Update!P494</f>
        <v>0</v>
      </c>
      <c r="Q207" s="293">
        <f xml:space="preserve"> Update!Q494</f>
        <v>0</v>
      </c>
      <c r="R207" s="192"/>
    </row>
    <row r="208" spans="1:18" hidden="1" outlineLevel="2">
      <c r="A208" s="183"/>
      <c r="B208" s="216"/>
      <c r="C208" s="185"/>
      <c r="D208" s="239" t="s">
        <v>719</v>
      </c>
      <c r="E208" s="181" t="str">
        <f xml:space="preserve"> Update!E495</f>
        <v>Indexation on RCV (Post 2020 investment RCV) bf balance - WWN - nominal (year end prices)</v>
      </c>
      <c r="F208" s="293">
        <f xml:space="preserve"> Update!F495</f>
        <v>0</v>
      </c>
      <c r="G208" s="293" t="str">
        <f xml:space="preserve"> Update!G495</f>
        <v>£m</v>
      </c>
      <c r="H208" s="293">
        <f xml:space="preserve"> Update!H495</f>
        <v>0</v>
      </c>
      <c r="I208" s="293">
        <f xml:space="preserve"> Update!I495</f>
        <v>0</v>
      </c>
      <c r="J208" s="293">
        <f xml:space="preserve"> Update!J495</f>
        <v>0</v>
      </c>
      <c r="K208" s="293">
        <f xml:space="preserve"> Update!K495</f>
        <v>0</v>
      </c>
      <c r="L208" s="293">
        <f xml:space="preserve"> Update!L495</f>
        <v>0</v>
      </c>
      <c r="M208" s="293">
        <f xml:space="preserve"> Update!M495</f>
        <v>0</v>
      </c>
      <c r="N208" s="293">
        <f xml:space="preserve"> Update!N495</f>
        <v>8.4696426684544424</v>
      </c>
      <c r="O208" s="293">
        <f xml:space="preserve"> Update!O495</f>
        <v>0</v>
      </c>
      <c r="P208" s="293">
        <f xml:space="preserve"> Update!P495</f>
        <v>0</v>
      </c>
      <c r="Q208" s="293">
        <f xml:space="preserve"> Update!Q495</f>
        <v>0</v>
      </c>
      <c r="R208" s="192"/>
    </row>
    <row r="209" spans="1:18" hidden="1" outlineLevel="2">
      <c r="A209" s="183"/>
      <c r="B209" s="216"/>
      <c r="C209" s="185"/>
      <c r="D209" s="239" t="s">
        <v>719</v>
      </c>
      <c r="E209" s="181" t="str">
        <f xml:space="preserve"> Update!E496</f>
        <v>Water resources: Non-PAYG Totex - nominal (year end prices)</v>
      </c>
      <c r="F209" s="293">
        <f xml:space="preserve"> Update!F496</f>
        <v>0</v>
      </c>
      <c r="G209" s="293" t="str">
        <f xml:space="preserve"> Update!G496</f>
        <v>£m</v>
      </c>
      <c r="H209" s="293">
        <f xml:space="preserve"> Update!H496</f>
        <v>0</v>
      </c>
      <c r="I209" s="293">
        <f xml:space="preserve"> Update!I496</f>
        <v>0</v>
      </c>
      <c r="J209" s="293">
        <f xml:space="preserve"> Update!J496</f>
        <v>0</v>
      </c>
      <c r="K209" s="293">
        <f xml:space="preserve"> Update!K496</f>
        <v>0</v>
      </c>
      <c r="L209" s="293">
        <f xml:space="preserve"> Update!L496</f>
        <v>0</v>
      </c>
      <c r="M209" s="293">
        <f xml:space="preserve"> Update!M496</f>
        <v>222.00514280390652</v>
      </c>
      <c r="N209" s="293">
        <f xml:space="preserve"> Update!N496</f>
        <v>255.75006755738369</v>
      </c>
      <c r="O209" s="293">
        <f xml:space="preserve"> Update!O496</f>
        <v>0</v>
      </c>
      <c r="P209" s="293">
        <f xml:space="preserve"> Update!P496</f>
        <v>0</v>
      </c>
      <c r="Q209" s="293">
        <f xml:space="preserve"> Update!Q496</f>
        <v>0</v>
      </c>
      <c r="R209" s="192"/>
    </row>
    <row r="210" spans="1:18" hidden="1" outlineLevel="2">
      <c r="A210" s="183"/>
      <c r="B210" s="216"/>
      <c r="C210" s="185"/>
      <c r="D210" s="239" t="s">
        <v>631</v>
      </c>
      <c r="E210" s="181" t="str">
        <f xml:space="preserve"> Update!E497</f>
        <v>RCV additions depreciation - WWN - nominal (year end prices) POS</v>
      </c>
      <c r="F210" s="293">
        <f xml:space="preserve"> Update!F497</f>
        <v>0</v>
      </c>
      <c r="G210" s="293" t="str">
        <f xml:space="preserve"> Update!G497</f>
        <v>£m</v>
      </c>
      <c r="H210" s="293">
        <f xml:space="preserve"> Update!H497</f>
        <v>0</v>
      </c>
      <c r="I210" s="293">
        <f xml:space="preserve"> Update!I497</f>
        <v>0</v>
      </c>
      <c r="J210" s="293">
        <f xml:space="preserve"> Update!J497</f>
        <v>0</v>
      </c>
      <c r="K210" s="293">
        <f xml:space="preserve"> Update!K497</f>
        <v>0</v>
      </c>
      <c r="L210" s="293">
        <f xml:space="preserve"> Update!L497</f>
        <v>0</v>
      </c>
      <c r="M210" s="293">
        <f xml:space="preserve"> Update!M497</f>
        <v>4.9151112896120948</v>
      </c>
      <c r="N210" s="293">
        <f xml:space="preserve"> Update!N497</f>
        <v>15.41718510959997</v>
      </c>
      <c r="O210" s="293">
        <f xml:space="preserve"> Update!O497</f>
        <v>0</v>
      </c>
      <c r="P210" s="293">
        <f xml:space="preserve"> Update!P497</f>
        <v>0</v>
      </c>
      <c r="Q210" s="293">
        <f xml:space="preserve"> Update!Q497</f>
        <v>0</v>
      </c>
      <c r="R210" s="192"/>
    </row>
    <row r="211" spans="1:18" hidden="1" outlineLevel="2">
      <c r="A211" s="183"/>
      <c r="B211" s="216"/>
      <c r="C211" s="185"/>
      <c r="D211" s="239"/>
      <c r="E211" s="181" t="str">
        <f xml:space="preserve"> Update!E498</f>
        <v>Closing RCV (Post 2020 investment RCV) - WWN - nominal (year end prices)</v>
      </c>
      <c r="F211" s="293">
        <f xml:space="preserve"> Update!F498</f>
        <v>0</v>
      </c>
      <c r="G211" s="293" t="str">
        <f xml:space="preserve"> Update!G498</f>
        <v>£m</v>
      </c>
      <c r="H211" s="293">
        <f xml:space="preserve"> Update!H498</f>
        <v>0</v>
      </c>
      <c r="I211" s="293">
        <f xml:space="preserve"> Update!I498</f>
        <v>0</v>
      </c>
      <c r="J211" s="293">
        <f xml:space="preserve"> Update!J498</f>
        <v>0</v>
      </c>
      <c r="K211" s="293">
        <f xml:space="preserve"> Update!K498</f>
        <v>0</v>
      </c>
      <c r="L211" s="293">
        <f xml:space="preserve"> Update!L498</f>
        <v>0</v>
      </c>
      <c r="M211" s="293">
        <f xml:space="preserve"> Update!M498</f>
        <v>217.09003151429442</v>
      </c>
      <c r="N211" s="293">
        <f xml:space="preserve"> Update!N498</f>
        <v>470.87972539596291</v>
      </c>
      <c r="O211" s="293">
        <f xml:space="preserve"> Update!O498</f>
        <v>0</v>
      </c>
      <c r="P211" s="293">
        <f xml:space="preserve"> Update!P498</f>
        <v>0</v>
      </c>
      <c r="Q211" s="293">
        <f xml:space="preserve"> Update!Q498</f>
        <v>0</v>
      </c>
      <c r="R211" s="192"/>
    </row>
    <row r="212" spans="1:18" hidden="1" outlineLevel="1">
      <c r="A212" s="306"/>
      <c r="B212" s="307"/>
      <c r="C212" s="308"/>
      <c r="D212" s="250"/>
      <c r="E212" s="309"/>
      <c r="F212" s="397"/>
      <c r="G212" s="397"/>
      <c r="H212" s="397"/>
      <c r="I212" s="397"/>
      <c r="J212" s="397"/>
      <c r="K212" s="397"/>
      <c r="L212" s="397"/>
      <c r="M212" s="397"/>
      <c r="N212" s="397"/>
      <c r="O212" s="397"/>
      <c r="P212" s="397"/>
      <c r="Q212" s="397"/>
      <c r="R212" s="192"/>
    </row>
    <row r="213" spans="1:18" hidden="1" outlineLevel="1" collapsed="1">
      <c r="A213" s="306"/>
      <c r="B213" s="307" t="s">
        <v>1337</v>
      </c>
      <c r="C213" s="308"/>
      <c r="D213" s="250"/>
      <c r="E213" s="309"/>
      <c r="F213" s="397"/>
      <c r="G213" s="397"/>
      <c r="H213" s="397"/>
      <c r="I213" s="397"/>
      <c r="J213" s="397"/>
      <c r="K213" s="397"/>
      <c r="L213" s="397"/>
      <c r="M213" s="397"/>
      <c r="N213" s="397"/>
      <c r="O213" s="397"/>
      <c r="P213" s="397"/>
      <c r="Q213" s="397"/>
      <c r="R213" s="192"/>
    </row>
    <row r="214" spans="1:18" hidden="1" outlineLevel="2">
      <c r="A214" s="306"/>
      <c r="B214" s="307"/>
      <c r="C214" s="308"/>
      <c r="D214" s="250"/>
      <c r="E214" s="309"/>
      <c r="F214" s="397"/>
      <c r="G214" s="397"/>
      <c r="H214" s="397"/>
      <c r="I214" s="397"/>
      <c r="J214" s="397"/>
      <c r="K214" s="397"/>
      <c r="L214" s="397"/>
      <c r="M214" s="397"/>
      <c r="N214" s="397"/>
      <c r="O214" s="397"/>
      <c r="P214" s="397"/>
      <c r="Q214" s="397"/>
      <c r="R214" s="192"/>
    </row>
    <row r="215" spans="1:18" hidden="1" outlineLevel="2">
      <c r="A215" s="157"/>
      <c r="B215" s="158"/>
      <c r="C215" s="159"/>
      <c r="D215" s="250"/>
      <c r="E215" s="155" t="str">
        <f xml:space="preserve"> Update!E507</f>
        <v>Average RPI inflated RCV (year average) - WWN - nominal (year average prices)</v>
      </c>
      <c r="F215" s="401">
        <f xml:space="preserve"> Update!F507</f>
        <v>0</v>
      </c>
      <c r="G215" s="401" t="str">
        <f xml:space="preserve"> Update!G507</f>
        <v>£m</v>
      </c>
      <c r="H215" s="401">
        <f xml:space="preserve"> Update!H507</f>
        <v>0</v>
      </c>
      <c r="I215" s="401">
        <f xml:space="preserve"> Update!I507</f>
        <v>0</v>
      </c>
      <c r="J215" s="401">
        <f xml:space="preserve"> Update!J507</f>
        <v>0</v>
      </c>
      <c r="K215" s="401">
        <f xml:space="preserve"> Update!K507</f>
        <v>0</v>
      </c>
      <c r="L215" s="401">
        <f xml:space="preserve"> Update!L507</f>
        <v>0</v>
      </c>
      <c r="M215" s="401">
        <f xml:space="preserve"> Update!M507</f>
        <v>3493.1183715455054</v>
      </c>
      <c r="N215" s="401">
        <f xml:space="preserve"> Update!N507</f>
        <v>3496.6043893337223</v>
      </c>
      <c r="O215" s="401">
        <f xml:space="preserve"> Update!O507</f>
        <v>0</v>
      </c>
      <c r="P215" s="401">
        <f xml:space="preserve"> Update!P507</f>
        <v>0</v>
      </c>
      <c r="Q215" s="401">
        <f xml:space="preserve"> Update!Q507</f>
        <v>0</v>
      </c>
      <c r="R215" s="192"/>
    </row>
    <row r="216" spans="1:18" hidden="1" outlineLevel="2">
      <c r="A216" s="157"/>
      <c r="B216" s="158"/>
      <c r="C216" s="159"/>
      <c r="D216" s="250"/>
      <c r="E216" s="155" t="str">
        <f xml:space="preserve"> Update!E508</f>
        <v>Average CPIH inflated RCV (year average) - WWN - nominal (year average prices)</v>
      </c>
      <c r="F216" s="401">
        <f xml:space="preserve"> Update!F508</f>
        <v>0</v>
      </c>
      <c r="G216" s="401" t="str">
        <f xml:space="preserve"> Update!G508</f>
        <v>£m</v>
      </c>
      <c r="H216" s="401">
        <f xml:space="preserve"> Update!H508</f>
        <v>0</v>
      </c>
      <c r="I216" s="401">
        <f xml:space="preserve"> Update!I508</f>
        <v>0</v>
      </c>
      <c r="J216" s="401">
        <f xml:space="preserve"> Update!J508</f>
        <v>0</v>
      </c>
      <c r="K216" s="401">
        <f xml:space="preserve"> Update!K508</f>
        <v>0</v>
      </c>
      <c r="L216" s="401">
        <f xml:space="preserve"> Update!L508</f>
        <v>0</v>
      </c>
      <c r="M216" s="401">
        <f xml:space="preserve"> Update!M508</f>
        <v>3508.7190521702382</v>
      </c>
      <c r="N216" s="401">
        <f xml:space="preserve"> Update!N508</f>
        <v>3478.7974625861061</v>
      </c>
      <c r="O216" s="401">
        <f xml:space="preserve"> Update!O508</f>
        <v>0</v>
      </c>
      <c r="P216" s="401">
        <f xml:space="preserve"> Update!P508</f>
        <v>0</v>
      </c>
      <c r="Q216" s="401">
        <f xml:space="preserve"> Update!Q508</f>
        <v>0</v>
      </c>
      <c r="R216" s="192"/>
    </row>
    <row r="217" spans="1:18" hidden="1" outlineLevel="2">
      <c r="A217" s="157"/>
      <c r="B217" s="158"/>
      <c r="C217" s="159"/>
      <c r="D217" s="250"/>
      <c r="E217" s="155" t="str">
        <f xml:space="preserve"> Update!E509</f>
        <v>Average post 2020 investment RCV (year average) - WWN - nominal (year average prices)</v>
      </c>
      <c r="F217" s="401">
        <f xml:space="preserve"> Update!F509</f>
        <v>0</v>
      </c>
      <c r="G217" s="401" t="str">
        <f xml:space="preserve"> Update!G509</f>
        <v>£m</v>
      </c>
      <c r="H217" s="401">
        <f xml:space="preserve"> Update!H509</f>
        <v>0</v>
      </c>
      <c r="I217" s="401">
        <f xml:space="preserve"> Update!I509</f>
        <v>0</v>
      </c>
      <c r="J217" s="401">
        <f xml:space="preserve"> Update!J509</f>
        <v>0</v>
      </c>
      <c r="K217" s="401">
        <f xml:space="preserve"> Update!K509</f>
        <v>0</v>
      </c>
      <c r="L217" s="401">
        <f xml:space="preserve"> Update!L509</f>
        <v>0</v>
      </c>
      <c r="M217" s="401">
        <f xml:space="preserve"> Update!M509</f>
        <v>107.95957849501129</v>
      </c>
      <c r="N217" s="401">
        <f xml:space="preserve"> Update!N509</f>
        <v>340.52804859454176</v>
      </c>
      <c r="O217" s="401">
        <f xml:space="preserve"> Update!O509</f>
        <v>0</v>
      </c>
      <c r="P217" s="401">
        <f xml:space="preserve"> Update!P509</f>
        <v>0</v>
      </c>
      <c r="Q217" s="401">
        <f xml:space="preserve"> Update!Q509</f>
        <v>0</v>
      </c>
      <c r="R217" s="192"/>
    </row>
    <row r="218" spans="1:18" hidden="1" outlineLevel="2">
      <c r="A218" s="157"/>
      <c r="B218" s="158"/>
      <c r="C218" s="159"/>
      <c r="D218" s="250"/>
      <c r="E218" s="155" t="str">
        <f xml:space="preserve"> Update!E510</f>
        <v>Average total RCV (year average) - WWN - nominal (year average prices)</v>
      </c>
      <c r="F218" s="401">
        <f xml:space="preserve"> Update!F510</f>
        <v>0</v>
      </c>
      <c r="G218" s="401" t="str">
        <f xml:space="preserve"> Update!G510</f>
        <v>£m</v>
      </c>
      <c r="H218" s="401">
        <f xml:space="preserve"> Update!H510</f>
        <v>0</v>
      </c>
      <c r="I218" s="401">
        <f xml:space="preserve"> Update!I510</f>
        <v>0</v>
      </c>
      <c r="J218" s="401">
        <f xml:space="preserve"> Update!J510</f>
        <v>0</v>
      </c>
      <c r="K218" s="401">
        <f xml:space="preserve"> Update!K510</f>
        <v>0</v>
      </c>
      <c r="L218" s="401">
        <f xml:space="preserve"> Update!L510</f>
        <v>0</v>
      </c>
      <c r="M218" s="401">
        <f xml:space="preserve"> Update!M510</f>
        <v>7109.7970022107556</v>
      </c>
      <c r="N218" s="401">
        <f xml:space="preserve"> Update!N510</f>
        <v>7315.9299005143703</v>
      </c>
      <c r="O218" s="401">
        <f xml:space="preserve"> Update!O510</f>
        <v>0</v>
      </c>
      <c r="P218" s="401">
        <f xml:space="preserve"> Update!P510</f>
        <v>0</v>
      </c>
      <c r="Q218" s="401">
        <f xml:space="preserve"> Update!Q510</f>
        <v>0</v>
      </c>
      <c r="R218" s="192"/>
    </row>
    <row r="219" spans="1:18" hidden="1" outlineLevel="1">
      <c r="A219" s="306"/>
      <c r="B219" s="307"/>
      <c r="C219" s="308"/>
      <c r="D219" s="250"/>
      <c r="E219" s="309"/>
      <c r="F219" s="310"/>
      <c r="G219" s="310"/>
      <c r="H219" s="310"/>
      <c r="I219" s="310"/>
      <c r="J219" s="310"/>
      <c r="K219" s="310"/>
      <c r="L219" s="310"/>
      <c r="M219" s="310"/>
      <c r="N219" s="310"/>
      <c r="O219" s="310"/>
      <c r="P219" s="310"/>
      <c r="Q219" s="310"/>
      <c r="R219" s="192"/>
    </row>
    <row r="220" spans="1:18" s="310" customFormat="1" hidden="1" outlineLevel="1" collapsed="1">
      <c r="A220" s="306"/>
      <c r="B220" s="85" t="s">
        <v>1338</v>
      </c>
      <c r="C220" s="308"/>
      <c r="D220" s="250"/>
      <c r="E220" s="309"/>
      <c r="R220" s="240"/>
    </row>
    <row r="221" spans="1:18" s="310" customFormat="1" hidden="1" outlineLevel="2">
      <c r="A221" s="306"/>
      <c r="B221" s="85"/>
      <c r="C221" s="308"/>
      <c r="D221" s="250"/>
      <c r="E221" s="309"/>
      <c r="R221" s="240"/>
    </row>
    <row r="222" spans="1:18" s="187" customFormat="1" hidden="1" outlineLevel="2">
      <c r="A222" s="183"/>
      <c r="B222" s="158"/>
      <c r="C222" s="185"/>
      <c r="D222" s="239"/>
      <c r="E222" s="181" t="str">
        <f xml:space="preserve"> Inp!E$206</f>
        <v>Regulatory equity notional (PR19FD)</v>
      </c>
      <c r="F222" s="181">
        <f xml:space="preserve"> Inp!F$206</f>
        <v>0</v>
      </c>
      <c r="G222" s="181" t="str">
        <f xml:space="preserve"> Inp!G$206</f>
        <v>%</v>
      </c>
      <c r="H222" s="181">
        <f xml:space="preserve"> Inp!H$206</f>
        <v>0</v>
      </c>
      <c r="I222" s="181">
        <f xml:space="preserve"> Inp!I$206</f>
        <v>0</v>
      </c>
      <c r="J222" s="291">
        <f xml:space="preserve"> Inp!J$206</f>
        <v>0</v>
      </c>
      <c r="K222" s="291">
        <f xml:space="preserve"> Inp!K$206</f>
        <v>0</v>
      </c>
      <c r="L222" s="291">
        <f xml:space="preserve"> Inp!L$206</f>
        <v>0</v>
      </c>
      <c r="M222" s="291">
        <f xml:space="preserve"> Inp!M$206</f>
        <v>0.4</v>
      </c>
      <c r="N222" s="291">
        <f xml:space="preserve"> Inp!N$206</f>
        <v>0.4</v>
      </c>
      <c r="O222" s="291">
        <f xml:space="preserve"> Inp!O$206</f>
        <v>0.4</v>
      </c>
      <c r="P222" s="291">
        <f xml:space="preserve"> Inp!P$206</f>
        <v>0.4</v>
      </c>
      <c r="Q222" s="291">
        <f xml:space="preserve"> Inp!Q$206</f>
        <v>0.4</v>
      </c>
    </row>
    <row r="223" spans="1:18" s="161" customFormat="1" hidden="1" outlineLevel="2">
      <c r="A223" s="157"/>
      <c r="B223" s="158"/>
      <c r="C223" s="159"/>
      <c r="D223" s="250"/>
      <c r="E223" s="155" t="str">
        <f xml:space="preserve"> Update!E535</f>
        <v>Notional regulated equity - WWN - real (2017-18 prices)</v>
      </c>
      <c r="F223" s="401">
        <f xml:space="preserve"> Update!F535</f>
        <v>0</v>
      </c>
      <c r="G223" s="401" t="str">
        <f xml:space="preserve"> Update!G535</f>
        <v>£m</v>
      </c>
      <c r="H223" s="401">
        <f xml:space="preserve"> Update!H535</f>
        <v>0</v>
      </c>
      <c r="I223" s="401">
        <f xml:space="preserve"> Update!I535</f>
        <v>0</v>
      </c>
      <c r="J223" s="401">
        <f xml:space="preserve"> Update!J535</f>
        <v>0</v>
      </c>
      <c r="K223" s="401">
        <f xml:space="preserve"> Update!K535</f>
        <v>0</v>
      </c>
      <c r="L223" s="401">
        <f xml:space="preserve"> Update!L535</f>
        <v>0</v>
      </c>
      <c r="M223" s="401">
        <f xml:space="preserve"> Update!M535</f>
        <v>2716.417056737117</v>
      </c>
      <c r="N223" s="401">
        <f xml:space="preserve"> Update!N535</f>
        <v>2696.1255145375781</v>
      </c>
      <c r="O223" s="401">
        <f xml:space="preserve"> Update!O535</f>
        <v>0</v>
      </c>
      <c r="P223" s="401">
        <f xml:space="preserve"> Update!P535</f>
        <v>0</v>
      </c>
      <c r="Q223" s="401">
        <f xml:space="preserve"> Update!Q535</f>
        <v>0</v>
      </c>
      <c r="R223" s="187"/>
    </row>
    <row r="224" spans="1:18" s="310" customFormat="1" hidden="1" outlineLevel="1">
      <c r="A224" s="306"/>
      <c r="B224" s="307"/>
      <c r="C224" s="308"/>
      <c r="D224" s="250"/>
      <c r="E224" s="309"/>
      <c r="F224" s="309"/>
      <c r="G224" s="309"/>
      <c r="H224" s="309"/>
      <c r="I224" s="309"/>
      <c r="J224" s="309"/>
      <c r="K224" s="309"/>
      <c r="L224" s="309"/>
      <c r="M224" s="309"/>
      <c r="N224" s="309"/>
      <c r="O224" s="309"/>
      <c r="P224" s="309"/>
      <c r="Q224" s="309"/>
      <c r="R224" s="240"/>
    </row>
    <row r="225" spans="1:20" s="310" customFormat="1" hidden="1" outlineLevel="1" collapsed="1">
      <c r="A225" s="306"/>
      <c r="B225" s="304" t="s">
        <v>1339</v>
      </c>
      <c r="C225" s="308"/>
      <c r="D225" s="250"/>
      <c r="E225" s="309"/>
      <c r="F225" s="309"/>
      <c r="G225" s="309"/>
      <c r="H225" s="309"/>
      <c r="I225" s="309"/>
      <c r="J225" s="309"/>
      <c r="K225" s="309"/>
      <c r="L225" s="309"/>
      <c r="M225" s="309"/>
      <c r="N225" s="309"/>
      <c r="O225" s="309"/>
      <c r="P225" s="309"/>
      <c r="Q225" s="309"/>
      <c r="R225" s="240"/>
    </row>
    <row r="226" spans="1:20" s="310" customFormat="1" hidden="1" outlineLevel="2">
      <c r="A226" s="306"/>
      <c r="B226" s="304"/>
      <c r="C226" s="308"/>
      <c r="D226" s="250"/>
      <c r="E226" s="309"/>
      <c r="F226" s="309"/>
      <c r="G226" s="309"/>
      <c r="H226" s="309"/>
      <c r="I226" s="309"/>
      <c r="J226" s="309"/>
      <c r="K226" s="309"/>
      <c r="L226" s="309"/>
      <c r="M226" s="309"/>
      <c r="N226" s="309"/>
      <c r="O226" s="309"/>
      <c r="P226" s="309"/>
      <c r="Q226" s="309"/>
      <c r="R226" s="240"/>
    </row>
    <row r="227" spans="1:20" s="187" customFormat="1" hidden="1" outlineLevel="2">
      <c r="A227" s="183"/>
      <c r="B227" s="158"/>
      <c r="C227" s="185"/>
      <c r="D227" s="239"/>
      <c r="E227" s="181" t="str">
        <f xml:space="preserve"> Inp!E$214</f>
        <v>Regulatory equity actual</v>
      </c>
      <c r="F227" s="181">
        <f xml:space="preserve"> Inp!F$214</f>
        <v>0</v>
      </c>
      <c r="G227" s="181" t="str">
        <f xml:space="preserve"> Inp!G$214</f>
        <v>%</v>
      </c>
      <c r="H227" s="181">
        <f xml:space="preserve"> Inp!H$214</f>
        <v>0</v>
      </c>
      <c r="I227" s="181">
        <f xml:space="preserve"> Inp!I$214</f>
        <v>0</v>
      </c>
      <c r="J227" s="291">
        <f xml:space="preserve"> Inp!J$214</f>
        <v>0</v>
      </c>
      <c r="K227" s="291">
        <f xml:space="preserve"> Inp!K$214</f>
        <v>0</v>
      </c>
      <c r="L227" s="291">
        <f xml:space="preserve"> Inp!L$214</f>
        <v>0</v>
      </c>
      <c r="M227" s="291">
        <f xml:space="preserve"> Inp!M$214</f>
        <v>0.33494999999999997</v>
      </c>
      <c r="N227" s="291">
        <f xml:space="preserve"> Inp!N$214</f>
        <v>0</v>
      </c>
      <c r="O227" s="291">
        <f xml:space="preserve"> Inp!O$214</f>
        <v>0</v>
      </c>
      <c r="P227" s="291">
        <f xml:space="preserve"> Inp!P$214</f>
        <v>0</v>
      </c>
      <c r="Q227" s="291">
        <f xml:space="preserve"> Inp!Q$214</f>
        <v>0</v>
      </c>
    </row>
    <row r="228" spans="1:20" s="161" customFormat="1" hidden="1" outlineLevel="2">
      <c r="A228" s="157"/>
      <c r="B228" s="158"/>
      <c r="C228" s="159"/>
      <c r="D228" s="250"/>
      <c r="E228" s="155" t="str">
        <f xml:space="preserve"> Update!E543</f>
        <v>Actual regulated equity - WWN - real (2017-18 prices)</v>
      </c>
      <c r="F228" s="401">
        <f xml:space="preserve"> Update!F543</f>
        <v>0</v>
      </c>
      <c r="G228" s="401" t="str">
        <f xml:space="preserve"> Update!G543</f>
        <v>£m</v>
      </c>
      <c r="H228" s="401">
        <f xml:space="preserve"> Update!H543</f>
        <v>0</v>
      </c>
      <c r="I228" s="401">
        <f xml:space="preserve"> Update!I543</f>
        <v>0</v>
      </c>
      <c r="J228" s="401">
        <f xml:space="preserve"> Update!J543</f>
        <v>0</v>
      </c>
      <c r="K228" s="401">
        <f xml:space="preserve"> Update!K543</f>
        <v>0</v>
      </c>
      <c r="L228" s="401">
        <f xml:space="preserve"> Update!L543</f>
        <v>0</v>
      </c>
      <c r="M228" s="401">
        <f xml:space="preserve"> Update!M543</f>
        <v>2274.6597328852431</v>
      </c>
      <c r="N228" s="401">
        <f xml:space="preserve"> Update!N543</f>
        <v>0</v>
      </c>
      <c r="O228" s="401">
        <f xml:space="preserve"> Update!O543</f>
        <v>0</v>
      </c>
      <c r="P228" s="401">
        <f xml:space="preserve"> Update!P543</f>
        <v>0</v>
      </c>
      <c r="Q228" s="401">
        <f xml:space="preserve"> Update!Q543</f>
        <v>0</v>
      </c>
      <c r="R228" s="187"/>
    </row>
    <row r="229" spans="1:20" s="161" customFormat="1" hidden="1" outlineLevel="1">
      <c r="A229" s="157"/>
      <c r="B229" s="158"/>
      <c r="C229" s="159"/>
      <c r="D229" s="250"/>
      <c r="E229" s="155"/>
      <c r="F229" s="401"/>
      <c r="G229" s="401"/>
      <c r="H229" s="401"/>
      <c r="I229" s="401"/>
      <c r="J229" s="401"/>
      <c r="K229" s="401"/>
      <c r="L229" s="401"/>
      <c r="M229" s="401"/>
      <c r="N229" s="401"/>
      <c r="O229" s="401"/>
      <c r="P229" s="401"/>
      <c r="Q229" s="401"/>
      <c r="R229" s="187"/>
    </row>
    <row r="230" spans="1:20" s="240" customFormat="1" hidden="1" outlineLevel="1" collapsed="1">
      <c r="A230" s="237"/>
      <c r="B230" s="304" t="s">
        <v>1340</v>
      </c>
      <c r="C230" s="238"/>
      <c r="D230" s="239"/>
      <c r="E230" s="196"/>
      <c r="F230" s="196"/>
      <c r="G230" s="196"/>
      <c r="H230" s="196"/>
      <c r="I230" s="196"/>
      <c r="J230" s="196"/>
      <c r="K230" s="196"/>
      <c r="L230" s="196"/>
      <c r="M230" s="196"/>
      <c r="N230" s="196"/>
      <c r="O230" s="196"/>
      <c r="P230" s="196"/>
      <c r="Q230" s="196"/>
    </row>
    <row r="231" spans="1:20" s="240" customFormat="1" hidden="1" outlineLevel="2">
      <c r="A231" s="237"/>
      <c r="B231" s="241"/>
      <c r="C231" s="238"/>
      <c r="D231" s="239"/>
      <c r="E231" s="196"/>
      <c r="F231" s="196"/>
      <c r="G231" s="196"/>
      <c r="H231" s="267"/>
      <c r="I231" s="267"/>
      <c r="J231" s="267"/>
      <c r="K231" s="267"/>
      <c r="L231" s="267"/>
      <c r="M231" s="267"/>
      <c r="N231" s="267"/>
      <c r="O231" s="267"/>
      <c r="P231" s="267"/>
      <c r="Q231" s="267"/>
    </row>
    <row r="232" spans="1:20" s="187" customFormat="1" hidden="1" outlineLevel="2">
      <c r="A232" s="183"/>
      <c r="B232" s="216"/>
      <c r="C232" s="185"/>
      <c r="D232" s="186"/>
      <c r="E232" s="181" t="str">
        <f xml:space="preserve"> Update!E$562</f>
        <v>Annual RCV indexation - WWN</v>
      </c>
      <c r="F232" s="181">
        <f xml:space="preserve"> Update!F$562</f>
        <v>0</v>
      </c>
      <c r="G232" s="181" t="str">
        <f xml:space="preserve"> Update!G$562</f>
        <v>%</v>
      </c>
      <c r="H232" s="291">
        <f xml:space="preserve"> Update!H$562</f>
        <v>0</v>
      </c>
      <c r="I232" s="291">
        <f xml:space="preserve"> Update!I$562</f>
        <v>0</v>
      </c>
      <c r="J232" s="291">
        <f xml:space="preserve"> Update!J$562</f>
        <v>0</v>
      </c>
      <c r="K232" s="291">
        <f xml:space="preserve"> Update!K$562</f>
        <v>0</v>
      </c>
      <c r="L232" s="291">
        <f xml:space="preserve"> Update!L$562</f>
        <v>0</v>
      </c>
      <c r="M232" s="291">
        <f xml:space="preserve"> Update!M$562</f>
        <v>1.0470923567005741E-2</v>
      </c>
      <c r="N232" s="291">
        <f xml:space="preserve"> Update!N$562</f>
        <v>6.7634737056252447E-2</v>
      </c>
      <c r="O232" s="291">
        <f xml:space="preserve"> Update!O$562</f>
        <v>0</v>
      </c>
      <c r="P232" s="291">
        <f xml:space="preserve"> Update!P$562</f>
        <v>0</v>
      </c>
      <c r="Q232" s="291">
        <f xml:space="preserve"> Update!Q$562</f>
        <v>0</v>
      </c>
    </row>
    <row r="233" spans="1:20" s="161" customFormat="1" hidden="1" outlineLevel="1">
      <c r="A233" s="157"/>
      <c r="B233" s="158"/>
      <c r="C233" s="159"/>
      <c r="D233" s="250"/>
      <c r="E233" s="155"/>
      <c r="F233" s="155"/>
      <c r="G233" s="155"/>
      <c r="H233" s="155"/>
      <c r="I233" s="155"/>
      <c r="J233" s="155"/>
      <c r="K233" s="155"/>
      <c r="L233" s="155"/>
      <c r="M233" s="155"/>
      <c r="N233" s="155"/>
      <c r="O233" s="155"/>
      <c r="P233" s="155"/>
      <c r="Q233" s="155"/>
      <c r="R233" s="187"/>
    </row>
    <row r="234" spans="1:20">
      <c r="A234" s="219"/>
      <c r="B234" s="220"/>
      <c r="C234" s="221"/>
      <c r="D234" s="222"/>
      <c r="E234" s="223"/>
      <c r="F234" s="224"/>
      <c r="G234" s="224"/>
      <c r="H234" s="224"/>
      <c r="I234" s="224"/>
      <c r="J234" s="224"/>
      <c r="K234" s="224"/>
      <c r="L234" s="224"/>
      <c r="M234" s="224"/>
      <c r="N234" s="224"/>
      <c r="O234" s="224"/>
      <c r="P234" s="224"/>
      <c r="Q234" s="224"/>
      <c r="R234" s="192"/>
    </row>
    <row r="235" spans="1:20" collapsed="1">
      <c r="A235" s="33" t="s">
        <v>1341</v>
      </c>
      <c r="B235" s="33"/>
      <c r="C235" s="33"/>
      <c r="D235" s="386"/>
      <c r="E235" s="33"/>
      <c r="F235" s="33"/>
      <c r="G235" s="33"/>
      <c r="H235" s="33"/>
      <c r="I235" s="33"/>
      <c r="J235" s="33"/>
      <c r="K235" s="33"/>
      <c r="L235" s="33"/>
      <c r="M235" s="33"/>
      <c r="N235" s="33"/>
      <c r="O235" s="33"/>
      <c r="P235" s="33"/>
      <c r="Q235" s="33"/>
      <c r="R235" s="192"/>
    </row>
    <row r="236" spans="1:20" s="310" customFormat="1" hidden="1" outlineLevel="1">
      <c r="A236" s="22"/>
      <c r="B236" s="23"/>
      <c r="C236" s="24"/>
      <c r="D236" s="387"/>
      <c r="E236" s="8"/>
      <c r="F236" s="406"/>
      <c r="G236" s="406"/>
      <c r="H236" s="406"/>
      <c r="I236" s="407"/>
      <c r="J236" s="407"/>
      <c r="K236" s="407"/>
      <c r="L236" s="407"/>
      <c r="M236" s="407"/>
      <c r="N236" s="407"/>
      <c r="O236" s="407"/>
      <c r="P236" s="407"/>
      <c r="Q236" s="407"/>
      <c r="R236" s="224"/>
      <c r="S236" s="224"/>
      <c r="T236" s="224"/>
    </row>
    <row r="237" spans="1:20" hidden="1" outlineLevel="1">
      <c r="A237" s="306"/>
      <c r="B237" s="307" t="s">
        <v>1342</v>
      </c>
      <c r="C237" s="308"/>
      <c r="D237" s="250"/>
      <c r="E237" s="309"/>
      <c r="F237" s="397"/>
      <c r="G237" s="397"/>
      <c r="H237" s="397"/>
      <c r="I237" s="397"/>
      <c r="J237" s="397"/>
      <c r="K237" s="397"/>
      <c r="L237" s="397"/>
      <c r="M237" s="397"/>
      <c r="N237" s="397"/>
      <c r="O237" s="397"/>
      <c r="P237" s="397"/>
      <c r="Q237" s="397"/>
      <c r="R237" s="192"/>
    </row>
    <row r="238" spans="1:20" hidden="1" outlineLevel="1">
      <c r="A238" s="306"/>
      <c r="B238" s="307"/>
      <c r="C238" s="308"/>
      <c r="D238" s="250"/>
      <c r="E238" s="309"/>
      <c r="F238" s="397"/>
      <c r="G238" s="397"/>
      <c r="H238" s="397"/>
      <c r="I238" s="397"/>
      <c r="J238" s="397"/>
      <c r="K238" s="397"/>
      <c r="L238" s="397"/>
      <c r="M238" s="397"/>
      <c r="N238" s="397"/>
      <c r="O238" s="397"/>
      <c r="P238" s="397"/>
      <c r="Q238" s="397"/>
      <c r="R238" s="192"/>
    </row>
    <row r="239" spans="1:20" s="192" customFormat="1" hidden="1" outlineLevel="1">
      <c r="A239" s="237"/>
      <c r="B239" s="241"/>
      <c r="C239" s="238"/>
      <c r="D239" s="239"/>
      <c r="E239" s="181" t="str">
        <f xml:space="preserve"> Update!E680</f>
        <v>Total Opening RCV - BR - nominal (year end prices)</v>
      </c>
      <c r="F239" s="404">
        <f xml:space="preserve"> Update!F680</f>
        <v>0</v>
      </c>
      <c r="G239" s="404" t="str">
        <f xml:space="preserve"> Update!G680</f>
        <v>£m</v>
      </c>
      <c r="H239" s="404">
        <f xml:space="preserve"> Update!H680</f>
        <v>0</v>
      </c>
      <c r="I239" s="404">
        <f xml:space="preserve"> Update!I680</f>
        <v>0</v>
      </c>
      <c r="J239" s="404">
        <f xml:space="preserve"> Update!J680</f>
        <v>0</v>
      </c>
      <c r="K239" s="404">
        <f xml:space="preserve"> Update!K680</f>
        <v>0</v>
      </c>
      <c r="L239" s="404">
        <f xml:space="preserve"> Update!L680</f>
        <v>0</v>
      </c>
      <c r="M239" s="404">
        <f xml:space="preserve"> Update!M680</f>
        <v>456.73478819260896</v>
      </c>
      <c r="N239" s="404">
        <f xml:space="preserve"> Update!N680</f>
        <v>466.80604762285583</v>
      </c>
      <c r="O239" s="404">
        <f xml:space="preserve"> Update!O680</f>
        <v>0</v>
      </c>
      <c r="P239" s="404">
        <f xml:space="preserve"> Update!P680</f>
        <v>0</v>
      </c>
      <c r="Q239" s="404">
        <f xml:space="preserve"> Update!Q680</f>
        <v>0</v>
      </c>
    </row>
    <row r="240" spans="1:20" s="398" customFormat="1" hidden="1" outlineLevel="1">
      <c r="A240" s="237"/>
      <c r="B240" s="241"/>
      <c r="C240" s="238"/>
      <c r="D240" s="239" t="s">
        <v>719</v>
      </c>
      <c r="E240" s="181" t="str">
        <f xml:space="preserve"> Update!E681</f>
        <v>Total Indexation - BR - nominal (year end prices)</v>
      </c>
      <c r="F240" s="404">
        <f xml:space="preserve"> Update!F681</f>
        <v>0</v>
      </c>
      <c r="G240" s="404" t="str">
        <f xml:space="preserve"> Update!G681</f>
        <v>£m</v>
      </c>
      <c r="H240" s="404">
        <f xml:space="preserve"> Update!H681</f>
        <v>0</v>
      </c>
      <c r="I240" s="404">
        <f xml:space="preserve"> Update!I681</f>
        <v>0</v>
      </c>
      <c r="J240" s="404">
        <f xml:space="preserve"> Update!J681</f>
        <v>0</v>
      </c>
      <c r="K240" s="404">
        <f xml:space="preserve"> Update!K681</f>
        <v>0</v>
      </c>
      <c r="L240" s="404">
        <f xml:space="preserve"> Update!L681</f>
        <v>0</v>
      </c>
      <c r="M240" s="404">
        <f xml:space="preserve"> Update!M681</f>
        <v>3.8260522767022804</v>
      </c>
      <c r="N240" s="404">
        <f xml:space="preserve"> Update!N681</f>
        <v>22.01353473100022</v>
      </c>
      <c r="O240" s="404">
        <f xml:space="preserve"> Update!O681</f>
        <v>0</v>
      </c>
      <c r="P240" s="404">
        <f xml:space="preserve"> Update!P681</f>
        <v>0</v>
      </c>
      <c r="Q240" s="404">
        <f xml:space="preserve"> Update!Q681</f>
        <v>0</v>
      </c>
    </row>
    <row r="241" spans="1:18" s="398" customFormat="1" hidden="1" outlineLevel="1">
      <c r="A241" s="237"/>
      <c r="B241" s="241"/>
      <c r="C241" s="238"/>
      <c r="D241" s="239" t="s">
        <v>719</v>
      </c>
      <c r="E241" s="181" t="str">
        <f xml:space="preserve"> Update!E682</f>
        <v>Total Non-PAYG totex additions - BR - nominal (year end prices)</v>
      </c>
      <c r="F241" s="404">
        <f xml:space="preserve"> Update!F682</f>
        <v>0</v>
      </c>
      <c r="G241" s="404" t="str">
        <f xml:space="preserve"> Update!G682</f>
        <v>£m</v>
      </c>
      <c r="H241" s="404">
        <f xml:space="preserve"> Update!H682</f>
        <v>0</v>
      </c>
      <c r="I241" s="404">
        <f xml:space="preserve"> Update!I682</f>
        <v>0</v>
      </c>
      <c r="J241" s="404">
        <f xml:space="preserve"> Update!J682</f>
        <v>0</v>
      </c>
      <c r="K241" s="404">
        <f xml:space="preserve"> Update!K682</f>
        <v>0</v>
      </c>
      <c r="L241" s="404">
        <f xml:space="preserve"> Update!L682</f>
        <v>0</v>
      </c>
      <c r="M241" s="404">
        <f xml:space="preserve"> Update!M682</f>
        <v>36.444394771875984</v>
      </c>
      <c r="N241" s="404">
        <f xml:space="preserve"> Update!N682</f>
        <v>41.54168550324372</v>
      </c>
      <c r="O241" s="404">
        <f xml:space="preserve"> Update!O682</f>
        <v>0</v>
      </c>
      <c r="P241" s="404">
        <f xml:space="preserve"> Update!P682</f>
        <v>0</v>
      </c>
      <c r="Q241" s="404">
        <f xml:space="preserve"> Update!Q682</f>
        <v>0</v>
      </c>
    </row>
    <row r="242" spans="1:18" s="398" customFormat="1" hidden="1" outlineLevel="1">
      <c r="A242" s="237"/>
      <c r="B242" s="241"/>
      <c r="C242" s="238"/>
      <c r="D242" s="239" t="s">
        <v>631</v>
      </c>
      <c r="E242" s="181" t="str">
        <f xml:space="preserve"> Update!E683</f>
        <v>Total RCV run-off - BR - nominal (year end prices)</v>
      </c>
      <c r="F242" s="404">
        <f xml:space="preserve"> Update!F683</f>
        <v>0</v>
      </c>
      <c r="G242" s="404" t="str">
        <f xml:space="preserve"> Update!G683</f>
        <v>£m</v>
      </c>
      <c r="H242" s="404">
        <f xml:space="preserve"> Update!H683</f>
        <v>0</v>
      </c>
      <c r="I242" s="404">
        <f xml:space="preserve"> Update!I683</f>
        <v>0</v>
      </c>
      <c r="J242" s="404">
        <f xml:space="preserve"> Update!J683</f>
        <v>0</v>
      </c>
      <c r="K242" s="404">
        <f xml:space="preserve"> Update!K683</f>
        <v>0</v>
      </c>
      <c r="L242" s="404">
        <f xml:space="preserve"> Update!L683</f>
        <v>0</v>
      </c>
      <c r="M242" s="404">
        <f xml:space="preserve"> Update!M683</f>
        <v>40.965274968360845</v>
      </c>
      <c r="N242" s="404">
        <f xml:space="preserve"> Update!N683</f>
        <v>44.890008185655553</v>
      </c>
      <c r="O242" s="404">
        <f xml:space="preserve"> Update!O683</f>
        <v>0</v>
      </c>
      <c r="P242" s="404">
        <f xml:space="preserve"> Update!P683</f>
        <v>0</v>
      </c>
      <c r="Q242" s="404">
        <f xml:space="preserve"> Update!Q683</f>
        <v>0</v>
      </c>
    </row>
    <row r="243" spans="1:18" s="398" customFormat="1" hidden="1" outlineLevel="1">
      <c r="A243" s="237"/>
      <c r="B243" s="241"/>
      <c r="C243" s="238"/>
      <c r="D243" s="239" t="s">
        <v>631</v>
      </c>
      <c r="E243" s="181" t="str">
        <f xml:space="preserve"> Update!E684</f>
        <v>Total Other adjustments - BR - nominal (year end prices)</v>
      </c>
      <c r="F243" s="404">
        <f xml:space="preserve"> Update!F684</f>
        <v>0</v>
      </c>
      <c r="G243" s="404" t="str">
        <f xml:space="preserve"> Update!G684</f>
        <v>£m</v>
      </c>
      <c r="H243" s="404">
        <f xml:space="preserve"> Update!H684</f>
        <v>0</v>
      </c>
      <c r="I243" s="404">
        <f xml:space="preserve"> Update!I684</f>
        <v>0</v>
      </c>
      <c r="J243" s="404">
        <f xml:space="preserve"> Update!J684</f>
        <v>0</v>
      </c>
      <c r="K243" s="404">
        <f xml:space="preserve"> Update!K684</f>
        <v>0</v>
      </c>
      <c r="L243" s="404">
        <f xml:space="preserve"> Update!L684</f>
        <v>0</v>
      </c>
      <c r="M243" s="404">
        <f xml:space="preserve"> Update!M684</f>
        <v>0</v>
      </c>
      <c r="N243" s="404">
        <f xml:space="preserve"> Update!N684</f>
        <v>0</v>
      </c>
      <c r="O243" s="404">
        <f xml:space="preserve"> Update!O684</f>
        <v>0</v>
      </c>
      <c r="P243" s="404">
        <f xml:space="preserve"> Update!P684</f>
        <v>0</v>
      </c>
      <c r="Q243" s="404">
        <f xml:space="preserve"> Update!Q684</f>
        <v>0</v>
      </c>
    </row>
    <row r="244" spans="1:18" s="192" customFormat="1" hidden="1" outlineLevel="1">
      <c r="A244" s="237"/>
      <c r="B244" s="241"/>
      <c r="C244" s="238"/>
      <c r="D244" s="239"/>
      <c r="E244" s="181" t="str">
        <f xml:space="preserve"> Update!E685</f>
        <v>Total Closing RCV - BR - nominal (year end prices)</v>
      </c>
      <c r="F244" s="404">
        <f xml:space="preserve"> Update!F685</f>
        <v>0</v>
      </c>
      <c r="G244" s="404" t="str">
        <f xml:space="preserve"> Update!G685</f>
        <v>£m</v>
      </c>
      <c r="H244" s="404">
        <f xml:space="preserve"> Update!H685</f>
        <v>0</v>
      </c>
      <c r="I244" s="404">
        <f xml:space="preserve"> Update!I685</f>
        <v>0</v>
      </c>
      <c r="J244" s="404">
        <f xml:space="preserve"> Update!J685</f>
        <v>0</v>
      </c>
      <c r="K244" s="404">
        <f xml:space="preserve"> Update!K685</f>
        <v>0</v>
      </c>
      <c r="L244" s="404">
        <f xml:space="preserve"> Update!L685</f>
        <v>455.78986276419079</v>
      </c>
      <c r="M244" s="404">
        <f xml:space="preserve"> Update!M685</f>
        <v>456.03996027282602</v>
      </c>
      <c r="N244" s="404">
        <f xml:space="preserve"> Update!N685</f>
        <v>485.47125967144422</v>
      </c>
      <c r="O244" s="404">
        <f xml:space="preserve"> Update!O685</f>
        <v>0</v>
      </c>
      <c r="P244" s="404">
        <f xml:space="preserve"> Update!P685</f>
        <v>0</v>
      </c>
      <c r="Q244" s="404">
        <f xml:space="preserve"> Update!Q685</f>
        <v>0</v>
      </c>
    </row>
    <row r="245" spans="1:18" s="512" customFormat="1" hidden="1" outlineLevel="1">
      <c r="A245" s="514"/>
      <c r="B245" s="515"/>
      <c r="C245" s="516"/>
      <c r="D245" s="510"/>
      <c r="E245" s="517"/>
      <c r="F245" s="518"/>
      <c r="G245" s="518"/>
      <c r="H245" s="518"/>
      <c r="I245" s="518"/>
      <c r="J245" s="518"/>
      <c r="K245" s="518"/>
      <c r="L245" s="518"/>
      <c r="M245" s="520"/>
      <c r="N245" s="520"/>
      <c r="O245" s="520"/>
      <c r="P245" s="518"/>
      <c r="Q245" s="518"/>
      <c r="R245" s="513"/>
    </row>
    <row r="246" spans="1:18" s="512" customFormat="1" hidden="1" outlineLevel="1" collapsed="1">
      <c r="A246" s="306"/>
      <c r="B246" s="307" t="s">
        <v>1343</v>
      </c>
      <c r="C246" s="308"/>
      <c r="D246" s="250"/>
      <c r="E246" s="309"/>
      <c r="F246" s="397"/>
      <c r="G246" s="397"/>
      <c r="H246" s="397"/>
      <c r="I246" s="397"/>
      <c r="J246" s="397"/>
      <c r="K246" s="397"/>
      <c r="L246" s="398"/>
      <c r="M246" s="398"/>
      <c r="N246" s="398"/>
      <c r="O246" s="398"/>
      <c r="P246" s="397"/>
      <c r="Q246" s="397"/>
      <c r="R246" s="513"/>
    </row>
    <row r="247" spans="1:18" hidden="1" outlineLevel="2">
      <c r="A247" s="306"/>
      <c r="B247" s="307" t="s">
        <v>1344</v>
      </c>
      <c r="C247" s="308"/>
      <c r="D247" s="250"/>
      <c r="E247" s="309"/>
      <c r="F247" s="397"/>
      <c r="G247" s="397"/>
      <c r="H247" s="397"/>
      <c r="I247" s="397"/>
      <c r="J247" s="397"/>
      <c r="K247" s="397"/>
      <c r="L247" s="398"/>
      <c r="M247" s="398"/>
      <c r="N247" s="398"/>
      <c r="O247" s="398"/>
      <c r="P247" s="397"/>
      <c r="Q247" s="397"/>
      <c r="R247" s="192"/>
    </row>
    <row r="248" spans="1:18" hidden="1" outlineLevel="2">
      <c r="A248" s="306"/>
      <c r="B248" s="307"/>
      <c r="C248" s="308"/>
      <c r="D248" s="250"/>
      <c r="E248" s="309"/>
      <c r="F248" s="397"/>
      <c r="G248" s="397"/>
      <c r="H248" s="397"/>
      <c r="I248" s="397"/>
      <c r="J248" s="397"/>
      <c r="K248" s="397"/>
      <c r="L248" s="398"/>
      <c r="M248" s="398"/>
      <c r="N248" s="398"/>
      <c r="O248" s="397"/>
      <c r="P248" s="397"/>
      <c r="Q248" s="397"/>
      <c r="R248" s="192"/>
    </row>
    <row r="249" spans="1:18" hidden="1" outlineLevel="2">
      <c r="A249" s="364"/>
      <c r="B249" s="218"/>
      <c r="C249" s="365"/>
      <c r="D249" s="222"/>
      <c r="E249" s="366" t="str">
        <f xml:space="preserve"> Update!E663</f>
        <v>Opening RCV (RPI inflated RCV) balance BEG - BR - nominal (year end prices)</v>
      </c>
      <c r="F249" s="395">
        <f xml:space="preserve"> Update!F663</f>
        <v>0</v>
      </c>
      <c r="G249" s="395" t="str">
        <f xml:space="preserve"> Update!G663</f>
        <v>£m</v>
      </c>
      <c r="H249" s="395">
        <f xml:space="preserve"> Update!H663</f>
        <v>0</v>
      </c>
      <c r="I249" s="395">
        <f xml:space="preserve"> Update!I663</f>
        <v>0</v>
      </c>
      <c r="J249" s="395">
        <f xml:space="preserve"> Update!J663</f>
        <v>0</v>
      </c>
      <c r="K249" s="395">
        <f xml:space="preserve"> Update!K663</f>
        <v>0</v>
      </c>
      <c r="L249" s="395">
        <f xml:space="preserve"> Update!L663</f>
        <v>0</v>
      </c>
      <c r="M249" s="395">
        <f xml:space="preserve"> Update!M663</f>
        <v>228.37471447025146</v>
      </c>
      <c r="N249" s="395">
        <f xml:space="preserve"> Update!N663</f>
        <v>214.55392856366498</v>
      </c>
      <c r="O249" s="395">
        <f xml:space="preserve"> Update!O663</f>
        <v>0</v>
      </c>
      <c r="P249" s="395">
        <f xml:space="preserve"> Update!P663</f>
        <v>0</v>
      </c>
      <c r="Q249" s="395">
        <f xml:space="preserve"> Update!Q663</f>
        <v>0</v>
      </c>
      <c r="R249" s="192"/>
    </row>
    <row r="250" spans="1:18" s="192" customFormat="1" hidden="1" outlineLevel="2">
      <c r="A250" s="364"/>
      <c r="B250" s="218"/>
      <c r="C250" s="365"/>
      <c r="D250" s="222" t="s">
        <v>719</v>
      </c>
      <c r="E250" s="395" t="str">
        <f xml:space="preserve"> Update!E664</f>
        <v>Indexation on RCV - CPI(H) + RPI wedge bf balance - BR - nominal (year end prices)</v>
      </c>
      <c r="F250" s="395">
        <f xml:space="preserve"> Update!F664</f>
        <v>0</v>
      </c>
      <c r="G250" s="395" t="str">
        <f xml:space="preserve"> Update!G664</f>
        <v>£m</v>
      </c>
      <c r="H250" s="395">
        <f xml:space="preserve"> Update!H664</f>
        <v>0</v>
      </c>
      <c r="I250" s="395">
        <f xml:space="preserve"> Update!I664</f>
        <v>0</v>
      </c>
      <c r="J250" s="395">
        <f xml:space="preserve"> Update!J664</f>
        <v>0</v>
      </c>
      <c r="K250" s="395">
        <f xml:space="preserve"> Update!K664</f>
        <v>0</v>
      </c>
      <c r="L250" s="395">
        <f xml:space="preserve"> Update!L664</f>
        <v>0</v>
      </c>
      <c r="M250" s="395">
        <f xml:space="preserve"> Update!M664</f>
        <v>1.982866582707183</v>
      </c>
      <c r="N250" s="395">
        <f xml:space="preserve"> Update!N664</f>
        <v>12.393072530915335</v>
      </c>
      <c r="O250" s="395">
        <f xml:space="preserve"> Update!O664</f>
        <v>0</v>
      </c>
      <c r="P250" s="395">
        <f xml:space="preserve"> Update!P664</f>
        <v>0</v>
      </c>
      <c r="Q250" s="395">
        <f xml:space="preserve"> Update!Q664</f>
        <v>0</v>
      </c>
    </row>
    <row r="251" spans="1:18" hidden="1" outlineLevel="2">
      <c r="A251" s="364"/>
      <c r="B251" s="218"/>
      <c r="C251" s="365"/>
      <c r="D251" s="222" t="s">
        <v>631</v>
      </c>
      <c r="E251" s="366" t="str">
        <f xml:space="preserve"> Update!E665</f>
        <v>RCV - CPI(H) + RPI wedge bf depreciation - BR - nominal (year end prices)</v>
      </c>
      <c r="F251" s="395">
        <f xml:space="preserve"> Update!F665</f>
        <v>0</v>
      </c>
      <c r="G251" s="395" t="str">
        <f xml:space="preserve"> Update!G665</f>
        <v>£m</v>
      </c>
      <c r="H251" s="395">
        <f xml:space="preserve"> Update!H665</f>
        <v>0</v>
      </c>
      <c r="I251" s="395">
        <f xml:space="preserve"> Update!I665</f>
        <v>0</v>
      </c>
      <c r="J251" s="395">
        <f xml:space="preserve"> Update!J665</f>
        <v>0</v>
      </c>
      <c r="K251" s="395">
        <f xml:space="preserve"> Update!K665</f>
        <v>0</v>
      </c>
      <c r="L251" s="395">
        <f xml:space="preserve"> Update!L665</f>
        <v>0</v>
      </c>
      <c r="M251" s="395">
        <f xml:space="preserve"> Update!M665</f>
        <v>20.904935493801787</v>
      </c>
      <c r="N251" s="395">
        <f xml:space="preserve"> Update!N665</f>
        <v>21.250602401306899</v>
      </c>
      <c r="O251" s="395">
        <f xml:space="preserve"> Update!O665</f>
        <v>0</v>
      </c>
      <c r="P251" s="395">
        <f xml:space="preserve"> Update!P665</f>
        <v>0</v>
      </c>
      <c r="Q251" s="395">
        <f xml:space="preserve"> Update!Q665</f>
        <v>0</v>
      </c>
      <c r="R251" s="192"/>
    </row>
    <row r="252" spans="1:18" hidden="1" outlineLevel="2">
      <c r="A252" s="364"/>
      <c r="B252" s="218"/>
      <c r="C252" s="365"/>
      <c r="D252" s="388"/>
      <c r="E252" s="366" t="str">
        <f xml:space="preserve"> Update!E666</f>
        <v>Closing RCV (RPI inflated RCV) - BR - nominal (year end prices)</v>
      </c>
      <c r="F252" s="395">
        <f xml:space="preserve"> Update!F666</f>
        <v>0</v>
      </c>
      <c r="G252" s="395" t="str">
        <f xml:space="preserve"> Update!G666</f>
        <v>£m</v>
      </c>
      <c r="H252" s="395">
        <f xml:space="preserve"> Update!H666</f>
        <v>0</v>
      </c>
      <c r="I252" s="395">
        <f xml:space="preserve"> Update!I666</f>
        <v>0</v>
      </c>
      <c r="J252" s="395">
        <f xml:space="preserve"> Update!J666</f>
        <v>0</v>
      </c>
      <c r="K252" s="395">
        <f xml:space="preserve"> Update!K666</f>
        <v>0</v>
      </c>
      <c r="L252" s="395">
        <f xml:space="preserve"> Update!L666</f>
        <v>227.89493138209559</v>
      </c>
      <c r="M252" s="395">
        <f xml:space="preserve"> Update!M666</f>
        <v>209.45264555915688</v>
      </c>
      <c r="N252" s="395">
        <f xml:space="preserve"> Update!N666</f>
        <v>205.69639869327344</v>
      </c>
      <c r="O252" s="395">
        <f xml:space="preserve"> Update!O666</f>
        <v>0</v>
      </c>
      <c r="P252" s="395">
        <f xml:space="preserve"> Update!P666</f>
        <v>0</v>
      </c>
      <c r="Q252" s="395">
        <f xml:space="preserve"> Update!Q666</f>
        <v>0</v>
      </c>
      <c r="R252" s="192"/>
    </row>
    <row r="253" spans="1:18" hidden="1" outlineLevel="2">
      <c r="A253" s="256"/>
      <c r="B253" s="257"/>
      <c r="C253" s="258"/>
      <c r="D253" s="255"/>
      <c r="E253" s="196"/>
      <c r="F253" s="399"/>
      <c r="G253" s="399"/>
      <c r="H253" s="399"/>
      <c r="I253" s="400"/>
      <c r="J253" s="399"/>
      <c r="K253" s="399"/>
      <c r="L253" s="399"/>
      <c r="M253" s="399"/>
      <c r="N253" s="399"/>
      <c r="O253" s="399"/>
      <c r="P253" s="399"/>
      <c r="Q253" s="399"/>
      <c r="R253" s="192"/>
    </row>
    <row r="254" spans="1:18" hidden="1" outlineLevel="2">
      <c r="A254" s="237"/>
      <c r="B254" s="241" t="s">
        <v>1345</v>
      </c>
      <c r="C254" s="238"/>
      <c r="D254" s="239"/>
      <c r="E254" s="196"/>
      <c r="F254" s="398"/>
      <c r="G254" s="398"/>
      <c r="H254" s="398"/>
      <c r="I254" s="398"/>
      <c r="J254" s="398"/>
      <c r="K254" s="398"/>
      <c r="L254" s="398"/>
      <c r="M254" s="398"/>
      <c r="N254" s="398"/>
      <c r="O254" s="398"/>
      <c r="P254" s="398"/>
      <c r="Q254" s="398"/>
      <c r="R254" s="192"/>
    </row>
    <row r="255" spans="1:18" hidden="1" outlineLevel="2">
      <c r="A255" s="237"/>
      <c r="B255" s="241"/>
      <c r="C255" s="238"/>
      <c r="D255" s="239"/>
      <c r="E255" s="196"/>
      <c r="F255" s="398"/>
      <c r="G255" s="398"/>
      <c r="H255" s="398"/>
      <c r="I255" s="398"/>
      <c r="J255" s="398"/>
      <c r="K255" s="398"/>
      <c r="L255" s="398"/>
      <c r="M255" s="398"/>
      <c r="N255" s="398"/>
      <c r="O255" s="398"/>
      <c r="P255" s="398"/>
      <c r="Q255" s="398"/>
      <c r="R255" s="192"/>
    </row>
    <row r="256" spans="1:18" hidden="1" outlineLevel="2">
      <c r="A256" s="183"/>
      <c r="B256" s="216"/>
      <c r="C256" s="185"/>
      <c r="D256" s="239"/>
      <c r="E256" s="181" t="str">
        <f xml:space="preserve"> Update!E668</f>
        <v>Opening RCV (CPIH inflated RCV) balance BEG - BR - nominal (year end prices)</v>
      </c>
      <c r="F256" s="293">
        <f xml:space="preserve"> Update!F668</f>
        <v>0</v>
      </c>
      <c r="G256" s="293" t="str">
        <f xml:space="preserve"> Update!G668</f>
        <v>£m</v>
      </c>
      <c r="H256" s="293">
        <f xml:space="preserve"> Update!H668</f>
        <v>0</v>
      </c>
      <c r="I256" s="293">
        <f xml:space="preserve"> Update!I668</f>
        <v>0</v>
      </c>
      <c r="J256" s="293">
        <f xml:space="preserve"> Update!J668</f>
        <v>0</v>
      </c>
      <c r="K256" s="293">
        <f xml:space="preserve"> Update!K668</f>
        <v>0</v>
      </c>
      <c r="L256" s="293">
        <f xml:space="preserve"> Update!L668</f>
        <v>0</v>
      </c>
      <c r="M256" s="293">
        <f xml:space="preserve"> Update!M668</f>
        <v>228.3600737223575</v>
      </c>
      <c r="N256" s="293">
        <f xml:space="preserve"> Update!N668</f>
        <v>216.47573840863996</v>
      </c>
      <c r="O256" s="293">
        <f xml:space="preserve"> Update!O668</f>
        <v>0</v>
      </c>
      <c r="P256" s="293">
        <f xml:space="preserve"> Update!P668</f>
        <v>0</v>
      </c>
      <c r="Q256" s="293">
        <f xml:space="preserve"> Update!Q668</f>
        <v>0</v>
      </c>
      <c r="R256" s="192"/>
    </row>
    <row r="257" spans="1:18" hidden="1" outlineLevel="2">
      <c r="A257" s="183"/>
      <c r="B257" s="216"/>
      <c r="C257" s="185"/>
      <c r="D257" s="239" t="s">
        <v>719</v>
      </c>
      <c r="E257" s="181" t="str">
        <f xml:space="preserve"> Update!E669</f>
        <v>Indexation on RCV (CPIH inflated RCV) bf balance - BR - nominal (year end prices)</v>
      </c>
      <c r="F257" s="293">
        <f xml:space="preserve"> Update!F669</f>
        <v>0</v>
      </c>
      <c r="G257" s="293" t="str">
        <f xml:space="preserve"> Update!G669</f>
        <v>£m</v>
      </c>
      <c r="H257" s="293">
        <f xml:space="preserve"> Update!H669</f>
        <v>0</v>
      </c>
      <c r="I257" s="293">
        <f xml:space="preserve"> Update!I669</f>
        <v>0</v>
      </c>
      <c r="J257" s="293">
        <f xml:space="preserve"> Update!J669</f>
        <v>0</v>
      </c>
      <c r="K257" s="293">
        <f xml:space="preserve"> Update!K669</f>
        <v>0</v>
      </c>
      <c r="L257" s="293">
        <f xml:space="preserve"> Update!L669</f>
        <v>0</v>
      </c>
      <c r="M257" s="293">
        <f xml:space="preserve"> Update!M669</f>
        <v>1.8431856939950977</v>
      </c>
      <c r="N257" s="293">
        <f xml:space="preserve"> Update!N669</f>
        <v>8.2560125415917884</v>
      </c>
      <c r="O257" s="293">
        <f xml:space="preserve"> Update!O669</f>
        <v>0</v>
      </c>
      <c r="P257" s="293">
        <f xml:space="preserve"> Update!P669</f>
        <v>0</v>
      </c>
      <c r="Q257" s="293">
        <f xml:space="preserve"> Update!Q669</f>
        <v>0</v>
      </c>
      <c r="R257" s="192"/>
    </row>
    <row r="258" spans="1:18" hidden="1" outlineLevel="2">
      <c r="A258" s="183"/>
      <c r="B258" s="216"/>
      <c r="C258" s="185"/>
      <c r="D258" s="239" t="s">
        <v>631</v>
      </c>
      <c r="E258" s="181" t="str">
        <f xml:space="preserve"> Update!E670</f>
        <v>RCV - CPI(H) bf depreciation - BR - nominal (year end prices)</v>
      </c>
      <c r="F258" s="293">
        <f xml:space="preserve"> Update!F670</f>
        <v>0</v>
      </c>
      <c r="G258" s="293" t="str">
        <f xml:space="preserve"> Update!G670</f>
        <v>£m</v>
      </c>
      <c r="H258" s="293">
        <f xml:space="preserve"> Update!H670</f>
        <v>0</v>
      </c>
      <c r="I258" s="293">
        <f xml:space="preserve"> Update!I670</f>
        <v>0</v>
      </c>
      <c r="J258" s="293">
        <f xml:space="preserve"> Update!J670</f>
        <v>0</v>
      </c>
      <c r="K258" s="293">
        <f xml:space="preserve"> Update!K670</f>
        <v>0</v>
      </c>
      <c r="L258" s="293">
        <f xml:space="preserve"> Update!L670</f>
        <v>0</v>
      </c>
      <c r="M258" s="293">
        <f xml:space="preserve"> Update!M670</f>
        <v>18.588898221156207</v>
      </c>
      <c r="N258" s="293">
        <f xml:space="preserve"> Update!N670</f>
        <v>18.795855845331388</v>
      </c>
      <c r="O258" s="293">
        <f xml:space="preserve"> Update!O670</f>
        <v>0</v>
      </c>
      <c r="P258" s="293">
        <f xml:space="preserve"> Update!P670</f>
        <v>0</v>
      </c>
      <c r="Q258" s="293">
        <f xml:space="preserve"> Update!Q670</f>
        <v>0</v>
      </c>
      <c r="R258" s="192"/>
    </row>
    <row r="259" spans="1:18" hidden="1" outlineLevel="2">
      <c r="A259" s="183"/>
      <c r="B259" s="216"/>
      <c r="C259" s="185"/>
      <c r="D259" s="239" t="s">
        <v>631</v>
      </c>
      <c r="E259" s="181" t="str">
        <f xml:space="preserve"> Update!E671</f>
        <v>Other adjustments CPI(H) - BR - nominal (year end prices)</v>
      </c>
      <c r="F259" s="293">
        <f xml:space="preserve"> Update!F671</f>
        <v>0</v>
      </c>
      <c r="G259" s="293" t="str">
        <f xml:space="preserve"> Update!G671</f>
        <v>£m</v>
      </c>
      <c r="H259" s="293">
        <f xml:space="preserve"> Update!H671</f>
        <v>0</v>
      </c>
      <c r="I259" s="293">
        <f xml:space="preserve"> Update!I671</f>
        <v>0</v>
      </c>
      <c r="J259" s="293">
        <f xml:space="preserve"> Update!J671</f>
        <v>0</v>
      </c>
      <c r="K259" s="293">
        <f xml:space="preserve"> Update!K671</f>
        <v>0</v>
      </c>
      <c r="L259" s="293">
        <f xml:space="preserve"> Update!L671</f>
        <v>0</v>
      </c>
      <c r="M259" s="293">
        <f xml:space="preserve"> Update!M671</f>
        <v>0</v>
      </c>
      <c r="N259" s="293">
        <f xml:space="preserve"> Update!N671</f>
        <v>0</v>
      </c>
      <c r="O259" s="293">
        <f xml:space="preserve"> Update!O671</f>
        <v>0</v>
      </c>
      <c r="P259" s="293">
        <f xml:space="preserve"> Update!P671</f>
        <v>0</v>
      </c>
      <c r="Q259" s="293">
        <f xml:space="preserve"> Update!Q671</f>
        <v>0</v>
      </c>
      <c r="R259" s="192"/>
    </row>
    <row r="260" spans="1:18" hidden="1" outlineLevel="2">
      <c r="A260" s="183"/>
      <c r="B260" s="216"/>
      <c r="C260" s="185"/>
      <c r="D260" s="239"/>
      <c r="E260" s="181" t="str">
        <f xml:space="preserve"> Update!E672</f>
        <v>Closing RCV (CPIH inflated RCV) - BR - nominal (year end prices)</v>
      </c>
      <c r="F260" s="293">
        <f xml:space="preserve"> Update!F672</f>
        <v>0</v>
      </c>
      <c r="G260" s="293" t="str">
        <f xml:space="preserve"> Update!G672</f>
        <v>£m</v>
      </c>
      <c r="H260" s="293">
        <f xml:space="preserve"> Update!H672</f>
        <v>0</v>
      </c>
      <c r="I260" s="293">
        <f xml:space="preserve"> Update!I672</f>
        <v>0</v>
      </c>
      <c r="J260" s="293">
        <f xml:space="preserve"> Update!J672</f>
        <v>0</v>
      </c>
      <c r="K260" s="293">
        <f xml:space="preserve"> Update!K672</f>
        <v>0</v>
      </c>
      <c r="L260" s="293">
        <f xml:space="preserve"> Update!L672</f>
        <v>227.89493138209519</v>
      </c>
      <c r="M260" s="293">
        <f xml:space="preserve"> Update!M672</f>
        <v>211.61436119519601</v>
      </c>
      <c r="N260" s="293">
        <f xml:space="preserve"> Update!N672</f>
        <v>205.93589510490034</v>
      </c>
      <c r="O260" s="293">
        <f xml:space="preserve"> Update!O672</f>
        <v>0</v>
      </c>
      <c r="P260" s="293">
        <f xml:space="preserve"> Update!P672</f>
        <v>0</v>
      </c>
      <c r="Q260" s="293">
        <f xml:space="preserve"> Update!Q672</f>
        <v>0</v>
      </c>
      <c r="R260" s="192"/>
    </row>
    <row r="261" spans="1:18" hidden="1" outlineLevel="2">
      <c r="A261" s="237"/>
      <c r="B261" s="241"/>
      <c r="C261" s="238"/>
      <c r="D261" s="239"/>
      <c r="E261" s="196"/>
      <c r="F261" s="398"/>
      <c r="G261" s="398"/>
      <c r="H261" s="398"/>
      <c r="I261" s="398"/>
      <c r="J261" s="398"/>
      <c r="K261" s="398"/>
      <c r="L261" s="398"/>
      <c r="M261" s="398"/>
      <c r="N261" s="398"/>
      <c r="O261" s="398"/>
      <c r="P261" s="398"/>
      <c r="Q261" s="398"/>
      <c r="R261" s="192"/>
    </row>
    <row r="262" spans="1:18" hidden="1" outlineLevel="2">
      <c r="A262" s="237"/>
      <c r="B262" s="241" t="s">
        <v>1346</v>
      </c>
      <c r="C262" s="238"/>
      <c r="D262" s="239"/>
      <c r="E262" s="196"/>
      <c r="F262" s="398"/>
      <c r="G262" s="398"/>
      <c r="H262" s="398"/>
      <c r="I262" s="398"/>
      <c r="J262" s="398"/>
      <c r="K262" s="398"/>
      <c r="L262" s="398"/>
      <c r="M262" s="398"/>
      <c r="N262" s="398"/>
      <c r="O262" s="398"/>
      <c r="P262" s="398"/>
      <c r="Q262" s="398"/>
      <c r="R262" s="192"/>
    </row>
    <row r="263" spans="1:18" hidden="1" outlineLevel="2">
      <c r="A263" s="237"/>
      <c r="B263" s="241"/>
      <c r="C263" s="238"/>
      <c r="D263" s="239"/>
      <c r="E263" s="196"/>
      <c r="F263" s="398"/>
      <c r="G263" s="398"/>
      <c r="H263" s="398"/>
      <c r="I263" s="398"/>
      <c r="J263" s="398"/>
      <c r="K263" s="398"/>
      <c r="L263" s="398"/>
      <c r="M263" s="398"/>
      <c r="N263" s="398"/>
      <c r="O263" s="398"/>
      <c r="P263" s="398"/>
      <c r="Q263" s="398"/>
      <c r="R263" s="192"/>
    </row>
    <row r="264" spans="1:18" hidden="1" outlineLevel="2">
      <c r="A264" s="183"/>
      <c r="B264" s="216"/>
      <c r="C264" s="185"/>
      <c r="D264" s="239"/>
      <c r="E264" s="181" t="str">
        <f xml:space="preserve"> Update!E674</f>
        <v>Opening RCV (Post 2020 investment RCV) balance BEG - BR - nominal (year end prices)</v>
      </c>
      <c r="F264" s="293">
        <f xml:space="preserve"> Update!F674</f>
        <v>0</v>
      </c>
      <c r="G264" s="293" t="str">
        <f xml:space="preserve"> Update!G674</f>
        <v>£m</v>
      </c>
      <c r="H264" s="293">
        <f xml:space="preserve"> Update!H674</f>
        <v>0</v>
      </c>
      <c r="I264" s="293">
        <f xml:space="preserve"> Update!I674</f>
        <v>0</v>
      </c>
      <c r="J264" s="293">
        <f xml:space="preserve"> Update!J674</f>
        <v>0</v>
      </c>
      <c r="K264" s="293">
        <f xml:space="preserve"> Update!K674</f>
        <v>0</v>
      </c>
      <c r="L264" s="293">
        <f xml:space="preserve"> Update!L674</f>
        <v>0</v>
      </c>
      <c r="M264" s="293">
        <f xml:space="preserve"> Update!M674</f>
        <v>0</v>
      </c>
      <c r="N264" s="293">
        <f xml:space="preserve"> Update!N674</f>
        <v>35.77638065055087</v>
      </c>
      <c r="O264" s="293">
        <f xml:space="preserve"> Update!O674</f>
        <v>0</v>
      </c>
      <c r="P264" s="293">
        <f xml:space="preserve"> Update!P674</f>
        <v>0</v>
      </c>
      <c r="Q264" s="293">
        <f xml:space="preserve"> Update!Q674</f>
        <v>0</v>
      </c>
      <c r="R264" s="192"/>
    </row>
    <row r="265" spans="1:18" hidden="1" outlineLevel="2">
      <c r="A265" s="183"/>
      <c r="B265" s="216"/>
      <c r="C265" s="185"/>
      <c r="D265" s="239" t="s">
        <v>719</v>
      </c>
      <c r="E265" s="181" t="str">
        <f xml:space="preserve"> Update!E675</f>
        <v>Indexation on RCV (Post 2020 investment RCV) bf balance - BR - nominal (year end prices)</v>
      </c>
      <c r="F265" s="293">
        <f xml:space="preserve"> Update!F675</f>
        <v>0</v>
      </c>
      <c r="G265" s="293" t="str">
        <f xml:space="preserve"> Update!G675</f>
        <v>£m</v>
      </c>
      <c r="H265" s="293">
        <f xml:space="preserve"> Update!H675</f>
        <v>0</v>
      </c>
      <c r="I265" s="293">
        <f xml:space="preserve"> Update!I675</f>
        <v>0</v>
      </c>
      <c r="J265" s="293">
        <f xml:space="preserve"> Update!J675</f>
        <v>0</v>
      </c>
      <c r="K265" s="293">
        <f xml:space="preserve"> Update!K675</f>
        <v>0</v>
      </c>
      <c r="L265" s="293">
        <f xml:space="preserve"> Update!L675</f>
        <v>0</v>
      </c>
      <c r="M265" s="293">
        <f xml:space="preserve"> Update!M675</f>
        <v>0</v>
      </c>
      <c r="N265" s="293">
        <f xml:space="preserve"> Update!N675</f>
        <v>1.3644496584930967</v>
      </c>
      <c r="O265" s="293">
        <f xml:space="preserve"> Update!O675</f>
        <v>0</v>
      </c>
      <c r="P265" s="293">
        <f xml:space="preserve"> Update!P675</f>
        <v>0</v>
      </c>
      <c r="Q265" s="293">
        <f xml:space="preserve"> Update!Q675</f>
        <v>0</v>
      </c>
      <c r="R265" s="192"/>
    </row>
    <row r="266" spans="1:18" hidden="1" outlineLevel="2">
      <c r="A266" s="183"/>
      <c r="B266" s="216"/>
      <c r="C266" s="185"/>
      <c r="D266" s="239" t="s">
        <v>719</v>
      </c>
      <c r="E266" s="181" t="str">
        <f xml:space="preserve"> Update!E676</f>
        <v>Water resources: Non-PAYG Totex - nominal (year end prices)</v>
      </c>
      <c r="F266" s="293">
        <f xml:space="preserve"> Update!F676</f>
        <v>0</v>
      </c>
      <c r="G266" s="293" t="str">
        <f xml:space="preserve"> Update!G676</f>
        <v>£m</v>
      </c>
      <c r="H266" s="293">
        <f xml:space="preserve"> Update!H676</f>
        <v>0</v>
      </c>
      <c r="I266" s="293">
        <f xml:space="preserve"> Update!I676</f>
        <v>0</v>
      </c>
      <c r="J266" s="293">
        <f xml:space="preserve"> Update!J676</f>
        <v>0</v>
      </c>
      <c r="K266" s="293">
        <f xml:space="preserve"> Update!K676</f>
        <v>0</v>
      </c>
      <c r="L266" s="293">
        <f xml:space="preserve"> Update!L676</f>
        <v>0</v>
      </c>
      <c r="M266" s="293">
        <f xml:space="preserve"> Update!M676</f>
        <v>36.444394771875984</v>
      </c>
      <c r="N266" s="293">
        <f xml:space="preserve"> Update!N676</f>
        <v>41.54168550324372</v>
      </c>
      <c r="O266" s="293">
        <f xml:space="preserve"> Update!O676</f>
        <v>0</v>
      </c>
      <c r="P266" s="293">
        <f xml:space="preserve"> Update!P676</f>
        <v>0</v>
      </c>
      <c r="Q266" s="293">
        <f xml:space="preserve"> Update!Q676</f>
        <v>0</v>
      </c>
      <c r="R266" s="192"/>
    </row>
    <row r="267" spans="1:18" hidden="1" outlineLevel="2">
      <c r="A267" s="183"/>
      <c r="B267" s="216"/>
      <c r="C267" s="185"/>
      <c r="D267" s="239" t="s">
        <v>631</v>
      </c>
      <c r="E267" s="181" t="str">
        <f xml:space="preserve"> Update!E677</f>
        <v>RCV additions depreciation - BR - nominal (year end prices) POS</v>
      </c>
      <c r="F267" s="293">
        <f xml:space="preserve"> Update!F677</f>
        <v>0</v>
      </c>
      <c r="G267" s="293" t="str">
        <f xml:space="preserve"> Update!G677</f>
        <v>£m</v>
      </c>
      <c r="H267" s="293">
        <f xml:space="preserve"> Update!H677</f>
        <v>0</v>
      </c>
      <c r="I267" s="293">
        <f xml:space="preserve"> Update!I677</f>
        <v>0</v>
      </c>
      <c r="J267" s="293">
        <f xml:space="preserve"> Update!J677</f>
        <v>0</v>
      </c>
      <c r="K267" s="293">
        <f xml:space="preserve"> Update!K677</f>
        <v>0</v>
      </c>
      <c r="L267" s="293">
        <f xml:space="preserve"> Update!L677</f>
        <v>0</v>
      </c>
      <c r="M267" s="293">
        <f xml:space="preserve"> Update!M677</f>
        <v>1.4714412534028516</v>
      </c>
      <c r="N267" s="293">
        <f xml:space="preserve"> Update!N677</f>
        <v>4.8435499390172634</v>
      </c>
      <c r="O267" s="293">
        <f xml:space="preserve"> Update!O677</f>
        <v>0</v>
      </c>
      <c r="P267" s="293">
        <f xml:space="preserve"> Update!P677</f>
        <v>0</v>
      </c>
      <c r="Q267" s="293">
        <f xml:space="preserve"> Update!Q677</f>
        <v>0</v>
      </c>
      <c r="R267" s="192"/>
    </row>
    <row r="268" spans="1:18" hidden="1" outlineLevel="2">
      <c r="A268" s="183"/>
      <c r="B268" s="216"/>
      <c r="C268" s="185"/>
      <c r="D268" s="239"/>
      <c r="E268" s="181" t="str">
        <f xml:space="preserve"> Update!E678</f>
        <v>Closing RCV (Post 2020 investment RCV) - BR - nominal (year end prices)</v>
      </c>
      <c r="F268" s="293">
        <f xml:space="preserve"> Update!F678</f>
        <v>0</v>
      </c>
      <c r="G268" s="293" t="str">
        <f xml:space="preserve"> Update!G678</f>
        <v>£m</v>
      </c>
      <c r="H268" s="293">
        <f xml:space="preserve"> Update!H678</f>
        <v>0</v>
      </c>
      <c r="I268" s="293">
        <f xml:space="preserve"> Update!I678</f>
        <v>0</v>
      </c>
      <c r="J268" s="293">
        <f xml:space="preserve"> Update!J678</f>
        <v>0</v>
      </c>
      <c r="K268" s="293">
        <f xml:space="preserve"> Update!K678</f>
        <v>0</v>
      </c>
      <c r="L268" s="293">
        <f xml:space="preserve"> Update!L678</f>
        <v>0</v>
      </c>
      <c r="M268" s="293">
        <f xml:space="preserve"> Update!M678</f>
        <v>34.97295351847314</v>
      </c>
      <c r="N268" s="293">
        <f xml:space="preserve"> Update!N678</f>
        <v>73.838965873270425</v>
      </c>
      <c r="O268" s="293">
        <f xml:space="preserve"> Update!O678</f>
        <v>0</v>
      </c>
      <c r="P268" s="293">
        <f xml:space="preserve"> Update!P678</f>
        <v>0</v>
      </c>
      <c r="Q268" s="293">
        <f xml:space="preserve"> Update!Q678</f>
        <v>0</v>
      </c>
      <c r="R268" s="192"/>
    </row>
    <row r="269" spans="1:18" hidden="1" outlineLevel="1">
      <c r="A269" s="306"/>
      <c r="B269" s="307"/>
      <c r="C269" s="308"/>
      <c r="D269" s="250"/>
      <c r="E269" s="309"/>
      <c r="F269" s="397"/>
      <c r="G269" s="397"/>
      <c r="H269" s="397"/>
      <c r="I269" s="397"/>
      <c r="J269" s="397"/>
      <c r="K269" s="397"/>
      <c r="L269" s="397"/>
      <c r="M269" s="397"/>
      <c r="N269" s="397"/>
      <c r="O269" s="397"/>
      <c r="P269" s="397"/>
      <c r="Q269" s="397"/>
      <c r="R269" s="192"/>
    </row>
    <row r="270" spans="1:18" hidden="1" outlineLevel="1" collapsed="1">
      <c r="A270" s="306"/>
      <c r="B270" s="307" t="s">
        <v>1347</v>
      </c>
      <c r="C270" s="308"/>
      <c r="D270" s="250"/>
      <c r="E270" s="309"/>
      <c r="F270" s="397"/>
      <c r="G270" s="397"/>
      <c r="H270" s="397"/>
      <c r="I270" s="397"/>
      <c r="J270" s="397"/>
      <c r="K270" s="397"/>
      <c r="L270" s="397"/>
      <c r="M270" s="397"/>
      <c r="N270" s="397"/>
      <c r="O270" s="397"/>
      <c r="P270" s="397"/>
      <c r="Q270" s="397"/>
      <c r="R270" s="192"/>
    </row>
    <row r="271" spans="1:18" hidden="1" outlineLevel="2">
      <c r="A271" s="306"/>
      <c r="B271" s="307"/>
      <c r="C271" s="308"/>
      <c r="D271" s="250"/>
      <c r="E271" s="309"/>
      <c r="F271" s="397"/>
      <c r="G271" s="397"/>
      <c r="H271" s="397"/>
      <c r="I271" s="397"/>
      <c r="J271" s="397"/>
      <c r="K271" s="397"/>
      <c r="L271" s="397"/>
      <c r="M271" s="397"/>
      <c r="N271" s="397"/>
      <c r="O271" s="397"/>
      <c r="P271" s="397"/>
      <c r="Q271" s="397"/>
      <c r="R271" s="192"/>
    </row>
    <row r="272" spans="1:18" hidden="1" outlineLevel="2">
      <c r="A272" s="157"/>
      <c r="B272" s="158"/>
      <c r="C272" s="159"/>
      <c r="D272" s="250"/>
      <c r="E272" s="155" t="str">
        <f xml:space="preserve"> Update!E687</f>
        <v>Average RPI inflated RCV (year average) - BR - nominal (year average prices)</v>
      </c>
      <c r="F272" s="401">
        <f xml:space="preserve"> Update!F687</f>
        <v>0</v>
      </c>
      <c r="G272" s="401" t="str">
        <f xml:space="preserve"> Update!G687</f>
        <v>£m</v>
      </c>
      <c r="H272" s="401">
        <f xml:space="preserve"> Update!H687</f>
        <v>0</v>
      </c>
      <c r="I272" s="401">
        <f xml:space="preserve"> Update!I687</f>
        <v>0</v>
      </c>
      <c r="J272" s="401">
        <f xml:space="preserve"> Update!J687</f>
        <v>0</v>
      </c>
      <c r="K272" s="401">
        <f xml:space="preserve"> Update!K687</f>
        <v>0</v>
      </c>
      <c r="L272" s="401">
        <f xml:space="preserve"> Update!L687</f>
        <v>0</v>
      </c>
      <c r="M272" s="401">
        <f xml:space="preserve"> Update!M687</f>
        <v>218.71905564541285</v>
      </c>
      <c r="N272" s="401">
        <f xml:space="preserve"> Update!N687</f>
        <v>210.0393958769788</v>
      </c>
      <c r="O272" s="401">
        <f xml:space="preserve"> Update!O687</f>
        <v>0</v>
      </c>
      <c r="P272" s="401">
        <f xml:space="preserve"> Update!P687</f>
        <v>0</v>
      </c>
      <c r="Q272" s="401">
        <f xml:space="preserve"> Update!Q687</f>
        <v>0</v>
      </c>
      <c r="R272" s="192"/>
    </row>
    <row r="273" spans="1:18" hidden="1" outlineLevel="2">
      <c r="A273" s="157"/>
      <c r="B273" s="158"/>
      <c r="C273" s="159"/>
      <c r="D273" s="250"/>
      <c r="E273" s="155" t="str">
        <f xml:space="preserve"> Update!E688</f>
        <v>Average CPIH inflated RCV (year average) - BR - nominal (year average prices)</v>
      </c>
      <c r="F273" s="401">
        <f xml:space="preserve"> Update!F688</f>
        <v>0</v>
      </c>
      <c r="G273" s="401" t="str">
        <f xml:space="preserve"> Update!G688</f>
        <v>£m</v>
      </c>
      <c r="H273" s="401">
        <f xml:space="preserve"> Update!H688</f>
        <v>0</v>
      </c>
      <c r="I273" s="401">
        <f xml:space="preserve"> Update!I688</f>
        <v>0</v>
      </c>
      <c r="J273" s="401">
        <f xml:space="preserve"> Update!J688</f>
        <v>0</v>
      </c>
      <c r="K273" s="401">
        <f xml:space="preserve"> Update!K688</f>
        <v>0</v>
      </c>
      <c r="L273" s="401">
        <f xml:space="preserve"> Update!L688</f>
        <v>0</v>
      </c>
      <c r="M273" s="401">
        <f xml:space="preserve"> Update!M688</f>
        <v>219.71733920795359</v>
      </c>
      <c r="N273" s="401">
        <f xml:space="preserve"> Update!N688</f>
        <v>209.08020842461957</v>
      </c>
      <c r="O273" s="401">
        <f xml:space="preserve"> Update!O688</f>
        <v>0</v>
      </c>
      <c r="P273" s="401">
        <f xml:space="preserve"> Update!P688</f>
        <v>0</v>
      </c>
      <c r="Q273" s="401">
        <f xml:space="preserve"> Update!Q688</f>
        <v>0</v>
      </c>
      <c r="R273" s="192"/>
    </row>
    <row r="274" spans="1:18" hidden="1" outlineLevel="2">
      <c r="A274" s="157"/>
      <c r="B274" s="158"/>
      <c r="C274" s="159"/>
      <c r="D274" s="250"/>
      <c r="E274" s="155" t="str">
        <f xml:space="preserve"> Update!E689</f>
        <v>Average post 2020 investment RCV (year average) - BR - nominal (year average prices)</v>
      </c>
      <c r="F274" s="401">
        <f xml:space="preserve"> Update!F689</f>
        <v>0</v>
      </c>
      <c r="G274" s="401" t="str">
        <f xml:space="preserve"> Update!G689</f>
        <v>£m</v>
      </c>
      <c r="H274" s="401">
        <f xml:space="preserve"> Update!H689</f>
        <v>0</v>
      </c>
      <c r="I274" s="401">
        <f xml:space="preserve"> Update!I689</f>
        <v>0</v>
      </c>
      <c r="J274" s="401">
        <f xml:space="preserve"> Update!J689</f>
        <v>0</v>
      </c>
      <c r="K274" s="401">
        <f xml:space="preserve"> Update!K689</f>
        <v>0</v>
      </c>
      <c r="L274" s="401">
        <f xml:space="preserve"> Update!L689</f>
        <v>0</v>
      </c>
      <c r="M274" s="401">
        <f xml:space="preserve"> Update!M689</f>
        <v>17.392163491999728</v>
      </c>
      <c r="N274" s="401">
        <f xml:space="preserve"> Update!N689</f>
        <v>53.878388890512717</v>
      </c>
      <c r="O274" s="401">
        <f xml:space="preserve"> Update!O689</f>
        <v>0</v>
      </c>
      <c r="P274" s="401">
        <f xml:space="preserve"> Update!P689</f>
        <v>0</v>
      </c>
      <c r="Q274" s="401">
        <f xml:space="preserve"> Update!Q689</f>
        <v>0</v>
      </c>
      <c r="R274" s="192"/>
    </row>
    <row r="275" spans="1:18" hidden="1" outlineLevel="2">
      <c r="A275" s="157"/>
      <c r="B275" s="158"/>
      <c r="C275" s="159"/>
      <c r="D275" s="250"/>
      <c r="E275" s="155" t="str">
        <f xml:space="preserve"> Update!E690</f>
        <v>Average total RCV (year average) - BR - nominal (year average prices)</v>
      </c>
      <c r="F275" s="401">
        <f xml:space="preserve"> Update!F690</f>
        <v>0</v>
      </c>
      <c r="G275" s="401" t="str">
        <f xml:space="preserve"> Update!G690</f>
        <v>£m</v>
      </c>
      <c r="H275" s="401">
        <f xml:space="preserve"> Update!H690</f>
        <v>0</v>
      </c>
      <c r="I275" s="401">
        <f xml:space="preserve"> Update!I690</f>
        <v>0</v>
      </c>
      <c r="J275" s="401">
        <f xml:space="preserve"> Update!J690</f>
        <v>0</v>
      </c>
      <c r="K275" s="401">
        <f xml:space="preserve"> Update!K690</f>
        <v>0</v>
      </c>
      <c r="L275" s="401">
        <f xml:space="preserve"> Update!L690</f>
        <v>0</v>
      </c>
      <c r="M275" s="401">
        <f xml:space="preserve"> Update!M690</f>
        <v>455.82855834536616</v>
      </c>
      <c r="N275" s="401">
        <f xml:space="preserve"> Update!N690</f>
        <v>472.9979931921111</v>
      </c>
      <c r="O275" s="401">
        <f xml:space="preserve"> Update!O690</f>
        <v>0</v>
      </c>
      <c r="P275" s="401">
        <f xml:space="preserve"> Update!P690</f>
        <v>0</v>
      </c>
      <c r="Q275" s="401">
        <f xml:space="preserve"> Update!Q690</f>
        <v>0</v>
      </c>
      <c r="R275" s="192"/>
    </row>
    <row r="276" spans="1:18" hidden="1" outlineLevel="1">
      <c r="A276" s="306"/>
      <c r="B276" s="307"/>
      <c r="C276" s="308"/>
      <c r="D276" s="250"/>
      <c r="E276" s="309"/>
      <c r="F276" s="310"/>
      <c r="G276" s="310"/>
      <c r="H276" s="310"/>
      <c r="I276" s="310"/>
      <c r="J276" s="310"/>
      <c r="K276" s="310"/>
      <c r="L276" s="310"/>
      <c r="M276" s="310"/>
      <c r="N276" s="310"/>
      <c r="O276" s="310"/>
      <c r="P276" s="310"/>
      <c r="Q276" s="310"/>
      <c r="R276" s="192"/>
    </row>
    <row r="277" spans="1:18" s="310" customFormat="1" hidden="1" outlineLevel="1" collapsed="1">
      <c r="A277" s="306"/>
      <c r="B277" s="85" t="s">
        <v>1348</v>
      </c>
      <c r="C277" s="308"/>
      <c r="D277" s="250"/>
      <c r="E277" s="309"/>
      <c r="R277" s="240"/>
    </row>
    <row r="278" spans="1:18" s="310" customFormat="1" hidden="1" outlineLevel="2">
      <c r="A278" s="306"/>
      <c r="B278" s="85"/>
      <c r="C278" s="308"/>
      <c r="D278" s="250"/>
      <c r="E278" s="309"/>
      <c r="R278" s="240"/>
    </row>
    <row r="279" spans="1:18" s="187" customFormat="1" hidden="1" outlineLevel="2">
      <c r="A279" s="183"/>
      <c r="B279" s="158"/>
      <c r="C279" s="185"/>
      <c r="D279" s="239"/>
      <c r="E279" s="181" t="str">
        <f xml:space="preserve"> Inp!E$206</f>
        <v>Regulatory equity notional (PR19FD)</v>
      </c>
      <c r="F279" s="181">
        <f xml:space="preserve"> Inp!F$206</f>
        <v>0</v>
      </c>
      <c r="G279" s="181" t="str">
        <f xml:space="preserve"> Inp!G$206</f>
        <v>%</v>
      </c>
      <c r="H279" s="181">
        <f xml:space="preserve"> Inp!H$206</f>
        <v>0</v>
      </c>
      <c r="I279" s="181">
        <f xml:space="preserve"> Inp!I$206</f>
        <v>0</v>
      </c>
      <c r="J279" s="291">
        <f xml:space="preserve"> Inp!J$206</f>
        <v>0</v>
      </c>
      <c r="K279" s="291">
        <f xml:space="preserve"> Inp!K$206</f>
        <v>0</v>
      </c>
      <c r="L279" s="291">
        <f xml:space="preserve"> Inp!L$206</f>
        <v>0</v>
      </c>
      <c r="M279" s="291">
        <f xml:space="preserve"> Inp!M$206</f>
        <v>0.4</v>
      </c>
      <c r="N279" s="291">
        <f xml:space="preserve"> Inp!N$206</f>
        <v>0.4</v>
      </c>
      <c r="O279" s="291">
        <f xml:space="preserve"> Inp!O$206</f>
        <v>0.4</v>
      </c>
      <c r="P279" s="291">
        <f xml:space="preserve"> Inp!P$206</f>
        <v>0.4</v>
      </c>
      <c r="Q279" s="291">
        <f xml:space="preserve"> Inp!Q$206</f>
        <v>0.4</v>
      </c>
    </row>
    <row r="280" spans="1:18" s="161" customFormat="1" hidden="1" outlineLevel="2">
      <c r="A280" s="157"/>
      <c r="B280" s="158"/>
      <c r="C280" s="159"/>
      <c r="D280" s="250"/>
      <c r="E280" s="155" t="str">
        <f xml:space="preserve"> Update!E715</f>
        <v>Notional regulated equity - BR - real (2017-18 prices)</v>
      </c>
      <c r="F280" s="401">
        <f xml:space="preserve"> Update!F715</f>
        <v>0</v>
      </c>
      <c r="G280" s="401" t="str">
        <f xml:space="preserve"> Update!G715</f>
        <v>£m</v>
      </c>
      <c r="H280" s="401">
        <f xml:space="preserve"> Update!H715</f>
        <v>0</v>
      </c>
      <c r="I280" s="401">
        <f xml:space="preserve"> Update!I715</f>
        <v>0</v>
      </c>
      <c r="J280" s="401">
        <f xml:space="preserve"> Update!J715</f>
        <v>0</v>
      </c>
      <c r="K280" s="401">
        <f xml:space="preserve"> Update!K715</f>
        <v>0</v>
      </c>
      <c r="L280" s="401">
        <f xml:space="preserve"> Update!L715</f>
        <v>0</v>
      </c>
      <c r="M280" s="401">
        <f xml:space="preserve"> Update!M715</f>
        <v>174.15693731511945</v>
      </c>
      <c r="N280" s="401">
        <f xml:space="preserve"> Update!N715</f>
        <v>174.31303677208018</v>
      </c>
      <c r="O280" s="401">
        <f xml:space="preserve"> Update!O715</f>
        <v>0</v>
      </c>
      <c r="P280" s="401">
        <f xml:space="preserve"> Update!P715</f>
        <v>0</v>
      </c>
      <c r="Q280" s="401">
        <f xml:space="preserve"> Update!Q715</f>
        <v>0</v>
      </c>
      <c r="R280" s="187"/>
    </row>
    <row r="281" spans="1:18" s="310" customFormat="1" hidden="1" outlineLevel="1">
      <c r="A281" s="306"/>
      <c r="B281" s="307"/>
      <c r="C281" s="308"/>
      <c r="D281" s="250"/>
      <c r="E281" s="309"/>
      <c r="F281" s="309"/>
      <c r="G281" s="309"/>
      <c r="H281" s="309"/>
      <c r="I281" s="309"/>
      <c r="J281" s="309"/>
      <c r="K281" s="309"/>
      <c r="L281" s="309"/>
      <c r="M281" s="309"/>
      <c r="N281" s="309"/>
      <c r="O281" s="309"/>
      <c r="P281" s="309"/>
      <c r="Q281" s="309"/>
      <c r="R281" s="240"/>
    </row>
    <row r="282" spans="1:18" s="310" customFormat="1" hidden="1" outlineLevel="1" collapsed="1">
      <c r="A282" s="306"/>
      <c r="B282" s="304" t="s">
        <v>1349</v>
      </c>
      <c r="C282" s="308"/>
      <c r="D282" s="250"/>
      <c r="E282" s="309"/>
      <c r="F282" s="309"/>
      <c r="G282" s="309"/>
      <c r="H282" s="309"/>
      <c r="I282" s="309"/>
      <c r="J282" s="309"/>
      <c r="K282" s="309"/>
      <c r="L282" s="309"/>
      <c r="M282" s="309"/>
      <c r="N282" s="309"/>
      <c r="O282" s="309"/>
      <c r="P282" s="309"/>
      <c r="Q282" s="309"/>
      <c r="R282" s="240"/>
    </row>
    <row r="283" spans="1:18" s="310" customFormat="1" hidden="1" outlineLevel="2">
      <c r="A283" s="306"/>
      <c r="B283" s="304"/>
      <c r="C283" s="308"/>
      <c r="D283" s="250"/>
      <c r="E283" s="309"/>
      <c r="F283" s="309"/>
      <c r="G283" s="309"/>
      <c r="H283" s="309"/>
      <c r="I283" s="309"/>
      <c r="J283" s="309"/>
      <c r="K283" s="309"/>
      <c r="L283" s="309"/>
      <c r="M283" s="309"/>
      <c r="N283" s="309"/>
      <c r="O283" s="309"/>
      <c r="P283" s="309"/>
      <c r="Q283" s="309"/>
      <c r="R283" s="240"/>
    </row>
    <row r="284" spans="1:18" s="187" customFormat="1" hidden="1" outlineLevel="2">
      <c r="A284" s="183"/>
      <c r="B284" s="158"/>
      <c r="C284" s="185"/>
      <c r="D284" s="239"/>
      <c r="E284" s="181" t="str">
        <f xml:space="preserve"> Inp!E$214</f>
        <v>Regulatory equity actual</v>
      </c>
      <c r="F284" s="181">
        <f xml:space="preserve"> Inp!F$214</f>
        <v>0</v>
      </c>
      <c r="G284" s="181" t="str">
        <f xml:space="preserve"> Inp!G$214</f>
        <v>%</v>
      </c>
      <c r="H284" s="181">
        <f xml:space="preserve"> Inp!H$214</f>
        <v>0</v>
      </c>
      <c r="I284" s="181">
        <f xml:space="preserve"> Inp!I$214</f>
        <v>0</v>
      </c>
      <c r="J284" s="291">
        <f xml:space="preserve"> Inp!J$214</f>
        <v>0</v>
      </c>
      <c r="K284" s="291">
        <f xml:space="preserve"> Inp!K$214</f>
        <v>0</v>
      </c>
      <c r="L284" s="291">
        <f xml:space="preserve"> Inp!L$214</f>
        <v>0</v>
      </c>
      <c r="M284" s="291">
        <f xml:space="preserve"> Inp!M$214</f>
        <v>0.33494999999999997</v>
      </c>
      <c r="N284" s="291">
        <f xml:space="preserve"> Inp!N$214</f>
        <v>0</v>
      </c>
      <c r="O284" s="291">
        <f xml:space="preserve"> Inp!O$214</f>
        <v>0</v>
      </c>
      <c r="P284" s="291">
        <f xml:space="preserve"> Inp!P$214</f>
        <v>0</v>
      </c>
      <c r="Q284" s="291">
        <f xml:space="preserve"> Inp!Q$214</f>
        <v>0</v>
      </c>
    </row>
    <row r="285" spans="1:18" s="161" customFormat="1" hidden="1" outlineLevel="2">
      <c r="A285" s="157"/>
      <c r="B285" s="158"/>
      <c r="C285" s="159"/>
      <c r="D285" s="250"/>
      <c r="E285" s="155" t="str">
        <f xml:space="preserve"> Update!E723</f>
        <v>Actual regulated equity - BR - real (2017-18 prices)</v>
      </c>
      <c r="F285" s="401">
        <f xml:space="preserve"> Update!F723</f>
        <v>0</v>
      </c>
      <c r="G285" s="401" t="str">
        <f xml:space="preserve"> Update!G723</f>
        <v>£m</v>
      </c>
      <c r="H285" s="401">
        <f xml:space="preserve"> Update!H723</f>
        <v>0</v>
      </c>
      <c r="I285" s="401">
        <f xml:space="preserve"> Update!I723</f>
        <v>0</v>
      </c>
      <c r="J285" s="401">
        <f xml:space="preserve"> Update!J723</f>
        <v>0</v>
      </c>
      <c r="K285" s="401">
        <f xml:space="preserve"> Update!K723</f>
        <v>0</v>
      </c>
      <c r="L285" s="401">
        <f xml:space="preserve"> Update!L723</f>
        <v>0</v>
      </c>
      <c r="M285" s="401">
        <f xml:space="preserve"> Update!M723</f>
        <v>145.83466538424813</v>
      </c>
      <c r="N285" s="401">
        <f xml:space="preserve"> Update!N723</f>
        <v>0</v>
      </c>
      <c r="O285" s="401">
        <f xml:space="preserve"> Update!O723</f>
        <v>0</v>
      </c>
      <c r="P285" s="401">
        <f xml:space="preserve"> Update!P723</f>
        <v>0</v>
      </c>
      <c r="Q285" s="401">
        <f xml:space="preserve"> Update!Q723</f>
        <v>0</v>
      </c>
      <c r="R285" s="187"/>
    </row>
    <row r="286" spans="1:18" s="161" customFormat="1" hidden="1" outlineLevel="1">
      <c r="A286" s="157"/>
      <c r="B286" s="158"/>
      <c r="C286" s="159"/>
      <c r="D286" s="250"/>
      <c r="E286" s="155"/>
      <c r="F286" s="401"/>
      <c r="G286" s="401"/>
      <c r="H286" s="401"/>
      <c r="I286" s="401"/>
      <c r="J286" s="401"/>
      <c r="K286" s="401"/>
      <c r="L286" s="401"/>
      <c r="M286" s="401"/>
      <c r="N286" s="401"/>
      <c r="O286" s="401"/>
      <c r="P286" s="401"/>
      <c r="Q286" s="401"/>
      <c r="R286" s="187"/>
    </row>
    <row r="287" spans="1:18" s="240" customFormat="1" hidden="1" outlineLevel="1" collapsed="1">
      <c r="A287" s="237"/>
      <c r="B287" s="304" t="s">
        <v>1350</v>
      </c>
      <c r="C287" s="238"/>
      <c r="D287" s="239"/>
      <c r="E287" s="196"/>
      <c r="F287" s="196"/>
      <c r="G287" s="196"/>
      <c r="H287" s="196"/>
      <c r="I287" s="196"/>
      <c r="J287" s="196"/>
      <c r="K287" s="196"/>
      <c r="L287" s="196"/>
      <c r="M287" s="196"/>
      <c r="N287" s="196"/>
      <c r="O287" s="196"/>
      <c r="P287" s="196"/>
      <c r="Q287" s="196"/>
    </row>
    <row r="288" spans="1:18" s="240" customFormat="1" hidden="1" outlineLevel="2">
      <c r="A288" s="237"/>
      <c r="B288" s="241"/>
      <c r="C288" s="238"/>
      <c r="D288" s="239"/>
      <c r="E288" s="196"/>
      <c r="F288" s="196"/>
      <c r="G288" s="196"/>
      <c r="H288" s="267"/>
      <c r="I288" s="267"/>
      <c r="J288" s="267"/>
      <c r="K288" s="267"/>
      <c r="L288" s="267"/>
      <c r="M288" s="267"/>
      <c r="N288" s="267"/>
      <c r="O288" s="267"/>
      <c r="P288" s="267"/>
      <c r="Q288" s="267"/>
    </row>
    <row r="289" spans="1:20" s="187" customFormat="1" hidden="1" outlineLevel="2">
      <c r="A289" s="183"/>
      <c r="B289" s="216"/>
      <c r="C289" s="185"/>
      <c r="D289" s="186"/>
      <c r="E289" s="181" t="str">
        <f xml:space="preserve"> Update!E$742</f>
        <v>Annual RCV indexation - BR</v>
      </c>
      <c r="F289" s="181">
        <f xml:space="preserve"> Update!F$742</f>
        <v>0</v>
      </c>
      <c r="G289" s="181" t="str">
        <f xml:space="preserve"> Update!G$742</f>
        <v>%</v>
      </c>
      <c r="H289" s="291">
        <f xml:space="preserve"> Update!H$742</f>
        <v>0</v>
      </c>
      <c r="I289" s="291">
        <f xml:space="preserve"> Update!I$742</f>
        <v>0</v>
      </c>
      <c r="J289" s="291">
        <f xml:space="preserve"> Update!J$742</f>
        <v>0</v>
      </c>
      <c r="K289" s="291">
        <f xml:space="preserve"> Update!K$742</f>
        <v>0</v>
      </c>
      <c r="L289" s="291">
        <f xml:space="preserve"> Update!L$742</f>
        <v>0</v>
      </c>
      <c r="M289" s="291">
        <f xml:space="preserve"> Update!M$742</f>
        <v>1.0470923567005519E-2</v>
      </c>
      <c r="N289" s="291">
        <f xml:space="preserve"> Update!N$742</f>
        <v>6.7145924850475325E-2</v>
      </c>
      <c r="O289" s="291">
        <f xml:space="preserve"> Update!O$742</f>
        <v>0</v>
      </c>
      <c r="P289" s="291">
        <f xml:space="preserve"> Update!P$742</f>
        <v>0</v>
      </c>
      <c r="Q289" s="291">
        <f xml:space="preserve"> Update!Q$742</f>
        <v>0</v>
      </c>
    </row>
    <row r="290" spans="1:20" s="161" customFormat="1" hidden="1" outlineLevel="1">
      <c r="A290" s="157"/>
      <c r="B290" s="158"/>
      <c r="C290" s="159"/>
      <c r="D290" s="250"/>
      <c r="E290" s="155"/>
      <c r="F290" s="155"/>
      <c r="G290" s="155"/>
      <c r="H290" s="155"/>
      <c r="I290" s="155"/>
      <c r="J290" s="155"/>
      <c r="K290" s="155"/>
      <c r="L290" s="155"/>
      <c r="M290" s="155"/>
      <c r="N290" s="155"/>
      <c r="O290" s="155"/>
      <c r="P290" s="155"/>
      <c r="Q290" s="155"/>
      <c r="R290" s="187"/>
    </row>
    <row r="291" spans="1:20">
      <c r="A291" s="306"/>
      <c r="B291" s="307"/>
      <c r="C291" s="308"/>
      <c r="D291" s="250"/>
      <c r="E291" s="309"/>
      <c r="F291" s="310"/>
      <c r="G291" s="310"/>
      <c r="H291" s="310"/>
      <c r="I291" s="310"/>
      <c r="J291" s="310"/>
      <c r="K291" s="310"/>
      <c r="L291" s="310"/>
      <c r="M291" s="310"/>
      <c r="N291" s="310"/>
      <c r="O291" s="310"/>
      <c r="P291" s="310"/>
      <c r="Q291" s="310"/>
      <c r="R291" s="192"/>
    </row>
    <row r="292" spans="1:20" collapsed="1">
      <c r="A292" s="33" t="s">
        <v>1351</v>
      </c>
      <c r="B292" s="33"/>
      <c r="C292" s="33"/>
      <c r="D292" s="386"/>
      <c r="E292" s="33"/>
      <c r="F292" s="33"/>
      <c r="G292" s="33"/>
      <c r="H292" s="33"/>
      <c r="I292" s="33"/>
      <c r="J292" s="33"/>
      <c r="K292" s="33"/>
      <c r="L292" s="33"/>
      <c r="M292" s="33"/>
      <c r="N292" s="33"/>
      <c r="O292" s="33"/>
      <c r="P292" s="33"/>
      <c r="Q292" s="33"/>
      <c r="R292" s="192"/>
    </row>
    <row r="293" spans="1:20" s="310" customFormat="1" hidden="1" outlineLevel="1">
      <c r="A293" s="22"/>
      <c r="B293" s="23"/>
      <c r="C293" s="24"/>
      <c r="D293" s="387"/>
      <c r="E293" s="8"/>
      <c r="F293" s="406"/>
      <c r="G293" s="406"/>
      <c r="H293" s="406"/>
      <c r="I293" s="407"/>
      <c r="J293" s="407"/>
      <c r="K293" s="407"/>
      <c r="L293" s="407"/>
      <c r="M293" s="407"/>
      <c r="N293" s="407"/>
      <c r="O293" s="407"/>
      <c r="P293" s="407"/>
      <c r="Q293" s="407"/>
      <c r="R293" s="224"/>
      <c r="S293" s="224"/>
      <c r="T293" s="224"/>
    </row>
    <row r="294" spans="1:20" hidden="1" outlineLevel="1">
      <c r="A294" s="306"/>
      <c r="B294" s="307" t="s">
        <v>1352</v>
      </c>
      <c r="C294" s="308"/>
      <c r="D294" s="250"/>
      <c r="E294" s="309"/>
      <c r="F294" s="397"/>
      <c r="G294" s="397"/>
      <c r="H294" s="397"/>
      <c r="I294" s="397"/>
      <c r="J294" s="397"/>
      <c r="K294" s="397"/>
      <c r="L294" s="397"/>
      <c r="M294" s="397"/>
      <c r="N294" s="397"/>
      <c r="O294" s="397"/>
      <c r="P294" s="397"/>
      <c r="Q294" s="397"/>
      <c r="R294" s="192"/>
    </row>
    <row r="295" spans="1:20" hidden="1" outlineLevel="1">
      <c r="A295" s="306"/>
      <c r="B295" s="307"/>
      <c r="C295" s="308"/>
      <c r="D295" s="250"/>
      <c r="E295" s="309"/>
      <c r="F295" s="397"/>
      <c r="G295" s="397"/>
      <c r="H295" s="397"/>
      <c r="I295" s="397"/>
      <c r="J295" s="397"/>
      <c r="K295" s="397"/>
      <c r="L295" s="397"/>
      <c r="M295" s="397"/>
      <c r="N295" s="397"/>
      <c r="O295" s="397"/>
      <c r="P295" s="397"/>
      <c r="Q295" s="397"/>
      <c r="R295" s="192"/>
    </row>
    <row r="296" spans="1:20" s="192" customFormat="1" hidden="1" outlineLevel="1">
      <c r="A296" s="237"/>
      <c r="B296" s="241"/>
      <c r="C296" s="238"/>
      <c r="D296" s="239"/>
      <c r="E296" s="181" t="str">
        <f xml:space="preserve"> Update!E860</f>
        <v>Total Opening RCV - DMMY - nominal (year end prices)</v>
      </c>
      <c r="F296" s="404">
        <f xml:space="preserve"> Update!F860</f>
        <v>0</v>
      </c>
      <c r="G296" s="404" t="str">
        <f xml:space="preserve"> Update!G860</f>
        <v>£m</v>
      </c>
      <c r="H296" s="404">
        <f xml:space="preserve"> Update!H860</f>
        <v>0</v>
      </c>
      <c r="I296" s="404">
        <f xml:space="preserve"> Update!I860</f>
        <v>0</v>
      </c>
      <c r="J296" s="404">
        <f xml:space="preserve"> Update!J860</f>
        <v>0</v>
      </c>
      <c r="K296" s="404">
        <f xml:space="preserve"> Update!K860</f>
        <v>0</v>
      </c>
      <c r="L296" s="404">
        <f xml:space="preserve"> Update!L860</f>
        <v>0</v>
      </c>
      <c r="M296" s="404">
        <f xml:space="preserve"> Update!M860</f>
        <v>0</v>
      </c>
      <c r="N296" s="404">
        <f xml:space="preserve"> Update!N860</f>
        <v>0</v>
      </c>
      <c r="O296" s="404">
        <f xml:space="preserve"> Update!O860</f>
        <v>0</v>
      </c>
      <c r="P296" s="404">
        <f xml:space="preserve"> Update!P860</f>
        <v>0</v>
      </c>
      <c r="Q296" s="404">
        <f xml:space="preserve"> Update!Q860</f>
        <v>0</v>
      </c>
    </row>
    <row r="297" spans="1:20" s="398" customFormat="1" hidden="1" outlineLevel="1">
      <c r="A297" s="237"/>
      <c r="B297" s="241"/>
      <c r="C297" s="238"/>
      <c r="D297" s="239" t="s">
        <v>719</v>
      </c>
      <c r="E297" s="181" t="str">
        <f xml:space="preserve"> Update!E861</f>
        <v>Total Indexation - DMMY - nominal (year end prices)</v>
      </c>
      <c r="F297" s="404">
        <f xml:space="preserve"> Update!F861</f>
        <v>0</v>
      </c>
      <c r="G297" s="404" t="str">
        <f xml:space="preserve"> Update!G861</f>
        <v>£m</v>
      </c>
      <c r="H297" s="404">
        <f xml:space="preserve"> Update!H861</f>
        <v>0</v>
      </c>
      <c r="I297" s="404">
        <f xml:space="preserve"> Update!I861</f>
        <v>0</v>
      </c>
      <c r="J297" s="404">
        <f xml:space="preserve"> Update!J861</f>
        <v>0</v>
      </c>
      <c r="K297" s="404">
        <f xml:space="preserve"> Update!K861</f>
        <v>0</v>
      </c>
      <c r="L297" s="404">
        <f xml:space="preserve"> Update!L861</f>
        <v>0</v>
      </c>
      <c r="M297" s="404">
        <f xml:space="preserve"> Update!M861</f>
        <v>0</v>
      </c>
      <c r="N297" s="404">
        <f xml:space="preserve"> Update!N861</f>
        <v>0</v>
      </c>
      <c r="O297" s="404">
        <f xml:space="preserve"> Update!O861</f>
        <v>0</v>
      </c>
      <c r="P297" s="404">
        <f xml:space="preserve"> Update!P861</f>
        <v>0</v>
      </c>
      <c r="Q297" s="404">
        <f xml:space="preserve"> Update!Q861</f>
        <v>0</v>
      </c>
    </row>
    <row r="298" spans="1:20" s="398" customFormat="1" hidden="1" outlineLevel="1">
      <c r="A298" s="237"/>
      <c r="B298" s="241"/>
      <c r="C298" s="238"/>
      <c r="D298" s="239" t="s">
        <v>719</v>
      </c>
      <c r="E298" s="181" t="str">
        <f xml:space="preserve"> Update!E862</f>
        <v>Total Non-PAYG totex additions - DMMY - nominal (year end prices)</v>
      </c>
      <c r="F298" s="404">
        <f xml:space="preserve"> Update!F862</f>
        <v>0</v>
      </c>
      <c r="G298" s="404" t="str">
        <f xml:space="preserve"> Update!G862</f>
        <v>£m</v>
      </c>
      <c r="H298" s="404">
        <f xml:space="preserve"> Update!H862</f>
        <v>0</v>
      </c>
      <c r="I298" s="404">
        <f xml:space="preserve"> Update!I862</f>
        <v>0</v>
      </c>
      <c r="J298" s="404">
        <f xml:space="preserve"> Update!J862</f>
        <v>0</v>
      </c>
      <c r="K298" s="404">
        <f xml:space="preserve"> Update!K862</f>
        <v>0</v>
      </c>
      <c r="L298" s="404">
        <f xml:space="preserve"> Update!L862</f>
        <v>0</v>
      </c>
      <c r="M298" s="404">
        <f xml:space="preserve"> Update!M862</f>
        <v>0</v>
      </c>
      <c r="N298" s="404">
        <f xml:space="preserve"> Update!N862</f>
        <v>0</v>
      </c>
      <c r="O298" s="404">
        <f xml:space="preserve"> Update!O862</f>
        <v>0</v>
      </c>
      <c r="P298" s="404">
        <f xml:space="preserve"> Update!P862</f>
        <v>0</v>
      </c>
      <c r="Q298" s="404">
        <f xml:space="preserve"> Update!Q862</f>
        <v>0</v>
      </c>
    </row>
    <row r="299" spans="1:20" s="398" customFormat="1" hidden="1" outlineLevel="1">
      <c r="A299" s="237"/>
      <c r="B299" s="241"/>
      <c r="C299" s="238"/>
      <c r="D299" s="239" t="s">
        <v>631</v>
      </c>
      <c r="E299" s="181" t="str">
        <f xml:space="preserve"> Update!E863</f>
        <v>Total RCV run-off - DMMY - nominal (year end prices)</v>
      </c>
      <c r="F299" s="404">
        <f xml:space="preserve"> Update!F863</f>
        <v>0</v>
      </c>
      <c r="G299" s="404" t="str">
        <f xml:space="preserve"> Update!G863</f>
        <v>£m</v>
      </c>
      <c r="H299" s="404">
        <f xml:space="preserve"> Update!H863</f>
        <v>0</v>
      </c>
      <c r="I299" s="404">
        <f xml:space="preserve"> Update!I863</f>
        <v>0</v>
      </c>
      <c r="J299" s="404">
        <f xml:space="preserve"> Update!J863</f>
        <v>0</v>
      </c>
      <c r="K299" s="404">
        <f xml:space="preserve"> Update!K863</f>
        <v>0</v>
      </c>
      <c r="L299" s="404">
        <f xml:space="preserve"> Update!L863</f>
        <v>0</v>
      </c>
      <c r="M299" s="404">
        <f xml:space="preserve"> Update!M863</f>
        <v>0</v>
      </c>
      <c r="N299" s="404">
        <f xml:space="preserve"> Update!N863</f>
        <v>0</v>
      </c>
      <c r="O299" s="404">
        <f xml:space="preserve"> Update!O863</f>
        <v>0</v>
      </c>
      <c r="P299" s="404">
        <f xml:space="preserve"> Update!P863</f>
        <v>0</v>
      </c>
      <c r="Q299" s="404">
        <f xml:space="preserve"> Update!Q863</f>
        <v>0</v>
      </c>
    </row>
    <row r="300" spans="1:20" s="398" customFormat="1" hidden="1" outlineLevel="1">
      <c r="A300" s="237"/>
      <c r="B300" s="241"/>
      <c r="C300" s="238"/>
      <c r="D300" s="239" t="s">
        <v>631</v>
      </c>
      <c r="E300" s="181" t="str">
        <f xml:space="preserve"> Update!E864</f>
        <v>Total Other adjustments - DMMY - nominal (year end prices)</v>
      </c>
      <c r="F300" s="404">
        <f xml:space="preserve"> Update!F864</f>
        <v>0</v>
      </c>
      <c r="G300" s="404" t="str">
        <f xml:space="preserve"> Update!G864</f>
        <v>£m</v>
      </c>
      <c r="H300" s="404">
        <f xml:space="preserve"> Update!H864</f>
        <v>0</v>
      </c>
      <c r="I300" s="404">
        <f xml:space="preserve"> Update!I864</f>
        <v>0</v>
      </c>
      <c r="J300" s="404">
        <f xml:space="preserve"> Update!J864</f>
        <v>0</v>
      </c>
      <c r="K300" s="404">
        <f xml:space="preserve"> Update!K864</f>
        <v>0</v>
      </c>
      <c r="L300" s="404">
        <f xml:space="preserve"> Update!L864</f>
        <v>0</v>
      </c>
      <c r="M300" s="404">
        <f xml:space="preserve"> Update!M864</f>
        <v>0</v>
      </c>
      <c r="N300" s="404">
        <f xml:space="preserve"> Update!N864</f>
        <v>0</v>
      </c>
      <c r="O300" s="404">
        <f xml:space="preserve"> Update!O864</f>
        <v>0</v>
      </c>
      <c r="P300" s="404">
        <f xml:space="preserve"> Update!P864</f>
        <v>0</v>
      </c>
      <c r="Q300" s="404">
        <f xml:space="preserve"> Update!Q864</f>
        <v>0</v>
      </c>
    </row>
    <row r="301" spans="1:20" s="192" customFormat="1" hidden="1" outlineLevel="1">
      <c r="A301" s="237"/>
      <c r="B301" s="241"/>
      <c r="C301" s="238"/>
      <c r="D301" s="239"/>
      <c r="E301" s="181" t="str">
        <f xml:space="preserve"> Update!E865</f>
        <v>Total Closing RCV - DMMY - nominal (year end prices)</v>
      </c>
      <c r="F301" s="404">
        <f xml:space="preserve"> Update!F865</f>
        <v>0</v>
      </c>
      <c r="G301" s="404" t="str">
        <f xml:space="preserve"> Update!G865</f>
        <v>£m</v>
      </c>
      <c r="H301" s="404">
        <f xml:space="preserve"> Update!H865</f>
        <v>0</v>
      </c>
      <c r="I301" s="404">
        <f xml:space="preserve"> Update!I865</f>
        <v>0</v>
      </c>
      <c r="J301" s="404">
        <f xml:space="preserve"> Update!J865</f>
        <v>0</v>
      </c>
      <c r="K301" s="404">
        <f xml:space="preserve"> Update!K865</f>
        <v>0</v>
      </c>
      <c r="L301" s="404">
        <f xml:space="preserve"> Update!L865</f>
        <v>0</v>
      </c>
      <c r="M301" s="404">
        <f xml:space="preserve"> Update!M865</f>
        <v>0</v>
      </c>
      <c r="N301" s="404">
        <f xml:space="preserve"> Update!N865</f>
        <v>0</v>
      </c>
      <c r="O301" s="404">
        <f xml:space="preserve"> Update!O865</f>
        <v>0</v>
      </c>
      <c r="P301" s="404">
        <f xml:space="preserve"> Update!P865</f>
        <v>0</v>
      </c>
      <c r="Q301" s="404">
        <f xml:space="preserve"> Update!Q865</f>
        <v>0</v>
      </c>
    </row>
    <row r="302" spans="1:20" s="512" customFormat="1" hidden="1" outlineLevel="1">
      <c r="A302" s="514"/>
      <c r="B302" s="515"/>
      <c r="C302" s="516"/>
      <c r="D302" s="510"/>
      <c r="E302" s="517"/>
      <c r="F302" s="518"/>
      <c r="G302" s="518"/>
      <c r="H302" s="518"/>
      <c r="I302" s="518"/>
      <c r="J302" s="518"/>
      <c r="K302" s="518"/>
      <c r="L302" s="518"/>
      <c r="M302" s="520"/>
      <c r="N302" s="520"/>
      <c r="O302" s="520"/>
      <c r="P302" s="518"/>
      <c r="Q302" s="518"/>
      <c r="R302" s="513"/>
    </row>
    <row r="303" spans="1:20" s="512" customFormat="1" hidden="1" outlineLevel="1" collapsed="1">
      <c r="A303" s="306"/>
      <c r="B303" s="307" t="s">
        <v>1353</v>
      </c>
      <c r="C303" s="308"/>
      <c r="D303" s="250"/>
      <c r="E303" s="309"/>
      <c r="F303" s="397"/>
      <c r="G303" s="397"/>
      <c r="H303" s="397"/>
      <c r="I303" s="397"/>
      <c r="J303" s="397"/>
      <c r="K303" s="397"/>
      <c r="L303" s="398"/>
      <c r="M303" s="398"/>
      <c r="N303" s="398"/>
      <c r="O303" s="398"/>
      <c r="P303" s="397"/>
      <c r="Q303" s="397"/>
      <c r="R303" s="513"/>
    </row>
    <row r="304" spans="1:20" hidden="1" outlineLevel="2">
      <c r="A304" s="306"/>
      <c r="B304" s="307" t="s">
        <v>1354</v>
      </c>
      <c r="C304" s="308"/>
      <c r="D304" s="250"/>
      <c r="E304" s="309"/>
      <c r="F304" s="397"/>
      <c r="G304" s="397"/>
      <c r="H304" s="397"/>
      <c r="I304" s="397"/>
      <c r="J304" s="397"/>
      <c r="K304" s="397"/>
      <c r="L304" s="398"/>
      <c r="M304" s="398"/>
      <c r="N304" s="398"/>
      <c r="O304" s="398"/>
      <c r="P304" s="397"/>
      <c r="Q304" s="397"/>
      <c r="R304" s="192"/>
    </row>
    <row r="305" spans="1:18" hidden="1" outlineLevel="2">
      <c r="A305" s="306"/>
      <c r="B305" s="307"/>
      <c r="C305" s="308"/>
      <c r="D305" s="250"/>
      <c r="E305" s="309"/>
      <c r="F305" s="397"/>
      <c r="G305" s="397"/>
      <c r="H305" s="397"/>
      <c r="I305" s="397"/>
      <c r="J305" s="397"/>
      <c r="K305" s="397"/>
      <c r="L305" s="398"/>
      <c r="M305" s="398"/>
      <c r="N305" s="398"/>
      <c r="O305" s="397"/>
      <c r="P305" s="397"/>
      <c r="Q305" s="397"/>
      <c r="R305" s="192"/>
    </row>
    <row r="306" spans="1:18" hidden="1" outlineLevel="2">
      <c r="A306" s="364"/>
      <c r="B306" s="218"/>
      <c r="C306" s="365"/>
      <c r="D306" s="222"/>
      <c r="E306" s="366" t="str">
        <f xml:space="preserve"> Update!E843</f>
        <v>Opening RCV (RPI inflated RCV) balance BEG - DMMY - nominal (year end prices)</v>
      </c>
      <c r="F306" s="395">
        <f xml:space="preserve"> Update!F843</f>
        <v>0</v>
      </c>
      <c r="G306" s="395" t="str">
        <f xml:space="preserve"> Update!G843</f>
        <v>£m</v>
      </c>
      <c r="H306" s="395">
        <f xml:space="preserve"> Update!H843</f>
        <v>0</v>
      </c>
      <c r="I306" s="395">
        <f xml:space="preserve"> Update!I843</f>
        <v>0</v>
      </c>
      <c r="J306" s="395">
        <f xml:space="preserve"> Update!J843</f>
        <v>0</v>
      </c>
      <c r="K306" s="395">
        <f xml:space="preserve"> Update!K843</f>
        <v>0</v>
      </c>
      <c r="L306" s="395">
        <f xml:space="preserve"> Update!L843</f>
        <v>0</v>
      </c>
      <c r="M306" s="395">
        <f xml:space="preserve"> Update!M843</f>
        <v>0</v>
      </c>
      <c r="N306" s="395">
        <f xml:space="preserve"> Update!N843</f>
        <v>0</v>
      </c>
      <c r="O306" s="395">
        <f xml:space="preserve"> Update!O843</f>
        <v>0</v>
      </c>
      <c r="P306" s="395">
        <f xml:space="preserve"> Update!P843</f>
        <v>0</v>
      </c>
      <c r="Q306" s="395">
        <f xml:space="preserve"> Update!Q843</f>
        <v>0</v>
      </c>
      <c r="R306" s="192"/>
    </row>
    <row r="307" spans="1:18" s="192" customFormat="1" hidden="1" outlineLevel="2">
      <c r="A307" s="364"/>
      <c r="B307" s="218"/>
      <c r="C307" s="365"/>
      <c r="D307" s="222" t="s">
        <v>719</v>
      </c>
      <c r="E307" s="366" t="str">
        <f xml:space="preserve"> Update!E844</f>
        <v>Indexation on RCV - CPI(H) + RPI wedge bf balance - DMMY - nominal (year end prices)</v>
      </c>
      <c r="F307" s="366">
        <f xml:space="preserve"> Update!F844</f>
        <v>0</v>
      </c>
      <c r="G307" s="366" t="str">
        <f xml:space="preserve"> Update!G844</f>
        <v>£m</v>
      </c>
      <c r="H307" s="366">
        <f xml:space="preserve"> Update!H844</f>
        <v>0</v>
      </c>
      <c r="I307" s="366">
        <f xml:space="preserve"> Update!I844</f>
        <v>0</v>
      </c>
      <c r="J307" s="395">
        <f xml:space="preserve"> Update!J844</f>
        <v>0</v>
      </c>
      <c r="K307" s="395">
        <f xml:space="preserve"> Update!K844</f>
        <v>0</v>
      </c>
      <c r="L307" s="395">
        <f xml:space="preserve"> Update!L844</f>
        <v>0</v>
      </c>
      <c r="M307" s="395">
        <f xml:space="preserve"> Update!M844</f>
        <v>0</v>
      </c>
      <c r="N307" s="395">
        <f xml:space="preserve"> Update!N844</f>
        <v>0</v>
      </c>
      <c r="O307" s="395">
        <f xml:space="preserve"> Update!O844</f>
        <v>0</v>
      </c>
      <c r="P307" s="395">
        <f xml:space="preserve"> Update!P844</f>
        <v>0</v>
      </c>
      <c r="Q307" s="395">
        <f xml:space="preserve"> Update!Q844</f>
        <v>0</v>
      </c>
    </row>
    <row r="308" spans="1:18" hidden="1" outlineLevel="2">
      <c r="A308" s="364"/>
      <c r="B308" s="218"/>
      <c r="C308" s="365"/>
      <c r="D308" s="222" t="s">
        <v>631</v>
      </c>
      <c r="E308" s="366" t="str">
        <f xml:space="preserve"> Update!E845</f>
        <v>RCV - CPI(H) + RPI wedge bf depreciation - DMMY - nominal (year end prices)</v>
      </c>
      <c r="F308" s="395">
        <f xml:space="preserve"> Update!F845</f>
        <v>0</v>
      </c>
      <c r="G308" s="395" t="str">
        <f xml:space="preserve"> Update!G845</f>
        <v>£m</v>
      </c>
      <c r="H308" s="395">
        <f xml:space="preserve"> Update!H845</f>
        <v>0</v>
      </c>
      <c r="I308" s="395">
        <f xml:space="preserve"> Update!I845</f>
        <v>0</v>
      </c>
      <c r="J308" s="395">
        <f xml:space="preserve"> Update!J845</f>
        <v>0</v>
      </c>
      <c r="K308" s="395">
        <f xml:space="preserve"> Update!K845</f>
        <v>0</v>
      </c>
      <c r="L308" s="395">
        <f xml:space="preserve"> Update!L845</f>
        <v>0</v>
      </c>
      <c r="M308" s="395">
        <f xml:space="preserve"> Update!M845</f>
        <v>0</v>
      </c>
      <c r="N308" s="395">
        <f xml:space="preserve"> Update!N845</f>
        <v>0</v>
      </c>
      <c r="O308" s="395">
        <f xml:space="preserve"> Update!O845</f>
        <v>0</v>
      </c>
      <c r="P308" s="395">
        <f xml:space="preserve"> Update!P845</f>
        <v>0</v>
      </c>
      <c r="Q308" s="395">
        <f xml:space="preserve"> Update!Q845</f>
        <v>0</v>
      </c>
      <c r="R308" s="192"/>
    </row>
    <row r="309" spans="1:18" hidden="1" outlineLevel="2">
      <c r="A309" s="364"/>
      <c r="B309" s="218"/>
      <c r="C309" s="365"/>
      <c r="D309" s="388"/>
      <c r="E309" s="366" t="str">
        <f xml:space="preserve"> Update!E846</f>
        <v>Closing RCV (RPI inflated RCV) - DMMY - nominal (year end prices)</v>
      </c>
      <c r="F309" s="395">
        <f xml:space="preserve"> Update!F846</f>
        <v>0</v>
      </c>
      <c r="G309" s="395" t="str">
        <f xml:space="preserve"> Update!G846</f>
        <v>£m</v>
      </c>
      <c r="H309" s="395">
        <f xml:space="preserve"> Update!H846</f>
        <v>0</v>
      </c>
      <c r="I309" s="395">
        <f xml:space="preserve"> Update!I846</f>
        <v>0</v>
      </c>
      <c r="J309" s="395">
        <f xml:space="preserve"> Update!J846</f>
        <v>0</v>
      </c>
      <c r="K309" s="395">
        <f xml:space="preserve"> Update!K846</f>
        <v>0</v>
      </c>
      <c r="L309" s="395">
        <f xml:space="preserve"> Update!L846</f>
        <v>0</v>
      </c>
      <c r="M309" s="395">
        <f xml:space="preserve"> Update!M846</f>
        <v>0</v>
      </c>
      <c r="N309" s="395">
        <f xml:space="preserve"> Update!N846</f>
        <v>0</v>
      </c>
      <c r="O309" s="395">
        <f xml:space="preserve"> Update!O846</f>
        <v>0</v>
      </c>
      <c r="P309" s="395">
        <f xml:space="preserve"> Update!P846</f>
        <v>0</v>
      </c>
      <c r="Q309" s="395">
        <f xml:space="preserve"> Update!Q846</f>
        <v>0</v>
      </c>
      <c r="R309" s="192"/>
    </row>
    <row r="310" spans="1:18" hidden="1" outlineLevel="2">
      <c r="A310" s="256"/>
      <c r="B310" s="257"/>
      <c r="C310" s="258"/>
      <c r="D310" s="255"/>
      <c r="E310" s="196"/>
      <c r="F310" s="399"/>
      <c r="G310" s="399"/>
      <c r="H310" s="399"/>
      <c r="I310" s="400"/>
      <c r="J310" s="399"/>
      <c r="K310" s="399"/>
      <c r="L310" s="399"/>
      <c r="M310" s="399"/>
      <c r="N310" s="399"/>
      <c r="O310" s="399"/>
      <c r="P310" s="399"/>
      <c r="Q310" s="399"/>
      <c r="R310" s="192"/>
    </row>
    <row r="311" spans="1:18" hidden="1" outlineLevel="2">
      <c r="A311" s="237"/>
      <c r="B311" s="241" t="s">
        <v>1355</v>
      </c>
      <c r="C311" s="238"/>
      <c r="D311" s="239"/>
      <c r="E311" s="196"/>
      <c r="F311" s="398"/>
      <c r="G311" s="398"/>
      <c r="H311" s="398"/>
      <c r="I311" s="398"/>
      <c r="J311" s="398"/>
      <c r="K311" s="398"/>
      <c r="L311" s="398"/>
      <c r="M311" s="398"/>
      <c r="N311" s="398"/>
      <c r="O311" s="398"/>
      <c r="P311" s="398"/>
      <c r="Q311" s="398"/>
      <c r="R311" s="192"/>
    </row>
    <row r="312" spans="1:18" hidden="1" outlineLevel="2">
      <c r="A312" s="237"/>
      <c r="B312" s="241"/>
      <c r="C312" s="238"/>
      <c r="D312" s="239"/>
      <c r="E312" s="196"/>
      <c r="F312" s="398"/>
      <c r="G312" s="398"/>
      <c r="H312" s="398"/>
      <c r="I312" s="398"/>
      <c r="J312" s="398"/>
      <c r="K312" s="398"/>
      <c r="L312" s="398"/>
      <c r="M312" s="398"/>
      <c r="N312" s="398"/>
      <c r="O312" s="398"/>
      <c r="P312" s="398"/>
      <c r="Q312" s="398"/>
      <c r="R312" s="192"/>
    </row>
    <row r="313" spans="1:18" hidden="1" outlineLevel="2">
      <c r="A313" s="183"/>
      <c r="B313" s="216"/>
      <c r="C313" s="185"/>
      <c r="D313" s="239"/>
      <c r="E313" s="181" t="str">
        <f xml:space="preserve"> Update!E848</f>
        <v>Opening RCV (CPIH inflated RCV) balance BEG - DMMY - nominal (year end prices)</v>
      </c>
      <c r="F313" s="293">
        <f xml:space="preserve"> Update!F848</f>
        <v>0</v>
      </c>
      <c r="G313" s="293" t="str">
        <f xml:space="preserve"> Update!G848</f>
        <v>£m</v>
      </c>
      <c r="H313" s="293">
        <f xml:space="preserve"> Update!H848</f>
        <v>0</v>
      </c>
      <c r="I313" s="293">
        <f xml:space="preserve"> Update!I848</f>
        <v>0</v>
      </c>
      <c r="J313" s="293">
        <f xml:space="preserve"> Update!J848</f>
        <v>0</v>
      </c>
      <c r="K313" s="293">
        <f xml:space="preserve"> Update!K848</f>
        <v>0</v>
      </c>
      <c r="L313" s="293">
        <f xml:space="preserve"> Update!L848</f>
        <v>0</v>
      </c>
      <c r="M313" s="293">
        <f xml:space="preserve"> Update!M848</f>
        <v>0</v>
      </c>
      <c r="N313" s="293">
        <f xml:space="preserve"> Update!N848</f>
        <v>0</v>
      </c>
      <c r="O313" s="293">
        <f xml:space="preserve"> Update!O848</f>
        <v>0</v>
      </c>
      <c r="P313" s="293">
        <f xml:space="preserve"> Update!P848</f>
        <v>0</v>
      </c>
      <c r="Q313" s="293">
        <f xml:space="preserve"> Update!Q848</f>
        <v>0</v>
      </c>
      <c r="R313" s="192"/>
    </row>
    <row r="314" spans="1:18" hidden="1" outlineLevel="2">
      <c r="A314" s="183"/>
      <c r="B314" s="216"/>
      <c r="C314" s="185"/>
      <c r="D314" s="239" t="s">
        <v>719</v>
      </c>
      <c r="E314" s="181" t="str">
        <f xml:space="preserve"> Update!E849</f>
        <v>Indexation on RCV (CPIH inflated RCV) bf balance - DMMY - nominal (year end prices)</v>
      </c>
      <c r="F314" s="293">
        <f xml:space="preserve"> Update!F849</f>
        <v>0</v>
      </c>
      <c r="G314" s="293" t="str">
        <f xml:space="preserve"> Update!G849</f>
        <v>£m</v>
      </c>
      <c r="H314" s="293">
        <f xml:space="preserve"> Update!H849</f>
        <v>0</v>
      </c>
      <c r="I314" s="293">
        <f xml:space="preserve"> Update!I849</f>
        <v>0</v>
      </c>
      <c r="J314" s="293">
        <f xml:space="preserve"> Update!J849</f>
        <v>0</v>
      </c>
      <c r="K314" s="293">
        <f xml:space="preserve"> Update!K849</f>
        <v>0</v>
      </c>
      <c r="L314" s="293">
        <f xml:space="preserve"> Update!L849</f>
        <v>0</v>
      </c>
      <c r="M314" s="293">
        <f xml:space="preserve"> Update!M849</f>
        <v>0</v>
      </c>
      <c r="N314" s="293">
        <f xml:space="preserve"> Update!N849</f>
        <v>0</v>
      </c>
      <c r="O314" s="293">
        <f xml:space="preserve"> Update!O849</f>
        <v>0</v>
      </c>
      <c r="P314" s="293">
        <f xml:space="preserve"> Update!P849</f>
        <v>0</v>
      </c>
      <c r="Q314" s="293">
        <f xml:space="preserve"> Update!Q849</f>
        <v>0</v>
      </c>
      <c r="R314" s="192"/>
    </row>
    <row r="315" spans="1:18" hidden="1" outlineLevel="2">
      <c r="A315" s="183"/>
      <c r="B315" s="216"/>
      <c r="C315" s="185"/>
      <c r="D315" s="239" t="s">
        <v>631</v>
      </c>
      <c r="E315" s="181" t="str">
        <f xml:space="preserve"> Update!E850</f>
        <v>RCV - CPI(H) bf depreciation - DMMY - nominal (year end prices)</v>
      </c>
      <c r="F315" s="293">
        <f xml:space="preserve"> Update!F850</f>
        <v>0</v>
      </c>
      <c r="G315" s="293" t="str">
        <f xml:space="preserve"> Update!G850</f>
        <v>£m</v>
      </c>
      <c r="H315" s="293">
        <f xml:space="preserve"> Update!H850</f>
        <v>0</v>
      </c>
      <c r="I315" s="293">
        <f xml:space="preserve"> Update!I850</f>
        <v>0</v>
      </c>
      <c r="J315" s="293">
        <f xml:space="preserve"> Update!J850</f>
        <v>0</v>
      </c>
      <c r="K315" s="293">
        <f xml:space="preserve"> Update!K850</f>
        <v>0</v>
      </c>
      <c r="L315" s="293">
        <f xml:space="preserve"> Update!L850</f>
        <v>0</v>
      </c>
      <c r="M315" s="293">
        <f xml:space="preserve"> Update!M850</f>
        <v>0</v>
      </c>
      <c r="N315" s="293">
        <f xml:space="preserve"> Update!N850</f>
        <v>0</v>
      </c>
      <c r="O315" s="293">
        <f xml:space="preserve"> Update!O850</f>
        <v>0</v>
      </c>
      <c r="P315" s="293">
        <f xml:space="preserve"> Update!P850</f>
        <v>0</v>
      </c>
      <c r="Q315" s="293">
        <f xml:space="preserve"> Update!Q850</f>
        <v>0</v>
      </c>
      <c r="R315" s="192"/>
    </row>
    <row r="316" spans="1:18" hidden="1" outlineLevel="2">
      <c r="A316" s="183"/>
      <c r="B316" s="216"/>
      <c r="C316" s="185"/>
      <c r="D316" s="239" t="s">
        <v>631</v>
      </c>
      <c r="E316" s="181" t="str">
        <f xml:space="preserve"> Update!E851</f>
        <v>Other adjustments CPI(H) - DMMY - nominal (year end prices)</v>
      </c>
      <c r="F316" s="293">
        <f xml:space="preserve"> Update!F851</f>
        <v>0</v>
      </c>
      <c r="G316" s="293" t="str">
        <f xml:space="preserve"> Update!G851</f>
        <v>£m</v>
      </c>
      <c r="H316" s="293">
        <f xml:space="preserve"> Update!H851</f>
        <v>0</v>
      </c>
      <c r="I316" s="293">
        <f xml:space="preserve"> Update!I851</f>
        <v>0</v>
      </c>
      <c r="J316" s="293">
        <f xml:space="preserve"> Update!J851</f>
        <v>0</v>
      </c>
      <c r="K316" s="293">
        <f xml:space="preserve"> Update!K851</f>
        <v>0</v>
      </c>
      <c r="L316" s="293">
        <f xml:space="preserve"> Update!L851</f>
        <v>0</v>
      </c>
      <c r="M316" s="293">
        <f xml:space="preserve"> Update!M851</f>
        <v>0</v>
      </c>
      <c r="N316" s="293">
        <f xml:space="preserve"> Update!N851</f>
        <v>0</v>
      </c>
      <c r="O316" s="293">
        <f xml:space="preserve"> Update!O851</f>
        <v>0</v>
      </c>
      <c r="P316" s="293">
        <f xml:space="preserve"> Update!P851</f>
        <v>0</v>
      </c>
      <c r="Q316" s="293">
        <f xml:space="preserve"> Update!Q851</f>
        <v>0</v>
      </c>
      <c r="R316" s="192"/>
    </row>
    <row r="317" spans="1:18" hidden="1" outlineLevel="2">
      <c r="A317" s="183"/>
      <c r="B317" s="216"/>
      <c r="C317" s="185"/>
      <c r="D317" s="239"/>
      <c r="E317" s="181" t="str">
        <f xml:space="preserve"> Update!E852</f>
        <v>Closing RCV (CPIH inflated RCV) - DMMY - nominal (year end prices)</v>
      </c>
      <c r="F317" s="293">
        <f xml:space="preserve"> Update!F852</f>
        <v>0</v>
      </c>
      <c r="G317" s="293" t="str">
        <f xml:space="preserve"> Update!G852</f>
        <v>£m</v>
      </c>
      <c r="H317" s="293">
        <f xml:space="preserve"> Update!H852</f>
        <v>0</v>
      </c>
      <c r="I317" s="293">
        <f xml:space="preserve"> Update!I852</f>
        <v>0</v>
      </c>
      <c r="J317" s="293">
        <f xml:space="preserve"> Update!J852</f>
        <v>0</v>
      </c>
      <c r="K317" s="293">
        <f xml:space="preserve"> Update!K852</f>
        <v>0</v>
      </c>
      <c r="L317" s="293">
        <f xml:space="preserve"> Update!L852</f>
        <v>0</v>
      </c>
      <c r="M317" s="293">
        <f xml:space="preserve"> Update!M852</f>
        <v>0</v>
      </c>
      <c r="N317" s="293">
        <f xml:space="preserve"> Update!N852</f>
        <v>0</v>
      </c>
      <c r="O317" s="293">
        <f xml:space="preserve"> Update!O852</f>
        <v>0</v>
      </c>
      <c r="P317" s="293">
        <f xml:space="preserve"> Update!P852</f>
        <v>0</v>
      </c>
      <c r="Q317" s="293">
        <f xml:space="preserve"> Update!Q852</f>
        <v>0</v>
      </c>
      <c r="R317" s="192"/>
    </row>
    <row r="318" spans="1:18" hidden="1" outlineLevel="2">
      <c r="A318" s="237"/>
      <c r="B318" s="241"/>
      <c r="C318" s="238"/>
      <c r="D318" s="239"/>
      <c r="E318" s="196"/>
      <c r="F318" s="398"/>
      <c r="G318" s="398"/>
      <c r="H318" s="398"/>
      <c r="I318" s="398"/>
      <c r="J318" s="398"/>
      <c r="K318" s="398"/>
      <c r="L318" s="398"/>
      <c r="M318" s="398"/>
      <c r="N318" s="398"/>
      <c r="O318" s="398"/>
      <c r="P318" s="398"/>
      <c r="Q318" s="398"/>
      <c r="R318" s="192"/>
    </row>
    <row r="319" spans="1:18" hidden="1" outlineLevel="2">
      <c r="A319" s="237"/>
      <c r="B319" s="241" t="s">
        <v>1356</v>
      </c>
      <c r="C319" s="238"/>
      <c r="D319" s="239"/>
      <c r="E319" s="196"/>
      <c r="F319" s="398"/>
      <c r="G319" s="398"/>
      <c r="H319" s="398"/>
      <c r="I319" s="398"/>
      <c r="J319" s="398"/>
      <c r="K319" s="398"/>
      <c r="L319" s="398"/>
      <c r="M319" s="398"/>
      <c r="N319" s="398"/>
      <c r="O319" s="398"/>
      <c r="P319" s="398"/>
      <c r="Q319" s="398"/>
      <c r="R319" s="192"/>
    </row>
    <row r="320" spans="1:18" hidden="1" outlineLevel="2">
      <c r="A320" s="237"/>
      <c r="B320" s="241"/>
      <c r="C320" s="238"/>
      <c r="D320" s="239"/>
      <c r="E320" s="196"/>
      <c r="F320" s="398"/>
      <c r="G320" s="398"/>
      <c r="H320" s="398"/>
      <c r="I320" s="398"/>
      <c r="J320" s="398"/>
      <c r="K320" s="398"/>
      <c r="L320" s="398"/>
      <c r="M320" s="398"/>
      <c r="N320" s="398"/>
      <c r="O320" s="398"/>
      <c r="P320" s="398"/>
      <c r="Q320" s="398"/>
      <c r="R320" s="192"/>
    </row>
    <row r="321" spans="1:18" hidden="1" outlineLevel="2">
      <c r="A321" s="183"/>
      <c r="B321" s="216"/>
      <c r="C321" s="185"/>
      <c r="D321" s="239"/>
      <c r="E321" s="181" t="str">
        <f xml:space="preserve"> Update!E854</f>
        <v>Opening RCV (Post 2020 investment RCV) balance BEG - DMMY - nominal (year end prices)</v>
      </c>
      <c r="F321" s="293">
        <f xml:space="preserve"> Update!F854</f>
        <v>0</v>
      </c>
      <c r="G321" s="293" t="str">
        <f xml:space="preserve"> Update!G854</f>
        <v>£m</v>
      </c>
      <c r="H321" s="293">
        <f xml:space="preserve"> Update!H854</f>
        <v>0</v>
      </c>
      <c r="I321" s="293">
        <f xml:space="preserve"> Update!I854</f>
        <v>0</v>
      </c>
      <c r="J321" s="293">
        <f xml:space="preserve"> Update!J854</f>
        <v>0</v>
      </c>
      <c r="K321" s="293">
        <f xml:space="preserve"> Update!K854</f>
        <v>0</v>
      </c>
      <c r="L321" s="293">
        <f xml:space="preserve"> Update!L854</f>
        <v>0</v>
      </c>
      <c r="M321" s="293">
        <f xml:space="preserve"> Update!M854</f>
        <v>0</v>
      </c>
      <c r="N321" s="293">
        <f xml:space="preserve"> Update!N854</f>
        <v>0</v>
      </c>
      <c r="O321" s="293">
        <f xml:space="preserve"> Update!O854</f>
        <v>0</v>
      </c>
      <c r="P321" s="293">
        <f xml:space="preserve"> Update!P854</f>
        <v>0</v>
      </c>
      <c r="Q321" s="293">
        <f xml:space="preserve"> Update!Q854</f>
        <v>0</v>
      </c>
      <c r="R321" s="192"/>
    </row>
    <row r="322" spans="1:18" hidden="1" outlineLevel="2">
      <c r="A322" s="183"/>
      <c r="B322" s="216"/>
      <c r="C322" s="185"/>
      <c r="D322" s="239" t="s">
        <v>719</v>
      </c>
      <c r="E322" s="181" t="str">
        <f xml:space="preserve"> Update!E855</f>
        <v>Indexation on RCV (Post 2020 investment RCV) bf balance - DMMY - nominal (year end prices)</v>
      </c>
      <c r="F322" s="293">
        <f xml:space="preserve"> Update!F855</f>
        <v>0</v>
      </c>
      <c r="G322" s="293" t="str">
        <f xml:space="preserve"> Update!G855</f>
        <v>£m</v>
      </c>
      <c r="H322" s="293">
        <f xml:space="preserve"> Update!H855</f>
        <v>0</v>
      </c>
      <c r="I322" s="293">
        <f xml:space="preserve"> Update!I855</f>
        <v>0</v>
      </c>
      <c r="J322" s="293">
        <f xml:space="preserve"> Update!J855</f>
        <v>0</v>
      </c>
      <c r="K322" s="293">
        <f xml:space="preserve"> Update!K855</f>
        <v>0</v>
      </c>
      <c r="L322" s="293">
        <f xml:space="preserve"> Update!L855</f>
        <v>0</v>
      </c>
      <c r="M322" s="293">
        <f xml:space="preserve"> Update!M855</f>
        <v>0</v>
      </c>
      <c r="N322" s="293">
        <f xml:space="preserve"> Update!N855</f>
        <v>0</v>
      </c>
      <c r="O322" s="293">
        <f xml:space="preserve"> Update!O855</f>
        <v>0</v>
      </c>
      <c r="P322" s="293">
        <f xml:space="preserve"> Update!P855</f>
        <v>0</v>
      </c>
      <c r="Q322" s="293">
        <f xml:space="preserve"> Update!Q855</f>
        <v>0</v>
      </c>
      <c r="R322" s="192"/>
    </row>
    <row r="323" spans="1:18" hidden="1" outlineLevel="2">
      <c r="A323" s="183"/>
      <c r="B323" s="216"/>
      <c r="C323" s="185"/>
      <c r="D323" s="239" t="s">
        <v>719</v>
      </c>
      <c r="E323" s="181" t="str">
        <f xml:space="preserve"> Update!E856</f>
        <v>Water resources: Non-PAYG Totex - nominal (year end prices)</v>
      </c>
      <c r="F323" s="293">
        <f xml:space="preserve"> Update!F856</f>
        <v>0</v>
      </c>
      <c r="G323" s="293" t="str">
        <f xml:space="preserve"> Update!G856</f>
        <v>£m</v>
      </c>
      <c r="H323" s="293">
        <f xml:space="preserve"> Update!H856</f>
        <v>0</v>
      </c>
      <c r="I323" s="293">
        <f xml:space="preserve"> Update!I856</f>
        <v>0</v>
      </c>
      <c r="J323" s="293">
        <f xml:space="preserve"> Update!J856</f>
        <v>0</v>
      </c>
      <c r="K323" s="293">
        <f xml:space="preserve"> Update!K856</f>
        <v>0</v>
      </c>
      <c r="L323" s="293">
        <f xml:space="preserve"> Update!L856</f>
        <v>0</v>
      </c>
      <c r="M323" s="293">
        <f xml:space="preserve"> Update!M856</f>
        <v>0</v>
      </c>
      <c r="N323" s="293">
        <f xml:space="preserve"> Update!N856</f>
        <v>0</v>
      </c>
      <c r="O323" s="293">
        <f xml:space="preserve"> Update!O856</f>
        <v>0</v>
      </c>
      <c r="P323" s="293">
        <f xml:space="preserve"> Update!P856</f>
        <v>0</v>
      </c>
      <c r="Q323" s="293">
        <f xml:space="preserve"> Update!Q856</f>
        <v>0</v>
      </c>
      <c r="R323" s="192"/>
    </row>
    <row r="324" spans="1:18" hidden="1" outlineLevel="2">
      <c r="A324" s="183"/>
      <c r="B324" s="216"/>
      <c r="C324" s="185"/>
      <c r="D324" s="239" t="s">
        <v>631</v>
      </c>
      <c r="E324" s="181" t="str">
        <f xml:space="preserve"> Update!E857</f>
        <v>RCV additions depreciation - DMMY - nominal (year end prices) POS</v>
      </c>
      <c r="F324" s="293">
        <f xml:space="preserve"> Update!F857</f>
        <v>0</v>
      </c>
      <c r="G324" s="293" t="str">
        <f xml:space="preserve"> Update!G857</f>
        <v>£m</v>
      </c>
      <c r="H324" s="293">
        <f xml:space="preserve"> Update!H857</f>
        <v>0</v>
      </c>
      <c r="I324" s="293">
        <f xml:space="preserve"> Update!I857</f>
        <v>0</v>
      </c>
      <c r="J324" s="293">
        <f xml:space="preserve"> Update!J857</f>
        <v>0</v>
      </c>
      <c r="K324" s="293">
        <f xml:space="preserve"> Update!K857</f>
        <v>0</v>
      </c>
      <c r="L324" s="293">
        <f xml:space="preserve"> Update!L857</f>
        <v>0</v>
      </c>
      <c r="M324" s="293">
        <f xml:space="preserve"> Update!M857</f>
        <v>0</v>
      </c>
      <c r="N324" s="293">
        <f xml:space="preserve"> Update!N857</f>
        <v>0</v>
      </c>
      <c r="O324" s="293">
        <f xml:space="preserve"> Update!O857</f>
        <v>0</v>
      </c>
      <c r="P324" s="293">
        <f xml:space="preserve"> Update!P857</f>
        <v>0</v>
      </c>
      <c r="Q324" s="293">
        <f xml:space="preserve"> Update!Q857</f>
        <v>0</v>
      </c>
      <c r="R324" s="192"/>
    </row>
    <row r="325" spans="1:18" hidden="1" outlineLevel="2">
      <c r="A325" s="183"/>
      <c r="B325" s="216"/>
      <c r="C325" s="185"/>
      <c r="D325" s="239"/>
      <c r="E325" s="181" t="str">
        <f xml:space="preserve"> Update!E858</f>
        <v>Closing RCV (Post 2020 investment RCV) - DMMY - nominal (year end prices)</v>
      </c>
      <c r="F325" s="293">
        <f xml:space="preserve"> Update!F858</f>
        <v>0</v>
      </c>
      <c r="G325" s="293" t="str">
        <f xml:space="preserve"> Update!G858</f>
        <v>£m</v>
      </c>
      <c r="H325" s="293">
        <f xml:space="preserve"> Update!H858</f>
        <v>0</v>
      </c>
      <c r="I325" s="293">
        <f xml:space="preserve"> Update!I858</f>
        <v>0</v>
      </c>
      <c r="J325" s="293">
        <f xml:space="preserve"> Update!J858</f>
        <v>0</v>
      </c>
      <c r="K325" s="293">
        <f xml:space="preserve"> Update!K858</f>
        <v>0</v>
      </c>
      <c r="L325" s="293">
        <f xml:space="preserve"> Update!L858</f>
        <v>0</v>
      </c>
      <c r="M325" s="293">
        <f xml:space="preserve"> Update!M858</f>
        <v>0</v>
      </c>
      <c r="N325" s="293">
        <f xml:space="preserve"> Update!N858</f>
        <v>0</v>
      </c>
      <c r="O325" s="293">
        <f xml:space="preserve"> Update!O858</f>
        <v>0</v>
      </c>
      <c r="P325" s="293">
        <f xml:space="preserve"> Update!P858</f>
        <v>0</v>
      </c>
      <c r="Q325" s="293">
        <f xml:space="preserve"> Update!Q858</f>
        <v>0</v>
      </c>
      <c r="R325" s="192"/>
    </row>
    <row r="326" spans="1:18" hidden="1" outlineLevel="1">
      <c r="A326" s="306"/>
      <c r="B326" s="307"/>
      <c r="C326" s="308"/>
      <c r="D326" s="250"/>
      <c r="E326" s="309"/>
      <c r="F326" s="397"/>
      <c r="G326" s="397"/>
      <c r="H326" s="397"/>
      <c r="I326" s="397"/>
      <c r="J326" s="397"/>
      <c r="K326" s="397"/>
      <c r="L326" s="397"/>
      <c r="M326" s="397"/>
      <c r="N326" s="397"/>
      <c r="O326" s="397"/>
      <c r="P326" s="397"/>
      <c r="Q326" s="397"/>
      <c r="R326" s="192"/>
    </row>
    <row r="327" spans="1:18" hidden="1" outlineLevel="1" collapsed="1">
      <c r="A327" s="306"/>
      <c r="B327" s="307" t="s">
        <v>1357</v>
      </c>
      <c r="C327" s="308"/>
      <c r="D327" s="250"/>
      <c r="E327" s="309"/>
      <c r="F327" s="397"/>
      <c r="G327" s="397"/>
      <c r="H327" s="397"/>
      <c r="I327" s="397"/>
      <c r="J327" s="397"/>
      <c r="K327" s="397"/>
      <c r="L327" s="397"/>
      <c r="M327" s="397"/>
      <c r="N327" s="397"/>
      <c r="O327" s="397"/>
      <c r="P327" s="397"/>
      <c r="Q327" s="397"/>
      <c r="R327" s="192"/>
    </row>
    <row r="328" spans="1:18" hidden="1" outlineLevel="2">
      <c r="A328" s="306"/>
      <c r="B328" s="307"/>
      <c r="C328" s="308"/>
      <c r="D328" s="250"/>
      <c r="E328" s="309"/>
      <c r="F328" s="397"/>
      <c r="G328" s="397"/>
      <c r="H328" s="397"/>
      <c r="I328" s="397"/>
      <c r="J328" s="397"/>
      <c r="K328" s="397"/>
      <c r="L328" s="397"/>
      <c r="M328" s="397"/>
      <c r="N328" s="397"/>
      <c r="O328" s="397"/>
      <c r="P328" s="397"/>
      <c r="Q328" s="397"/>
      <c r="R328" s="192"/>
    </row>
    <row r="329" spans="1:18" hidden="1" outlineLevel="2">
      <c r="A329" s="157"/>
      <c r="B329" s="158"/>
      <c r="C329" s="159"/>
      <c r="D329" s="250"/>
      <c r="E329" s="155" t="str">
        <f xml:space="preserve"> Update!E867</f>
        <v>Average RPI inflated RCV (year average) - DMMY - nominal (year average prices)</v>
      </c>
      <c r="F329" s="401">
        <f xml:space="preserve"> Update!F867</f>
        <v>0</v>
      </c>
      <c r="G329" s="401" t="str">
        <f xml:space="preserve"> Update!G867</f>
        <v>£m</v>
      </c>
      <c r="H329" s="401">
        <f xml:space="preserve"> Update!H867</f>
        <v>0</v>
      </c>
      <c r="I329" s="401">
        <f xml:space="preserve"> Update!I867</f>
        <v>0</v>
      </c>
      <c r="J329" s="401">
        <f xml:space="preserve"> Update!J867</f>
        <v>0</v>
      </c>
      <c r="K329" s="401">
        <f xml:space="preserve"> Update!K867</f>
        <v>0</v>
      </c>
      <c r="L329" s="401">
        <f xml:space="preserve"> Update!L867</f>
        <v>0</v>
      </c>
      <c r="M329" s="401">
        <f xml:space="preserve"> Update!M867</f>
        <v>0</v>
      </c>
      <c r="N329" s="401">
        <f xml:space="preserve"> Update!N867</f>
        <v>0</v>
      </c>
      <c r="O329" s="401">
        <f xml:space="preserve"> Update!O867</f>
        <v>0</v>
      </c>
      <c r="P329" s="401">
        <f xml:space="preserve"> Update!P867</f>
        <v>0</v>
      </c>
      <c r="Q329" s="401">
        <f xml:space="preserve"> Update!Q867</f>
        <v>0</v>
      </c>
      <c r="R329" s="192"/>
    </row>
    <row r="330" spans="1:18" hidden="1" outlineLevel="2">
      <c r="A330" s="157"/>
      <c r="B330" s="158"/>
      <c r="C330" s="159"/>
      <c r="D330" s="250"/>
      <c r="E330" s="155" t="str">
        <f xml:space="preserve"> Update!E868</f>
        <v>Average CPIH inflated RCV (year average) - DMMY - nominal (year average prices)</v>
      </c>
      <c r="F330" s="401">
        <f xml:space="preserve"> Update!F868</f>
        <v>0</v>
      </c>
      <c r="G330" s="401" t="str">
        <f xml:space="preserve"> Update!G868</f>
        <v>£m</v>
      </c>
      <c r="H330" s="401">
        <f xml:space="preserve"> Update!H868</f>
        <v>0</v>
      </c>
      <c r="I330" s="401">
        <f xml:space="preserve"> Update!I868</f>
        <v>0</v>
      </c>
      <c r="J330" s="401">
        <f xml:space="preserve"> Update!J868</f>
        <v>0</v>
      </c>
      <c r="K330" s="401">
        <f xml:space="preserve"> Update!K868</f>
        <v>0</v>
      </c>
      <c r="L330" s="401">
        <f xml:space="preserve"> Update!L868</f>
        <v>0</v>
      </c>
      <c r="M330" s="401">
        <f xml:space="preserve"> Update!M868</f>
        <v>0</v>
      </c>
      <c r="N330" s="401">
        <f xml:space="preserve"> Update!N868</f>
        <v>0</v>
      </c>
      <c r="O330" s="401">
        <f xml:space="preserve"> Update!O868</f>
        <v>0</v>
      </c>
      <c r="P330" s="401">
        <f xml:space="preserve"> Update!P868</f>
        <v>0</v>
      </c>
      <c r="Q330" s="401">
        <f xml:space="preserve"> Update!Q868</f>
        <v>0</v>
      </c>
      <c r="R330" s="192"/>
    </row>
    <row r="331" spans="1:18" hidden="1" outlineLevel="2">
      <c r="A331" s="157"/>
      <c r="B331" s="158"/>
      <c r="C331" s="159"/>
      <c r="D331" s="250"/>
      <c r="E331" s="155" t="str">
        <f xml:space="preserve"> Update!E869</f>
        <v>Average post 2020 investment RCV (year average) - DMMY - nominal (year average prices)</v>
      </c>
      <c r="F331" s="401">
        <f xml:space="preserve"> Update!F869</f>
        <v>0</v>
      </c>
      <c r="G331" s="401" t="str">
        <f xml:space="preserve"> Update!G869</f>
        <v>£m</v>
      </c>
      <c r="H331" s="401">
        <f xml:space="preserve"> Update!H869</f>
        <v>0</v>
      </c>
      <c r="I331" s="401">
        <f xml:space="preserve"> Update!I869</f>
        <v>0</v>
      </c>
      <c r="J331" s="401">
        <f xml:space="preserve"> Update!J869</f>
        <v>0</v>
      </c>
      <c r="K331" s="401">
        <f xml:space="preserve"> Update!K869</f>
        <v>0</v>
      </c>
      <c r="L331" s="401">
        <f xml:space="preserve"> Update!L869</f>
        <v>0</v>
      </c>
      <c r="M331" s="401">
        <f xml:space="preserve"> Update!M869</f>
        <v>0</v>
      </c>
      <c r="N331" s="401">
        <f xml:space="preserve"> Update!N869</f>
        <v>0</v>
      </c>
      <c r="O331" s="401">
        <f xml:space="preserve"> Update!O869</f>
        <v>0</v>
      </c>
      <c r="P331" s="401">
        <f xml:space="preserve"> Update!P869</f>
        <v>0</v>
      </c>
      <c r="Q331" s="401">
        <f xml:space="preserve"> Update!Q869</f>
        <v>0</v>
      </c>
      <c r="R331" s="192"/>
    </row>
    <row r="332" spans="1:18" hidden="1" outlineLevel="2">
      <c r="A332" s="157"/>
      <c r="B332" s="158"/>
      <c r="C332" s="159"/>
      <c r="D332" s="250"/>
      <c r="E332" s="155" t="str">
        <f xml:space="preserve"> Update!E870</f>
        <v>Average total RCV (year average) - DMMY - nominal (year average prices)</v>
      </c>
      <c r="F332" s="401">
        <f xml:space="preserve"> Update!F870</f>
        <v>0</v>
      </c>
      <c r="G332" s="401" t="str">
        <f xml:space="preserve"> Update!G870</f>
        <v>£m</v>
      </c>
      <c r="H332" s="401">
        <f xml:space="preserve"> Update!H870</f>
        <v>0</v>
      </c>
      <c r="I332" s="401">
        <f xml:space="preserve"> Update!I870</f>
        <v>0</v>
      </c>
      <c r="J332" s="401">
        <f xml:space="preserve"> Update!J870</f>
        <v>0</v>
      </c>
      <c r="K332" s="401">
        <f xml:space="preserve"> Update!K870</f>
        <v>0</v>
      </c>
      <c r="L332" s="401">
        <f xml:space="preserve"> Update!L870</f>
        <v>0</v>
      </c>
      <c r="M332" s="401">
        <f xml:space="preserve"> Update!M870</f>
        <v>0</v>
      </c>
      <c r="N332" s="401">
        <f xml:space="preserve"> Update!N870</f>
        <v>0</v>
      </c>
      <c r="O332" s="401">
        <f xml:space="preserve"> Update!O870</f>
        <v>0</v>
      </c>
      <c r="P332" s="401">
        <f xml:space="preserve"> Update!P870</f>
        <v>0</v>
      </c>
      <c r="Q332" s="401">
        <f xml:space="preserve"> Update!Q870</f>
        <v>0</v>
      </c>
      <c r="R332" s="192"/>
    </row>
    <row r="333" spans="1:18" hidden="1" outlineLevel="1">
      <c r="A333" s="306"/>
      <c r="B333" s="307"/>
      <c r="C333" s="308"/>
      <c r="D333" s="250"/>
      <c r="E333" s="309"/>
      <c r="F333" s="310"/>
      <c r="G333" s="310"/>
      <c r="H333" s="310"/>
      <c r="I333" s="310"/>
      <c r="J333" s="310"/>
      <c r="K333" s="310"/>
      <c r="L333" s="310"/>
      <c r="M333" s="310"/>
      <c r="N333" s="310"/>
      <c r="O333" s="310"/>
      <c r="P333" s="310"/>
      <c r="Q333" s="310"/>
      <c r="R333" s="192"/>
    </row>
    <row r="334" spans="1:18" s="310" customFormat="1" hidden="1" outlineLevel="1" collapsed="1">
      <c r="A334" s="306"/>
      <c r="B334" s="85" t="s">
        <v>1358</v>
      </c>
      <c r="C334" s="308"/>
      <c r="D334" s="250"/>
      <c r="E334" s="309"/>
      <c r="R334" s="240"/>
    </row>
    <row r="335" spans="1:18" s="310" customFormat="1" hidden="1" outlineLevel="2">
      <c r="A335" s="306"/>
      <c r="B335" s="85"/>
      <c r="C335" s="308"/>
      <c r="D335" s="250"/>
      <c r="E335" s="309"/>
      <c r="R335" s="240"/>
    </row>
    <row r="336" spans="1:18" s="187" customFormat="1" hidden="1" outlineLevel="2">
      <c r="A336" s="183"/>
      <c r="B336" s="158"/>
      <c r="C336" s="185"/>
      <c r="D336" s="239"/>
      <c r="E336" s="181" t="str">
        <f xml:space="preserve"> Inp!E$206</f>
        <v>Regulatory equity notional (PR19FD)</v>
      </c>
      <c r="F336" s="181">
        <f xml:space="preserve"> Inp!F$206</f>
        <v>0</v>
      </c>
      <c r="G336" s="181" t="str">
        <f xml:space="preserve"> Inp!G$206</f>
        <v>%</v>
      </c>
      <c r="H336" s="181">
        <f xml:space="preserve"> Inp!H$206</f>
        <v>0</v>
      </c>
      <c r="I336" s="181">
        <f xml:space="preserve"> Inp!I$206</f>
        <v>0</v>
      </c>
      <c r="J336" s="291">
        <f xml:space="preserve"> Inp!J$206</f>
        <v>0</v>
      </c>
      <c r="K336" s="291">
        <f xml:space="preserve"> Inp!K$206</f>
        <v>0</v>
      </c>
      <c r="L336" s="291">
        <f xml:space="preserve"> Inp!L$206</f>
        <v>0</v>
      </c>
      <c r="M336" s="291">
        <f xml:space="preserve"> Inp!M$206</f>
        <v>0.4</v>
      </c>
      <c r="N336" s="291">
        <f xml:space="preserve"> Inp!N$206</f>
        <v>0.4</v>
      </c>
      <c r="O336" s="291">
        <f xml:space="preserve"> Inp!O$206</f>
        <v>0.4</v>
      </c>
      <c r="P336" s="291">
        <f xml:space="preserve"> Inp!P$206</f>
        <v>0.4</v>
      </c>
      <c r="Q336" s="291">
        <f xml:space="preserve"> Inp!Q$206</f>
        <v>0.4</v>
      </c>
    </row>
    <row r="337" spans="1:18" s="161" customFormat="1" hidden="1" outlineLevel="2">
      <c r="A337" s="157"/>
      <c r="B337" s="158"/>
      <c r="C337" s="159"/>
      <c r="D337" s="250"/>
      <c r="E337" s="155" t="str">
        <f xml:space="preserve"> Update!E895</f>
        <v>Notional regulated equity - DMMY - real (2017-18 prices)</v>
      </c>
      <c r="F337" s="401">
        <f xml:space="preserve"> Update!F895</f>
        <v>0</v>
      </c>
      <c r="G337" s="401" t="str">
        <f xml:space="preserve"> Update!G895</f>
        <v>£m</v>
      </c>
      <c r="H337" s="401">
        <f xml:space="preserve"> Update!H895</f>
        <v>0</v>
      </c>
      <c r="I337" s="401">
        <f xml:space="preserve"> Update!I895</f>
        <v>0</v>
      </c>
      <c r="J337" s="401">
        <f xml:space="preserve"> Update!J895</f>
        <v>0</v>
      </c>
      <c r="K337" s="401">
        <f xml:space="preserve"> Update!K895</f>
        <v>0</v>
      </c>
      <c r="L337" s="401">
        <f xml:space="preserve"> Update!L895</f>
        <v>0</v>
      </c>
      <c r="M337" s="401">
        <f xml:space="preserve"> Update!M895</f>
        <v>0</v>
      </c>
      <c r="N337" s="401">
        <f xml:space="preserve"> Update!N895</f>
        <v>0</v>
      </c>
      <c r="O337" s="401">
        <f xml:space="preserve"> Update!O895</f>
        <v>0</v>
      </c>
      <c r="P337" s="401">
        <f xml:space="preserve"> Update!P895</f>
        <v>0</v>
      </c>
      <c r="Q337" s="401">
        <f xml:space="preserve"> Update!Q895</f>
        <v>0</v>
      </c>
      <c r="R337" s="187"/>
    </row>
    <row r="338" spans="1:18" s="310" customFormat="1" hidden="1" outlineLevel="1">
      <c r="A338" s="306"/>
      <c r="B338" s="307"/>
      <c r="C338" s="308"/>
      <c r="D338" s="250"/>
      <c r="E338" s="309"/>
      <c r="F338" s="309"/>
      <c r="G338" s="309"/>
      <c r="H338" s="309"/>
      <c r="I338" s="309"/>
      <c r="J338" s="309"/>
      <c r="K338" s="309"/>
      <c r="L338" s="309"/>
      <c r="M338" s="309"/>
      <c r="N338" s="309"/>
      <c r="O338" s="309"/>
      <c r="P338" s="309"/>
      <c r="Q338" s="309"/>
      <c r="R338" s="240"/>
    </row>
    <row r="339" spans="1:18" s="310" customFormat="1" hidden="1" outlineLevel="1" collapsed="1">
      <c r="A339" s="306"/>
      <c r="B339" s="304" t="s">
        <v>1359</v>
      </c>
      <c r="C339" s="308"/>
      <c r="D339" s="250"/>
      <c r="E339" s="309"/>
      <c r="F339" s="309"/>
      <c r="G339" s="309"/>
      <c r="H339" s="309"/>
      <c r="I339" s="309"/>
      <c r="J339" s="309"/>
      <c r="K339" s="309"/>
      <c r="L339" s="309"/>
      <c r="M339" s="309"/>
      <c r="N339" s="309"/>
      <c r="O339" s="309"/>
      <c r="P339" s="309"/>
      <c r="Q339" s="309"/>
      <c r="R339" s="240"/>
    </row>
    <row r="340" spans="1:18" s="310" customFormat="1" hidden="1" outlineLevel="2">
      <c r="A340" s="306"/>
      <c r="B340" s="304"/>
      <c r="C340" s="308"/>
      <c r="D340" s="250"/>
      <c r="E340" s="309"/>
      <c r="F340" s="309"/>
      <c r="G340" s="309"/>
      <c r="H340" s="309"/>
      <c r="I340" s="309"/>
      <c r="J340" s="309"/>
      <c r="K340" s="309"/>
      <c r="L340" s="309"/>
      <c r="M340" s="309"/>
      <c r="N340" s="309"/>
      <c r="O340" s="309"/>
      <c r="P340" s="309"/>
      <c r="Q340" s="309"/>
      <c r="R340" s="240"/>
    </row>
    <row r="341" spans="1:18" s="187" customFormat="1" hidden="1" outlineLevel="2">
      <c r="A341" s="183"/>
      <c r="B341" s="158"/>
      <c r="C341" s="185"/>
      <c r="D341" s="239"/>
      <c r="E341" s="181" t="str">
        <f xml:space="preserve"> Inp!E$214</f>
        <v>Regulatory equity actual</v>
      </c>
      <c r="F341" s="181">
        <f xml:space="preserve"> Inp!F$214</f>
        <v>0</v>
      </c>
      <c r="G341" s="181" t="str">
        <f xml:space="preserve"> Inp!G$214</f>
        <v>%</v>
      </c>
      <c r="H341" s="181">
        <f xml:space="preserve"> Inp!H$214</f>
        <v>0</v>
      </c>
      <c r="I341" s="181">
        <f xml:space="preserve"> Inp!I$214</f>
        <v>0</v>
      </c>
      <c r="J341" s="291">
        <f xml:space="preserve"> Inp!J$214</f>
        <v>0</v>
      </c>
      <c r="K341" s="291">
        <f xml:space="preserve"> Inp!K$214</f>
        <v>0</v>
      </c>
      <c r="L341" s="291">
        <f xml:space="preserve"> Inp!L$214</f>
        <v>0</v>
      </c>
      <c r="M341" s="291">
        <f xml:space="preserve"> Inp!M$214</f>
        <v>0.33494999999999997</v>
      </c>
      <c r="N341" s="291">
        <f xml:space="preserve"> Inp!N$214</f>
        <v>0</v>
      </c>
      <c r="O341" s="291">
        <f xml:space="preserve"> Inp!O$214</f>
        <v>0</v>
      </c>
      <c r="P341" s="291">
        <f xml:space="preserve"> Inp!P$214</f>
        <v>0</v>
      </c>
      <c r="Q341" s="291">
        <f xml:space="preserve"> Inp!Q$214</f>
        <v>0</v>
      </c>
    </row>
    <row r="342" spans="1:18" s="161" customFormat="1" hidden="1" outlineLevel="2">
      <c r="A342" s="157"/>
      <c r="B342" s="158"/>
      <c r="C342" s="159"/>
      <c r="D342" s="250"/>
      <c r="E342" s="155" t="str">
        <f xml:space="preserve"> Update!E903</f>
        <v>Actual regulated equity - DMMY - real (2017-18 prices)</v>
      </c>
      <c r="F342" s="401">
        <f xml:space="preserve"> Update!F903</f>
        <v>0</v>
      </c>
      <c r="G342" s="401" t="str">
        <f xml:space="preserve"> Update!G903</f>
        <v>£m</v>
      </c>
      <c r="H342" s="401">
        <f xml:space="preserve"> Update!H903</f>
        <v>0</v>
      </c>
      <c r="I342" s="401">
        <f xml:space="preserve"> Update!I903</f>
        <v>0</v>
      </c>
      <c r="J342" s="401">
        <f xml:space="preserve"> Update!J903</f>
        <v>0</v>
      </c>
      <c r="K342" s="401">
        <f xml:space="preserve"> Update!K903</f>
        <v>0</v>
      </c>
      <c r="L342" s="401">
        <f xml:space="preserve"> Update!L903</f>
        <v>0</v>
      </c>
      <c r="M342" s="401">
        <f xml:space="preserve"> Update!M903</f>
        <v>0</v>
      </c>
      <c r="N342" s="401">
        <f xml:space="preserve"> Update!N903</f>
        <v>0</v>
      </c>
      <c r="O342" s="401">
        <f xml:space="preserve"> Update!O903</f>
        <v>0</v>
      </c>
      <c r="P342" s="401">
        <f xml:space="preserve"> Update!P903</f>
        <v>0</v>
      </c>
      <c r="Q342" s="401">
        <f xml:space="preserve"> Update!Q903</f>
        <v>0</v>
      </c>
      <c r="R342" s="187"/>
    </row>
    <row r="343" spans="1:18" s="161" customFormat="1" hidden="1" outlineLevel="1">
      <c r="A343" s="157"/>
      <c r="B343" s="158"/>
      <c r="C343" s="159"/>
      <c r="D343" s="250"/>
      <c r="E343" s="155"/>
      <c r="F343" s="401"/>
      <c r="G343" s="401"/>
      <c r="H343" s="401"/>
      <c r="I343" s="401"/>
      <c r="J343" s="401"/>
      <c r="K343" s="401"/>
      <c r="L343" s="401"/>
      <c r="M343" s="401"/>
      <c r="N343" s="401"/>
      <c r="O343" s="401"/>
      <c r="P343" s="401"/>
      <c r="Q343" s="401"/>
      <c r="R343" s="187"/>
    </row>
    <row r="344" spans="1:18" s="240" customFormat="1" hidden="1" outlineLevel="1" collapsed="1">
      <c r="A344" s="237"/>
      <c r="B344" s="304" t="s">
        <v>1360</v>
      </c>
      <c r="C344" s="238"/>
      <c r="D344" s="239"/>
      <c r="E344" s="196"/>
      <c r="F344" s="196"/>
      <c r="G344" s="196"/>
      <c r="H344" s="196"/>
      <c r="I344" s="196"/>
      <c r="J344" s="196"/>
      <c r="K344" s="196"/>
      <c r="L344" s="196"/>
      <c r="M344" s="196"/>
      <c r="N344" s="196"/>
      <c r="O344" s="196"/>
      <c r="P344" s="196"/>
      <c r="Q344" s="196"/>
    </row>
    <row r="345" spans="1:18" s="240" customFormat="1" hidden="1" outlineLevel="2">
      <c r="A345" s="237"/>
      <c r="B345" s="241"/>
      <c r="C345" s="238"/>
      <c r="D345" s="239"/>
      <c r="E345" s="196"/>
      <c r="F345" s="196"/>
      <c r="G345" s="196"/>
      <c r="H345" s="267"/>
      <c r="I345" s="267"/>
      <c r="J345" s="267"/>
      <c r="K345" s="267"/>
      <c r="L345" s="267"/>
      <c r="M345" s="267"/>
      <c r="N345" s="267"/>
      <c r="O345" s="267"/>
      <c r="P345" s="267"/>
      <c r="Q345" s="267"/>
    </row>
    <row r="346" spans="1:18" s="187" customFormat="1" hidden="1" outlineLevel="2">
      <c r="A346" s="183"/>
      <c r="B346" s="216"/>
      <c r="C346" s="185"/>
      <c r="D346" s="186"/>
      <c r="E346" s="181" t="str">
        <f xml:space="preserve"> Update!E$922</f>
        <v>Annual RCV indexation - DMMY</v>
      </c>
      <c r="F346" s="181">
        <f xml:space="preserve"> Update!F$922</f>
        <v>0</v>
      </c>
      <c r="G346" s="181" t="str">
        <f xml:space="preserve"> Update!G$922</f>
        <v>%</v>
      </c>
      <c r="H346" s="291">
        <f xml:space="preserve"> Update!H$922</f>
        <v>0</v>
      </c>
      <c r="I346" s="291">
        <f xml:space="preserve"> Update!I$922</f>
        <v>0</v>
      </c>
      <c r="J346" s="291">
        <f xml:space="preserve"> Update!J$922</f>
        <v>0</v>
      </c>
      <c r="K346" s="291">
        <f xml:space="preserve"> Update!K$922</f>
        <v>0</v>
      </c>
      <c r="L346" s="291">
        <f xml:space="preserve"> Update!L$922</f>
        <v>0</v>
      </c>
      <c r="M346" s="291">
        <f xml:space="preserve"> Update!M$922</f>
        <v>0</v>
      </c>
      <c r="N346" s="291">
        <f xml:space="preserve"> Update!N$922</f>
        <v>0</v>
      </c>
      <c r="O346" s="291">
        <f xml:space="preserve"> Update!O$922</f>
        <v>0</v>
      </c>
      <c r="P346" s="291">
        <f xml:space="preserve"> Update!P$922</f>
        <v>0</v>
      </c>
      <c r="Q346" s="291">
        <f xml:space="preserve"> Update!Q$922</f>
        <v>0</v>
      </c>
    </row>
    <row r="347" spans="1:18" s="161" customFormat="1" hidden="1" outlineLevel="1">
      <c r="A347" s="157"/>
      <c r="B347" s="158"/>
      <c r="C347" s="159"/>
      <c r="D347" s="250"/>
      <c r="E347" s="155"/>
      <c r="F347" s="155"/>
      <c r="G347" s="155"/>
      <c r="H347" s="155"/>
      <c r="I347" s="155"/>
      <c r="J347" s="155"/>
      <c r="K347" s="155"/>
      <c r="L347" s="155"/>
      <c r="M347" s="155"/>
      <c r="N347" s="155"/>
      <c r="O347" s="155"/>
      <c r="P347" s="155"/>
      <c r="Q347" s="155"/>
      <c r="R347" s="187"/>
    </row>
    <row r="348" spans="1:18">
      <c r="A348" s="143"/>
      <c r="B348" s="144"/>
      <c r="C348" s="145"/>
      <c r="D348" s="222"/>
      <c r="E348" s="147"/>
      <c r="F348" s="148"/>
      <c r="G348" s="149"/>
      <c r="H348" s="148"/>
      <c r="I348" s="148"/>
      <c r="J348" s="148"/>
      <c r="K348" s="148"/>
      <c r="L348" s="148"/>
      <c r="M348" s="148"/>
      <c r="N348" s="148"/>
      <c r="O348" s="148"/>
      <c r="P348" s="148"/>
      <c r="Q348" s="148"/>
      <c r="R348" s="192"/>
    </row>
    <row r="349" spans="1:18">
      <c r="A349" s="51" t="s">
        <v>88</v>
      </c>
      <c r="B349" s="51"/>
      <c r="C349" s="51"/>
      <c r="D349" s="363"/>
      <c r="E349" s="51"/>
      <c r="F349" s="51"/>
      <c r="G349" s="51"/>
      <c r="H349" s="51"/>
      <c r="I349" s="51"/>
      <c r="J349" s="51"/>
      <c r="K349" s="51"/>
      <c r="L349" s="51"/>
      <c r="M349" s="51"/>
      <c r="N349" s="51"/>
      <c r="O349" s="51"/>
      <c r="P349" s="51"/>
      <c r="Q349" s="51"/>
    </row>
    <row r="350" spans="1:18">
      <c r="D350" s="250"/>
    </row>
    <row r="351" spans="1:18">
      <c r="D351" s="250"/>
    </row>
    <row r="352" spans="1:18">
      <c r="D352" s="250"/>
    </row>
    <row r="353" spans="4:4">
      <c r="D353" s="250"/>
    </row>
    <row r="354" spans="4:4">
      <c r="D354" s="250"/>
    </row>
    <row r="355" spans="4:4">
      <c r="D355" s="250"/>
    </row>
    <row r="356" spans="4:4">
      <c r="D356" s="250"/>
    </row>
    <row r="357" spans="4:4">
      <c r="D357" s="250"/>
    </row>
    <row r="358" spans="4:4">
      <c r="D358" s="250"/>
    </row>
    <row r="359" spans="4:4">
      <c r="D359" s="250"/>
    </row>
    <row r="360" spans="4:4">
      <c r="D360" s="250"/>
    </row>
    <row r="361" spans="4:4">
      <c r="D361" s="250"/>
    </row>
    <row r="362" spans="4:4">
      <c r="D362" s="250"/>
    </row>
    <row r="363" spans="4:4">
      <c r="D363" s="250"/>
    </row>
    <row r="364" spans="4:4">
      <c r="D364" s="250"/>
    </row>
    <row r="365" spans="4:4">
      <c r="D365" s="250"/>
    </row>
    <row r="366" spans="4:4">
      <c r="D366" s="250"/>
    </row>
    <row r="367" spans="4:4">
      <c r="D367" s="250"/>
    </row>
    <row r="368" spans="4:4">
      <c r="D368" s="250"/>
    </row>
    <row r="369" spans="4:4">
      <c r="D369" s="250"/>
    </row>
    <row r="370" spans="4:4">
      <c r="D370" s="250"/>
    </row>
    <row r="371" spans="4:4">
      <c r="D371" s="250"/>
    </row>
    <row r="372" spans="4:4">
      <c r="D372" s="250"/>
    </row>
    <row r="373" spans="4:4">
      <c r="D373" s="250"/>
    </row>
    <row r="374" spans="4:4">
      <c r="D374" s="250"/>
    </row>
    <row r="375" spans="4:4">
      <c r="D375" s="250"/>
    </row>
    <row r="376" spans="4:4">
      <c r="D376" s="250"/>
    </row>
    <row r="377" spans="4:4">
      <c r="D377" s="250"/>
    </row>
    <row r="378" spans="4:4">
      <c r="D378" s="250"/>
    </row>
    <row r="379" spans="4:4">
      <c r="D379" s="250"/>
    </row>
    <row r="380" spans="4:4">
      <c r="D380" s="250"/>
    </row>
    <row r="381" spans="4:4">
      <c r="D381" s="250"/>
    </row>
    <row r="382" spans="4:4">
      <c r="D382" s="250"/>
    </row>
    <row r="383" spans="4:4">
      <c r="D383" s="250"/>
    </row>
    <row r="384" spans="4:4">
      <c r="D384" s="250"/>
    </row>
    <row r="385" spans="4:4">
      <c r="D385" s="250"/>
    </row>
    <row r="386" spans="4:4">
      <c r="D386" s="250"/>
    </row>
    <row r="387" spans="4:4">
      <c r="D387" s="250"/>
    </row>
    <row r="388" spans="4:4">
      <c r="D388" s="250"/>
    </row>
    <row r="389" spans="4:4">
      <c r="D389" s="250"/>
    </row>
    <row r="390" spans="4:4">
      <c r="D390" s="250"/>
    </row>
    <row r="391" spans="4:4">
      <c r="D391" s="250"/>
    </row>
    <row r="392" spans="4:4">
      <c r="D392" s="250"/>
    </row>
    <row r="393" spans="4:4">
      <c r="D393" s="250"/>
    </row>
    <row r="394" spans="4:4">
      <c r="D394" s="250"/>
    </row>
    <row r="395" spans="4:4">
      <c r="D395" s="250"/>
    </row>
    <row r="396" spans="4:4">
      <c r="D396" s="250"/>
    </row>
    <row r="397" spans="4:4">
      <c r="D397" s="250"/>
    </row>
    <row r="398" spans="4:4">
      <c r="D398" s="250"/>
    </row>
    <row r="399" spans="4:4">
      <c r="D399" s="250"/>
    </row>
    <row r="400" spans="4:4">
      <c r="D400" s="250"/>
    </row>
    <row r="401" spans="4:4">
      <c r="D401" s="250"/>
    </row>
    <row r="402" spans="4:4">
      <c r="D402" s="250"/>
    </row>
    <row r="403" spans="4:4">
      <c r="D403" s="250"/>
    </row>
    <row r="404" spans="4:4">
      <c r="D404" s="250"/>
    </row>
    <row r="405" spans="4:4">
      <c r="D405" s="250"/>
    </row>
    <row r="406" spans="4:4">
      <c r="D406" s="250"/>
    </row>
    <row r="407" spans="4:4">
      <c r="D407" s="250"/>
    </row>
    <row r="408" spans="4:4">
      <c r="D408" s="250"/>
    </row>
    <row r="409" spans="4:4">
      <c r="D409" s="250"/>
    </row>
    <row r="410" spans="4:4">
      <c r="D410" s="250"/>
    </row>
    <row r="411" spans="4:4">
      <c r="D411" s="250"/>
    </row>
    <row r="412" spans="4:4">
      <c r="D412" s="250"/>
    </row>
    <row r="413" spans="4:4">
      <c r="D413" s="250"/>
    </row>
    <row r="414" spans="4:4">
      <c r="D414" s="250"/>
    </row>
    <row r="415" spans="4:4">
      <c r="D415" s="250"/>
    </row>
    <row r="416" spans="4:4">
      <c r="D416" s="250"/>
    </row>
    <row r="417" spans="4:4">
      <c r="D417" s="250"/>
    </row>
    <row r="418" spans="4:4">
      <c r="D418" s="250"/>
    </row>
    <row r="419" spans="4:4">
      <c r="D419" s="250"/>
    </row>
    <row r="420" spans="4:4">
      <c r="D420" s="250"/>
    </row>
    <row r="421" spans="4:4">
      <c r="D421" s="250"/>
    </row>
    <row r="422" spans="4:4">
      <c r="D422" s="250"/>
    </row>
    <row r="423" spans="4:4">
      <c r="D423" s="250"/>
    </row>
    <row r="424" spans="4:4">
      <c r="D424" s="250"/>
    </row>
    <row r="425" spans="4:4">
      <c r="D425" s="250"/>
    </row>
    <row r="426" spans="4:4">
      <c r="D426" s="250"/>
    </row>
    <row r="427" spans="4:4">
      <c r="D427" s="250"/>
    </row>
    <row r="428" spans="4:4">
      <c r="D428" s="250"/>
    </row>
    <row r="429" spans="4:4">
      <c r="D429" s="250"/>
    </row>
    <row r="430" spans="4:4">
      <c r="D430" s="250"/>
    </row>
    <row r="431" spans="4:4">
      <c r="D431" s="250"/>
    </row>
    <row r="432" spans="4:4">
      <c r="D432" s="250"/>
    </row>
    <row r="433" spans="4:4">
      <c r="D433" s="250"/>
    </row>
    <row r="434" spans="4:4">
      <c r="D434" s="250"/>
    </row>
    <row r="435" spans="4:4">
      <c r="D435" s="250"/>
    </row>
    <row r="436" spans="4:4">
      <c r="D436" s="250"/>
    </row>
    <row r="437" spans="4:4">
      <c r="D437" s="250"/>
    </row>
    <row r="438" spans="4:4">
      <c r="D438" s="250"/>
    </row>
    <row r="439" spans="4:4">
      <c r="D439" s="250"/>
    </row>
    <row r="440" spans="4:4">
      <c r="D440" s="250"/>
    </row>
    <row r="441" spans="4:4">
      <c r="D441" s="250"/>
    </row>
    <row r="442" spans="4:4">
      <c r="D442" s="250"/>
    </row>
    <row r="443" spans="4:4">
      <c r="D443" s="250"/>
    </row>
    <row r="444" spans="4:4">
      <c r="D444" s="250"/>
    </row>
    <row r="445" spans="4:4">
      <c r="D445" s="250"/>
    </row>
    <row r="446" spans="4:4">
      <c r="D446" s="250"/>
    </row>
    <row r="447" spans="4:4">
      <c r="D447" s="250"/>
    </row>
    <row r="448" spans="4:4">
      <c r="D448" s="250"/>
    </row>
    <row r="449" spans="4:4">
      <c r="D449" s="250"/>
    </row>
    <row r="450" spans="4:4">
      <c r="D450" s="250"/>
    </row>
    <row r="451" spans="4:4">
      <c r="D451" s="250"/>
    </row>
    <row r="452" spans="4:4">
      <c r="D452" s="250"/>
    </row>
    <row r="453" spans="4:4">
      <c r="D453" s="250"/>
    </row>
    <row r="454" spans="4:4">
      <c r="D454" s="250"/>
    </row>
    <row r="455" spans="4:4">
      <c r="D455" s="250"/>
    </row>
    <row r="456" spans="4:4">
      <c r="D456" s="250"/>
    </row>
    <row r="457" spans="4:4">
      <c r="D457" s="250"/>
    </row>
    <row r="458" spans="4:4">
      <c r="D458" s="250"/>
    </row>
    <row r="459" spans="4:4">
      <c r="D459" s="250"/>
    </row>
    <row r="460" spans="4:4">
      <c r="D460" s="250"/>
    </row>
    <row r="461" spans="4:4">
      <c r="D461" s="250"/>
    </row>
    <row r="462" spans="4:4">
      <c r="D462" s="250"/>
    </row>
    <row r="463" spans="4:4">
      <c r="D463" s="250"/>
    </row>
    <row r="464" spans="4:4">
      <c r="D464" s="250"/>
    </row>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sheetData>
  <conditionalFormatting sqref="U3:CA3">
    <cfRule type="cellIs" dxfId="23" priority="4" operator="equal">
      <formula>"Post-Fcst"</formula>
    </cfRule>
    <cfRule type="cellIs" dxfId="22" priority="5" operator="equal">
      <formula>"Forecast"</formula>
    </cfRule>
    <cfRule type="cellIs" dxfId="21" priority="6" operator="equal">
      <formula>"Pre Fcst"</formula>
    </cfRule>
  </conditionalFormatting>
  <conditionalFormatting sqref="J3:T3">
    <cfRule type="cellIs" dxfId="20" priority="1" operator="equal">
      <formula>"Post-Fcst"</formula>
    </cfRule>
    <cfRule type="cellIs" dxfId="19" priority="2" operator="equal">
      <formula>"Forecast"</formula>
    </cfRule>
    <cfRule type="cellIs" dxfId="18" priority="3" operator="equal">
      <formula>"Pre Fcst"</formula>
    </cfRule>
  </conditionalFormatting>
  <pageMargins left="0.70866141732283472" right="0.70866141732283472" top="0.74803149606299213" bottom="0.74803149606299213" header="0.31496062992125984" footer="0.31496062992125984"/>
  <pageSetup paperSize="9" scale="58"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rowBreaks count="5" manualBreakCount="5">
    <brk id="63" max="16383" man="1"/>
    <brk id="120" max="16383" man="1"/>
    <brk id="177" max="16" man="1"/>
    <brk id="234" max="16383" man="1"/>
    <brk id="291" max="16"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FADFB-777C-435F-9622-6FED4C41C597}">
  <sheetPr>
    <tabColor rgb="FF98C561"/>
    <outlinePr summaryBelow="0" summaryRight="0"/>
    <pageSetUpPr fitToPage="1"/>
  </sheetPr>
  <dimension ref="A1:CA773"/>
  <sheetViews>
    <sheetView showGridLines="0" zoomScaleNormal="100" workbookViewId="0">
      <pane ySplit="5" topLeftCell="A6" activePane="bottomLeft" state="frozen"/>
      <selection pane="bottomLeft"/>
      <selection activeCell="B1" sqref="B1"/>
    </sheetView>
  </sheetViews>
  <sheetFormatPr defaultColWidth="0" defaultRowHeight="12.75" zeroHeight="1" outlineLevelRow="2"/>
  <cols>
    <col min="1" max="1" width="1.625" style="67" customWidth="1"/>
    <col min="2" max="2" width="1.625" style="85" customWidth="1"/>
    <col min="3" max="3" width="1.625" style="86" customWidth="1"/>
    <col min="4" max="4" width="3.875" style="83" bestFit="1" customWidth="1"/>
    <col min="5" max="5" width="64.875" style="84" bestFit="1" customWidth="1"/>
    <col min="6" max="12" width="1.625" style="70" customWidth="1"/>
    <col min="13" max="18" width="9.625" style="70" customWidth="1"/>
    <col min="19" max="16384" width="9.625" style="70" hidden="1"/>
  </cols>
  <sheetData>
    <row r="1" spans="1:79" s="460" customFormat="1" ht="28.5">
      <c r="A1" s="142" t="s">
        <v>1361</v>
      </c>
      <c r="B1" s="454"/>
      <c r="C1" s="458"/>
      <c r="D1" s="454"/>
      <c r="E1" s="459"/>
      <c r="F1" s="454"/>
      <c r="G1" s="454"/>
      <c r="H1" s="454"/>
      <c r="I1" s="454"/>
      <c r="J1" s="454"/>
      <c r="K1" s="454"/>
      <c r="L1" s="454"/>
      <c r="M1" s="454"/>
      <c r="N1" s="454"/>
      <c r="O1" s="454"/>
      <c r="P1" s="454"/>
      <c r="Q1" s="457" t="str">
        <f>Inp!$F$10</f>
        <v>United Utilities</v>
      </c>
      <c r="R1" s="454"/>
      <c r="S1" s="454"/>
      <c r="T1" s="454"/>
    </row>
    <row r="2" spans="1:79" s="460" customFormat="1" ht="28.5">
      <c r="A2" s="142" t="str">
        <f xml:space="preserve"> "Update of the PR19 RCVs for publication in Spring " &amp; Inp!$F$17</f>
        <v>Update of the PR19 RCVs for publication in Spring 2022</v>
      </c>
      <c r="B2" s="454"/>
      <c r="C2" s="458"/>
      <c r="D2" s="454"/>
      <c r="E2" s="459"/>
      <c r="F2" s="454"/>
      <c r="G2" s="454"/>
      <c r="H2" s="454"/>
      <c r="I2" s="454"/>
      <c r="J2" s="454"/>
      <c r="K2" s="454"/>
      <c r="L2" s="454"/>
      <c r="M2" s="454"/>
      <c r="N2" s="454"/>
      <c r="O2" s="454"/>
      <c r="P2" s="454"/>
      <c r="Q2" s="457"/>
      <c r="R2" s="454"/>
      <c r="S2" s="454"/>
      <c r="T2" s="454"/>
    </row>
    <row r="3" spans="1:79" s="26" customFormat="1">
      <c r="A3" s="63" t="e">
        <f ca="1" xml:space="preserve"> RIGHT(CELL("filename", $A$1), LEN(CELL("filename", $A$1)) - SEARCH("]", CELL("filename", $A$1)))</f>
        <v>#VALUE!</v>
      </c>
      <c r="B3" s="58"/>
      <c r="C3" s="59"/>
      <c r="D3" s="60"/>
      <c r="E3" s="61"/>
      <c r="F3" s="61"/>
      <c r="G3" s="61"/>
      <c r="H3" s="9"/>
      <c r="I3" s="9"/>
      <c r="J3" s="64"/>
      <c r="K3" s="64"/>
      <c r="L3" s="64"/>
      <c r="M3" s="64"/>
      <c r="N3" s="64"/>
      <c r="O3" s="64"/>
      <c r="P3" s="64"/>
      <c r="Q3" s="64"/>
      <c r="R3" s="417"/>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60"/>
      <c r="E4" s="29"/>
      <c r="F4" s="29"/>
      <c r="G4" s="29"/>
      <c r="H4" s="20"/>
      <c r="I4" s="20"/>
      <c r="R4" s="418"/>
    </row>
    <row r="5" spans="1:79" s="66" customFormat="1">
      <c r="A5" s="63"/>
      <c r="B5" s="58"/>
      <c r="C5" s="59"/>
      <c r="D5" s="60"/>
      <c r="E5" s="29"/>
      <c r="F5" s="63"/>
      <c r="G5" s="63"/>
      <c r="H5" s="26"/>
      <c r="I5" s="27"/>
      <c r="J5" s="27"/>
      <c r="K5" s="27"/>
      <c r="L5" s="27"/>
      <c r="M5" s="27"/>
      <c r="N5" s="27"/>
      <c r="O5" s="27"/>
      <c r="P5" s="27"/>
      <c r="Q5" s="27"/>
      <c r="R5" s="419"/>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496" customFormat="1" ht="12">
      <c r="A6" s="483"/>
      <c r="B6" s="484"/>
      <c r="C6" s="485"/>
      <c r="D6" s="536"/>
      <c r="E6" s="537"/>
      <c r="R6" s="494"/>
    </row>
    <row r="7" spans="1:79" s="409" customFormat="1" ht="32.25">
      <c r="A7" s="408" t="s">
        <v>1254</v>
      </c>
      <c r="B7" s="408"/>
      <c r="C7" s="408"/>
      <c r="D7" s="408"/>
      <c r="E7" s="408"/>
      <c r="F7" s="408"/>
      <c r="G7" s="408"/>
      <c r="H7" s="408"/>
      <c r="I7" s="408"/>
      <c r="J7" s="408"/>
      <c r="K7" s="408"/>
      <c r="L7" s="408"/>
      <c r="M7" s="408"/>
      <c r="N7" s="408"/>
      <c r="O7" s="408"/>
      <c r="P7" s="408"/>
      <c r="Q7" s="408"/>
      <c r="R7" s="408"/>
      <c r="S7" s="408"/>
      <c r="T7" s="408"/>
    </row>
    <row r="8" spans="1:79" s="545" customFormat="1" ht="12" outlineLevel="1">
      <c r="A8" s="538"/>
      <c r="B8" s="539"/>
      <c r="C8" s="540"/>
      <c r="D8" s="541"/>
      <c r="E8" s="535"/>
      <c r="F8" s="542"/>
      <c r="G8" s="542"/>
      <c r="H8" s="542"/>
      <c r="I8" s="543"/>
      <c r="J8" s="543"/>
      <c r="K8" s="543"/>
      <c r="L8" s="543"/>
      <c r="M8" s="543"/>
      <c r="N8" s="543"/>
      <c r="O8" s="543"/>
      <c r="P8" s="543"/>
      <c r="Q8" s="543"/>
      <c r="R8" s="544"/>
      <c r="S8" s="543"/>
      <c r="T8" s="543"/>
      <c r="U8" s="543"/>
      <c r="V8" s="543"/>
      <c r="W8" s="543"/>
      <c r="X8" s="543"/>
      <c r="Y8" s="543"/>
      <c r="Z8" s="543"/>
      <c r="AA8" s="543"/>
      <c r="AB8" s="543"/>
      <c r="AC8" s="543"/>
      <c r="AD8" s="543"/>
      <c r="AE8" s="543"/>
      <c r="AF8" s="543"/>
      <c r="AG8" s="543"/>
      <c r="AH8" s="543"/>
      <c r="AI8" s="543"/>
      <c r="AJ8" s="543"/>
      <c r="AK8" s="543"/>
      <c r="AL8" s="543"/>
      <c r="AM8" s="543"/>
      <c r="AN8" s="543"/>
      <c r="AO8" s="543"/>
      <c r="AP8" s="543"/>
      <c r="AQ8" s="543"/>
      <c r="AR8" s="543"/>
      <c r="AS8" s="543"/>
      <c r="AT8" s="543"/>
      <c r="AU8" s="543"/>
      <c r="AV8" s="543"/>
      <c r="AW8" s="543"/>
      <c r="AX8" s="543"/>
      <c r="AY8" s="543"/>
      <c r="AZ8" s="543"/>
      <c r="BA8" s="543"/>
      <c r="BB8" s="543"/>
      <c r="BC8" s="543"/>
      <c r="BD8" s="543"/>
      <c r="BE8" s="543"/>
      <c r="BF8" s="543"/>
      <c r="BG8" s="543"/>
      <c r="BH8" s="543"/>
      <c r="BI8" s="543"/>
      <c r="BJ8" s="543"/>
      <c r="BK8" s="543"/>
      <c r="BL8" s="543"/>
      <c r="BM8" s="543"/>
      <c r="BN8" s="543"/>
      <c r="BO8" s="543"/>
      <c r="BP8" s="543"/>
      <c r="BQ8" s="543"/>
      <c r="BR8" s="543"/>
      <c r="BS8" s="543"/>
      <c r="BT8" s="543"/>
      <c r="BU8" s="543"/>
      <c r="BV8" s="543"/>
      <c r="BW8" s="543"/>
      <c r="BX8" s="543"/>
      <c r="BY8" s="543"/>
      <c r="BZ8" s="543"/>
      <c r="CA8" s="543"/>
    </row>
    <row r="9" spans="1:79" s="415" customFormat="1" ht="24.75" outlineLevel="1">
      <c r="A9" s="410"/>
      <c r="B9" s="411" t="s">
        <v>1302</v>
      </c>
      <c r="C9" s="412"/>
      <c r="D9" s="413"/>
      <c r="E9" s="414"/>
      <c r="R9" s="420"/>
    </row>
    <row r="10" spans="1:79" s="467" customFormat="1" outlineLevel="1">
      <c r="A10" s="469"/>
      <c r="B10" s="470"/>
      <c r="C10" s="471"/>
      <c r="D10" s="461"/>
      <c r="E10" s="462"/>
      <c r="M10" s="463" t="s">
        <v>197</v>
      </c>
      <c r="N10" s="472" t="s">
        <v>198</v>
      </c>
      <c r="O10" s="463" t="s">
        <v>199</v>
      </c>
      <c r="P10" s="463" t="s">
        <v>200</v>
      </c>
      <c r="Q10" s="463" t="s">
        <v>201</v>
      </c>
      <c r="R10" s="473"/>
    </row>
    <row r="11" spans="1:79" s="487" customFormat="1" ht="12" outlineLevel="1">
      <c r="A11" s="489"/>
      <c r="B11" s="561"/>
      <c r="C11" s="490"/>
      <c r="D11" s="464"/>
      <c r="E11" s="465" t="str">
        <f xml:space="preserve"> Update!E947</f>
        <v>Total: Opening RCV - nominal (year end prices)</v>
      </c>
      <c r="M11" s="626">
        <f xml:space="preserve"> Update!M947</f>
        <v>11777.153598239443</v>
      </c>
      <c r="N11" s="626">
        <f xml:space="preserve"> Update!N947</f>
        <v>11957.492241051355</v>
      </c>
      <c r="O11" s="626">
        <f xml:space="preserve"> Update!O947</f>
        <v>0</v>
      </c>
      <c r="P11" s="626">
        <f xml:space="preserve"> Update!P947</f>
        <v>0</v>
      </c>
      <c r="Q11" s="626">
        <f xml:space="preserve"> Update!Q947</f>
        <v>0</v>
      </c>
    </row>
    <row r="12" spans="1:79" s="487" customFormat="1" ht="12" outlineLevel="1">
      <c r="A12" s="489"/>
      <c r="B12" s="561"/>
      <c r="C12" s="490"/>
      <c r="D12" s="464" t="s">
        <v>719</v>
      </c>
      <c r="E12" s="465" t="str">
        <f xml:space="preserve"> Update!E948</f>
        <v>Total: Indexation - nominal (year end prices)</v>
      </c>
      <c r="M12" s="626">
        <f xml:space="preserve"> Update!M948</f>
        <v>98.656827775103267</v>
      </c>
      <c r="N12" s="626">
        <f xml:space="preserve"> Update!N948</f>
        <v>568.71836903733674</v>
      </c>
      <c r="O12" s="626">
        <f xml:space="preserve"> Update!O948</f>
        <v>0</v>
      </c>
      <c r="P12" s="626">
        <f xml:space="preserve"> Update!P948</f>
        <v>0</v>
      </c>
      <c r="Q12" s="626">
        <f xml:space="preserve"> Update!Q948</f>
        <v>0</v>
      </c>
    </row>
    <row r="13" spans="1:79" s="487" customFormat="1" ht="12" outlineLevel="1">
      <c r="A13" s="489"/>
      <c r="B13" s="561"/>
      <c r="C13" s="490"/>
      <c r="D13" s="464" t="s">
        <v>719</v>
      </c>
      <c r="E13" s="465" t="str">
        <f xml:space="preserve"> Update!E949</f>
        <v>Total: Non-PAYG totex additions - nominal (year end prices)</v>
      </c>
      <c r="M13" s="626">
        <f xml:space="preserve"> Update!M949</f>
        <v>425.09585491400844</v>
      </c>
      <c r="N13" s="626">
        <f xml:space="preserve"> Update!N949</f>
        <v>455.55776162527599</v>
      </c>
      <c r="O13" s="626">
        <f xml:space="preserve"> Update!O949</f>
        <v>0</v>
      </c>
      <c r="P13" s="626">
        <f xml:space="preserve"> Update!P949</f>
        <v>0</v>
      </c>
      <c r="Q13" s="626">
        <f xml:space="preserve"> Update!Q949</f>
        <v>0</v>
      </c>
    </row>
    <row r="14" spans="1:79" s="487" customFormat="1" ht="12" outlineLevel="1">
      <c r="A14" s="489"/>
      <c r="B14" s="561"/>
      <c r="C14" s="490"/>
      <c r="D14" s="464" t="s">
        <v>631</v>
      </c>
      <c r="E14" s="465" t="str">
        <f xml:space="preserve"> Update!E950</f>
        <v>Total: RCV run-off - nominal (year end prices)</v>
      </c>
      <c r="M14" s="626">
        <f xml:space="preserve"> Update!M950</f>
        <v>619.51795436858367</v>
      </c>
      <c r="N14" s="626">
        <f xml:space="preserve"> Update!N950</f>
        <v>645.99053054724584</v>
      </c>
      <c r="O14" s="626">
        <f xml:space="preserve"> Update!O950</f>
        <v>0</v>
      </c>
      <c r="P14" s="626">
        <f xml:space="preserve"> Update!P950</f>
        <v>0</v>
      </c>
      <c r="Q14" s="626">
        <f xml:space="preserve"> Update!Q950</f>
        <v>0</v>
      </c>
    </row>
    <row r="15" spans="1:79" s="487" customFormat="1" ht="12" outlineLevel="1">
      <c r="A15" s="489"/>
      <c r="B15" s="561"/>
      <c r="C15" s="490"/>
      <c r="D15" s="464" t="s">
        <v>631</v>
      </c>
      <c r="E15" s="465" t="str">
        <f xml:space="preserve"> Update!E951</f>
        <v>Total: Other adjustments - nominal (year end prices)</v>
      </c>
      <c r="M15" s="626">
        <f xml:space="preserve"> Update!M951</f>
        <v>0</v>
      </c>
      <c r="N15" s="626">
        <f xml:space="preserve"> Update!N951</f>
        <v>0</v>
      </c>
      <c r="O15" s="626">
        <f xml:space="preserve"> Update!O951</f>
        <v>0</v>
      </c>
      <c r="P15" s="626">
        <f xml:space="preserve"> Update!P951</f>
        <v>0</v>
      </c>
      <c r="Q15" s="626">
        <f xml:space="preserve"> Update!Q951</f>
        <v>0</v>
      </c>
    </row>
    <row r="16" spans="1:79" s="487" customFormat="1" ht="12" outlineLevel="1">
      <c r="A16" s="489"/>
      <c r="B16" s="561"/>
      <c r="C16" s="490"/>
      <c r="D16" s="464"/>
      <c r="E16" s="465" t="str">
        <f xml:space="preserve"> Update!E952</f>
        <v>Total: Closing RCV - nominal (year end prices)</v>
      </c>
      <c r="M16" s="626">
        <f xml:space="preserve"> Update!M952</f>
        <v>11681.388326559965</v>
      </c>
      <c r="N16" s="626">
        <f xml:space="preserve"> Update!N952</f>
        <v>12335.77784116672</v>
      </c>
      <c r="O16" s="626">
        <f xml:space="preserve"> Update!O952</f>
        <v>0</v>
      </c>
      <c r="P16" s="626">
        <f xml:space="preserve"> Update!P952</f>
        <v>0</v>
      </c>
      <c r="Q16" s="626">
        <f xml:space="preserve"> Update!Q952</f>
        <v>0</v>
      </c>
    </row>
    <row r="17" spans="1:20" s="481" customFormat="1" ht="12" outlineLevel="1">
      <c r="A17" s="474"/>
      <c r="B17" s="475"/>
      <c r="C17" s="476"/>
      <c r="D17" s="534"/>
      <c r="E17" s="535"/>
      <c r="R17" s="466"/>
    </row>
    <row r="18" spans="1:20" s="533" customFormat="1" ht="24.75" outlineLevel="1" collapsed="1">
      <c r="A18" s="410"/>
      <c r="B18" s="411" t="s">
        <v>1303</v>
      </c>
      <c r="C18" s="412"/>
      <c r="D18" s="413"/>
      <c r="E18" s="414"/>
      <c r="F18" s="531"/>
      <c r="G18" s="531"/>
      <c r="H18" s="531"/>
      <c r="I18" s="531"/>
      <c r="J18" s="531"/>
      <c r="K18" s="531"/>
      <c r="L18" s="531"/>
      <c r="M18" s="531"/>
      <c r="N18" s="531"/>
      <c r="O18" s="531"/>
      <c r="P18" s="531"/>
      <c r="Q18" s="531"/>
      <c r="R18" s="532"/>
      <c r="S18" s="531"/>
      <c r="T18" s="531"/>
    </row>
    <row r="19" spans="1:20" s="504" customFormat="1" ht="24.75" hidden="1" outlineLevel="2">
      <c r="A19" s="410"/>
      <c r="B19" s="411" t="s">
        <v>1304</v>
      </c>
      <c r="C19" s="412"/>
      <c r="D19" s="413"/>
      <c r="E19" s="414"/>
      <c r="F19" s="415"/>
      <c r="G19" s="415"/>
      <c r="H19" s="415"/>
      <c r="I19" s="415"/>
      <c r="J19" s="415"/>
      <c r="K19" s="415"/>
      <c r="L19" s="415"/>
      <c r="R19" s="505"/>
    </row>
    <row r="20" spans="1:20" s="467" customFormat="1" hidden="1" outlineLevel="2">
      <c r="A20" s="469"/>
      <c r="B20" s="470"/>
      <c r="C20" s="471"/>
      <c r="D20" s="461"/>
      <c r="E20" s="462"/>
      <c r="M20" s="463" t="s">
        <v>197</v>
      </c>
      <c r="N20" s="472" t="s">
        <v>198</v>
      </c>
      <c r="O20" s="463" t="s">
        <v>199</v>
      </c>
      <c r="P20" s="463" t="s">
        <v>200</v>
      </c>
      <c r="Q20" s="463" t="s">
        <v>201</v>
      </c>
      <c r="R20" s="473"/>
    </row>
    <row r="21" spans="1:20" s="468" customFormat="1" ht="12" hidden="1" outlineLevel="2">
      <c r="A21" s="474"/>
      <c r="B21" s="475"/>
      <c r="C21" s="476"/>
      <c r="D21" s="477"/>
      <c r="E21" s="478" t="s">
        <v>1362</v>
      </c>
      <c r="F21" s="479"/>
      <c r="G21" s="479"/>
      <c r="H21" s="479"/>
      <c r="I21" s="479"/>
      <c r="J21" s="479"/>
      <c r="K21" s="479"/>
      <c r="L21" s="479"/>
      <c r="M21" s="565">
        <f xml:space="preserve"> Update!M930</f>
        <v>5888.7655589221258</v>
      </c>
      <c r="N21" s="480">
        <f xml:space="preserve"> Update!N930</f>
        <v>5742.0279076484512</v>
      </c>
      <c r="O21" s="480">
        <f xml:space="preserve"> Update!O930</f>
        <v>0</v>
      </c>
      <c r="P21" s="480">
        <f xml:space="preserve"> Update!P930</f>
        <v>0</v>
      </c>
      <c r="Q21" s="480">
        <f xml:space="preserve"> Update!Q930</f>
        <v>0</v>
      </c>
      <c r="R21" s="466"/>
      <c r="S21" s="481"/>
      <c r="T21" s="481"/>
    </row>
    <row r="22" spans="1:20" s="487" customFormat="1" ht="12" hidden="1" outlineLevel="2">
      <c r="A22" s="421"/>
      <c r="B22" s="422"/>
      <c r="C22" s="627"/>
      <c r="D22" s="464" t="s">
        <v>719</v>
      </c>
      <c r="E22" s="465" t="s">
        <v>1363</v>
      </c>
      <c r="F22" s="628"/>
      <c r="G22" s="628"/>
      <c r="H22" s="628"/>
      <c r="I22" s="628"/>
      <c r="J22" s="628"/>
      <c r="K22" s="628"/>
      <c r="L22" s="628"/>
      <c r="M22" s="629">
        <f xml:space="preserve"> Update!M931</f>
        <v>51.129287527602749</v>
      </c>
      <c r="N22" s="629">
        <f xml:space="preserve"> Update!N931</f>
        <v>331.67124373074068</v>
      </c>
      <c r="O22" s="629">
        <f xml:space="preserve"> Update!O931</f>
        <v>0</v>
      </c>
      <c r="P22" s="629">
        <f xml:space="preserve"> Update!P931</f>
        <v>0</v>
      </c>
      <c r="Q22" s="629">
        <f xml:space="preserve"> Update!Q931</f>
        <v>0</v>
      </c>
      <c r="R22" s="466"/>
      <c r="S22" s="466"/>
      <c r="T22" s="466"/>
    </row>
    <row r="23" spans="1:20" s="468" customFormat="1" ht="12" hidden="1" outlineLevel="2">
      <c r="A23" s="474"/>
      <c r="B23" s="475"/>
      <c r="C23" s="476"/>
      <c r="D23" s="477" t="s">
        <v>631</v>
      </c>
      <c r="E23" s="480" t="s">
        <v>1364</v>
      </c>
      <c r="F23" s="479"/>
      <c r="G23" s="479"/>
      <c r="H23" s="479"/>
      <c r="I23" s="479"/>
      <c r="J23" s="479"/>
      <c r="K23" s="479"/>
      <c r="L23" s="479"/>
      <c r="M23" s="480">
        <f xml:space="preserve"> Update!M932</f>
        <v>334.39070032264453</v>
      </c>
      <c r="N23" s="480">
        <f xml:space="preserve"> Update!N932</f>
        <v>338.6438426689258</v>
      </c>
      <c r="O23" s="480">
        <f xml:space="preserve"> Update!O932</f>
        <v>0</v>
      </c>
      <c r="P23" s="480">
        <f xml:space="preserve"> Update!P932</f>
        <v>0</v>
      </c>
      <c r="Q23" s="480">
        <f xml:space="preserve"> Update!Q932</f>
        <v>0</v>
      </c>
      <c r="R23" s="466"/>
      <c r="S23" s="481"/>
      <c r="T23" s="481"/>
    </row>
    <row r="24" spans="1:20" s="468" customFormat="1" ht="12" hidden="1" outlineLevel="2">
      <c r="A24" s="474"/>
      <c r="B24" s="475"/>
      <c r="C24" s="476"/>
      <c r="D24" s="482"/>
      <c r="E24" s="480" t="s">
        <v>1258</v>
      </c>
      <c r="F24" s="479"/>
      <c r="G24" s="479"/>
      <c r="H24" s="479"/>
      <c r="I24" s="479"/>
      <c r="J24" s="479"/>
      <c r="K24" s="479"/>
      <c r="L24" s="479"/>
      <c r="M24" s="480">
        <f xml:space="preserve"> Update!M933</f>
        <v>5605.504146127083</v>
      </c>
      <c r="N24" s="480">
        <f xml:space="preserve"> Update!N933</f>
        <v>5735.0553087102653</v>
      </c>
      <c r="O24" s="480">
        <f xml:space="preserve"> Update!O933</f>
        <v>0</v>
      </c>
      <c r="P24" s="480">
        <f xml:space="preserve"> Update!P933</f>
        <v>0</v>
      </c>
      <c r="Q24" s="480">
        <f xml:space="preserve"> Update!Q933</f>
        <v>0</v>
      </c>
      <c r="R24" s="466"/>
      <c r="S24" s="481"/>
      <c r="T24" s="481"/>
    </row>
    <row r="25" spans="1:20" s="468" customFormat="1" ht="12" hidden="1" outlineLevel="2">
      <c r="A25" s="546"/>
      <c r="B25" s="547"/>
      <c r="C25" s="548"/>
      <c r="D25" s="549"/>
      <c r="E25" s="537"/>
      <c r="F25" s="550"/>
      <c r="G25" s="550"/>
      <c r="H25" s="550"/>
      <c r="I25" s="551"/>
      <c r="J25" s="550"/>
      <c r="K25" s="550"/>
      <c r="L25" s="550"/>
      <c r="M25" s="550"/>
      <c r="N25" s="550"/>
      <c r="O25" s="550"/>
      <c r="P25" s="550"/>
      <c r="Q25" s="550"/>
      <c r="R25" s="552"/>
      <c r="S25" s="550"/>
      <c r="T25" s="550"/>
    </row>
    <row r="26" spans="1:20" s="415" customFormat="1" ht="24.75" hidden="1" outlineLevel="2">
      <c r="A26" s="410"/>
      <c r="B26" s="411" t="s">
        <v>1305</v>
      </c>
      <c r="C26" s="412"/>
      <c r="D26" s="413"/>
      <c r="E26" s="414"/>
      <c r="R26" s="420"/>
    </row>
    <row r="27" spans="1:20" s="467" customFormat="1" hidden="1" outlineLevel="2">
      <c r="A27" s="469"/>
      <c r="B27" s="470"/>
      <c r="C27" s="471"/>
      <c r="D27" s="461"/>
      <c r="E27" s="462"/>
      <c r="M27" s="463" t="s">
        <v>197</v>
      </c>
      <c r="N27" s="472" t="s">
        <v>198</v>
      </c>
      <c r="O27" s="463" t="s">
        <v>199</v>
      </c>
      <c r="P27" s="463" t="s">
        <v>200</v>
      </c>
      <c r="Q27" s="463" t="s">
        <v>201</v>
      </c>
      <c r="R27" s="473"/>
    </row>
    <row r="28" spans="1:20" s="468" customFormat="1" ht="12" hidden="1" outlineLevel="2">
      <c r="A28" s="483"/>
      <c r="B28" s="484"/>
      <c r="C28" s="485"/>
      <c r="D28" s="477"/>
      <c r="E28" s="478" t="s">
        <v>1259</v>
      </c>
      <c r="F28" s="486"/>
      <c r="G28" s="486"/>
      <c r="H28" s="486"/>
      <c r="I28" s="486"/>
      <c r="J28" s="486"/>
      <c r="K28" s="486"/>
      <c r="L28" s="486"/>
      <c r="M28" s="480">
        <f xml:space="preserve"> Update!M935</f>
        <v>5888.3880393173176</v>
      </c>
      <c r="N28" s="480">
        <f xml:space="preserve"> Update!N935</f>
        <v>5791.1596291387714</v>
      </c>
      <c r="O28" s="480">
        <f xml:space="preserve"> Update!O935</f>
        <v>0</v>
      </c>
      <c r="P28" s="480">
        <f xml:space="preserve"> Update!P935</f>
        <v>0</v>
      </c>
      <c r="Q28" s="480">
        <f xml:space="preserve"> Update!Q935</f>
        <v>0</v>
      </c>
      <c r="R28" s="487"/>
    </row>
    <row r="29" spans="1:20" s="487" customFormat="1" ht="12" hidden="1" outlineLevel="2">
      <c r="A29" s="489"/>
      <c r="B29" s="561"/>
      <c r="C29" s="490"/>
      <c r="D29" s="464" t="s">
        <v>719</v>
      </c>
      <c r="E29" s="465" t="s">
        <v>1365</v>
      </c>
      <c r="F29" s="638"/>
      <c r="G29" s="638"/>
      <c r="H29" s="638"/>
      <c r="I29" s="638"/>
      <c r="J29" s="638"/>
      <c r="K29" s="638"/>
      <c r="L29" s="638"/>
      <c r="M29" s="629">
        <f xml:space="preserve"> Update!M936</f>
        <v>47.527540247500511</v>
      </c>
      <c r="N29" s="629">
        <f xml:space="preserve"> Update!N936</f>
        <v>220.86487326480682</v>
      </c>
      <c r="O29" s="629">
        <f xml:space="preserve"> Update!O936</f>
        <v>0</v>
      </c>
      <c r="P29" s="629">
        <f xml:space="preserve"> Update!P936</f>
        <v>0</v>
      </c>
      <c r="Q29" s="629">
        <f xml:space="preserve"> Update!Q936</f>
        <v>0</v>
      </c>
    </row>
    <row r="30" spans="1:20" s="468" customFormat="1" ht="12" hidden="1" outlineLevel="2">
      <c r="A30" s="483"/>
      <c r="B30" s="484"/>
      <c r="C30" s="485"/>
      <c r="D30" s="477" t="s">
        <v>631</v>
      </c>
      <c r="E30" s="478" t="s">
        <v>1366</v>
      </c>
      <c r="F30" s="486"/>
      <c r="G30" s="486"/>
      <c r="H30" s="486"/>
      <c r="I30" s="486"/>
      <c r="J30" s="486"/>
      <c r="K30" s="486"/>
      <c r="L30" s="486"/>
      <c r="M30" s="480">
        <f xml:space="preserve"> Update!M937</f>
        <v>274.80752880368607</v>
      </c>
      <c r="N30" s="480">
        <f xml:space="preserve"> Update!N937</f>
        <v>275.08937160984613</v>
      </c>
      <c r="O30" s="480">
        <f xml:space="preserve"> Update!O937</f>
        <v>0</v>
      </c>
      <c r="P30" s="480">
        <f xml:space="preserve"> Update!P937</f>
        <v>0</v>
      </c>
      <c r="Q30" s="480">
        <f xml:space="preserve"> Update!Q937</f>
        <v>0</v>
      </c>
      <c r="R30" s="487"/>
    </row>
    <row r="31" spans="1:20" s="468" customFormat="1" ht="12" hidden="1" outlineLevel="2">
      <c r="A31" s="483"/>
      <c r="B31" s="484"/>
      <c r="C31" s="485"/>
      <c r="D31" s="477" t="s">
        <v>631</v>
      </c>
      <c r="E31" s="478" t="s">
        <v>1367</v>
      </c>
      <c r="F31" s="486"/>
      <c r="G31" s="486"/>
      <c r="H31" s="486"/>
      <c r="I31" s="486"/>
      <c r="J31" s="486"/>
      <c r="K31" s="486"/>
      <c r="L31" s="486"/>
      <c r="M31" s="480">
        <f xml:space="preserve"> Update!M938</f>
        <v>0</v>
      </c>
      <c r="N31" s="480">
        <f xml:space="preserve"> Update!N938</f>
        <v>0</v>
      </c>
      <c r="O31" s="480">
        <f xml:space="preserve"> Update!O938</f>
        <v>0</v>
      </c>
      <c r="P31" s="480">
        <f xml:space="preserve"> Update!P938</f>
        <v>0</v>
      </c>
      <c r="Q31" s="480">
        <f xml:space="preserve"> Update!Q938</f>
        <v>0</v>
      </c>
      <c r="R31" s="487"/>
    </row>
    <row r="32" spans="1:20" s="468" customFormat="1" ht="12" hidden="1" outlineLevel="2">
      <c r="A32" s="483"/>
      <c r="B32" s="484"/>
      <c r="C32" s="485"/>
      <c r="D32" s="477"/>
      <c r="E32" s="478" t="s">
        <v>1263</v>
      </c>
      <c r="F32" s="486"/>
      <c r="G32" s="486"/>
      <c r="H32" s="486"/>
      <c r="I32" s="486"/>
      <c r="J32" s="486"/>
      <c r="K32" s="486"/>
      <c r="L32" s="486"/>
      <c r="M32" s="480">
        <f xml:space="preserve"> Update!M939</f>
        <v>5661.1080507611259</v>
      </c>
      <c r="N32" s="480">
        <f xml:space="preserve"> Update!N939</f>
        <v>5736.9351307937322</v>
      </c>
      <c r="O32" s="480">
        <f xml:space="preserve"> Update!O939</f>
        <v>0</v>
      </c>
      <c r="P32" s="480">
        <f xml:space="preserve"> Update!P939</f>
        <v>0</v>
      </c>
      <c r="Q32" s="480">
        <f xml:space="preserve"> Update!Q939</f>
        <v>0</v>
      </c>
      <c r="R32" s="487"/>
    </row>
    <row r="33" spans="1:18" s="468" customFormat="1" ht="12" hidden="1" outlineLevel="2">
      <c r="A33" s="483"/>
      <c r="B33" s="484"/>
      <c r="C33" s="485"/>
      <c r="D33" s="536"/>
      <c r="E33" s="537"/>
      <c r="R33" s="487"/>
    </row>
    <row r="34" spans="1:18" s="415" customFormat="1" ht="24.75" hidden="1" outlineLevel="2">
      <c r="A34" s="410"/>
      <c r="B34" s="411" t="s">
        <v>1306</v>
      </c>
      <c r="C34" s="412"/>
      <c r="D34" s="413"/>
      <c r="E34" s="414"/>
      <c r="R34" s="420"/>
    </row>
    <row r="35" spans="1:18" s="467" customFormat="1" hidden="1" outlineLevel="2">
      <c r="A35" s="469"/>
      <c r="B35" s="470"/>
      <c r="C35" s="471"/>
      <c r="D35" s="461"/>
      <c r="E35" s="462"/>
      <c r="M35" s="463" t="s">
        <v>197</v>
      </c>
      <c r="N35" s="472" t="s">
        <v>198</v>
      </c>
      <c r="O35" s="463" t="s">
        <v>199</v>
      </c>
      <c r="P35" s="463" t="s">
        <v>200</v>
      </c>
      <c r="Q35" s="463" t="s">
        <v>201</v>
      </c>
      <c r="R35" s="473"/>
    </row>
    <row r="36" spans="1:18" s="468" customFormat="1" ht="12" hidden="1" outlineLevel="2">
      <c r="A36" s="483"/>
      <c r="B36" s="484"/>
      <c r="C36" s="485"/>
      <c r="D36" s="477"/>
      <c r="E36" s="478" t="s">
        <v>1264</v>
      </c>
      <c r="F36" s="486"/>
      <c r="G36" s="486"/>
      <c r="H36" s="486"/>
      <c r="I36" s="486"/>
      <c r="J36" s="486"/>
      <c r="K36" s="486"/>
      <c r="L36" s="486"/>
      <c r="M36" s="480">
        <f xml:space="preserve"> Update!M941</f>
        <v>0</v>
      </c>
      <c r="N36" s="480">
        <f xml:space="preserve"> Update!N941</f>
        <v>424.3047042641316</v>
      </c>
      <c r="O36" s="480">
        <f xml:space="preserve"> Update!O941</f>
        <v>0</v>
      </c>
      <c r="P36" s="480">
        <f xml:space="preserve"> Update!P941</f>
        <v>0</v>
      </c>
      <c r="Q36" s="480">
        <f xml:space="preserve"> Update!Q941</f>
        <v>0</v>
      </c>
      <c r="R36" s="487"/>
    </row>
    <row r="37" spans="1:18" s="487" customFormat="1" ht="12" hidden="1" outlineLevel="2">
      <c r="A37" s="489"/>
      <c r="B37" s="561"/>
      <c r="C37" s="490"/>
      <c r="D37" s="464" t="s">
        <v>719</v>
      </c>
      <c r="E37" s="465" t="s">
        <v>1368</v>
      </c>
      <c r="F37" s="638"/>
      <c r="G37" s="638"/>
      <c r="H37" s="638"/>
      <c r="I37" s="638"/>
      <c r="J37" s="638"/>
      <c r="K37" s="638"/>
      <c r="L37" s="638"/>
      <c r="M37" s="629">
        <f xml:space="preserve"> Update!M942</f>
        <v>0</v>
      </c>
      <c r="N37" s="629">
        <f xml:space="preserve"> Update!N942</f>
        <v>16.182252041789319</v>
      </c>
      <c r="O37" s="629">
        <f xml:space="preserve"> Update!O942</f>
        <v>0</v>
      </c>
      <c r="P37" s="629">
        <f xml:space="preserve"> Update!P942</f>
        <v>0</v>
      </c>
      <c r="Q37" s="629">
        <f xml:space="preserve"> Update!Q942</f>
        <v>0</v>
      </c>
    </row>
    <row r="38" spans="1:18" s="468" customFormat="1" ht="12" hidden="1" outlineLevel="2">
      <c r="A38" s="483"/>
      <c r="B38" s="484"/>
      <c r="C38" s="485"/>
      <c r="D38" s="477" t="s">
        <v>719</v>
      </c>
      <c r="E38" s="478" t="s">
        <v>1369</v>
      </c>
      <c r="F38" s="486"/>
      <c r="G38" s="486"/>
      <c r="H38" s="486"/>
      <c r="I38" s="486"/>
      <c r="J38" s="486"/>
      <c r="K38" s="486"/>
      <c r="L38" s="486"/>
      <c r="M38" s="480">
        <f xml:space="preserve"> Update!M943</f>
        <v>425.09585491400844</v>
      </c>
      <c r="N38" s="480">
        <f xml:space="preserve"> Update!N943</f>
        <v>455.55776162527599</v>
      </c>
      <c r="O38" s="480">
        <f xml:space="preserve"> Update!O943</f>
        <v>0</v>
      </c>
      <c r="P38" s="480">
        <f xml:space="preserve"> Update!P943</f>
        <v>0</v>
      </c>
      <c r="Q38" s="480">
        <f xml:space="preserve"> Update!Q943</f>
        <v>0</v>
      </c>
      <c r="R38" s="487"/>
    </row>
    <row r="39" spans="1:18" s="468" customFormat="1" ht="12" hidden="1" outlineLevel="2">
      <c r="A39" s="483"/>
      <c r="B39" s="484"/>
      <c r="C39" s="485"/>
      <c r="D39" s="477" t="s">
        <v>631</v>
      </c>
      <c r="E39" s="478" t="s">
        <v>1370</v>
      </c>
      <c r="F39" s="486"/>
      <c r="G39" s="486"/>
      <c r="H39" s="486"/>
      <c r="I39" s="486"/>
      <c r="J39" s="486"/>
      <c r="K39" s="486"/>
      <c r="L39" s="486"/>
      <c r="M39" s="480">
        <f xml:space="preserve"> Update!M944</f>
        <v>10.319725242253053</v>
      </c>
      <c r="N39" s="480">
        <f xml:space="preserve"> Update!N944</f>
        <v>32.25731626847395</v>
      </c>
      <c r="O39" s="480">
        <f xml:space="preserve"> Update!O944</f>
        <v>0</v>
      </c>
      <c r="P39" s="480">
        <f xml:space="preserve"> Update!P944</f>
        <v>0</v>
      </c>
      <c r="Q39" s="480">
        <f xml:space="preserve"> Update!Q944</f>
        <v>0</v>
      </c>
      <c r="R39" s="487"/>
    </row>
    <row r="40" spans="1:18" s="468" customFormat="1" ht="12" hidden="1" outlineLevel="2">
      <c r="A40" s="483"/>
      <c r="B40" s="484"/>
      <c r="C40" s="485"/>
      <c r="D40" s="477"/>
      <c r="E40" s="478" t="s">
        <v>1268</v>
      </c>
      <c r="F40" s="486"/>
      <c r="G40" s="486"/>
      <c r="H40" s="486"/>
      <c r="I40" s="486"/>
      <c r="J40" s="486"/>
      <c r="K40" s="486"/>
      <c r="L40" s="486"/>
      <c r="M40" s="480">
        <f xml:space="preserve"> Update!M945</f>
        <v>414.77612967175543</v>
      </c>
      <c r="N40" s="480">
        <f xml:space="preserve"> Update!N945</f>
        <v>863.78740166272291</v>
      </c>
      <c r="O40" s="480">
        <f xml:space="preserve"> Update!O945</f>
        <v>0</v>
      </c>
      <c r="P40" s="480">
        <f xml:space="preserve"> Update!P945</f>
        <v>0</v>
      </c>
      <c r="Q40" s="480">
        <f xml:space="preserve"> Update!Q945</f>
        <v>0</v>
      </c>
      <c r="R40" s="487"/>
    </row>
    <row r="41" spans="1:18" s="468" customFormat="1" ht="12" outlineLevel="1">
      <c r="A41" s="483"/>
      <c r="B41" s="484"/>
      <c r="C41" s="485"/>
      <c r="D41" s="536"/>
      <c r="E41" s="537"/>
      <c r="R41" s="487"/>
    </row>
    <row r="42" spans="1:18" s="415" customFormat="1" ht="24.75" outlineLevel="1" collapsed="1">
      <c r="A42" s="410"/>
      <c r="B42" s="411" t="s">
        <v>1307</v>
      </c>
      <c r="C42" s="412"/>
      <c r="D42" s="413"/>
      <c r="E42" s="414"/>
      <c r="R42" s="420"/>
    </row>
    <row r="43" spans="1:18" s="467" customFormat="1" hidden="1" outlineLevel="2">
      <c r="A43" s="469"/>
      <c r="B43" s="470"/>
      <c r="C43" s="471"/>
      <c r="D43" s="461"/>
      <c r="E43" s="462"/>
      <c r="M43" s="463" t="s">
        <v>197</v>
      </c>
      <c r="N43" s="472" t="s">
        <v>198</v>
      </c>
      <c r="O43" s="463" t="s">
        <v>199</v>
      </c>
      <c r="P43" s="463" t="s">
        <v>200</v>
      </c>
      <c r="Q43" s="463" t="s">
        <v>201</v>
      </c>
      <c r="R43" s="473"/>
    </row>
    <row r="44" spans="1:18" s="468" customFormat="1" ht="12" hidden="1" outlineLevel="2">
      <c r="A44" s="483"/>
      <c r="B44" s="484"/>
      <c r="C44" s="485"/>
      <c r="D44" s="477"/>
      <c r="E44" s="478" t="s">
        <v>1275</v>
      </c>
      <c r="F44" s="486"/>
      <c r="G44" s="486"/>
      <c r="H44" s="486"/>
      <c r="I44" s="486"/>
      <c r="J44" s="486"/>
      <c r="K44" s="486"/>
      <c r="L44" s="486"/>
      <c r="M44" s="480">
        <f xml:space="preserve"> Update!M954</f>
        <v>5741.5644564649119</v>
      </c>
      <c r="N44" s="480">
        <f xml:space="preserve"> Update!N954</f>
        <v>5732.9053305169646</v>
      </c>
      <c r="O44" s="480">
        <f xml:space="preserve"> Update!O954</f>
        <v>0</v>
      </c>
      <c r="P44" s="480">
        <f xml:space="preserve"> Update!P954</f>
        <v>0</v>
      </c>
      <c r="Q44" s="480">
        <f xml:space="preserve"> Update!Q954</f>
        <v>0</v>
      </c>
      <c r="R44" s="487"/>
    </row>
    <row r="45" spans="1:18" s="468" customFormat="1" ht="12" hidden="1" outlineLevel="2">
      <c r="A45" s="483"/>
      <c r="B45" s="484"/>
      <c r="C45" s="485"/>
      <c r="D45" s="477"/>
      <c r="E45" s="478" t="s">
        <v>1276</v>
      </c>
      <c r="F45" s="486"/>
      <c r="G45" s="486"/>
      <c r="H45" s="486"/>
      <c r="I45" s="486"/>
      <c r="J45" s="486"/>
      <c r="K45" s="486"/>
      <c r="L45" s="486"/>
      <c r="M45" s="480">
        <f xml:space="preserve"> Update!M955</f>
        <v>5767.2375566642941</v>
      </c>
      <c r="N45" s="480">
        <f xml:space="preserve"> Update!N955</f>
        <v>5703.8761824399253</v>
      </c>
      <c r="O45" s="480">
        <f xml:space="preserve"> Update!O955</f>
        <v>0</v>
      </c>
      <c r="P45" s="480">
        <f xml:space="preserve"> Update!P955</f>
        <v>0</v>
      </c>
      <c r="Q45" s="480">
        <f xml:space="preserve"> Update!Q955</f>
        <v>0</v>
      </c>
      <c r="R45" s="487"/>
    </row>
    <row r="46" spans="1:18" s="468" customFormat="1" ht="12" hidden="1" outlineLevel="2">
      <c r="A46" s="483"/>
      <c r="B46" s="484"/>
      <c r="C46" s="485"/>
      <c r="D46" s="477"/>
      <c r="E46" s="478" t="s">
        <v>1277</v>
      </c>
      <c r="F46" s="486"/>
      <c r="G46" s="486"/>
      <c r="H46" s="486"/>
      <c r="I46" s="486"/>
      <c r="J46" s="486"/>
      <c r="K46" s="486"/>
      <c r="L46" s="486"/>
      <c r="M46" s="480">
        <f xml:space="preserve"> Update!M956</f>
        <v>206.2695178438276</v>
      </c>
      <c r="N46" s="480">
        <f xml:space="preserve"> Update!N956</f>
        <v>633.1981450309861</v>
      </c>
      <c r="O46" s="480">
        <f xml:space="preserve"> Update!O956</f>
        <v>0</v>
      </c>
      <c r="P46" s="480">
        <f xml:space="preserve"> Update!P956</f>
        <v>0</v>
      </c>
      <c r="Q46" s="480">
        <f xml:space="preserve"> Update!Q956</f>
        <v>0</v>
      </c>
      <c r="R46" s="487"/>
    </row>
    <row r="47" spans="1:18" s="468" customFormat="1" ht="12" hidden="1" outlineLevel="2">
      <c r="A47" s="483"/>
      <c r="B47" s="484"/>
      <c r="C47" s="485"/>
      <c r="D47" s="477"/>
      <c r="E47" s="478" t="s">
        <v>1278</v>
      </c>
      <c r="F47" s="486"/>
      <c r="G47" s="486"/>
      <c r="H47" s="486"/>
      <c r="I47" s="486"/>
      <c r="J47" s="486"/>
      <c r="K47" s="486"/>
      <c r="L47" s="486"/>
      <c r="M47" s="480">
        <f xml:space="preserve"> Update!M957</f>
        <v>11715.071530973035</v>
      </c>
      <c r="N47" s="480">
        <f xml:space="preserve"> Update!N957</f>
        <v>12069.979657987877</v>
      </c>
      <c r="O47" s="480">
        <f xml:space="preserve"> Update!O957</f>
        <v>0</v>
      </c>
      <c r="P47" s="480">
        <f xml:space="preserve"> Update!P957</f>
        <v>0</v>
      </c>
      <c r="Q47" s="480">
        <f xml:space="preserve"> Update!Q957</f>
        <v>0</v>
      </c>
      <c r="R47" s="487"/>
    </row>
    <row r="48" spans="1:18" s="496" customFormat="1" ht="12" outlineLevel="1">
      <c r="A48" s="483"/>
      <c r="B48" s="484"/>
      <c r="C48" s="485"/>
      <c r="D48" s="536"/>
      <c r="E48" s="537"/>
      <c r="R48" s="494"/>
    </row>
    <row r="49" spans="1:20" s="415" customFormat="1" ht="24.75" outlineLevel="1" collapsed="1">
      <c r="A49" s="410"/>
      <c r="B49" s="411" t="s">
        <v>1308</v>
      </c>
      <c r="C49" s="412"/>
      <c r="D49" s="413"/>
      <c r="E49" s="414"/>
      <c r="R49" s="420"/>
    </row>
    <row r="50" spans="1:20" s="467" customFormat="1" hidden="1" outlineLevel="2">
      <c r="A50" s="469"/>
      <c r="B50" s="470"/>
      <c r="C50" s="471"/>
      <c r="D50" s="461"/>
      <c r="E50" s="462"/>
      <c r="M50" s="463" t="s">
        <v>197</v>
      </c>
      <c r="N50" s="472" t="s">
        <v>198</v>
      </c>
      <c r="O50" s="463" t="s">
        <v>199</v>
      </c>
      <c r="P50" s="463" t="s">
        <v>200</v>
      </c>
      <c r="Q50" s="463" t="s">
        <v>201</v>
      </c>
      <c r="R50" s="473"/>
    </row>
    <row r="51" spans="1:20" s="494" customFormat="1" ht="12" hidden="1" outlineLevel="2">
      <c r="A51" s="489"/>
      <c r="B51" s="484"/>
      <c r="C51" s="490"/>
      <c r="D51" s="464"/>
      <c r="E51" s="465" t="s">
        <v>600</v>
      </c>
      <c r="F51" s="491"/>
      <c r="G51" s="491"/>
      <c r="H51" s="491"/>
      <c r="I51" s="491"/>
      <c r="J51" s="492"/>
      <c r="K51" s="492"/>
      <c r="L51" s="492"/>
      <c r="M51" s="493">
        <f xml:space="preserve"> Inp!M$206</f>
        <v>0.4</v>
      </c>
      <c r="N51" s="493">
        <f xml:space="preserve"> Inp!N$206</f>
        <v>0.4</v>
      </c>
      <c r="O51" s="493">
        <f xml:space="preserve"> Inp!O$206</f>
        <v>0.4</v>
      </c>
      <c r="P51" s="493">
        <f xml:space="preserve"> Inp!P$206</f>
        <v>0.4</v>
      </c>
      <c r="Q51" s="493">
        <f xml:space="preserve"> Inp!Q$206</f>
        <v>0.4</v>
      </c>
    </row>
    <row r="52" spans="1:20" s="496" customFormat="1" ht="12" hidden="1" outlineLevel="2">
      <c r="A52" s="483"/>
      <c r="B52" s="484"/>
      <c r="C52" s="485"/>
      <c r="D52" s="477"/>
      <c r="E52" s="495" t="s">
        <v>1291</v>
      </c>
      <c r="F52" s="486"/>
      <c r="G52" s="486"/>
      <c r="H52" s="486"/>
      <c r="I52" s="486"/>
      <c r="J52" s="486"/>
      <c r="K52" s="486"/>
      <c r="L52" s="486"/>
      <c r="M52" s="480">
        <f xml:space="preserve"> Update!M994</f>
        <v>4475.9393436599321</v>
      </c>
      <c r="N52" s="480">
        <f xml:space="preserve"> Update!N994</f>
        <v>4448.1262885751103</v>
      </c>
      <c r="O52" s="480">
        <f xml:space="preserve"> Update!O994</f>
        <v>0</v>
      </c>
      <c r="P52" s="480">
        <f xml:space="preserve"> Update!P994</f>
        <v>0</v>
      </c>
      <c r="Q52" s="480">
        <f xml:space="preserve"> Update!Q994</f>
        <v>0</v>
      </c>
      <c r="R52" s="494"/>
    </row>
    <row r="53" spans="1:20" s="496" customFormat="1" ht="12" outlineLevel="1">
      <c r="A53" s="483"/>
      <c r="B53" s="484"/>
      <c r="C53" s="485"/>
      <c r="D53" s="536"/>
      <c r="E53" s="537"/>
      <c r="F53" s="537"/>
      <c r="G53" s="537"/>
      <c r="H53" s="537"/>
      <c r="I53" s="537"/>
      <c r="J53" s="537"/>
      <c r="K53" s="537"/>
      <c r="L53" s="537"/>
      <c r="M53" s="537"/>
      <c r="N53" s="537"/>
      <c r="O53" s="537"/>
      <c r="P53" s="537"/>
      <c r="Q53" s="537"/>
      <c r="R53" s="494"/>
    </row>
    <row r="54" spans="1:20" s="415" customFormat="1" ht="24.75" outlineLevel="1" collapsed="1">
      <c r="A54" s="410"/>
      <c r="B54" s="411" t="s">
        <v>1309</v>
      </c>
      <c r="C54" s="412"/>
      <c r="D54" s="413"/>
      <c r="E54" s="414"/>
      <c r="R54" s="420"/>
    </row>
    <row r="55" spans="1:20" s="467" customFormat="1" hidden="1" outlineLevel="2">
      <c r="A55" s="469"/>
      <c r="B55" s="470"/>
      <c r="C55" s="471"/>
      <c r="D55" s="461"/>
      <c r="E55" s="462"/>
      <c r="M55" s="463" t="s">
        <v>197</v>
      </c>
      <c r="N55" s="472" t="s">
        <v>198</v>
      </c>
      <c r="O55" s="463" t="s">
        <v>199</v>
      </c>
      <c r="P55" s="463" t="s">
        <v>200</v>
      </c>
      <c r="Q55" s="463" t="s">
        <v>201</v>
      </c>
      <c r="R55" s="473"/>
    </row>
    <row r="56" spans="1:20" s="494" customFormat="1" ht="12" hidden="1" outlineLevel="2">
      <c r="A56" s="489"/>
      <c r="B56" s="484"/>
      <c r="C56" s="490"/>
      <c r="D56" s="464"/>
      <c r="E56" s="465" t="s">
        <v>605</v>
      </c>
      <c r="F56" s="491"/>
      <c r="G56" s="491"/>
      <c r="H56" s="491"/>
      <c r="I56" s="491"/>
      <c r="J56" s="492"/>
      <c r="K56" s="492"/>
      <c r="L56" s="492"/>
      <c r="M56" s="493">
        <f xml:space="preserve"> Inp!M$214</f>
        <v>0.33494999999999997</v>
      </c>
      <c r="N56" s="493">
        <f xml:space="preserve"> Inp!N$214</f>
        <v>0</v>
      </c>
      <c r="O56" s="493">
        <f xml:space="preserve"> Inp!O$214</f>
        <v>0</v>
      </c>
      <c r="P56" s="493">
        <f xml:space="preserve"> Inp!P$214</f>
        <v>0</v>
      </c>
      <c r="Q56" s="493">
        <f xml:space="preserve"> Inp!Q$214</f>
        <v>0</v>
      </c>
    </row>
    <row r="57" spans="1:20" s="496" customFormat="1" ht="12" hidden="1" outlineLevel="2">
      <c r="A57" s="483"/>
      <c r="B57" s="484"/>
      <c r="C57" s="485"/>
      <c r="D57" s="477"/>
      <c r="E57" s="478" t="s">
        <v>1295</v>
      </c>
      <c r="F57" s="486"/>
      <c r="G57" s="486"/>
      <c r="H57" s="486"/>
      <c r="I57" s="486"/>
      <c r="J57" s="486"/>
      <c r="K57" s="486"/>
      <c r="L57" s="486"/>
      <c r="M57" s="480">
        <f xml:space="preserve"> Update!M1014</f>
        <v>3748.0397078972351</v>
      </c>
      <c r="N57" s="480">
        <f xml:space="preserve"> Update!N1014</f>
        <v>0</v>
      </c>
      <c r="O57" s="480">
        <f xml:space="preserve"> Update!O1014</f>
        <v>0</v>
      </c>
      <c r="P57" s="480">
        <f xml:space="preserve"> Update!P1014</f>
        <v>0</v>
      </c>
      <c r="Q57" s="480">
        <f xml:space="preserve"> Update!Q1014</f>
        <v>0</v>
      </c>
      <c r="R57" s="494"/>
    </row>
    <row r="58" spans="1:20" s="496" customFormat="1" ht="12" outlineLevel="1">
      <c r="A58" s="483"/>
      <c r="B58" s="484"/>
      <c r="C58" s="485"/>
      <c r="D58" s="536"/>
      <c r="E58" s="537"/>
      <c r="F58" s="537"/>
      <c r="G58" s="537"/>
      <c r="H58" s="537"/>
      <c r="I58" s="537"/>
      <c r="J58" s="537"/>
      <c r="K58" s="537"/>
      <c r="L58" s="537"/>
      <c r="M58" s="537"/>
      <c r="N58" s="537"/>
      <c r="O58" s="537"/>
      <c r="P58" s="537"/>
      <c r="Q58" s="537"/>
      <c r="R58" s="494"/>
    </row>
    <row r="59" spans="1:20" s="420" customFormat="1" ht="24.75" outlineLevel="1" collapsed="1">
      <c r="A59" s="630"/>
      <c r="B59" s="411" t="s">
        <v>1310</v>
      </c>
      <c r="C59" s="631"/>
      <c r="D59" s="632"/>
      <c r="E59" s="633"/>
    </row>
    <row r="60" spans="1:20" s="473" customFormat="1" hidden="1" outlineLevel="2">
      <c r="A60" s="564"/>
      <c r="B60" s="470"/>
      <c r="C60" s="530"/>
      <c r="D60" s="634"/>
      <c r="E60" s="635"/>
      <c r="M60" s="636" t="s">
        <v>197</v>
      </c>
      <c r="N60" s="637" t="s">
        <v>198</v>
      </c>
      <c r="O60" s="636" t="s">
        <v>199</v>
      </c>
      <c r="P60" s="636" t="s">
        <v>200</v>
      </c>
      <c r="Q60" s="636" t="s">
        <v>201</v>
      </c>
    </row>
    <row r="61" spans="1:20" s="494" customFormat="1" ht="12" hidden="1" outlineLevel="2">
      <c r="A61" s="489"/>
      <c r="B61" s="561"/>
      <c r="C61" s="490"/>
      <c r="D61" s="464"/>
      <c r="E61" s="465" t="str">
        <f xml:space="preserve"> Update!E$1033</f>
        <v>Total: Annual RCV indexation</v>
      </c>
      <c r="F61" s="638"/>
      <c r="G61" s="638"/>
      <c r="H61" s="638"/>
      <c r="I61" s="638"/>
      <c r="J61" s="638"/>
      <c r="K61" s="638"/>
      <c r="L61" s="638"/>
      <c r="M61" s="493">
        <f xml:space="preserve"> Update!M$1033</f>
        <v>1.0470923567005519E-2</v>
      </c>
      <c r="N61" s="493">
        <f xml:space="preserve"> Update!N$1033</f>
        <v>6.759425040028999E-2</v>
      </c>
      <c r="O61" s="493">
        <f xml:space="preserve"> Update!O$1033</f>
        <v>0</v>
      </c>
      <c r="P61" s="493">
        <f xml:space="preserve"> Update!P$1033</f>
        <v>0</v>
      </c>
      <c r="Q61" s="493">
        <f xml:space="preserve"> Update!Q$1033</f>
        <v>0</v>
      </c>
    </row>
    <row r="62" spans="1:20" s="494" customFormat="1" ht="12" outlineLevel="1">
      <c r="A62" s="489"/>
      <c r="B62" s="561"/>
      <c r="C62" s="490"/>
      <c r="D62" s="562"/>
      <c r="E62" s="491"/>
      <c r="M62" s="563"/>
      <c r="N62" s="563"/>
      <c r="O62" s="563"/>
      <c r="P62" s="563"/>
      <c r="Q62" s="563"/>
    </row>
    <row r="63" spans="1:20" s="426" customFormat="1" ht="12">
      <c r="A63" s="421"/>
      <c r="B63" s="422"/>
      <c r="C63" s="423"/>
      <c r="D63" s="424"/>
      <c r="E63" s="425"/>
      <c r="G63" s="427"/>
      <c r="J63" s="428"/>
      <c r="K63" s="428"/>
      <c r="L63" s="428"/>
      <c r="M63" s="553"/>
      <c r="N63" s="553"/>
      <c r="O63" s="553"/>
      <c r="P63" s="553"/>
      <c r="Q63" s="553"/>
    </row>
    <row r="64" spans="1:20" s="409" customFormat="1" ht="32.25">
      <c r="A64" s="408" t="s">
        <v>1311</v>
      </c>
      <c r="B64" s="408"/>
      <c r="C64" s="408"/>
      <c r="D64" s="408"/>
      <c r="E64" s="408"/>
      <c r="F64" s="408"/>
      <c r="G64" s="408"/>
      <c r="H64" s="408"/>
      <c r="I64" s="408"/>
      <c r="J64" s="408"/>
      <c r="K64" s="408"/>
      <c r="L64" s="408"/>
      <c r="M64" s="408"/>
      <c r="N64" s="408"/>
      <c r="O64" s="408"/>
      <c r="P64" s="408"/>
      <c r="Q64" s="408"/>
      <c r="R64" s="408"/>
      <c r="S64" s="408"/>
      <c r="T64" s="408"/>
    </row>
    <row r="65" spans="1:79" s="545" customFormat="1" ht="12" outlineLevel="1">
      <c r="A65" s="538"/>
      <c r="B65" s="539"/>
      <c r="C65" s="540"/>
      <c r="D65" s="541"/>
      <c r="E65" s="535"/>
      <c r="F65" s="542"/>
      <c r="G65" s="542"/>
      <c r="H65" s="542"/>
      <c r="I65" s="543"/>
      <c r="J65" s="543"/>
      <c r="K65" s="543"/>
      <c r="L65" s="543"/>
      <c r="M65" s="543"/>
      <c r="N65" s="543"/>
      <c r="O65" s="543"/>
      <c r="P65" s="543"/>
      <c r="Q65" s="543"/>
      <c r="R65" s="544"/>
      <c r="S65" s="543"/>
      <c r="T65" s="543"/>
      <c r="U65" s="543"/>
      <c r="V65" s="543"/>
      <c r="W65" s="543"/>
      <c r="X65" s="543"/>
      <c r="Y65" s="543"/>
      <c r="Z65" s="543"/>
      <c r="AA65" s="543"/>
      <c r="AB65" s="543"/>
      <c r="AC65" s="543"/>
      <c r="AD65" s="543"/>
      <c r="AE65" s="543"/>
      <c r="AF65" s="543"/>
      <c r="AG65" s="543"/>
      <c r="AH65" s="543"/>
      <c r="AI65" s="543"/>
      <c r="AJ65" s="543"/>
      <c r="AK65" s="543"/>
      <c r="AL65" s="543"/>
      <c r="AM65" s="543"/>
      <c r="AN65" s="543"/>
      <c r="AO65" s="543"/>
      <c r="AP65" s="543"/>
      <c r="AQ65" s="543"/>
      <c r="AR65" s="543"/>
      <c r="AS65" s="543"/>
      <c r="AT65" s="543"/>
      <c r="AU65" s="543"/>
      <c r="AV65" s="543"/>
      <c r="AW65" s="543"/>
      <c r="AX65" s="543"/>
      <c r="AY65" s="543"/>
      <c r="AZ65" s="543"/>
      <c r="BA65" s="543"/>
      <c r="BB65" s="543"/>
      <c r="BC65" s="543"/>
      <c r="BD65" s="543"/>
      <c r="BE65" s="543"/>
      <c r="BF65" s="543"/>
      <c r="BG65" s="543"/>
      <c r="BH65" s="543"/>
      <c r="BI65" s="543"/>
      <c r="BJ65" s="543"/>
      <c r="BK65" s="543"/>
      <c r="BL65" s="543"/>
      <c r="BM65" s="543"/>
      <c r="BN65" s="543"/>
      <c r="BO65" s="543"/>
      <c r="BP65" s="543"/>
      <c r="BQ65" s="543"/>
      <c r="BR65" s="543"/>
      <c r="BS65" s="543"/>
      <c r="BT65" s="543"/>
      <c r="BU65" s="543"/>
      <c r="BV65" s="543"/>
      <c r="BW65" s="543"/>
      <c r="BX65" s="543"/>
      <c r="BY65" s="543"/>
      <c r="BZ65" s="543"/>
      <c r="CA65" s="543"/>
    </row>
    <row r="66" spans="1:79" s="415" customFormat="1" ht="24.75" outlineLevel="1">
      <c r="A66" s="410"/>
      <c r="B66" s="411" t="s">
        <v>1312</v>
      </c>
      <c r="C66" s="412"/>
      <c r="D66" s="413"/>
      <c r="E66" s="414"/>
      <c r="R66" s="420"/>
    </row>
    <row r="67" spans="1:79" s="467" customFormat="1" outlineLevel="1">
      <c r="A67" s="469"/>
      <c r="B67" s="470"/>
      <c r="C67" s="471"/>
      <c r="D67" s="461"/>
      <c r="E67" s="462"/>
      <c r="M67" s="463" t="s">
        <v>197</v>
      </c>
      <c r="N67" s="472" t="s">
        <v>198</v>
      </c>
      <c r="O67" s="463" t="s">
        <v>199</v>
      </c>
      <c r="P67" s="463" t="s">
        <v>200</v>
      </c>
      <c r="Q67" s="463" t="s">
        <v>201</v>
      </c>
      <c r="R67" s="473"/>
    </row>
    <row r="68" spans="1:79" s="468" customFormat="1" ht="12" outlineLevel="1">
      <c r="A68" s="483"/>
      <c r="B68" s="484"/>
      <c r="C68" s="485"/>
      <c r="D68" s="477"/>
      <c r="E68" s="478" t="str">
        <f xml:space="preserve"> Update!E140</f>
        <v>Total Opening RCV - WR - nominal (year end prices)</v>
      </c>
      <c r="M68" s="488">
        <f xml:space="preserve"> Update!M140</f>
        <v>624.32094780891794</v>
      </c>
      <c r="N68" s="488">
        <f xml:space="preserve"> Update!N140</f>
        <v>634.29042289156644</v>
      </c>
      <c r="O68" s="488">
        <f xml:space="preserve"> Update!O140</f>
        <v>0</v>
      </c>
      <c r="P68" s="488">
        <f xml:space="preserve"> Update!P140</f>
        <v>0</v>
      </c>
      <c r="Q68" s="488">
        <f xml:space="preserve"> Update!Q140</f>
        <v>0</v>
      </c>
      <c r="R68" s="487"/>
    </row>
    <row r="69" spans="1:79" s="487" customFormat="1" ht="12" outlineLevel="1">
      <c r="A69" s="489"/>
      <c r="B69" s="561"/>
      <c r="C69" s="490"/>
      <c r="D69" s="464" t="s">
        <v>719</v>
      </c>
      <c r="E69" s="465" t="str">
        <f xml:space="preserve"> Update!E141</f>
        <v>Total Indexation - WR - nominal (year end prices)</v>
      </c>
      <c r="M69" s="626">
        <f xml:space="preserve"> Update!M141</f>
        <v>5.2299160158343607</v>
      </c>
      <c r="N69" s="626">
        <f xml:space="preserve"> Update!N141</f>
        <v>30.258689567791588</v>
      </c>
      <c r="O69" s="626">
        <f xml:space="preserve"> Update!O141</f>
        <v>0</v>
      </c>
      <c r="P69" s="626">
        <f xml:space="preserve"> Update!P141</f>
        <v>0</v>
      </c>
      <c r="Q69" s="626">
        <f xml:space="preserve"> Update!Q141</f>
        <v>0</v>
      </c>
    </row>
    <row r="70" spans="1:79" s="487" customFormat="1" ht="12" outlineLevel="1">
      <c r="A70" s="489"/>
      <c r="B70" s="561"/>
      <c r="C70" s="490"/>
      <c r="D70" s="464" t="s">
        <v>719</v>
      </c>
      <c r="E70" s="465" t="str">
        <f xml:space="preserve"> Update!E142</f>
        <v>Total Non-PAYG totex additions - WR - nominal (year end prices)</v>
      </c>
      <c r="M70" s="626">
        <f xml:space="preserve"> Update!M142</f>
        <v>13.175949727622564</v>
      </c>
      <c r="N70" s="626">
        <f xml:space="preserve"> Update!N142</f>
        <v>15.739703610025822</v>
      </c>
      <c r="O70" s="626">
        <f xml:space="preserve"> Update!O142</f>
        <v>0</v>
      </c>
      <c r="P70" s="626">
        <f xml:space="preserve"> Update!P142</f>
        <v>0</v>
      </c>
      <c r="Q70" s="626">
        <f xml:space="preserve"> Update!Q142</f>
        <v>0</v>
      </c>
    </row>
    <row r="71" spans="1:79" s="487" customFormat="1" ht="12" outlineLevel="1">
      <c r="A71" s="489"/>
      <c r="B71" s="561"/>
      <c r="C71" s="490"/>
      <c r="D71" s="464" t="s">
        <v>631</v>
      </c>
      <c r="E71" s="465" t="str">
        <f xml:space="preserve"> Update!E143</f>
        <v>Total RCV run-off - WR - nominal (year end prices)</v>
      </c>
      <c r="M71" s="626">
        <f xml:space="preserve"> Update!M143</f>
        <v>23.088546738413903</v>
      </c>
      <c r="N71" s="626">
        <f xml:space="preserve"> Update!N143</f>
        <v>24.709487006890672</v>
      </c>
      <c r="O71" s="626">
        <f xml:space="preserve"> Update!O143</f>
        <v>0</v>
      </c>
      <c r="P71" s="626">
        <f xml:space="preserve"> Update!P143</f>
        <v>0</v>
      </c>
      <c r="Q71" s="626">
        <f xml:space="preserve"> Update!Q143</f>
        <v>0</v>
      </c>
    </row>
    <row r="72" spans="1:79" s="487" customFormat="1" ht="12" outlineLevel="1">
      <c r="A72" s="489"/>
      <c r="B72" s="561"/>
      <c r="C72" s="490"/>
      <c r="D72" s="464" t="s">
        <v>631</v>
      </c>
      <c r="E72" s="465" t="str">
        <f xml:space="preserve"> Update!E144</f>
        <v>Total Other adjustments - WR - nominal (year end prices)</v>
      </c>
      <c r="M72" s="626">
        <f xml:space="preserve"> Update!M144</f>
        <v>0</v>
      </c>
      <c r="N72" s="626">
        <f xml:space="preserve"> Update!N144</f>
        <v>0</v>
      </c>
      <c r="O72" s="626">
        <f xml:space="preserve"> Update!O144</f>
        <v>0</v>
      </c>
      <c r="P72" s="626">
        <f xml:space="preserve"> Update!P144</f>
        <v>0</v>
      </c>
      <c r="Q72" s="626">
        <f xml:space="preserve"> Update!Q144</f>
        <v>0</v>
      </c>
    </row>
    <row r="73" spans="1:79" s="468" customFormat="1" ht="12" outlineLevel="1">
      <c r="A73" s="483"/>
      <c r="B73" s="484"/>
      <c r="C73" s="485"/>
      <c r="D73" s="477"/>
      <c r="E73" s="478" t="str">
        <f xml:space="preserve"> Update!E145</f>
        <v>Total Closing RCV - WR - nominal (year end prices)</v>
      </c>
      <c r="M73" s="488">
        <f xml:space="preserve"> Update!M145</f>
        <v>619.63826681396154</v>
      </c>
      <c r="N73" s="488">
        <f xml:space="preserve"> Update!N145</f>
        <v>655.57932906249323</v>
      </c>
      <c r="O73" s="488">
        <f xml:space="preserve"> Update!O145</f>
        <v>0</v>
      </c>
      <c r="P73" s="488">
        <f xml:space="preserve"> Update!P145</f>
        <v>0</v>
      </c>
      <c r="Q73" s="488">
        <f xml:space="preserve"> Update!Q145</f>
        <v>0</v>
      </c>
      <c r="R73" s="487"/>
    </row>
    <row r="74" spans="1:79" s="560" customFormat="1" ht="12" outlineLevel="1">
      <c r="A74" s="554"/>
      <c r="B74" s="555"/>
      <c r="C74" s="556"/>
      <c r="D74" s="557"/>
      <c r="E74" s="558"/>
      <c r="F74" s="508"/>
      <c r="G74" s="508"/>
      <c r="H74" s="508"/>
      <c r="I74" s="508"/>
      <c r="J74" s="508"/>
      <c r="K74" s="508"/>
      <c r="L74" s="508"/>
      <c r="M74" s="508"/>
      <c r="N74" s="508"/>
      <c r="O74" s="508"/>
      <c r="P74" s="508"/>
      <c r="Q74" s="508"/>
      <c r="R74" s="559"/>
      <c r="S74" s="508"/>
      <c r="T74" s="508"/>
    </row>
    <row r="75" spans="1:79" s="533" customFormat="1" ht="24.75" outlineLevel="1" collapsed="1">
      <c r="A75" s="410"/>
      <c r="B75" s="411" t="s">
        <v>1313</v>
      </c>
      <c r="C75" s="412"/>
      <c r="D75" s="413"/>
      <c r="E75" s="414"/>
      <c r="F75" s="531"/>
      <c r="G75" s="531"/>
      <c r="H75" s="531"/>
      <c r="I75" s="531"/>
      <c r="J75" s="531"/>
      <c r="K75" s="531"/>
      <c r="L75" s="531"/>
      <c r="M75" s="531"/>
      <c r="N75" s="531"/>
      <c r="O75" s="531"/>
      <c r="P75" s="531"/>
      <c r="Q75" s="531"/>
      <c r="R75" s="532"/>
      <c r="S75" s="531"/>
      <c r="T75" s="531"/>
    </row>
    <row r="76" spans="1:79" s="415" customFormat="1" ht="24.75" hidden="1" outlineLevel="2">
      <c r="A76" s="410"/>
      <c r="B76" s="411" t="s">
        <v>1314</v>
      </c>
      <c r="C76" s="412"/>
      <c r="D76" s="413"/>
      <c r="E76" s="414"/>
      <c r="R76" s="420"/>
    </row>
    <row r="77" spans="1:79" s="467" customFormat="1" hidden="1" outlineLevel="2">
      <c r="A77" s="469"/>
      <c r="B77" s="470"/>
      <c r="C77" s="471"/>
      <c r="D77" s="461"/>
      <c r="E77" s="462"/>
      <c r="M77" s="463" t="s">
        <v>197</v>
      </c>
      <c r="N77" s="472" t="s">
        <v>198</v>
      </c>
      <c r="O77" s="463" t="s">
        <v>199</v>
      </c>
      <c r="P77" s="463" t="s">
        <v>200</v>
      </c>
      <c r="Q77" s="463" t="s">
        <v>201</v>
      </c>
      <c r="R77" s="473"/>
    </row>
    <row r="78" spans="1:79" s="468" customFormat="1" ht="12" hidden="1" outlineLevel="2">
      <c r="A78" s="474"/>
      <c r="B78" s="475"/>
      <c r="C78" s="476"/>
      <c r="D78" s="477"/>
      <c r="E78" s="478" t="s">
        <v>1371</v>
      </c>
      <c r="F78" s="479"/>
      <c r="G78" s="479"/>
      <c r="H78" s="479"/>
      <c r="I78" s="479"/>
      <c r="J78" s="479"/>
      <c r="K78" s="479"/>
      <c r="L78" s="479"/>
      <c r="M78" s="480">
        <f xml:space="preserve"> Update!M123</f>
        <v>312.17048028654125</v>
      </c>
      <c r="N78" s="480">
        <f xml:space="preserve"> Update!N123</f>
        <v>309.21411582448911</v>
      </c>
      <c r="O78" s="480">
        <f xml:space="preserve"> Update!O123</f>
        <v>0</v>
      </c>
      <c r="P78" s="480">
        <f xml:space="preserve"> Update!P123</f>
        <v>0</v>
      </c>
      <c r="Q78" s="480">
        <f xml:space="preserve"> Update!Q123</f>
        <v>0</v>
      </c>
      <c r="R78" s="466"/>
      <c r="S78" s="481"/>
      <c r="T78" s="481"/>
    </row>
    <row r="79" spans="1:79" s="487" customFormat="1" ht="12" hidden="1" outlineLevel="2">
      <c r="A79" s="421"/>
      <c r="B79" s="422"/>
      <c r="C79" s="627"/>
      <c r="D79" s="464" t="s">
        <v>719</v>
      </c>
      <c r="E79" s="465" t="s">
        <v>1372</v>
      </c>
      <c r="F79" s="628"/>
      <c r="G79" s="628"/>
      <c r="H79" s="628"/>
      <c r="I79" s="628"/>
      <c r="J79" s="628"/>
      <c r="K79" s="628"/>
      <c r="L79" s="628"/>
      <c r="M79" s="629">
        <f xml:space="preserve"> Update!M124</f>
        <v>2.7104244657893819</v>
      </c>
      <c r="N79" s="629">
        <f xml:space="preserve"> Update!N124</f>
        <v>17.860838021703426</v>
      </c>
      <c r="O79" s="629">
        <f xml:space="preserve"> Update!O124</f>
        <v>0</v>
      </c>
      <c r="P79" s="629">
        <f xml:space="preserve"> Update!P124</f>
        <v>0</v>
      </c>
      <c r="Q79" s="629">
        <f xml:space="preserve"> Update!Q124</f>
        <v>0</v>
      </c>
      <c r="R79" s="466"/>
      <c r="S79" s="466"/>
      <c r="T79" s="466"/>
    </row>
    <row r="80" spans="1:79" s="468" customFormat="1" ht="12" hidden="1" outlineLevel="2">
      <c r="A80" s="474"/>
      <c r="B80" s="475"/>
      <c r="C80" s="476"/>
      <c r="D80" s="477" t="s">
        <v>631</v>
      </c>
      <c r="E80" s="480" t="s">
        <v>1373</v>
      </c>
      <c r="F80" s="479"/>
      <c r="G80" s="479"/>
      <c r="H80" s="479"/>
      <c r="I80" s="479"/>
      <c r="J80" s="479"/>
      <c r="K80" s="479"/>
      <c r="L80" s="479"/>
      <c r="M80" s="480">
        <f xml:space="preserve"> Update!M125</f>
        <v>13.01873407454344</v>
      </c>
      <c r="N80" s="480">
        <f xml:space="preserve"> Update!N125</f>
        <v>13.698882058011252</v>
      </c>
      <c r="O80" s="480">
        <f xml:space="preserve"> Update!O125</f>
        <v>0</v>
      </c>
      <c r="P80" s="480">
        <f xml:space="preserve"> Update!P125</f>
        <v>0</v>
      </c>
      <c r="Q80" s="480">
        <f xml:space="preserve"> Update!Q125</f>
        <v>0</v>
      </c>
      <c r="R80" s="466"/>
      <c r="S80" s="481"/>
      <c r="T80" s="481"/>
    </row>
    <row r="81" spans="1:20" s="468" customFormat="1" ht="12" hidden="1" outlineLevel="2">
      <c r="A81" s="474"/>
      <c r="B81" s="475"/>
      <c r="C81" s="476"/>
      <c r="D81" s="482"/>
      <c r="E81" s="480" t="s">
        <v>973</v>
      </c>
      <c r="F81" s="479"/>
      <c r="G81" s="479"/>
      <c r="H81" s="479"/>
      <c r="I81" s="479"/>
      <c r="J81" s="479"/>
      <c r="K81" s="479"/>
      <c r="L81" s="479"/>
      <c r="M81" s="480">
        <f xml:space="preserve"> Update!M126</f>
        <v>301.86217067778716</v>
      </c>
      <c r="N81" s="480">
        <f xml:space="preserve"> Update!N126</f>
        <v>313.37607178818126</v>
      </c>
      <c r="O81" s="480">
        <f xml:space="preserve"> Update!O126</f>
        <v>0</v>
      </c>
      <c r="P81" s="480">
        <f xml:space="preserve"> Update!P126</f>
        <v>0</v>
      </c>
      <c r="Q81" s="480">
        <f xml:space="preserve"> Update!Q126</f>
        <v>0</v>
      </c>
      <c r="R81" s="466"/>
      <c r="S81" s="481"/>
      <c r="T81" s="481"/>
    </row>
    <row r="82" spans="1:20" s="468" customFormat="1" ht="12" hidden="1" outlineLevel="2">
      <c r="A82" s="546"/>
      <c r="B82" s="547"/>
      <c r="C82" s="548"/>
      <c r="D82" s="549"/>
      <c r="E82" s="537"/>
      <c r="F82" s="550"/>
      <c r="G82" s="550"/>
      <c r="H82" s="550"/>
      <c r="I82" s="551"/>
      <c r="J82" s="550"/>
      <c r="K82" s="550"/>
      <c r="L82" s="550"/>
      <c r="M82" s="550"/>
      <c r="N82" s="550"/>
      <c r="O82" s="550"/>
      <c r="P82" s="550"/>
      <c r="Q82" s="550"/>
      <c r="R82" s="552"/>
      <c r="S82" s="550"/>
      <c r="T82" s="550"/>
    </row>
    <row r="83" spans="1:20" s="415" customFormat="1" ht="24.75" hidden="1" outlineLevel="2">
      <c r="A83" s="410"/>
      <c r="B83" s="411" t="s">
        <v>1315</v>
      </c>
      <c r="C83" s="412"/>
      <c r="D83" s="413"/>
      <c r="E83" s="414"/>
      <c r="R83" s="420"/>
    </row>
    <row r="84" spans="1:20" s="467" customFormat="1" hidden="1" outlineLevel="2">
      <c r="A84" s="469"/>
      <c r="B84" s="470"/>
      <c r="C84" s="471"/>
      <c r="D84" s="461"/>
      <c r="E84" s="462"/>
      <c r="M84" s="463" t="s">
        <v>197</v>
      </c>
      <c r="N84" s="472" t="s">
        <v>198</v>
      </c>
      <c r="O84" s="463" t="s">
        <v>199</v>
      </c>
      <c r="P84" s="463" t="s">
        <v>200</v>
      </c>
      <c r="Q84" s="463" t="s">
        <v>201</v>
      </c>
      <c r="R84" s="473"/>
    </row>
    <row r="85" spans="1:20" s="468" customFormat="1" ht="12" hidden="1" outlineLevel="2">
      <c r="A85" s="483"/>
      <c r="B85" s="484"/>
      <c r="C85" s="485"/>
      <c r="D85" s="477"/>
      <c r="E85" s="478" t="s">
        <v>1374</v>
      </c>
      <c r="F85" s="486"/>
      <c r="G85" s="486"/>
      <c r="H85" s="486"/>
      <c r="I85" s="486"/>
      <c r="J85" s="486"/>
      <c r="K85" s="486"/>
      <c r="L85" s="486"/>
      <c r="M85" s="480">
        <f xml:space="preserve"> Update!M128</f>
        <v>312.15046752237674</v>
      </c>
      <c r="N85" s="480">
        <f xml:space="preserve"> Update!N128</f>
        <v>311.80891230349101</v>
      </c>
      <c r="O85" s="480">
        <f xml:space="preserve"> Update!O128</f>
        <v>0</v>
      </c>
      <c r="P85" s="480">
        <f xml:space="preserve"> Update!P128</f>
        <v>0</v>
      </c>
      <c r="Q85" s="480">
        <f xml:space="preserve"> Update!Q128</f>
        <v>0</v>
      </c>
      <c r="R85" s="487"/>
    </row>
    <row r="86" spans="1:20" s="487" customFormat="1" ht="12" hidden="1" outlineLevel="2">
      <c r="A86" s="489"/>
      <c r="B86" s="561"/>
      <c r="C86" s="490"/>
      <c r="D86" s="464" t="s">
        <v>719</v>
      </c>
      <c r="E86" s="465" t="s">
        <v>1375</v>
      </c>
      <c r="F86" s="638"/>
      <c r="G86" s="638"/>
      <c r="H86" s="638"/>
      <c r="I86" s="638"/>
      <c r="J86" s="638"/>
      <c r="K86" s="638"/>
      <c r="L86" s="638"/>
      <c r="M86" s="629">
        <f xml:space="preserve"> Update!M129</f>
        <v>2.5194915500449793</v>
      </c>
      <c r="N86" s="629">
        <f xml:space="preserve"> Update!N129</f>
        <v>11.891855916427122</v>
      </c>
      <c r="O86" s="629">
        <f xml:space="preserve"> Update!O129</f>
        <v>0</v>
      </c>
      <c r="P86" s="629">
        <f xml:space="preserve"> Update!P129</f>
        <v>0</v>
      </c>
      <c r="Q86" s="629">
        <f xml:space="preserve"> Update!Q129</f>
        <v>0</v>
      </c>
    </row>
    <row r="87" spans="1:20" s="468" customFormat="1" ht="12" hidden="1" outlineLevel="2">
      <c r="A87" s="483"/>
      <c r="B87" s="484"/>
      <c r="C87" s="485"/>
      <c r="D87" s="477" t="s">
        <v>631</v>
      </c>
      <c r="E87" s="478" t="s">
        <v>1376</v>
      </c>
      <c r="F87" s="486"/>
      <c r="G87" s="486"/>
      <c r="H87" s="486"/>
      <c r="I87" s="486"/>
      <c r="J87" s="486"/>
      <c r="K87" s="486"/>
      <c r="L87" s="486"/>
      <c r="M87" s="480">
        <f xml:space="preserve"> Update!M130</f>
        <v>9.8633129460268112</v>
      </c>
      <c r="N87" s="480">
        <f xml:space="preserve"> Update!N130</f>
        <v>10.320553341007614</v>
      </c>
      <c r="O87" s="480">
        <f xml:space="preserve"> Update!O130</f>
        <v>0</v>
      </c>
      <c r="P87" s="480">
        <f xml:space="preserve"> Update!P130</f>
        <v>0</v>
      </c>
      <c r="Q87" s="480">
        <f xml:space="preserve"> Update!Q130</f>
        <v>0</v>
      </c>
      <c r="R87" s="487"/>
    </row>
    <row r="88" spans="1:20" s="468" customFormat="1" ht="12" hidden="1" outlineLevel="2">
      <c r="A88" s="483"/>
      <c r="B88" s="484"/>
      <c r="C88" s="485"/>
      <c r="D88" s="477" t="s">
        <v>631</v>
      </c>
      <c r="E88" s="478" t="s">
        <v>1377</v>
      </c>
      <c r="F88" s="486"/>
      <c r="G88" s="486"/>
      <c r="H88" s="486"/>
      <c r="I88" s="486"/>
      <c r="J88" s="486"/>
      <c r="K88" s="486"/>
      <c r="L88" s="486"/>
      <c r="M88" s="480">
        <f xml:space="preserve"> Update!M131</f>
        <v>0</v>
      </c>
      <c r="N88" s="480">
        <f xml:space="preserve"> Update!N131</f>
        <v>0</v>
      </c>
      <c r="O88" s="480">
        <f xml:space="preserve"> Update!O131</f>
        <v>0</v>
      </c>
      <c r="P88" s="480">
        <f xml:space="preserve"> Update!P131</f>
        <v>0</v>
      </c>
      <c r="Q88" s="480">
        <f xml:space="preserve"> Update!Q131</f>
        <v>0</v>
      </c>
      <c r="R88" s="487"/>
    </row>
    <row r="89" spans="1:20" s="468" customFormat="1" ht="12" hidden="1" outlineLevel="2">
      <c r="A89" s="483"/>
      <c r="B89" s="484"/>
      <c r="C89" s="485"/>
      <c r="D89" s="477"/>
      <c r="E89" s="478" t="s">
        <v>978</v>
      </c>
      <c r="F89" s="486"/>
      <c r="G89" s="486"/>
      <c r="H89" s="486"/>
      <c r="I89" s="486"/>
      <c r="J89" s="486"/>
      <c r="K89" s="486"/>
      <c r="L89" s="486"/>
      <c r="M89" s="480">
        <f xml:space="preserve"> Update!M132</f>
        <v>304.80664612639544</v>
      </c>
      <c r="N89" s="480">
        <f xml:space="preserve"> Update!N132</f>
        <v>313.38021487891052</v>
      </c>
      <c r="O89" s="480">
        <f xml:space="preserve"> Update!O132</f>
        <v>0</v>
      </c>
      <c r="P89" s="480">
        <f xml:space="preserve"> Update!P132</f>
        <v>0</v>
      </c>
      <c r="Q89" s="480">
        <f xml:space="preserve"> Update!Q132</f>
        <v>0</v>
      </c>
      <c r="R89" s="487"/>
    </row>
    <row r="90" spans="1:20" s="468" customFormat="1" ht="12" hidden="1" outlineLevel="2">
      <c r="A90" s="483"/>
      <c r="B90" s="484"/>
      <c r="C90" s="485"/>
      <c r="D90" s="536"/>
      <c r="E90" s="537"/>
      <c r="R90" s="487"/>
    </row>
    <row r="91" spans="1:20" s="415" customFormat="1" ht="24.75" hidden="1" outlineLevel="2">
      <c r="A91" s="410"/>
      <c r="B91" s="411" t="s">
        <v>1316</v>
      </c>
      <c r="C91" s="412"/>
      <c r="D91" s="413"/>
      <c r="E91" s="414"/>
      <c r="R91" s="420"/>
    </row>
    <row r="92" spans="1:20" s="467" customFormat="1" hidden="1" outlineLevel="2">
      <c r="A92" s="469"/>
      <c r="B92" s="470"/>
      <c r="C92" s="471"/>
      <c r="D92" s="461"/>
      <c r="E92" s="462"/>
      <c r="M92" s="463" t="s">
        <v>197</v>
      </c>
      <c r="N92" s="472" t="s">
        <v>198</v>
      </c>
      <c r="O92" s="463" t="s">
        <v>199</v>
      </c>
      <c r="P92" s="463" t="s">
        <v>200</v>
      </c>
      <c r="Q92" s="463" t="s">
        <v>201</v>
      </c>
      <c r="R92" s="473"/>
    </row>
    <row r="93" spans="1:20" s="468" customFormat="1" ht="12" hidden="1" outlineLevel="2">
      <c r="A93" s="483"/>
      <c r="B93" s="484"/>
      <c r="C93" s="485"/>
      <c r="D93" s="477"/>
      <c r="E93" s="478" t="s">
        <v>1378</v>
      </c>
      <c r="F93" s="486"/>
      <c r="G93" s="486"/>
      <c r="H93" s="486"/>
      <c r="I93" s="486"/>
      <c r="J93" s="486"/>
      <c r="K93" s="486"/>
      <c r="L93" s="486"/>
      <c r="M93" s="480">
        <f xml:space="preserve"> Update!M134</f>
        <v>0</v>
      </c>
      <c r="N93" s="480">
        <f xml:space="preserve"> Update!N134</f>
        <v>13.267394763586353</v>
      </c>
      <c r="O93" s="480">
        <f xml:space="preserve"> Update!O134</f>
        <v>0</v>
      </c>
      <c r="P93" s="480">
        <f xml:space="preserve"> Update!P134</f>
        <v>0</v>
      </c>
      <c r="Q93" s="480">
        <f xml:space="preserve"> Update!Q134</f>
        <v>0</v>
      </c>
      <c r="R93" s="487"/>
    </row>
    <row r="94" spans="1:20" s="487" customFormat="1" ht="12" hidden="1" outlineLevel="2">
      <c r="A94" s="489"/>
      <c r="B94" s="561"/>
      <c r="C94" s="490"/>
      <c r="D94" s="464" t="s">
        <v>719</v>
      </c>
      <c r="E94" s="465" t="s">
        <v>1379</v>
      </c>
      <c r="F94" s="638"/>
      <c r="G94" s="638"/>
      <c r="H94" s="638"/>
      <c r="I94" s="638"/>
      <c r="J94" s="638"/>
      <c r="K94" s="638"/>
      <c r="L94" s="638"/>
      <c r="M94" s="629">
        <f xml:space="preserve"> Update!M135</f>
        <v>0</v>
      </c>
      <c r="N94" s="629">
        <f xml:space="preserve"> Update!N135</f>
        <v>0.50599562966103906</v>
      </c>
      <c r="O94" s="629">
        <f xml:space="preserve"> Update!O135</f>
        <v>0</v>
      </c>
      <c r="P94" s="629">
        <f xml:space="preserve"> Update!P135</f>
        <v>0</v>
      </c>
      <c r="Q94" s="629">
        <f xml:space="preserve"> Update!Q135</f>
        <v>0</v>
      </c>
    </row>
    <row r="95" spans="1:20" s="468" customFormat="1" ht="12" hidden="1" outlineLevel="2">
      <c r="A95" s="483"/>
      <c r="B95" s="484"/>
      <c r="C95" s="485"/>
      <c r="D95" s="477" t="s">
        <v>719</v>
      </c>
      <c r="E95" s="478" t="s">
        <v>1380</v>
      </c>
      <c r="F95" s="486"/>
      <c r="G95" s="486"/>
      <c r="H95" s="486"/>
      <c r="I95" s="486"/>
      <c r="J95" s="486"/>
      <c r="K95" s="486"/>
      <c r="L95" s="486"/>
      <c r="M95" s="480">
        <f xml:space="preserve"> Update!M136</f>
        <v>13.175949727622564</v>
      </c>
      <c r="N95" s="480">
        <f xml:space="preserve"> Update!N136</f>
        <v>15.739703610025822</v>
      </c>
      <c r="O95" s="480">
        <f xml:space="preserve"> Update!O136</f>
        <v>0</v>
      </c>
      <c r="P95" s="480">
        <f xml:space="preserve"> Update!P136</f>
        <v>0</v>
      </c>
      <c r="Q95" s="480">
        <f xml:space="preserve"> Update!Q136</f>
        <v>0</v>
      </c>
      <c r="R95" s="487"/>
    </row>
    <row r="96" spans="1:20" s="468" customFormat="1" ht="12" hidden="1" outlineLevel="2">
      <c r="A96" s="483"/>
      <c r="B96" s="484"/>
      <c r="C96" s="485"/>
      <c r="D96" s="477" t="s">
        <v>631</v>
      </c>
      <c r="E96" s="478" t="s">
        <v>1381</v>
      </c>
      <c r="F96" s="486"/>
      <c r="G96" s="486"/>
      <c r="H96" s="486"/>
      <c r="I96" s="486"/>
      <c r="J96" s="486"/>
      <c r="K96" s="486"/>
      <c r="L96" s="486"/>
      <c r="M96" s="480">
        <f xml:space="preserve"> Update!M137</f>
        <v>0.20649971784365265</v>
      </c>
      <c r="N96" s="480">
        <f xml:space="preserve"> Update!N137</f>
        <v>0.69005160787180353</v>
      </c>
      <c r="O96" s="480">
        <f xml:space="preserve"> Update!O137</f>
        <v>0</v>
      </c>
      <c r="P96" s="480">
        <f xml:space="preserve"> Update!P137</f>
        <v>0</v>
      </c>
      <c r="Q96" s="480">
        <f xml:space="preserve"> Update!Q137</f>
        <v>0</v>
      </c>
      <c r="R96" s="487"/>
    </row>
    <row r="97" spans="1:18" s="468" customFormat="1" ht="12" hidden="1" outlineLevel="2">
      <c r="A97" s="483"/>
      <c r="B97" s="484"/>
      <c r="C97" s="485"/>
      <c r="D97" s="477"/>
      <c r="E97" s="478" t="s">
        <v>983</v>
      </c>
      <c r="F97" s="486"/>
      <c r="G97" s="486"/>
      <c r="H97" s="486"/>
      <c r="I97" s="486"/>
      <c r="J97" s="486"/>
      <c r="K97" s="486"/>
      <c r="L97" s="486"/>
      <c r="M97" s="480">
        <f xml:space="preserve"> Update!M138</f>
        <v>12.969450009778912</v>
      </c>
      <c r="N97" s="480">
        <f xml:space="preserve"> Update!N138</f>
        <v>28.823042395401412</v>
      </c>
      <c r="O97" s="480">
        <f xml:space="preserve"> Update!O138</f>
        <v>0</v>
      </c>
      <c r="P97" s="480">
        <f xml:space="preserve"> Update!P138</f>
        <v>0</v>
      </c>
      <c r="Q97" s="480">
        <f xml:space="preserve"> Update!Q138</f>
        <v>0</v>
      </c>
      <c r="R97" s="487"/>
    </row>
    <row r="98" spans="1:18" s="468" customFormat="1" ht="12" outlineLevel="1">
      <c r="A98" s="483"/>
      <c r="B98" s="484"/>
      <c r="C98" s="485"/>
      <c r="D98" s="536"/>
      <c r="E98" s="537"/>
      <c r="R98" s="487"/>
    </row>
    <row r="99" spans="1:18" s="415" customFormat="1" ht="24.75" outlineLevel="1" collapsed="1">
      <c r="A99" s="410"/>
      <c r="B99" s="411" t="s">
        <v>1317</v>
      </c>
      <c r="C99" s="412"/>
      <c r="D99" s="413"/>
      <c r="E99" s="414"/>
      <c r="R99" s="420"/>
    </row>
    <row r="100" spans="1:18" s="467" customFormat="1" hidden="1" outlineLevel="2">
      <c r="A100" s="469"/>
      <c r="B100" s="470"/>
      <c r="C100" s="471"/>
      <c r="D100" s="461"/>
      <c r="E100" s="462"/>
      <c r="M100" s="463" t="s">
        <v>197</v>
      </c>
      <c r="N100" s="472" t="s">
        <v>198</v>
      </c>
      <c r="O100" s="463" t="s">
        <v>199</v>
      </c>
      <c r="P100" s="463" t="s">
        <v>200</v>
      </c>
      <c r="Q100" s="463" t="s">
        <v>201</v>
      </c>
      <c r="R100" s="473"/>
    </row>
    <row r="101" spans="1:18" s="468" customFormat="1" ht="12" hidden="1" outlineLevel="2">
      <c r="A101" s="483"/>
      <c r="B101" s="484"/>
      <c r="C101" s="485"/>
      <c r="D101" s="477"/>
      <c r="E101" s="478" t="s">
        <v>1382</v>
      </c>
      <c r="F101" s="486"/>
      <c r="G101" s="486"/>
      <c r="H101" s="486"/>
      <c r="I101" s="486"/>
      <c r="J101" s="486"/>
      <c r="K101" s="486"/>
      <c r="L101" s="486"/>
      <c r="M101" s="480">
        <f xml:space="preserve"> Update!M147</f>
        <v>306.70833662285526</v>
      </c>
      <c r="N101" s="480">
        <f xml:space="preserve"> Update!N147</f>
        <v>310.9256874807221</v>
      </c>
      <c r="O101" s="480">
        <f xml:space="preserve"> Update!O147</f>
        <v>0</v>
      </c>
      <c r="P101" s="480">
        <f xml:space="preserve"> Update!P147</f>
        <v>0</v>
      </c>
      <c r="Q101" s="480">
        <f xml:space="preserve"> Update!Q147</f>
        <v>0</v>
      </c>
      <c r="R101" s="487"/>
    </row>
    <row r="102" spans="1:18" s="468" customFormat="1" ht="12" hidden="1" outlineLevel="2">
      <c r="A102" s="483"/>
      <c r="B102" s="484"/>
      <c r="C102" s="485"/>
      <c r="D102" s="477"/>
      <c r="E102" s="478" t="s">
        <v>1383</v>
      </c>
      <c r="F102" s="486"/>
      <c r="G102" s="486"/>
      <c r="H102" s="486"/>
      <c r="I102" s="486"/>
      <c r="J102" s="486"/>
      <c r="K102" s="486"/>
      <c r="L102" s="486"/>
      <c r="M102" s="480">
        <f xml:space="preserve"> Update!M148</f>
        <v>308.06772986433151</v>
      </c>
      <c r="N102" s="480">
        <f xml:space="preserve"> Update!N148</f>
        <v>309.28960173760726</v>
      </c>
      <c r="O102" s="480">
        <f xml:space="preserve"> Update!O148</f>
        <v>0</v>
      </c>
      <c r="P102" s="480">
        <f xml:space="preserve"> Update!P148</f>
        <v>0</v>
      </c>
      <c r="Q102" s="480">
        <f xml:space="preserve"> Update!Q148</f>
        <v>0</v>
      </c>
      <c r="R102" s="487"/>
    </row>
    <row r="103" spans="1:18" s="468" customFormat="1" ht="12" hidden="1" outlineLevel="2">
      <c r="A103" s="483"/>
      <c r="B103" s="484"/>
      <c r="C103" s="485"/>
      <c r="D103" s="477"/>
      <c r="E103" s="478" t="s">
        <v>1384</v>
      </c>
      <c r="F103" s="486"/>
      <c r="G103" s="486"/>
      <c r="H103" s="486"/>
      <c r="I103" s="486"/>
      <c r="J103" s="486"/>
      <c r="K103" s="486"/>
      <c r="L103" s="486"/>
      <c r="M103" s="480">
        <f xml:space="preserve"> Update!M149</f>
        <v>6.4497496573243431</v>
      </c>
      <c r="N103" s="480">
        <f xml:space="preserve"> Update!N149</f>
        <v>20.679684501899814</v>
      </c>
      <c r="O103" s="480">
        <f xml:space="preserve"> Update!O149</f>
        <v>0</v>
      </c>
      <c r="P103" s="480">
        <f xml:space="preserve"> Update!P149</f>
        <v>0</v>
      </c>
      <c r="Q103" s="480">
        <f xml:space="preserve"> Update!Q149</f>
        <v>0</v>
      </c>
      <c r="R103" s="487"/>
    </row>
    <row r="104" spans="1:18" s="468" customFormat="1" ht="12" hidden="1" outlineLevel="2">
      <c r="A104" s="483"/>
      <c r="B104" s="484"/>
      <c r="C104" s="485"/>
      <c r="D104" s="477"/>
      <c r="E104" s="478" t="s">
        <v>1385</v>
      </c>
      <c r="F104" s="486"/>
      <c r="G104" s="486"/>
      <c r="H104" s="486"/>
      <c r="I104" s="486"/>
      <c r="J104" s="486"/>
      <c r="K104" s="486"/>
      <c r="L104" s="486"/>
      <c r="M104" s="480">
        <f xml:space="preserve"> Update!M150</f>
        <v>621.2258161445111</v>
      </c>
      <c r="N104" s="480">
        <f xml:space="preserve"> Update!N150</f>
        <v>640.89497372022925</v>
      </c>
      <c r="O104" s="480">
        <f xml:space="preserve"> Update!O150</f>
        <v>0</v>
      </c>
      <c r="P104" s="480">
        <f xml:space="preserve"> Update!P150</f>
        <v>0</v>
      </c>
      <c r="Q104" s="480">
        <f xml:space="preserve"> Update!Q150</f>
        <v>0</v>
      </c>
      <c r="R104" s="487"/>
    </row>
    <row r="105" spans="1:18" s="496" customFormat="1" ht="12" outlineLevel="1">
      <c r="A105" s="483"/>
      <c r="B105" s="484"/>
      <c r="C105" s="485"/>
      <c r="D105" s="536"/>
      <c r="E105" s="537"/>
      <c r="R105" s="494"/>
    </row>
    <row r="106" spans="1:18" s="415" customFormat="1" ht="24.75" outlineLevel="1" collapsed="1">
      <c r="A106" s="410"/>
      <c r="B106" s="411" t="s">
        <v>1318</v>
      </c>
      <c r="C106" s="412"/>
      <c r="D106" s="413"/>
      <c r="E106" s="414"/>
      <c r="R106" s="420"/>
    </row>
    <row r="107" spans="1:18" s="467" customFormat="1" hidden="1" outlineLevel="2">
      <c r="A107" s="469"/>
      <c r="B107" s="470"/>
      <c r="C107" s="471"/>
      <c r="D107" s="461"/>
      <c r="E107" s="462"/>
      <c r="M107" s="463" t="s">
        <v>197</v>
      </c>
      <c r="N107" s="472" t="s">
        <v>198</v>
      </c>
      <c r="O107" s="463" t="s">
        <v>199</v>
      </c>
      <c r="P107" s="463" t="s">
        <v>200</v>
      </c>
      <c r="Q107" s="463" t="s">
        <v>201</v>
      </c>
      <c r="R107" s="473"/>
    </row>
    <row r="108" spans="1:18" s="494" customFormat="1" ht="12" hidden="1" outlineLevel="2">
      <c r="A108" s="489"/>
      <c r="B108" s="484"/>
      <c r="C108" s="490"/>
      <c r="D108" s="464"/>
      <c r="E108" s="465" t="s">
        <v>600</v>
      </c>
      <c r="F108" s="491"/>
      <c r="G108" s="491"/>
      <c r="H108" s="491"/>
      <c r="I108" s="491"/>
      <c r="J108" s="492"/>
      <c r="K108" s="492"/>
      <c r="L108" s="492"/>
      <c r="M108" s="493">
        <f xml:space="preserve"> Inp!M$206</f>
        <v>0.4</v>
      </c>
      <c r="N108" s="493">
        <f xml:space="preserve"> Inp!N$206</f>
        <v>0.4</v>
      </c>
      <c r="O108" s="493">
        <f xml:space="preserve"> Inp!O$206</f>
        <v>0.4</v>
      </c>
      <c r="P108" s="493">
        <f xml:space="preserve"> Inp!P$206</f>
        <v>0.4</v>
      </c>
      <c r="Q108" s="493">
        <f xml:space="preserve"> Inp!Q$206</f>
        <v>0.4</v>
      </c>
    </row>
    <row r="109" spans="1:18" s="496" customFormat="1" ht="12" hidden="1" outlineLevel="2">
      <c r="A109" s="483"/>
      <c r="B109" s="484"/>
      <c r="C109" s="485"/>
      <c r="D109" s="477"/>
      <c r="E109" s="495" t="s">
        <v>1004</v>
      </c>
      <c r="F109" s="486"/>
      <c r="G109" s="486"/>
      <c r="H109" s="486"/>
      <c r="I109" s="486"/>
      <c r="J109" s="486"/>
      <c r="K109" s="486"/>
      <c r="L109" s="486"/>
      <c r="M109" s="480">
        <f xml:space="preserve"> Update!M175</f>
        <v>237.34973059507379</v>
      </c>
      <c r="N109" s="480">
        <f xml:space="preserve"> Update!N175</f>
        <v>236.1877866905904</v>
      </c>
      <c r="O109" s="480">
        <f xml:space="preserve"> Update!O175</f>
        <v>0</v>
      </c>
      <c r="P109" s="480">
        <f xml:space="preserve"> Update!P175</f>
        <v>0</v>
      </c>
      <c r="Q109" s="480">
        <f xml:space="preserve"> Update!Q175</f>
        <v>0</v>
      </c>
      <c r="R109" s="494"/>
    </row>
    <row r="110" spans="1:18" s="496" customFormat="1" ht="12" outlineLevel="1">
      <c r="A110" s="483"/>
      <c r="B110" s="484"/>
      <c r="C110" s="485"/>
      <c r="D110" s="536"/>
      <c r="E110" s="537"/>
      <c r="F110" s="537"/>
      <c r="G110" s="537"/>
      <c r="H110" s="537"/>
      <c r="I110" s="537"/>
      <c r="J110" s="537"/>
      <c r="K110" s="537"/>
      <c r="L110" s="537"/>
      <c r="M110" s="537"/>
      <c r="N110" s="537"/>
      <c r="O110" s="537"/>
      <c r="P110" s="537"/>
      <c r="Q110" s="537"/>
      <c r="R110" s="494"/>
    </row>
    <row r="111" spans="1:18" s="415" customFormat="1" ht="24.75" outlineLevel="1" collapsed="1">
      <c r="A111" s="410"/>
      <c r="B111" s="411" t="s">
        <v>1319</v>
      </c>
      <c r="C111" s="412"/>
      <c r="D111" s="413"/>
      <c r="E111" s="414"/>
      <c r="R111" s="420"/>
    </row>
    <row r="112" spans="1:18" s="467" customFormat="1" hidden="1" outlineLevel="2">
      <c r="A112" s="469"/>
      <c r="B112" s="470"/>
      <c r="C112" s="471"/>
      <c r="D112" s="461"/>
      <c r="E112" s="462"/>
      <c r="M112" s="463" t="s">
        <v>197</v>
      </c>
      <c r="N112" s="472" t="s">
        <v>198</v>
      </c>
      <c r="O112" s="463" t="s">
        <v>199</v>
      </c>
      <c r="P112" s="463" t="s">
        <v>200</v>
      </c>
      <c r="Q112" s="463" t="s">
        <v>201</v>
      </c>
      <c r="R112" s="473"/>
    </row>
    <row r="113" spans="1:79" s="494" customFormat="1" ht="12" hidden="1" outlineLevel="2">
      <c r="A113" s="489"/>
      <c r="B113" s="484"/>
      <c r="C113" s="490"/>
      <c r="D113" s="464"/>
      <c r="E113" s="465" t="s">
        <v>605</v>
      </c>
      <c r="F113" s="491"/>
      <c r="G113" s="491"/>
      <c r="H113" s="491"/>
      <c r="I113" s="491"/>
      <c r="J113" s="492"/>
      <c r="K113" s="492"/>
      <c r="L113" s="492"/>
      <c r="M113" s="493">
        <f xml:space="preserve"> Inp!M$214</f>
        <v>0.33494999999999997</v>
      </c>
      <c r="N113" s="493">
        <f xml:space="preserve"> Inp!N$214</f>
        <v>0</v>
      </c>
      <c r="O113" s="493">
        <f xml:space="preserve"> Inp!O$214</f>
        <v>0</v>
      </c>
      <c r="P113" s="493">
        <f xml:space="preserve"> Inp!P$214</f>
        <v>0</v>
      </c>
      <c r="Q113" s="493">
        <f xml:space="preserve"> Inp!Q$214</f>
        <v>0</v>
      </c>
    </row>
    <row r="114" spans="1:79" s="496" customFormat="1" ht="12" hidden="1" outlineLevel="2">
      <c r="A114" s="483"/>
      <c r="B114" s="484"/>
      <c r="C114" s="485"/>
      <c r="D114" s="477"/>
      <c r="E114" s="478" t="s">
        <v>1006</v>
      </c>
      <c r="F114" s="486"/>
      <c r="G114" s="486"/>
      <c r="H114" s="486"/>
      <c r="I114" s="486"/>
      <c r="J114" s="486"/>
      <c r="K114" s="486"/>
      <c r="L114" s="486"/>
      <c r="M114" s="480">
        <f xml:space="preserve"> Update!M183</f>
        <v>198.7507306570499</v>
      </c>
      <c r="N114" s="480">
        <f xml:space="preserve"> Update!N183</f>
        <v>0</v>
      </c>
      <c r="O114" s="480">
        <f xml:space="preserve"> Update!O183</f>
        <v>0</v>
      </c>
      <c r="P114" s="480">
        <f xml:space="preserve"> Update!P183</f>
        <v>0</v>
      </c>
      <c r="Q114" s="480">
        <f xml:space="preserve"> Update!Q183</f>
        <v>0</v>
      </c>
      <c r="R114" s="494"/>
    </row>
    <row r="115" spans="1:79" s="496" customFormat="1" ht="12" outlineLevel="1">
      <c r="A115" s="483"/>
      <c r="B115" s="484"/>
      <c r="C115" s="485"/>
      <c r="D115" s="534"/>
      <c r="E115" s="535"/>
      <c r="F115" s="486"/>
      <c r="G115" s="486"/>
      <c r="H115" s="486"/>
      <c r="I115" s="486"/>
      <c r="J115" s="486"/>
      <c r="K115" s="486"/>
      <c r="L115" s="486"/>
      <c r="M115" s="479"/>
      <c r="N115" s="479"/>
      <c r="O115" s="479"/>
      <c r="P115" s="479"/>
      <c r="Q115" s="479"/>
      <c r="R115" s="494"/>
    </row>
    <row r="116" spans="1:79" s="420" customFormat="1" ht="24.75" outlineLevel="1" collapsed="1">
      <c r="A116" s="630"/>
      <c r="B116" s="411" t="s">
        <v>1320</v>
      </c>
      <c r="C116" s="631"/>
      <c r="D116" s="632"/>
      <c r="E116" s="633"/>
    </row>
    <row r="117" spans="1:79" s="473" customFormat="1" hidden="1" outlineLevel="2">
      <c r="A117" s="564"/>
      <c r="B117" s="470"/>
      <c r="C117" s="530"/>
      <c r="D117" s="634"/>
      <c r="E117" s="635"/>
      <c r="M117" s="636" t="s">
        <v>197</v>
      </c>
      <c r="N117" s="637" t="s">
        <v>198</v>
      </c>
      <c r="O117" s="636" t="s">
        <v>199</v>
      </c>
      <c r="P117" s="636" t="s">
        <v>200</v>
      </c>
      <c r="Q117" s="636" t="s">
        <v>201</v>
      </c>
    </row>
    <row r="118" spans="1:79" s="494" customFormat="1" ht="12" hidden="1" outlineLevel="2">
      <c r="A118" s="489"/>
      <c r="B118" s="561"/>
      <c r="C118" s="490"/>
      <c r="D118" s="464"/>
      <c r="E118" s="465" t="str">
        <f xml:space="preserve"> Update!E$202</f>
        <v>Annual RCV indexation - WR</v>
      </c>
      <c r="F118" s="638"/>
      <c r="G118" s="638"/>
      <c r="H118" s="638"/>
      <c r="I118" s="638"/>
      <c r="J118" s="638"/>
      <c r="K118" s="638"/>
      <c r="L118" s="638"/>
      <c r="M118" s="493">
        <f xml:space="preserve"> Update!M$202</f>
        <v>1.0470923567005519E-2</v>
      </c>
      <c r="N118" s="493">
        <f xml:space="preserve"> Update!N$202</f>
        <v>6.777019592370892E-2</v>
      </c>
      <c r="O118" s="493">
        <f xml:space="preserve"> Update!O$202</f>
        <v>0</v>
      </c>
      <c r="P118" s="493">
        <f xml:space="preserve"> Update!P$202</f>
        <v>0</v>
      </c>
      <c r="Q118" s="493">
        <f xml:space="preserve"> Update!Q$202</f>
        <v>0</v>
      </c>
    </row>
    <row r="119" spans="1:79" s="494" customFormat="1" ht="12" outlineLevel="1">
      <c r="A119" s="489"/>
      <c r="B119" s="561"/>
      <c r="C119" s="490"/>
      <c r="D119" s="562"/>
      <c r="E119" s="491"/>
      <c r="M119" s="563"/>
      <c r="N119" s="563"/>
      <c r="O119" s="563"/>
      <c r="P119" s="563"/>
      <c r="Q119" s="563"/>
    </row>
    <row r="120" spans="1:79" s="494" customFormat="1" ht="12">
      <c r="A120" s="489"/>
      <c r="B120" s="561"/>
      <c r="C120" s="490"/>
      <c r="D120" s="562"/>
      <c r="E120" s="491"/>
      <c r="M120" s="563"/>
      <c r="N120" s="563"/>
      <c r="O120" s="563"/>
      <c r="P120" s="563"/>
      <c r="Q120" s="563"/>
    </row>
    <row r="121" spans="1:79" s="409" customFormat="1" ht="32.25">
      <c r="A121" s="408" t="s">
        <v>1321</v>
      </c>
      <c r="B121" s="408"/>
      <c r="C121" s="408"/>
      <c r="D121" s="408"/>
      <c r="E121" s="408"/>
      <c r="F121" s="408"/>
      <c r="G121" s="408"/>
      <c r="H121" s="408"/>
      <c r="I121" s="408"/>
      <c r="J121" s="408"/>
      <c r="K121" s="408"/>
      <c r="L121" s="408"/>
      <c r="M121" s="408"/>
      <c r="N121" s="408"/>
      <c r="O121" s="408"/>
      <c r="P121" s="408"/>
      <c r="Q121" s="408"/>
      <c r="R121" s="408"/>
      <c r="S121" s="408"/>
      <c r="T121" s="408"/>
    </row>
    <row r="122" spans="1:79" s="545" customFormat="1" ht="12" outlineLevel="1">
      <c r="A122" s="538"/>
      <c r="B122" s="539"/>
      <c r="C122" s="540"/>
      <c r="D122" s="541"/>
      <c r="E122" s="535"/>
      <c r="F122" s="542"/>
      <c r="G122" s="542"/>
      <c r="H122" s="542"/>
      <c r="I122" s="543"/>
      <c r="J122" s="543"/>
      <c r="K122" s="543"/>
      <c r="L122" s="543"/>
      <c r="M122" s="543"/>
      <c r="N122" s="543"/>
      <c r="O122" s="543"/>
      <c r="P122" s="543"/>
      <c r="Q122" s="543"/>
      <c r="R122" s="544"/>
      <c r="S122" s="543"/>
      <c r="T122" s="543"/>
      <c r="U122" s="543"/>
      <c r="V122" s="543"/>
      <c r="W122" s="543"/>
      <c r="X122" s="543"/>
      <c r="Y122" s="543"/>
      <c r="Z122" s="543"/>
      <c r="AA122" s="543"/>
      <c r="AB122" s="543"/>
      <c r="AC122" s="543"/>
      <c r="AD122" s="543"/>
      <c r="AE122" s="543"/>
      <c r="AF122" s="543"/>
      <c r="AG122" s="543"/>
      <c r="AH122" s="543"/>
      <c r="AI122" s="543"/>
      <c r="AJ122" s="543"/>
      <c r="AK122" s="543"/>
      <c r="AL122" s="543"/>
      <c r="AM122" s="543"/>
      <c r="AN122" s="543"/>
      <c r="AO122" s="543"/>
      <c r="AP122" s="543"/>
      <c r="AQ122" s="543"/>
      <c r="AR122" s="543"/>
      <c r="AS122" s="543"/>
      <c r="AT122" s="543"/>
      <c r="AU122" s="543"/>
      <c r="AV122" s="543"/>
      <c r="AW122" s="543"/>
      <c r="AX122" s="543"/>
      <c r="AY122" s="543"/>
      <c r="AZ122" s="543"/>
      <c r="BA122" s="543"/>
      <c r="BB122" s="543"/>
      <c r="BC122" s="543"/>
      <c r="BD122" s="543"/>
      <c r="BE122" s="543"/>
      <c r="BF122" s="543"/>
      <c r="BG122" s="543"/>
      <c r="BH122" s="543"/>
      <c r="BI122" s="543"/>
      <c r="BJ122" s="543"/>
      <c r="BK122" s="543"/>
      <c r="BL122" s="543"/>
      <c r="BM122" s="543"/>
      <c r="BN122" s="543"/>
      <c r="BO122" s="543"/>
      <c r="BP122" s="543"/>
      <c r="BQ122" s="543"/>
      <c r="BR122" s="543"/>
      <c r="BS122" s="543"/>
      <c r="BT122" s="543"/>
      <c r="BU122" s="543"/>
      <c r="BV122" s="543"/>
      <c r="BW122" s="543"/>
      <c r="BX122" s="543"/>
      <c r="BY122" s="543"/>
      <c r="BZ122" s="543"/>
      <c r="CA122" s="543"/>
    </row>
    <row r="123" spans="1:79" s="415" customFormat="1" ht="24.75" outlineLevel="1">
      <c r="A123" s="410"/>
      <c r="B123" s="411" t="s">
        <v>1322</v>
      </c>
      <c r="C123" s="412"/>
      <c r="D123" s="413"/>
      <c r="E123" s="414"/>
      <c r="R123" s="420"/>
    </row>
    <row r="124" spans="1:79" s="467" customFormat="1" outlineLevel="1">
      <c r="A124" s="469"/>
      <c r="B124" s="470"/>
      <c r="C124" s="471"/>
      <c r="D124" s="461"/>
      <c r="E124" s="462"/>
      <c r="M124" s="463" t="s">
        <v>197</v>
      </c>
      <c r="N124" s="472" t="s">
        <v>198</v>
      </c>
      <c r="O124" s="463" t="s">
        <v>199</v>
      </c>
      <c r="P124" s="463" t="s">
        <v>200</v>
      </c>
      <c r="Q124" s="463" t="s">
        <v>201</v>
      </c>
      <c r="R124" s="473"/>
    </row>
    <row r="125" spans="1:79" s="487" customFormat="1" ht="12" outlineLevel="1">
      <c r="A125" s="489"/>
      <c r="B125" s="561"/>
      <c r="C125" s="490"/>
      <c r="D125" s="464"/>
      <c r="E125" s="465" t="str">
        <f xml:space="preserve"> Update!E320</f>
        <v>Total Opening RCV - WN - nominal (year end prices)</v>
      </c>
      <c r="M125" s="626">
        <f xml:space="preserve"> Update!M320</f>
        <v>3538.4046898964343</v>
      </c>
      <c r="N125" s="626">
        <f xml:space="preserve"> Update!N320</f>
        <v>3609.9998213483941</v>
      </c>
      <c r="O125" s="626">
        <f xml:space="preserve"> Update!O320</f>
        <v>0</v>
      </c>
      <c r="P125" s="626">
        <f xml:space="preserve"> Update!P320</f>
        <v>0</v>
      </c>
      <c r="Q125" s="626">
        <f xml:space="preserve"> Update!Q320</f>
        <v>0</v>
      </c>
    </row>
    <row r="126" spans="1:79" s="487" customFormat="1" ht="12" outlineLevel="1">
      <c r="A126" s="489"/>
      <c r="B126" s="561"/>
      <c r="C126" s="490"/>
      <c r="D126" s="464" t="s">
        <v>719</v>
      </c>
      <c r="E126" s="465" t="str">
        <f xml:space="preserve"> Update!E321</f>
        <v>Total Indexation - WN - nominal (year end prices)</v>
      </c>
      <c r="M126" s="626">
        <f xml:space="preserve"> Update!M321</f>
        <v>29.64109953884909</v>
      </c>
      <c r="N126" s="626">
        <f xml:space="preserve"> Update!N321</f>
        <v>171.45213018162752</v>
      </c>
      <c r="O126" s="626">
        <f xml:space="preserve"> Update!O321</f>
        <v>0</v>
      </c>
      <c r="P126" s="626">
        <f xml:space="preserve"> Update!P321</f>
        <v>0</v>
      </c>
      <c r="Q126" s="626">
        <f xml:space="preserve"> Update!Q321</f>
        <v>0</v>
      </c>
    </row>
    <row r="127" spans="1:79" s="487" customFormat="1" ht="12" outlineLevel="1">
      <c r="A127" s="489"/>
      <c r="B127" s="561"/>
      <c r="C127" s="490"/>
      <c r="D127" s="464" t="s">
        <v>719</v>
      </c>
      <c r="E127" s="465" t="str">
        <f xml:space="preserve"> Update!E322</f>
        <v>Total Non-PAYG totex additions - WN - nominal (year end prices)</v>
      </c>
      <c r="M127" s="626">
        <f xml:space="preserve"> Update!M322</f>
        <v>153.47036761060335</v>
      </c>
      <c r="N127" s="626">
        <f xml:space="preserve"> Update!N322</f>
        <v>142.52630495462273</v>
      </c>
      <c r="O127" s="626">
        <f xml:space="preserve"> Update!O322</f>
        <v>0</v>
      </c>
      <c r="P127" s="626">
        <f xml:space="preserve"> Update!P322</f>
        <v>0</v>
      </c>
      <c r="Q127" s="626">
        <f xml:space="preserve"> Update!Q322</f>
        <v>0</v>
      </c>
    </row>
    <row r="128" spans="1:79" s="487" customFormat="1" ht="12" outlineLevel="1">
      <c r="A128" s="489"/>
      <c r="B128" s="561"/>
      <c r="C128" s="490"/>
      <c r="D128" s="464" t="s">
        <v>631</v>
      </c>
      <c r="E128" s="465" t="str">
        <f xml:space="preserve"> Update!E323</f>
        <v>Total RCV run-off - WN - nominal (year end prices)</v>
      </c>
      <c r="M128" s="626">
        <f xml:space="preserve"> Update!M323</f>
        <v>194.85636168900325</v>
      </c>
      <c r="N128" s="626">
        <f xml:space="preserve"> Update!N323</f>
        <v>207.36155735235931</v>
      </c>
      <c r="O128" s="626">
        <f xml:space="preserve"> Update!O323</f>
        <v>0</v>
      </c>
      <c r="P128" s="626">
        <f xml:space="preserve"> Update!P323</f>
        <v>0</v>
      </c>
      <c r="Q128" s="626">
        <f xml:space="preserve"> Update!Q323</f>
        <v>0</v>
      </c>
    </row>
    <row r="129" spans="1:20" s="487" customFormat="1" ht="12" outlineLevel="1">
      <c r="A129" s="489"/>
      <c r="B129" s="561"/>
      <c r="C129" s="490"/>
      <c r="D129" s="464" t="s">
        <v>631</v>
      </c>
      <c r="E129" s="465" t="str">
        <f xml:space="preserve"> Update!E324</f>
        <v>Total Other adjustments - WN - nominal (year end prices)</v>
      </c>
      <c r="M129" s="626">
        <f xml:space="preserve"> Update!M324</f>
        <v>0</v>
      </c>
      <c r="N129" s="626">
        <f xml:space="preserve"> Update!N324</f>
        <v>0</v>
      </c>
      <c r="O129" s="626">
        <f xml:space="preserve"> Update!O324</f>
        <v>0</v>
      </c>
      <c r="P129" s="626">
        <f xml:space="preserve"> Update!P324</f>
        <v>0</v>
      </c>
      <c r="Q129" s="626">
        <f xml:space="preserve"> Update!Q324</f>
        <v>0</v>
      </c>
    </row>
    <row r="130" spans="1:20" s="468" customFormat="1" ht="12" outlineLevel="1">
      <c r="A130" s="483"/>
      <c r="B130" s="484"/>
      <c r="C130" s="485"/>
      <c r="D130" s="477"/>
      <c r="E130" s="478" t="str">
        <f xml:space="preserve"> Update!E325</f>
        <v>Total Closing RCV - WN - nominal (year end prices)</v>
      </c>
      <c r="M130" s="488">
        <f xml:space="preserve"> Update!M325</f>
        <v>3526.6597953568807</v>
      </c>
      <c r="N130" s="488">
        <f xml:space="preserve"> Update!N325</f>
        <v>3716.6166991322848</v>
      </c>
      <c r="O130" s="488">
        <f xml:space="preserve"> Update!O325</f>
        <v>0</v>
      </c>
      <c r="P130" s="488">
        <f xml:space="preserve"> Update!P325</f>
        <v>0</v>
      </c>
      <c r="Q130" s="488">
        <f xml:space="preserve"> Update!Q325</f>
        <v>0</v>
      </c>
      <c r="R130" s="487"/>
    </row>
    <row r="131" spans="1:20" s="560" customFormat="1" ht="12" outlineLevel="1">
      <c r="A131" s="554"/>
      <c r="B131" s="555"/>
      <c r="C131" s="556"/>
      <c r="D131" s="557"/>
      <c r="E131" s="558"/>
      <c r="F131" s="508"/>
      <c r="G131" s="508"/>
      <c r="H131" s="508"/>
      <c r="I131" s="508"/>
      <c r="J131" s="508"/>
      <c r="K131" s="508"/>
      <c r="L131" s="508"/>
      <c r="M131" s="508"/>
      <c r="N131" s="508"/>
      <c r="O131" s="508"/>
      <c r="P131" s="508"/>
      <c r="Q131" s="508"/>
      <c r="R131" s="559"/>
      <c r="S131" s="508"/>
      <c r="T131" s="508"/>
    </row>
    <row r="132" spans="1:20" s="533" customFormat="1" ht="24.75" outlineLevel="1" collapsed="1">
      <c r="A132" s="410"/>
      <c r="B132" s="411" t="s">
        <v>1323</v>
      </c>
      <c r="C132" s="412"/>
      <c r="D132" s="413"/>
      <c r="E132" s="414"/>
      <c r="F132" s="531"/>
      <c r="G132" s="531"/>
      <c r="H132" s="531"/>
      <c r="I132" s="531"/>
      <c r="J132" s="531"/>
      <c r="K132" s="531"/>
      <c r="L132" s="531"/>
      <c r="M132" s="531"/>
      <c r="N132" s="531"/>
      <c r="O132" s="531"/>
      <c r="P132" s="531"/>
      <c r="Q132" s="531"/>
      <c r="R132" s="532"/>
      <c r="S132" s="531"/>
      <c r="T132" s="531"/>
    </row>
    <row r="133" spans="1:20" s="415" customFormat="1" ht="24.75" hidden="1" outlineLevel="2">
      <c r="A133" s="410"/>
      <c r="B133" s="411" t="s">
        <v>1324</v>
      </c>
      <c r="C133" s="412"/>
      <c r="D133" s="413"/>
      <c r="E133" s="414"/>
      <c r="R133" s="420"/>
    </row>
    <row r="134" spans="1:20" s="467" customFormat="1" hidden="1" outlineLevel="2">
      <c r="A134" s="469"/>
      <c r="B134" s="470"/>
      <c r="C134" s="471"/>
      <c r="D134" s="461"/>
      <c r="E134" s="462"/>
      <c r="M134" s="463" t="s">
        <v>197</v>
      </c>
      <c r="N134" s="472" t="s">
        <v>198</v>
      </c>
      <c r="O134" s="463" t="s">
        <v>199</v>
      </c>
      <c r="P134" s="463" t="s">
        <v>200</v>
      </c>
      <c r="Q134" s="463" t="s">
        <v>201</v>
      </c>
      <c r="R134" s="473"/>
    </row>
    <row r="135" spans="1:20" s="468" customFormat="1" ht="12" hidden="1" outlineLevel="2">
      <c r="A135" s="474"/>
      <c r="B135" s="475"/>
      <c r="C135" s="476"/>
      <c r="D135" s="477"/>
      <c r="E135" s="478" t="s">
        <v>1386</v>
      </c>
      <c r="F135" s="479"/>
      <c r="G135" s="479"/>
      <c r="H135" s="479"/>
      <c r="I135" s="479"/>
      <c r="J135" s="479"/>
      <c r="K135" s="479"/>
      <c r="L135" s="479"/>
      <c r="M135" s="480">
        <f xml:space="preserve"> Update!M303</f>
        <v>1769.2590571719747</v>
      </c>
      <c r="N135" s="480">
        <f xml:space="preserve"> Update!N303</f>
        <v>1721.0231314983948</v>
      </c>
      <c r="O135" s="480">
        <f xml:space="preserve"> Update!O303</f>
        <v>0</v>
      </c>
      <c r="P135" s="480">
        <f xml:space="preserve"> Update!P303</f>
        <v>0</v>
      </c>
      <c r="Q135" s="480">
        <f xml:space="preserve"> Update!Q303</f>
        <v>0</v>
      </c>
      <c r="R135" s="466"/>
      <c r="S135" s="481"/>
      <c r="T135" s="481"/>
    </row>
    <row r="136" spans="1:20" s="487" customFormat="1" ht="12" hidden="1" outlineLevel="2">
      <c r="A136" s="421"/>
      <c r="B136" s="422"/>
      <c r="C136" s="627"/>
      <c r="D136" s="464" t="s">
        <v>719</v>
      </c>
      <c r="E136" s="465" t="s">
        <v>1387</v>
      </c>
      <c r="F136" s="628"/>
      <c r="G136" s="628"/>
      <c r="H136" s="628"/>
      <c r="I136" s="628"/>
      <c r="J136" s="628"/>
      <c r="K136" s="628"/>
      <c r="L136" s="628"/>
      <c r="M136" s="629">
        <f xml:space="preserve"> Update!M304</f>
        <v>15.3616159685459</v>
      </c>
      <c r="N136" s="629">
        <f xml:space="preserve"> Update!N304</f>
        <v>99.409806377484799</v>
      </c>
      <c r="O136" s="629">
        <f xml:space="preserve"> Update!O304</f>
        <v>0</v>
      </c>
      <c r="P136" s="629">
        <f xml:space="preserve"> Update!P304</f>
        <v>0</v>
      </c>
      <c r="Q136" s="629">
        <f xml:space="preserve"> Update!Q304</f>
        <v>0</v>
      </c>
      <c r="R136" s="466"/>
      <c r="S136" s="466"/>
      <c r="T136" s="466"/>
    </row>
    <row r="137" spans="1:20" s="468" customFormat="1" ht="12" hidden="1" outlineLevel="2">
      <c r="A137" s="474"/>
      <c r="B137" s="475"/>
      <c r="C137" s="476"/>
      <c r="D137" s="477" t="s">
        <v>631</v>
      </c>
      <c r="E137" s="480" t="s">
        <v>1388</v>
      </c>
      <c r="F137" s="479"/>
      <c r="G137" s="479"/>
      <c r="H137" s="479"/>
      <c r="I137" s="479"/>
      <c r="J137" s="479"/>
      <c r="K137" s="479"/>
      <c r="L137" s="479"/>
      <c r="M137" s="480">
        <f xml:space="preserve"> Update!M305</f>
        <v>104.51697905281362</v>
      </c>
      <c r="N137" s="480">
        <f xml:space="preserve"> Update!N305</f>
        <v>107.58234953972836</v>
      </c>
      <c r="O137" s="480">
        <f xml:space="preserve"> Update!O305</f>
        <v>0</v>
      </c>
      <c r="P137" s="480">
        <f xml:space="preserve"> Update!P305</f>
        <v>0</v>
      </c>
      <c r="Q137" s="480">
        <f xml:space="preserve"> Update!Q305</f>
        <v>0</v>
      </c>
      <c r="R137" s="466"/>
      <c r="S137" s="481"/>
      <c r="T137" s="481"/>
    </row>
    <row r="138" spans="1:20" s="468" customFormat="1" ht="12" hidden="1" outlineLevel="2">
      <c r="A138" s="474"/>
      <c r="B138" s="475"/>
      <c r="C138" s="476"/>
      <c r="D138" s="482"/>
      <c r="E138" s="480" t="s">
        <v>1036</v>
      </c>
      <c r="F138" s="479"/>
      <c r="G138" s="479"/>
      <c r="H138" s="479"/>
      <c r="I138" s="479"/>
      <c r="J138" s="479"/>
      <c r="K138" s="479"/>
      <c r="L138" s="479"/>
      <c r="M138" s="480">
        <f xml:space="preserve"> Update!M306</f>
        <v>1680.1036940877068</v>
      </c>
      <c r="N138" s="480">
        <f xml:space="preserve"> Update!N306</f>
        <v>1712.8505883361511</v>
      </c>
      <c r="O138" s="480">
        <f xml:space="preserve"> Update!O306</f>
        <v>0</v>
      </c>
      <c r="P138" s="480">
        <f xml:space="preserve"> Update!P306</f>
        <v>0</v>
      </c>
      <c r="Q138" s="480">
        <f xml:space="preserve"> Update!Q306</f>
        <v>0</v>
      </c>
      <c r="R138" s="466"/>
      <c r="S138" s="481"/>
      <c r="T138" s="481"/>
    </row>
    <row r="139" spans="1:20" s="468" customFormat="1" ht="12" hidden="1" outlineLevel="2">
      <c r="A139" s="546"/>
      <c r="B139" s="547"/>
      <c r="C139" s="548"/>
      <c r="D139" s="549"/>
      <c r="E139" s="537"/>
      <c r="F139" s="550"/>
      <c r="G139" s="550"/>
      <c r="H139" s="550"/>
      <c r="I139" s="551"/>
      <c r="J139" s="550"/>
      <c r="K139" s="550"/>
      <c r="L139" s="550"/>
      <c r="M139" s="550"/>
      <c r="N139" s="550"/>
      <c r="O139" s="550"/>
      <c r="P139" s="550"/>
      <c r="Q139" s="550"/>
      <c r="R139" s="552"/>
      <c r="S139" s="550"/>
      <c r="T139" s="550"/>
    </row>
    <row r="140" spans="1:20" s="415" customFormat="1" ht="24.75" hidden="1" outlineLevel="2">
      <c r="A140" s="410"/>
      <c r="B140" s="411" t="s">
        <v>1325</v>
      </c>
      <c r="C140" s="412"/>
      <c r="D140" s="413"/>
      <c r="E140" s="414"/>
      <c r="R140" s="420"/>
    </row>
    <row r="141" spans="1:20" s="467" customFormat="1" hidden="1" outlineLevel="2">
      <c r="A141" s="469"/>
      <c r="B141" s="470"/>
      <c r="C141" s="471"/>
      <c r="D141" s="461"/>
      <c r="E141" s="462"/>
      <c r="M141" s="463" t="s">
        <v>197</v>
      </c>
      <c r="N141" s="472" t="s">
        <v>198</v>
      </c>
      <c r="O141" s="463" t="s">
        <v>199</v>
      </c>
      <c r="P141" s="463" t="s">
        <v>200</v>
      </c>
      <c r="Q141" s="463" t="s">
        <v>201</v>
      </c>
      <c r="R141" s="473"/>
    </row>
    <row r="142" spans="1:20" s="487" customFormat="1" ht="12" hidden="1" outlineLevel="2">
      <c r="A142" s="489"/>
      <c r="B142" s="561"/>
      <c r="C142" s="490"/>
      <c r="D142" s="464"/>
      <c r="E142" s="465" t="s">
        <v>1389</v>
      </c>
      <c r="F142" s="638"/>
      <c r="G142" s="638"/>
      <c r="H142" s="638"/>
      <c r="I142" s="638"/>
      <c r="J142" s="638"/>
      <c r="K142" s="638"/>
      <c r="L142" s="638"/>
      <c r="M142" s="629">
        <f xml:space="preserve"> Update!M308</f>
        <v>1769.1456327244598</v>
      </c>
      <c r="N142" s="629">
        <f xml:space="preserve"> Update!N308</f>
        <v>1735.7929612797295</v>
      </c>
      <c r="O142" s="629">
        <f xml:space="preserve"> Update!O308</f>
        <v>0</v>
      </c>
      <c r="P142" s="629">
        <f xml:space="preserve"> Update!P308</f>
        <v>0</v>
      </c>
      <c r="Q142" s="629">
        <f xml:space="preserve"> Update!Q308</f>
        <v>0</v>
      </c>
    </row>
    <row r="143" spans="1:20" s="487" customFormat="1" ht="12" hidden="1" outlineLevel="2">
      <c r="A143" s="489"/>
      <c r="B143" s="561"/>
      <c r="C143" s="490"/>
      <c r="D143" s="464" t="s">
        <v>719</v>
      </c>
      <c r="E143" s="465" t="s">
        <v>1390</v>
      </c>
      <c r="F143" s="638"/>
      <c r="G143" s="638"/>
      <c r="H143" s="638"/>
      <c r="I143" s="638"/>
      <c r="J143" s="638"/>
      <c r="K143" s="638"/>
      <c r="L143" s="638"/>
      <c r="M143" s="629">
        <f xml:space="preserve"> Update!M309</f>
        <v>14.279483570303192</v>
      </c>
      <c r="N143" s="629">
        <f xml:space="preserve"> Update!N309</f>
        <v>66.20015971896197</v>
      </c>
      <c r="O143" s="629">
        <f xml:space="preserve"> Update!O309</f>
        <v>0</v>
      </c>
      <c r="P143" s="629">
        <f xml:space="preserve"> Update!P309</f>
        <v>0</v>
      </c>
      <c r="Q143" s="629">
        <f xml:space="preserve"> Update!Q309</f>
        <v>0</v>
      </c>
    </row>
    <row r="144" spans="1:20" s="487" customFormat="1" ht="12" hidden="1" outlineLevel="2">
      <c r="A144" s="489"/>
      <c r="B144" s="561"/>
      <c r="C144" s="490"/>
      <c r="D144" s="464" t="s">
        <v>631</v>
      </c>
      <c r="E144" s="465" t="s">
        <v>1391</v>
      </c>
      <c r="F144" s="638"/>
      <c r="G144" s="638"/>
      <c r="H144" s="638"/>
      <c r="I144" s="638"/>
      <c r="J144" s="638"/>
      <c r="K144" s="638"/>
      <c r="L144" s="638"/>
      <c r="M144" s="629">
        <f xml:space="preserve"> Update!M310</f>
        <v>86.612709654795168</v>
      </c>
      <c r="N144" s="629">
        <f xml:space="preserve"> Update!N310</f>
        <v>88.472678200646044</v>
      </c>
      <c r="O144" s="629">
        <f xml:space="preserve"> Update!O310</f>
        <v>0</v>
      </c>
      <c r="P144" s="629">
        <f xml:space="preserve"> Update!P310</f>
        <v>0</v>
      </c>
      <c r="Q144" s="629">
        <f xml:space="preserve"> Update!Q310</f>
        <v>0</v>
      </c>
    </row>
    <row r="145" spans="1:18" s="487" customFormat="1" ht="12" hidden="1" outlineLevel="2">
      <c r="A145" s="489"/>
      <c r="B145" s="561"/>
      <c r="C145" s="490"/>
      <c r="D145" s="464" t="s">
        <v>631</v>
      </c>
      <c r="E145" s="465" t="s">
        <v>1392</v>
      </c>
      <c r="F145" s="638"/>
      <c r="G145" s="638"/>
      <c r="H145" s="638"/>
      <c r="I145" s="638"/>
      <c r="J145" s="638"/>
      <c r="K145" s="638"/>
      <c r="L145" s="638"/>
      <c r="M145" s="629">
        <f xml:space="preserve"> Update!M311</f>
        <v>0</v>
      </c>
      <c r="N145" s="629">
        <f xml:space="preserve"> Update!N311</f>
        <v>0</v>
      </c>
      <c r="O145" s="629">
        <f xml:space="preserve"> Update!O311</f>
        <v>0</v>
      </c>
      <c r="P145" s="629">
        <f xml:space="preserve"> Update!P311</f>
        <v>0</v>
      </c>
      <c r="Q145" s="629">
        <f xml:space="preserve"> Update!Q311</f>
        <v>0</v>
      </c>
    </row>
    <row r="146" spans="1:18" s="468" customFormat="1" ht="12" hidden="1" outlineLevel="2">
      <c r="A146" s="483"/>
      <c r="B146" s="484"/>
      <c r="C146" s="485"/>
      <c r="D146" s="477"/>
      <c r="E146" s="478" t="s">
        <v>1041</v>
      </c>
      <c r="F146" s="486"/>
      <c r="G146" s="486"/>
      <c r="H146" s="486"/>
      <c r="I146" s="486"/>
      <c r="J146" s="486"/>
      <c r="K146" s="486"/>
      <c r="L146" s="486"/>
      <c r="M146" s="480">
        <f xml:space="preserve"> Update!M312</f>
        <v>1696.8124066399648</v>
      </c>
      <c r="N146" s="480">
        <f xml:space="preserve"> Update!N312</f>
        <v>1713.5204427980452</v>
      </c>
      <c r="O146" s="480">
        <f xml:space="preserve"> Update!O312</f>
        <v>0</v>
      </c>
      <c r="P146" s="480">
        <f xml:space="preserve"> Update!P312</f>
        <v>0</v>
      </c>
      <c r="Q146" s="480">
        <f xml:space="preserve"> Update!Q312</f>
        <v>0</v>
      </c>
      <c r="R146" s="487"/>
    </row>
    <row r="147" spans="1:18" s="468" customFormat="1" ht="12" hidden="1" outlineLevel="2">
      <c r="A147" s="483"/>
      <c r="B147" s="484"/>
      <c r="C147" s="485"/>
      <c r="D147" s="536"/>
      <c r="E147" s="537"/>
      <c r="R147" s="487"/>
    </row>
    <row r="148" spans="1:18" s="415" customFormat="1" ht="24.75" hidden="1" outlineLevel="2">
      <c r="A148" s="410"/>
      <c r="B148" s="411" t="s">
        <v>1326</v>
      </c>
      <c r="C148" s="412"/>
      <c r="D148" s="413"/>
      <c r="E148" s="414"/>
      <c r="R148" s="420"/>
    </row>
    <row r="149" spans="1:18" s="467" customFormat="1" hidden="1" outlineLevel="2">
      <c r="A149" s="469"/>
      <c r="B149" s="470"/>
      <c r="C149" s="471"/>
      <c r="D149" s="461"/>
      <c r="E149" s="462"/>
      <c r="M149" s="463" t="s">
        <v>197</v>
      </c>
      <c r="N149" s="472" t="s">
        <v>198</v>
      </c>
      <c r="O149" s="463" t="s">
        <v>199</v>
      </c>
      <c r="P149" s="463" t="s">
        <v>200</v>
      </c>
      <c r="Q149" s="463" t="s">
        <v>201</v>
      </c>
      <c r="R149" s="473"/>
    </row>
    <row r="150" spans="1:18" s="468" customFormat="1" ht="12" hidden="1" outlineLevel="2">
      <c r="A150" s="483"/>
      <c r="B150" s="484"/>
      <c r="C150" s="485"/>
      <c r="D150" s="477"/>
      <c r="E150" s="478" t="s">
        <v>1046</v>
      </c>
      <c r="F150" s="486"/>
      <c r="G150" s="486"/>
      <c r="H150" s="486"/>
      <c r="I150" s="486"/>
      <c r="J150" s="486"/>
      <c r="K150" s="486"/>
      <c r="L150" s="486"/>
      <c r="M150" s="480">
        <f xml:space="preserve"> Update!M314</f>
        <v>0</v>
      </c>
      <c r="N150" s="480">
        <f xml:space="preserve"> Update!N314</f>
        <v>153.18372857026955</v>
      </c>
      <c r="O150" s="480">
        <f xml:space="preserve"> Update!O314</f>
        <v>0</v>
      </c>
      <c r="P150" s="480">
        <f xml:space="preserve"> Update!P314</f>
        <v>0</v>
      </c>
      <c r="Q150" s="480">
        <f xml:space="preserve"> Update!Q314</f>
        <v>0</v>
      </c>
      <c r="R150" s="487"/>
    </row>
    <row r="151" spans="1:18" s="487" customFormat="1" ht="12" hidden="1" outlineLevel="2">
      <c r="A151" s="489"/>
      <c r="B151" s="561"/>
      <c r="C151" s="490"/>
      <c r="D151" s="464" t="s">
        <v>719</v>
      </c>
      <c r="E151" s="465" t="s">
        <v>1393</v>
      </c>
      <c r="F151" s="638"/>
      <c r="G151" s="638"/>
      <c r="H151" s="638"/>
      <c r="I151" s="638"/>
      <c r="J151" s="638"/>
      <c r="K151" s="638"/>
      <c r="L151" s="638"/>
      <c r="M151" s="629">
        <f xml:space="preserve"> Update!M315</f>
        <v>0</v>
      </c>
      <c r="N151" s="629">
        <f xml:space="preserve"> Update!N315</f>
        <v>5.8421640851807419</v>
      </c>
      <c r="O151" s="629">
        <f xml:space="preserve"> Update!O315</f>
        <v>0</v>
      </c>
      <c r="P151" s="629">
        <f xml:space="preserve"> Update!P315</f>
        <v>0</v>
      </c>
      <c r="Q151" s="629">
        <f xml:space="preserve"> Update!Q315</f>
        <v>0</v>
      </c>
    </row>
    <row r="152" spans="1:18" s="468" customFormat="1" ht="12" hidden="1" outlineLevel="2">
      <c r="A152" s="483"/>
      <c r="B152" s="484"/>
      <c r="C152" s="485"/>
      <c r="D152" s="477" t="s">
        <v>719</v>
      </c>
      <c r="E152" s="478" t="s">
        <v>1394</v>
      </c>
      <c r="F152" s="486"/>
      <c r="G152" s="486"/>
      <c r="H152" s="486"/>
      <c r="I152" s="486"/>
      <c r="J152" s="486"/>
      <c r="K152" s="486"/>
      <c r="L152" s="486"/>
      <c r="M152" s="480">
        <f xml:space="preserve"> Update!M316</f>
        <v>153.47036761060335</v>
      </c>
      <c r="N152" s="480">
        <f xml:space="preserve"> Update!N316</f>
        <v>142.52630495462273</v>
      </c>
      <c r="O152" s="480">
        <f xml:space="preserve"> Update!O316</f>
        <v>0</v>
      </c>
      <c r="P152" s="480">
        <f xml:space="preserve"> Update!P316</f>
        <v>0</v>
      </c>
      <c r="Q152" s="480">
        <f xml:space="preserve"> Update!Q316</f>
        <v>0</v>
      </c>
      <c r="R152" s="487"/>
    </row>
    <row r="153" spans="1:18" s="468" customFormat="1" ht="12" hidden="1" outlineLevel="2">
      <c r="A153" s="483"/>
      <c r="B153" s="484"/>
      <c r="C153" s="485"/>
      <c r="D153" s="477" t="s">
        <v>631</v>
      </c>
      <c r="E153" s="478" t="s">
        <v>1395</v>
      </c>
      <c r="F153" s="486"/>
      <c r="G153" s="486"/>
      <c r="H153" s="486"/>
      <c r="I153" s="486"/>
      <c r="J153" s="486"/>
      <c r="K153" s="486"/>
      <c r="L153" s="486"/>
      <c r="M153" s="480">
        <f xml:space="preserve"> Update!M317</f>
        <v>3.7266729813944539</v>
      </c>
      <c r="N153" s="480">
        <f xml:space="preserve"> Update!N317</f>
        <v>11.306529611984915</v>
      </c>
      <c r="O153" s="480">
        <f xml:space="preserve"> Update!O317</f>
        <v>0</v>
      </c>
      <c r="P153" s="480">
        <f xml:space="preserve"> Update!P317</f>
        <v>0</v>
      </c>
      <c r="Q153" s="480">
        <f xml:space="preserve"> Update!Q317</f>
        <v>0</v>
      </c>
      <c r="R153" s="487"/>
    </row>
    <row r="154" spans="1:18" s="468" customFormat="1" ht="12" hidden="1" outlineLevel="2">
      <c r="A154" s="483"/>
      <c r="B154" s="484"/>
      <c r="C154" s="485"/>
      <c r="D154" s="477"/>
      <c r="E154" s="478" t="s">
        <v>1046</v>
      </c>
      <c r="F154" s="486"/>
      <c r="G154" s="486"/>
      <c r="H154" s="486"/>
      <c r="I154" s="486"/>
      <c r="J154" s="486"/>
      <c r="K154" s="486"/>
      <c r="L154" s="486"/>
      <c r="M154" s="480">
        <f xml:space="preserve"> Update!M318</f>
        <v>149.7436946292089</v>
      </c>
      <c r="N154" s="480">
        <f xml:space="preserve"> Update!N318</f>
        <v>290.24566799808815</v>
      </c>
      <c r="O154" s="480">
        <f xml:space="preserve"> Update!O318</f>
        <v>0</v>
      </c>
      <c r="P154" s="480">
        <f xml:space="preserve"> Update!P318</f>
        <v>0</v>
      </c>
      <c r="Q154" s="480">
        <f xml:space="preserve"> Update!Q318</f>
        <v>0</v>
      </c>
      <c r="R154" s="487"/>
    </row>
    <row r="155" spans="1:18" s="468" customFormat="1" ht="12" outlineLevel="1">
      <c r="A155" s="483"/>
      <c r="B155" s="484"/>
      <c r="C155" s="485"/>
      <c r="D155" s="536"/>
      <c r="E155" s="537"/>
      <c r="R155" s="487"/>
    </row>
    <row r="156" spans="1:18" s="415" customFormat="1" ht="24.75" outlineLevel="1" collapsed="1">
      <c r="A156" s="410"/>
      <c r="B156" s="411" t="s">
        <v>1327</v>
      </c>
      <c r="C156" s="412"/>
      <c r="D156" s="413"/>
      <c r="E156" s="414"/>
      <c r="R156" s="420"/>
    </row>
    <row r="157" spans="1:18" s="467" customFormat="1" hidden="1" outlineLevel="2">
      <c r="A157" s="469"/>
      <c r="B157" s="470"/>
      <c r="C157" s="471"/>
      <c r="D157" s="461"/>
      <c r="E157" s="462"/>
      <c r="M157" s="463" t="s">
        <v>197</v>
      </c>
      <c r="N157" s="472" t="s">
        <v>198</v>
      </c>
      <c r="O157" s="463" t="s">
        <v>199</v>
      </c>
      <c r="P157" s="463" t="s">
        <v>200</v>
      </c>
      <c r="Q157" s="463" t="s">
        <v>201</v>
      </c>
      <c r="R157" s="473"/>
    </row>
    <row r="158" spans="1:18" s="468" customFormat="1" ht="12" hidden="1" outlineLevel="2">
      <c r="A158" s="483"/>
      <c r="B158" s="484"/>
      <c r="C158" s="485"/>
      <c r="D158" s="477"/>
      <c r="E158" s="478" t="s">
        <v>1053</v>
      </c>
      <c r="F158" s="486"/>
      <c r="G158" s="486"/>
      <c r="H158" s="486"/>
      <c r="I158" s="486"/>
      <c r="J158" s="486"/>
      <c r="K158" s="486"/>
      <c r="L158" s="486"/>
      <c r="M158" s="480">
        <f xml:space="preserve"> Update!M327</f>
        <v>1723.0186926511387</v>
      </c>
      <c r="N158" s="480">
        <f xml:space="preserve"> Update!N327</f>
        <v>1715.3358578255404</v>
      </c>
      <c r="O158" s="480">
        <f xml:space="preserve"> Update!O327</f>
        <v>0</v>
      </c>
      <c r="P158" s="480">
        <f xml:space="preserve"> Update!P327</f>
        <v>0</v>
      </c>
      <c r="Q158" s="480">
        <f xml:space="preserve"> Update!Q327</f>
        <v>0</v>
      </c>
      <c r="R158" s="487"/>
    </row>
    <row r="159" spans="1:18" s="468" customFormat="1" ht="12" hidden="1" outlineLevel="2">
      <c r="A159" s="483"/>
      <c r="B159" s="484"/>
      <c r="C159" s="485"/>
      <c r="D159" s="477"/>
      <c r="E159" s="478" t="s">
        <v>1054</v>
      </c>
      <c r="F159" s="486"/>
      <c r="G159" s="486"/>
      <c r="H159" s="486"/>
      <c r="I159" s="486"/>
      <c r="J159" s="486"/>
      <c r="K159" s="486"/>
      <c r="L159" s="486"/>
      <c r="M159" s="480">
        <f xml:space="preserve"> Update!M328</f>
        <v>1730.7334354217699</v>
      </c>
      <c r="N159" s="480">
        <f xml:space="preserve"> Update!N328</f>
        <v>1706.7089096915918</v>
      </c>
      <c r="O159" s="480">
        <f xml:space="preserve"> Update!O328</f>
        <v>0</v>
      </c>
      <c r="P159" s="480">
        <f xml:space="preserve"> Update!P328</f>
        <v>0</v>
      </c>
      <c r="Q159" s="480">
        <f xml:space="preserve"> Update!Q328</f>
        <v>0</v>
      </c>
      <c r="R159" s="487"/>
    </row>
    <row r="160" spans="1:18" s="468" customFormat="1" ht="12" hidden="1" outlineLevel="2">
      <c r="A160" s="483"/>
      <c r="B160" s="484"/>
      <c r="C160" s="485"/>
      <c r="D160" s="477"/>
      <c r="E160" s="478" t="s">
        <v>1055</v>
      </c>
      <c r="F160" s="486"/>
      <c r="G160" s="486"/>
      <c r="H160" s="486"/>
      <c r="I160" s="486"/>
      <c r="J160" s="486"/>
      <c r="K160" s="486"/>
      <c r="L160" s="486"/>
      <c r="M160" s="480">
        <f xml:space="preserve"> Update!M329</f>
        <v>74.468026199492257</v>
      </c>
      <c r="N160" s="480">
        <f xml:space="preserve"> Update!N329</f>
        <v>218.11202304403187</v>
      </c>
      <c r="O160" s="480">
        <f xml:space="preserve"> Update!O329</f>
        <v>0</v>
      </c>
      <c r="P160" s="480">
        <f xml:space="preserve"> Update!P329</f>
        <v>0</v>
      </c>
      <c r="Q160" s="480">
        <f xml:space="preserve"> Update!Q329</f>
        <v>0</v>
      </c>
      <c r="R160" s="487"/>
    </row>
    <row r="161" spans="1:18" s="468" customFormat="1" ht="12" hidden="1" outlineLevel="2">
      <c r="A161" s="483"/>
      <c r="B161" s="484"/>
      <c r="C161" s="485"/>
      <c r="D161" s="477"/>
      <c r="E161" s="478" t="s">
        <v>1056</v>
      </c>
      <c r="F161" s="486"/>
      <c r="G161" s="486"/>
      <c r="H161" s="486"/>
      <c r="I161" s="486"/>
      <c r="J161" s="486"/>
      <c r="K161" s="486"/>
      <c r="L161" s="486"/>
      <c r="M161" s="480">
        <f xml:space="preserve"> Update!M330</f>
        <v>3528.220154272401</v>
      </c>
      <c r="N161" s="480">
        <f xml:space="preserve"> Update!N330</f>
        <v>3640.1567905611641</v>
      </c>
      <c r="O161" s="480">
        <f xml:space="preserve"> Update!O330</f>
        <v>0</v>
      </c>
      <c r="P161" s="480">
        <f xml:space="preserve"> Update!P330</f>
        <v>0</v>
      </c>
      <c r="Q161" s="480">
        <f xml:space="preserve"> Update!Q330</f>
        <v>0</v>
      </c>
      <c r="R161" s="487"/>
    </row>
    <row r="162" spans="1:18" s="496" customFormat="1" ht="12" outlineLevel="1">
      <c r="A162" s="483"/>
      <c r="B162" s="484"/>
      <c r="C162" s="485"/>
      <c r="D162" s="536"/>
      <c r="E162" s="537"/>
      <c r="R162" s="494"/>
    </row>
    <row r="163" spans="1:18" s="415" customFormat="1" ht="24.75" outlineLevel="1" collapsed="1">
      <c r="A163" s="410"/>
      <c r="B163" s="411" t="s">
        <v>1328</v>
      </c>
      <c r="C163" s="412"/>
      <c r="D163" s="413"/>
      <c r="E163" s="414"/>
      <c r="R163" s="420"/>
    </row>
    <row r="164" spans="1:18" s="467" customFormat="1" hidden="1" outlineLevel="2">
      <c r="A164" s="469"/>
      <c r="B164" s="470"/>
      <c r="C164" s="471"/>
      <c r="D164" s="461"/>
      <c r="E164" s="462"/>
      <c r="M164" s="463" t="s">
        <v>197</v>
      </c>
      <c r="N164" s="472" t="s">
        <v>198</v>
      </c>
      <c r="O164" s="463" t="s">
        <v>199</v>
      </c>
      <c r="P164" s="463" t="s">
        <v>200</v>
      </c>
      <c r="Q164" s="463" t="s">
        <v>201</v>
      </c>
      <c r="R164" s="473"/>
    </row>
    <row r="165" spans="1:18" s="494" customFormat="1" ht="12" hidden="1" outlineLevel="2">
      <c r="A165" s="489"/>
      <c r="B165" s="484"/>
      <c r="C165" s="490"/>
      <c r="D165" s="464"/>
      <c r="E165" s="465" t="s">
        <v>600</v>
      </c>
      <c r="F165" s="491"/>
      <c r="G165" s="491"/>
      <c r="H165" s="491"/>
      <c r="I165" s="491"/>
      <c r="J165" s="492"/>
      <c r="K165" s="492"/>
      <c r="L165" s="492"/>
      <c r="M165" s="493">
        <f xml:space="preserve"> Inp!M$206</f>
        <v>0.4</v>
      </c>
      <c r="N165" s="493">
        <f xml:space="preserve"> Inp!N$206</f>
        <v>0.4</v>
      </c>
      <c r="O165" s="493">
        <f xml:space="preserve"> Inp!O$206</f>
        <v>0.4</v>
      </c>
      <c r="P165" s="493">
        <f xml:space="preserve"> Inp!P$206</f>
        <v>0.4</v>
      </c>
      <c r="Q165" s="493">
        <f xml:space="preserve"> Inp!Q$206</f>
        <v>0.4</v>
      </c>
    </row>
    <row r="166" spans="1:18" s="496" customFormat="1" ht="12" hidden="1" outlineLevel="2">
      <c r="A166" s="483"/>
      <c r="B166" s="484"/>
      <c r="C166" s="485"/>
      <c r="D166" s="477"/>
      <c r="E166" s="495" t="s">
        <v>1066</v>
      </c>
      <c r="F166" s="486"/>
      <c r="G166" s="486"/>
      <c r="H166" s="486"/>
      <c r="I166" s="486"/>
      <c r="J166" s="486"/>
      <c r="K166" s="486"/>
      <c r="L166" s="486"/>
      <c r="M166" s="480">
        <f xml:space="preserve"> Update!M355</f>
        <v>1348.0156190126218</v>
      </c>
      <c r="N166" s="480">
        <f xml:space="preserve"> Update!N355</f>
        <v>1341.499950574861</v>
      </c>
      <c r="O166" s="480">
        <f xml:space="preserve"> Update!O355</f>
        <v>0</v>
      </c>
      <c r="P166" s="480">
        <f xml:space="preserve"> Update!P355</f>
        <v>0</v>
      </c>
      <c r="Q166" s="480">
        <f xml:space="preserve"> Update!Q355</f>
        <v>0</v>
      </c>
      <c r="R166" s="494"/>
    </row>
    <row r="167" spans="1:18" s="496" customFormat="1" ht="12" outlineLevel="1">
      <c r="A167" s="483"/>
      <c r="B167" s="484"/>
      <c r="C167" s="485"/>
      <c r="D167" s="536"/>
      <c r="E167" s="537"/>
      <c r="F167" s="537"/>
      <c r="G167" s="537"/>
      <c r="H167" s="537"/>
      <c r="I167" s="537"/>
      <c r="J167" s="537"/>
      <c r="K167" s="537"/>
      <c r="L167" s="537"/>
      <c r="M167" s="537"/>
      <c r="N167" s="537"/>
      <c r="O167" s="537"/>
      <c r="P167" s="537"/>
      <c r="Q167" s="537"/>
      <c r="R167" s="494"/>
    </row>
    <row r="168" spans="1:18" s="415" customFormat="1" ht="24.75" outlineLevel="1" collapsed="1">
      <c r="A168" s="410"/>
      <c r="B168" s="411" t="s">
        <v>1329</v>
      </c>
      <c r="C168" s="412"/>
      <c r="D168" s="413"/>
      <c r="E168" s="414"/>
      <c r="R168" s="420"/>
    </row>
    <row r="169" spans="1:18" s="467" customFormat="1" hidden="1" outlineLevel="2">
      <c r="A169" s="469"/>
      <c r="B169" s="470"/>
      <c r="C169" s="471"/>
      <c r="D169" s="461"/>
      <c r="E169" s="462"/>
      <c r="M169" s="463" t="s">
        <v>197</v>
      </c>
      <c r="N169" s="472" t="s">
        <v>198</v>
      </c>
      <c r="O169" s="463" t="s">
        <v>199</v>
      </c>
      <c r="P169" s="463" t="s">
        <v>200</v>
      </c>
      <c r="Q169" s="463" t="s">
        <v>201</v>
      </c>
      <c r="R169" s="473"/>
    </row>
    <row r="170" spans="1:18" s="494" customFormat="1" ht="12" hidden="1" outlineLevel="2">
      <c r="A170" s="489"/>
      <c r="B170" s="484"/>
      <c r="C170" s="490"/>
      <c r="D170" s="464"/>
      <c r="E170" s="465" t="s">
        <v>605</v>
      </c>
      <c r="F170" s="491"/>
      <c r="G170" s="491"/>
      <c r="H170" s="491"/>
      <c r="I170" s="491"/>
      <c r="J170" s="492"/>
      <c r="K170" s="492"/>
      <c r="L170" s="492"/>
      <c r="M170" s="493">
        <f xml:space="preserve"> Inp!M$214</f>
        <v>0.33494999999999997</v>
      </c>
      <c r="N170" s="493">
        <f xml:space="preserve"> Inp!N$214</f>
        <v>0</v>
      </c>
      <c r="O170" s="493">
        <f xml:space="preserve"> Inp!O$214</f>
        <v>0</v>
      </c>
      <c r="P170" s="493">
        <f xml:space="preserve"> Inp!P$214</f>
        <v>0</v>
      </c>
      <c r="Q170" s="493">
        <f xml:space="preserve"> Inp!Q$214</f>
        <v>0</v>
      </c>
    </row>
    <row r="171" spans="1:18" s="496" customFormat="1" ht="12" hidden="1" outlineLevel="2">
      <c r="A171" s="483"/>
      <c r="B171" s="484"/>
      <c r="C171" s="485"/>
      <c r="D171" s="477"/>
      <c r="E171" s="478" t="s">
        <v>1068</v>
      </c>
      <c r="F171" s="486"/>
      <c r="G171" s="486"/>
      <c r="H171" s="486"/>
      <c r="I171" s="486"/>
      <c r="J171" s="486"/>
      <c r="K171" s="486"/>
      <c r="L171" s="486"/>
      <c r="M171" s="480">
        <f xml:space="preserve"> Update!M363</f>
        <v>1128.7945789706939</v>
      </c>
      <c r="N171" s="480">
        <f xml:space="preserve"> Update!N363</f>
        <v>0</v>
      </c>
      <c r="O171" s="480">
        <f xml:space="preserve"> Update!O363</f>
        <v>0</v>
      </c>
      <c r="P171" s="480">
        <f xml:space="preserve"> Update!P363</f>
        <v>0</v>
      </c>
      <c r="Q171" s="480">
        <f xml:space="preserve"> Update!Q363</f>
        <v>0</v>
      </c>
      <c r="R171" s="494"/>
    </row>
    <row r="172" spans="1:18" s="496" customFormat="1" ht="12" outlineLevel="1">
      <c r="A172" s="483"/>
      <c r="B172" s="484"/>
      <c r="C172" s="485"/>
      <c r="D172" s="534"/>
      <c r="E172" s="535"/>
      <c r="F172" s="486"/>
      <c r="G172" s="486"/>
      <c r="H172" s="486"/>
      <c r="I172" s="486"/>
      <c r="J172" s="486"/>
      <c r="K172" s="486"/>
      <c r="L172" s="486"/>
      <c r="M172" s="479"/>
      <c r="N172" s="479"/>
      <c r="O172" s="479"/>
      <c r="P172" s="479"/>
      <c r="Q172" s="479"/>
      <c r="R172" s="494"/>
    </row>
    <row r="173" spans="1:18" s="420" customFormat="1" ht="24.75" outlineLevel="1" collapsed="1">
      <c r="A173" s="630"/>
      <c r="B173" s="411" t="s">
        <v>1330</v>
      </c>
      <c r="C173" s="631"/>
      <c r="D173" s="632"/>
      <c r="E173" s="633"/>
    </row>
    <row r="174" spans="1:18" s="473" customFormat="1" hidden="1" outlineLevel="2">
      <c r="A174" s="564"/>
      <c r="B174" s="470"/>
      <c r="C174" s="530"/>
      <c r="D174" s="634"/>
      <c r="E174" s="635"/>
      <c r="M174" s="636" t="s">
        <v>197</v>
      </c>
      <c r="N174" s="637" t="s">
        <v>198</v>
      </c>
      <c r="O174" s="636" t="s">
        <v>199</v>
      </c>
      <c r="P174" s="636" t="s">
        <v>200</v>
      </c>
      <c r="Q174" s="636" t="s">
        <v>201</v>
      </c>
    </row>
    <row r="175" spans="1:18" s="494" customFormat="1" ht="12" hidden="1" outlineLevel="2">
      <c r="A175" s="489"/>
      <c r="B175" s="561"/>
      <c r="C175" s="490"/>
      <c r="D175" s="464"/>
      <c r="E175" s="465" t="str">
        <f xml:space="preserve"> Update!E$382</f>
        <v>Annual RCV indexation - WN</v>
      </c>
      <c r="F175" s="638"/>
      <c r="G175" s="638"/>
      <c r="H175" s="638"/>
      <c r="I175" s="638"/>
      <c r="J175" s="638"/>
      <c r="K175" s="638"/>
      <c r="L175" s="638"/>
      <c r="M175" s="493">
        <f xml:space="preserve"> Update!M$382</f>
        <v>1.0470923567005519E-2</v>
      </c>
      <c r="N175" s="493">
        <f xml:space="preserve"> Update!N$382</f>
        <v>6.7540041801062101E-2</v>
      </c>
      <c r="O175" s="493">
        <f xml:space="preserve"> Update!O$382</f>
        <v>0</v>
      </c>
      <c r="P175" s="493">
        <f xml:space="preserve"> Update!P$382</f>
        <v>0</v>
      </c>
      <c r="Q175" s="493">
        <f xml:space="preserve"> Update!Q$382</f>
        <v>0</v>
      </c>
    </row>
    <row r="176" spans="1:18" s="496" customFormat="1" ht="12" outlineLevel="1">
      <c r="A176" s="483"/>
      <c r="B176" s="484"/>
      <c r="C176" s="485"/>
      <c r="D176" s="536"/>
      <c r="E176" s="537"/>
      <c r="R176" s="494"/>
    </row>
    <row r="177" spans="1:79" s="496" customFormat="1" ht="12">
      <c r="A177" s="483"/>
      <c r="B177" s="484"/>
      <c r="C177" s="485"/>
      <c r="D177" s="536"/>
      <c r="E177" s="537"/>
      <c r="R177" s="494"/>
    </row>
    <row r="178" spans="1:79" s="409" customFormat="1" ht="32.25">
      <c r="A178" s="408" t="s">
        <v>1331</v>
      </c>
      <c r="B178" s="408"/>
      <c r="C178" s="408"/>
      <c r="D178" s="408"/>
      <c r="E178" s="408"/>
      <c r="F178" s="408"/>
      <c r="G178" s="408"/>
      <c r="H178" s="408"/>
      <c r="I178" s="408"/>
      <c r="J178" s="408"/>
      <c r="K178" s="408"/>
      <c r="L178" s="408"/>
      <c r="M178" s="408"/>
      <c r="N178" s="408"/>
      <c r="O178" s="408"/>
      <c r="P178" s="408"/>
      <c r="Q178" s="408"/>
      <c r="R178" s="408"/>
      <c r="S178" s="408"/>
      <c r="T178" s="408"/>
    </row>
    <row r="179" spans="1:79" s="545" customFormat="1" ht="12" outlineLevel="1">
      <c r="A179" s="538"/>
      <c r="B179" s="539"/>
      <c r="C179" s="540"/>
      <c r="D179" s="541"/>
      <c r="E179" s="535"/>
      <c r="F179" s="542"/>
      <c r="G179" s="542"/>
      <c r="H179" s="542"/>
      <c r="I179" s="543"/>
      <c r="J179" s="543"/>
      <c r="K179" s="543"/>
      <c r="L179" s="543"/>
      <c r="M179" s="543"/>
      <c r="N179" s="543"/>
      <c r="O179" s="543"/>
      <c r="P179" s="543"/>
      <c r="Q179" s="543"/>
      <c r="R179" s="544"/>
      <c r="S179" s="543"/>
      <c r="T179" s="543"/>
      <c r="U179" s="543"/>
      <c r="V179" s="543"/>
      <c r="W179" s="543"/>
      <c r="X179" s="543"/>
      <c r="Y179" s="543"/>
      <c r="Z179" s="543"/>
      <c r="AA179" s="543"/>
      <c r="AB179" s="543"/>
      <c r="AC179" s="543"/>
      <c r="AD179" s="543"/>
      <c r="AE179" s="543"/>
      <c r="AF179" s="543"/>
      <c r="AG179" s="543"/>
      <c r="AH179" s="543"/>
      <c r="AI179" s="543"/>
      <c r="AJ179" s="543"/>
      <c r="AK179" s="543"/>
      <c r="AL179" s="543"/>
      <c r="AM179" s="543"/>
      <c r="AN179" s="543"/>
      <c r="AO179" s="543"/>
      <c r="AP179" s="543"/>
      <c r="AQ179" s="543"/>
      <c r="AR179" s="543"/>
      <c r="AS179" s="543"/>
      <c r="AT179" s="543"/>
      <c r="AU179" s="543"/>
      <c r="AV179" s="543"/>
      <c r="AW179" s="543"/>
      <c r="AX179" s="543"/>
      <c r="AY179" s="543"/>
      <c r="AZ179" s="543"/>
      <c r="BA179" s="543"/>
      <c r="BB179" s="543"/>
      <c r="BC179" s="543"/>
      <c r="BD179" s="543"/>
      <c r="BE179" s="543"/>
      <c r="BF179" s="543"/>
      <c r="BG179" s="543"/>
      <c r="BH179" s="543"/>
      <c r="BI179" s="543"/>
      <c r="BJ179" s="543"/>
      <c r="BK179" s="543"/>
      <c r="BL179" s="543"/>
      <c r="BM179" s="543"/>
      <c r="BN179" s="543"/>
      <c r="BO179" s="543"/>
      <c r="BP179" s="543"/>
      <c r="BQ179" s="543"/>
      <c r="BR179" s="543"/>
      <c r="BS179" s="543"/>
      <c r="BT179" s="543"/>
      <c r="BU179" s="543"/>
      <c r="BV179" s="543"/>
      <c r="BW179" s="543"/>
      <c r="BX179" s="543"/>
      <c r="BY179" s="543"/>
      <c r="BZ179" s="543"/>
      <c r="CA179" s="543"/>
    </row>
    <row r="180" spans="1:79" s="415" customFormat="1" ht="24.75" outlineLevel="1">
      <c r="A180" s="410"/>
      <c r="B180" s="411" t="s">
        <v>1332</v>
      </c>
      <c r="C180" s="412"/>
      <c r="D180" s="413"/>
      <c r="E180" s="414"/>
      <c r="R180" s="420"/>
    </row>
    <row r="181" spans="1:79" s="467" customFormat="1" outlineLevel="1">
      <c r="A181" s="469"/>
      <c r="B181" s="470"/>
      <c r="C181" s="471"/>
      <c r="D181" s="461"/>
      <c r="E181" s="462"/>
      <c r="M181" s="463" t="s">
        <v>197</v>
      </c>
      <c r="N181" s="472" t="s">
        <v>198</v>
      </c>
      <c r="O181" s="463" t="s">
        <v>199</v>
      </c>
      <c r="P181" s="463" t="s">
        <v>200</v>
      </c>
      <c r="Q181" s="463" t="s">
        <v>201</v>
      </c>
      <c r="R181" s="473"/>
    </row>
    <row r="182" spans="1:79" s="468" customFormat="1" ht="12" outlineLevel="1">
      <c r="A182" s="483"/>
      <c r="B182" s="484"/>
      <c r="C182" s="485"/>
      <c r="D182" s="477"/>
      <c r="E182" s="478" t="str">
        <f xml:space="preserve"> Update!E500</f>
        <v>Total Opening RCV - WWN - nominal (year end prices)</v>
      </c>
      <c r="M182" s="488">
        <f xml:space="preserve"> Update!M500</f>
        <v>7157.6931723414818</v>
      </c>
      <c r="N182" s="488">
        <f xml:space="preserve"> Update!N500</f>
        <v>7246.3959491885389</v>
      </c>
      <c r="O182" s="488">
        <f xml:space="preserve"> Update!O500</f>
        <v>0</v>
      </c>
      <c r="P182" s="488">
        <f xml:space="preserve"> Update!P500</f>
        <v>0</v>
      </c>
      <c r="Q182" s="488">
        <f xml:space="preserve"> Update!Q500</f>
        <v>0</v>
      </c>
      <c r="R182" s="487"/>
    </row>
    <row r="183" spans="1:79" s="487" customFormat="1" ht="12" outlineLevel="1">
      <c r="A183" s="489"/>
      <c r="B183" s="561"/>
      <c r="C183" s="490"/>
      <c r="D183" s="464" t="s">
        <v>719</v>
      </c>
      <c r="E183" s="465" t="str">
        <f xml:space="preserve"> Update!E501</f>
        <v>Total Indexation - WWN - nominal (year end prices)</v>
      </c>
      <c r="M183" s="626">
        <f xml:space="preserve"> Update!M501</f>
        <v>59.959759943717529</v>
      </c>
      <c r="N183" s="626">
        <f xml:space="preserve"> Update!N501</f>
        <v>344.99401455691753</v>
      </c>
      <c r="O183" s="626">
        <f xml:space="preserve"> Update!O501</f>
        <v>0</v>
      </c>
      <c r="P183" s="626">
        <f xml:space="preserve"> Update!P501</f>
        <v>0</v>
      </c>
      <c r="Q183" s="626">
        <f xml:space="preserve"> Update!Q501</f>
        <v>0</v>
      </c>
    </row>
    <row r="184" spans="1:79" s="487" customFormat="1" ht="12" outlineLevel="1">
      <c r="A184" s="489"/>
      <c r="B184" s="561"/>
      <c r="C184" s="490"/>
      <c r="D184" s="464" t="s">
        <v>719</v>
      </c>
      <c r="E184" s="465" t="str">
        <f xml:space="preserve"> Update!E502</f>
        <v>Total Non-PAYG totex additions - WWN - nominal (year end prices)</v>
      </c>
      <c r="M184" s="626">
        <f xml:space="preserve"> Update!M502</f>
        <v>222.00514280390652</v>
      </c>
      <c r="N184" s="626">
        <f xml:space="preserve"> Update!N502</f>
        <v>255.75006755738369</v>
      </c>
      <c r="O184" s="626">
        <f xml:space="preserve"> Update!O502</f>
        <v>0</v>
      </c>
      <c r="P184" s="626">
        <f xml:space="preserve"> Update!P502</f>
        <v>0</v>
      </c>
      <c r="Q184" s="626">
        <f xml:space="preserve"> Update!Q502</f>
        <v>0</v>
      </c>
    </row>
    <row r="185" spans="1:79" s="487" customFormat="1" ht="12" outlineLevel="1">
      <c r="A185" s="489"/>
      <c r="B185" s="561"/>
      <c r="C185" s="490"/>
      <c r="D185" s="464" t="s">
        <v>631</v>
      </c>
      <c r="E185" s="465" t="str">
        <f xml:space="preserve"> Update!E503</f>
        <v>Total RCV run-off - WWN - nominal (year end prices)</v>
      </c>
      <c r="M185" s="626">
        <f xml:space="preserve"> Update!M503</f>
        <v>360.60777097280567</v>
      </c>
      <c r="N185" s="626">
        <f xml:space="preserve"> Update!N503</f>
        <v>369.0294780023404</v>
      </c>
      <c r="O185" s="626">
        <f xml:space="preserve"> Update!O503</f>
        <v>0</v>
      </c>
      <c r="P185" s="626">
        <f xml:space="preserve"> Update!P503</f>
        <v>0</v>
      </c>
      <c r="Q185" s="626">
        <f xml:space="preserve"> Update!Q503</f>
        <v>0</v>
      </c>
    </row>
    <row r="186" spans="1:79" s="487" customFormat="1" ht="12" outlineLevel="1">
      <c r="A186" s="489"/>
      <c r="B186" s="561"/>
      <c r="C186" s="490"/>
      <c r="D186" s="464" t="s">
        <v>631</v>
      </c>
      <c r="E186" s="465" t="str">
        <f xml:space="preserve"> Update!E504</f>
        <v>Total Other adjustments - WWN - nominal (year end prices)</v>
      </c>
      <c r="M186" s="626">
        <f xml:space="preserve"> Update!M504</f>
        <v>0</v>
      </c>
      <c r="N186" s="626">
        <f xml:space="preserve"> Update!N504</f>
        <v>0</v>
      </c>
      <c r="O186" s="626">
        <f xml:space="preserve"> Update!O504</f>
        <v>0</v>
      </c>
      <c r="P186" s="626">
        <f xml:space="preserve"> Update!P504</f>
        <v>0</v>
      </c>
      <c r="Q186" s="626">
        <f xml:space="preserve"> Update!Q504</f>
        <v>0</v>
      </c>
    </row>
    <row r="187" spans="1:79" s="468" customFormat="1" ht="12" outlineLevel="1">
      <c r="A187" s="483"/>
      <c r="B187" s="484"/>
      <c r="C187" s="485"/>
      <c r="D187" s="477"/>
      <c r="E187" s="478" t="str">
        <f xml:space="preserve"> Update!E505</f>
        <v>Total Closing RCV - WWN - nominal (year end prices)</v>
      </c>
      <c r="M187" s="488">
        <f xml:space="preserve"> Update!M505</f>
        <v>7079.0503041162965</v>
      </c>
      <c r="N187" s="488">
        <f xml:space="preserve"> Update!N505</f>
        <v>7478.1105533004984</v>
      </c>
      <c r="O187" s="488">
        <f xml:space="preserve"> Update!O505</f>
        <v>0</v>
      </c>
      <c r="P187" s="488">
        <f xml:space="preserve"> Update!P505</f>
        <v>0</v>
      </c>
      <c r="Q187" s="488">
        <f xml:space="preserve"> Update!Q505</f>
        <v>0</v>
      </c>
      <c r="R187" s="487"/>
    </row>
    <row r="188" spans="1:79" s="560" customFormat="1" ht="12" outlineLevel="1">
      <c r="A188" s="554"/>
      <c r="B188" s="555"/>
      <c r="C188" s="556"/>
      <c r="D188" s="557"/>
      <c r="E188" s="558"/>
      <c r="F188" s="508"/>
      <c r="G188" s="508"/>
      <c r="H188" s="508"/>
      <c r="I188" s="508"/>
      <c r="J188" s="508"/>
      <c r="K188" s="508"/>
      <c r="L188" s="508"/>
      <c r="M188" s="508"/>
      <c r="N188" s="508"/>
      <c r="O188" s="508"/>
      <c r="P188" s="508"/>
      <c r="Q188" s="508"/>
      <c r="R188" s="559"/>
      <c r="S188" s="508"/>
      <c r="T188" s="508"/>
    </row>
    <row r="189" spans="1:79" s="533" customFormat="1" ht="24.75" outlineLevel="1" collapsed="1">
      <c r="A189" s="410"/>
      <c r="B189" s="411" t="s">
        <v>1333</v>
      </c>
      <c r="C189" s="412"/>
      <c r="D189" s="413"/>
      <c r="E189" s="414"/>
      <c r="F189" s="531"/>
      <c r="G189" s="531"/>
      <c r="H189" s="531"/>
      <c r="I189" s="531"/>
      <c r="J189" s="531"/>
      <c r="K189" s="531"/>
      <c r="L189" s="531"/>
      <c r="M189" s="531"/>
      <c r="N189" s="531"/>
      <c r="O189" s="531"/>
      <c r="P189" s="531"/>
      <c r="Q189" s="531"/>
      <c r="R189" s="532"/>
      <c r="S189" s="531"/>
      <c r="T189" s="531"/>
    </row>
    <row r="190" spans="1:79" s="415" customFormat="1" ht="24.75" hidden="1" outlineLevel="2">
      <c r="A190" s="410"/>
      <c r="B190" s="411" t="s">
        <v>1334</v>
      </c>
      <c r="C190" s="412"/>
      <c r="D190" s="413"/>
      <c r="E190" s="414"/>
      <c r="R190" s="420"/>
    </row>
    <row r="191" spans="1:79" s="467" customFormat="1" hidden="1" outlineLevel="2">
      <c r="A191" s="469"/>
      <c r="B191" s="470"/>
      <c r="C191" s="471"/>
      <c r="D191" s="461"/>
      <c r="E191" s="462"/>
      <c r="M191" s="463" t="s">
        <v>197</v>
      </c>
      <c r="N191" s="472" t="s">
        <v>198</v>
      </c>
      <c r="O191" s="463" t="s">
        <v>199</v>
      </c>
      <c r="P191" s="463" t="s">
        <v>200</v>
      </c>
      <c r="Q191" s="463" t="s">
        <v>201</v>
      </c>
      <c r="R191" s="473"/>
    </row>
    <row r="192" spans="1:79" s="468" customFormat="1" ht="12" hidden="1" outlineLevel="2">
      <c r="A192" s="474"/>
      <c r="B192" s="475"/>
      <c r="C192" s="476"/>
      <c r="D192" s="477"/>
      <c r="E192" s="478" t="s">
        <v>1396</v>
      </c>
      <c r="F192" s="479"/>
      <c r="G192" s="479"/>
      <c r="H192" s="479"/>
      <c r="I192" s="479"/>
      <c r="J192" s="479"/>
      <c r="K192" s="479"/>
      <c r="L192" s="479"/>
      <c r="M192" s="480">
        <f xml:space="preserve"> Update!M483</f>
        <v>3578.9613069933584</v>
      </c>
      <c r="N192" s="480">
        <f xml:space="preserve"> Update!N483</f>
        <v>3497.2367317619023</v>
      </c>
      <c r="O192" s="480">
        <f xml:space="preserve"> Update!O483</f>
        <v>0</v>
      </c>
      <c r="P192" s="480">
        <f xml:space="preserve"> Update!P483</f>
        <v>0</v>
      </c>
      <c r="Q192" s="480">
        <f xml:space="preserve"> Update!Q483</f>
        <v>0</v>
      </c>
      <c r="R192" s="466"/>
      <c r="S192" s="481"/>
      <c r="T192" s="481"/>
    </row>
    <row r="193" spans="1:20" s="487" customFormat="1" ht="12" hidden="1" outlineLevel="2">
      <c r="A193" s="421"/>
      <c r="B193" s="422"/>
      <c r="C193" s="627"/>
      <c r="D193" s="464" t="s">
        <v>719</v>
      </c>
      <c r="E193" s="465" t="s">
        <v>1397</v>
      </c>
      <c r="F193" s="628"/>
      <c r="G193" s="628"/>
      <c r="H193" s="628"/>
      <c r="I193" s="628"/>
      <c r="J193" s="628"/>
      <c r="K193" s="628"/>
      <c r="L193" s="628"/>
      <c r="M193" s="629">
        <f xml:space="preserve"> Update!M484</f>
        <v>31.074380510560289</v>
      </c>
      <c r="N193" s="629">
        <f xml:space="preserve"> Update!N484</f>
        <v>202.00752680063715</v>
      </c>
      <c r="O193" s="629">
        <f xml:space="preserve"> Update!O484</f>
        <v>0</v>
      </c>
      <c r="P193" s="629">
        <f xml:space="preserve"> Update!P484</f>
        <v>0</v>
      </c>
      <c r="Q193" s="629">
        <f xml:space="preserve"> Update!Q484</f>
        <v>0</v>
      </c>
      <c r="R193" s="466"/>
      <c r="S193" s="466"/>
      <c r="T193" s="466"/>
    </row>
    <row r="194" spans="1:20" s="468" customFormat="1" ht="12" hidden="1" outlineLevel="2">
      <c r="A194" s="474"/>
      <c r="B194" s="475"/>
      <c r="C194" s="476"/>
      <c r="D194" s="477" t="s">
        <v>631</v>
      </c>
      <c r="E194" s="480" t="s">
        <v>1398</v>
      </c>
      <c r="F194" s="479"/>
      <c r="G194" s="479"/>
      <c r="H194" s="479"/>
      <c r="I194" s="479"/>
      <c r="J194" s="479"/>
      <c r="K194" s="479"/>
      <c r="L194" s="479"/>
      <c r="M194" s="480">
        <f xml:space="preserve"> Update!M485</f>
        <v>195.95005170148573</v>
      </c>
      <c r="N194" s="480">
        <f xml:space="preserve"> Update!N485</f>
        <v>196.11200866987932</v>
      </c>
      <c r="O194" s="480">
        <f xml:space="preserve"> Update!O485</f>
        <v>0</v>
      </c>
      <c r="P194" s="480">
        <f xml:space="preserve"> Update!P485</f>
        <v>0</v>
      </c>
      <c r="Q194" s="480">
        <f xml:space="preserve"> Update!Q485</f>
        <v>0</v>
      </c>
      <c r="R194" s="466"/>
      <c r="S194" s="481"/>
      <c r="T194" s="481"/>
    </row>
    <row r="195" spans="1:20" s="468" customFormat="1" ht="12" hidden="1" outlineLevel="2">
      <c r="A195" s="474"/>
      <c r="B195" s="475"/>
      <c r="C195" s="476"/>
      <c r="D195" s="482"/>
      <c r="E195" s="480" t="s">
        <v>1096</v>
      </c>
      <c r="F195" s="479"/>
      <c r="G195" s="479"/>
      <c r="H195" s="479"/>
      <c r="I195" s="479"/>
      <c r="J195" s="479"/>
      <c r="K195" s="479"/>
      <c r="L195" s="479"/>
      <c r="M195" s="480">
        <f xml:space="preserve"> Update!M486</f>
        <v>3414.0856358024325</v>
      </c>
      <c r="N195" s="480">
        <f xml:space="preserve"> Update!N486</f>
        <v>3503.1322498926597</v>
      </c>
      <c r="O195" s="480">
        <f xml:space="preserve"> Update!O486</f>
        <v>0</v>
      </c>
      <c r="P195" s="480">
        <f xml:space="preserve"> Update!P486</f>
        <v>0</v>
      </c>
      <c r="Q195" s="480">
        <f xml:space="preserve"> Update!Q486</f>
        <v>0</v>
      </c>
      <c r="R195" s="466"/>
      <c r="S195" s="481"/>
      <c r="T195" s="481"/>
    </row>
    <row r="196" spans="1:20" s="468" customFormat="1" ht="12" hidden="1" outlineLevel="2">
      <c r="A196" s="546"/>
      <c r="B196" s="547"/>
      <c r="C196" s="548"/>
      <c r="D196" s="549"/>
      <c r="E196" s="537"/>
      <c r="F196" s="550"/>
      <c r="G196" s="550"/>
      <c r="H196" s="550"/>
      <c r="I196" s="551"/>
      <c r="J196" s="550"/>
      <c r="K196" s="550"/>
      <c r="L196" s="550"/>
      <c r="M196" s="550"/>
      <c r="N196" s="550"/>
      <c r="O196" s="550"/>
      <c r="P196" s="550"/>
      <c r="Q196" s="550"/>
      <c r="R196" s="552"/>
      <c r="S196" s="550"/>
      <c r="T196" s="550"/>
    </row>
    <row r="197" spans="1:20" s="415" customFormat="1" ht="24.75" hidden="1" outlineLevel="2">
      <c r="A197" s="410"/>
      <c r="B197" s="411" t="s">
        <v>1335</v>
      </c>
      <c r="C197" s="412"/>
      <c r="D197" s="413"/>
      <c r="E197" s="414"/>
      <c r="R197" s="420"/>
    </row>
    <row r="198" spans="1:20" s="467" customFormat="1" hidden="1" outlineLevel="2">
      <c r="A198" s="469"/>
      <c r="B198" s="470"/>
      <c r="C198" s="471"/>
      <c r="D198" s="461"/>
      <c r="E198" s="462"/>
      <c r="M198" s="463" t="s">
        <v>197</v>
      </c>
      <c r="N198" s="472" t="s">
        <v>198</v>
      </c>
      <c r="O198" s="463" t="s">
        <v>199</v>
      </c>
      <c r="P198" s="463" t="s">
        <v>200</v>
      </c>
      <c r="Q198" s="463" t="s">
        <v>201</v>
      </c>
      <c r="R198" s="473"/>
    </row>
    <row r="199" spans="1:20" s="468" customFormat="1" ht="12" hidden="1" outlineLevel="2">
      <c r="A199" s="483"/>
      <c r="B199" s="484"/>
      <c r="C199" s="485"/>
      <c r="D199" s="477"/>
      <c r="E199" s="478" t="s">
        <v>1399</v>
      </c>
      <c r="F199" s="486"/>
      <c r="G199" s="486"/>
      <c r="H199" s="486"/>
      <c r="I199" s="486"/>
      <c r="J199" s="486"/>
      <c r="K199" s="486"/>
      <c r="L199" s="486"/>
      <c r="M199" s="480">
        <f xml:space="preserve"> Update!M488</f>
        <v>3578.7318653481238</v>
      </c>
      <c r="N199" s="480">
        <f xml:space="preserve"> Update!N488</f>
        <v>3527.0820171469113</v>
      </c>
      <c r="O199" s="480">
        <f xml:space="preserve"> Update!O488</f>
        <v>0</v>
      </c>
      <c r="P199" s="480">
        <f xml:space="preserve"> Update!P488</f>
        <v>0</v>
      </c>
      <c r="Q199" s="480">
        <f xml:space="preserve"> Update!Q488</f>
        <v>0</v>
      </c>
      <c r="R199" s="487"/>
    </row>
    <row r="200" spans="1:20" s="487" customFormat="1" ht="12" hidden="1" outlineLevel="2">
      <c r="A200" s="489"/>
      <c r="B200" s="561"/>
      <c r="C200" s="490"/>
      <c r="D200" s="464" t="s">
        <v>719</v>
      </c>
      <c r="E200" s="465" t="s">
        <v>1400</v>
      </c>
      <c r="F200" s="638"/>
      <c r="G200" s="638"/>
      <c r="H200" s="638"/>
      <c r="I200" s="638"/>
      <c r="J200" s="638"/>
      <c r="K200" s="638"/>
      <c r="L200" s="638"/>
      <c r="M200" s="629">
        <f xml:space="preserve"> Update!M489</f>
        <v>28.88537943315724</v>
      </c>
      <c r="N200" s="629">
        <f xml:space="preserve"> Update!N489</f>
        <v>134.51684508782594</v>
      </c>
      <c r="O200" s="629">
        <f xml:space="preserve"> Update!O489</f>
        <v>0</v>
      </c>
      <c r="P200" s="629">
        <f xml:space="preserve"> Update!P489</f>
        <v>0</v>
      </c>
      <c r="Q200" s="629">
        <f xml:space="preserve"> Update!Q489</f>
        <v>0</v>
      </c>
    </row>
    <row r="201" spans="1:20" s="468" customFormat="1" ht="12" hidden="1" outlineLevel="2">
      <c r="A201" s="483"/>
      <c r="B201" s="484"/>
      <c r="C201" s="485"/>
      <c r="D201" s="477" t="s">
        <v>631</v>
      </c>
      <c r="E201" s="478" t="s">
        <v>1401</v>
      </c>
      <c r="F201" s="486"/>
      <c r="G201" s="486"/>
      <c r="H201" s="486"/>
      <c r="I201" s="486"/>
      <c r="J201" s="486"/>
      <c r="K201" s="486"/>
      <c r="L201" s="486"/>
      <c r="M201" s="480">
        <f xml:space="preserve"> Update!M490</f>
        <v>159.74260798170786</v>
      </c>
      <c r="N201" s="480">
        <f xml:space="preserve"> Update!N490</f>
        <v>157.5002842228611</v>
      </c>
      <c r="O201" s="480">
        <f xml:space="preserve"> Update!O490</f>
        <v>0</v>
      </c>
      <c r="P201" s="480">
        <f xml:space="preserve"> Update!P490</f>
        <v>0</v>
      </c>
      <c r="Q201" s="480">
        <f xml:space="preserve"> Update!Q490</f>
        <v>0</v>
      </c>
      <c r="R201" s="487"/>
    </row>
    <row r="202" spans="1:20" s="468" customFormat="1" ht="12" hidden="1" outlineLevel="2">
      <c r="A202" s="483"/>
      <c r="B202" s="484"/>
      <c r="C202" s="485"/>
      <c r="D202" s="477" t="s">
        <v>631</v>
      </c>
      <c r="E202" s="478" t="s">
        <v>1402</v>
      </c>
      <c r="F202" s="486"/>
      <c r="G202" s="486"/>
      <c r="H202" s="486"/>
      <c r="I202" s="486"/>
      <c r="J202" s="486"/>
      <c r="K202" s="486"/>
      <c r="L202" s="486"/>
      <c r="M202" s="480">
        <f xml:space="preserve"> Update!M491</f>
        <v>0</v>
      </c>
      <c r="N202" s="480">
        <f xml:space="preserve"> Update!N491</f>
        <v>0</v>
      </c>
      <c r="O202" s="480">
        <f xml:space="preserve"> Update!O491</f>
        <v>0</v>
      </c>
      <c r="P202" s="480">
        <f xml:space="preserve"> Update!P491</f>
        <v>0</v>
      </c>
      <c r="Q202" s="480">
        <f xml:space="preserve"> Update!Q491</f>
        <v>0</v>
      </c>
      <c r="R202" s="487"/>
    </row>
    <row r="203" spans="1:20" s="468" customFormat="1" ht="12" hidden="1" outlineLevel="2">
      <c r="A203" s="483"/>
      <c r="B203" s="484"/>
      <c r="C203" s="485"/>
      <c r="D203" s="477"/>
      <c r="E203" s="478" t="s">
        <v>1101</v>
      </c>
      <c r="F203" s="486"/>
      <c r="G203" s="486"/>
      <c r="H203" s="486"/>
      <c r="I203" s="486"/>
      <c r="J203" s="486"/>
      <c r="K203" s="486"/>
      <c r="L203" s="486"/>
      <c r="M203" s="480">
        <f xml:space="preserve"> Update!M492</f>
        <v>3447.8746367995695</v>
      </c>
      <c r="N203" s="480">
        <f xml:space="preserve"> Update!N492</f>
        <v>3504.0985780118758</v>
      </c>
      <c r="O203" s="480">
        <f xml:space="preserve"> Update!O492</f>
        <v>0</v>
      </c>
      <c r="P203" s="480">
        <f xml:space="preserve"> Update!P492</f>
        <v>0</v>
      </c>
      <c r="Q203" s="480">
        <f xml:space="preserve"> Update!Q492</f>
        <v>0</v>
      </c>
      <c r="R203" s="487"/>
    </row>
    <row r="204" spans="1:20" s="468" customFormat="1" ht="12" hidden="1" outlineLevel="2">
      <c r="A204" s="483"/>
      <c r="B204" s="484"/>
      <c r="C204" s="485"/>
      <c r="D204" s="536"/>
      <c r="E204" s="537"/>
      <c r="R204" s="487"/>
    </row>
    <row r="205" spans="1:20" s="415" customFormat="1" ht="24.75" hidden="1" outlineLevel="2">
      <c r="A205" s="410"/>
      <c r="B205" s="411" t="s">
        <v>1336</v>
      </c>
      <c r="C205" s="412"/>
      <c r="D205" s="413"/>
      <c r="E205" s="414"/>
      <c r="R205" s="420"/>
    </row>
    <row r="206" spans="1:20" s="467" customFormat="1" hidden="1" outlineLevel="2">
      <c r="A206" s="469"/>
      <c r="B206" s="470"/>
      <c r="C206" s="471"/>
      <c r="D206" s="461"/>
      <c r="E206" s="462"/>
      <c r="M206" s="463" t="s">
        <v>197</v>
      </c>
      <c r="N206" s="472" t="s">
        <v>198</v>
      </c>
      <c r="O206" s="463" t="s">
        <v>199</v>
      </c>
      <c r="P206" s="463" t="s">
        <v>200</v>
      </c>
      <c r="Q206" s="463" t="s">
        <v>201</v>
      </c>
      <c r="R206" s="473"/>
    </row>
    <row r="207" spans="1:20" s="468" customFormat="1" ht="12" hidden="1" outlineLevel="2">
      <c r="A207" s="483"/>
      <c r="B207" s="484"/>
      <c r="C207" s="485"/>
      <c r="D207" s="477"/>
      <c r="E207" s="478" t="s">
        <v>1403</v>
      </c>
      <c r="F207" s="486"/>
      <c r="G207" s="486"/>
      <c r="H207" s="486"/>
      <c r="I207" s="486"/>
      <c r="J207" s="486"/>
      <c r="K207" s="486"/>
      <c r="L207" s="486"/>
      <c r="M207" s="480">
        <f xml:space="preserve"> Update!M494</f>
        <v>0</v>
      </c>
      <c r="N207" s="480">
        <f xml:space="preserve"> Update!N494</f>
        <v>222.07720027972482</v>
      </c>
      <c r="O207" s="480">
        <f xml:space="preserve"> Update!O494</f>
        <v>0</v>
      </c>
      <c r="P207" s="480">
        <f xml:space="preserve"> Update!P494</f>
        <v>0</v>
      </c>
      <c r="Q207" s="480">
        <f xml:space="preserve"> Update!Q494</f>
        <v>0</v>
      </c>
      <c r="R207" s="487"/>
    </row>
    <row r="208" spans="1:20" s="487" customFormat="1" ht="12" hidden="1" outlineLevel="2">
      <c r="A208" s="489"/>
      <c r="B208" s="561"/>
      <c r="C208" s="490"/>
      <c r="D208" s="464" t="s">
        <v>719</v>
      </c>
      <c r="E208" s="465" t="s">
        <v>1404</v>
      </c>
      <c r="F208" s="638"/>
      <c r="G208" s="638"/>
      <c r="H208" s="638"/>
      <c r="I208" s="638"/>
      <c r="J208" s="638"/>
      <c r="K208" s="638"/>
      <c r="L208" s="638"/>
      <c r="M208" s="629">
        <f xml:space="preserve"> Update!M495</f>
        <v>0</v>
      </c>
      <c r="N208" s="629">
        <f xml:space="preserve"> Update!N495</f>
        <v>8.4696426684544424</v>
      </c>
      <c r="O208" s="629">
        <f xml:space="preserve"> Update!O495</f>
        <v>0</v>
      </c>
      <c r="P208" s="629">
        <f xml:space="preserve"> Update!P495</f>
        <v>0</v>
      </c>
      <c r="Q208" s="629">
        <f xml:space="preserve"> Update!Q495</f>
        <v>0</v>
      </c>
    </row>
    <row r="209" spans="1:18" s="468" customFormat="1" ht="12" hidden="1" outlineLevel="2">
      <c r="A209" s="483"/>
      <c r="B209" s="484"/>
      <c r="C209" s="485"/>
      <c r="D209" s="477" t="s">
        <v>719</v>
      </c>
      <c r="E209" s="478" t="s">
        <v>1405</v>
      </c>
      <c r="F209" s="486"/>
      <c r="G209" s="486"/>
      <c r="H209" s="486"/>
      <c r="I209" s="486"/>
      <c r="J209" s="486"/>
      <c r="K209" s="486"/>
      <c r="L209" s="486"/>
      <c r="M209" s="480">
        <f xml:space="preserve"> Update!M496</f>
        <v>222.00514280390652</v>
      </c>
      <c r="N209" s="480">
        <f xml:space="preserve"> Update!N496</f>
        <v>255.75006755738369</v>
      </c>
      <c r="O209" s="480">
        <f xml:space="preserve"> Update!O496</f>
        <v>0</v>
      </c>
      <c r="P209" s="480">
        <f xml:space="preserve"> Update!P496</f>
        <v>0</v>
      </c>
      <c r="Q209" s="480">
        <f xml:space="preserve"> Update!Q496</f>
        <v>0</v>
      </c>
      <c r="R209" s="487"/>
    </row>
    <row r="210" spans="1:18" s="468" customFormat="1" ht="12" hidden="1" outlineLevel="2">
      <c r="A210" s="483"/>
      <c r="B210" s="484"/>
      <c r="C210" s="485"/>
      <c r="D210" s="477" t="s">
        <v>631</v>
      </c>
      <c r="E210" s="478" t="s">
        <v>1406</v>
      </c>
      <c r="F210" s="486"/>
      <c r="G210" s="486"/>
      <c r="H210" s="486"/>
      <c r="I210" s="486"/>
      <c r="J210" s="486"/>
      <c r="K210" s="486"/>
      <c r="L210" s="486"/>
      <c r="M210" s="480">
        <f xml:space="preserve"> Update!M497</f>
        <v>4.9151112896120948</v>
      </c>
      <c r="N210" s="480">
        <f xml:space="preserve"> Update!N497</f>
        <v>15.41718510959997</v>
      </c>
      <c r="O210" s="480">
        <f xml:space="preserve"> Update!O497</f>
        <v>0</v>
      </c>
      <c r="P210" s="480">
        <f xml:space="preserve"> Update!P497</f>
        <v>0</v>
      </c>
      <c r="Q210" s="480">
        <f xml:space="preserve"> Update!Q497</f>
        <v>0</v>
      </c>
      <c r="R210" s="487"/>
    </row>
    <row r="211" spans="1:18" s="468" customFormat="1" ht="12" hidden="1" outlineLevel="2">
      <c r="A211" s="483"/>
      <c r="B211" s="484"/>
      <c r="C211" s="485"/>
      <c r="D211" s="477"/>
      <c r="E211" s="478" t="s">
        <v>1105</v>
      </c>
      <c r="F211" s="486"/>
      <c r="G211" s="486"/>
      <c r="H211" s="486"/>
      <c r="I211" s="486"/>
      <c r="J211" s="486"/>
      <c r="K211" s="486"/>
      <c r="L211" s="486"/>
      <c r="M211" s="480">
        <f xml:space="preserve"> Update!M498</f>
        <v>217.09003151429442</v>
      </c>
      <c r="N211" s="480">
        <f xml:space="preserve"> Update!N498</f>
        <v>470.87972539596291</v>
      </c>
      <c r="O211" s="480">
        <f xml:space="preserve"> Update!O498</f>
        <v>0</v>
      </c>
      <c r="P211" s="480">
        <f xml:space="preserve"> Update!P498</f>
        <v>0</v>
      </c>
      <c r="Q211" s="480">
        <f xml:space="preserve"> Update!Q498</f>
        <v>0</v>
      </c>
      <c r="R211" s="487"/>
    </row>
    <row r="212" spans="1:18" s="468" customFormat="1" ht="12" outlineLevel="1">
      <c r="A212" s="483"/>
      <c r="B212" s="484"/>
      <c r="C212" s="485"/>
      <c r="D212" s="536"/>
      <c r="E212" s="537"/>
      <c r="R212" s="487"/>
    </row>
    <row r="213" spans="1:18" s="415" customFormat="1" ht="24.75" outlineLevel="1" collapsed="1">
      <c r="A213" s="410"/>
      <c r="B213" s="411" t="s">
        <v>1337</v>
      </c>
      <c r="C213" s="412"/>
      <c r="D213" s="413"/>
      <c r="E213" s="414"/>
      <c r="R213" s="420"/>
    </row>
    <row r="214" spans="1:18" s="467" customFormat="1" hidden="1" outlineLevel="2">
      <c r="A214" s="469"/>
      <c r="B214" s="470"/>
      <c r="C214" s="471"/>
      <c r="D214" s="461"/>
      <c r="E214" s="462"/>
      <c r="M214" s="463" t="s">
        <v>197</v>
      </c>
      <c r="N214" s="472" t="s">
        <v>198</v>
      </c>
      <c r="O214" s="463" t="s">
        <v>199</v>
      </c>
      <c r="P214" s="463" t="s">
        <v>200</v>
      </c>
      <c r="Q214" s="463" t="s">
        <v>201</v>
      </c>
      <c r="R214" s="473"/>
    </row>
    <row r="215" spans="1:18" s="468" customFormat="1" ht="12" hidden="1" outlineLevel="2">
      <c r="A215" s="483"/>
      <c r="B215" s="484"/>
      <c r="C215" s="485"/>
      <c r="D215" s="477"/>
      <c r="E215" s="478" t="s">
        <v>1112</v>
      </c>
      <c r="F215" s="486"/>
      <c r="G215" s="486"/>
      <c r="H215" s="486"/>
      <c r="I215" s="486"/>
      <c r="J215" s="486"/>
      <c r="K215" s="486"/>
      <c r="L215" s="486"/>
      <c r="M215" s="480">
        <f xml:space="preserve"> Update!M507</f>
        <v>3493.1183715455054</v>
      </c>
      <c r="N215" s="480">
        <f xml:space="preserve"> Update!N507</f>
        <v>3496.6043893337223</v>
      </c>
      <c r="O215" s="480">
        <f xml:space="preserve"> Update!O507</f>
        <v>0</v>
      </c>
      <c r="P215" s="480">
        <f xml:space="preserve"> Update!P507</f>
        <v>0</v>
      </c>
      <c r="Q215" s="480">
        <f xml:space="preserve"> Update!Q507</f>
        <v>0</v>
      </c>
      <c r="R215" s="487"/>
    </row>
    <row r="216" spans="1:18" s="468" customFormat="1" ht="12" hidden="1" outlineLevel="2">
      <c r="A216" s="483"/>
      <c r="B216" s="484"/>
      <c r="C216" s="485"/>
      <c r="D216" s="477"/>
      <c r="E216" s="478" t="s">
        <v>1113</v>
      </c>
      <c r="F216" s="486"/>
      <c r="G216" s="486"/>
      <c r="H216" s="486"/>
      <c r="I216" s="486"/>
      <c r="J216" s="486"/>
      <c r="K216" s="486"/>
      <c r="L216" s="486"/>
      <c r="M216" s="480">
        <f xml:space="preserve"> Update!M508</f>
        <v>3508.7190521702382</v>
      </c>
      <c r="N216" s="480">
        <f xml:space="preserve"> Update!N508</f>
        <v>3478.7974625861061</v>
      </c>
      <c r="O216" s="480">
        <f xml:space="preserve"> Update!O508</f>
        <v>0</v>
      </c>
      <c r="P216" s="480">
        <f xml:space="preserve"> Update!P508</f>
        <v>0</v>
      </c>
      <c r="Q216" s="480">
        <f xml:space="preserve"> Update!Q508</f>
        <v>0</v>
      </c>
      <c r="R216" s="487"/>
    </row>
    <row r="217" spans="1:18" s="468" customFormat="1" ht="12" hidden="1" outlineLevel="2">
      <c r="A217" s="483"/>
      <c r="B217" s="484"/>
      <c r="C217" s="485"/>
      <c r="D217" s="477"/>
      <c r="E217" s="478" t="s">
        <v>1114</v>
      </c>
      <c r="F217" s="486"/>
      <c r="G217" s="486"/>
      <c r="H217" s="486"/>
      <c r="I217" s="486"/>
      <c r="J217" s="486"/>
      <c r="K217" s="486"/>
      <c r="L217" s="486"/>
      <c r="M217" s="480">
        <f xml:space="preserve"> Update!M509</f>
        <v>107.95957849501129</v>
      </c>
      <c r="N217" s="480">
        <f xml:space="preserve"> Update!N509</f>
        <v>340.52804859454176</v>
      </c>
      <c r="O217" s="480">
        <f xml:space="preserve"> Update!O509</f>
        <v>0</v>
      </c>
      <c r="P217" s="480">
        <f xml:space="preserve"> Update!P509</f>
        <v>0</v>
      </c>
      <c r="Q217" s="480">
        <f xml:space="preserve"> Update!Q509</f>
        <v>0</v>
      </c>
      <c r="R217" s="487"/>
    </row>
    <row r="218" spans="1:18" s="468" customFormat="1" ht="12" hidden="1" outlineLevel="2">
      <c r="A218" s="483"/>
      <c r="B218" s="484"/>
      <c r="C218" s="485"/>
      <c r="D218" s="477"/>
      <c r="E218" s="478" t="s">
        <v>1115</v>
      </c>
      <c r="F218" s="486"/>
      <c r="G218" s="486"/>
      <c r="H218" s="486"/>
      <c r="I218" s="486"/>
      <c r="J218" s="486"/>
      <c r="K218" s="486"/>
      <c r="L218" s="486"/>
      <c r="M218" s="480">
        <f xml:space="preserve"> Update!M510</f>
        <v>7109.7970022107556</v>
      </c>
      <c r="N218" s="480">
        <f xml:space="preserve"> Update!N510</f>
        <v>7315.9299005143703</v>
      </c>
      <c r="O218" s="480">
        <f xml:space="preserve"> Update!O510</f>
        <v>0</v>
      </c>
      <c r="P218" s="480">
        <f xml:space="preserve"> Update!P510</f>
        <v>0</v>
      </c>
      <c r="Q218" s="480">
        <f xml:space="preserve"> Update!Q510</f>
        <v>0</v>
      </c>
      <c r="R218" s="487"/>
    </row>
    <row r="219" spans="1:18" s="496" customFormat="1" ht="12" outlineLevel="1">
      <c r="A219" s="483"/>
      <c r="B219" s="484"/>
      <c r="C219" s="485"/>
      <c r="D219" s="536"/>
      <c r="E219" s="537"/>
      <c r="R219" s="494"/>
    </row>
    <row r="220" spans="1:18" s="415" customFormat="1" ht="24.75" outlineLevel="1" collapsed="1">
      <c r="A220" s="410"/>
      <c r="B220" s="411" t="s">
        <v>1338</v>
      </c>
      <c r="C220" s="412"/>
      <c r="D220" s="413"/>
      <c r="E220" s="414"/>
      <c r="R220" s="420"/>
    </row>
    <row r="221" spans="1:18" s="467" customFormat="1" hidden="1" outlineLevel="2">
      <c r="A221" s="469"/>
      <c r="B221" s="470"/>
      <c r="C221" s="471"/>
      <c r="D221" s="461"/>
      <c r="E221" s="462"/>
      <c r="M221" s="463" t="s">
        <v>197</v>
      </c>
      <c r="N221" s="472" t="s">
        <v>198</v>
      </c>
      <c r="O221" s="463" t="s">
        <v>199</v>
      </c>
      <c r="P221" s="463" t="s">
        <v>200</v>
      </c>
      <c r="Q221" s="463" t="s">
        <v>201</v>
      </c>
      <c r="R221" s="473"/>
    </row>
    <row r="222" spans="1:18" s="494" customFormat="1" ht="12" hidden="1" outlineLevel="2">
      <c r="A222" s="489"/>
      <c r="B222" s="484"/>
      <c r="C222" s="490"/>
      <c r="D222" s="464"/>
      <c r="E222" s="465" t="s">
        <v>600</v>
      </c>
      <c r="F222" s="491"/>
      <c r="G222" s="491"/>
      <c r="H222" s="491"/>
      <c r="I222" s="491"/>
      <c r="J222" s="492"/>
      <c r="K222" s="492"/>
      <c r="L222" s="492"/>
      <c r="M222" s="493">
        <f xml:space="preserve"> Inp!M$206</f>
        <v>0.4</v>
      </c>
      <c r="N222" s="493">
        <f xml:space="preserve"> Inp!N$206</f>
        <v>0.4</v>
      </c>
      <c r="O222" s="493">
        <f xml:space="preserve"> Inp!O$206</f>
        <v>0.4</v>
      </c>
      <c r="P222" s="493">
        <f xml:space="preserve"> Inp!P$206</f>
        <v>0.4</v>
      </c>
      <c r="Q222" s="493">
        <f xml:space="preserve"> Inp!Q$206</f>
        <v>0.4</v>
      </c>
    </row>
    <row r="223" spans="1:18" s="496" customFormat="1" ht="12" hidden="1" outlineLevel="2">
      <c r="A223" s="483"/>
      <c r="B223" s="484"/>
      <c r="C223" s="485"/>
      <c r="D223" s="477"/>
      <c r="E223" s="495" t="s">
        <v>1125</v>
      </c>
      <c r="F223" s="486"/>
      <c r="G223" s="486"/>
      <c r="H223" s="486"/>
      <c r="I223" s="486"/>
      <c r="J223" s="486"/>
      <c r="K223" s="486"/>
      <c r="L223" s="486"/>
      <c r="M223" s="480">
        <f xml:space="preserve"> Update!M535</f>
        <v>2716.417056737117</v>
      </c>
      <c r="N223" s="480">
        <f xml:space="preserve"> Update!N535</f>
        <v>2696.1255145375781</v>
      </c>
      <c r="O223" s="480">
        <f xml:space="preserve"> Update!O535</f>
        <v>0</v>
      </c>
      <c r="P223" s="480">
        <f xml:space="preserve"> Update!P535</f>
        <v>0</v>
      </c>
      <c r="Q223" s="480">
        <f xml:space="preserve"> Update!Q535</f>
        <v>0</v>
      </c>
      <c r="R223" s="494"/>
    </row>
    <row r="224" spans="1:18" s="496" customFormat="1" ht="12" outlineLevel="1">
      <c r="A224" s="483"/>
      <c r="B224" s="484"/>
      <c r="C224" s="485"/>
      <c r="D224" s="536"/>
      <c r="E224" s="537"/>
      <c r="F224" s="537"/>
      <c r="G224" s="537"/>
      <c r="H224" s="537"/>
      <c r="I224" s="537"/>
      <c r="J224" s="537"/>
      <c r="K224" s="537"/>
      <c r="L224" s="537"/>
      <c r="M224" s="537"/>
      <c r="N224" s="537"/>
      <c r="O224" s="537"/>
      <c r="P224" s="537"/>
      <c r="Q224" s="537"/>
      <c r="R224" s="494"/>
    </row>
    <row r="225" spans="1:79" s="415" customFormat="1" ht="24.75" outlineLevel="1" collapsed="1">
      <c r="A225" s="410"/>
      <c r="B225" s="411" t="s">
        <v>1339</v>
      </c>
      <c r="C225" s="412"/>
      <c r="D225" s="413"/>
      <c r="E225" s="414"/>
      <c r="R225" s="420"/>
    </row>
    <row r="226" spans="1:79" s="467" customFormat="1" hidden="1" outlineLevel="2">
      <c r="A226" s="469"/>
      <c r="B226" s="470"/>
      <c r="C226" s="471"/>
      <c r="D226" s="461"/>
      <c r="E226" s="462"/>
      <c r="M226" s="463" t="s">
        <v>197</v>
      </c>
      <c r="N226" s="472" t="s">
        <v>198</v>
      </c>
      <c r="O226" s="463" t="s">
        <v>199</v>
      </c>
      <c r="P226" s="463" t="s">
        <v>200</v>
      </c>
      <c r="Q226" s="463" t="s">
        <v>201</v>
      </c>
      <c r="R226" s="473"/>
    </row>
    <row r="227" spans="1:79" s="494" customFormat="1" ht="12" hidden="1" outlineLevel="2">
      <c r="A227" s="489"/>
      <c r="B227" s="484"/>
      <c r="C227" s="490"/>
      <c r="D227" s="464"/>
      <c r="E227" s="465" t="s">
        <v>605</v>
      </c>
      <c r="F227" s="491"/>
      <c r="G227" s="491"/>
      <c r="H227" s="491"/>
      <c r="I227" s="491"/>
      <c r="J227" s="492"/>
      <c r="K227" s="492"/>
      <c r="L227" s="492"/>
      <c r="M227" s="493">
        <f xml:space="preserve"> Inp!M$214</f>
        <v>0.33494999999999997</v>
      </c>
      <c r="N227" s="493">
        <f xml:space="preserve"> Inp!N$214</f>
        <v>0</v>
      </c>
      <c r="O227" s="493">
        <f xml:space="preserve"> Inp!O$214</f>
        <v>0</v>
      </c>
      <c r="P227" s="493">
        <f xml:space="preserve"> Inp!P$214</f>
        <v>0</v>
      </c>
      <c r="Q227" s="493">
        <f xml:space="preserve"> Inp!Q$214</f>
        <v>0</v>
      </c>
    </row>
    <row r="228" spans="1:79" s="496" customFormat="1" ht="12" hidden="1" outlineLevel="2">
      <c r="A228" s="483"/>
      <c r="B228" s="484"/>
      <c r="C228" s="485"/>
      <c r="D228" s="477"/>
      <c r="E228" s="478" t="s">
        <v>1128</v>
      </c>
      <c r="F228" s="486"/>
      <c r="G228" s="486"/>
      <c r="H228" s="486"/>
      <c r="I228" s="486"/>
      <c r="J228" s="486"/>
      <c r="K228" s="486"/>
      <c r="L228" s="486"/>
      <c r="M228" s="480">
        <f xml:space="preserve"> Update!M543</f>
        <v>2274.6597328852431</v>
      </c>
      <c r="N228" s="480">
        <f xml:space="preserve"> Update!N543</f>
        <v>0</v>
      </c>
      <c r="O228" s="480">
        <f xml:space="preserve"> Update!O543</f>
        <v>0</v>
      </c>
      <c r="P228" s="480">
        <f xml:space="preserve"> Update!P543</f>
        <v>0</v>
      </c>
      <c r="Q228" s="480">
        <f xml:space="preserve"> Update!Q543</f>
        <v>0</v>
      </c>
      <c r="R228" s="494"/>
    </row>
    <row r="229" spans="1:79" s="496" customFormat="1" ht="12" outlineLevel="1">
      <c r="A229" s="483"/>
      <c r="B229" s="484"/>
      <c r="C229" s="485"/>
      <c r="D229" s="534"/>
      <c r="E229" s="535"/>
      <c r="F229" s="486"/>
      <c r="G229" s="486"/>
      <c r="H229" s="486"/>
      <c r="I229" s="486"/>
      <c r="J229" s="486"/>
      <c r="K229" s="486"/>
      <c r="L229" s="486"/>
      <c r="M229" s="479"/>
      <c r="N229" s="479"/>
      <c r="O229" s="479"/>
      <c r="P229" s="479"/>
      <c r="Q229" s="479"/>
      <c r="R229" s="494"/>
    </row>
    <row r="230" spans="1:79" s="420" customFormat="1" ht="24.75" outlineLevel="1" collapsed="1">
      <c r="A230" s="630"/>
      <c r="B230" s="411" t="s">
        <v>1340</v>
      </c>
      <c r="C230" s="631"/>
      <c r="D230" s="632"/>
      <c r="E230" s="633"/>
    </row>
    <row r="231" spans="1:79" s="473" customFormat="1" hidden="1" outlineLevel="2">
      <c r="A231" s="564"/>
      <c r="B231" s="470"/>
      <c r="C231" s="530"/>
      <c r="D231" s="634"/>
      <c r="E231" s="635"/>
      <c r="M231" s="636" t="s">
        <v>197</v>
      </c>
      <c r="N231" s="637" t="s">
        <v>198</v>
      </c>
      <c r="O231" s="636" t="s">
        <v>199</v>
      </c>
      <c r="P231" s="636" t="s">
        <v>200</v>
      </c>
      <c r="Q231" s="636" t="s">
        <v>201</v>
      </c>
    </row>
    <row r="232" spans="1:79" s="494" customFormat="1" ht="12" hidden="1" outlineLevel="2">
      <c r="A232" s="489"/>
      <c r="B232" s="561"/>
      <c r="C232" s="490"/>
      <c r="D232" s="464"/>
      <c r="E232" s="465" t="str">
        <f xml:space="preserve"> Update!E$562</f>
        <v>Annual RCV indexation - WWN</v>
      </c>
      <c r="F232" s="638"/>
      <c r="G232" s="638"/>
      <c r="H232" s="638"/>
      <c r="I232" s="638"/>
      <c r="J232" s="638"/>
      <c r="K232" s="638"/>
      <c r="L232" s="638"/>
      <c r="M232" s="493">
        <f xml:space="preserve"> Update!M$562</f>
        <v>1.0470923567005741E-2</v>
      </c>
      <c r="N232" s="493">
        <f xml:space="preserve"> Update!N$562</f>
        <v>6.7634737056252447E-2</v>
      </c>
      <c r="O232" s="493">
        <f xml:space="preserve"> Update!O$562</f>
        <v>0</v>
      </c>
      <c r="P232" s="493">
        <f xml:space="preserve"> Update!P$562</f>
        <v>0</v>
      </c>
      <c r="Q232" s="493">
        <f xml:space="preserve"> Update!Q$562</f>
        <v>0</v>
      </c>
    </row>
    <row r="233" spans="1:79" s="496" customFormat="1" ht="12" outlineLevel="1">
      <c r="A233" s="483"/>
      <c r="B233" s="484"/>
      <c r="C233" s="485"/>
      <c r="D233" s="536"/>
      <c r="E233" s="537"/>
      <c r="R233" s="494"/>
    </row>
    <row r="234" spans="1:79" s="496" customFormat="1" ht="12">
      <c r="A234" s="483"/>
      <c r="B234" s="484"/>
      <c r="C234" s="485"/>
      <c r="D234" s="536"/>
      <c r="E234" s="537"/>
      <c r="R234" s="494"/>
    </row>
    <row r="235" spans="1:79" s="409" customFormat="1" ht="32.25">
      <c r="A235" s="408" t="s">
        <v>1341</v>
      </c>
      <c r="B235" s="408"/>
      <c r="C235" s="408"/>
      <c r="D235" s="408"/>
      <c r="E235" s="408"/>
      <c r="F235" s="408"/>
      <c r="G235" s="408"/>
      <c r="H235" s="408"/>
      <c r="I235" s="408"/>
      <c r="J235" s="408"/>
      <c r="K235" s="408"/>
      <c r="L235" s="408"/>
      <c r="M235" s="408"/>
      <c r="N235" s="408"/>
      <c r="O235" s="408"/>
      <c r="P235" s="408"/>
      <c r="Q235" s="408"/>
      <c r="R235" s="408"/>
      <c r="S235" s="408"/>
      <c r="T235" s="408"/>
    </row>
    <row r="236" spans="1:79" s="545" customFormat="1" ht="12" outlineLevel="1">
      <c r="A236" s="538"/>
      <c r="B236" s="539"/>
      <c r="C236" s="540"/>
      <c r="D236" s="541"/>
      <c r="E236" s="535"/>
      <c r="F236" s="542"/>
      <c r="G236" s="542"/>
      <c r="H236" s="542"/>
      <c r="I236" s="543"/>
      <c r="J236" s="543"/>
      <c r="K236" s="543"/>
      <c r="L236" s="543"/>
      <c r="M236" s="543"/>
      <c r="N236" s="543"/>
      <c r="O236" s="543"/>
      <c r="P236" s="543"/>
      <c r="Q236" s="543"/>
      <c r="R236" s="544"/>
      <c r="S236" s="543"/>
      <c r="T236" s="543"/>
      <c r="U236" s="543"/>
      <c r="V236" s="543"/>
      <c r="W236" s="543"/>
      <c r="X236" s="543"/>
      <c r="Y236" s="543"/>
      <c r="Z236" s="543"/>
      <c r="AA236" s="543"/>
      <c r="AB236" s="543"/>
      <c r="AC236" s="543"/>
      <c r="AD236" s="543"/>
      <c r="AE236" s="543"/>
      <c r="AF236" s="543"/>
      <c r="AG236" s="543"/>
      <c r="AH236" s="543"/>
      <c r="AI236" s="543"/>
      <c r="AJ236" s="543"/>
      <c r="AK236" s="543"/>
      <c r="AL236" s="543"/>
      <c r="AM236" s="543"/>
      <c r="AN236" s="543"/>
      <c r="AO236" s="543"/>
      <c r="AP236" s="543"/>
      <c r="AQ236" s="543"/>
      <c r="AR236" s="543"/>
      <c r="AS236" s="543"/>
      <c r="AT236" s="543"/>
      <c r="AU236" s="543"/>
      <c r="AV236" s="543"/>
      <c r="AW236" s="543"/>
      <c r="AX236" s="543"/>
      <c r="AY236" s="543"/>
      <c r="AZ236" s="543"/>
      <c r="BA236" s="543"/>
      <c r="BB236" s="543"/>
      <c r="BC236" s="543"/>
      <c r="BD236" s="543"/>
      <c r="BE236" s="543"/>
      <c r="BF236" s="543"/>
      <c r="BG236" s="543"/>
      <c r="BH236" s="543"/>
      <c r="BI236" s="543"/>
      <c r="BJ236" s="543"/>
      <c r="BK236" s="543"/>
      <c r="BL236" s="543"/>
      <c r="BM236" s="543"/>
      <c r="BN236" s="543"/>
      <c r="BO236" s="543"/>
      <c r="BP236" s="543"/>
      <c r="BQ236" s="543"/>
      <c r="BR236" s="543"/>
      <c r="BS236" s="543"/>
      <c r="BT236" s="543"/>
      <c r="BU236" s="543"/>
      <c r="BV236" s="543"/>
      <c r="BW236" s="543"/>
      <c r="BX236" s="543"/>
      <c r="BY236" s="543"/>
      <c r="BZ236" s="543"/>
      <c r="CA236" s="543"/>
    </row>
    <row r="237" spans="1:79" s="415" customFormat="1" ht="24.75" outlineLevel="1">
      <c r="A237" s="410"/>
      <c r="B237" s="411" t="s">
        <v>1342</v>
      </c>
      <c r="C237" s="412"/>
      <c r="D237" s="413"/>
      <c r="E237" s="414"/>
      <c r="R237" s="420"/>
    </row>
    <row r="238" spans="1:79" s="467" customFormat="1" outlineLevel="1">
      <c r="A238" s="469"/>
      <c r="B238" s="470"/>
      <c r="C238" s="471"/>
      <c r="D238" s="461"/>
      <c r="E238" s="462"/>
      <c r="M238" s="463" t="s">
        <v>197</v>
      </c>
      <c r="N238" s="472" t="s">
        <v>198</v>
      </c>
      <c r="O238" s="463" t="s">
        <v>199</v>
      </c>
      <c r="P238" s="463" t="s">
        <v>200</v>
      </c>
      <c r="Q238" s="463" t="s">
        <v>201</v>
      </c>
      <c r="R238" s="473"/>
    </row>
    <row r="239" spans="1:79" s="487" customFormat="1" ht="12" outlineLevel="1">
      <c r="A239" s="489"/>
      <c r="B239" s="561"/>
      <c r="C239" s="490"/>
      <c r="D239" s="464"/>
      <c r="E239" s="465" t="str">
        <f xml:space="preserve"> Update!E680</f>
        <v>Total Opening RCV - BR - nominal (year end prices)</v>
      </c>
      <c r="M239" s="626">
        <f xml:space="preserve"> Update!M680</f>
        <v>456.73478819260896</v>
      </c>
      <c r="N239" s="626">
        <f xml:space="preserve"> Update!N680</f>
        <v>466.80604762285583</v>
      </c>
      <c r="O239" s="626">
        <f xml:space="preserve"> Update!O680</f>
        <v>0</v>
      </c>
      <c r="P239" s="626">
        <f xml:space="preserve"> Update!P680</f>
        <v>0</v>
      </c>
      <c r="Q239" s="626">
        <f xml:space="preserve"> Update!Q680</f>
        <v>0</v>
      </c>
    </row>
    <row r="240" spans="1:79" s="487" customFormat="1" ht="12" outlineLevel="1">
      <c r="A240" s="489"/>
      <c r="B240" s="561"/>
      <c r="C240" s="490"/>
      <c r="D240" s="464" t="s">
        <v>719</v>
      </c>
      <c r="E240" s="465" t="str">
        <f xml:space="preserve"> Update!E681</f>
        <v>Total Indexation - BR - nominal (year end prices)</v>
      </c>
      <c r="M240" s="626">
        <f xml:space="preserve"> Update!M681</f>
        <v>3.8260522767022804</v>
      </c>
      <c r="N240" s="626">
        <f xml:space="preserve"> Update!N681</f>
        <v>22.01353473100022</v>
      </c>
      <c r="O240" s="626">
        <f xml:space="preserve"> Update!O681</f>
        <v>0</v>
      </c>
      <c r="P240" s="626">
        <f xml:space="preserve"> Update!P681</f>
        <v>0</v>
      </c>
      <c r="Q240" s="626">
        <f xml:space="preserve"> Update!Q681</f>
        <v>0</v>
      </c>
    </row>
    <row r="241" spans="1:20" s="487" customFormat="1" ht="12" outlineLevel="1">
      <c r="A241" s="489"/>
      <c r="B241" s="561"/>
      <c r="C241" s="490"/>
      <c r="D241" s="464" t="s">
        <v>719</v>
      </c>
      <c r="E241" s="465" t="str">
        <f xml:space="preserve"> Update!E682</f>
        <v>Total Non-PAYG totex additions - BR - nominal (year end prices)</v>
      </c>
      <c r="M241" s="626">
        <f xml:space="preserve"> Update!M682</f>
        <v>36.444394771875984</v>
      </c>
      <c r="N241" s="626">
        <f xml:space="preserve"> Update!N682</f>
        <v>41.54168550324372</v>
      </c>
      <c r="O241" s="626">
        <f xml:space="preserve"> Update!O682</f>
        <v>0</v>
      </c>
      <c r="P241" s="626">
        <f xml:space="preserve"> Update!P682</f>
        <v>0</v>
      </c>
      <c r="Q241" s="626">
        <f xml:space="preserve"> Update!Q682</f>
        <v>0</v>
      </c>
    </row>
    <row r="242" spans="1:20" s="487" customFormat="1" ht="12" outlineLevel="1">
      <c r="A242" s="489"/>
      <c r="B242" s="561"/>
      <c r="C242" s="490"/>
      <c r="D242" s="464" t="s">
        <v>631</v>
      </c>
      <c r="E242" s="465" t="str">
        <f xml:space="preserve"> Update!E683</f>
        <v>Total RCV run-off - BR - nominal (year end prices)</v>
      </c>
      <c r="M242" s="626">
        <f xml:space="preserve"> Update!M683</f>
        <v>40.965274968360845</v>
      </c>
      <c r="N242" s="626">
        <f xml:space="preserve"> Update!N683</f>
        <v>44.890008185655553</v>
      </c>
      <c r="O242" s="626">
        <f xml:space="preserve"> Update!O683</f>
        <v>0</v>
      </c>
      <c r="P242" s="626">
        <f xml:space="preserve"> Update!P683</f>
        <v>0</v>
      </c>
      <c r="Q242" s="626">
        <f xml:space="preserve"> Update!Q683</f>
        <v>0</v>
      </c>
    </row>
    <row r="243" spans="1:20" s="487" customFormat="1" ht="12" outlineLevel="1">
      <c r="A243" s="489"/>
      <c r="B243" s="561"/>
      <c r="C243" s="490"/>
      <c r="D243" s="464" t="s">
        <v>631</v>
      </c>
      <c r="E243" s="465" t="str">
        <f xml:space="preserve"> Update!E684</f>
        <v>Total Other adjustments - BR - nominal (year end prices)</v>
      </c>
      <c r="M243" s="626">
        <f xml:space="preserve"> Update!M684</f>
        <v>0</v>
      </c>
      <c r="N243" s="626">
        <f xml:space="preserve"> Update!N684</f>
        <v>0</v>
      </c>
      <c r="O243" s="626">
        <f xml:space="preserve"> Update!O684</f>
        <v>0</v>
      </c>
      <c r="P243" s="626">
        <f xml:space="preserve"> Update!P684</f>
        <v>0</v>
      </c>
      <c r="Q243" s="626">
        <f xml:space="preserve"> Update!Q684</f>
        <v>0</v>
      </c>
    </row>
    <row r="244" spans="1:20" s="487" customFormat="1" ht="12" outlineLevel="1">
      <c r="A244" s="489"/>
      <c r="B244" s="561"/>
      <c r="C244" s="490"/>
      <c r="D244" s="464"/>
      <c r="E244" s="465" t="str">
        <f xml:space="preserve"> Update!E685</f>
        <v>Total Closing RCV - BR - nominal (year end prices)</v>
      </c>
      <c r="M244" s="626">
        <f xml:space="preserve"> Update!M685</f>
        <v>456.03996027282602</v>
      </c>
      <c r="N244" s="626">
        <f xml:space="preserve"> Update!N685</f>
        <v>485.47125967144422</v>
      </c>
      <c r="O244" s="626">
        <f xml:space="preserve"> Update!O685</f>
        <v>0</v>
      </c>
      <c r="P244" s="626">
        <f xml:space="preserve"> Update!P685</f>
        <v>0</v>
      </c>
      <c r="Q244" s="626">
        <f xml:space="preserve"> Update!Q685</f>
        <v>0</v>
      </c>
    </row>
    <row r="245" spans="1:20" s="560" customFormat="1" ht="12" outlineLevel="1">
      <c r="A245" s="554"/>
      <c r="B245" s="555"/>
      <c r="C245" s="556"/>
      <c r="D245" s="557"/>
      <c r="E245" s="558"/>
      <c r="F245" s="508"/>
      <c r="G245" s="508"/>
      <c r="H245" s="508"/>
      <c r="I245" s="508"/>
      <c r="J245" s="508"/>
      <c r="K245" s="508"/>
      <c r="L245" s="508"/>
      <c r="M245" s="508"/>
      <c r="N245" s="508"/>
      <c r="O245" s="508"/>
      <c r="P245" s="508"/>
      <c r="Q245" s="508"/>
      <c r="R245" s="559"/>
      <c r="S245" s="508"/>
      <c r="T245" s="508"/>
    </row>
    <row r="246" spans="1:20" s="533" customFormat="1" ht="24.75" outlineLevel="1" collapsed="1">
      <c r="A246" s="410"/>
      <c r="B246" s="411" t="s">
        <v>1343</v>
      </c>
      <c r="C246" s="412"/>
      <c r="D246" s="413"/>
      <c r="E246" s="414"/>
      <c r="F246" s="531"/>
      <c r="G246" s="531"/>
      <c r="H246" s="531"/>
      <c r="I246" s="531"/>
      <c r="J246" s="531"/>
      <c r="K246" s="531"/>
      <c r="L246" s="531"/>
      <c r="M246" s="531"/>
      <c r="N246" s="531"/>
      <c r="O246" s="531"/>
      <c r="P246" s="531"/>
      <c r="Q246" s="531"/>
      <c r="R246" s="532"/>
      <c r="S246" s="531"/>
      <c r="T246" s="531"/>
    </row>
    <row r="247" spans="1:20" s="415" customFormat="1" ht="24.75" hidden="1" outlineLevel="2">
      <c r="A247" s="410"/>
      <c r="B247" s="411" t="s">
        <v>1344</v>
      </c>
      <c r="C247" s="412"/>
      <c r="D247" s="413"/>
      <c r="E247" s="414"/>
      <c r="R247" s="420"/>
    </row>
    <row r="248" spans="1:20" s="467" customFormat="1" hidden="1" outlineLevel="2">
      <c r="A248" s="469"/>
      <c r="B248" s="470"/>
      <c r="C248" s="471"/>
      <c r="D248" s="461"/>
      <c r="E248" s="462"/>
      <c r="M248" s="463" t="s">
        <v>197</v>
      </c>
      <c r="N248" s="472" t="s">
        <v>198</v>
      </c>
      <c r="O248" s="463" t="s">
        <v>199</v>
      </c>
      <c r="P248" s="463" t="s">
        <v>200</v>
      </c>
      <c r="Q248" s="463" t="s">
        <v>201</v>
      </c>
      <c r="R248" s="473"/>
    </row>
    <row r="249" spans="1:20" s="468" customFormat="1" ht="12" hidden="1" outlineLevel="2">
      <c r="A249" s="474"/>
      <c r="B249" s="475"/>
      <c r="C249" s="476"/>
      <c r="D249" s="477"/>
      <c r="E249" s="478" t="s">
        <v>1407</v>
      </c>
      <c r="F249" s="479"/>
      <c r="G249" s="479"/>
      <c r="H249" s="479"/>
      <c r="I249" s="479"/>
      <c r="J249" s="479"/>
      <c r="K249" s="479"/>
      <c r="L249" s="479"/>
      <c r="M249" s="480">
        <f xml:space="preserve"> Update!M663</f>
        <v>228.37471447025146</v>
      </c>
      <c r="N249" s="480">
        <f xml:space="preserve"> Update!N663</f>
        <v>214.55392856366498</v>
      </c>
      <c r="O249" s="480">
        <f xml:space="preserve"> Update!O663</f>
        <v>0</v>
      </c>
      <c r="P249" s="480">
        <f xml:space="preserve"> Update!P663</f>
        <v>0</v>
      </c>
      <c r="Q249" s="480">
        <f xml:space="preserve"> Update!Q663</f>
        <v>0</v>
      </c>
      <c r="R249" s="466"/>
      <c r="S249" s="481"/>
      <c r="T249" s="481"/>
    </row>
    <row r="250" spans="1:20" s="487" customFormat="1" ht="12" hidden="1" outlineLevel="2">
      <c r="A250" s="421"/>
      <c r="B250" s="422"/>
      <c r="C250" s="627"/>
      <c r="D250" s="464" t="s">
        <v>719</v>
      </c>
      <c r="E250" s="465" t="s">
        <v>1408</v>
      </c>
      <c r="F250" s="628"/>
      <c r="G250" s="628"/>
      <c r="H250" s="628"/>
      <c r="I250" s="628"/>
      <c r="J250" s="628"/>
      <c r="K250" s="628"/>
      <c r="L250" s="628"/>
      <c r="M250" s="629">
        <f xml:space="preserve"> Update!M664</f>
        <v>1.982866582707183</v>
      </c>
      <c r="N250" s="629">
        <f xml:space="preserve"> Update!N664</f>
        <v>12.393072530915335</v>
      </c>
      <c r="O250" s="629">
        <f xml:space="preserve"> Update!O664</f>
        <v>0</v>
      </c>
      <c r="P250" s="629">
        <f xml:space="preserve"> Update!P664</f>
        <v>0</v>
      </c>
      <c r="Q250" s="629">
        <f xml:space="preserve"> Update!Q664</f>
        <v>0</v>
      </c>
      <c r="R250" s="466"/>
      <c r="S250" s="466"/>
      <c r="T250" s="466"/>
    </row>
    <row r="251" spans="1:20" s="468" customFormat="1" ht="12" hidden="1" outlineLevel="2">
      <c r="A251" s="474"/>
      <c r="B251" s="475"/>
      <c r="C251" s="476"/>
      <c r="D251" s="477" t="s">
        <v>631</v>
      </c>
      <c r="E251" s="480" t="s">
        <v>1409</v>
      </c>
      <c r="F251" s="479"/>
      <c r="G251" s="479"/>
      <c r="H251" s="479"/>
      <c r="I251" s="479"/>
      <c r="J251" s="479"/>
      <c r="K251" s="479"/>
      <c r="L251" s="479"/>
      <c r="M251" s="480">
        <f xml:space="preserve"> Update!M665</f>
        <v>20.904935493801787</v>
      </c>
      <c r="N251" s="480">
        <f xml:space="preserve"> Update!N665</f>
        <v>21.250602401306899</v>
      </c>
      <c r="O251" s="480">
        <f xml:space="preserve"> Update!O665</f>
        <v>0</v>
      </c>
      <c r="P251" s="480">
        <f xml:space="preserve"> Update!P665</f>
        <v>0</v>
      </c>
      <c r="Q251" s="480">
        <f xml:space="preserve"> Update!Q665</f>
        <v>0</v>
      </c>
      <c r="R251" s="466"/>
      <c r="S251" s="481"/>
      <c r="T251" s="481"/>
    </row>
    <row r="252" spans="1:20" s="468" customFormat="1" ht="12" hidden="1" outlineLevel="2">
      <c r="A252" s="474"/>
      <c r="B252" s="475"/>
      <c r="C252" s="476"/>
      <c r="D252" s="482"/>
      <c r="E252" s="480" t="s">
        <v>1156</v>
      </c>
      <c r="F252" s="479"/>
      <c r="G252" s="479"/>
      <c r="H252" s="479"/>
      <c r="I252" s="479"/>
      <c r="J252" s="479"/>
      <c r="K252" s="479"/>
      <c r="L252" s="479"/>
      <c r="M252" s="480">
        <f xml:space="preserve"> Update!M666</f>
        <v>209.45264555915688</v>
      </c>
      <c r="N252" s="480">
        <f xml:space="preserve"> Update!N666</f>
        <v>205.69639869327344</v>
      </c>
      <c r="O252" s="480">
        <f xml:space="preserve"> Update!O666</f>
        <v>0</v>
      </c>
      <c r="P252" s="480">
        <f xml:space="preserve"> Update!P666</f>
        <v>0</v>
      </c>
      <c r="Q252" s="480">
        <f xml:space="preserve"> Update!Q666</f>
        <v>0</v>
      </c>
      <c r="R252" s="466"/>
      <c r="S252" s="481"/>
      <c r="T252" s="481"/>
    </row>
    <row r="253" spans="1:20" s="468" customFormat="1" ht="12" hidden="1" outlineLevel="2">
      <c r="A253" s="546"/>
      <c r="B253" s="547"/>
      <c r="C253" s="548"/>
      <c r="D253" s="549"/>
      <c r="E253" s="537"/>
      <c r="F253" s="550"/>
      <c r="G253" s="550"/>
      <c r="H253" s="550"/>
      <c r="I253" s="551"/>
      <c r="J253" s="550"/>
      <c r="K253" s="550"/>
      <c r="L253" s="550"/>
      <c r="M253" s="550"/>
      <c r="N253" s="550"/>
      <c r="O253" s="550"/>
      <c r="P253" s="550"/>
      <c r="Q253" s="550"/>
      <c r="R253" s="552"/>
      <c r="S253" s="550"/>
      <c r="T253" s="550"/>
    </row>
    <row r="254" spans="1:20" s="415" customFormat="1" ht="24.75" hidden="1" outlineLevel="2">
      <c r="A254" s="410"/>
      <c r="B254" s="411" t="s">
        <v>1345</v>
      </c>
      <c r="C254" s="412"/>
      <c r="D254" s="413"/>
      <c r="E254" s="414"/>
      <c r="R254" s="420"/>
    </row>
    <row r="255" spans="1:20" s="467" customFormat="1" hidden="1" outlineLevel="2">
      <c r="A255" s="469"/>
      <c r="B255" s="470"/>
      <c r="C255" s="471"/>
      <c r="D255" s="461"/>
      <c r="E255" s="462"/>
      <c r="M255" s="463" t="s">
        <v>197</v>
      </c>
      <c r="N255" s="472" t="s">
        <v>198</v>
      </c>
      <c r="O255" s="463" t="s">
        <v>199</v>
      </c>
      <c r="P255" s="463" t="s">
        <v>200</v>
      </c>
      <c r="Q255" s="463" t="s">
        <v>201</v>
      </c>
      <c r="R255" s="473"/>
    </row>
    <row r="256" spans="1:20" s="468" customFormat="1" ht="12" hidden="1" outlineLevel="2">
      <c r="A256" s="483"/>
      <c r="B256" s="484"/>
      <c r="C256" s="485"/>
      <c r="D256" s="477"/>
      <c r="E256" s="478" t="s">
        <v>1410</v>
      </c>
      <c r="F256" s="486"/>
      <c r="G256" s="486"/>
      <c r="H256" s="486"/>
      <c r="I256" s="486"/>
      <c r="J256" s="486"/>
      <c r="K256" s="486"/>
      <c r="L256" s="486"/>
      <c r="M256" s="480">
        <f xml:space="preserve"> Update!M668</f>
        <v>228.3600737223575</v>
      </c>
      <c r="N256" s="480">
        <f xml:space="preserve"> Update!N668</f>
        <v>216.47573840863996</v>
      </c>
      <c r="O256" s="480">
        <f xml:space="preserve"> Update!O668</f>
        <v>0</v>
      </c>
      <c r="P256" s="480">
        <f xml:space="preserve"> Update!P668</f>
        <v>0</v>
      </c>
      <c r="Q256" s="480">
        <f xml:space="preserve"> Update!Q668</f>
        <v>0</v>
      </c>
      <c r="R256" s="487"/>
    </row>
    <row r="257" spans="1:18" s="487" customFormat="1" ht="12" hidden="1" outlineLevel="2">
      <c r="A257" s="489"/>
      <c r="B257" s="561"/>
      <c r="C257" s="490"/>
      <c r="D257" s="464" t="s">
        <v>719</v>
      </c>
      <c r="E257" s="465" t="s">
        <v>1410</v>
      </c>
      <c r="F257" s="638"/>
      <c r="G257" s="638"/>
      <c r="H257" s="638"/>
      <c r="I257" s="638"/>
      <c r="J257" s="638"/>
      <c r="K257" s="638"/>
      <c r="L257" s="638"/>
      <c r="M257" s="629">
        <f xml:space="preserve"> Update!M669</f>
        <v>1.8431856939950977</v>
      </c>
      <c r="N257" s="629">
        <f xml:space="preserve"> Update!N669</f>
        <v>8.2560125415917884</v>
      </c>
      <c r="O257" s="629">
        <f xml:space="preserve"> Update!O669</f>
        <v>0</v>
      </c>
      <c r="P257" s="629">
        <f xml:space="preserve"> Update!P669</f>
        <v>0</v>
      </c>
      <c r="Q257" s="629">
        <f xml:space="preserve"> Update!Q669</f>
        <v>0</v>
      </c>
    </row>
    <row r="258" spans="1:18" s="468" customFormat="1" ht="12" hidden="1" outlineLevel="2">
      <c r="A258" s="483"/>
      <c r="B258" s="484"/>
      <c r="C258" s="485"/>
      <c r="D258" s="477" t="s">
        <v>631</v>
      </c>
      <c r="E258" s="478" t="s">
        <v>1411</v>
      </c>
      <c r="F258" s="486"/>
      <c r="G258" s="486"/>
      <c r="H258" s="486"/>
      <c r="I258" s="486"/>
      <c r="J258" s="486"/>
      <c r="K258" s="486"/>
      <c r="L258" s="486"/>
      <c r="M258" s="480">
        <f xml:space="preserve"> Update!M670</f>
        <v>18.588898221156207</v>
      </c>
      <c r="N258" s="480">
        <f xml:space="preserve"> Update!N670</f>
        <v>18.795855845331388</v>
      </c>
      <c r="O258" s="480">
        <f xml:space="preserve"> Update!O670</f>
        <v>0</v>
      </c>
      <c r="P258" s="480">
        <f xml:space="preserve"> Update!P670</f>
        <v>0</v>
      </c>
      <c r="Q258" s="480">
        <f xml:space="preserve"> Update!Q670</f>
        <v>0</v>
      </c>
      <c r="R258" s="487"/>
    </row>
    <row r="259" spans="1:18" s="468" customFormat="1" ht="12" hidden="1" outlineLevel="2">
      <c r="A259" s="483"/>
      <c r="B259" s="484"/>
      <c r="C259" s="485"/>
      <c r="D259" s="477" t="s">
        <v>631</v>
      </c>
      <c r="E259" s="478" t="s">
        <v>1412</v>
      </c>
      <c r="F259" s="486"/>
      <c r="G259" s="486"/>
      <c r="H259" s="486"/>
      <c r="I259" s="486"/>
      <c r="J259" s="486"/>
      <c r="K259" s="486"/>
      <c r="L259" s="486"/>
      <c r="M259" s="480">
        <f xml:space="preserve"> Update!M671</f>
        <v>0</v>
      </c>
      <c r="N259" s="480">
        <f xml:space="preserve"> Update!N671</f>
        <v>0</v>
      </c>
      <c r="O259" s="480">
        <f xml:space="preserve"> Update!O671</f>
        <v>0</v>
      </c>
      <c r="P259" s="480">
        <f xml:space="preserve"> Update!P671</f>
        <v>0</v>
      </c>
      <c r="Q259" s="480">
        <f xml:space="preserve"> Update!Q671</f>
        <v>0</v>
      </c>
      <c r="R259" s="487"/>
    </row>
    <row r="260" spans="1:18" s="468" customFormat="1" ht="12" hidden="1" outlineLevel="2">
      <c r="A260" s="483"/>
      <c r="B260" s="484"/>
      <c r="C260" s="485"/>
      <c r="D260" s="477"/>
      <c r="E260" s="478" t="s">
        <v>1161</v>
      </c>
      <c r="F260" s="486"/>
      <c r="G260" s="486"/>
      <c r="H260" s="486"/>
      <c r="I260" s="486"/>
      <c r="J260" s="486"/>
      <c r="K260" s="486"/>
      <c r="L260" s="486"/>
      <c r="M260" s="480">
        <f xml:space="preserve"> Update!M672</f>
        <v>211.61436119519601</v>
      </c>
      <c r="N260" s="480">
        <f xml:space="preserve"> Update!N672</f>
        <v>205.93589510490034</v>
      </c>
      <c r="O260" s="480">
        <f xml:space="preserve"> Update!O672</f>
        <v>0</v>
      </c>
      <c r="P260" s="480">
        <f xml:space="preserve"> Update!P672</f>
        <v>0</v>
      </c>
      <c r="Q260" s="480">
        <f xml:space="preserve"> Update!Q672</f>
        <v>0</v>
      </c>
      <c r="R260" s="487"/>
    </row>
    <row r="261" spans="1:18" s="468" customFormat="1" ht="12" hidden="1" outlineLevel="2">
      <c r="A261" s="483"/>
      <c r="B261" s="484"/>
      <c r="C261" s="485"/>
      <c r="D261" s="536"/>
      <c r="E261" s="537"/>
      <c r="R261" s="487"/>
    </row>
    <row r="262" spans="1:18" s="415" customFormat="1" ht="24.75" hidden="1" outlineLevel="2">
      <c r="A262" s="410"/>
      <c r="B262" s="411" t="s">
        <v>1346</v>
      </c>
      <c r="C262" s="412"/>
      <c r="D262" s="413"/>
      <c r="E262" s="414"/>
      <c r="R262" s="420"/>
    </row>
    <row r="263" spans="1:18" s="467" customFormat="1" hidden="1" outlineLevel="2">
      <c r="A263" s="469"/>
      <c r="B263" s="470"/>
      <c r="C263" s="471"/>
      <c r="D263" s="461"/>
      <c r="E263" s="462"/>
      <c r="M263" s="463" t="s">
        <v>197</v>
      </c>
      <c r="N263" s="472" t="s">
        <v>198</v>
      </c>
      <c r="O263" s="463" t="s">
        <v>199</v>
      </c>
      <c r="P263" s="463" t="s">
        <v>200</v>
      </c>
      <c r="Q263" s="463" t="s">
        <v>201</v>
      </c>
      <c r="R263" s="473"/>
    </row>
    <row r="264" spans="1:18" s="468" customFormat="1" ht="12" hidden="1" outlineLevel="2">
      <c r="A264" s="483"/>
      <c r="B264" s="484"/>
      <c r="C264" s="485"/>
      <c r="D264" s="477"/>
      <c r="E264" s="478" t="s">
        <v>1413</v>
      </c>
      <c r="F264" s="486"/>
      <c r="G264" s="486"/>
      <c r="H264" s="486"/>
      <c r="I264" s="486"/>
      <c r="J264" s="486"/>
      <c r="K264" s="486"/>
      <c r="L264" s="486"/>
      <c r="M264" s="480">
        <f xml:space="preserve"> Update!M674</f>
        <v>0</v>
      </c>
      <c r="N264" s="480">
        <f xml:space="preserve"> Update!N674</f>
        <v>35.77638065055087</v>
      </c>
      <c r="O264" s="480">
        <f xml:space="preserve"> Update!O674</f>
        <v>0</v>
      </c>
      <c r="P264" s="480">
        <f xml:space="preserve"> Update!P674</f>
        <v>0</v>
      </c>
      <c r="Q264" s="480">
        <f xml:space="preserve"> Update!Q674</f>
        <v>0</v>
      </c>
      <c r="R264" s="487"/>
    </row>
    <row r="265" spans="1:18" s="487" customFormat="1" ht="12" hidden="1" outlineLevel="2">
      <c r="A265" s="489"/>
      <c r="B265" s="561"/>
      <c r="C265" s="490"/>
      <c r="D265" s="464" t="s">
        <v>719</v>
      </c>
      <c r="E265" s="465" t="s">
        <v>1413</v>
      </c>
      <c r="F265" s="638"/>
      <c r="G265" s="638"/>
      <c r="H265" s="638"/>
      <c r="I265" s="638"/>
      <c r="J265" s="638"/>
      <c r="K265" s="638"/>
      <c r="L265" s="638"/>
      <c r="M265" s="629">
        <f xml:space="preserve"> Update!M675</f>
        <v>0</v>
      </c>
      <c r="N265" s="629">
        <f xml:space="preserve"> Update!N675</f>
        <v>1.3644496584930967</v>
      </c>
      <c r="O265" s="629">
        <f xml:space="preserve"> Update!O675</f>
        <v>0</v>
      </c>
      <c r="P265" s="629">
        <f xml:space="preserve"> Update!P675</f>
        <v>0</v>
      </c>
      <c r="Q265" s="629">
        <f xml:space="preserve"> Update!Q675</f>
        <v>0</v>
      </c>
    </row>
    <row r="266" spans="1:18" s="468" customFormat="1" ht="12" hidden="1" outlineLevel="2">
      <c r="A266" s="483"/>
      <c r="B266" s="484"/>
      <c r="C266" s="485"/>
      <c r="D266" s="477" t="s">
        <v>719</v>
      </c>
      <c r="E266" s="478" t="s">
        <v>1414</v>
      </c>
      <c r="F266" s="486"/>
      <c r="G266" s="486"/>
      <c r="H266" s="486"/>
      <c r="I266" s="486"/>
      <c r="J266" s="486"/>
      <c r="K266" s="486"/>
      <c r="L266" s="486"/>
      <c r="M266" s="480">
        <f xml:space="preserve"> Update!M676</f>
        <v>36.444394771875984</v>
      </c>
      <c r="N266" s="480">
        <f xml:space="preserve"> Update!N676</f>
        <v>41.54168550324372</v>
      </c>
      <c r="O266" s="480">
        <f xml:space="preserve"> Update!O676</f>
        <v>0</v>
      </c>
      <c r="P266" s="480">
        <f xml:space="preserve"> Update!P676</f>
        <v>0</v>
      </c>
      <c r="Q266" s="480">
        <f xml:space="preserve"> Update!Q676</f>
        <v>0</v>
      </c>
      <c r="R266" s="487"/>
    </row>
    <row r="267" spans="1:18" s="468" customFormat="1" ht="12" hidden="1" outlineLevel="2">
      <c r="A267" s="483"/>
      <c r="B267" s="484"/>
      <c r="C267" s="485"/>
      <c r="D267" s="477" t="s">
        <v>631</v>
      </c>
      <c r="E267" s="478" t="s">
        <v>1415</v>
      </c>
      <c r="F267" s="486"/>
      <c r="G267" s="486"/>
      <c r="H267" s="486"/>
      <c r="I267" s="486"/>
      <c r="J267" s="486"/>
      <c r="K267" s="486"/>
      <c r="L267" s="486"/>
      <c r="M267" s="480">
        <f xml:space="preserve"> Update!M677</f>
        <v>1.4714412534028516</v>
      </c>
      <c r="N267" s="480">
        <f xml:space="preserve"> Update!N677</f>
        <v>4.8435499390172634</v>
      </c>
      <c r="O267" s="480">
        <f xml:space="preserve"> Update!O677</f>
        <v>0</v>
      </c>
      <c r="P267" s="480">
        <f xml:space="preserve"> Update!P677</f>
        <v>0</v>
      </c>
      <c r="Q267" s="480">
        <f xml:space="preserve"> Update!Q677</f>
        <v>0</v>
      </c>
      <c r="R267" s="487"/>
    </row>
    <row r="268" spans="1:18" s="468" customFormat="1" ht="12" hidden="1" outlineLevel="2">
      <c r="A268" s="483"/>
      <c r="B268" s="484"/>
      <c r="C268" s="485"/>
      <c r="D268" s="477"/>
      <c r="E268" s="478" t="s">
        <v>1165</v>
      </c>
      <c r="F268" s="486"/>
      <c r="G268" s="486"/>
      <c r="H268" s="486"/>
      <c r="I268" s="486"/>
      <c r="J268" s="486"/>
      <c r="K268" s="486"/>
      <c r="L268" s="486"/>
      <c r="M268" s="480">
        <f xml:space="preserve"> Update!M678</f>
        <v>34.97295351847314</v>
      </c>
      <c r="N268" s="480">
        <f xml:space="preserve"> Update!N678</f>
        <v>73.838965873270425</v>
      </c>
      <c r="O268" s="480">
        <f xml:space="preserve"> Update!O678</f>
        <v>0</v>
      </c>
      <c r="P268" s="480">
        <f xml:space="preserve"> Update!P678</f>
        <v>0</v>
      </c>
      <c r="Q268" s="480">
        <f xml:space="preserve"> Update!Q678</f>
        <v>0</v>
      </c>
      <c r="R268" s="487"/>
    </row>
    <row r="269" spans="1:18" s="468" customFormat="1" ht="12" outlineLevel="1">
      <c r="A269" s="483"/>
      <c r="B269" s="484"/>
      <c r="C269" s="485"/>
      <c r="D269" s="536"/>
      <c r="E269" s="537"/>
      <c r="R269" s="487"/>
    </row>
    <row r="270" spans="1:18" s="415" customFormat="1" ht="24.75" outlineLevel="1" collapsed="1">
      <c r="A270" s="410"/>
      <c r="B270" s="411" t="s">
        <v>1347</v>
      </c>
      <c r="C270" s="412"/>
      <c r="D270" s="413"/>
      <c r="E270" s="414"/>
      <c r="R270" s="420"/>
    </row>
    <row r="271" spans="1:18" s="467" customFormat="1" hidden="1" outlineLevel="2">
      <c r="A271" s="469"/>
      <c r="B271" s="470"/>
      <c r="C271" s="471"/>
      <c r="D271" s="461"/>
      <c r="E271" s="462"/>
      <c r="M271" s="463" t="s">
        <v>197</v>
      </c>
      <c r="N271" s="472" t="s">
        <v>198</v>
      </c>
      <c r="O271" s="463" t="s">
        <v>199</v>
      </c>
      <c r="P271" s="463" t="s">
        <v>200</v>
      </c>
      <c r="Q271" s="463" t="s">
        <v>201</v>
      </c>
      <c r="R271" s="473"/>
    </row>
    <row r="272" spans="1:18" s="468" customFormat="1" ht="12" hidden="1" outlineLevel="2">
      <c r="A272" s="483"/>
      <c r="B272" s="484"/>
      <c r="C272" s="485"/>
      <c r="D272" s="477"/>
      <c r="E272" s="478" t="s">
        <v>1172</v>
      </c>
      <c r="F272" s="486"/>
      <c r="G272" s="486"/>
      <c r="H272" s="486"/>
      <c r="I272" s="486"/>
      <c r="J272" s="486"/>
      <c r="K272" s="486"/>
      <c r="L272" s="486"/>
      <c r="M272" s="480">
        <f xml:space="preserve"> Update!M687</f>
        <v>218.71905564541285</v>
      </c>
      <c r="N272" s="480">
        <f xml:space="preserve"> Update!N687</f>
        <v>210.0393958769788</v>
      </c>
      <c r="O272" s="480">
        <f xml:space="preserve"> Update!O687</f>
        <v>0</v>
      </c>
      <c r="P272" s="480">
        <f xml:space="preserve"> Update!P687</f>
        <v>0</v>
      </c>
      <c r="Q272" s="480">
        <f xml:space="preserve"> Update!Q687</f>
        <v>0</v>
      </c>
      <c r="R272" s="487"/>
    </row>
    <row r="273" spans="1:18" s="468" customFormat="1" ht="12" hidden="1" outlineLevel="2">
      <c r="A273" s="483"/>
      <c r="B273" s="484"/>
      <c r="C273" s="485"/>
      <c r="D273" s="477"/>
      <c r="E273" s="478" t="s">
        <v>1173</v>
      </c>
      <c r="F273" s="486"/>
      <c r="G273" s="486"/>
      <c r="H273" s="486"/>
      <c r="I273" s="486"/>
      <c r="J273" s="486"/>
      <c r="K273" s="486"/>
      <c r="L273" s="486"/>
      <c r="M273" s="480">
        <f xml:space="preserve"> Update!M688</f>
        <v>219.71733920795359</v>
      </c>
      <c r="N273" s="480">
        <f xml:space="preserve"> Update!N688</f>
        <v>209.08020842461957</v>
      </c>
      <c r="O273" s="480">
        <f xml:space="preserve"> Update!O688</f>
        <v>0</v>
      </c>
      <c r="P273" s="480">
        <f xml:space="preserve"> Update!P688</f>
        <v>0</v>
      </c>
      <c r="Q273" s="480">
        <f xml:space="preserve"> Update!Q688</f>
        <v>0</v>
      </c>
      <c r="R273" s="487"/>
    </row>
    <row r="274" spans="1:18" s="468" customFormat="1" ht="12" hidden="1" outlineLevel="2">
      <c r="A274" s="483"/>
      <c r="B274" s="484"/>
      <c r="C274" s="485"/>
      <c r="D274" s="477"/>
      <c r="E274" s="478" t="s">
        <v>1174</v>
      </c>
      <c r="F274" s="486"/>
      <c r="G274" s="486"/>
      <c r="H274" s="486"/>
      <c r="I274" s="486"/>
      <c r="J274" s="486"/>
      <c r="K274" s="486"/>
      <c r="L274" s="486"/>
      <c r="M274" s="480">
        <f xml:space="preserve"> Update!M689</f>
        <v>17.392163491999728</v>
      </c>
      <c r="N274" s="480">
        <f xml:space="preserve"> Update!N689</f>
        <v>53.878388890512717</v>
      </c>
      <c r="O274" s="480">
        <f xml:space="preserve"> Update!O689</f>
        <v>0</v>
      </c>
      <c r="P274" s="480">
        <f xml:space="preserve"> Update!P689</f>
        <v>0</v>
      </c>
      <c r="Q274" s="480">
        <f xml:space="preserve"> Update!Q689</f>
        <v>0</v>
      </c>
      <c r="R274" s="487"/>
    </row>
    <row r="275" spans="1:18" s="468" customFormat="1" ht="12" hidden="1" outlineLevel="2">
      <c r="A275" s="483"/>
      <c r="B275" s="484"/>
      <c r="C275" s="485"/>
      <c r="D275" s="477"/>
      <c r="E275" s="478" t="s">
        <v>1175</v>
      </c>
      <c r="F275" s="486"/>
      <c r="G275" s="486"/>
      <c r="H275" s="486"/>
      <c r="I275" s="486"/>
      <c r="J275" s="486"/>
      <c r="K275" s="486"/>
      <c r="L275" s="486"/>
      <c r="M275" s="480">
        <f xml:space="preserve"> Update!M690</f>
        <v>455.82855834536616</v>
      </c>
      <c r="N275" s="480">
        <f xml:space="preserve"> Update!N690</f>
        <v>472.9979931921111</v>
      </c>
      <c r="O275" s="480">
        <f xml:space="preserve"> Update!O690</f>
        <v>0</v>
      </c>
      <c r="P275" s="480">
        <f xml:space="preserve"> Update!P690</f>
        <v>0</v>
      </c>
      <c r="Q275" s="480">
        <f xml:space="preserve"> Update!Q690</f>
        <v>0</v>
      </c>
      <c r="R275" s="487"/>
    </row>
    <row r="276" spans="1:18" s="496" customFormat="1" ht="12" outlineLevel="1">
      <c r="A276" s="483"/>
      <c r="B276" s="484"/>
      <c r="C276" s="485"/>
      <c r="D276" s="536"/>
      <c r="E276" s="537"/>
      <c r="R276" s="494"/>
    </row>
    <row r="277" spans="1:18" s="415" customFormat="1" ht="24.75" outlineLevel="1" collapsed="1">
      <c r="A277" s="410"/>
      <c r="B277" s="411" t="s">
        <v>1348</v>
      </c>
      <c r="C277" s="412"/>
      <c r="D277" s="413"/>
      <c r="E277" s="414"/>
      <c r="R277" s="420"/>
    </row>
    <row r="278" spans="1:18" s="467" customFormat="1" hidden="1" outlineLevel="2">
      <c r="A278" s="469"/>
      <c r="B278" s="470"/>
      <c r="C278" s="471"/>
      <c r="D278" s="461"/>
      <c r="E278" s="462"/>
      <c r="M278" s="463" t="s">
        <v>197</v>
      </c>
      <c r="N278" s="472" t="s">
        <v>198</v>
      </c>
      <c r="O278" s="463" t="s">
        <v>199</v>
      </c>
      <c r="P278" s="463" t="s">
        <v>200</v>
      </c>
      <c r="Q278" s="463" t="s">
        <v>201</v>
      </c>
      <c r="R278" s="473"/>
    </row>
    <row r="279" spans="1:18" s="494" customFormat="1" ht="12" hidden="1" outlineLevel="2">
      <c r="A279" s="489"/>
      <c r="B279" s="484"/>
      <c r="C279" s="490"/>
      <c r="D279" s="464"/>
      <c r="E279" s="465" t="s">
        <v>600</v>
      </c>
      <c r="F279" s="491"/>
      <c r="G279" s="491"/>
      <c r="H279" s="491"/>
      <c r="I279" s="491"/>
      <c r="J279" s="492"/>
      <c r="K279" s="492"/>
      <c r="L279" s="492"/>
      <c r="M279" s="493">
        <f xml:space="preserve"> Inp!M$206</f>
        <v>0.4</v>
      </c>
      <c r="N279" s="493">
        <f xml:space="preserve"> Inp!N$206</f>
        <v>0.4</v>
      </c>
      <c r="O279" s="493">
        <f xml:space="preserve"> Inp!O$206</f>
        <v>0.4</v>
      </c>
      <c r="P279" s="493">
        <f xml:space="preserve"> Inp!P$206</f>
        <v>0.4</v>
      </c>
      <c r="Q279" s="493">
        <f xml:space="preserve"> Inp!Q$206</f>
        <v>0.4</v>
      </c>
    </row>
    <row r="280" spans="1:18" s="496" customFormat="1" ht="12" hidden="1" outlineLevel="2">
      <c r="A280" s="483"/>
      <c r="B280" s="484"/>
      <c r="C280" s="485"/>
      <c r="D280" s="477"/>
      <c r="E280" s="495" t="s">
        <v>1185</v>
      </c>
      <c r="F280" s="486"/>
      <c r="G280" s="486"/>
      <c r="H280" s="486"/>
      <c r="I280" s="486"/>
      <c r="J280" s="486"/>
      <c r="K280" s="486"/>
      <c r="L280" s="486"/>
      <c r="M280" s="480">
        <f xml:space="preserve"> Update!M715</f>
        <v>174.15693731511945</v>
      </c>
      <c r="N280" s="480">
        <f xml:space="preserve"> Update!N715</f>
        <v>174.31303677208018</v>
      </c>
      <c r="O280" s="480">
        <f xml:space="preserve"> Update!O715</f>
        <v>0</v>
      </c>
      <c r="P280" s="480">
        <f xml:space="preserve"> Update!P715</f>
        <v>0</v>
      </c>
      <c r="Q280" s="480">
        <f xml:space="preserve"> Update!Q715</f>
        <v>0</v>
      </c>
      <c r="R280" s="494"/>
    </row>
    <row r="281" spans="1:18" s="496" customFormat="1" ht="12" outlineLevel="1">
      <c r="A281" s="483"/>
      <c r="B281" s="484"/>
      <c r="C281" s="485"/>
      <c r="D281" s="536"/>
      <c r="E281" s="537"/>
      <c r="F281" s="537"/>
      <c r="G281" s="537"/>
      <c r="H281" s="537"/>
      <c r="I281" s="537"/>
      <c r="J281" s="537"/>
      <c r="K281" s="537"/>
      <c r="L281" s="537"/>
      <c r="M281" s="537"/>
      <c r="N281" s="537"/>
      <c r="O281" s="537"/>
      <c r="P281" s="537"/>
      <c r="Q281" s="537"/>
      <c r="R281" s="494"/>
    </row>
    <row r="282" spans="1:18" s="415" customFormat="1" ht="24.75" outlineLevel="1" collapsed="1">
      <c r="A282" s="410"/>
      <c r="B282" s="411" t="s">
        <v>1349</v>
      </c>
      <c r="C282" s="412"/>
      <c r="D282" s="413"/>
      <c r="E282" s="414"/>
      <c r="R282" s="420"/>
    </row>
    <row r="283" spans="1:18" s="467" customFormat="1" hidden="1" outlineLevel="2">
      <c r="A283" s="469"/>
      <c r="B283" s="470"/>
      <c r="C283" s="471"/>
      <c r="D283" s="461"/>
      <c r="E283" s="462"/>
      <c r="M283" s="463" t="s">
        <v>197</v>
      </c>
      <c r="N283" s="472" t="s">
        <v>198</v>
      </c>
      <c r="O283" s="463" t="s">
        <v>199</v>
      </c>
      <c r="P283" s="463" t="s">
        <v>200</v>
      </c>
      <c r="Q283" s="463" t="s">
        <v>201</v>
      </c>
      <c r="R283" s="473"/>
    </row>
    <row r="284" spans="1:18" s="494" customFormat="1" ht="12" hidden="1" outlineLevel="2">
      <c r="A284" s="489"/>
      <c r="B284" s="484"/>
      <c r="C284" s="490"/>
      <c r="D284" s="464"/>
      <c r="E284" s="465" t="s">
        <v>605</v>
      </c>
      <c r="F284" s="491"/>
      <c r="G284" s="491"/>
      <c r="H284" s="491"/>
      <c r="I284" s="491"/>
      <c r="J284" s="492"/>
      <c r="K284" s="492"/>
      <c r="L284" s="492"/>
      <c r="M284" s="493">
        <f xml:space="preserve"> Inp!M$214</f>
        <v>0.33494999999999997</v>
      </c>
      <c r="N284" s="493">
        <f xml:space="preserve"> Inp!N$214</f>
        <v>0</v>
      </c>
      <c r="O284" s="493">
        <f xml:space="preserve"> Inp!O$214</f>
        <v>0</v>
      </c>
      <c r="P284" s="493">
        <f xml:space="preserve"> Inp!P$214</f>
        <v>0</v>
      </c>
      <c r="Q284" s="493">
        <f xml:space="preserve"> Inp!Q$214</f>
        <v>0</v>
      </c>
    </row>
    <row r="285" spans="1:18" s="496" customFormat="1" ht="12" hidden="1" outlineLevel="2">
      <c r="A285" s="483"/>
      <c r="B285" s="484"/>
      <c r="C285" s="485"/>
      <c r="D285" s="477"/>
      <c r="E285" s="478" t="s">
        <v>1187</v>
      </c>
      <c r="F285" s="486"/>
      <c r="G285" s="486"/>
      <c r="H285" s="486"/>
      <c r="I285" s="486"/>
      <c r="J285" s="486"/>
      <c r="K285" s="486"/>
      <c r="L285" s="486"/>
      <c r="M285" s="480">
        <f xml:space="preserve"> Update!M723</f>
        <v>145.83466538424813</v>
      </c>
      <c r="N285" s="480">
        <f xml:space="preserve"> Update!N723</f>
        <v>0</v>
      </c>
      <c r="O285" s="480">
        <f xml:space="preserve"> Update!O723</f>
        <v>0</v>
      </c>
      <c r="P285" s="480">
        <f xml:space="preserve"> Update!P723</f>
        <v>0</v>
      </c>
      <c r="Q285" s="480">
        <f xml:space="preserve"> Update!Q723</f>
        <v>0</v>
      </c>
      <c r="R285" s="494"/>
    </row>
    <row r="286" spans="1:18" s="496" customFormat="1" ht="12" outlineLevel="1">
      <c r="A286" s="483"/>
      <c r="B286" s="484"/>
      <c r="C286" s="485"/>
      <c r="D286" s="534"/>
      <c r="E286" s="535"/>
      <c r="F286" s="486"/>
      <c r="G286" s="486"/>
      <c r="H286" s="486"/>
      <c r="I286" s="486"/>
      <c r="J286" s="486"/>
      <c r="K286" s="486"/>
      <c r="L286" s="486"/>
      <c r="M286" s="479"/>
      <c r="N286" s="479"/>
      <c r="O286" s="479"/>
      <c r="P286" s="479"/>
      <c r="Q286" s="479"/>
      <c r="R286" s="494"/>
    </row>
    <row r="287" spans="1:18" s="420" customFormat="1" ht="24.75" outlineLevel="1" collapsed="1">
      <c r="A287" s="630"/>
      <c r="B287" s="411" t="s">
        <v>1350</v>
      </c>
      <c r="C287" s="631"/>
      <c r="D287" s="632"/>
      <c r="E287" s="633"/>
    </row>
    <row r="288" spans="1:18" s="473" customFormat="1" hidden="1" outlineLevel="2">
      <c r="A288" s="564"/>
      <c r="B288" s="470"/>
      <c r="C288" s="530"/>
      <c r="D288" s="634"/>
      <c r="E288" s="635"/>
      <c r="M288" s="636" t="s">
        <v>197</v>
      </c>
      <c r="N288" s="637" t="s">
        <v>198</v>
      </c>
      <c r="O288" s="636" t="s">
        <v>199</v>
      </c>
      <c r="P288" s="636" t="s">
        <v>200</v>
      </c>
      <c r="Q288" s="636" t="s">
        <v>201</v>
      </c>
    </row>
    <row r="289" spans="1:79" s="494" customFormat="1" ht="12" hidden="1" outlineLevel="2">
      <c r="A289" s="489"/>
      <c r="B289" s="561"/>
      <c r="C289" s="490"/>
      <c r="D289" s="464"/>
      <c r="E289" s="465" t="str">
        <f xml:space="preserve"> Update!E$742</f>
        <v>Annual RCV indexation - BR</v>
      </c>
      <c r="F289" s="638"/>
      <c r="G289" s="638"/>
      <c r="H289" s="638"/>
      <c r="I289" s="638"/>
      <c r="J289" s="638"/>
      <c r="K289" s="638"/>
      <c r="L289" s="638"/>
      <c r="M289" s="493">
        <f xml:space="preserve"> Update!M$742</f>
        <v>1.0470923567005519E-2</v>
      </c>
      <c r="N289" s="493">
        <f xml:space="preserve"> Update!N$742</f>
        <v>6.7145924850475325E-2</v>
      </c>
      <c r="O289" s="493">
        <f xml:space="preserve"> Update!O$742</f>
        <v>0</v>
      </c>
      <c r="P289" s="493">
        <f xml:space="preserve"> Update!P$742</f>
        <v>0</v>
      </c>
      <c r="Q289" s="493">
        <f xml:space="preserve"> Update!Q$742</f>
        <v>0</v>
      </c>
    </row>
    <row r="290" spans="1:79" s="496" customFormat="1" ht="12" outlineLevel="1">
      <c r="A290" s="483"/>
      <c r="B290" s="484"/>
      <c r="C290" s="485"/>
      <c r="D290" s="536"/>
      <c r="E290" s="537"/>
      <c r="R290" s="494"/>
    </row>
    <row r="291" spans="1:79" s="496" customFormat="1" ht="12">
      <c r="A291" s="483"/>
      <c r="B291" s="484"/>
      <c r="C291" s="485"/>
      <c r="D291" s="536"/>
      <c r="E291" s="537"/>
      <c r="R291" s="494"/>
    </row>
    <row r="292" spans="1:79" s="409" customFormat="1" ht="32.25">
      <c r="A292" s="408" t="s">
        <v>1351</v>
      </c>
      <c r="B292" s="408"/>
      <c r="C292" s="408"/>
      <c r="D292" s="408"/>
      <c r="E292" s="408"/>
      <c r="F292" s="408"/>
      <c r="G292" s="408"/>
      <c r="H292" s="408"/>
      <c r="I292" s="408"/>
      <c r="J292" s="408"/>
      <c r="K292" s="408"/>
      <c r="L292" s="408"/>
      <c r="M292" s="408"/>
      <c r="N292" s="408"/>
      <c r="O292" s="408"/>
      <c r="P292" s="408"/>
      <c r="Q292" s="408"/>
      <c r="R292" s="408"/>
      <c r="S292" s="408"/>
      <c r="T292" s="408"/>
    </row>
    <row r="293" spans="1:79" s="545" customFormat="1" ht="12" outlineLevel="1">
      <c r="A293" s="538"/>
      <c r="B293" s="539"/>
      <c r="C293" s="540"/>
      <c r="D293" s="541"/>
      <c r="E293" s="535"/>
      <c r="F293" s="542"/>
      <c r="G293" s="542"/>
      <c r="H293" s="542"/>
      <c r="I293" s="543"/>
      <c r="J293" s="543"/>
      <c r="K293" s="543"/>
      <c r="L293" s="543"/>
      <c r="M293" s="543"/>
      <c r="N293" s="543"/>
      <c r="O293" s="543"/>
      <c r="P293" s="543"/>
      <c r="Q293" s="543"/>
      <c r="R293" s="544"/>
      <c r="S293" s="543"/>
      <c r="T293" s="543"/>
      <c r="U293" s="543"/>
      <c r="V293" s="543"/>
      <c r="W293" s="543"/>
      <c r="X293" s="543"/>
      <c r="Y293" s="543"/>
      <c r="Z293" s="543"/>
      <c r="AA293" s="543"/>
      <c r="AB293" s="543"/>
      <c r="AC293" s="543"/>
      <c r="AD293" s="543"/>
      <c r="AE293" s="543"/>
      <c r="AF293" s="543"/>
      <c r="AG293" s="543"/>
      <c r="AH293" s="543"/>
      <c r="AI293" s="543"/>
      <c r="AJ293" s="543"/>
      <c r="AK293" s="543"/>
      <c r="AL293" s="543"/>
      <c r="AM293" s="543"/>
      <c r="AN293" s="543"/>
      <c r="AO293" s="543"/>
      <c r="AP293" s="543"/>
      <c r="AQ293" s="543"/>
      <c r="AR293" s="543"/>
      <c r="AS293" s="543"/>
      <c r="AT293" s="543"/>
      <c r="AU293" s="543"/>
      <c r="AV293" s="543"/>
      <c r="AW293" s="543"/>
      <c r="AX293" s="543"/>
      <c r="AY293" s="543"/>
      <c r="AZ293" s="543"/>
      <c r="BA293" s="543"/>
      <c r="BB293" s="543"/>
      <c r="BC293" s="543"/>
      <c r="BD293" s="543"/>
      <c r="BE293" s="543"/>
      <c r="BF293" s="543"/>
      <c r="BG293" s="543"/>
      <c r="BH293" s="543"/>
      <c r="BI293" s="543"/>
      <c r="BJ293" s="543"/>
      <c r="BK293" s="543"/>
      <c r="BL293" s="543"/>
      <c r="BM293" s="543"/>
      <c r="BN293" s="543"/>
      <c r="BO293" s="543"/>
      <c r="BP293" s="543"/>
      <c r="BQ293" s="543"/>
      <c r="BR293" s="543"/>
      <c r="BS293" s="543"/>
      <c r="BT293" s="543"/>
      <c r="BU293" s="543"/>
      <c r="BV293" s="543"/>
      <c r="BW293" s="543"/>
      <c r="BX293" s="543"/>
      <c r="BY293" s="543"/>
      <c r="BZ293" s="543"/>
      <c r="CA293" s="543"/>
    </row>
    <row r="294" spans="1:79" s="415" customFormat="1" ht="24.75" outlineLevel="1">
      <c r="A294" s="410"/>
      <c r="B294" s="411" t="s">
        <v>1352</v>
      </c>
      <c r="C294" s="412"/>
      <c r="D294" s="413"/>
      <c r="E294" s="414"/>
      <c r="R294" s="420"/>
    </row>
    <row r="295" spans="1:79" s="467" customFormat="1" outlineLevel="1">
      <c r="A295" s="469"/>
      <c r="B295" s="470"/>
      <c r="C295" s="471"/>
      <c r="D295" s="461"/>
      <c r="E295" s="462"/>
      <c r="M295" s="463" t="s">
        <v>197</v>
      </c>
      <c r="N295" s="472" t="s">
        <v>198</v>
      </c>
      <c r="O295" s="463" t="s">
        <v>199</v>
      </c>
      <c r="P295" s="463" t="s">
        <v>200</v>
      </c>
      <c r="Q295" s="463" t="s">
        <v>201</v>
      </c>
      <c r="R295" s="473"/>
    </row>
    <row r="296" spans="1:79" s="487" customFormat="1" ht="12" outlineLevel="1">
      <c r="A296" s="489"/>
      <c r="B296" s="561"/>
      <c r="C296" s="490"/>
      <c r="D296" s="464"/>
      <c r="E296" s="465" t="str">
        <f xml:space="preserve"> Update!E860</f>
        <v>Total Opening RCV - DMMY - nominal (year end prices)</v>
      </c>
      <c r="M296" s="626">
        <f xml:space="preserve"> Update!M860</f>
        <v>0</v>
      </c>
      <c r="N296" s="626">
        <f xml:space="preserve"> Update!N860</f>
        <v>0</v>
      </c>
      <c r="O296" s="626">
        <f xml:space="preserve"> Update!O860</f>
        <v>0</v>
      </c>
      <c r="P296" s="626">
        <f xml:space="preserve"> Update!P860</f>
        <v>0</v>
      </c>
      <c r="Q296" s="626">
        <f xml:space="preserve"> Update!Q860</f>
        <v>0</v>
      </c>
    </row>
    <row r="297" spans="1:79" s="487" customFormat="1" ht="12" outlineLevel="1">
      <c r="A297" s="489"/>
      <c r="B297" s="561"/>
      <c r="C297" s="490"/>
      <c r="D297" s="464" t="s">
        <v>719</v>
      </c>
      <c r="E297" s="465" t="str">
        <f xml:space="preserve"> Update!E861</f>
        <v>Total Indexation - DMMY - nominal (year end prices)</v>
      </c>
      <c r="M297" s="626">
        <f xml:space="preserve"> Update!M861</f>
        <v>0</v>
      </c>
      <c r="N297" s="626">
        <f xml:space="preserve"> Update!N861</f>
        <v>0</v>
      </c>
      <c r="O297" s="626">
        <f xml:space="preserve"> Update!O861</f>
        <v>0</v>
      </c>
      <c r="P297" s="626">
        <f xml:space="preserve"> Update!P861</f>
        <v>0</v>
      </c>
      <c r="Q297" s="626">
        <f xml:space="preserve"> Update!Q861</f>
        <v>0</v>
      </c>
    </row>
    <row r="298" spans="1:79" s="487" customFormat="1" ht="12" outlineLevel="1">
      <c r="A298" s="489"/>
      <c r="B298" s="561"/>
      <c r="C298" s="490"/>
      <c r="D298" s="464" t="s">
        <v>719</v>
      </c>
      <c r="E298" s="465" t="str">
        <f xml:space="preserve"> Update!E862</f>
        <v>Total Non-PAYG totex additions - DMMY - nominal (year end prices)</v>
      </c>
      <c r="M298" s="626">
        <f xml:space="preserve"> Update!M862</f>
        <v>0</v>
      </c>
      <c r="N298" s="626">
        <f xml:space="preserve"> Update!N862</f>
        <v>0</v>
      </c>
      <c r="O298" s="626">
        <f xml:space="preserve"> Update!O862</f>
        <v>0</v>
      </c>
      <c r="P298" s="626">
        <f xml:space="preserve"> Update!P862</f>
        <v>0</v>
      </c>
      <c r="Q298" s="626">
        <f xml:space="preserve"> Update!Q862</f>
        <v>0</v>
      </c>
    </row>
    <row r="299" spans="1:79" s="487" customFormat="1" ht="12" outlineLevel="1">
      <c r="A299" s="489"/>
      <c r="B299" s="561"/>
      <c r="C299" s="490"/>
      <c r="D299" s="464" t="s">
        <v>631</v>
      </c>
      <c r="E299" s="465" t="str">
        <f xml:space="preserve"> Update!E863</f>
        <v>Total RCV run-off - DMMY - nominal (year end prices)</v>
      </c>
      <c r="M299" s="626">
        <f xml:space="preserve"> Update!M863</f>
        <v>0</v>
      </c>
      <c r="N299" s="626">
        <f xml:space="preserve"> Update!N863</f>
        <v>0</v>
      </c>
      <c r="O299" s="626">
        <f xml:space="preserve"> Update!O863</f>
        <v>0</v>
      </c>
      <c r="P299" s="626">
        <f xml:space="preserve"> Update!P863</f>
        <v>0</v>
      </c>
      <c r="Q299" s="626">
        <f xml:space="preserve"> Update!Q863</f>
        <v>0</v>
      </c>
    </row>
    <row r="300" spans="1:79" s="487" customFormat="1" ht="12" outlineLevel="1">
      <c r="A300" s="489"/>
      <c r="B300" s="561"/>
      <c r="C300" s="490"/>
      <c r="D300" s="464" t="s">
        <v>631</v>
      </c>
      <c r="E300" s="465" t="str">
        <f xml:space="preserve"> Update!E864</f>
        <v>Total Other adjustments - DMMY - nominal (year end prices)</v>
      </c>
      <c r="M300" s="626">
        <f xml:space="preserve"> Update!M864</f>
        <v>0</v>
      </c>
      <c r="N300" s="626">
        <f xml:space="preserve"> Update!N864</f>
        <v>0</v>
      </c>
      <c r="O300" s="626">
        <f xml:space="preserve"> Update!O864</f>
        <v>0</v>
      </c>
      <c r="P300" s="626">
        <f xml:space="preserve"> Update!P864</f>
        <v>0</v>
      </c>
      <c r="Q300" s="626">
        <f xml:space="preserve"> Update!Q864</f>
        <v>0</v>
      </c>
    </row>
    <row r="301" spans="1:79" s="487" customFormat="1" ht="12" outlineLevel="1">
      <c r="A301" s="489"/>
      <c r="B301" s="561"/>
      <c r="C301" s="490"/>
      <c r="D301" s="464"/>
      <c r="E301" s="465" t="str">
        <f xml:space="preserve"> Update!E865</f>
        <v>Total Closing RCV - DMMY - nominal (year end prices)</v>
      </c>
      <c r="M301" s="626">
        <f xml:space="preserve"> Update!M865</f>
        <v>0</v>
      </c>
      <c r="N301" s="626">
        <f xml:space="preserve"> Update!N865</f>
        <v>0</v>
      </c>
      <c r="O301" s="626">
        <f xml:space="preserve"> Update!O865</f>
        <v>0</v>
      </c>
      <c r="P301" s="626">
        <f xml:space="preserve"> Update!P865</f>
        <v>0</v>
      </c>
      <c r="Q301" s="626">
        <f xml:space="preserve"> Update!Q865</f>
        <v>0</v>
      </c>
    </row>
    <row r="302" spans="1:79" s="560" customFormat="1" ht="12" outlineLevel="1">
      <c r="A302" s="554"/>
      <c r="B302" s="555"/>
      <c r="C302" s="556"/>
      <c r="D302" s="557"/>
      <c r="E302" s="558"/>
      <c r="F302" s="508"/>
      <c r="G302" s="508"/>
      <c r="H302" s="508"/>
      <c r="I302" s="508"/>
      <c r="J302" s="508"/>
      <c r="K302" s="508"/>
      <c r="L302" s="508"/>
      <c r="M302" s="508"/>
      <c r="N302" s="508"/>
      <c r="O302" s="508"/>
      <c r="P302" s="508"/>
      <c r="Q302" s="508"/>
      <c r="R302" s="559"/>
      <c r="S302" s="508"/>
      <c r="T302" s="508"/>
    </row>
    <row r="303" spans="1:79" s="533" customFormat="1" ht="24.75" outlineLevel="1" collapsed="1">
      <c r="A303" s="410"/>
      <c r="B303" s="411" t="s">
        <v>1353</v>
      </c>
      <c r="C303" s="412"/>
      <c r="D303" s="413"/>
      <c r="E303" s="414"/>
      <c r="F303" s="531"/>
      <c r="G303" s="531"/>
      <c r="H303" s="531"/>
      <c r="I303" s="531"/>
      <c r="J303" s="531"/>
      <c r="K303" s="531"/>
      <c r="L303" s="531"/>
      <c r="M303" s="531"/>
      <c r="N303" s="531"/>
      <c r="O303" s="531"/>
      <c r="P303" s="531"/>
      <c r="Q303" s="531"/>
      <c r="R303" s="532"/>
      <c r="S303" s="531"/>
      <c r="T303" s="531"/>
    </row>
    <row r="304" spans="1:79" s="415" customFormat="1" ht="24.75" hidden="1" outlineLevel="2">
      <c r="A304" s="410"/>
      <c r="B304" s="411" t="s">
        <v>1354</v>
      </c>
      <c r="C304" s="412"/>
      <c r="D304" s="413"/>
      <c r="E304" s="414"/>
      <c r="R304" s="420"/>
    </row>
    <row r="305" spans="1:20" s="467" customFormat="1" hidden="1" outlineLevel="2">
      <c r="A305" s="469"/>
      <c r="B305" s="470"/>
      <c r="C305" s="471"/>
      <c r="D305" s="461"/>
      <c r="E305" s="462"/>
      <c r="M305" s="463" t="s">
        <v>197</v>
      </c>
      <c r="N305" s="472" t="s">
        <v>198</v>
      </c>
      <c r="O305" s="463" t="s">
        <v>199</v>
      </c>
      <c r="P305" s="463" t="s">
        <v>200</v>
      </c>
      <c r="Q305" s="463" t="s">
        <v>201</v>
      </c>
      <c r="R305" s="473"/>
    </row>
    <row r="306" spans="1:20" s="468" customFormat="1" ht="12" hidden="1" outlineLevel="2">
      <c r="A306" s="474"/>
      <c r="B306" s="475"/>
      <c r="C306" s="476"/>
      <c r="D306" s="477"/>
      <c r="E306" s="478" t="s">
        <v>1416</v>
      </c>
      <c r="F306" s="479"/>
      <c r="G306" s="479"/>
      <c r="H306" s="479"/>
      <c r="I306" s="479"/>
      <c r="J306" s="479"/>
      <c r="K306" s="479"/>
      <c r="L306" s="479"/>
      <c r="M306" s="480">
        <f xml:space="preserve"> Update!M843</f>
        <v>0</v>
      </c>
      <c r="N306" s="480">
        <f xml:space="preserve"> Update!N843</f>
        <v>0</v>
      </c>
      <c r="O306" s="480">
        <f xml:space="preserve"> Update!O843</f>
        <v>0</v>
      </c>
      <c r="P306" s="480">
        <f xml:space="preserve"> Update!P843</f>
        <v>0</v>
      </c>
      <c r="Q306" s="480">
        <f xml:space="preserve"> Update!Q843</f>
        <v>0</v>
      </c>
      <c r="R306" s="466"/>
      <c r="S306" s="481"/>
      <c r="T306" s="481"/>
    </row>
    <row r="307" spans="1:20" s="487" customFormat="1" ht="12" hidden="1" outlineLevel="2">
      <c r="A307" s="421"/>
      <c r="B307" s="422"/>
      <c r="C307" s="627"/>
      <c r="D307" s="464" t="s">
        <v>719</v>
      </c>
      <c r="E307" s="465" t="s">
        <v>1417</v>
      </c>
      <c r="F307" s="628"/>
      <c r="G307" s="628"/>
      <c r="H307" s="628"/>
      <c r="I307" s="628"/>
      <c r="J307" s="628"/>
      <c r="K307" s="628"/>
      <c r="L307" s="628"/>
      <c r="M307" s="629">
        <f xml:space="preserve"> Update!M844</f>
        <v>0</v>
      </c>
      <c r="N307" s="629">
        <f xml:space="preserve"> Update!N844</f>
        <v>0</v>
      </c>
      <c r="O307" s="629">
        <f xml:space="preserve"> Update!O844</f>
        <v>0</v>
      </c>
      <c r="P307" s="629">
        <f xml:space="preserve"> Update!P844</f>
        <v>0</v>
      </c>
      <c r="Q307" s="629">
        <f xml:space="preserve"> Update!Q844</f>
        <v>0</v>
      </c>
      <c r="R307" s="466"/>
      <c r="S307" s="466"/>
      <c r="T307" s="466"/>
    </row>
    <row r="308" spans="1:20" s="468" customFormat="1" ht="12" hidden="1" outlineLevel="2">
      <c r="A308" s="474"/>
      <c r="B308" s="475"/>
      <c r="C308" s="476"/>
      <c r="D308" s="477" t="s">
        <v>631</v>
      </c>
      <c r="E308" s="480" t="s">
        <v>1418</v>
      </c>
      <c r="F308" s="479"/>
      <c r="G308" s="479"/>
      <c r="H308" s="479"/>
      <c r="I308" s="479"/>
      <c r="J308" s="479"/>
      <c r="K308" s="479"/>
      <c r="L308" s="479"/>
      <c r="M308" s="480">
        <f xml:space="preserve"> Update!M845</f>
        <v>0</v>
      </c>
      <c r="N308" s="480">
        <f xml:space="preserve"> Update!N845</f>
        <v>0</v>
      </c>
      <c r="O308" s="480">
        <f xml:space="preserve"> Update!O845</f>
        <v>0</v>
      </c>
      <c r="P308" s="480">
        <f xml:space="preserve"> Update!P845</f>
        <v>0</v>
      </c>
      <c r="Q308" s="480">
        <f xml:space="preserve"> Update!Q845</f>
        <v>0</v>
      </c>
      <c r="R308" s="466"/>
      <c r="S308" s="481"/>
      <c r="T308" s="481"/>
    </row>
    <row r="309" spans="1:20" s="468" customFormat="1" ht="12" hidden="1" outlineLevel="2">
      <c r="A309" s="474"/>
      <c r="B309" s="475"/>
      <c r="C309" s="476"/>
      <c r="D309" s="482"/>
      <c r="E309" s="480" t="s">
        <v>1216</v>
      </c>
      <c r="F309" s="479"/>
      <c r="G309" s="479"/>
      <c r="H309" s="479"/>
      <c r="I309" s="479"/>
      <c r="J309" s="479"/>
      <c r="K309" s="479"/>
      <c r="L309" s="479"/>
      <c r="M309" s="480">
        <f xml:space="preserve"> Update!M846</f>
        <v>0</v>
      </c>
      <c r="N309" s="480">
        <f xml:space="preserve"> Update!N846</f>
        <v>0</v>
      </c>
      <c r="O309" s="480">
        <f xml:space="preserve"> Update!O846</f>
        <v>0</v>
      </c>
      <c r="P309" s="480">
        <f xml:space="preserve"> Update!P846</f>
        <v>0</v>
      </c>
      <c r="Q309" s="480">
        <f xml:space="preserve"> Update!Q846</f>
        <v>0</v>
      </c>
      <c r="R309" s="466"/>
      <c r="S309" s="481"/>
      <c r="T309" s="481"/>
    </row>
    <row r="310" spans="1:20" s="468" customFormat="1" ht="12" hidden="1" outlineLevel="2">
      <c r="A310" s="546"/>
      <c r="B310" s="547"/>
      <c r="C310" s="548"/>
      <c r="D310" s="549"/>
      <c r="E310" s="537"/>
      <c r="F310" s="550"/>
      <c r="G310" s="550"/>
      <c r="H310" s="550"/>
      <c r="I310" s="551"/>
      <c r="J310" s="550"/>
      <c r="K310" s="550"/>
      <c r="L310" s="550"/>
      <c r="M310" s="550"/>
      <c r="N310" s="550"/>
      <c r="O310" s="550"/>
      <c r="P310" s="550"/>
      <c r="Q310" s="550"/>
      <c r="R310" s="552"/>
      <c r="S310" s="550"/>
      <c r="T310" s="550"/>
    </row>
    <row r="311" spans="1:20" s="415" customFormat="1" ht="24.75" hidden="1" outlineLevel="2">
      <c r="A311" s="410"/>
      <c r="B311" s="411" t="s">
        <v>1355</v>
      </c>
      <c r="C311" s="412"/>
      <c r="D311" s="413"/>
      <c r="E311" s="414"/>
      <c r="R311" s="420"/>
    </row>
    <row r="312" spans="1:20" s="467" customFormat="1" hidden="1" outlineLevel="2">
      <c r="A312" s="469"/>
      <c r="B312" s="470"/>
      <c r="C312" s="471"/>
      <c r="D312" s="461"/>
      <c r="E312" s="462"/>
      <c r="M312" s="463" t="s">
        <v>197</v>
      </c>
      <c r="N312" s="472" t="s">
        <v>198</v>
      </c>
      <c r="O312" s="463" t="s">
        <v>199</v>
      </c>
      <c r="P312" s="463" t="s">
        <v>200</v>
      </c>
      <c r="Q312" s="463" t="s">
        <v>201</v>
      </c>
      <c r="R312" s="473"/>
    </row>
    <row r="313" spans="1:20" s="468" customFormat="1" ht="12" hidden="1" outlineLevel="2">
      <c r="A313" s="483"/>
      <c r="B313" s="484"/>
      <c r="C313" s="485"/>
      <c r="D313" s="477"/>
      <c r="E313" s="478" t="s">
        <v>1419</v>
      </c>
      <c r="F313" s="486"/>
      <c r="G313" s="486"/>
      <c r="H313" s="486"/>
      <c r="I313" s="486"/>
      <c r="J313" s="486"/>
      <c r="K313" s="486"/>
      <c r="L313" s="486"/>
      <c r="M313" s="480">
        <f xml:space="preserve"> Update!M848</f>
        <v>0</v>
      </c>
      <c r="N313" s="480">
        <f xml:space="preserve"> Update!N848</f>
        <v>0</v>
      </c>
      <c r="O313" s="480">
        <f xml:space="preserve"> Update!O848</f>
        <v>0</v>
      </c>
      <c r="P313" s="480">
        <f xml:space="preserve"> Update!P848</f>
        <v>0</v>
      </c>
      <c r="Q313" s="480">
        <f xml:space="preserve"> Update!Q848</f>
        <v>0</v>
      </c>
      <c r="R313" s="487"/>
    </row>
    <row r="314" spans="1:20" s="487" customFormat="1" ht="12" hidden="1" outlineLevel="2">
      <c r="A314" s="489"/>
      <c r="B314" s="561"/>
      <c r="C314" s="490"/>
      <c r="D314" s="464" t="s">
        <v>719</v>
      </c>
      <c r="E314" s="465" t="s">
        <v>1420</v>
      </c>
      <c r="F314" s="638"/>
      <c r="G314" s="638"/>
      <c r="H314" s="638"/>
      <c r="I314" s="638"/>
      <c r="J314" s="638"/>
      <c r="K314" s="638"/>
      <c r="L314" s="638"/>
      <c r="M314" s="629">
        <f xml:space="preserve"> Update!M849</f>
        <v>0</v>
      </c>
      <c r="N314" s="629">
        <f xml:space="preserve"> Update!N849</f>
        <v>0</v>
      </c>
      <c r="O314" s="629">
        <f xml:space="preserve"> Update!O849</f>
        <v>0</v>
      </c>
      <c r="P314" s="629">
        <f xml:space="preserve"> Update!P849</f>
        <v>0</v>
      </c>
      <c r="Q314" s="629">
        <f xml:space="preserve"> Update!Q849</f>
        <v>0</v>
      </c>
    </row>
    <row r="315" spans="1:20" s="468" customFormat="1" ht="12" hidden="1" outlineLevel="2">
      <c r="A315" s="483"/>
      <c r="B315" s="484"/>
      <c r="C315" s="485"/>
      <c r="D315" s="477" t="s">
        <v>631</v>
      </c>
      <c r="E315" s="478" t="s">
        <v>1421</v>
      </c>
      <c r="F315" s="486"/>
      <c r="G315" s="486"/>
      <c r="H315" s="486"/>
      <c r="I315" s="486"/>
      <c r="J315" s="486"/>
      <c r="K315" s="486"/>
      <c r="L315" s="486"/>
      <c r="M315" s="480">
        <f xml:space="preserve"> Update!M850</f>
        <v>0</v>
      </c>
      <c r="N315" s="480">
        <f xml:space="preserve"> Update!N850</f>
        <v>0</v>
      </c>
      <c r="O315" s="480">
        <f xml:space="preserve"> Update!O850</f>
        <v>0</v>
      </c>
      <c r="P315" s="480">
        <f xml:space="preserve"> Update!P850</f>
        <v>0</v>
      </c>
      <c r="Q315" s="480">
        <f xml:space="preserve"> Update!Q850</f>
        <v>0</v>
      </c>
      <c r="R315" s="487"/>
    </row>
    <row r="316" spans="1:20" s="468" customFormat="1" ht="12" hidden="1" outlineLevel="2">
      <c r="A316" s="483"/>
      <c r="B316" s="484"/>
      <c r="C316" s="485"/>
      <c r="D316" s="477" t="s">
        <v>631</v>
      </c>
      <c r="E316" s="478" t="s">
        <v>1422</v>
      </c>
      <c r="F316" s="486"/>
      <c r="G316" s="486"/>
      <c r="H316" s="486"/>
      <c r="I316" s="486"/>
      <c r="J316" s="486"/>
      <c r="K316" s="486"/>
      <c r="L316" s="486"/>
      <c r="M316" s="480">
        <f xml:space="preserve"> Update!M851</f>
        <v>0</v>
      </c>
      <c r="N316" s="480">
        <f xml:space="preserve"> Update!N851</f>
        <v>0</v>
      </c>
      <c r="O316" s="480">
        <f xml:space="preserve"> Update!O851</f>
        <v>0</v>
      </c>
      <c r="P316" s="480">
        <f xml:space="preserve"> Update!P851</f>
        <v>0</v>
      </c>
      <c r="Q316" s="480">
        <f xml:space="preserve"> Update!Q851</f>
        <v>0</v>
      </c>
      <c r="R316" s="487"/>
    </row>
    <row r="317" spans="1:20" s="468" customFormat="1" ht="12" hidden="1" outlineLevel="2">
      <c r="A317" s="483"/>
      <c r="B317" s="484"/>
      <c r="C317" s="485"/>
      <c r="D317" s="477"/>
      <c r="E317" s="478" t="s">
        <v>1221</v>
      </c>
      <c r="F317" s="486"/>
      <c r="G317" s="486"/>
      <c r="H317" s="486"/>
      <c r="I317" s="486"/>
      <c r="J317" s="486"/>
      <c r="K317" s="486"/>
      <c r="L317" s="486"/>
      <c r="M317" s="480">
        <f xml:space="preserve"> Update!M852</f>
        <v>0</v>
      </c>
      <c r="N317" s="480">
        <f xml:space="preserve"> Update!N852</f>
        <v>0</v>
      </c>
      <c r="O317" s="480">
        <f xml:space="preserve"> Update!O852</f>
        <v>0</v>
      </c>
      <c r="P317" s="480">
        <f xml:space="preserve"> Update!P852</f>
        <v>0</v>
      </c>
      <c r="Q317" s="480">
        <f xml:space="preserve"> Update!Q852</f>
        <v>0</v>
      </c>
      <c r="R317" s="487"/>
    </row>
    <row r="318" spans="1:20" s="468" customFormat="1" ht="12" hidden="1" outlineLevel="2">
      <c r="A318" s="483"/>
      <c r="B318" s="484"/>
      <c r="C318" s="485"/>
      <c r="D318" s="536"/>
      <c r="E318" s="537"/>
      <c r="R318" s="487"/>
    </row>
    <row r="319" spans="1:20" s="415" customFormat="1" ht="24.75" hidden="1" outlineLevel="2">
      <c r="A319" s="410"/>
      <c r="B319" s="411" t="s">
        <v>1356</v>
      </c>
      <c r="C319" s="412"/>
      <c r="D319" s="413"/>
      <c r="E319" s="414"/>
      <c r="R319" s="420"/>
    </row>
    <row r="320" spans="1:20" s="467" customFormat="1" hidden="1" outlineLevel="2">
      <c r="A320" s="469"/>
      <c r="B320" s="470"/>
      <c r="C320" s="471"/>
      <c r="D320" s="461"/>
      <c r="E320" s="462"/>
      <c r="M320" s="463" t="s">
        <v>197</v>
      </c>
      <c r="N320" s="472" t="s">
        <v>198</v>
      </c>
      <c r="O320" s="463" t="s">
        <v>199</v>
      </c>
      <c r="P320" s="463" t="s">
        <v>200</v>
      </c>
      <c r="Q320" s="463" t="s">
        <v>201</v>
      </c>
      <c r="R320" s="473"/>
    </row>
    <row r="321" spans="1:18" s="468" customFormat="1" ht="12" hidden="1" outlineLevel="2">
      <c r="A321" s="483"/>
      <c r="B321" s="484"/>
      <c r="C321" s="485"/>
      <c r="D321" s="477"/>
      <c r="E321" s="478" t="s">
        <v>1423</v>
      </c>
      <c r="F321" s="486"/>
      <c r="G321" s="486"/>
      <c r="H321" s="486"/>
      <c r="I321" s="486"/>
      <c r="J321" s="486"/>
      <c r="K321" s="486"/>
      <c r="L321" s="486"/>
      <c r="M321" s="480">
        <f xml:space="preserve"> Update!M854</f>
        <v>0</v>
      </c>
      <c r="N321" s="480">
        <f xml:space="preserve"> Update!N854</f>
        <v>0</v>
      </c>
      <c r="O321" s="480">
        <f xml:space="preserve"> Update!O854</f>
        <v>0</v>
      </c>
      <c r="P321" s="480">
        <f xml:space="preserve"> Update!P854</f>
        <v>0</v>
      </c>
      <c r="Q321" s="480">
        <f xml:space="preserve"> Update!Q854</f>
        <v>0</v>
      </c>
      <c r="R321" s="487"/>
    </row>
    <row r="322" spans="1:18" s="487" customFormat="1" ht="12" hidden="1" outlineLevel="2">
      <c r="A322" s="489"/>
      <c r="B322" s="561"/>
      <c r="C322" s="490"/>
      <c r="D322" s="464" t="s">
        <v>719</v>
      </c>
      <c r="E322" s="465" t="s">
        <v>1424</v>
      </c>
      <c r="F322" s="638"/>
      <c r="G322" s="638"/>
      <c r="H322" s="638"/>
      <c r="I322" s="638"/>
      <c r="J322" s="638"/>
      <c r="K322" s="638"/>
      <c r="L322" s="638"/>
      <c r="M322" s="629">
        <f xml:space="preserve"> Update!M855</f>
        <v>0</v>
      </c>
      <c r="N322" s="629">
        <f xml:space="preserve"> Update!N855</f>
        <v>0</v>
      </c>
      <c r="O322" s="629">
        <f xml:space="preserve"> Update!O855</f>
        <v>0</v>
      </c>
      <c r="P322" s="629">
        <f xml:space="preserve"> Update!P855</f>
        <v>0</v>
      </c>
      <c r="Q322" s="629">
        <f xml:space="preserve"> Update!Q855</f>
        <v>0</v>
      </c>
    </row>
    <row r="323" spans="1:18" s="468" customFormat="1" ht="12" hidden="1" outlineLevel="2">
      <c r="A323" s="483"/>
      <c r="B323" s="484"/>
      <c r="C323" s="485"/>
      <c r="D323" s="477" t="s">
        <v>719</v>
      </c>
      <c r="E323" s="478" t="s">
        <v>1425</v>
      </c>
      <c r="F323" s="486"/>
      <c r="G323" s="486"/>
      <c r="H323" s="486"/>
      <c r="I323" s="486"/>
      <c r="J323" s="486"/>
      <c r="K323" s="486"/>
      <c r="L323" s="486"/>
      <c r="M323" s="480">
        <f xml:space="preserve"> Update!M856</f>
        <v>0</v>
      </c>
      <c r="N323" s="480">
        <f xml:space="preserve"> Update!N856</f>
        <v>0</v>
      </c>
      <c r="O323" s="480">
        <f xml:space="preserve"> Update!O856</f>
        <v>0</v>
      </c>
      <c r="P323" s="480">
        <f xml:space="preserve"> Update!P856</f>
        <v>0</v>
      </c>
      <c r="Q323" s="480">
        <f xml:space="preserve"> Update!Q856</f>
        <v>0</v>
      </c>
      <c r="R323" s="487"/>
    </row>
    <row r="324" spans="1:18" s="468" customFormat="1" ht="12" hidden="1" outlineLevel="2">
      <c r="A324" s="483"/>
      <c r="B324" s="484"/>
      <c r="C324" s="485"/>
      <c r="D324" s="477" t="s">
        <v>631</v>
      </c>
      <c r="E324" s="478" t="s">
        <v>1426</v>
      </c>
      <c r="F324" s="486"/>
      <c r="G324" s="486"/>
      <c r="H324" s="486"/>
      <c r="I324" s="486"/>
      <c r="J324" s="486"/>
      <c r="K324" s="486"/>
      <c r="L324" s="486"/>
      <c r="M324" s="480">
        <f xml:space="preserve"> Update!M857</f>
        <v>0</v>
      </c>
      <c r="N324" s="480">
        <f xml:space="preserve"> Update!N857</f>
        <v>0</v>
      </c>
      <c r="O324" s="480">
        <f xml:space="preserve"> Update!O857</f>
        <v>0</v>
      </c>
      <c r="P324" s="480">
        <f xml:space="preserve"> Update!P857</f>
        <v>0</v>
      </c>
      <c r="Q324" s="480">
        <f xml:space="preserve"> Update!Q857</f>
        <v>0</v>
      </c>
      <c r="R324" s="487"/>
    </row>
    <row r="325" spans="1:18" s="468" customFormat="1" ht="12" hidden="1" outlineLevel="2">
      <c r="A325" s="483"/>
      <c r="B325" s="484"/>
      <c r="C325" s="485"/>
      <c r="D325" s="477"/>
      <c r="E325" s="478" t="s">
        <v>1225</v>
      </c>
      <c r="F325" s="486"/>
      <c r="G325" s="486"/>
      <c r="H325" s="486"/>
      <c r="I325" s="486"/>
      <c r="J325" s="486"/>
      <c r="K325" s="486"/>
      <c r="L325" s="486"/>
      <c r="M325" s="480">
        <f xml:space="preserve"> Update!M858</f>
        <v>0</v>
      </c>
      <c r="N325" s="480">
        <f xml:space="preserve"> Update!N858</f>
        <v>0</v>
      </c>
      <c r="O325" s="480">
        <f xml:space="preserve"> Update!O858</f>
        <v>0</v>
      </c>
      <c r="P325" s="480">
        <f xml:space="preserve"> Update!P858</f>
        <v>0</v>
      </c>
      <c r="Q325" s="480">
        <f xml:space="preserve"> Update!Q858</f>
        <v>0</v>
      </c>
      <c r="R325" s="487"/>
    </row>
    <row r="326" spans="1:18" s="468" customFormat="1" ht="12" outlineLevel="1">
      <c r="A326" s="483"/>
      <c r="B326" s="484"/>
      <c r="C326" s="485"/>
      <c r="D326" s="536"/>
      <c r="E326" s="537"/>
      <c r="R326" s="487"/>
    </row>
    <row r="327" spans="1:18" s="415" customFormat="1" ht="24.75" outlineLevel="1" collapsed="1">
      <c r="A327" s="410"/>
      <c r="B327" s="411" t="s">
        <v>1357</v>
      </c>
      <c r="C327" s="412"/>
      <c r="D327" s="413"/>
      <c r="E327" s="414"/>
      <c r="R327" s="420"/>
    </row>
    <row r="328" spans="1:18" s="467" customFormat="1" hidden="1" outlineLevel="2">
      <c r="A328" s="469"/>
      <c r="B328" s="470"/>
      <c r="C328" s="471"/>
      <c r="D328" s="461"/>
      <c r="E328" s="462"/>
      <c r="M328" s="463" t="s">
        <v>197</v>
      </c>
      <c r="N328" s="472" t="s">
        <v>198</v>
      </c>
      <c r="O328" s="463" t="s">
        <v>199</v>
      </c>
      <c r="P328" s="463" t="s">
        <v>200</v>
      </c>
      <c r="Q328" s="463" t="s">
        <v>201</v>
      </c>
      <c r="R328" s="473"/>
    </row>
    <row r="329" spans="1:18" s="468" customFormat="1" ht="12" hidden="1" outlineLevel="2">
      <c r="A329" s="483"/>
      <c r="B329" s="484"/>
      <c r="C329" s="485"/>
      <c r="D329" s="477"/>
      <c r="E329" s="478" t="s">
        <v>1232</v>
      </c>
      <c r="F329" s="486"/>
      <c r="G329" s="486"/>
      <c r="H329" s="486"/>
      <c r="I329" s="486"/>
      <c r="J329" s="486"/>
      <c r="K329" s="486"/>
      <c r="L329" s="486"/>
      <c r="M329" s="480">
        <f xml:space="preserve"> Update!M867</f>
        <v>0</v>
      </c>
      <c r="N329" s="480">
        <f xml:space="preserve"> Update!N867</f>
        <v>0</v>
      </c>
      <c r="O329" s="480">
        <f xml:space="preserve"> Update!O867</f>
        <v>0</v>
      </c>
      <c r="P329" s="480">
        <f xml:space="preserve"> Update!P867</f>
        <v>0</v>
      </c>
      <c r="Q329" s="480">
        <f xml:space="preserve"> Update!Q867</f>
        <v>0</v>
      </c>
      <c r="R329" s="487"/>
    </row>
    <row r="330" spans="1:18" s="468" customFormat="1" ht="12" hidden="1" outlineLevel="2">
      <c r="A330" s="483"/>
      <c r="B330" s="484"/>
      <c r="C330" s="485"/>
      <c r="D330" s="477"/>
      <c r="E330" s="478" t="s">
        <v>1233</v>
      </c>
      <c r="F330" s="486"/>
      <c r="G330" s="486"/>
      <c r="H330" s="486"/>
      <c r="I330" s="486"/>
      <c r="J330" s="486"/>
      <c r="K330" s="486"/>
      <c r="L330" s="486"/>
      <c r="M330" s="480">
        <f xml:space="preserve"> Update!M868</f>
        <v>0</v>
      </c>
      <c r="N330" s="480">
        <f xml:space="preserve"> Update!N868</f>
        <v>0</v>
      </c>
      <c r="O330" s="480">
        <f xml:space="preserve"> Update!O868</f>
        <v>0</v>
      </c>
      <c r="P330" s="480">
        <f xml:space="preserve"> Update!P868</f>
        <v>0</v>
      </c>
      <c r="Q330" s="480">
        <f xml:space="preserve"> Update!Q868</f>
        <v>0</v>
      </c>
      <c r="R330" s="487"/>
    </row>
    <row r="331" spans="1:18" s="468" customFormat="1" ht="12" hidden="1" outlineLevel="2">
      <c r="A331" s="483"/>
      <c r="B331" s="484"/>
      <c r="C331" s="485"/>
      <c r="D331" s="477"/>
      <c r="E331" s="478" t="s">
        <v>1234</v>
      </c>
      <c r="F331" s="486"/>
      <c r="G331" s="486"/>
      <c r="H331" s="486"/>
      <c r="I331" s="486"/>
      <c r="J331" s="486"/>
      <c r="K331" s="486"/>
      <c r="L331" s="486"/>
      <c r="M331" s="480">
        <f xml:space="preserve"> Update!M869</f>
        <v>0</v>
      </c>
      <c r="N331" s="480">
        <f xml:space="preserve"> Update!N869</f>
        <v>0</v>
      </c>
      <c r="O331" s="480">
        <f xml:space="preserve"> Update!O869</f>
        <v>0</v>
      </c>
      <c r="P331" s="480">
        <f xml:space="preserve"> Update!P869</f>
        <v>0</v>
      </c>
      <c r="Q331" s="480">
        <f xml:space="preserve"> Update!Q869</f>
        <v>0</v>
      </c>
      <c r="R331" s="487"/>
    </row>
    <row r="332" spans="1:18" s="468" customFormat="1" ht="12" hidden="1" outlineLevel="2">
      <c r="A332" s="483"/>
      <c r="B332" s="484"/>
      <c r="C332" s="485"/>
      <c r="D332" s="477"/>
      <c r="E332" s="478" t="s">
        <v>1235</v>
      </c>
      <c r="F332" s="486"/>
      <c r="G332" s="486"/>
      <c r="H332" s="486"/>
      <c r="I332" s="486"/>
      <c r="J332" s="486"/>
      <c r="K332" s="486"/>
      <c r="L332" s="486"/>
      <c r="M332" s="480">
        <f xml:space="preserve"> Update!M870</f>
        <v>0</v>
      </c>
      <c r="N332" s="480">
        <f xml:space="preserve"> Update!N870</f>
        <v>0</v>
      </c>
      <c r="O332" s="480">
        <f xml:space="preserve"> Update!O870</f>
        <v>0</v>
      </c>
      <c r="P332" s="480">
        <f xml:space="preserve"> Update!P870</f>
        <v>0</v>
      </c>
      <c r="Q332" s="480">
        <f xml:space="preserve"> Update!Q870</f>
        <v>0</v>
      </c>
      <c r="R332" s="487"/>
    </row>
    <row r="333" spans="1:18" s="496" customFormat="1" ht="12" outlineLevel="1">
      <c r="A333" s="483"/>
      <c r="B333" s="484"/>
      <c r="C333" s="485"/>
      <c r="D333" s="536"/>
      <c r="E333" s="537"/>
      <c r="R333" s="494"/>
    </row>
    <row r="334" spans="1:18" s="415" customFormat="1" ht="24.75" outlineLevel="1" collapsed="1">
      <c r="A334" s="410"/>
      <c r="B334" s="411" t="s">
        <v>1358</v>
      </c>
      <c r="C334" s="412"/>
      <c r="D334" s="413"/>
      <c r="E334" s="414"/>
      <c r="R334" s="420"/>
    </row>
    <row r="335" spans="1:18" s="467" customFormat="1" hidden="1" outlineLevel="2">
      <c r="A335" s="469"/>
      <c r="B335" s="470"/>
      <c r="C335" s="471"/>
      <c r="D335" s="461"/>
      <c r="E335" s="462"/>
      <c r="M335" s="463" t="s">
        <v>197</v>
      </c>
      <c r="N335" s="472" t="s">
        <v>198</v>
      </c>
      <c r="O335" s="463" t="s">
        <v>199</v>
      </c>
      <c r="P335" s="463" t="s">
        <v>200</v>
      </c>
      <c r="Q335" s="463" t="s">
        <v>201</v>
      </c>
      <c r="R335" s="473"/>
    </row>
    <row r="336" spans="1:18" s="494" customFormat="1" ht="12" hidden="1" outlineLevel="2">
      <c r="A336" s="489"/>
      <c r="B336" s="484"/>
      <c r="C336" s="490"/>
      <c r="D336" s="464"/>
      <c r="E336" s="465" t="s">
        <v>600</v>
      </c>
      <c r="F336" s="491"/>
      <c r="G336" s="491"/>
      <c r="H336" s="491"/>
      <c r="I336" s="491"/>
      <c r="J336" s="492"/>
      <c r="K336" s="492"/>
      <c r="L336" s="492"/>
      <c r="M336" s="493">
        <f xml:space="preserve"> Inp!M$206</f>
        <v>0.4</v>
      </c>
      <c r="N336" s="493">
        <f xml:space="preserve"> Inp!N$206</f>
        <v>0.4</v>
      </c>
      <c r="O336" s="493">
        <f xml:space="preserve"> Inp!O$206</f>
        <v>0.4</v>
      </c>
      <c r="P336" s="493">
        <f xml:space="preserve"> Inp!P$206</f>
        <v>0.4</v>
      </c>
      <c r="Q336" s="493">
        <f xml:space="preserve"> Inp!Q$206</f>
        <v>0.4</v>
      </c>
    </row>
    <row r="337" spans="1:18" s="496" customFormat="1" ht="12" hidden="1" outlineLevel="2">
      <c r="A337" s="483"/>
      <c r="B337" s="484"/>
      <c r="C337" s="485"/>
      <c r="D337" s="477"/>
      <c r="E337" s="495" t="s">
        <v>1245</v>
      </c>
      <c r="F337" s="486"/>
      <c r="G337" s="486"/>
      <c r="H337" s="486"/>
      <c r="I337" s="486"/>
      <c r="J337" s="486"/>
      <c r="K337" s="486"/>
      <c r="L337" s="486"/>
      <c r="M337" s="480">
        <f xml:space="preserve"> Update!M895</f>
        <v>0</v>
      </c>
      <c r="N337" s="480">
        <f xml:space="preserve"> Update!N895</f>
        <v>0</v>
      </c>
      <c r="O337" s="480">
        <f xml:space="preserve"> Update!O895</f>
        <v>0</v>
      </c>
      <c r="P337" s="480">
        <f xml:space="preserve"> Update!P895</f>
        <v>0</v>
      </c>
      <c r="Q337" s="480">
        <f xml:space="preserve"> Update!Q895</f>
        <v>0</v>
      </c>
      <c r="R337" s="494"/>
    </row>
    <row r="338" spans="1:18" s="496" customFormat="1" ht="12" outlineLevel="1">
      <c r="A338" s="483"/>
      <c r="B338" s="484"/>
      <c r="C338" s="485"/>
      <c r="D338" s="536"/>
      <c r="E338" s="537"/>
      <c r="F338" s="537"/>
      <c r="G338" s="537"/>
      <c r="H338" s="537"/>
      <c r="I338" s="537"/>
      <c r="J338" s="537"/>
      <c r="K338" s="537"/>
      <c r="L338" s="537"/>
      <c r="M338" s="537"/>
      <c r="N338" s="537"/>
      <c r="O338" s="537"/>
      <c r="P338" s="537"/>
      <c r="Q338" s="537"/>
      <c r="R338" s="494"/>
    </row>
    <row r="339" spans="1:18" s="415" customFormat="1" ht="24.75" outlineLevel="1" collapsed="1">
      <c r="A339" s="410"/>
      <c r="B339" s="411" t="s">
        <v>1359</v>
      </c>
      <c r="C339" s="412"/>
      <c r="D339" s="413"/>
      <c r="E339" s="414"/>
      <c r="R339" s="420"/>
    </row>
    <row r="340" spans="1:18" s="467" customFormat="1" hidden="1" outlineLevel="2">
      <c r="A340" s="469"/>
      <c r="B340" s="470"/>
      <c r="C340" s="471"/>
      <c r="D340" s="461"/>
      <c r="E340" s="462"/>
      <c r="M340" s="463" t="s">
        <v>197</v>
      </c>
      <c r="N340" s="472" t="s">
        <v>198</v>
      </c>
      <c r="O340" s="463" t="s">
        <v>199</v>
      </c>
      <c r="P340" s="463" t="s">
        <v>200</v>
      </c>
      <c r="Q340" s="463" t="s">
        <v>201</v>
      </c>
      <c r="R340" s="473"/>
    </row>
    <row r="341" spans="1:18" s="494" customFormat="1" ht="12" hidden="1" outlineLevel="2">
      <c r="A341" s="489"/>
      <c r="B341" s="484"/>
      <c r="C341" s="490"/>
      <c r="D341" s="464"/>
      <c r="E341" s="465" t="s">
        <v>605</v>
      </c>
      <c r="F341" s="491"/>
      <c r="G341" s="491"/>
      <c r="H341" s="491"/>
      <c r="I341" s="491"/>
      <c r="J341" s="492"/>
      <c r="K341" s="492"/>
      <c r="L341" s="492"/>
      <c r="M341" s="493">
        <f xml:space="preserve"> Inp!M$214</f>
        <v>0.33494999999999997</v>
      </c>
      <c r="N341" s="493">
        <f xml:space="preserve"> Inp!N$214</f>
        <v>0</v>
      </c>
      <c r="O341" s="493">
        <f xml:space="preserve"> Inp!O$214</f>
        <v>0</v>
      </c>
      <c r="P341" s="493">
        <f xml:space="preserve"> Inp!P$214</f>
        <v>0</v>
      </c>
      <c r="Q341" s="493">
        <f xml:space="preserve"> Inp!Q$214</f>
        <v>0</v>
      </c>
    </row>
    <row r="342" spans="1:18" s="496" customFormat="1" ht="12" hidden="1" outlineLevel="2">
      <c r="A342" s="483"/>
      <c r="B342" s="484"/>
      <c r="C342" s="485"/>
      <c r="D342" s="477"/>
      <c r="E342" s="478" t="s">
        <v>1247</v>
      </c>
      <c r="F342" s="486"/>
      <c r="G342" s="486"/>
      <c r="H342" s="486"/>
      <c r="I342" s="486"/>
      <c r="J342" s="486"/>
      <c r="K342" s="486"/>
      <c r="L342" s="486"/>
      <c r="M342" s="480">
        <f xml:space="preserve"> Update!M903</f>
        <v>0</v>
      </c>
      <c r="N342" s="480">
        <f xml:space="preserve"> Update!N903</f>
        <v>0</v>
      </c>
      <c r="O342" s="480">
        <f xml:space="preserve"> Update!O903</f>
        <v>0</v>
      </c>
      <c r="P342" s="480">
        <f xml:space="preserve"> Update!P903</f>
        <v>0</v>
      </c>
      <c r="Q342" s="480">
        <f xml:space="preserve"> Update!Q903</f>
        <v>0</v>
      </c>
      <c r="R342" s="494"/>
    </row>
    <row r="343" spans="1:18" s="496" customFormat="1" ht="12" outlineLevel="1">
      <c r="A343" s="483"/>
      <c r="B343" s="484"/>
      <c r="C343" s="485"/>
      <c r="D343" s="534"/>
      <c r="E343" s="535"/>
      <c r="F343" s="486"/>
      <c r="G343" s="486"/>
      <c r="H343" s="486"/>
      <c r="I343" s="486"/>
      <c r="J343" s="486"/>
      <c r="K343" s="486"/>
      <c r="L343" s="486"/>
      <c r="M343" s="479"/>
      <c r="N343" s="479"/>
      <c r="O343" s="479"/>
      <c r="P343" s="479"/>
      <c r="Q343" s="479"/>
      <c r="R343" s="494"/>
    </row>
    <row r="344" spans="1:18" s="420" customFormat="1" ht="24.75" outlineLevel="1" collapsed="1">
      <c r="A344" s="630"/>
      <c r="B344" s="411" t="s">
        <v>1360</v>
      </c>
      <c r="C344" s="631"/>
      <c r="D344" s="632"/>
      <c r="E344" s="633"/>
    </row>
    <row r="345" spans="1:18" s="473" customFormat="1" hidden="1" outlineLevel="2">
      <c r="A345" s="564"/>
      <c r="B345" s="470"/>
      <c r="C345" s="530"/>
      <c r="D345" s="634"/>
      <c r="E345" s="635"/>
      <c r="M345" s="636" t="s">
        <v>197</v>
      </c>
      <c r="N345" s="637" t="s">
        <v>198</v>
      </c>
      <c r="O345" s="636" t="s">
        <v>199</v>
      </c>
      <c r="P345" s="636" t="s">
        <v>200</v>
      </c>
      <c r="Q345" s="636" t="s">
        <v>201</v>
      </c>
    </row>
    <row r="346" spans="1:18" s="494" customFormat="1" ht="12" hidden="1" outlineLevel="2">
      <c r="A346" s="489"/>
      <c r="B346" s="561"/>
      <c r="C346" s="490"/>
      <c r="D346" s="464"/>
      <c r="E346" s="465" t="str">
        <f xml:space="preserve"> Update!E$922</f>
        <v>Annual RCV indexation - DMMY</v>
      </c>
      <c r="F346" s="638"/>
      <c r="G346" s="638"/>
      <c r="H346" s="638"/>
      <c r="I346" s="638"/>
      <c r="J346" s="638"/>
      <c r="K346" s="638"/>
      <c r="L346" s="638"/>
      <c r="M346" s="493">
        <f xml:space="preserve"> Update!M$922</f>
        <v>0</v>
      </c>
      <c r="N346" s="493">
        <f xml:space="preserve"> Update!N$922</f>
        <v>0</v>
      </c>
      <c r="O346" s="493">
        <f xml:space="preserve"> Update!O$922</f>
        <v>0</v>
      </c>
      <c r="P346" s="493">
        <f xml:space="preserve"> Update!P$922</f>
        <v>0</v>
      </c>
      <c r="Q346" s="493">
        <f xml:space="preserve"> Update!Q$922</f>
        <v>0</v>
      </c>
    </row>
    <row r="347" spans="1:18" s="496" customFormat="1" ht="12" outlineLevel="1">
      <c r="A347" s="483"/>
      <c r="B347" s="484"/>
      <c r="C347" s="485"/>
      <c r="D347" s="536"/>
      <c r="E347" s="537"/>
      <c r="R347" s="494"/>
    </row>
    <row r="348" spans="1:18" s="496" customFormat="1" ht="12">
      <c r="A348" s="483"/>
      <c r="B348" s="484"/>
      <c r="C348" s="485"/>
      <c r="D348" s="536"/>
      <c r="E348" s="537"/>
      <c r="R348" s="494"/>
    </row>
    <row r="349" spans="1:18">
      <c r="A349" s="51" t="s">
        <v>88</v>
      </c>
      <c r="B349" s="51"/>
      <c r="C349" s="51"/>
      <c r="D349" s="363"/>
      <c r="E349" s="51"/>
      <c r="F349" s="51"/>
      <c r="G349" s="51"/>
      <c r="H349" s="51"/>
      <c r="I349" s="51"/>
      <c r="J349" s="51"/>
      <c r="K349" s="51"/>
      <c r="L349" s="51"/>
      <c r="M349" s="51"/>
      <c r="N349" s="51"/>
      <c r="O349" s="51"/>
      <c r="P349" s="51"/>
      <c r="Q349" s="51"/>
    </row>
    <row r="350" spans="1:18">
      <c r="D350" s="250"/>
    </row>
    <row r="351" spans="1:18">
      <c r="D351" s="250"/>
    </row>
    <row r="352" spans="1:18">
      <c r="D352" s="250"/>
    </row>
    <row r="353" spans="1:79">
      <c r="D353" s="250"/>
    </row>
    <row r="354" spans="1:79">
      <c r="D354" s="250"/>
    </row>
    <row r="355" spans="1:79">
      <c r="D355" s="250"/>
    </row>
    <row r="356" spans="1:79">
      <c r="D356" s="250"/>
    </row>
    <row r="357" spans="1:79" s="84" customFormat="1">
      <c r="A357" s="67"/>
      <c r="B357" s="85"/>
      <c r="C357" s="86"/>
      <c r="D357" s="250"/>
      <c r="F357" s="70"/>
      <c r="G357" s="70"/>
      <c r="H357" s="70"/>
      <c r="I357" s="70"/>
      <c r="J357" s="70"/>
      <c r="K357" s="70"/>
      <c r="L357" s="70"/>
      <c r="M357" s="70"/>
      <c r="N357" s="70"/>
      <c r="O357" s="70"/>
      <c r="P357" s="70"/>
      <c r="Q357" s="70"/>
      <c r="R357" s="70"/>
      <c r="S357" s="70"/>
      <c r="T357" s="70"/>
      <c r="U357" s="70"/>
      <c r="V357" s="70"/>
      <c r="W357" s="70"/>
      <c r="X357" s="70"/>
      <c r="Y357" s="70"/>
      <c r="Z357" s="70"/>
      <c r="AA357" s="70"/>
      <c r="AB357" s="70"/>
      <c r="AC357" s="70"/>
      <c r="AD357" s="70"/>
      <c r="AE357" s="70"/>
      <c r="AF357" s="70"/>
      <c r="AG357" s="70"/>
      <c r="AH357" s="70"/>
      <c r="AI357" s="70"/>
      <c r="AJ357" s="70"/>
      <c r="AK357" s="70"/>
      <c r="AL357" s="70"/>
      <c r="AM357" s="70"/>
      <c r="AN357" s="70"/>
      <c r="AO357" s="70"/>
      <c r="AP357" s="70"/>
      <c r="AQ357" s="70"/>
      <c r="AR357" s="70"/>
      <c r="AS357" s="70"/>
      <c r="AT357" s="70"/>
      <c r="AU357" s="70"/>
      <c r="AV357" s="70"/>
      <c r="AW357" s="70"/>
      <c r="AX357" s="70"/>
      <c r="AY357" s="70"/>
      <c r="AZ357" s="70"/>
      <c r="BA357" s="70"/>
      <c r="BB357" s="70"/>
      <c r="BC357" s="70"/>
      <c r="BD357" s="70"/>
      <c r="BE357" s="70"/>
      <c r="BF357" s="70"/>
      <c r="BG357" s="70"/>
      <c r="BH357" s="70"/>
      <c r="BI357" s="70"/>
      <c r="BJ357" s="70"/>
      <c r="BK357" s="70"/>
      <c r="BL357" s="70"/>
      <c r="BM357" s="70"/>
      <c r="BN357" s="70"/>
      <c r="BO357" s="70"/>
      <c r="BP357" s="70"/>
      <c r="BQ357" s="70"/>
      <c r="BR357" s="70"/>
      <c r="BS357" s="70"/>
      <c r="BT357" s="70"/>
      <c r="BU357" s="70"/>
      <c r="BV357" s="70"/>
      <c r="BW357" s="70"/>
      <c r="BX357" s="70"/>
      <c r="BY357" s="70"/>
      <c r="BZ357" s="70"/>
      <c r="CA357" s="70"/>
    </row>
    <row r="358" spans="1:79" s="84" customFormat="1">
      <c r="A358" s="67"/>
      <c r="B358" s="85"/>
      <c r="C358" s="86"/>
      <c r="D358" s="250"/>
      <c r="F358" s="70"/>
      <c r="G358" s="70"/>
      <c r="H358" s="70"/>
      <c r="I358" s="70"/>
      <c r="J358" s="70"/>
      <c r="K358" s="70"/>
      <c r="L358" s="70"/>
      <c r="M358" s="70"/>
      <c r="N358" s="70"/>
      <c r="O358" s="70"/>
      <c r="P358" s="70"/>
      <c r="Q358" s="70"/>
      <c r="R358" s="70"/>
      <c r="S358" s="70"/>
      <c r="T358" s="70"/>
      <c r="U358" s="70"/>
      <c r="V358" s="70"/>
      <c r="W358" s="70"/>
      <c r="X358" s="70"/>
      <c r="Y358" s="70"/>
      <c r="Z358" s="70"/>
      <c r="AA358" s="70"/>
      <c r="AB358" s="70"/>
      <c r="AC358" s="70"/>
      <c r="AD358" s="70"/>
      <c r="AE358" s="70"/>
      <c r="AF358" s="70"/>
      <c r="AG358" s="70"/>
      <c r="AH358" s="70"/>
      <c r="AI358" s="70"/>
      <c r="AJ358" s="70"/>
      <c r="AK358" s="70"/>
      <c r="AL358" s="70"/>
      <c r="AM358" s="70"/>
      <c r="AN358" s="70"/>
      <c r="AO358" s="70"/>
      <c r="AP358" s="70"/>
      <c r="AQ358" s="70"/>
      <c r="AR358" s="70"/>
      <c r="AS358" s="70"/>
      <c r="AT358" s="70"/>
      <c r="AU358" s="70"/>
      <c r="AV358" s="70"/>
      <c r="AW358" s="70"/>
      <c r="AX358" s="70"/>
      <c r="AY358" s="70"/>
      <c r="AZ358" s="70"/>
      <c r="BA358" s="70"/>
      <c r="BB358" s="70"/>
      <c r="BC358" s="70"/>
      <c r="BD358" s="70"/>
      <c r="BE358" s="70"/>
      <c r="BF358" s="70"/>
      <c r="BG358" s="70"/>
      <c r="BH358" s="70"/>
      <c r="BI358" s="70"/>
      <c r="BJ358" s="70"/>
      <c r="BK358" s="70"/>
      <c r="BL358" s="70"/>
      <c r="BM358" s="70"/>
      <c r="BN358" s="70"/>
      <c r="BO358" s="70"/>
      <c r="BP358" s="70"/>
      <c r="BQ358" s="70"/>
      <c r="BR358" s="70"/>
      <c r="BS358" s="70"/>
      <c r="BT358" s="70"/>
      <c r="BU358" s="70"/>
      <c r="BV358" s="70"/>
      <c r="BW358" s="70"/>
      <c r="BX358" s="70"/>
      <c r="BY358" s="70"/>
      <c r="BZ358" s="70"/>
      <c r="CA358" s="70"/>
    </row>
    <row r="359" spans="1:79" s="84" customFormat="1">
      <c r="A359" s="67"/>
      <c r="B359" s="85"/>
      <c r="C359" s="86"/>
      <c r="D359" s="250"/>
      <c r="F359" s="70"/>
      <c r="G359" s="70"/>
      <c r="H359" s="70"/>
      <c r="I359" s="70"/>
      <c r="J359" s="70"/>
      <c r="K359" s="70"/>
      <c r="L359" s="70"/>
      <c r="M359" s="70"/>
      <c r="N359" s="70"/>
      <c r="O359" s="70"/>
      <c r="P359" s="70"/>
      <c r="Q359" s="70"/>
      <c r="R359" s="70"/>
      <c r="S359" s="70"/>
      <c r="T359" s="70"/>
      <c r="U359" s="70"/>
      <c r="V359" s="70"/>
      <c r="W359" s="70"/>
      <c r="X359" s="70"/>
      <c r="Y359" s="70"/>
      <c r="Z359" s="70"/>
      <c r="AA359" s="70"/>
      <c r="AB359" s="70"/>
      <c r="AC359" s="70"/>
      <c r="AD359" s="70"/>
      <c r="AE359" s="70"/>
      <c r="AF359" s="70"/>
      <c r="AG359" s="70"/>
      <c r="AH359" s="70"/>
      <c r="AI359" s="70"/>
      <c r="AJ359" s="70"/>
      <c r="AK359" s="70"/>
      <c r="AL359" s="70"/>
      <c r="AM359" s="70"/>
      <c r="AN359" s="70"/>
      <c r="AO359" s="70"/>
      <c r="AP359" s="70"/>
      <c r="AQ359" s="70"/>
      <c r="AR359" s="70"/>
      <c r="AS359" s="70"/>
      <c r="AT359" s="70"/>
      <c r="AU359" s="70"/>
      <c r="AV359" s="70"/>
      <c r="AW359" s="70"/>
      <c r="AX359" s="70"/>
      <c r="AY359" s="70"/>
      <c r="AZ359" s="70"/>
      <c r="BA359" s="70"/>
      <c r="BB359" s="70"/>
      <c r="BC359" s="70"/>
      <c r="BD359" s="70"/>
      <c r="BE359" s="70"/>
      <c r="BF359" s="70"/>
      <c r="BG359" s="70"/>
      <c r="BH359" s="70"/>
      <c r="BI359" s="70"/>
      <c r="BJ359" s="70"/>
      <c r="BK359" s="70"/>
      <c r="BL359" s="70"/>
      <c r="BM359" s="70"/>
      <c r="BN359" s="70"/>
      <c r="BO359" s="70"/>
      <c r="BP359" s="70"/>
      <c r="BQ359" s="70"/>
      <c r="BR359" s="70"/>
      <c r="BS359" s="70"/>
      <c r="BT359" s="70"/>
      <c r="BU359" s="70"/>
      <c r="BV359" s="70"/>
      <c r="BW359" s="70"/>
      <c r="BX359" s="70"/>
      <c r="BY359" s="70"/>
      <c r="BZ359" s="70"/>
      <c r="CA359" s="70"/>
    </row>
    <row r="360" spans="1:79" s="84" customFormat="1">
      <c r="A360" s="67"/>
      <c r="B360" s="85"/>
      <c r="C360" s="86"/>
      <c r="D360" s="250"/>
      <c r="F360" s="70"/>
      <c r="G360" s="70"/>
      <c r="H360" s="70"/>
      <c r="I360" s="70"/>
      <c r="J360" s="70"/>
      <c r="K360" s="70"/>
      <c r="L360" s="70"/>
      <c r="M360" s="70"/>
      <c r="N360" s="70"/>
      <c r="O360" s="70"/>
      <c r="P360" s="70"/>
      <c r="Q360" s="70"/>
      <c r="R360" s="70"/>
      <c r="S360" s="70"/>
      <c r="T360" s="70"/>
      <c r="U360" s="70"/>
      <c r="V360" s="70"/>
      <c r="W360" s="70"/>
      <c r="X360" s="70"/>
      <c r="Y360" s="70"/>
      <c r="Z360" s="70"/>
      <c r="AA360" s="70"/>
      <c r="AB360" s="70"/>
      <c r="AC360" s="70"/>
      <c r="AD360" s="70"/>
      <c r="AE360" s="70"/>
      <c r="AF360" s="70"/>
      <c r="AG360" s="70"/>
      <c r="AH360" s="70"/>
      <c r="AI360" s="70"/>
      <c r="AJ360" s="70"/>
      <c r="AK360" s="70"/>
      <c r="AL360" s="70"/>
      <c r="AM360" s="70"/>
      <c r="AN360" s="70"/>
      <c r="AO360" s="70"/>
      <c r="AP360" s="70"/>
      <c r="AQ360" s="70"/>
      <c r="AR360" s="70"/>
      <c r="AS360" s="70"/>
      <c r="AT360" s="70"/>
      <c r="AU360" s="70"/>
      <c r="AV360" s="70"/>
      <c r="AW360" s="70"/>
      <c r="AX360" s="70"/>
      <c r="AY360" s="70"/>
      <c r="AZ360" s="70"/>
      <c r="BA360" s="70"/>
      <c r="BB360" s="70"/>
      <c r="BC360" s="70"/>
      <c r="BD360" s="70"/>
      <c r="BE360" s="70"/>
      <c r="BF360" s="70"/>
      <c r="BG360" s="70"/>
      <c r="BH360" s="70"/>
      <c r="BI360" s="70"/>
      <c r="BJ360" s="70"/>
      <c r="BK360" s="70"/>
      <c r="BL360" s="70"/>
      <c r="BM360" s="70"/>
      <c r="BN360" s="70"/>
      <c r="BO360" s="70"/>
      <c r="BP360" s="70"/>
      <c r="BQ360" s="70"/>
      <c r="BR360" s="70"/>
      <c r="BS360" s="70"/>
      <c r="BT360" s="70"/>
      <c r="BU360" s="70"/>
      <c r="BV360" s="70"/>
      <c r="BW360" s="70"/>
      <c r="BX360" s="70"/>
      <c r="BY360" s="70"/>
      <c r="BZ360" s="70"/>
      <c r="CA360" s="70"/>
    </row>
    <row r="361" spans="1:79" s="84" customFormat="1">
      <c r="A361" s="67"/>
      <c r="B361" s="85"/>
      <c r="C361" s="86"/>
      <c r="D361" s="250"/>
      <c r="F361" s="70"/>
      <c r="G361" s="70"/>
      <c r="H361" s="70"/>
      <c r="I361" s="70"/>
      <c r="J361" s="70"/>
      <c r="K361" s="70"/>
      <c r="L361" s="70"/>
      <c r="M361" s="70"/>
      <c r="N361" s="70"/>
      <c r="O361" s="70"/>
      <c r="P361" s="70"/>
      <c r="Q361" s="70"/>
      <c r="R361" s="70"/>
      <c r="S361" s="70"/>
      <c r="T361" s="70"/>
      <c r="U361" s="70"/>
      <c r="V361" s="70"/>
      <c r="W361" s="70"/>
      <c r="X361" s="70"/>
      <c r="Y361" s="70"/>
      <c r="Z361" s="70"/>
      <c r="AA361" s="70"/>
      <c r="AB361" s="70"/>
      <c r="AC361" s="70"/>
      <c r="AD361" s="70"/>
      <c r="AE361" s="70"/>
      <c r="AF361" s="70"/>
      <c r="AG361" s="70"/>
      <c r="AH361" s="70"/>
      <c r="AI361" s="70"/>
      <c r="AJ361" s="70"/>
      <c r="AK361" s="70"/>
      <c r="AL361" s="70"/>
      <c r="AM361" s="70"/>
      <c r="AN361" s="70"/>
      <c r="AO361" s="70"/>
      <c r="AP361" s="70"/>
      <c r="AQ361" s="70"/>
      <c r="AR361" s="70"/>
      <c r="AS361" s="70"/>
      <c r="AT361" s="70"/>
      <c r="AU361" s="70"/>
      <c r="AV361" s="70"/>
      <c r="AW361" s="70"/>
      <c r="AX361" s="70"/>
      <c r="AY361" s="70"/>
      <c r="AZ361" s="70"/>
      <c r="BA361" s="70"/>
      <c r="BB361" s="70"/>
      <c r="BC361" s="70"/>
      <c r="BD361" s="70"/>
      <c r="BE361" s="70"/>
      <c r="BF361" s="70"/>
      <c r="BG361" s="70"/>
      <c r="BH361" s="70"/>
      <c r="BI361" s="70"/>
      <c r="BJ361" s="70"/>
      <c r="BK361" s="70"/>
      <c r="BL361" s="70"/>
      <c r="BM361" s="70"/>
      <c r="BN361" s="70"/>
      <c r="BO361" s="70"/>
      <c r="BP361" s="70"/>
      <c r="BQ361" s="70"/>
      <c r="BR361" s="70"/>
      <c r="BS361" s="70"/>
      <c r="BT361" s="70"/>
      <c r="BU361" s="70"/>
      <c r="BV361" s="70"/>
      <c r="BW361" s="70"/>
      <c r="BX361" s="70"/>
      <c r="BY361" s="70"/>
      <c r="BZ361" s="70"/>
      <c r="CA361" s="70"/>
    </row>
    <row r="362" spans="1:79" s="84" customFormat="1">
      <c r="A362" s="67"/>
      <c r="B362" s="85"/>
      <c r="C362" s="86"/>
      <c r="D362" s="250"/>
      <c r="F362" s="70"/>
      <c r="G362" s="70"/>
      <c r="H362" s="70"/>
      <c r="I362" s="70"/>
      <c r="J362" s="70"/>
      <c r="K362" s="70"/>
      <c r="L362" s="70"/>
      <c r="M362" s="70"/>
      <c r="N362" s="70"/>
      <c r="O362" s="70"/>
      <c r="P362" s="70"/>
      <c r="Q362" s="70"/>
      <c r="R362" s="70"/>
      <c r="S362" s="70"/>
      <c r="T362" s="70"/>
      <c r="U362" s="70"/>
      <c r="V362" s="70"/>
      <c r="W362" s="70"/>
      <c r="X362" s="70"/>
      <c r="Y362" s="70"/>
      <c r="Z362" s="70"/>
      <c r="AA362" s="70"/>
      <c r="AB362" s="70"/>
      <c r="AC362" s="70"/>
      <c r="AD362" s="70"/>
      <c r="AE362" s="70"/>
      <c r="AF362" s="70"/>
      <c r="AG362" s="70"/>
      <c r="AH362" s="70"/>
      <c r="AI362" s="70"/>
      <c r="AJ362" s="70"/>
      <c r="AK362" s="70"/>
      <c r="AL362" s="70"/>
      <c r="AM362" s="70"/>
      <c r="AN362" s="70"/>
      <c r="AO362" s="70"/>
      <c r="AP362" s="70"/>
      <c r="AQ362" s="70"/>
      <c r="AR362" s="70"/>
      <c r="AS362" s="70"/>
      <c r="AT362" s="70"/>
      <c r="AU362" s="70"/>
      <c r="AV362" s="70"/>
      <c r="AW362" s="70"/>
      <c r="AX362" s="70"/>
      <c r="AY362" s="70"/>
      <c r="AZ362" s="70"/>
      <c r="BA362" s="70"/>
      <c r="BB362" s="70"/>
      <c r="BC362" s="70"/>
      <c r="BD362" s="70"/>
      <c r="BE362" s="70"/>
      <c r="BF362" s="70"/>
      <c r="BG362" s="70"/>
      <c r="BH362" s="70"/>
      <c r="BI362" s="70"/>
      <c r="BJ362" s="70"/>
      <c r="BK362" s="70"/>
      <c r="BL362" s="70"/>
      <c r="BM362" s="70"/>
      <c r="BN362" s="70"/>
      <c r="BO362" s="70"/>
      <c r="BP362" s="70"/>
      <c r="BQ362" s="70"/>
      <c r="BR362" s="70"/>
      <c r="BS362" s="70"/>
      <c r="BT362" s="70"/>
      <c r="BU362" s="70"/>
      <c r="BV362" s="70"/>
      <c r="BW362" s="70"/>
      <c r="BX362" s="70"/>
      <c r="BY362" s="70"/>
      <c r="BZ362" s="70"/>
      <c r="CA362" s="70"/>
    </row>
    <row r="363" spans="1:79" s="84" customFormat="1">
      <c r="A363" s="67"/>
      <c r="B363" s="85"/>
      <c r="C363" s="86"/>
      <c r="D363" s="250"/>
      <c r="F363" s="70"/>
      <c r="G363" s="70"/>
      <c r="H363" s="70"/>
      <c r="I363" s="70"/>
      <c r="J363" s="70"/>
      <c r="K363" s="70"/>
      <c r="L363" s="70"/>
      <c r="M363" s="70"/>
      <c r="N363" s="70"/>
      <c r="O363" s="70"/>
      <c r="P363" s="70"/>
      <c r="Q363" s="70"/>
      <c r="R363" s="70"/>
      <c r="S363" s="70"/>
      <c r="T363" s="70"/>
      <c r="U363" s="70"/>
      <c r="V363" s="70"/>
      <c r="W363" s="70"/>
      <c r="X363" s="70"/>
      <c r="Y363" s="70"/>
      <c r="Z363" s="70"/>
      <c r="AA363" s="70"/>
      <c r="AB363" s="70"/>
      <c r="AC363" s="70"/>
      <c r="AD363" s="70"/>
      <c r="AE363" s="70"/>
      <c r="AF363" s="70"/>
      <c r="AG363" s="70"/>
      <c r="AH363" s="70"/>
      <c r="AI363" s="70"/>
      <c r="AJ363" s="70"/>
      <c r="AK363" s="70"/>
      <c r="AL363" s="70"/>
      <c r="AM363" s="70"/>
      <c r="AN363" s="70"/>
      <c r="AO363" s="70"/>
      <c r="AP363" s="70"/>
      <c r="AQ363" s="70"/>
      <c r="AR363" s="70"/>
      <c r="AS363" s="70"/>
      <c r="AT363" s="70"/>
      <c r="AU363" s="70"/>
      <c r="AV363" s="70"/>
      <c r="AW363" s="70"/>
      <c r="AX363" s="70"/>
      <c r="AY363" s="70"/>
      <c r="AZ363" s="70"/>
      <c r="BA363" s="70"/>
      <c r="BB363" s="70"/>
      <c r="BC363" s="70"/>
      <c r="BD363" s="70"/>
      <c r="BE363" s="70"/>
      <c r="BF363" s="70"/>
      <c r="BG363" s="70"/>
      <c r="BH363" s="70"/>
      <c r="BI363" s="70"/>
      <c r="BJ363" s="70"/>
      <c r="BK363" s="70"/>
      <c r="BL363" s="70"/>
      <c r="BM363" s="70"/>
      <c r="BN363" s="70"/>
      <c r="BO363" s="70"/>
      <c r="BP363" s="70"/>
      <c r="BQ363" s="70"/>
      <c r="BR363" s="70"/>
      <c r="BS363" s="70"/>
      <c r="BT363" s="70"/>
      <c r="BU363" s="70"/>
      <c r="BV363" s="70"/>
      <c r="BW363" s="70"/>
      <c r="BX363" s="70"/>
      <c r="BY363" s="70"/>
      <c r="BZ363" s="70"/>
      <c r="CA363" s="70"/>
    </row>
    <row r="364" spans="1:79" s="84" customFormat="1">
      <c r="A364" s="67"/>
      <c r="B364" s="85"/>
      <c r="C364" s="86"/>
      <c r="D364" s="250"/>
      <c r="F364" s="70"/>
      <c r="G364" s="70"/>
      <c r="H364" s="70"/>
      <c r="I364" s="70"/>
      <c r="J364" s="70"/>
      <c r="K364" s="70"/>
      <c r="L364" s="70"/>
      <c r="M364" s="70"/>
      <c r="N364" s="70"/>
      <c r="O364" s="70"/>
      <c r="P364" s="70"/>
      <c r="Q364" s="70"/>
      <c r="R364" s="70"/>
      <c r="S364" s="70"/>
      <c r="T364" s="70"/>
      <c r="U364" s="70"/>
      <c r="V364" s="70"/>
      <c r="W364" s="70"/>
      <c r="X364" s="70"/>
      <c r="Y364" s="70"/>
      <c r="Z364" s="70"/>
      <c r="AA364" s="70"/>
      <c r="AB364" s="70"/>
      <c r="AC364" s="70"/>
      <c r="AD364" s="70"/>
      <c r="AE364" s="70"/>
      <c r="AF364" s="70"/>
      <c r="AG364" s="70"/>
      <c r="AH364" s="70"/>
      <c r="AI364" s="70"/>
      <c r="AJ364" s="70"/>
      <c r="AK364" s="70"/>
      <c r="AL364" s="70"/>
      <c r="AM364" s="70"/>
      <c r="AN364" s="70"/>
      <c r="AO364" s="70"/>
      <c r="AP364" s="70"/>
      <c r="AQ364" s="70"/>
      <c r="AR364" s="70"/>
      <c r="AS364" s="70"/>
      <c r="AT364" s="70"/>
      <c r="AU364" s="70"/>
      <c r="AV364" s="70"/>
      <c r="AW364" s="70"/>
      <c r="AX364" s="70"/>
      <c r="AY364" s="70"/>
      <c r="AZ364" s="70"/>
      <c r="BA364" s="70"/>
      <c r="BB364" s="70"/>
      <c r="BC364" s="70"/>
      <c r="BD364" s="70"/>
      <c r="BE364" s="70"/>
      <c r="BF364" s="70"/>
      <c r="BG364" s="70"/>
      <c r="BH364" s="70"/>
      <c r="BI364" s="70"/>
      <c r="BJ364" s="70"/>
      <c r="BK364" s="70"/>
      <c r="BL364" s="70"/>
      <c r="BM364" s="70"/>
      <c r="BN364" s="70"/>
      <c r="BO364" s="70"/>
      <c r="BP364" s="70"/>
      <c r="BQ364" s="70"/>
      <c r="BR364" s="70"/>
      <c r="BS364" s="70"/>
      <c r="BT364" s="70"/>
      <c r="BU364" s="70"/>
      <c r="BV364" s="70"/>
      <c r="BW364" s="70"/>
      <c r="BX364" s="70"/>
      <c r="BY364" s="70"/>
      <c r="BZ364" s="70"/>
      <c r="CA364" s="70"/>
    </row>
    <row r="365" spans="1:79" s="84" customFormat="1">
      <c r="A365" s="67"/>
      <c r="B365" s="85"/>
      <c r="C365" s="86"/>
      <c r="D365" s="250"/>
      <c r="F365" s="70"/>
      <c r="G365" s="70"/>
      <c r="H365" s="70"/>
      <c r="I365" s="70"/>
      <c r="J365" s="70"/>
      <c r="K365" s="70"/>
      <c r="L365" s="70"/>
      <c r="M365" s="70"/>
      <c r="N365" s="70"/>
      <c r="O365" s="70"/>
      <c r="P365" s="70"/>
      <c r="Q365" s="70"/>
      <c r="R365" s="70"/>
      <c r="S365" s="70"/>
      <c r="T365" s="70"/>
      <c r="U365" s="70"/>
      <c r="V365" s="70"/>
      <c r="W365" s="70"/>
      <c r="X365" s="70"/>
      <c r="Y365" s="70"/>
      <c r="Z365" s="70"/>
      <c r="AA365" s="70"/>
      <c r="AB365" s="70"/>
      <c r="AC365" s="70"/>
      <c r="AD365" s="70"/>
      <c r="AE365" s="70"/>
      <c r="AF365" s="70"/>
      <c r="AG365" s="70"/>
      <c r="AH365" s="70"/>
      <c r="AI365" s="70"/>
      <c r="AJ365" s="70"/>
      <c r="AK365" s="70"/>
      <c r="AL365" s="70"/>
      <c r="AM365" s="70"/>
      <c r="AN365" s="70"/>
      <c r="AO365" s="70"/>
      <c r="AP365" s="70"/>
      <c r="AQ365" s="70"/>
      <c r="AR365" s="70"/>
      <c r="AS365" s="70"/>
      <c r="AT365" s="70"/>
      <c r="AU365" s="70"/>
      <c r="AV365" s="70"/>
      <c r="AW365" s="70"/>
      <c r="AX365" s="70"/>
      <c r="AY365" s="70"/>
      <c r="AZ365" s="70"/>
      <c r="BA365" s="70"/>
      <c r="BB365" s="70"/>
      <c r="BC365" s="70"/>
      <c r="BD365" s="70"/>
      <c r="BE365" s="70"/>
      <c r="BF365" s="70"/>
      <c r="BG365" s="70"/>
      <c r="BH365" s="70"/>
      <c r="BI365" s="70"/>
      <c r="BJ365" s="70"/>
      <c r="BK365" s="70"/>
      <c r="BL365" s="70"/>
      <c r="BM365" s="70"/>
      <c r="BN365" s="70"/>
      <c r="BO365" s="70"/>
      <c r="BP365" s="70"/>
      <c r="BQ365" s="70"/>
      <c r="BR365" s="70"/>
      <c r="BS365" s="70"/>
      <c r="BT365" s="70"/>
      <c r="BU365" s="70"/>
      <c r="BV365" s="70"/>
      <c r="BW365" s="70"/>
      <c r="BX365" s="70"/>
      <c r="BY365" s="70"/>
      <c r="BZ365" s="70"/>
      <c r="CA365" s="70"/>
    </row>
    <row r="366" spans="1:79" s="84" customFormat="1">
      <c r="A366" s="67"/>
      <c r="B366" s="85"/>
      <c r="C366" s="86"/>
      <c r="D366" s="250"/>
      <c r="F366" s="70"/>
      <c r="G366" s="70"/>
      <c r="H366" s="70"/>
      <c r="I366" s="70"/>
      <c r="J366" s="70"/>
      <c r="K366" s="70"/>
      <c r="L366" s="70"/>
      <c r="M366" s="70"/>
      <c r="N366" s="70"/>
      <c r="O366" s="70"/>
      <c r="P366" s="70"/>
      <c r="Q366" s="70"/>
      <c r="R366" s="70"/>
      <c r="S366" s="70"/>
      <c r="T366" s="70"/>
      <c r="U366" s="70"/>
      <c r="V366" s="70"/>
      <c r="W366" s="70"/>
      <c r="X366" s="70"/>
      <c r="Y366" s="70"/>
      <c r="Z366" s="70"/>
      <c r="AA366" s="70"/>
      <c r="AB366" s="70"/>
      <c r="AC366" s="70"/>
      <c r="AD366" s="70"/>
      <c r="AE366" s="70"/>
      <c r="AF366" s="70"/>
      <c r="AG366" s="70"/>
      <c r="AH366" s="70"/>
      <c r="AI366" s="70"/>
      <c r="AJ366" s="70"/>
      <c r="AK366" s="70"/>
      <c r="AL366" s="70"/>
      <c r="AM366" s="70"/>
      <c r="AN366" s="70"/>
      <c r="AO366" s="70"/>
      <c r="AP366" s="70"/>
      <c r="AQ366" s="70"/>
      <c r="AR366" s="70"/>
      <c r="AS366" s="70"/>
      <c r="AT366" s="70"/>
      <c r="AU366" s="70"/>
      <c r="AV366" s="70"/>
      <c r="AW366" s="70"/>
      <c r="AX366" s="70"/>
      <c r="AY366" s="70"/>
      <c r="AZ366" s="70"/>
      <c r="BA366" s="70"/>
      <c r="BB366" s="70"/>
      <c r="BC366" s="70"/>
      <c r="BD366" s="70"/>
      <c r="BE366" s="70"/>
      <c r="BF366" s="70"/>
      <c r="BG366" s="70"/>
      <c r="BH366" s="70"/>
      <c r="BI366" s="70"/>
      <c r="BJ366" s="70"/>
      <c r="BK366" s="70"/>
      <c r="BL366" s="70"/>
      <c r="BM366" s="70"/>
      <c r="BN366" s="70"/>
      <c r="BO366" s="70"/>
      <c r="BP366" s="70"/>
      <c r="BQ366" s="70"/>
      <c r="BR366" s="70"/>
      <c r="BS366" s="70"/>
      <c r="BT366" s="70"/>
      <c r="BU366" s="70"/>
      <c r="BV366" s="70"/>
      <c r="BW366" s="70"/>
      <c r="BX366" s="70"/>
      <c r="BY366" s="70"/>
      <c r="BZ366" s="70"/>
      <c r="CA366" s="70"/>
    </row>
    <row r="367" spans="1:79" s="84" customFormat="1">
      <c r="A367" s="67"/>
      <c r="B367" s="85"/>
      <c r="C367" s="86"/>
      <c r="D367" s="250"/>
      <c r="F367" s="70"/>
      <c r="G367" s="70"/>
      <c r="H367" s="70"/>
      <c r="I367" s="70"/>
      <c r="J367" s="70"/>
      <c r="K367" s="70"/>
      <c r="L367" s="70"/>
      <c r="M367" s="70"/>
      <c r="N367" s="70"/>
      <c r="O367" s="70"/>
      <c r="P367" s="70"/>
      <c r="Q367" s="70"/>
      <c r="R367" s="70"/>
      <c r="S367" s="70"/>
      <c r="T367" s="70"/>
      <c r="U367" s="70"/>
      <c r="V367" s="70"/>
      <c r="W367" s="70"/>
      <c r="X367" s="70"/>
      <c r="Y367" s="70"/>
      <c r="Z367" s="70"/>
      <c r="AA367" s="70"/>
      <c r="AB367" s="70"/>
      <c r="AC367" s="70"/>
      <c r="AD367" s="70"/>
      <c r="AE367" s="70"/>
      <c r="AF367" s="70"/>
      <c r="AG367" s="70"/>
      <c r="AH367" s="70"/>
      <c r="AI367" s="70"/>
      <c r="AJ367" s="70"/>
      <c r="AK367" s="70"/>
      <c r="AL367" s="70"/>
      <c r="AM367" s="70"/>
      <c r="AN367" s="70"/>
      <c r="AO367" s="70"/>
      <c r="AP367" s="70"/>
      <c r="AQ367" s="70"/>
      <c r="AR367" s="70"/>
      <c r="AS367" s="70"/>
      <c r="AT367" s="70"/>
      <c r="AU367" s="70"/>
      <c r="AV367" s="70"/>
      <c r="AW367" s="70"/>
      <c r="AX367" s="70"/>
      <c r="AY367" s="70"/>
      <c r="AZ367" s="70"/>
      <c r="BA367" s="70"/>
      <c r="BB367" s="70"/>
      <c r="BC367" s="70"/>
      <c r="BD367" s="70"/>
      <c r="BE367" s="70"/>
      <c r="BF367" s="70"/>
      <c r="BG367" s="70"/>
      <c r="BH367" s="70"/>
      <c r="BI367" s="70"/>
      <c r="BJ367" s="70"/>
      <c r="BK367" s="70"/>
      <c r="BL367" s="70"/>
      <c r="BM367" s="70"/>
      <c r="BN367" s="70"/>
      <c r="BO367" s="70"/>
      <c r="BP367" s="70"/>
      <c r="BQ367" s="70"/>
      <c r="BR367" s="70"/>
      <c r="BS367" s="70"/>
      <c r="BT367" s="70"/>
      <c r="BU367" s="70"/>
      <c r="BV367" s="70"/>
      <c r="BW367" s="70"/>
      <c r="BX367" s="70"/>
      <c r="BY367" s="70"/>
      <c r="BZ367" s="70"/>
      <c r="CA367" s="70"/>
    </row>
    <row r="368" spans="1:79" s="84" customFormat="1">
      <c r="A368" s="67"/>
      <c r="B368" s="85"/>
      <c r="C368" s="86"/>
      <c r="D368" s="250"/>
      <c r="F368" s="70"/>
      <c r="G368" s="70"/>
      <c r="H368" s="70"/>
      <c r="I368" s="70"/>
      <c r="J368" s="70"/>
      <c r="K368" s="70"/>
      <c r="L368" s="70"/>
      <c r="M368" s="70"/>
      <c r="N368" s="70"/>
      <c r="O368" s="70"/>
      <c r="P368" s="70"/>
      <c r="Q368" s="70"/>
      <c r="R368" s="70"/>
      <c r="S368" s="70"/>
      <c r="T368" s="70"/>
      <c r="U368" s="70"/>
      <c r="V368" s="70"/>
      <c r="W368" s="70"/>
      <c r="X368" s="70"/>
      <c r="Y368" s="70"/>
      <c r="Z368" s="70"/>
      <c r="AA368" s="70"/>
      <c r="AB368" s="70"/>
      <c r="AC368" s="70"/>
      <c r="AD368" s="70"/>
      <c r="AE368" s="70"/>
      <c r="AF368" s="70"/>
      <c r="AG368" s="70"/>
      <c r="AH368" s="70"/>
      <c r="AI368" s="70"/>
      <c r="AJ368" s="70"/>
      <c r="AK368" s="70"/>
      <c r="AL368" s="70"/>
      <c r="AM368" s="70"/>
      <c r="AN368" s="70"/>
      <c r="AO368" s="70"/>
      <c r="AP368" s="70"/>
      <c r="AQ368" s="70"/>
      <c r="AR368" s="70"/>
      <c r="AS368" s="70"/>
      <c r="AT368" s="70"/>
      <c r="AU368" s="70"/>
      <c r="AV368" s="70"/>
      <c r="AW368" s="70"/>
      <c r="AX368" s="70"/>
      <c r="AY368" s="70"/>
      <c r="AZ368" s="70"/>
      <c r="BA368" s="70"/>
      <c r="BB368" s="70"/>
      <c r="BC368" s="70"/>
      <c r="BD368" s="70"/>
      <c r="BE368" s="70"/>
      <c r="BF368" s="70"/>
      <c r="BG368" s="70"/>
      <c r="BH368" s="70"/>
      <c r="BI368" s="70"/>
      <c r="BJ368" s="70"/>
      <c r="BK368" s="70"/>
      <c r="BL368" s="70"/>
      <c r="BM368" s="70"/>
      <c r="BN368" s="70"/>
      <c r="BO368" s="70"/>
      <c r="BP368" s="70"/>
      <c r="BQ368" s="70"/>
      <c r="BR368" s="70"/>
      <c r="BS368" s="70"/>
      <c r="BT368" s="70"/>
      <c r="BU368" s="70"/>
      <c r="BV368" s="70"/>
      <c r="BW368" s="70"/>
      <c r="BX368" s="70"/>
      <c r="BY368" s="70"/>
      <c r="BZ368" s="70"/>
      <c r="CA368" s="70"/>
    </row>
    <row r="369" spans="1:79" s="84" customFormat="1">
      <c r="A369" s="67"/>
      <c r="B369" s="85"/>
      <c r="C369" s="86"/>
      <c r="D369" s="250"/>
      <c r="F369" s="70"/>
      <c r="G369" s="70"/>
      <c r="H369" s="70"/>
      <c r="I369" s="70"/>
      <c r="J369" s="70"/>
      <c r="K369" s="70"/>
      <c r="L369" s="70"/>
      <c r="M369" s="70"/>
      <c r="N369" s="70"/>
      <c r="O369" s="70"/>
      <c r="P369" s="70"/>
      <c r="Q369" s="70"/>
      <c r="R369" s="70"/>
      <c r="S369" s="70"/>
      <c r="T369" s="70"/>
      <c r="U369" s="70"/>
      <c r="V369" s="70"/>
      <c r="W369" s="70"/>
      <c r="X369" s="70"/>
      <c r="Y369" s="70"/>
      <c r="Z369" s="70"/>
      <c r="AA369" s="70"/>
      <c r="AB369" s="70"/>
      <c r="AC369" s="70"/>
      <c r="AD369" s="70"/>
      <c r="AE369" s="70"/>
      <c r="AF369" s="70"/>
      <c r="AG369" s="70"/>
      <c r="AH369" s="70"/>
      <c r="AI369" s="70"/>
      <c r="AJ369" s="70"/>
      <c r="AK369" s="70"/>
      <c r="AL369" s="70"/>
      <c r="AM369" s="70"/>
      <c r="AN369" s="70"/>
      <c r="AO369" s="70"/>
      <c r="AP369" s="70"/>
      <c r="AQ369" s="70"/>
      <c r="AR369" s="70"/>
      <c r="AS369" s="70"/>
      <c r="AT369" s="70"/>
      <c r="AU369" s="70"/>
      <c r="AV369" s="70"/>
      <c r="AW369" s="70"/>
      <c r="AX369" s="70"/>
      <c r="AY369" s="70"/>
      <c r="AZ369" s="70"/>
      <c r="BA369" s="70"/>
      <c r="BB369" s="70"/>
      <c r="BC369" s="70"/>
      <c r="BD369" s="70"/>
      <c r="BE369" s="70"/>
      <c r="BF369" s="70"/>
      <c r="BG369" s="70"/>
      <c r="BH369" s="70"/>
      <c r="BI369" s="70"/>
      <c r="BJ369" s="70"/>
      <c r="BK369" s="70"/>
      <c r="BL369" s="70"/>
      <c r="BM369" s="70"/>
      <c r="BN369" s="70"/>
      <c r="BO369" s="70"/>
      <c r="BP369" s="70"/>
      <c r="BQ369" s="70"/>
      <c r="BR369" s="70"/>
      <c r="BS369" s="70"/>
      <c r="BT369" s="70"/>
      <c r="BU369" s="70"/>
      <c r="BV369" s="70"/>
      <c r="BW369" s="70"/>
      <c r="BX369" s="70"/>
      <c r="BY369" s="70"/>
      <c r="BZ369" s="70"/>
      <c r="CA369" s="70"/>
    </row>
    <row r="370" spans="1:79" s="84" customFormat="1">
      <c r="A370" s="67"/>
      <c r="B370" s="85"/>
      <c r="C370" s="86"/>
      <c r="D370" s="250"/>
      <c r="F370" s="70"/>
      <c r="G370" s="70"/>
      <c r="H370" s="70"/>
      <c r="I370" s="70"/>
      <c r="J370" s="70"/>
      <c r="K370" s="70"/>
      <c r="L370" s="70"/>
      <c r="M370" s="70"/>
      <c r="N370" s="70"/>
      <c r="O370" s="70"/>
      <c r="P370" s="70"/>
      <c r="Q370" s="70"/>
      <c r="R370" s="70"/>
      <c r="S370" s="70"/>
      <c r="T370" s="70"/>
      <c r="U370" s="70"/>
      <c r="V370" s="70"/>
      <c r="W370" s="70"/>
      <c r="X370" s="70"/>
      <c r="Y370" s="70"/>
      <c r="Z370" s="70"/>
      <c r="AA370" s="70"/>
      <c r="AB370" s="70"/>
      <c r="AC370" s="70"/>
      <c r="AD370" s="70"/>
      <c r="AE370" s="70"/>
      <c r="AF370" s="70"/>
      <c r="AG370" s="70"/>
      <c r="AH370" s="70"/>
      <c r="AI370" s="70"/>
      <c r="AJ370" s="70"/>
      <c r="AK370" s="70"/>
      <c r="AL370" s="70"/>
      <c r="AM370" s="70"/>
      <c r="AN370" s="70"/>
      <c r="AO370" s="70"/>
      <c r="AP370" s="70"/>
      <c r="AQ370" s="70"/>
      <c r="AR370" s="70"/>
      <c r="AS370" s="70"/>
      <c r="AT370" s="70"/>
      <c r="AU370" s="70"/>
      <c r="AV370" s="70"/>
      <c r="AW370" s="70"/>
      <c r="AX370" s="70"/>
      <c r="AY370" s="70"/>
      <c r="AZ370" s="70"/>
      <c r="BA370" s="70"/>
      <c r="BB370" s="70"/>
      <c r="BC370" s="70"/>
      <c r="BD370" s="70"/>
      <c r="BE370" s="70"/>
      <c r="BF370" s="70"/>
      <c r="BG370" s="70"/>
      <c r="BH370" s="70"/>
      <c r="BI370" s="70"/>
      <c r="BJ370" s="70"/>
      <c r="BK370" s="70"/>
      <c r="BL370" s="70"/>
      <c r="BM370" s="70"/>
      <c r="BN370" s="70"/>
      <c r="BO370" s="70"/>
      <c r="BP370" s="70"/>
      <c r="BQ370" s="70"/>
      <c r="BR370" s="70"/>
      <c r="BS370" s="70"/>
      <c r="BT370" s="70"/>
      <c r="BU370" s="70"/>
      <c r="BV370" s="70"/>
      <c r="BW370" s="70"/>
      <c r="BX370" s="70"/>
      <c r="BY370" s="70"/>
      <c r="BZ370" s="70"/>
      <c r="CA370" s="70"/>
    </row>
    <row r="371" spans="1:79" s="84" customFormat="1">
      <c r="A371" s="67"/>
      <c r="B371" s="85"/>
      <c r="C371" s="86"/>
      <c r="D371" s="250"/>
      <c r="F371" s="70"/>
      <c r="G371" s="70"/>
      <c r="H371" s="70"/>
      <c r="I371" s="70"/>
      <c r="J371" s="70"/>
      <c r="K371" s="70"/>
      <c r="L371" s="70"/>
      <c r="M371" s="70"/>
      <c r="N371" s="70"/>
      <c r="O371" s="70"/>
      <c r="P371" s="70"/>
      <c r="Q371" s="70"/>
      <c r="R371" s="70"/>
      <c r="S371" s="70"/>
      <c r="T371" s="70"/>
      <c r="U371" s="70"/>
      <c r="V371" s="70"/>
      <c r="W371" s="70"/>
      <c r="X371" s="70"/>
      <c r="Y371" s="70"/>
      <c r="Z371" s="70"/>
      <c r="AA371" s="70"/>
      <c r="AB371" s="70"/>
      <c r="AC371" s="70"/>
      <c r="AD371" s="70"/>
      <c r="AE371" s="70"/>
      <c r="AF371" s="70"/>
      <c r="AG371" s="70"/>
      <c r="AH371" s="70"/>
      <c r="AI371" s="70"/>
      <c r="AJ371" s="70"/>
      <c r="AK371" s="70"/>
      <c r="AL371" s="70"/>
      <c r="AM371" s="70"/>
      <c r="AN371" s="70"/>
      <c r="AO371" s="70"/>
      <c r="AP371" s="70"/>
      <c r="AQ371" s="70"/>
      <c r="AR371" s="70"/>
      <c r="AS371" s="70"/>
      <c r="AT371" s="70"/>
      <c r="AU371" s="70"/>
      <c r="AV371" s="70"/>
      <c r="AW371" s="70"/>
      <c r="AX371" s="70"/>
      <c r="AY371" s="70"/>
      <c r="AZ371" s="70"/>
      <c r="BA371" s="70"/>
      <c r="BB371" s="70"/>
      <c r="BC371" s="70"/>
      <c r="BD371" s="70"/>
      <c r="BE371" s="70"/>
      <c r="BF371" s="70"/>
      <c r="BG371" s="70"/>
      <c r="BH371" s="70"/>
      <c r="BI371" s="70"/>
      <c r="BJ371" s="70"/>
      <c r="BK371" s="70"/>
      <c r="BL371" s="70"/>
      <c r="BM371" s="70"/>
      <c r="BN371" s="70"/>
      <c r="BO371" s="70"/>
      <c r="BP371" s="70"/>
      <c r="BQ371" s="70"/>
      <c r="BR371" s="70"/>
      <c r="BS371" s="70"/>
      <c r="BT371" s="70"/>
      <c r="BU371" s="70"/>
      <c r="BV371" s="70"/>
      <c r="BW371" s="70"/>
      <c r="BX371" s="70"/>
      <c r="BY371" s="70"/>
      <c r="BZ371" s="70"/>
      <c r="CA371" s="70"/>
    </row>
    <row r="372" spans="1:79" s="84" customFormat="1">
      <c r="A372" s="67"/>
      <c r="B372" s="85"/>
      <c r="C372" s="86"/>
      <c r="D372" s="250"/>
      <c r="F372" s="70"/>
      <c r="G372" s="70"/>
      <c r="H372" s="70"/>
      <c r="I372" s="70"/>
      <c r="J372" s="70"/>
      <c r="K372" s="70"/>
      <c r="L372" s="70"/>
      <c r="M372" s="70"/>
      <c r="N372" s="70"/>
      <c r="O372" s="70"/>
      <c r="P372" s="70"/>
      <c r="Q372" s="70"/>
      <c r="R372" s="70"/>
      <c r="S372" s="70"/>
      <c r="T372" s="70"/>
      <c r="U372" s="70"/>
      <c r="V372" s="70"/>
      <c r="W372" s="70"/>
      <c r="X372" s="70"/>
      <c r="Y372" s="70"/>
      <c r="Z372" s="70"/>
      <c r="AA372" s="70"/>
      <c r="AB372" s="70"/>
      <c r="AC372" s="70"/>
      <c r="AD372" s="70"/>
      <c r="AE372" s="70"/>
      <c r="AF372" s="70"/>
      <c r="AG372" s="70"/>
      <c r="AH372" s="70"/>
      <c r="AI372" s="70"/>
      <c r="AJ372" s="70"/>
      <c r="AK372" s="70"/>
      <c r="AL372" s="70"/>
      <c r="AM372" s="70"/>
      <c r="AN372" s="70"/>
      <c r="AO372" s="70"/>
      <c r="AP372" s="70"/>
      <c r="AQ372" s="70"/>
      <c r="AR372" s="70"/>
      <c r="AS372" s="70"/>
      <c r="AT372" s="70"/>
      <c r="AU372" s="70"/>
      <c r="AV372" s="70"/>
      <c r="AW372" s="70"/>
      <c r="AX372" s="70"/>
      <c r="AY372" s="70"/>
      <c r="AZ372" s="70"/>
      <c r="BA372" s="70"/>
      <c r="BB372" s="70"/>
      <c r="BC372" s="70"/>
      <c r="BD372" s="70"/>
      <c r="BE372" s="70"/>
      <c r="BF372" s="70"/>
      <c r="BG372" s="70"/>
      <c r="BH372" s="70"/>
      <c r="BI372" s="70"/>
      <c r="BJ372" s="70"/>
      <c r="BK372" s="70"/>
      <c r="BL372" s="70"/>
      <c r="BM372" s="70"/>
      <c r="BN372" s="70"/>
      <c r="BO372" s="70"/>
      <c r="BP372" s="70"/>
      <c r="BQ372" s="70"/>
      <c r="BR372" s="70"/>
      <c r="BS372" s="70"/>
      <c r="BT372" s="70"/>
      <c r="BU372" s="70"/>
      <c r="BV372" s="70"/>
      <c r="BW372" s="70"/>
      <c r="BX372" s="70"/>
      <c r="BY372" s="70"/>
      <c r="BZ372" s="70"/>
      <c r="CA372" s="70"/>
    </row>
    <row r="373" spans="1:79" s="84" customFormat="1">
      <c r="A373" s="67"/>
      <c r="B373" s="85"/>
      <c r="C373" s="86"/>
      <c r="D373" s="250"/>
      <c r="F373" s="70"/>
      <c r="G373" s="70"/>
      <c r="H373" s="70"/>
      <c r="I373" s="70"/>
      <c r="J373" s="70"/>
      <c r="K373" s="70"/>
      <c r="L373" s="70"/>
      <c r="M373" s="70"/>
      <c r="N373" s="70"/>
      <c r="O373" s="70"/>
      <c r="P373" s="70"/>
      <c r="Q373" s="70"/>
      <c r="R373" s="70"/>
      <c r="S373" s="70"/>
      <c r="T373" s="70"/>
      <c r="U373" s="70"/>
      <c r="V373" s="70"/>
      <c r="W373" s="70"/>
      <c r="X373" s="70"/>
      <c r="Y373" s="70"/>
      <c r="Z373" s="70"/>
      <c r="AA373" s="70"/>
      <c r="AB373" s="70"/>
      <c r="AC373" s="70"/>
      <c r="AD373" s="70"/>
      <c r="AE373" s="70"/>
      <c r="AF373" s="70"/>
      <c r="AG373" s="70"/>
      <c r="AH373" s="70"/>
      <c r="AI373" s="70"/>
      <c r="AJ373" s="70"/>
      <c r="AK373" s="70"/>
      <c r="AL373" s="70"/>
      <c r="AM373" s="70"/>
      <c r="AN373" s="70"/>
      <c r="AO373" s="70"/>
      <c r="AP373" s="70"/>
      <c r="AQ373" s="70"/>
      <c r="AR373" s="70"/>
      <c r="AS373" s="70"/>
      <c r="AT373" s="70"/>
      <c r="AU373" s="70"/>
      <c r="AV373" s="70"/>
      <c r="AW373" s="70"/>
      <c r="AX373" s="70"/>
      <c r="AY373" s="70"/>
      <c r="AZ373" s="70"/>
      <c r="BA373" s="70"/>
      <c r="BB373" s="70"/>
      <c r="BC373" s="70"/>
      <c r="BD373" s="70"/>
      <c r="BE373" s="70"/>
      <c r="BF373" s="70"/>
      <c r="BG373" s="70"/>
      <c r="BH373" s="70"/>
      <c r="BI373" s="70"/>
      <c r="BJ373" s="70"/>
      <c r="BK373" s="70"/>
      <c r="BL373" s="70"/>
      <c r="BM373" s="70"/>
      <c r="BN373" s="70"/>
      <c r="BO373" s="70"/>
      <c r="BP373" s="70"/>
      <c r="BQ373" s="70"/>
      <c r="BR373" s="70"/>
      <c r="BS373" s="70"/>
      <c r="BT373" s="70"/>
      <c r="BU373" s="70"/>
      <c r="BV373" s="70"/>
      <c r="BW373" s="70"/>
      <c r="BX373" s="70"/>
      <c r="BY373" s="70"/>
      <c r="BZ373" s="70"/>
      <c r="CA373" s="70"/>
    </row>
    <row r="374" spans="1:79" s="84" customFormat="1">
      <c r="A374" s="67"/>
      <c r="B374" s="85"/>
      <c r="C374" s="86"/>
      <c r="D374" s="250"/>
      <c r="F374" s="70"/>
      <c r="G374" s="70"/>
      <c r="H374" s="70"/>
      <c r="I374" s="70"/>
      <c r="J374" s="70"/>
      <c r="K374" s="70"/>
      <c r="L374" s="70"/>
      <c r="M374" s="70"/>
      <c r="N374" s="70"/>
      <c r="O374" s="70"/>
      <c r="P374" s="70"/>
      <c r="Q374" s="70"/>
      <c r="R374" s="70"/>
      <c r="S374" s="70"/>
      <c r="T374" s="70"/>
      <c r="U374" s="70"/>
      <c r="V374" s="70"/>
      <c r="W374" s="70"/>
      <c r="X374" s="70"/>
      <c r="Y374" s="70"/>
      <c r="Z374" s="70"/>
      <c r="AA374" s="70"/>
      <c r="AB374" s="70"/>
      <c r="AC374" s="70"/>
      <c r="AD374" s="70"/>
      <c r="AE374" s="70"/>
      <c r="AF374" s="70"/>
      <c r="AG374" s="70"/>
      <c r="AH374" s="70"/>
      <c r="AI374" s="70"/>
      <c r="AJ374" s="70"/>
      <c r="AK374" s="70"/>
      <c r="AL374" s="70"/>
      <c r="AM374" s="70"/>
      <c r="AN374" s="70"/>
      <c r="AO374" s="70"/>
      <c r="AP374" s="70"/>
      <c r="AQ374" s="70"/>
      <c r="AR374" s="70"/>
      <c r="AS374" s="70"/>
      <c r="AT374" s="70"/>
      <c r="AU374" s="70"/>
      <c r="AV374" s="70"/>
      <c r="AW374" s="70"/>
      <c r="AX374" s="70"/>
      <c r="AY374" s="70"/>
      <c r="AZ374" s="70"/>
      <c r="BA374" s="70"/>
      <c r="BB374" s="70"/>
      <c r="BC374" s="70"/>
      <c r="BD374" s="70"/>
      <c r="BE374" s="70"/>
      <c r="BF374" s="70"/>
      <c r="BG374" s="70"/>
      <c r="BH374" s="70"/>
      <c r="BI374" s="70"/>
      <c r="BJ374" s="70"/>
      <c r="BK374" s="70"/>
      <c r="BL374" s="70"/>
      <c r="BM374" s="70"/>
      <c r="BN374" s="70"/>
      <c r="BO374" s="70"/>
      <c r="BP374" s="70"/>
      <c r="BQ374" s="70"/>
      <c r="BR374" s="70"/>
      <c r="BS374" s="70"/>
      <c r="BT374" s="70"/>
      <c r="BU374" s="70"/>
      <c r="BV374" s="70"/>
      <c r="BW374" s="70"/>
      <c r="BX374" s="70"/>
      <c r="BY374" s="70"/>
      <c r="BZ374" s="70"/>
      <c r="CA374" s="70"/>
    </row>
    <row r="375" spans="1:79" s="84" customFormat="1">
      <c r="A375" s="67"/>
      <c r="B375" s="85"/>
      <c r="C375" s="86"/>
      <c r="D375" s="250"/>
      <c r="F375" s="70"/>
      <c r="G375" s="70"/>
      <c r="H375" s="70"/>
      <c r="I375" s="70"/>
      <c r="J375" s="70"/>
      <c r="K375" s="70"/>
      <c r="L375" s="70"/>
      <c r="M375" s="70"/>
      <c r="N375" s="70"/>
      <c r="O375" s="70"/>
      <c r="P375" s="70"/>
      <c r="Q375" s="70"/>
      <c r="R375" s="70"/>
      <c r="S375" s="70"/>
      <c r="T375" s="70"/>
      <c r="U375" s="70"/>
      <c r="V375" s="70"/>
      <c r="W375" s="70"/>
      <c r="X375" s="70"/>
      <c r="Y375" s="70"/>
      <c r="Z375" s="70"/>
      <c r="AA375" s="70"/>
      <c r="AB375" s="70"/>
      <c r="AC375" s="70"/>
      <c r="AD375" s="70"/>
      <c r="AE375" s="70"/>
      <c r="AF375" s="70"/>
      <c r="AG375" s="70"/>
      <c r="AH375" s="70"/>
      <c r="AI375" s="70"/>
      <c r="AJ375" s="70"/>
      <c r="AK375" s="70"/>
      <c r="AL375" s="70"/>
      <c r="AM375" s="70"/>
      <c r="AN375" s="70"/>
      <c r="AO375" s="70"/>
      <c r="AP375" s="70"/>
      <c r="AQ375" s="70"/>
      <c r="AR375" s="70"/>
      <c r="AS375" s="70"/>
      <c r="AT375" s="70"/>
      <c r="AU375" s="70"/>
      <c r="AV375" s="70"/>
      <c r="AW375" s="70"/>
      <c r="AX375" s="70"/>
      <c r="AY375" s="70"/>
      <c r="AZ375" s="70"/>
      <c r="BA375" s="70"/>
      <c r="BB375" s="70"/>
      <c r="BC375" s="70"/>
      <c r="BD375" s="70"/>
      <c r="BE375" s="70"/>
      <c r="BF375" s="70"/>
      <c r="BG375" s="70"/>
      <c r="BH375" s="70"/>
      <c r="BI375" s="70"/>
      <c r="BJ375" s="70"/>
      <c r="BK375" s="70"/>
      <c r="BL375" s="70"/>
      <c r="BM375" s="70"/>
      <c r="BN375" s="70"/>
      <c r="BO375" s="70"/>
      <c r="BP375" s="70"/>
      <c r="BQ375" s="70"/>
      <c r="BR375" s="70"/>
      <c r="BS375" s="70"/>
      <c r="BT375" s="70"/>
      <c r="BU375" s="70"/>
      <c r="BV375" s="70"/>
      <c r="BW375" s="70"/>
      <c r="BX375" s="70"/>
      <c r="BY375" s="70"/>
      <c r="BZ375" s="70"/>
      <c r="CA375" s="70"/>
    </row>
    <row r="376" spans="1:79" s="84" customFormat="1">
      <c r="A376" s="67"/>
      <c r="B376" s="85"/>
      <c r="C376" s="86"/>
      <c r="D376" s="250"/>
      <c r="F376" s="70"/>
      <c r="G376" s="70"/>
      <c r="H376" s="70"/>
      <c r="I376" s="70"/>
      <c r="J376" s="70"/>
      <c r="K376" s="70"/>
      <c r="L376" s="70"/>
      <c r="M376" s="70"/>
      <c r="N376" s="70"/>
      <c r="O376" s="70"/>
      <c r="P376" s="70"/>
      <c r="Q376" s="70"/>
      <c r="R376" s="70"/>
      <c r="S376" s="70"/>
      <c r="T376" s="70"/>
      <c r="U376" s="70"/>
      <c r="V376" s="70"/>
      <c r="W376" s="70"/>
      <c r="X376" s="70"/>
      <c r="Y376" s="70"/>
      <c r="Z376" s="70"/>
      <c r="AA376" s="70"/>
      <c r="AB376" s="70"/>
      <c r="AC376" s="70"/>
      <c r="AD376" s="70"/>
      <c r="AE376" s="70"/>
      <c r="AF376" s="70"/>
      <c r="AG376" s="70"/>
      <c r="AH376" s="70"/>
      <c r="AI376" s="70"/>
      <c r="AJ376" s="70"/>
      <c r="AK376" s="70"/>
      <c r="AL376" s="70"/>
      <c r="AM376" s="70"/>
      <c r="AN376" s="70"/>
      <c r="AO376" s="70"/>
      <c r="AP376" s="70"/>
      <c r="AQ376" s="70"/>
      <c r="AR376" s="70"/>
      <c r="AS376" s="70"/>
      <c r="AT376" s="70"/>
      <c r="AU376" s="70"/>
      <c r="AV376" s="70"/>
      <c r="AW376" s="70"/>
      <c r="AX376" s="70"/>
      <c r="AY376" s="70"/>
      <c r="AZ376" s="70"/>
      <c r="BA376" s="70"/>
      <c r="BB376" s="70"/>
      <c r="BC376" s="70"/>
      <c r="BD376" s="70"/>
      <c r="BE376" s="70"/>
      <c r="BF376" s="70"/>
      <c r="BG376" s="70"/>
      <c r="BH376" s="70"/>
      <c r="BI376" s="70"/>
      <c r="BJ376" s="70"/>
      <c r="BK376" s="70"/>
      <c r="BL376" s="70"/>
      <c r="BM376" s="70"/>
      <c r="BN376" s="70"/>
      <c r="BO376" s="70"/>
      <c r="BP376" s="70"/>
      <c r="BQ376" s="70"/>
      <c r="BR376" s="70"/>
      <c r="BS376" s="70"/>
      <c r="BT376" s="70"/>
      <c r="BU376" s="70"/>
      <c r="BV376" s="70"/>
      <c r="BW376" s="70"/>
      <c r="BX376" s="70"/>
      <c r="BY376" s="70"/>
      <c r="BZ376" s="70"/>
      <c r="CA376" s="70"/>
    </row>
    <row r="377" spans="1:79" s="84" customFormat="1">
      <c r="A377" s="67"/>
      <c r="B377" s="85"/>
      <c r="C377" s="86"/>
      <c r="D377" s="250"/>
      <c r="F377" s="70"/>
      <c r="G377" s="70"/>
      <c r="H377" s="70"/>
      <c r="I377" s="70"/>
      <c r="J377" s="70"/>
      <c r="K377" s="70"/>
      <c r="L377" s="70"/>
      <c r="M377" s="70"/>
      <c r="N377" s="70"/>
      <c r="O377" s="70"/>
      <c r="P377" s="70"/>
      <c r="Q377" s="70"/>
      <c r="R377" s="70"/>
      <c r="S377" s="70"/>
      <c r="T377" s="70"/>
      <c r="U377" s="70"/>
      <c r="V377" s="70"/>
      <c r="W377" s="70"/>
      <c r="X377" s="70"/>
      <c r="Y377" s="70"/>
      <c r="Z377" s="70"/>
      <c r="AA377" s="70"/>
      <c r="AB377" s="70"/>
      <c r="AC377" s="70"/>
      <c r="AD377" s="70"/>
      <c r="AE377" s="70"/>
      <c r="AF377" s="70"/>
      <c r="AG377" s="70"/>
      <c r="AH377" s="70"/>
      <c r="AI377" s="70"/>
      <c r="AJ377" s="70"/>
      <c r="AK377" s="70"/>
      <c r="AL377" s="70"/>
      <c r="AM377" s="70"/>
      <c r="AN377" s="70"/>
      <c r="AO377" s="70"/>
      <c r="AP377" s="70"/>
      <c r="AQ377" s="70"/>
      <c r="AR377" s="70"/>
      <c r="AS377" s="70"/>
      <c r="AT377" s="70"/>
      <c r="AU377" s="70"/>
      <c r="AV377" s="70"/>
      <c r="AW377" s="70"/>
      <c r="AX377" s="70"/>
      <c r="AY377" s="70"/>
      <c r="AZ377" s="70"/>
      <c r="BA377" s="70"/>
      <c r="BB377" s="70"/>
      <c r="BC377" s="70"/>
      <c r="BD377" s="70"/>
      <c r="BE377" s="70"/>
      <c r="BF377" s="70"/>
      <c r="BG377" s="70"/>
      <c r="BH377" s="70"/>
      <c r="BI377" s="70"/>
      <c r="BJ377" s="70"/>
      <c r="BK377" s="70"/>
      <c r="BL377" s="70"/>
      <c r="BM377" s="70"/>
      <c r="BN377" s="70"/>
      <c r="BO377" s="70"/>
      <c r="BP377" s="70"/>
      <c r="BQ377" s="70"/>
      <c r="BR377" s="70"/>
      <c r="BS377" s="70"/>
      <c r="BT377" s="70"/>
      <c r="BU377" s="70"/>
      <c r="BV377" s="70"/>
      <c r="BW377" s="70"/>
      <c r="BX377" s="70"/>
      <c r="BY377" s="70"/>
      <c r="BZ377" s="70"/>
      <c r="CA377" s="70"/>
    </row>
    <row r="378" spans="1:79" s="84" customFormat="1">
      <c r="A378" s="67"/>
      <c r="B378" s="85"/>
      <c r="C378" s="86"/>
      <c r="D378" s="250"/>
      <c r="F378" s="70"/>
      <c r="G378" s="70"/>
      <c r="H378" s="70"/>
      <c r="I378" s="70"/>
      <c r="J378" s="70"/>
      <c r="K378" s="70"/>
      <c r="L378" s="70"/>
      <c r="M378" s="70"/>
      <c r="N378" s="70"/>
      <c r="O378" s="70"/>
      <c r="P378" s="70"/>
      <c r="Q378" s="70"/>
      <c r="R378" s="70"/>
      <c r="S378" s="70"/>
      <c r="T378" s="70"/>
      <c r="U378" s="70"/>
      <c r="V378" s="70"/>
      <c r="W378" s="70"/>
      <c r="X378" s="70"/>
      <c r="Y378" s="70"/>
      <c r="Z378" s="70"/>
      <c r="AA378" s="70"/>
      <c r="AB378" s="70"/>
      <c r="AC378" s="70"/>
      <c r="AD378" s="70"/>
      <c r="AE378" s="70"/>
      <c r="AF378" s="70"/>
      <c r="AG378" s="70"/>
      <c r="AH378" s="70"/>
      <c r="AI378" s="70"/>
      <c r="AJ378" s="70"/>
      <c r="AK378" s="70"/>
      <c r="AL378" s="70"/>
      <c r="AM378" s="70"/>
      <c r="AN378" s="70"/>
      <c r="AO378" s="70"/>
      <c r="AP378" s="70"/>
      <c r="AQ378" s="70"/>
      <c r="AR378" s="70"/>
      <c r="AS378" s="70"/>
      <c r="AT378" s="70"/>
      <c r="AU378" s="70"/>
      <c r="AV378" s="70"/>
      <c r="AW378" s="70"/>
      <c r="AX378" s="70"/>
      <c r="AY378" s="70"/>
      <c r="AZ378" s="70"/>
      <c r="BA378" s="70"/>
      <c r="BB378" s="70"/>
      <c r="BC378" s="70"/>
      <c r="BD378" s="70"/>
      <c r="BE378" s="70"/>
      <c r="BF378" s="70"/>
      <c r="BG378" s="70"/>
      <c r="BH378" s="70"/>
      <c r="BI378" s="70"/>
      <c r="BJ378" s="70"/>
      <c r="BK378" s="70"/>
      <c r="BL378" s="70"/>
      <c r="BM378" s="70"/>
      <c r="BN378" s="70"/>
      <c r="BO378" s="70"/>
      <c r="BP378" s="70"/>
      <c r="BQ378" s="70"/>
      <c r="BR378" s="70"/>
      <c r="BS378" s="70"/>
      <c r="BT378" s="70"/>
      <c r="BU378" s="70"/>
      <c r="BV378" s="70"/>
      <c r="BW378" s="70"/>
      <c r="BX378" s="70"/>
      <c r="BY378" s="70"/>
      <c r="BZ378" s="70"/>
      <c r="CA378" s="70"/>
    </row>
    <row r="379" spans="1:79" s="84" customFormat="1">
      <c r="A379" s="67"/>
      <c r="B379" s="85"/>
      <c r="C379" s="86"/>
      <c r="D379" s="250"/>
      <c r="F379" s="70"/>
      <c r="G379" s="70"/>
      <c r="H379" s="70"/>
      <c r="I379" s="70"/>
      <c r="J379" s="70"/>
      <c r="K379" s="70"/>
      <c r="L379" s="70"/>
      <c r="M379" s="70"/>
      <c r="N379" s="70"/>
      <c r="O379" s="70"/>
      <c r="P379" s="70"/>
      <c r="Q379" s="70"/>
      <c r="R379" s="70"/>
      <c r="S379" s="70"/>
      <c r="T379" s="70"/>
      <c r="U379" s="70"/>
      <c r="V379" s="70"/>
      <c r="W379" s="70"/>
      <c r="X379" s="70"/>
      <c r="Y379" s="70"/>
      <c r="Z379" s="70"/>
      <c r="AA379" s="70"/>
      <c r="AB379" s="70"/>
      <c r="AC379" s="70"/>
      <c r="AD379" s="70"/>
      <c r="AE379" s="70"/>
      <c r="AF379" s="70"/>
      <c r="AG379" s="70"/>
      <c r="AH379" s="70"/>
      <c r="AI379" s="70"/>
      <c r="AJ379" s="70"/>
      <c r="AK379" s="70"/>
      <c r="AL379" s="70"/>
      <c r="AM379" s="70"/>
      <c r="AN379" s="70"/>
      <c r="AO379" s="70"/>
      <c r="AP379" s="70"/>
      <c r="AQ379" s="70"/>
      <c r="AR379" s="70"/>
      <c r="AS379" s="70"/>
      <c r="AT379" s="70"/>
      <c r="AU379" s="70"/>
      <c r="AV379" s="70"/>
      <c r="AW379" s="70"/>
      <c r="AX379" s="70"/>
      <c r="AY379" s="70"/>
      <c r="AZ379" s="70"/>
      <c r="BA379" s="70"/>
      <c r="BB379" s="70"/>
      <c r="BC379" s="70"/>
      <c r="BD379" s="70"/>
      <c r="BE379" s="70"/>
      <c r="BF379" s="70"/>
      <c r="BG379" s="70"/>
      <c r="BH379" s="70"/>
      <c r="BI379" s="70"/>
      <c r="BJ379" s="70"/>
      <c r="BK379" s="70"/>
      <c r="BL379" s="70"/>
      <c r="BM379" s="70"/>
      <c r="BN379" s="70"/>
      <c r="BO379" s="70"/>
      <c r="BP379" s="70"/>
      <c r="BQ379" s="70"/>
      <c r="BR379" s="70"/>
      <c r="BS379" s="70"/>
      <c r="BT379" s="70"/>
      <c r="BU379" s="70"/>
      <c r="BV379" s="70"/>
      <c r="BW379" s="70"/>
      <c r="BX379" s="70"/>
      <c r="BY379" s="70"/>
      <c r="BZ379" s="70"/>
      <c r="CA379" s="70"/>
    </row>
    <row r="380" spans="1:79" s="84" customFormat="1">
      <c r="A380" s="67"/>
      <c r="B380" s="85"/>
      <c r="C380" s="86"/>
      <c r="D380" s="250"/>
      <c r="F380" s="70"/>
      <c r="G380" s="70"/>
      <c r="H380" s="70"/>
      <c r="I380" s="70"/>
      <c r="J380" s="70"/>
      <c r="K380" s="70"/>
      <c r="L380" s="70"/>
      <c r="M380" s="70"/>
      <c r="N380" s="70"/>
      <c r="O380" s="70"/>
      <c r="P380" s="70"/>
      <c r="Q380" s="70"/>
      <c r="R380" s="70"/>
      <c r="S380" s="70"/>
      <c r="T380" s="70"/>
      <c r="U380" s="70"/>
      <c r="V380" s="70"/>
      <c r="W380" s="70"/>
      <c r="X380" s="70"/>
      <c r="Y380" s="70"/>
      <c r="Z380" s="70"/>
      <c r="AA380" s="70"/>
      <c r="AB380" s="70"/>
      <c r="AC380" s="70"/>
      <c r="AD380" s="70"/>
      <c r="AE380" s="70"/>
      <c r="AF380" s="70"/>
      <c r="AG380" s="70"/>
      <c r="AH380" s="70"/>
      <c r="AI380" s="70"/>
      <c r="AJ380" s="70"/>
      <c r="AK380" s="70"/>
      <c r="AL380" s="70"/>
      <c r="AM380" s="70"/>
      <c r="AN380" s="70"/>
      <c r="AO380" s="70"/>
      <c r="AP380" s="70"/>
      <c r="AQ380" s="70"/>
      <c r="AR380" s="70"/>
      <c r="AS380" s="70"/>
      <c r="AT380" s="70"/>
      <c r="AU380" s="70"/>
      <c r="AV380" s="70"/>
      <c r="AW380" s="70"/>
      <c r="AX380" s="70"/>
      <c r="AY380" s="70"/>
      <c r="AZ380" s="70"/>
      <c r="BA380" s="70"/>
      <c r="BB380" s="70"/>
      <c r="BC380" s="70"/>
      <c r="BD380" s="70"/>
      <c r="BE380" s="70"/>
      <c r="BF380" s="70"/>
      <c r="BG380" s="70"/>
      <c r="BH380" s="70"/>
      <c r="BI380" s="70"/>
      <c r="BJ380" s="70"/>
      <c r="BK380" s="70"/>
      <c r="BL380" s="70"/>
      <c r="BM380" s="70"/>
      <c r="BN380" s="70"/>
      <c r="BO380" s="70"/>
      <c r="BP380" s="70"/>
      <c r="BQ380" s="70"/>
      <c r="BR380" s="70"/>
      <c r="BS380" s="70"/>
      <c r="BT380" s="70"/>
      <c r="BU380" s="70"/>
      <c r="BV380" s="70"/>
      <c r="BW380" s="70"/>
      <c r="BX380" s="70"/>
      <c r="BY380" s="70"/>
      <c r="BZ380" s="70"/>
      <c r="CA380" s="70"/>
    </row>
    <row r="381" spans="1:79" s="84" customFormat="1">
      <c r="A381" s="67"/>
      <c r="B381" s="85"/>
      <c r="C381" s="86"/>
      <c r="D381" s="250"/>
      <c r="F381" s="70"/>
      <c r="G381" s="70"/>
      <c r="H381" s="70"/>
      <c r="I381" s="70"/>
      <c r="J381" s="70"/>
      <c r="K381" s="70"/>
      <c r="L381" s="70"/>
      <c r="M381" s="70"/>
      <c r="N381" s="70"/>
      <c r="O381" s="70"/>
      <c r="P381" s="70"/>
      <c r="Q381" s="70"/>
      <c r="R381" s="70"/>
      <c r="S381" s="70"/>
      <c r="T381" s="70"/>
      <c r="U381" s="70"/>
      <c r="V381" s="70"/>
      <c r="W381" s="70"/>
      <c r="X381" s="70"/>
      <c r="Y381" s="70"/>
      <c r="Z381" s="70"/>
      <c r="AA381" s="70"/>
      <c r="AB381" s="70"/>
      <c r="AC381" s="70"/>
      <c r="AD381" s="70"/>
      <c r="AE381" s="70"/>
      <c r="AF381" s="70"/>
      <c r="AG381" s="70"/>
      <c r="AH381" s="70"/>
      <c r="AI381" s="70"/>
      <c r="AJ381" s="70"/>
      <c r="AK381" s="70"/>
      <c r="AL381" s="70"/>
      <c r="AM381" s="70"/>
      <c r="AN381" s="70"/>
      <c r="AO381" s="70"/>
      <c r="AP381" s="70"/>
      <c r="AQ381" s="70"/>
      <c r="AR381" s="70"/>
      <c r="AS381" s="70"/>
      <c r="AT381" s="70"/>
      <c r="AU381" s="70"/>
      <c r="AV381" s="70"/>
      <c r="AW381" s="70"/>
      <c r="AX381" s="70"/>
      <c r="AY381" s="70"/>
      <c r="AZ381" s="70"/>
      <c r="BA381" s="70"/>
      <c r="BB381" s="70"/>
      <c r="BC381" s="70"/>
      <c r="BD381" s="70"/>
      <c r="BE381" s="70"/>
      <c r="BF381" s="70"/>
      <c r="BG381" s="70"/>
      <c r="BH381" s="70"/>
      <c r="BI381" s="70"/>
      <c r="BJ381" s="70"/>
      <c r="BK381" s="70"/>
      <c r="BL381" s="70"/>
      <c r="BM381" s="70"/>
      <c r="BN381" s="70"/>
      <c r="BO381" s="70"/>
      <c r="BP381" s="70"/>
      <c r="BQ381" s="70"/>
      <c r="BR381" s="70"/>
      <c r="BS381" s="70"/>
      <c r="BT381" s="70"/>
      <c r="BU381" s="70"/>
      <c r="BV381" s="70"/>
      <c r="BW381" s="70"/>
      <c r="BX381" s="70"/>
      <c r="BY381" s="70"/>
      <c r="BZ381" s="70"/>
      <c r="CA381" s="70"/>
    </row>
    <row r="382" spans="1:79" s="84" customFormat="1">
      <c r="A382" s="67"/>
      <c r="B382" s="85"/>
      <c r="C382" s="86"/>
      <c r="D382" s="250"/>
      <c r="F382" s="70"/>
      <c r="G382" s="70"/>
      <c r="H382" s="70"/>
      <c r="I382" s="70"/>
      <c r="J382" s="70"/>
      <c r="K382" s="70"/>
      <c r="L382" s="70"/>
      <c r="M382" s="70"/>
      <c r="N382" s="70"/>
      <c r="O382" s="70"/>
      <c r="P382" s="70"/>
      <c r="Q382" s="70"/>
      <c r="R382" s="70"/>
      <c r="S382" s="70"/>
      <c r="T382" s="70"/>
      <c r="U382" s="70"/>
      <c r="V382" s="70"/>
      <c r="W382" s="70"/>
      <c r="X382" s="70"/>
      <c r="Y382" s="70"/>
      <c r="Z382" s="70"/>
      <c r="AA382" s="70"/>
      <c r="AB382" s="70"/>
      <c r="AC382" s="70"/>
      <c r="AD382" s="70"/>
      <c r="AE382" s="70"/>
      <c r="AF382" s="70"/>
      <c r="AG382" s="70"/>
      <c r="AH382" s="70"/>
      <c r="AI382" s="70"/>
      <c r="AJ382" s="70"/>
      <c r="AK382" s="70"/>
      <c r="AL382" s="70"/>
      <c r="AM382" s="70"/>
      <c r="AN382" s="70"/>
      <c r="AO382" s="70"/>
      <c r="AP382" s="70"/>
      <c r="AQ382" s="70"/>
      <c r="AR382" s="70"/>
      <c r="AS382" s="70"/>
      <c r="AT382" s="70"/>
      <c r="AU382" s="70"/>
      <c r="AV382" s="70"/>
      <c r="AW382" s="70"/>
      <c r="AX382" s="70"/>
      <c r="AY382" s="70"/>
      <c r="AZ382" s="70"/>
      <c r="BA382" s="70"/>
      <c r="BB382" s="70"/>
      <c r="BC382" s="70"/>
      <c r="BD382" s="70"/>
      <c r="BE382" s="70"/>
      <c r="BF382" s="70"/>
      <c r="BG382" s="70"/>
      <c r="BH382" s="70"/>
      <c r="BI382" s="70"/>
      <c r="BJ382" s="70"/>
      <c r="BK382" s="70"/>
      <c r="BL382" s="70"/>
      <c r="BM382" s="70"/>
      <c r="BN382" s="70"/>
      <c r="BO382" s="70"/>
      <c r="BP382" s="70"/>
      <c r="BQ382" s="70"/>
      <c r="BR382" s="70"/>
      <c r="BS382" s="70"/>
      <c r="BT382" s="70"/>
      <c r="BU382" s="70"/>
      <c r="BV382" s="70"/>
      <c r="BW382" s="70"/>
      <c r="BX382" s="70"/>
      <c r="BY382" s="70"/>
      <c r="BZ382" s="70"/>
      <c r="CA382" s="70"/>
    </row>
    <row r="383" spans="1:79" s="84" customFormat="1">
      <c r="A383" s="67"/>
      <c r="B383" s="85"/>
      <c r="C383" s="86"/>
      <c r="D383" s="250"/>
      <c r="F383" s="70"/>
      <c r="G383" s="70"/>
      <c r="H383" s="70"/>
      <c r="I383" s="70"/>
      <c r="J383" s="70"/>
      <c r="K383" s="70"/>
      <c r="L383" s="70"/>
      <c r="M383" s="70"/>
      <c r="N383" s="70"/>
      <c r="O383" s="70"/>
      <c r="P383" s="70"/>
      <c r="Q383" s="70"/>
      <c r="R383" s="70"/>
      <c r="S383" s="70"/>
      <c r="T383" s="70"/>
      <c r="U383" s="70"/>
      <c r="V383" s="70"/>
      <c r="W383" s="70"/>
      <c r="X383" s="70"/>
      <c r="Y383" s="70"/>
      <c r="Z383" s="70"/>
      <c r="AA383" s="70"/>
      <c r="AB383" s="70"/>
      <c r="AC383" s="70"/>
      <c r="AD383" s="70"/>
      <c r="AE383" s="70"/>
      <c r="AF383" s="70"/>
      <c r="AG383" s="70"/>
      <c r="AH383" s="70"/>
      <c r="AI383" s="70"/>
      <c r="AJ383" s="70"/>
      <c r="AK383" s="70"/>
      <c r="AL383" s="70"/>
      <c r="AM383" s="70"/>
      <c r="AN383" s="70"/>
      <c r="AO383" s="70"/>
      <c r="AP383" s="70"/>
      <c r="AQ383" s="70"/>
      <c r="AR383" s="70"/>
      <c r="AS383" s="70"/>
      <c r="AT383" s="70"/>
      <c r="AU383" s="70"/>
      <c r="AV383" s="70"/>
      <c r="AW383" s="70"/>
      <c r="AX383" s="70"/>
      <c r="AY383" s="70"/>
      <c r="AZ383" s="70"/>
      <c r="BA383" s="70"/>
      <c r="BB383" s="70"/>
      <c r="BC383" s="70"/>
      <c r="BD383" s="70"/>
      <c r="BE383" s="70"/>
      <c r="BF383" s="70"/>
      <c r="BG383" s="70"/>
      <c r="BH383" s="70"/>
      <c r="BI383" s="70"/>
      <c r="BJ383" s="70"/>
      <c r="BK383" s="70"/>
      <c r="BL383" s="70"/>
      <c r="BM383" s="70"/>
      <c r="BN383" s="70"/>
      <c r="BO383" s="70"/>
      <c r="BP383" s="70"/>
      <c r="BQ383" s="70"/>
      <c r="BR383" s="70"/>
      <c r="BS383" s="70"/>
      <c r="BT383" s="70"/>
      <c r="BU383" s="70"/>
      <c r="BV383" s="70"/>
      <c r="BW383" s="70"/>
      <c r="BX383" s="70"/>
      <c r="BY383" s="70"/>
      <c r="BZ383" s="70"/>
      <c r="CA383" s="70"/>
    </row>
    <row r="384" spans="1:79" s="84" customFormat="1">
      <c r="A384" s="67"/>
      <c r="B384" s="85"/>
      <c r="C384" s="86"/>
      <c r="D384" s="250"/>
      <c r="F384" s="70"/>
      <c r="G384" s="70"/>
      <c r="H384" s="70"/>
      <c r="I384" s="70"/>
      <c r="J384" s="70"/>
      <c r="K384" s="70"/>
      <c r="L384" s="70"/>
      <c r="M384" s="70"/>
      <c r="N384" s="70"/>
      <c r="O384" s="70"/>
      <c r="P384" s="70"/>
      <c r="Q384" s="70"/>
      <c r="R384" s="70"/>
      <c r="S384" s="70"/>
      <c r="T384" s="70"/>
      <c r="U384" s="70"/>
      <c r="V384" s="70"/>
      <c r="W384" s="70"/>
      <c r="X384" s="70"/>
      <c r="Y384" s="70"/>
      <c r="Z384" s="70"/>
      <c r="AA384" s="70"/>
      <c r="AB384" s="70"/>
      <c r="AC384" s="70"/>
      <c r="AD384" s="70"/>
      <c r="AE384" s="70"/>
      <c r="AF384" s="70"/>
      <c r="AG384" s="70"/>
      <c r="AH384" s="70"/>
      <c r="AI384" s="70"/>
      <c r="AJ384" s="70"/>
      <c r="AK384" s="70"/>
      <c r="AL384" s="70"/>
      <c r="AM384" s="70"/>
      <c r="AN384" s="70"/>
      <c r="AO384" s="70"/>
      <c r="AP384" s="70"/>
      <c r="AQ384" s="70"/>
      <c r="AR384" s="70"/>
      <c r="AS384" s="70"/>
      <c r="AT384" s="70"/>
      <c r="AU384" s="70"/>
      <c r="AV384" s="70"/>
      <c r="AW384" s="70"/>
      <c r="AX384" s="70"/>
      <c r="AY384" s="70"/>
      <c r="AZ384" s="70"/>
      <c r="BA384" s="70"/>
      <c r="BB384" s="70"/>
      <c r="BC384" s="70"/>
      <c r="BD384" s="70"/>
      <c r="BE384" s="70"/>
      <c r="BF384" s="70"/>
      <c r="BG384" s="70"/>
      <c r="BH384" s="70"/>
      <c r="BI384" s="70"/>
      <c r="BJ384" s="70"/>
      <c r="BK384" s="70"/>
      <c r="BL384" s="70"/>
      <c r="BM384" s="70"/>
      <c r="BN384" s="70"/>
      <c r="BO384" s="70"/>
      <c r="BP384" s="70"/>
      <c r="BQ384" s="70"/>
      <c r="BR384" s="70"/>
      <c r="BS384" s="70"/>
      <c r="BT384" s="70"/>
      <c r="BU384" s="70"/>
      <c r="BV384" s="70"/>
      <c r="BW384" s="70"/>
      <c r="BX384" s="70"/>
      <c r="BY384" s="70"/>
      <c r="BZ384" s="70"/>
      <c r="CA384" s="70"/>
    </row>
    <row r="385" spans="1:79" s="84" customFormat="1">
      <c r="A385" s="67"/>
      <c r="B385" s="85"/>
      <c r="C385" s="86"/>
      <c r="D385" s="250"/>
      <c r="F385" s="70"/>
      <c r="G385" s="70"/>
      <c r="H385" s="70"/>
      <c r="I385" s="70"/>
      <c r="J385" s="70"/>
      <c r="K385" s="70"/>
      <c r="L385" s="70"/>
      <c r="M385" s="70"/>
      <c r="N385" s="70"/>
      <c r="O385" s="70"/>
      <c r="P385" s="70"/>
      <c r="Q385" s="70"/>
      <c r="R385" s="70"/>
      <c r="S385" s="70"/>
      <c r="T385" s="70"/>
      <c r="U385" s="70"/>
      <c r="V385" s="70"/>
      <c r="W385" s="70"/>
      <c r="X385" s="70"/>
      <c r="Y385" s="70"/>
      <c r="Z385" s="70"/>
      <c r="AA385" s="70"/>
      <c r="AB385" s="70"/>
      <c r="AC385" s="70"/>
      <c r="AD385" s="70"/>
      <c r="AE385" s="70"/>
      <c r="AF385" s="70"/>
      <c r="AG385" s="70"/>
      <c r="AH385" s="70"/>
      <c r="AI385" s="70"/>
      <c r="AJ385" s="70"/>
      <c r="AK385" s="70"/>
      <c r="AL385" s="70"/>
      <c r="AM385" s="70"/>
      <c r="AN385" s="70"/>
      <c r="AO385" s="70"/>
      <c r="AP385" s="70"/>
      <c r="AQ385" s="70"/>
      <c r="AR385" s="70"/>
      <c r="AS385" s="70"/>
      <c r="AT385" s="70"/>
      <c r="AU385" s="70"/>
      <c r="AV385" s="70"/>
      <c r="AW385" s="70"/>
      <c r="AX385" s="70"/>
      <c r="AY385" s="70"/>
      <c r="AZ385" s="70"/>
      <c r="BA385" s="70"/>
      <c r="BB385" s="70"/>
      <c r="BC385" s="70"/>
      <c r="BD385" s="70"/>
      <c r="BE385" s="70"/>
      <c r="BF385" s="70"/>
      <c r="BG385" s="70"/>
      <c r="BH385" s="70"/>
      <c r="BI385" s="70"/>
      <c r="BJ385" s="70"/>
      <c r="BK385" s="70"/>
      <c r="BL385" s="70"/>
      <c r="BM385" s="70"/>
      <c r="BN385" s="70"/>
      <c r="BO385" s="70"/>
      <c r="BP385" s="70"/>
      <c r="BQ385" s="70"/>
      <c r="BR385" s="70"/>
      <c r="BS385" s="70"/>
      <c r="BT385" s="70"/>
      <c r="BU385" s="70"/>
      <c r="BV385" s="70"/>
      <c r="BW385" s="70"/>
      <c r="BX385" s="70"/>
      <c r="BY385" s="70"/>
      <c r="BZ385" s="70"/>
      <c r="CA385" s="70"/>
    </row>
    <row r="386" spans="1:79" s="84" customFormat="1">
      <c r="A386" s="67"/>
      <c r="B386" s="85"/>
      <c r="C386" s="86"/>
      <c r="D386" s="250"/>
      <c r="F386" s="70"/>
      <c r="G386" s="70"/>
      <c r="H386" s="70"/>
      <c r="I386" s="70"/>
      <c r="J386" s="70"/>
      <c r="K386" s="70"/>
      <c r="L386" s="70"/>
      <c r="M386" s="70"/>
      <c r="N386" s="70"/>
      <c r="O386" s="70"/>
      <c r="P386" s="70"/>
      <c r="Q386" s="70"/>
      <c r="R386" s="70"/>
      <c r="S386" s="70"/>
      <c r="T386" s="70"/>
      <c r="U386" s="70"/>
      <c r="V386" s="70"/>
      <c r="W386" s="70"/>
      <c r="X386" s="70"/>
      <c r="Y386" s="70"/>
      <c r="Z386" s="70"/>
      <c r="AA386" s="70"/>
      <c r="AB386" s="70"/>
      <c r="AC386" s="70"/>
      <c r="AD386" s="70"/>
      <c r="AE386" s="70"/>
      <c r="AF386" s="70"/>
      <c r="AG386" s="70"/>
      <c r="AH386" s="70"/>
      <c r="AI386" s="70"/>
      <c r="AJ386" s="70"/>
      <c r="AK386" s="70"/>
      <c r="AL386" s="70"/>
      <c r="AM386" s="70"/>
      <c r="AN386" s="70"/>
      <c r="AO386" s="70"/>
      <c r="AP386" s="70"/>
      <c r="AQ386" s="70"/>
      <c r="AR386" s="70"/>
      <c r="AS386" s="70"/>
      <c r="AT386" s="70"/>
      <c r="AU386" s="70"/>
      <c r="AV386" s="70"/>
      <c r="AW386" s="70"/>
      <c r="AX386" s="70"/>
      <c r="AY386" s="70"/>
      <c r="AZ386" s="70"/>
      <c r="BA386" s="70"/>
      <c r="BB386" s="70"/>
      <c r="BC386" s="70"/>
      <c r="BD386" s="70"/>
      <c r="BE386" s="70"/>
      <c r="BF386" s="70"/>
      <c r="BG386" s="70"/>
      <c r="BH386" s="70"/>
      <c r="BI386" s="70"/>
      <c r="BJ386" s="70"/>
      <c r="BK386" s="70"/>
      <c r="BL386" s="70"/>
      <c r="BM386" s="70"/>
      <c r="BN386" s="70"/>
      <c r="BO386" s="70"/>
      <c r="BP386" s="70"/>
      <c r="BQ386" s="70"/>
      <c r="BR386" s="70"/>
      <c r="BS386" s="70"/>
      <c r="BT386" s="70"/>
      <c r="BU386" s="70"/>
      <c r="BV386" s="70"/>
      <c r="BW386" s="70"/>
      <c r="BX386" s="70"/>
      <c r="BY386" s="70"/>
      <c r="BZ386" s="70"/>
      <c r="CA386" s="70"/>
    </row>
    <row r="387" spans="1:79" s="84" customFormat="1">
      <c r="A387" s="67"/>
      <c r="B387" s="85"/>
      <c r="C387" s="86"/>
      <c r="D387" s="250"/>
      <c r="F387" s="70"/>
      <c r="G387" s="70"/>
      <c r="H387" s="70"/>
      <c r="I387" s="70"/>
      <c r="J387" s="70"/>
      <c r="K387" s="70"/>
      <c r="L387" s="70"/>
      <c r="M387" s="70"/>
      <c r="N387" s="70"/>
      <c r="O387" s="70"/>
      <c r="P387" s="70"/>
      <c r="Q387" s="70"/>
      <c r="R387" s="70"/>
      <c r="S387" s="70"/>
      <c r="T387" s="70"/>
      <c r="U387" s="70"/>
      <c r="V387" s="70"/>
      <c r="W387" s="70"/>
      <c r="X387" s="70"/>
      <c r="Y387" s="70"/>
      <c r="Z387" s="70"/>
      <c r="AA387" s="70"/>
      <c r="AB387" s="70"/>
      <c r="AC387" s="70"/>
      <c r="AD387" s="70"/>
      <c r="AE387" s="70"/>
      <c r="AF387" s="70"/>
      <c r="AG387" s="70"/>
      <c r="AH387" s="70"/>
      <c r="AI387" s="70"/>
      <c r="AJ387" s="70"/>
      <c r="AK387" s="70"/>
      <c r="AL387" s="70"/>
      <c r="AM387" s="70"/>
      <c r="AN387" s="70"/>
      <c r="AO387" s="70"/>
      <c r="AP387" s="70"/>
      <c r="AQ387" s="70"/>
      <c r="AR387" s="70"/>
      <c r="AS387" s="70"/>
      <c r="AT387" s="70"/>
      <c r="AU387" s="70"/>
      <c r="AV387" s="70"/>
      <c r="AW387" s="70"/>
      <c r="AX387" s="70"/>
      <c r="AY387" s="70"/>
      <c r="AZ387" s="70"/>
      <c r="BA387" s="70"/>
      <c r="BB387" s="70"/>
      <c r="BC387" s="70"/>
      <c r="BD387" s="70"/>
      <c r="BE387" s="70"/>
      <c r="BF387" s="70"/>
      <c r="BG387" s="70"/>
      <c r="BH387" s="70"/>
      <c r="BI387" s="70"/>
      <c r="BJ387" s="70"/>
      <c r="BK387" s="70"/>
      <c r="BL387" s="70"/>
      <c r="BM387" s="70"/>
      <c r="BN387" s="70"/>
      <c r="BO387" s="70"/>
      <c r="BP387" s="70"/>
      <c r="BQ387" s="70"/>
      <c r="BR387" s="70"/>
      <c r="BS387" s="70"/>
      <c r="BT387" s="70"/>
      <c r="BU387" s="70"/>
      <c r="BV387" s="70"/>
      <c r="BW387" s="70"/>
      <c r="BX387" s="70"/>
      <c r="BY387" s="70"/>
      <c r="BZ387" s="70"/>
      <c r="CA387" s="70"/>
    </row>
    <row r="388" spans="1:79" s="84" customFormat="1">
      <c r="A388" s="67"/>
      <c r="B388" s="85"/>
      <c r="C388" s="86"/>
      <c r="D388" s="250"/>
      <c r="F388" s="70"/>
      <c r="G388" s="70"/>
      <c r="H388" s="70"/>
      <c r="I388" s="70"/>
      <c r="J388" s="70"/>
      <c r="K388" s="70"/>
      <c r="L388" s="70"/>
      <c r="M388" s="70"/>
      <c r="N388" s="70"/>
      <c r="O388" s="70"/>
      <c r="P388" s="70"/>
      <c r="Q388" s="70"/>
      <c r="R388" s="70"/>
      <c r="S388" s="70"/>
      <c r="T388" s="70"/>
      <c r="U388" s="70"/>
      <c r="V388" s="70"/>
      <c r="W388" s="70"/>
      <c r="X388" s="70"/>
      <c r="Y388" s="70"/>
      <c r="Z388" s="70"/>
      <c r="AA388" s="70"/>
      <c r="AB388" s="70"/>
      <c r="AC388" s="70"/>
      <c r="AD388" s="70"/>
      <c r="AE388" s="70"/>
      <c r="AF388" s="70"/>
      <c r="AG388" s="70"/>
      <c r="AH388" s="70"/>
      <c r="AI388" s="70"/>
      <c r="AJ388" s="70"/>
      <c r="AK388" s="70"/>
      <c r="AL388" s="70"/>
      <c r="AM388" s="70"/>
      <c r="AN388" s="70"/>
      <c r="AO388" s="70"/>
      <c r="AP388" s="70"/>
      <c r="AQ388" s="70"/>
      <c r="AR388" s="70"/>
      <c r="AS388" s="70"/>
      <c r="AT388" s="70"/>
      <c r="AU388" s="70"/>
      <c r="AV388" s="70"/>
      <c r="AW388" s="70"/>
      <c r="AX388" s="70"/>
      <c r="AY388" s="70"/>
      <c r="AZ388" s="70"/>
      <c r="BA388" s="70"/>
      <c r="BB388" s="70"/>
      <c r="BC388" s="70"/>
      <c r="BD388" s="70"/>
      <c r="BE388" s="70"/>
      <c r="BF388" s="70"/>
      <c r="BG388" s="70"/>
      <c r="BH388" s="70"/>
      <c r="BI388" s="70"/>
      <c r="BJ388" s="70"/>
      <c r="BK388" s="70"/>
      <c r="BL388" s="70"/>
      <c r="BM388" s="70"/>
      <c r="BN388" s="70"/>
      <c r="BO388" s="70"/>
      <c r="BP388" s="70"/>
      <c r="BQ388" s="70"/>
      <c r="BR388" s="70"/>
      <c r="BS388" s="70"/>
      <c r="BT388" s="70"/>
      <c r="BU388" s="70"/>
      <c r="BV388" s="70"/>
      <c r="BW388" s="70"/>
      <c r="BX388" s="70"/>
      <c r="BY388" s="70"/>
      <c r="BZ388" s="70"/>
      <c r="CA388" s="70"/>
    </row>
    <row r="389" spans="1:79" s="84" customFormat="1">
      <c r="A389" s="67"/>
      <c r="B389" s="85"/>
      <c r="C389" s="86"/>
      <c r="D389" s="250"/>
      <c r="F389" s="70"/>
      <c r="G389" s="70"/>
      <c r="H389" s="70"/>
      <c r="I389" s="70"/>
      <c r="J389" s="70"/>
      <c r="K389" s="70"/>
      <c r="L389" s="70"/>
      <c r="M389" s="70"/>
      <c r="N389" s="70"/>
      <c r="O389" s="70"/>
      <c r="P389" s="70"/>
      <c r="Q389" s="70"/>
      <c r="R389" s="70"/>
      <c r="S389" s="70"/>
      <c r="T389" s="70"/>
      <c r="U389" s="70"/>
      <c r="V389" s="70"/>
      <c r="W389" s="70"/>
      <c r="X389" s="70"/>
      <c r="Y389" s="70"/>
      <c r="Z389" s="70"/>
      <c r="AA389" s="70"/>
      <c r="AB389" s="70"/>
      <c r="AC389" s="70"/>
      <c r="AD389" s="70"/>
      <c r="AE389" s="70"/>
      <c r="AF389" s="70"/>
      <c r="AG389" s="70"/>
      <c r="AH389" s="70"/>
      <c r="AI389" s="70"/>
      <c r="AJ389" s="70"/>
      <c r="AK389" s="70"/>
      <c r="AL389" s="70"/>
      <c r="AM389" s="70"/>
      <c r="AN389" s="70"/>
      <c r="AO389" s="70"/>
      <c r="AP389" s="70"/>
      <c r="AQ389" s="70"/>
      <c r="AR389" s="70"/>
      <c r="AS389" s="70"/>
      <c r="AT389" s="70"/>
      <c r="AU389" s="70"/>
      <c r="AV389" s="70"/>
      <c r="AW389" s="70"/>
      <c r="AX389" s="70"/>
      <c r="AY389" s="70"/>
      <c r="AZ389" s="70"/>
      <c r="BA389" s="70"/>
      <c r="BB389" s="70"/>
      <c r="BC389" s="70"/>
      <c r="BD389" s="70"/>
      <c r="BE389" s="70"/>
      <c r="BF389" s="70"/>
      <c r="BG389" s="70"/>
      <c r="BH389" s="70"/>
      <c r="BI389" s="70"/>
      <c r="BJ389" s="70"/>
      <c r="BK389" s="70"/>
      <c r="BL389" s="70"/>
      <c r="BM389" s="70"/>
      <c r="BN389" s="70"/>
      <c r="BO389" s="70"/>
      <c r="BP389" s="70"/>
      <c r="BQ389" s="70"/>
      <c r="BR389" s="70"/>
      <c r="BS389" s="70"/>
      <c r="BT389" s="70"/>
      <c r="BU389" s="70"/>
      <c r="BV389" s="70"/>
      <c r="BW389" s="70"/>
      <c r="BX389" s="70"/>
      <c r="BY389" s="70"/>
      <c r="BZ389" s="70"/>
      <c r="CA389" s="70"/>
    </row>
    <row r="390" spans="1:79" s="84" customFormat="1">
      <c r="A390" s="67"/>
      <c r="B390" s="85"/>
      <c r="C390" s="86"/>
      <c r="D390" s="250"/>
      <c r="F390" s="70"/>
      <c r="G390" s="70"/>
      <c r="H390" s="70"/>
      <c r="I390" s="70"/>
      <c r="J390" s="70"/>
      <c r="K390" s="70"/>
      <c r="L390" s="70"/>
      <c r="M390" s="70"/>
      <c r="N390" s="70"/>
      <c r="O390" s="70"/>
      <c r="P390" s="70"/>
      <c r="Q390" s="70"/>
      <c r="R390" s="70"/>
      <c r="S390" s="70"/>
      <c r="T390" s="70"/>
      <c r="U390" s="70"/>
      <c r="V390" s="70"/>
      <c r="W390" s="70"/>
      <c r="X390" s="70"/>
      <c r="Y390" s="70"/>
      <c r="Z390" s="70"/>
      <c r="AA390" s="70"/>
      <c r="AB390" s="70"/>
      <c r="AC390" s="70"/>
      <c r="AD390" s="70"/>
      <c r="AE390" s="70"/>
      <c r="AF390" s="70"/>
      <c r="AG390" s="70"/>
      <c r="AH390" s="70"/>
      <c r="AI390" s="70"/>
      <c r="AJ390" s="70"/>
      <c r="AK390" s="70"/>
      <c r="AL390" s="70"/>
      <c r="AM390" s="70"/>
      <c r="AN390" s="70"/>
      <c r="AO390" s="70"/>
      <c r="AP390" s="70"/>
      <c r="AQ390" s="70"/>
      <c r="AR390" s="70"/>
      <c r="AS390" s="70"/>
      <c r="AT390" s="70"/>
      <c r="AU390" s="70"/>
      <c r="AV390" s="70"/>
      <c r="AW390" s="70"/>
      <c r="AX390" s="70"/>
      <c r="AY390" s="70"/>
      <c r="AZ390" s="70"/>
      <c r="BA390" s="70"/>
      <c r="BB390" s="70"/>
      <c r="BC390" s="70"/>
      <c r="BD390" s="70"/>
      <c r="BE390" s="70"/>
      <c r="BF390" s="70"/>
      <c r="BG390" s="70"/>
      <c r="BH390" s="70"/>
      <c r="BI390" s="70"/>
      <c r="BJ390" s="70"/>
      <c r="BK390" s="70"/>
      <c r="BL390" s="70"/>
      <c r="BM390" s="70"/>
      <c r="BN390" s="70"/>
      <c r="BO390" s="70"/>
      <c r="BP390" s="70"/>
      <c r="BQ390" s="70"/>
      <c r="BR390" s="70"/>
      <c r="BS390" s="70"/>
      <c r="BT390" s="70"/>
      <c r="BU390" s="70"/>
      <c r="BV390" s="70"/>
      <c r="BW390" s="70"/>
      <c r="BX390" s="70"/>
      <c r="BY390" s="70"/>
      <c r="BZ390" s="70"/>
      <c r="CA390" s="70"/>
    </row>
    <row r="391" spans="1:79" s="84" customFormat="1">
      <c r="A391" s="67"/>
      <c r="B391" s="85"/>
      <c r="C391" s="86"/>
      <c r="D391" s="250"/>
      <c r="F391" s="70"/>
      <c r="G391" s="70"/>
      <c r="H391" s="70"/>
      <c r="I391" s="70"/>
      <c r="J391" s="70"/>
      <c r="K391" s="70"/>
      <c r="L391" s="70"/>
      <c r="M391" s="70"/>
      <c r="N391" s="70"/>
      <c r="O391" s="70"/>
      <c r="P391" s="70"/>
      <c r="Q391" s="70"/>
      <c r="R391" s="70"/>
      <c r="S391" s="70"/>
      <c r="T391" s="70"/>
      <c r="U391" s="70"/>
      <c r="V391" s="70"/>
      <c r="W391" s="70"/>
      <c r="X391" s="70"/>
      <c r="Y391" s="70"/>
      <c r="Z391" s="70"/>
      <c r="AA391" s="70"/>
      <c r="AB391" s="70"/>
      <c r="AC391" s="70"/>
      <c r="AD391" s="70"/>
      <c r="AE391" s="70"/>
      <c r="AF391" s="70"/>
      <c r="AG391" s="70"/>
      <c r="AH391" s="70"/>
      <c r="AI391" s="70"/>
      <c r="AJ391" s="70"/>
      <c r="AK391" s="70"/>
      <c r="AL391" s="70"/>
      <c r="AM391" s="70"/>
      <c r="AN391" s="70"/>
      <c r="AO391" s="70"/>
      <c r="AP391" s="70"/>
      <c r="AQ391" s="70"/>
      <c r="AR391" s="70"/>
      <c r="AS391" s="70"/>
      <c r="AT391" s="70"/>
      <c r="AU391" s="70"/>
      <c r="AV391" s="70"/>
      <c r="AW391" s="70"/>
      <c r="AX391" s="70"/>
      <c r="AY391" s="70"/>
      <c r="AZ391" s="70"/>
      <c r="BA391" s="70"/>
      <c r="BB391" s="70"/>
      <c r="BC391" s="70"/>
      <c r="BD391" s="70"/>
      <c r="BE391" s="70"/>
      <c r="BF391" s="70"/>
      <c r="BG391" s="70"/>
      <c r="BH391" s="70"/>
      <c r="BI391" s="70"/>
      <c r="BJ391" s="70"/>
      <c r="BK391" s="70"/>
      <c r="BL391" s="70"/>
      <c r="BM391" s="70"/>
      <c r="BN391" s="70"/>
      <c r="BO391" s="70"/>
      <c r="BP391" s="70"/>
      <c r="BQ391" s="70"/>
      <c r="BR391" s="70"/>
      <c r="BS391" s="70"/>
      <c r="BT391" s="70"/>
      <c r="BU391" s="70"/>
      <c r="BV391" s="70"/>
      <c r="BW391" s="70"/>
      <c r="BX391" s="70"/>
      <c r="BY391" s="70"/>
      <c r="BZ391" s="70"/>
      <c r="CA391" s="70"/>
    </row>
    <row r="392" spans="1:79" s="84" customFormat="1">
      <c r="A392" s="67"/>
      <c r="B392" s="85"/>
      <c r="C392" s="86"/>
      <c r="D392" s="250"/>
      <c r="F392" s="70"/>
      <c r="G392" s="70"/>
      <c r="H392" s="70"/>
      <c r="I392" s="70"/>
      <c r="J392" s="70"/>
      <c r="K392" s="70"/>
      <c r="L392" s="70"/>
      <c r="M392" s="70"/>
      <c r="N392" s="70"/>
      <c r="O392" s="70"/>
      <c r="P392" s="70"/>
      <c r="Q392" s="70"/>
      <c r="R392" s="70"/>
      <c r="S392" s="70"/>
      <c r="T392" s="70"/>
      <c r="U392" s="70"/>
      <c r="V392" s="70"/>
      <c r="W392" s="70"/>
      <c r="X392" s="70"/>
      <c r="Y392" s="70"/>
      <c r="Z392" s="70"/>
      <c r="AA392" s="70"/>
      <c r="AB392" s="70"/>
      <c r="AC392" s="70"/>
      <c r="AD392" s="70"/>
      <c r="AE392" s="70"/>
      <c r="AF392" s="70"/>
      <c r="AG392" s="70"/>
      <c r="AH392" s="70"/>
      <c r="AI392" s="70"/>
      <c r="AJ392" s="70"/>
      <c r="AK392" s="70"/>
      <c r="AL392" s="70"/>
      <c r="AM392" s="70"/>
      <c r="AN392" s="70"/>
      <c r="AO392" s="70"/>
      <c r="AP392" s="70"/>
      <c r="AQ392" s="70"/>
      <c r="AR392" s="70"/>
      <c r="AS392" s="70"/>
      <c r="AT392" s="70"/>
      <c r="AU392" s="70"/>
      <c r="AV392" s="70"/>
      <c r="AW392" s="70"/>
      <c r="AX392" s="70"/>
      <c r="AY392" s="70"/>
      <c r="AZ392" s="70"/>
      <c r="BA392" s="70"/>
      <c r="BB392" s="70"/>
      <c r="BC392" s="70"/>
      <c r="BD392" s="70"/>
      <c r="BE392" s="70"/>
      <c r="BF392" s="70"/>
      <c r="BG392" s="70"/>
      <c r="BH392" s="70"/>
      <c r="BI392" s="70"/>
      <c r="BJ392" s="70"/>
      <c r="BK392" s="70"/>
      <c r="BL392" s="70"/>
      <c r="BM392" s="70"/>
      <c r="BN392" s="70"/>
      <c r="BO392" s="70"/>
      <c r="BP392" s="70"/>
      <c r="BQ392" s="70"/>
      <c r="BR392" s="70"/>
      <c r="BS392" s="70"/>
      <c r="BT392" s="70"/>
      <c r="BU392" s="70"/>
      <c r="BV392" s="70"/>
      <c r="BW392" s="70"/>
      <c r="BX392" s="70"/>
      <c r="BY392" s="70"/>
      <c r="BZ392" s="70"/>
      <c r="CA392" s="70"/>
    </row>
    <row r="393" spans="1:79" s="84" customFormat="1">
      <c r="A393" s="67"/>
      <c r="B393" s="85"/>
      <c r="C393" s="86"/>
      <c r="D393" s="250"/>
      <c r="F393" s="70"/>
      <c r="G393" s="70"/>
      <c r="H393" s="70"/>
      <c r="I393" s="70"/>
      <c r="J393" s="70"/>
      <c r="K393" s="70"/>
      <c r="L393" s="70"/>
      <c r="M393" s="70"/>
      <c r="N393" s="70"/>
      <c r="O393" s="70"/>
      <c r="P393" s="70"/>
      <c r="Q393" s="70"/>
      <c r="R393" s="70"/>
      <c r="S393" s="70"/>
      <c r="T393" s="70"/>
      <c r="U393" s="70"/>
      <c r="V393" s="70"/>
      <c r="W393" s="70"/>
      <c r="X393" s="70"/>
      <c r="Y393" s="70"/>
      <c r="Z393" s="70"/>
      <c r="AA393" s="70"/>
      <c r="AB393" s="70"/>
      <c r="AC393" s="70"/>
      <c r="AD393" s="70"/>
      <c r="AE393" s="70"/>
      <c r="AF393" s="70"/>
      <c r="AG393" s="70"/>
      <c r="AH393" s="70"/>
      <c r="AI393" s="70"/>
      <c r="AJ393" s="70"/>
      <c r="AK393" s="70"/>
      <c r="AL393" s="70"/>
      <c r="AM393" s="70"/>
      <c r="AN393" s="70"/>
      <c r="AO393" s="70"/>
      <c r="AP393" s="70"/>
      <c r="AQ393" s="70"/>
      <c r="AR393" s="70"/>
      <c r="AS393" s="70"/>
      <c r="AT393" s="70"/>
      <c r="AU393" s="70"/>
      <c r="AV393" s="70"/>
      <c r="AW393" s="70"/>
      <c r="AX393" s="70"/>
      <c r="AY393" s="70"/>
      <c r="AZ393" s="70"/>
      <c r="BA393" s="70"/>
      <c r="BB393" s="70"/>
      <c r="BC393" s="70"/>
      <c r="BD393" s="70"/>
      <c r="BE393" s="70"/>
      <c r="BF393" s="70"/>
      <c r="BG393" s="70"/>
      <c r="BH393" s="70"/>
      <c r="BI393" s="70"/>
      <c r="BJ393" s="70"/>
      <c r="BK393" s="70"/>
      <c r="BL393" s="70"/>
      <c r="BM393" s="70"/>
      <c r="BN393" s="70"/>
      <c r="BO393" s="70"/>
      <c r="BP393" s="70"/>
      <c r="BQ393" s="70"/>
      <c r="BR393" s="70"/>
      <c r="BS393" s="70"/>
      <c r="BT393" s="70"/>
      <c r="BU393" s="70"/>
      <c r="BV393" s="70"/>
      <c r="BW393" s="70"/>
      <c r="BX393" s="70"/>
      <c r="BY393" s="70"/>
      <c r="BZ393" s="70"/>
      <c r="CA393" s="70"/>
    </row>
    <row r="394" spans="1:79" s="84" customFormat="1">
      <c r="A394" s="67"/>
      <c r="B394" s="85"/>
      <c r="C394" s="86"/>
      <c r="D394" s="250"/>
      <c r="F394" s="70"/>
      <c r="G394" s="70"/>
      <c r="H394" s="70"/>
      <c r="I394" s="70"/>
      <c r="J394" s="70"/>
      <c r="K394" s="70"/>
      <c r="L394" s="70"/>
      <c r="M394" s="70"/>
      <c r="N394" s="70"/>
      <c r="O394" s="70"/>
      <c r="P394" s="70"/>
      <c r="Q394" s="70"/>
      <c r="R394" s="70"/>
      <c r="S394" s="70"/>
      <c r="T394" s="70"/>
      <c r="U394" s="70"/>
      <c r="V394" s="70"/>
      <c r="W394" s="70"/>
      <c r="X394" s="70"/>
      <c r="Y394" s="70"/>
      <c r="Z394" s="70"/>
      <c r="AA394" s="70"/>
      <c r="AB394" s="70"/>
      <c r="AC394" s="70"/>
      <c r="AD394" s="70"/>
      <c r="AE394" s="70"/>
      <c r="AF394" s="70"/>
      <c r="AG394" s="70"/>
      <c r="AH394" s="70"/>
      <c r="AI394" s="70"/>
      <c r="AJ394" s="70"/>
      <c r="AK394" s="70"/>
      <c r="AL394" s="70"/>
      <c r="AM394" s="70"/>
      <c r="AN394" s="70"/>
      <c r="AO394" s="70"/>
      <c r="AP394" s="70"/>
      <c r="AQ394" s="70"/>
      <c r="AR394" s="70"/>
      <c r="AS394" s="70"/>
      <c r="AT394" s="70"/>
      <c r="AU394" s="70"/>
      <c r="AV394" s="70"/>
      <c r="AW394" s="70"/>
      <c r="AX394" s="70"/>
      <c r="AY394" s="70"/>
      <c r="AZ394" s="70"/>
      <c r="BA394" s="70"/>
      <c r="BB394" s="70"/>
      <c r="BC394" s="70"/>
      <c r="BD394" s="70"/>
      <c r="BE394" s="70"/>
      <c r="BF394" s="70"/>
      <c r="BG394" s="70"/>
      <c r="BH394" s="70"/>
      <c r="BI394" s="70"/>
      <c r="BJ394" s="70"/>
      <c r="BK394" s="70"/>
      <c r="BL394" s="70"/>
      <c r="BM394" s="70"/>
      <c r="BN394" s="70"/>
      <c r="BO394" s="70"/>
      <c r="BP394" s="70"/>
      <c r="BQ394" s="70"/>
      <c r="BR394" s="70"/>
      <c r="BS394" s="70"/>
      <c r="BT394" s="70"/>
      <c r="BU394" s="70"/>
      <c r="BV394" s="70"/>
      <c r="BW394" s="70"/>
      <c r="BX394" s="70"/>
      <c r="BY394" s="70"/>
      <c r="BZ394" s="70"/>
      <c r="CA394" s="70"/>
    </row>
    <row r="395" spans="1:79" s="84" customFormat="1">
      <c r="A395" s="67"/>
      <c r="B395" s="85"/>
      <c r="C395" s="86"/>
      <c r="D395" s="250"/>
      <c r="F395" s="70"/>
      <c r="G395" s="70"/>
      <c r="H395" s="70"/>
      <c r="I395" s="70"/>
      <c r="J395" s="70"/>
      <c r="K395" s="70"/>
      <c r="L395" s="70"/>
      <c r="M395" s="70"/>
      <c r="N395" s="70"/>
      <c r="O395" s="70"/>
      <c r="P395" s="70"/>
      <c r="Q395" s="70"/>
      <c r="R395" s="70"/>
      <c r="S395" s="70"/>
      <c r="T395" s="70"/>
      <c r="U395" s="70"/>
      <c r="V395" s="70"/>
      <c r="W395" s="70"/>
      <c r="X395" s="70"/>
      <c r="Y395" s="70"/>
      <c r="Z395" s="70"/>
      <c r="AA395" s="70"/>
      <c r="AB395" s="70"/>
      <c r="AC395" s="70"/>
      <c r="AD395" s="70"/>
      <c r="AE395" s="70"/>
      <c r="AF395" s="70"/>
      <c r="AG395" s="70"/>
      <c r="AH395" s="70"/>
      <c r="AI395" s="70"/>
      <c r="AJ395" s="70"/>
      <c r="AK395" s="70"/>
      <c r="AL395" s="70"/>
      <c r="AM395" s="70"/>
      <c r="AN395" s="70"/>
      <c r="AO395" s="70"/>
      <c r="AP395" s="70"/>
      <c r="AQ395" s="70"/>
      <c r="AR395" s="70"/>
      <c r="AS395" s="70"/>
      <c r="AT395" s="70"/>
      <c r="AU395" s="70"/>
      <c r="AV395" s="70"/>
      <c r="AW395" s="70"/>
      <c r="AX395" s="70"/>
      <c r="AY395" s="70"/>
      <c r="AZ395" s="70"/>
      <c r="BA395" s="70"/>
      <c r="BB395" s="70"/>
      <c r="BC395" s="70"/>
      <c r="BD395" s="70"/>
      <c r="BE395" s="70"/>
      <c r="BF395" s="70"/>
      <c r="BG395" s="70"/>
      <c r="BH395" s="70"/>
      <c r="BI395" s="70"/>
      <c r="BJ395" s="70"/>
      <c r="BK395" s="70"/>
      <c r="BL395" s="70"/>
      <c r="BM395" s="70"/>
      <c r="BN395" s="70"/>
      <c r="BO395" s="70"/>
      <c r="BP395" s="70"/>
      <c r="BQ395" s="70"/>
      <c r="BR395" s="70"/>
      <c r="BS395" s="70"/>
      <c r="BT395" s="70"/>
      <c r="BU395" s="70"/>
      <c r="BV395" s="70"/>
      <c r="BW395" s="70"/>
      <c r="BX395" s="70"/>
      <c r="BY395" s="70"/>
      <c r="BZ395" s="70"/>
      <c r="CA395" s="70"/>
    </row>
    <row r="396" spans="1:79" s="84" customFormat="1">
      <c r="A396" s="67"/>
      <c r="B396" s="85"/>
      <c r="C396" s="86"/>
      <c r="D396" s="250"/>
      <c r="F396" s="70"/>
      <c r="G396" s="70"/>
      <c r="H396" s="70"/>
      <c r="I396" s="70"/>
      <c r="J396" s="70"/>
      <c r="K396" s="70"/>
      <c r="L396" s="70"/>
      <c r="M396" s="70"/>
      <c r="N396" s="70"/>
      <c r="O396" s="70"/>
      <c r="P396" s="70"/>
      <c r="Q396" s="70"/>
      <c r="R396" s="70"/>
      <c r="S396" s="70"/>
      <c r="T396" s="70"/>
      <c r="U396" s="70"/>
      <c r="V396" s="70"/>
      <c r="W396" s="70"/>
      <c r="X396" s="70"/>
      <c r="Y396" s="70"/>
      <c r="Z396" s="70"/>
      <c r="AA396" s="70"/>
      <c r="AB396" s="70"/>
      <c r="AC396" s="70"/>
      <c r="AD396" s="70"/>
      <c r="AE396" s="70"/>
      <c r="AF396" s="70"/>
      <c r="AG396" s="70"/>
      <c r="AH396" s="70"/>
      <c r="AI396" s="70"/>
      <c r="AJ396" s="70"/>
      <c r="AK396" s="70"/>
      <c r="AL396" s="70"/>
      <c r="AM396" s="70"/>
      <c r="AN396" s="70"/>
      <c r="AO396" s="70"/>
      <c r="AP396" s="70"/>
      <c r="AQ396" s="70"/>
      <c r="AR396" s="70"/>
      <c r="AS396" s="70"/>
      <c r="AT396" s="70"/>
      <c r="AU396" s="70"/>
      <c r="AV396" s="70"/>
      <c r="AW396" s="70"/>
      <c r="AX396" s="70"/>
      <c r="AY396" s="70"/>
      <c r="AZ396" s="70"/>
      <c r="BA396" s="70"/>
      <c r="BB396" s="70"/>
      <c r="BC396" s="70"/>
      <c r="BD396" s="70"/>
      <c r="BE396" s="70"/>
      <c r="BF396" s="70"/>
      <c r="BG396" s="70"/>
      <c r="BH396" s="70"/>
      <c r="BI396" s="70"/>
      <c r="BJ396" s="70"/>
      <c r="BK396" s="70"/>
      <c r="BL396" s="70"/>
      <c r="BM396" s="70"/>
      <c r="BN396" s="70"/>
      <c r="BO396" s="70"/>
      <c r="BP396" s="70"/>
      <c r="BQ396" s="70"/>
      <c r="BR396" s="70"/>
      <c r="BS396" s="70"/>
      <c r="BT396" s="70"/>
      <c r="BU396" s="70"/>
      <c r="BV396" s="70"/>
      <c r="BW396" s="70"/>
      <c r="BX396" s="70"/>
      <c r="BY396" s="70"/>
      <c r="BZ396" s="70"/>
      <c r="CA396" s="70"/>
    </row>
    <row r="397" spans="1:79" s="84" customFormat="1">
      <c r="A397" s="67"/>
      <c r="B397" s="85"/>
      <c r="C397" s="86"/>
      <c r="D397" s="250"/>
      <c r="F397" s="70"/>
      <c r="G397" s="70"/>
      <c r="H397" s="70"/>
      <c r="I397" s="70"/>
      <c r="J397" s="70"/>
      <c r="K397" s="70"/>
      <c r="L397" s="70"/>
      <c r="M397" s="70"/>
      <c r="N397" s="70"/>
      <c r="O397" s="70"/>
      <c r="P397" s="70"/>
      <c r="Q397" s="70"/>
      <c r="R397" s="70"/>
      <c r="S397" s="70"/>
      <c r="T397" s="70"/>
      <c r="U397" s="70"/>
      <c r="V397" s="70"/>
      <c r="W397" s="70"/>
      <c r="X397" s="70"/>
      <c r="Y397" s="70"/>
      <c r="Z397" s="70"/>
      <c r="AA397" s="70"/>
      <c r="AB397" s="70"/>
      <c r="AC397" s="70"/>
      <c r="AD397" s="70"/>
      <c r="AE397" s="70"/>
      <c r="AF397" s="70"/>
      <c r="AG397" s="70"/>
      <c r="AH397" s="70"/>
      <c r="AI397" s="70"/>
      <c r="AJ397" s="70"/>
      <c r="AK397" s="70"/>
      <c r="AL397" s="70"/>
      <c r="AM397" s="70"/>
      <c r="AN397" s="70"/>
      <c r="AO397" s="70"/>
      <c r="AP397" s="70"/>
      <c r="AQ397" s="70"/>
      <c r="AR397" s="70"/>
      <c r="AS397" s="70"/>
      <c r="AT397" s="70"/>
      <c r="AU397" s="70"/>
      <c r="AV397" s="70"/>
      <c r="AW397" s="70"/>
      <c r="AX397" s="70"/>
      <c r="AY397" s="70"/>
      <c r="AZ397" s="70"/>
      <c r="BA397" s="70"/>
      <c r="BB397" s="70"/>
      <c r="BC397" s="70"/>
      <c r="BD397" s="70"/>
      <c r="BE397" s="70"/>
      <c r="BF397" s="70"/>
      <c r="BG397" s="70"/>
      <c r="BH397" s="70"/>
      <c r="BI397" s="70"/>
      <c r="BJ397" s="70"/>
      <c r="BK397" s="70"/>
      <c r="BL397" s="70"/>
      <c r="BM397" s="70"/>
      <c r="BN397" s="70"/>
      <c r="BO397" s="70"/>
      <c r="BP397" s="70"/>
      <c r="BQ397" s="70"/>
      <c r="BR397" s="70"/>
      <c r="BS397" s="70"/>
      <c r="BT397" s="70"/>
      <c r="BU397" s="70"/>
      <c r="BV397" s="70"/>
      <c r="BW397" s="70"/>
      <c r="BX397" s="70"/>
      <c r="BY397" s="70"/>
      <c r="BZ397" s="70"/>
      <c r="CA397" s="70"/>
    </row>
    <row r="398" spans="1:79" s="84" customFormat="1">
      <c r="A398" s="67"/>
      <c r="B398" s="85"/>
      <c r="C398" s="86"/>
      <c r="D398" s="250"/>
      <c r="F398" s="70"/>
      <c r="G398" s="70"/>
      <c r="H398" s="70"/>
      <c r="I398" s="70"/>
      <c r="J398" s="70"/>
      <c r="K398" s="70"/>
      <c r="L398" s="70"/>
      <c r="M398" s="70"/>
      <c r="N398" s="70"/>
      <c r="O398" s="70"/>
      <c r="P398" s="70"/>
      <c r="Q398" s="70"/>
      <c r="R398" s="70"/>
      <c r="S398" s="70"/>
      <c r="T398" s="70"/>
      <c r="U398" s="70"/>
      <c r="V398" s="70"/>
      <c r="W398" s="70"/>
      <c r="X398" s="70"/>
      <c r="Y398" s="70"/>
      <c r="Z398" s="70"/>
      <c r="AA398" s="70"/>
      <c r="AB398" s="70"/>
      <c r="AC398" s="70"/>
      <c r="AD398" s="70"/>
      <c r="AE398" s="70"/>
      <c r="AF398" s="70"/>
      <c r="AG398" s="70"/>
      <c r="AH398" s="70"/>
      <c r="AI398" s="70"/>
      <c r="AJ398" s="70"/>
      <c r="AK398" s="70"/>
      <c r="AL398" s="70"/>
      <c r="AM398" s="70"/>
      <c r="AN398" s="70"/>
      <c r="AO398" s="70"/>
      <c r="AP398" s="70"/>
      <c r="AQ398" s="70"/>
      <c r="AR398" s="70"/>
      <c r="AS398" s="70"/>
      <c r="AT398" s="70"/>
      <c r="AU398" s="70"/>
      <c r="AV398" s="70"/>
      <c r="AW398" s="70"/>
      <c r="AX398" s="70"/>
      <c r="AY398" s="70"/>
      <c r="AZ398" s="70"/>
      <c r="BA398" s="70"/>
      <c r="BB398" s="70"/>
      <c r="BC398" s="70"/>
      <c r="BD398" s="70"/>
      <c r="BE398" s="70"/>
      <c r="BF398" s="70"/>
      <c r="BG398" s="70"/>
      <c r="BH398" s="70"/>
      <c r="BI398" s="70"/>
      <c r="BJ398" s="70"/>
      <c r="BK398" s="70"/>
      <c r="BL398" s="70"/>
      <c r="BM398" s="70"/>
      <c r="BN398" s="70"/>
      <c r="BO398" s="70"/>
      <c r="BP398" s="70"/>
      <c r="BQ398" s="70"/>
      <c r="BR398" s="70"/>
      <c r="BS398" s="70"/>
      <c r="BT398" s="70"/>
      <c r="BU398" s="70"/>
      <c r="BV398" s="70"/>
      <c r="BW398" s="70"/>
      <c r="BX398" s="70"/>
      <c r="BY398" s="70"/>
      <c r="BZ398" s="70"/>
      <c r="CA398" s="70"/>
    </row>
    <row r="399" spans="1:79" s="84" customFormat="1">
      <c r="A399" s="67"/>
      <c r="B399" s="85"/>
      <c r="C399" s="86"/>
      <c r="D399" s="250"/>
      <c r="F399" s="70"/>
      <c r="G399" s="70"/>
      <c r="H399" s="70"/>
      <c r="I399" s="70"/>
      <c r="J399" s="70"/>
      <c r="K399" s="70"/>
      <c r="L399" s="70"/>
      <c r="M399" s="70"/>
      <c r="N399" s="70"/>
      <c r="O399" s="70"/>
      <c r="P399" s="70"/>
      <c r="Q399" s="70"/>
      <c r="R399" s="70"/>
      <c r="S399" s="70"/>
      <c r="T399" s="70"/>
      <c r="U399" s="70"/>
      <c r="V399" s="70"/>
      <c r="W399" s="70"/>
      <c r="X399" s="70"/>
      <c r="Y399" s="70"/>
      <c r="Z399" s="70"/>
      <c r="AA399" s="70"/>
      <c r="AB399" s="70"/>
      <c r="AC399" s="70"/>
      <c r="AD399" s="70"/>
      <c r="AE399" s="70"/>
      <c r="AF399" s="70"/>
      <c r="AG399" s="70"/>
      <c r="AH399" s="70"/>
      <c r="AI399" s="70"/>
      <c r="AJ399" s="70"/>
      <c r="AK399" s="70"/>
      <c r="AL399" s="70"/>
      <c r="AM399" s="70"/>
      <c r="AN399" s="70"/>
      <c r="AO399" s="70"/>
      <c r="AP399" s="70"/>
      <c r="AQ399" s="70"/>
      <c r="AR399" s="70"/>
      <c r="AS399" s="70"/>
      <c r="AT399" s="70"/>
      <c r="AU399" s="70"/>
      <c r="AV399" s="70"/>
      <c r="AW399" s="70"/>
      <c r="AX399" s="70"/>
      <c r="AY399" s="70"/>
      <c r="AZ399" s="70"/>
      <c r="BA399" s="70"/>
      <c r="BB399" s="70"/>
      <c r="BC399" s="70"/>
      <c r="BD399" s="70"/>
      <c r="BE399" s="70"/>
      <c r="BF399" s="70"/>
      <c r="BG399" s="70"/>
      <c r="BH399" s="70"/>
      <c r="BI399" s="70"/>
      <c r="BJ399" s="70"/>
      <c r="BK399" s="70"/>
      <c r="BL399" s="70"/>
      <c r="BM399" s="70"/>
      <c r="BN399" s="70"/>
      <c r="BO399" s="70"/>
      <c r="BP399" s="70"/>
      <c r="BQ399" s="70"/>
      <c r="BR399" s="70"/>
      <c r="BS399" s="70"/>
      <c r="BT399" s="70"/>
      <c r="BU399" s="70"/>
      <c r="BV399" s="70"/>
      <c r="BW399" s="70"/>
      <c r="BX399" s="70"/>
      <c r="BY399" s="70"/>
      <c r="BZ399" s="70"/>
      <c r="CA399" s="70"/>
    </row>
    <row r="400" spans="1:79" s="84" customFormat="1">
      <c r="A400" s="67"/>
      <c r="B400" s="85"/>
      <c r="C400" s="86"/>
      <c r="D400" s="250"/>
      <c r="F400" s="70"/>
      <c r="G400" s="70"/>
      <c r="H400" s="70"/>
      <c r="I400" s="70"/>
      <c r="J400" s="70"/>
      <c r="K400" s="70"/>
      <c r="L400" s="70"/>
      <c r="M400" s="70"/>
      <c r="N400" s="70"/>
      <c r="O400" s="70"/>
      <c r="P400" s="70"/>
      <c r="Q400" s="70"/>
      <c r="R400" s="70"/>
      <c r="S400" s="70"/>
      <c r="T400" s="70"/>
      <c r="U400" s="70"/>
      <c r="V400" s="70"/>
      <c r="W400" s="70"/>
      <c r="X400" s="70"/>
      <c r="Y400" s="70"/>
      <c r="Z400" s="70"/>
      <c r="AA400" s="70"/>
      <c r="AB400" s="70"/>
      <c r="AC400" s="70"/>
      <c r="AD400" s="70"/>
      <c r="AE400" s="70"/>
      <c r="AF400" s="70"/>
      <c r="AG400" s="70"/>
      <c r="AH400" s="70"/>
      <c r="AI400" s="70"/>
      <c r="AJ400" s="70"/>
      <c r="AK400" s="70"/>
      <c r="AL400" s="70"/>
      <c r="AM400" s="70"/>
      <c r="AN400" s="70"/>
      <c r="AO400" s="70"/>
      <c r="AP400" s="70"/>
      <c r="AQ400" s="70"/>
      <c r="AR400" s="70"/>
      <c r="AS400" s="70"/>
      <c r="AT400" s="70"/>
      <c r="AU400" s="70"/>
      <c r="AV400" s="70"/>
      <c r="AW400" s="70"/>
      <c r="AX400" s="70"/>
      <c r="AY400" s="70"/>
      <c r="AZ400" s="70"/>
      <c r="BA400" s="70"/>
      <c r="BB400" s="70"/>
      <c r="BC400" s="70"/>
      <c r="BD400" s="70"/>
      <c r="BE400" s="70"/>
      <c r="BF400" s="70"/>
      <c r="BG400" s="70"/>
      <c r="BH400" s="70"/>
      <c r="BI400" s="70"/>
      <c r="BJ400" s="70"/>
      <c r="BK400" s="70"/>
      <c r="BL400" s="70"/>
      <c r="BM400" s="70"/>
      <c r="BN400" s="70"/>
      <c r="BO400" s="70"/>
      <c r="BP400" s="70"/>
      <c r="BQ400" s="70"/>
      <c r="BR400" s="70"/>
      <c r="BS400" s="70"/>
      <c r="BT400" s="70"/>
      <c r="BU400" s="70"/>
      <c r="BV400" s="70"/>
      <c r="BW400" s="70"/>
      <c r="BX400" s="70"/>
      <c r="BY400" s="70"/>
      <c r="BZ400" s="70"/>
      <c r="CA400" s="70"/>
    </row>
    <row r="401" spans="1:79" s="84" customFormat="1">
      <c r="A401" s="67"/>
      <c r="B401" s="85"/>
      <c r="C401" s="86"/>
      <c r="D401" s="250"/>
      <c r="F401" s="70"/>
      <c r="G401" s="70"/>
      <c r="H401" s="70"/>
      <c r="I401" s="70"/>
      <c r="J401" s="70"/>
      <c r="K401" s="70"/>
      <c r="L401" s="70"/>
      <c r="M401" s="70"/>
      <c r="N401" s="70"/>
      <c r="O401" s="70"/>
      <c r="P401" s="70"/>
      <c r="Q401" s="70"/>
      <c r="R401" s="70"/>
      <c r="S401" s="70"/>
      <c r="T401" s="70"/>
      <c r="U401" s="70"/>
      <c r="V401" s="70"/>
      <c r="W401" s="70"/>
      <c r="X401" s="70"/>
      <c r="Y401" s="70"/>
      <c r="Z401" s="70"/>
      <c r="AA401" s="70"/>
      <c r="AB401" s="70"/>
      <c r="AC401" s="70"/>
      <c r="AD401" s="70"/>
      <c r="AE401" s="70"/>
      <c r="AF401" s="70"/>
      <c r="AG401" s="70"/>
      <c r="AH401" s="70"/>
      <c r="AI401" s="70"/>
      <c r="AJ401" s="70"/>
      <c r="AK401" s="70"/>
      <c r="AL401" s="70"/>
      <c r="AM401" s="70"/>
      <c r="AN401" s="70"/>
      <c r="AO401" s="70"/>
      <c r="AP401" s="70"/>
      <c r="AQ401" s="70"/>
      <c r="AR401" s="70"/>
      <c r="AS401" s="70"/>
      <c r="AT401" s="70"/>
      <c r="AU401" s="70"/>
      <c r="AV401" s="70"/>
      <c r="AW401" s="70"/>
      <c r="AX401" s="70"/>
      <c r="AY401" s="70"/>
      <c r="AZ401" s="70"/>
      <c r="BA401" s="70"/>
      <c r="BB401" s="70"/>
      <c r="BC401" s="70"/>
      <c r="BD401" s="70"/>
      <c r="BE401" s="70"/>
      <c r="BF401" s="70"/>
      <c r="BG401" s="70"/>
      <c r="BH401" s="70"/>
      <c r="BI401" s="70"/>
      <c r="BJ401" s="70"/>
      <c r="BK401" s="70"/>
      <c r="BL401" s="70"/>
      <c r="BM401" s="70"/>
      <c r="BN401" s="70"/>
      <c r="BO401" s="70"/>
      <c r="BP401" s="70"/>
      <c r="BQ401" s="70"/>
      <c r="BR401" s="70"/>
      <c r="BS401" s="70"/>
      <c r="BT401" s="70"/>
      <c r="BU401" s="70"/>
      <c r="BV401" s="70"/>
      <c r="BW401" s="70"/>
      <c r="BX401" s="70"/>
      <c r="BY401" s="70"/>
      <c r="BZ401" s="70"/>
      <c r="CA401" s="70"/>
    </row>
    <row r="402" spans="1:79" s="84" customFormat="1">
      <c r="A402" s="67"/>
      <c r="B402" s="85"/>
      <c r="C402" s="86"/>
      <c r="D402" s="250"/>
      <c r="F402" s="70"/>
      <c r="G402" s="70"/>
      <c r="H402" s="70"/>
      <c r="I402" s="70"/>
      <c r="J402" s="70"/>
      <c r="K402" s="70"/>
      <c r="L402" s="70"/>
      <c r="M402" s="70"/>
      <c r="N402" s="70"/>
      <c r="O402" s="70"/>
      <c r="P402" s="70"/>
      <c r="Q402" s="70"/>
      <c r="R402" s="70"/>
      <c r="S402" s="70"/>
      <c r="T402" s="70"/>
      <c r="U402" s="70"/>
      <c r="V402" s="70"/>
      <c r="W402" s="70"/>
      <c r="X402" s="70"/>
      <c r="Y402" s="70"/>
      <c r="Z402" s="70"/>
      <c r="AA402" s="70"/>
      <c r="AB402" s="70"/>
      <c r="AC402" s="70"/>
      <c r="AD402" s="70"/>
      <c r="AE402" s="70"/>
      <c r="AF402" s="70"/>
      <c r="AG402" s="70"/>
      <c r="AH402" s="70"/>
      <c r="AI402" s="70"/>
      <c r="AJ402" s="70"/>
      <c r="AK402" s="70"/>
      <c r="AL402" s="70"/>
      <c r="AM402" s="70"/>
      <c r="AN402" s="70"/>
      <c r="AO402" s="70"/>
      <c r="AP402" s="70"/>
      <c r="AQ402" s="70"/>
      <c r="AR402" s="70"/>
      <c r="AS402" s="70"/>
      <c r="AT402" s="70"/>
      <c r="AU402" s="70"/>
      <c r="AV402" s="70"/>
      <c r="AW402" s="70"/>
      <c r="AX402" s="70"/>
      <c r="AY402" s="70"/>
      <c r="AZ402" s="70"/>
      <c r="BA402" s="70"/>
      <c r="BB402" s="70"/>
      <c r="BC402" s="70"/>
      <c r="BD402" s="70"/>
      <c r="BE402" s="70"/>
      <c r="BF402" s="70"/>
      <c r="BG402" s="70"/>
      <c r="BH402" s="70"/>
      <c r="BI402" s="70"/>
      <c r="BJ402" s="70"/>
      <c r="BK402" s="70"/>
      <c r="BL402" s="70"/>
      <c r="BM402" s="70"/>
      <c r="BN402" s="70"/>
      <c r="BO402" s="70"/>
      <c r="BP402" s="70"/>
      <c r="BQ402" s="70"/>
      <c r="BR402" s="70"/>
      <c r="BS402" s="70"/>
      <c r="BT402" s="70"/>
      <c r="BU402" s="70"/>
      <c r="BV402" s="70"/>
      <c r="BW402" s="70"/>
      <c r="BX402" s="70"/>
      <c r="BY402" s="70"/>
      <c r="BZ402" s="70"/>
      <c r="CA402" s="70"/>
    </row>
    <row r="403" spans="1:79" s="84" customFormat="1">
      <c r="A403" s="67"/>
      <c r="B403" s="85"/>
      <c r="C403" s="86"/>
      <c r="D403" s="250"/>
      <c r="F403" s="70"/>
      <c r="G403" s="70"/>
      <c r="H403" s="70"/>
      <c r="I403" s="70"/>
      <c r="J403" s="70"/>
      <c r="K403" s="70"/>
      <c r="L403" s="70"/>
      <c r="M403" s="70"/>
      <c r="N403" s="70"/>
      <c r="O403" s="70"/>
      <c r="P403" s="70"/>
      <c r="Q403" s="70"/>
      <c r="R403" s="70"/>
      <c r="S403" s="70"/>
      <c r="T403" s="70"/>
      <c r="U403" s="70"/>
      <c r="V403" s="70"/>
      <c r="W403" s="70"/>
      <c r="X403" s="70"/>
      <c r="Y403" s="70"/>
      <c r="Z403" s="70"/>
      <c r="AA403" s="70"/>
      <c r="AB403" s="70"/>
      <c r="AC403" s="70"/>
      <c r="AD403" s="70"/>
      <c r="AE403" s="70"/>
      <c r="AF403" s="70"/>
      <c r="AG403" s="70"/>
      <c r="AH403" s="70"/>
      <c r="AI403" s="70"/>
      <c r="AJ403" s="70"/>
      <c r="AK403" s="70"/>
      <c r="AL403" s="70"/>
      <c r="AM403" s="70"/>
      <c r="AN403" s="70"/>
      <c r="AO403" s="70"/>
      <c r="AP403" s="70"/>
      <c r="AQ403" s="70"/>
      <c r="AR403" s="70"/>
      <c r="AS403" s="70"/>
      <c r="AT403" s="70"/>
      <c r="AU403" s="70"/>
      <c r="AV403" s="70"/>
      <c r="AW403" s="70"/>
      <c r="AX403" s="70"/>
      <c r="AY403" s="70"/>
      <c r="AZ403" s="70"/>
      <c r="BA403" s="70"/>
      <c r="BB403" s="70"/>
      <c r="BC403" s="70"/>
      <c r="BD403" s="70"/>
      <c r="BE403" s="70"/>
      <c r="BF403" s="70"/>
      <c r="BG403" s="70"/>
      <c r="BH403" s="70"/>
      <c r="BI403" s="70"/>
      <c r="BJ403" s="70"/>
      <c r="BK403" s="70"/>
      <c r="BL403" s="70"/>
      <c r="BM403" s="70"/>
      <c r="BN403" s="70"/>
      <c r="BO403" s="70"/>
      <c r="BP403" s="70"/>
      <c r="BQ403" s="70"/>
      <c r="BR403" s="70"/>
      <c r="BS403" s="70"/>
      <c r="BT403" s="70"/>
      <c r="BU403" s="70"/>
      <c r="BV403" s="70"/>
      <c r="BW403" s="70"/>
      <c r="BX403" s="70"/>
      <c r="BY403" s="70"/>
      <c r="BZ403" s="70"/>
      <c r="CA403" s="70"/>
    </row>
    <row r="404" spans="1:79" s="84" customFormat="1">
      <c r="A404" s="67"/>
      <c r="B404" s="85"/>
      <c r="C404" s="86"/>
      <c r="D404" s="250"/>
      <c r="F404" s="70"/>
      <c r="G404" s="70"/>
      <c r="H404" s="70"/>
      <c r="I404" s="70"/>
      <c r="J404" s="70"/>
      <c r="K404" s="70"/>
      <c r="L404" s="70"/>
      <c r="M404" s="70"/>
      <c r="N404" s="70"/>
      <c r="O404" s="70"/>
      <c r="P404" s="70"/>
      <c r="Q404" s="70"/>
      <c r="R404" s="70"/>
      <c r="S404" s="70"/>
      <c r="T404" s="70"/>
      <c r="U404" s="70"/>
      <c r="V404" s="70"/>
      <c r="W404" s="70"/>
      <c r="X404" s="70"/>
      <c r="Y404" s="70"/>
      <c r="Z404" s="70"/>
      <c r="AA404" s="70"/>
      <c r="AB404" s="70"/>
      <c r="AC404" s="70"/>
      <c r="AD404" s="70"/>
      <c r="AE404" s="70"/>
      <c r="AF404" s="70"/>
      <c r="AG404" s="70"/>
      <c r="AH404" s="70"/>
      <c r="AI404" s="70"/>
      <c r="AJ404" s="70"/>
      <c r="AK404" s="70"/>
      <c r="AL404" s="70"/>
      <c r="AM404" s="70"/>
      <c r="AN404" s="70"/>
      <c r="AO404" s="70"/>
      <c r="AP404" s="70"/>
      <c r="AQ404" s="70"/>
      <c r="AR404" s="70"/>
      <c r="AS404" s="70"/>
      <c r="AT404" s="70"/>
      <c r="AU404" s="70"/>
      <c r="AV404" s="70"/>
      <c r="AW404" s="70"/>
      <c r="AX404" s="70"/>
      <c r="AY404" s="70"/>
      <c r="AZ404" s="70"/>
      <c r="BA404" s="70"/>
      <c r="BB404" s="70"/>
      <c r="BC404" s="70"/>
      <c r="BD404" s="70"/>
      <c r="BE404" s="70"/>
      <c r="BF404" s="70"/>
      <c r="BG404" s="70"/>
      <c r="BH404" s="70"/>
      <c r="BI404" s="70"/>
      <c r="BJ404" s="70"/>
      <c r="BK404" s="70"/>
      <c r="BL404" s="70"/>
      <c r="BM404" s="70"/>
      <c r="BN404" s="70"/>
      <c r="BO404" s="70"/>
      <c r="BP404" s="70"/>
      <c r="BQ404" s="70"/>
      <c r="BR404" s="70"/>
      <c r="BS404" s="70"/>
      <c r="BT404" s="70"/>
      <c r="BU404" s="70"/>
      <c r="BV404" s="70"/>
      <c r="BW404" s="70"/>
      <c r="BX404" s="70"/>
      <c r="BY404" s="70"/>
      <c r="BZ404" s="70"/>
      <c r="CA404" s="70"/>
    </row>
    <row r="405" spans="1:79" s="84" customFormat="1">
      <c r="A405" s="67"/>
      <c r="B405" s="85"/>
      <c r="C405" s="86"/>
      <c r="D405" s="250"/>
      <c r="F405" s="70"/>
      <c r="G405" s="70"/>
      <c r="H405" s="70"/>
      <c r="I405" s="70"/>
      <c r="J405" s="70"/>
      <c r="K405" s="70"/>
      <c r="L405" s="70"/>
      <c r="M405" s="70"/>
      <c r="N405" s="70"/>
      <c r="O405" s="70"/>
      <c r="P405" s="70"/>
      <c r="Q405" s="70"/>
      <c r="R405" s="70"/>
      <c r="S405" s="70"/>
      <c r="T405" s="70"/>
      <c r="U405" s="70"/>
      <c r="V405" s="70"/>
      <c r="W405" s="70"/>
      <c r="X405" s="70"/>
      <c r="Y405" s="70"/>
      <c r="Z405" s="70"/>
      <c r="AA405" s="70"/>
      <c r="AB405" s="70"/>
      <c r="AC405" s="70"/>
      <c r="AD405" s="70"/>
      <c r="AE405" s="70"/>
      <c r="AF405" s="70"/>
      <c r="AG405" s="70"/>
      <c r="AH405" s="70"/>
      <c r="AI405" s="70"/>
      <c r="AJ405" s="70"/>
      <c r="AK405" s="70"/>
      <c r="AL405" s="70"/>
      <c r="AM405" s="70"/>
      <c r="AN405" s="70"/>
      <c r="AO405" s="70"/>
      <c r="AP405" s="70"/>
      <c r="AQ405" s="70"/>
      <c r="AR405" s="70"/>
      <c r="AS405" s="70"/>
      <c r="AT405" s="70"/>
      <c r="AU405" s="70"/>
      <c r="AV405" s="70"/>
      <c r="AW405" s="70"/>
      <c r="AX405" s="70"/>
      <c r="AY405" s="70"/>
      <c r="AZ405" s="70"/>
      <c r="BA405" s="70"/>
      <c r="BB405" s="70"/>
      <c r="BC405" s="70"/>
      <c r="BD405" s="70"/>
      <c r="BE405" s="70"/>
      <c r="BF405" s="70"/>
      <c r="BG405" s="70"/>
      <c r="BH405" s="70"/>
      <c r="BI405" s="70"/>
      <c r="BJ405" s="70"/>
      <c r="BK405" s="70"/>
      <c r="BL405" s="70"/>
      <c r="BM405" s="70"/>
      <c r="BN405" s="70"/>
      <c r="BO405" s="70"/>
      <c r="BP405" s="70"/>
      <c r="BQ405" s="70"/>
      <c r="BR405" s="70"/>
      <c r="BS405" s="70"/>
      <c r="BT405" s="70"/>
      <c r="BU405" s="70"/>
      <c r="BV405" s="70"/>
      <c r="BW405" s="70"/>
      <c r="BX405" s="70"/>
      <c r="BY405" s="70"/>
      <c r="BZ405" s="70"/>
      <c r="CA405" s="70"/>
    </row>
    <row r="406" spans="1:79" s="84" customFormat="1">
      <c r="A406" s="67"/>
      <c r="B406" s="85"/>
      <c r="C406" s="86"/>
      <c r="D406" s="250"/>
      <c r="F406" s="70"/>
      <c r="G406" s="70"/>
      <c r="H406" s="70"/>
      <c r="I406" s="70"/>
      <c r="J406" s="70"/>
      <c r="K406" s="70"/>
      <c r="L406" s="70"/>
      <c r="M406" s="70"/>
      <c r="N406" s="70"/>
      <c r="O406" s="70"/>
      <c r="P406" s="70"/>
      <c r="Q406" s="70"/>
      <c r="R406" s="70"/>
      <c r="S406" s="70"/>
      <c r="T406" s="70"/>
      <c r="U406" s="70"/>
      <c r="V406" s="70"/>
      <c r="W406" s="70"/>
      <c r="X406" s="70"/>
      <c r="Y406" s="70"/>
      <c r="Z406" s="70"/>
      <c r="AA406" s="70"/>
      <c r="AB406" s="70"/>
      <c r="AC406" s="70"/>
      <c r="AD406" s="70"/>
      <c r="AE406" s="70"/>
      <c r="AF406" s="70"/>
      <c r="AG406" s="70"/>
      <c r="AH406" s="70"/>
      <c r="AI406" s="70"/>
      <c r="AJ406" s="70"/>
      <c r="AK406" s="70"/>
      <c r="AL406" s="70"/>
      <c r="AM406" s="70"/>
      <c r="AN406" s="70"/>
      <c r="AO406" s="70"/>
      <c r="AP406" s="70"/>
      <c r="AQ406" s="70"/>
      <c r="AR406" s="70"/>
      <c r="AS406" s="70"/>
      <c r="AT406" s="70"/>
      <c r="AU406" s="70"/>
      <c r="AV406" s="70"/>
      <c r="AW406" s="70"/>
      <c r="AX406" s="70"/>
      <c r="AY406" s="70"/>
      <c r="AZ406" s="70"/>
      <c r="BA406" s="70"/>
      <c r="BB406" s="70"/>
      <c r="BC406" s="70"/>
      <c r="BD406" s="70"/>
      <c r="BE406" s="70"/>
      <c r="BF406" s="70"/>
      <c r="BG406" s="70"/>
      <c r="BH406" s="70"/>
      <c r="BI406" s="70"/>
      <c r="BJ406" s="70"/>
      <c r="BK406" s="70"/>
      <c r="BL406" s="70"/>
      <c r="BM406" s="70"/>
      <c r="BN406" s="70"/>
      <c r="BO406" s="70"/>
      <c r="BP406" s="70"/>
      <c r="BQ406" s="70"/>
      <c r="BR406" s="70"/>
      <c r="BS406" s="70"/>
      <c r="BT406" s="70"/>
      <c r="BU406" s="70"/>
      <c r="BV406" s="70"/>
      <c r="BW406" s="70"/>
      <c r="BX406" s="70"/>
      <c r="BY406" s="70"/>
      <c r="BZ406" s="70"/>
      <c r="CA406" s="70"/>
    </row>
    <row r="407" spans="1:79" s="84" customFormat="1">
      <c r="A407" s="67"/>
      <c r="B407" s="85"/>
      <c r="C407" s="86"/>
      <c r="D407" s="250"/>
      <c r="F407" s="70"/>
      <c r="G407" s="70"/>
      <c r="H407" s="70"/>
      <c r="I407" s="70"/>
      <c r="J407" s="70"/>
      <c r="K407" s="70"/>
      <c r="L407" s="70"/>
      <c r="M407" s="70"/>
      <c r="N407" s="70"/>
      <c r="O407" s="70"/>
      <c r="P407" s="70"/>
      <c r="Q407" s="70"/>
      <c r="R407" s="70"/>
      <c r="S407" s="70"/>
      <c r="T407" s="70"/>
      <c r="U407" s="70"/>
      <c r="V407" s="70"/>
      <c r="W407" s="70"/>
      <c r="X407" s="70"/>
      <c r="Y407" s="70"/>
      <c r="Z407" s="70"/>
      <c r="AA407" s="70"/>
      <c r="AB407" s="70"/>
      <c r="AC407" s="70"/>
      <c r="AD407" s="70"/>
      <c r="AE407" s="70"/>
      <c r="AF407" s="70"/>
      <c r="AG407" s="70"/>
      <c r="AH407" s="70"/>
      <c r="AI407" s="70"/>
      <c r="AJ407" s="70"/>
      <c r="AK407" s="70"/>
      <c r="AL407" s="70"/>
      <c r="AM407" s="70"/>
      <c r="AN407" s="70"/>
      <c r="AO407" s="70"/>
      <c r="AP407" s="70"/>
      <c r="AQ407" s="70"/>
      <c r="AR407" s="70"/>
      <c r="AS407" s="70"/>
      <c r="AT407" s="70"/>
      <c r="AU407" s="70"/>
      <c r="AV407" s="70"/>
      <c r="AW407" s="70"/>
      <c r="AX407" s="70"/>
      <c r="AY407" s="70"/>
      <c r="AZ407" s="70"/>
      <c r="BA407" s="70"/>
      <c r="BB407" s="70"/>
      <c r="BC407" s="70"/>
      <c r="BD407" s="70"/>
      <c r="BE407" s="70"/>
      <c r="BF407" s="70"/>
      <c r="BG407" s="70"/>
      <c r="BH407" s="70"/>
      <c r="BI407" s="70"/>
      <c r="BJ407" s="70"/>
      <c r="BK407" s="70"/>
      <c r="BL407" s="70"/>
      <c r="BM407" s="70"/>
      <c r="BN407" s="70"/>
      <c r="BO407" s="70"/>
      <c r="BP407" s="70"/>
      <c r="BQ407" s="70"/>
      <c r="BR407" s="70"/>
      <c r="BS407" s="70"/>
      <c r="BT407" s="70"/>
      <c r="BU407" s="70"/>
      <c r="BV407" s="70"/>
      <c r="BW407" s="70"/>
      <c r="BX407" s="70"/>
      <c r="BY407" s="70"/>
      <c r="BZ407" s="70"/>
      <c r="CA407" s="70"/>
    </row>
    <row r="408" spans="1:79" s="84" customFormat="1">
      <c r="A408" s="67"/>
      <c r="B408" s="85"/>
      <c r="C408" s="86"/>
      <c r="D408" s="250"/>
      <c r="F408" s="70"/>
      <c r="G408" s="70"/>
      <c r="H408" s="70"/>
      <c r="I408" s="70"/>
      <c r="J408" s="70"/>
      <c r="K408" s="70"/>
      <c r="L408" s="70"/>
      <c r="M408" s="70"/>
      <c r="N408" s="70"/>
      <c r="O408" s="70"/>
      <c r="P408" s="70"/>
      <c r="Q408" s="70"/>
      <c r="R408" s="70"/>
      <c r="S408" s="70"/>
      <c r="T408" s="70"/>
      <c r="U408" s="70"/>
      <c r="V408" s="70"/>
      <c r="W408" s="70"/>
      <c r="X408" s="70"/>
      <c r="Y408" s="70"/>
      <c r="Z408" s="70"/>
      <c r="AA408" s="70"/>
      <c r="AB408" s="70"/>
      <c r="AC408" s="70"/>
      <c r="AD408" s="70"/>
      <c r="AE408" s="70"/>
      <c r="AF408" s="70"/>
      <c r="AG408" s="70"/>
      <c r="AH408" s="70"/>
      <c r="AI408" s="70"/>
      <c r="AJ408" s="70"/>
      <c r="AK408" s="70"/>
      <c r="AL408" s="70"/>
      <c r="AM408" s="70"/>
      <c r="AN408" s="70"/>
      <c r="AO408" s="70"/>
      <c r="AP408" s="70"/>
      <c r="AQ408" s="70"/>
      <c r="AR408" s="70"/>
      <c r="AS408" s="70"/>
      <c r="AT408" s="70"/>
      <c r="AU408" s="70"/>
      <c r="AV408" s="70"/>
      <c r="AW408" s="70"/>
      <c r="AX408" s="70"/>
      <c r="AY408" s="70"/>
      <c r="AZ408" s="70"/>
      <c r="BA408" s="70"/>
      <c r="BB408" s="70"/>
      <c r="BC408" s="70"/>
      <c r="BD408" s="70"/>
      <c r="BE408" s="70"/>
      <c r="BF408" s="70"/>
      <c r="BG408" s="70"/>
      <c r="BH408" s="70"/>
      <c r="BI408" s="70"/>
      <c r="BJ408" s="70"/>
      <c r="BK408" s="70"/>
      <c r="BL408" s="70"/>
      <c r="BM408" s="70"/>
      <c r="BN408" s="70"/>
      <c r="BO408" s="70"/>
      <c r="BP408" s="70"/>
      <c r="BQ408" s="70"/>
      <c r="BR408" s="70"/>
      <c r="BS408" s="70"/>
      <c r="BT408" s="70"/>
      <c r="BU408" s="70"/>
      <c r="BV408" s="70"/>
      <c r="BW408" s="70"/>
      <c r="BX408" s="70"/>
      <c r="BY408" s="70"/>
      <c r="BZ408" s="70"/>
      <c r="CA408" s="70"/>
    </row>
    <row r="409" spans="1:79" s="84" customFormat="1">
      <c r="A409" s="67"/>
      <c r="B409" s="85"/>
      <c r="C409" s="86"/>
      <c r="D409" s="250"/>
      <c r="F409" s="70"/>
      <c r="G409" s="70"/>
      <c r="H409" s="70"/>
      <c r="I409" s="70"/>
      <c r="J409" s="70"/>
      <c r="K409" s="70"/>
      <c r="L409" s="70"/>
      <c r="M409" s="70"/>
      <c r="N409" s="70"/>
      <c r="O409" s="70"/>
      <c r="P409" s="70"/>
      <c r="Q409" s="70"/>
      <c r="R409" s="70"/>
      <c r="S409" s="70"/>
      <c r="T409" s="70"/>
      <c r="U409" s="70"/>
      <c r="V409" s="70"/>
      <c r="W409" s="70"/>
      <c r="X409" s="70"/>
      <c r="Y409" s="70"/>
      <c r="Z409" s="70"/>
      <c r="AA409" s="70"/>
      <c r="AB409" s="70"/>
      <c r="AC409" s="70"/>
      <c r="AD409" s="70"/>
      <c r="AE409" s="70"/>
      <c r="AF409" s="70"/>
      <c r="AG409" s="70"/>
      <c r="AH409" s="70"/>
      <c r="AI409" s="70"/>
      <c r="AJ409" s="70"/>
      <c r="AK409" s="70"/>
      <c r="AL409" s="70"/>
      <c r="AM409" s="70"/>
      <c r="AN409" s="70"/>
      <c r="AO409" s="70"/>
      <c r="AP409" s="70"/>
      <c r="AQ409" s="70"/>
      <c r="AR409" s="70"/>
      <c r="AS409" s="70"/>
      <c r="AT409" s="70"/>
      <c r="AU409" s="70"/>
      <c r="AV409" s="70"/>
      <c r="AW409" s="70"/>
      <c r="AX409" s="70"/>
      <c r="AY409" s="70"/>
      <c r="AZ409" s="70"/>
      <c r="BA409" s="70"/>
      <c r="BB409" s="70"/>
      <c r="BC409" s="70"/>
      <c r="BD409" s="70"/>
      <c r="BE409" s="70"/>
      <c r="BF409" s="70"/>
      <c r="BG409" s="70"/>
      <c r="BH409" s="70"/>
      <c r="BI409" s="70"/>
      <c r="BJ409" s="70"/>
      <c r="BK409" s="70"/>
      <c r="BL409" s="70"/>
      <c r="BM409" s="70"/>
      <c r="BN409" s="70"/>
      <c r="BO409" s="70"/>
      <c r="BP409" s="70"/>
      <c r="BQ409" s="70"/>
      <c r="BR409" s="70"/>
      <c r="BS409" s="70"/>
      <c r="BT409" s="70"/>
      <c r="BU409" s="70"/>
      <c r="BV409" s="70"/>
      <c r="BW409" s="70"/>
      <c r="BX409" s="70"/>
      <c r="BY409" s="70"/>
      <c r="BZ409" s="70"/>
      <c r="CA409" s="70"/>
    </row>
    <row r="410" spans="1:79" s="84" customFormat="1">
      <c r="A410" s="67"/>
      <c r="B410" s="85"/>
      <c r="C410" s="86"/>
      <c r="D410" s="250"/>
      <c r="F410" s="70"/>
      <c r="G410" s="70"/>
      <c r="H410" s="70"/>
      <c r="I410" s="70"/>
      <c r="J410" s="70"/>
      <c r="K410" s="70"/>
      <c r="L410" s="70"/>
      <c r="M410" s="70"/>
      <c r="N410" s="70"/>
      <c r="O410" s="70"/>
      <c r="P410" s="70"/>
      <c r="Q410" s="70"/>
      <c r="R410" s="70"/>
      <c r="S410" s="70"/>
      <c r="T410" s="70"/>
      <c r="U410" s="70"/>
      <c r="V410" s="70"/>
      <c r="W410" s="70"/>
      <c r="X410" s="70"/>
      <c r="Y410" s="70"/>
      <c r="Z410" s="70"/>
      <c r="AA410" s="70"/>
      <c r="AB410" s="70"/>
      <c r="AC410" s="70"/>
      <c r="AD410" s="70"/>
      <c r="AE410" s="70"/>
      <c r="AF410" s="70"/>
      <c r="AG410" s="70"/>
      <c r="AH410" s="70"/>
      <c r="AI410" s="70"/>
      <c r="AJ410" s="70"/>
      <c r="AK410" s="70"/>
      <c r="AL410" s="70"/>
      <c r="AM410" s="70"/>
      <c r="AN410" s="70"/>
      <c r="AO410" s="70"/>
      <c r="AP410" s="70"/>
      <c r="AQ410" s="70"/>
      <c r="AR410" s="70"/>
      <c r="AS410" s="70"/>
      <c r="AT410" s="70"/>
      <c r="AU410" s="70"/>
      <c r="AV410" s="70"/>
      <c r="AW410" s="70"/>
      <c r="AX410" s="70"/>
      <c r="AY410" s="70"/>
      <c r="AZ410" s="70"/>
      <c r="BA410" s="70"/>
      <c r="BB410" s="70"/>
      <c r="BC410" s="70"/>
      <c r="BD410" s="70"/>
      <c r="BE410" s="70"/>
      <c r="BF410" s="70"/>
      <c r="BG410" s="70"/>
      <c r="BH410" s="70"/>
      <c r="BI410" s="70"/>
      <c r="BJ410" s="70"/>
      <c r="BK410" s="70"/>
      <c r="BL410" s="70"/>
      <c r="BM410" s="70"/>
      <c r="BN410" s="70"/>
      <c r="BO410" s="70"/>
      <c r="BP410" s="70"/>
      <c r="BQ410" s="70"/>
      <c r="BR410" s="70"/>
      <c r="BS410" s="70"/>
      <c r="BT410" s="70"/>
      <c r="BU410" s="70"/>
      <c r="BV410" s="70"/>
      <c r="BW410" s="70"/>
      <c r="BX410" s="70"/>
      <c r="BY410" s="70"/>
      <c r="BZ410" s="70"/>
      <c r="CA410" s="70"/>
    </row>
    <row r="411" spans="1:79" s="84" customFormat="1">
      <c r="A411" s="67"/>
      <c r="B411" s="85"/>
      <c r="C411" s="86"/>
      <c r="D411" s="250"/>
      <c r="F411" s="70"/>
      <c r="G411" s="70"/>
      <c r="H411" s="70"/>
      <c r="I411" s="70"/>
      <c r="J411" s="70"/>
      <c r="K411" s="70"/>
      <c r="L411" s="70"/>
      <c r="M411" s="70"/>
      <c r="N411" s="70"/>
      <c r="O411" s="70"/>
      <c r="P411" s="70"/>
      <c r="Q411" s="70"/>
      <c r="R411" s="70"/>
      <c r="S411" s="70"/>
      <c r="T411" s="70"/>
      <c r="U411" s="70"/>
      <c r="V411" s="70"/>
      <c r="W411" s="70"/>
      <c r="X411" s="70"/>
      <c r="Y411" s="70"/>
      <c r="Z411" s="70"/>
      <c r="AA411" s="70"/>
      <c r="AB411" s="70"/>
      <c r="AC411" s="70"/>
      <c r="AD411" s="70"/>
      <c r="AE411" s="70"/>
      <c r="AF411" s="70"/>
      <c r="AG411" s="70"/>
      <c r="AH411" s="70"/>
      <c r="AI411" s="70"/>
      <c r="AJ411" s="70"/>
      <c r="AK411" s="70"/>
      <c r="AL411" s="70"/>
      <c r="AM411" s="70"/>
      <c r="AN411" s="70"/>
      <c r="AO411" s="70"/>
      <c r="AP411" s="70"/>
      <c r="AQ411" s="70"/>
      <c r="AR411" s="70"/>
      <c r="AS411" s="70"/>
      <c r="AT411" s="70"/>
      <c r="AU411" s="70"/>
      <c r="AV411" s="70"/>
      <c r="AW411" s="70"/>
      <c r="AX411" s="70"/>
      <c r="AY411" s="70"/>
      <c r="AZ411" s="70"/>
      <c r="BA411" s="70"/>
      <c r="BB411" s="70"/>
      <c r="BC411" s="70"/>
      <c r="BD411" s="70"/>
      <c r="BE411" s="70"/>
      <c r="BF411" s="70"/>
      <c r="BG411" s="70"/>
      <c r="BH411" s="70"/>
      <c r="BI411" s="70"/>
      <c r="BJ411" s="70"/>
      <c r="BK411" s="70"/>
      <c r="BL411" s="70"/>
      <c r="BM411" s="70"/>
      <c r="BN411" s="70"/>
      <c r="BO411" s="70"/>
      <c r="BP411" s="70"/>
      <c r="BQ411" s="70"/>
      <c r="BR411" s="70"/>
      <c r="BS411" s="70"/>
      <c r="BT411" s="70"/>
      <c r="BU411" s="70"/>
      <c r="BV411" s="70"/>
      <c r="BW411" s="70"/>
      <c r="BX411" s="70"/>
      <c r="BY411" s="70"/>
      <c r="BZ411" s="70"/>
      <c r="CA411" s="70"/>
    </row>
    <row r="412" spans="1:79" s="84" customFormat="1">
      <c r="A412" s="67"/>
      <c r="B412" s="85"/>
      <c r="C412" s="86"/>
      <c r="D412" s="250"/>
      <c r="F412" s="70"/>
      <c r="G412" s="70"/>
      <c r="H412" s="70"/>
      <c r="I412" s="70"/>
      <c r="J412" s="70"/>
      <c r="K412" s="70"/>
      <c r="L412" s="70"/>
      <c r="M412" s="70"/>
      <c r="N412" s="70"/>
      <c r="O412" s="70"/>
      <c r="P412" s="70"/>
      <c r="Q412" s="70"/>
      <c r="R412" s="70"/>
      <c r="S412" s="70"/>
      <c r="T412" s="70"/>
      <c r="U412" s="70"/>
      <c r="V412" s="70"/>
      <c r="W412" s="70"/>
      <c r="X412" s="70"/>
      <c r="Y412" s="70"/>
      <c r="Z412" s="70"/>
      <c r="AA412" s="70"/>
      <c r="AB412" s="70"/>
      <c r="AC412" s="70"/>
      <c r="AD412" s="70"/>
      <c r="AE412" s="70"/>
      <c r="AF412" s="70"/>
      <c r="AG412" s="70"/>
      <c r="AH412" s="70"/>
      <c r="AI412" s="70"/>
      <c r="AJ412" s="70"/>
      <c r="AK412" s="70"/>
      <c r="AL412" s="70"/>
      <c r="AM412" s="70"/>
      <c r="AN412" s="70"/>
      <c r="AO412" s="70"/>
      <c r="AP412" s="70"/>
      <c r="AQ412" s="70"/>
      <c r="AR412" s="70"/>
      <c r="AS412" s="70"/>
      <c r="AT412" s="70"/>
      <c r="AU412" s="70"/>
      <c r="AV412" s="70"/>
      <c r="AW412" s="70"/>
      <c r="AX412" s="70"/>
      <c r="AY412" s="70"/>
      <c r="AZ412" s="70"/>
      <c r="BA412" s="70"/>
      <c r="BB412" s="70"/>
      <c r="BC412" s="70"/>
      <c r="BD412" s="70"/>
      <c r="BE412" s="70"/>
      <c r="BF412" s="70"/>
      <c r="BG412" s="70"/>
      <c r="BH412" s="70"/>
      <c r="BI412" s="70"/>
      <c r="BJ412" s="70"/>
      <c r="BK412" s="70"/>
      <c r="BL412" s="70"/>
      <c r="BM412" s="70"/>
      <c r="BN412" s="70"/>
      <c r="BO412" s="70"/>
      <c r="BP412" s="70"/>
      <c r="BQ412" s="70"/>
      <c r="BR412" s="70"/>
      <c r="BS412" s="70"/>
      <c r="BT412" s="70"/>
      <c r="BU412" s="70"/>
      <c r="BV412" s="70"/>
      <c r="BW412" s="70"/>
      <c r="BX412" s="70"/>
      <c r="BY412" s="70"/>
      <c r="BZ412" s="70"/>
      <c r="CA412" s="70"/>
    </row>
    <row r="413" spans="1:79" s="84" customFormat="1">
      <c r="A413" s="67"/>
      <c r="B413" s="85"/>
      <c r="C413" s="86"/>
      <c r="D413" s="250"/>
      <c r="F413" s="70"/>
      <c r="G413" s="70"/>
      <c r="H413" s="70"/>
      <c r="I413" s="70"/>
      <c r="J413" s="70"/>
      <c r="K413" s="70"/>
      <c r="L413" s="70"/>
      <c r="M413" s="70"/>
      <c r="N413" s="70"/>
      <c r="O413" s="70"/>
      <c r="P413" s="70"/>
      <c r="Q413" s="70"/>
      <c r="R413" s="70"/>
      <c r="S413" s="70"/>
      <c r="T413" s="70"/>
      <c r="U413" s="70"/>
      <c r="V413" s="70"/>
      <c r="W413" s="70"/>
      <c r="X413" s="70"/>
      <c r="Y413" s="70"/>
      <c r="Z413" s="70"/>
      <c r="AA413" s="70"/>
      <c r="AB413" s="70"/>
      <c r="AC413" s="70"/>
      <c r="AD413" s="70"/>
      <c r="AE413" s="70"/>
      <c r="AF413" s="70"/>
      <c r="AG413" s="70"/>
      <c r="AH413" s="70"/>
      <c r="AI413" s="70"/>
      <c r="AJ413" s="70"/>
      <c r="AK413" s="70"/>
      <c r="AL413" s="70"/>
      <c r="AM413" s="70"/>
      <c r="AN413" s="70"/>
      <c r="AO413" s="70"/>
      <c r="AP413" s="70"/>
      <c r="AQ413" s="70"/>
      <c r="AR413" s="70"/>
      <c r="AS413" s="70"/>
      <c r="AT413" s="70"/>
      <c r="AU413" s="70"/>
      <c r="AV413" s="70"/>
      <c r="AW413" s="70"/>
      <c r="AX413" s="70"/>
      <c r="AY413" s="70"/>
      <c r="AZ413" s="70"/>
      <c r="BA413" s="70"/>
      <c r="BB413" s="70"/>
      <c r="BC413" s="70"/>
      <c r="BD413" s="70"/>
      <c r="BE413" s="70"/>
      <c r="BF413" s="70"/>
      <c r="BG413" s="70"/>
      <c r="BH413" s="70"/>
      <c r="BI413" s="70"/>
      <c r="BJ413" s="70"/>
      <c r="BK413" s="70"/>
      <c r="BL413" s="70"/>
      <c r="BM413" s="70"/>
      <c r="BN413" s="70"/>
      <c r="BO413" s="70"/>
      <c r="BP413" s="70"/>
      <c r="BQ413" s="70"/>
      <c r="BR413" s="70"/>
      <c r="BS413" s="70"/>
      <c r="BT413" s="70"/>
      <c r="BU413" s="70"/>
      <c r="BV413" s="70"/>
      <c r="BW413" s="70"/>
      <c r="BX413" s="70"/>
      <c r="BY413" s="70"/>
      <c r="BZ413" s="70"/>
      <c r="CA413" s="70"/>
    </row>
    <row r="414" spans="1:79" s="84" customFormat="1">
      <c r="A414" s="67"/>
      <c r="B414" s="85"/>
      <c r="C414" s="86"/>
      <c r="D414" s="250"/>
      <c r="F414" s="70"/>
      <c r="G414" s="70"/>
      <c r="H414" s="70"/>
      <c r="I414" s="70"/>
      <c r="J414" s="70"/>
      <c r="K414" s="70"/>
      <c r="L414" s="70"/>
      <c r="M414" s="70"/>
      <c r="N414" s="70"/>
      <c r="O414" s="70"/>
      <c r="P414" s="70"/>
      <c r="Q414" s="70"/>
      <c r="R414" s="70"/>
      <c r="S414" s="70"/>
      <c r="T414" s="70"/>
      <c r="U414" s="70"/>
      <c r="V414" s="70"/>
      <c r="W414" s="70"/>
      <c r="X414" s="70"/>
      <c r="Y414" s="70"/>
      <c r="Z414" s="70"/>
      <c r="AA414" s="70"/>
      <c r="AB414" s="70"/>
      <c r="AC414" s="70"/>
      <c r="AD414" s="70"/>
      <c r="AE414" s="70"/>
      <c r="AF414" s="70"/>
      <c r="AG414" s="70"/>
      <c r="AH414" s="70"/>
      <c r="AI414" s="70"/>
      <c r="AJ414" s="70"/>
      <c r="AK414" s="70"/>
      <c r="AL414" s="70"/>
      <c r="AM414" s="70"/>
      <c r="AN414" s="70"/>
      <c r="AO414" s="70"/>
      <c r="AP414" s="70"/>
      <c r="AQ414" s="70"/>
      <c r="AR414" s="70"/>
      <c r="AS414" s="70"/>
      <c r="AT414" s="70"/>
      <c r="AU414" s="70"/>
      <c r="AV414" s="70"/>
      <c r="AW414" s="70"/>
      <c r="AX414" s="70"/>
      <c r="AY414" s="70"/>
      <c r="AZ414" s="70"/>
      <c r="BA414" s="70"/>
      <c r="BB414" s="70"/>
      <c r="BC414" s="70"/>
      <c r="BD414" s="70"/>
      <c r="BE414" s="70"/>
      <c r="BF414" s="70"/>
      <c r="BG414" s="70"/>
      <c r="BH414" s="70"/>
      <c r="BI414" s="70"/>
      <c r="BJ414" s="70"/>
      <c r="BK414" s="70"/>
      <c r="BL414" s="70"/>
      <c r="BM414" s="70"/>
      <c r="BN414" s="70"/>
      <c r="BO414" s="70"/>
      <c r="BP414" s="70"/>
      <c r="BQ414" s="70"/>
      <c r="BR414" s="70"/>
      <c r="BS414" s="70"/>
      <c r="BT414" s="70"/>
      <c r="BU414" s="70"/>
      <c r="BV414" s="70"/>
      <c r="BW414" s="70"/>
      <c r="BX414" s="70"/>
      <c r="BY414" s="70"/>
      <c r="BZ414" s="70"/>
      <c r="CA414" s="70"/>
    </row>
    <row r="415" spans="1:79" s="84" customFormat="1">
      <c r="A415" s="67"/>
      <c r="B415" s="85"/>
      <c r="C415" s="86"/>
      <c r="D415" s="250"/>
      <c r="F415" s="70"/>
      <c r="G415" s="70"/>
      <c r="H415" s="70"/>
      <c r="I415" s="70"/>
      <c r="J415" s="70"/>
      <c r="K415" s="70"/>
      <c r="L415" s="70"/>
      <c r="M415" s="70"/>
      <c r="N415" s="70"/>
      <c r="O415" s="70"/>
      <c r="P415" s="70"/>
      <c r="Q415" s="70"/>
      <c r="R415" s="70"/>
      <c r="S415" s="70"/>
      <c r="T415" s="70"/>
      <c r="U415" s="70"/>
      <c r="V415" s="70"/>
      <c r="W415" s="70"/>
      <c r="X415" s="70"/>
      <c r="Y415" s="70"/>
      <c r="Z415" s="70"/>
      <c r="AA415" s="70"/>
      <c r="AB415" s="70"/>
      <c r="AC415" s="70"/>
      <c r="AD415" s="70"/>
      <c r="AE415" s="70"/>
      <c r="AF415" s="70"/>
      <c r="AG415" s="70"/>
      <c r="AH415" s="70"/>
      <c r="AI415" s="70"/>
      <c r="AJ415" s="70"/>
      <c r="AK415" s="70"/>
      <c r="AL415" s="70"/>
      <c r="AM415" s="70"/>
      <c r="AN415" s="70"/>
      <c r="AO415" s="70"/>
      <c r="AP415" s="70"/>
      <c r="AQ415" s="70"/>
      <c r="AR415" s="70"/>
      <c r="AS415" s="70"/>
      <c r="AT415" s="70"/>
      <c r="AU415" s="70"/>
      <c r="AV415" s="70"/>
      <c r="AW415" s="70"/>
      <c r="AX415" s="70"/>
      <c r="AY415" s="70"/>
      <c r="AZ415" s="70"/>
      <c r="BA415" s="70"/>
      <c r="BB415" s="70"/>
      <c r="BC415" s="70"/>
      <c r="BD415" s="70"/>
      <c r="BE415" s="70"/>
      <c r="BF415" s="70"/>
      <c r="BG415" s="70"/>
      <c r="BH415" s="70"/>
      <c r="BI415" s="70"/>
      <c r="BJ415" s="70"/>
      <c r="BK415" s="70"/>
      <c r="BL415" s="70"/>
      <c r="BM415" s="70"/>
      <c r="BN415" s="70"/>
      <c r="BO415" s="70"/>
      <c r="BP415" s="70"/>
      <c r="BQ415" s="70"/>
      <c r="BR415" s="70"/>
      <c r="BS415" s="70"/>
      <c r="BT415" s="70"/>
      <c r="BU415" s="70"/>
      <c r="BV415" s="70"/>
      <c r="BW415" s="70"/>
      <c r="BX415" s="70"/>
      <c r="BY415" s="70"/>
      <c r="BZ415" s="70"/>
      <c r="CA415" s="70"/>
    </row>
    <row r="416" spans="1:79" s="84" customFormat="1">
      <c r="A416" s="67"/>
      <c r="B416" s="85"/>
      <c r="C416" s="86"/>
      <c r="D416" s="250"/>
      <c r="F416" s="70"/>
      <c r="G416" s="70"/>
      <c r="H416" s="70"/>
      <c r="I416" s="70"/>
      <c r="J416" s="70"/>
      <c r="K416" s="70"/>
      <c r="L416" s="70"/>
      <c r="M416" s="70"/>
      <c r="N416" s="70"/>
      <c r="O416" s="70"/>
      <c r="P416" s="70"/>
      <c r="Q416" s="70"/>
      <c r="R416" s="70"/>
      <c r="S416" s="70"/>
      <c r="T416" s="70"/>
      <c r="U416" s="70"/>
      <c r="V416" s="70"/>
      <c r="W416" s="70"/>
      <c r="X416" s="70"/>
      <c r="Y416" s="70"/>
      <c r="Z416" s="70"/>
      <c r="AA416" s="70"/>
      <c r="AB416" s="70"/>
      <c r="AC416" s="70"/>
      <c r="AD416" s="70"/>
      <c r="AE416" s="70"/>
      <c r="AF416" s="70"/>
      <c r="AG416" s="70"/>
      <c r="AH416" s="70"/>
      <c r="AI416" s="70"/>
      <c r="AJ416" s="70"/>
      <c r="AK416" s="70"/>
      <c r="AL416" s="70"/>
      <c r="AM416" s="70"/>
      <c r="AN416" s="70"/>
      <c r="AO416" s="70"/>
      <c r="AP416" s="70"/>
      <c r="AQ416" s="70"/>
      <c r="AR416" s="70"/>
      <c r="AS416" s="70"/>
      <c r="AT416" s="70"/>
      <c r="AU416" s="70"/>
      <c r="AV416" s="70"/>
      <c r="AW416" s="70"/>
      <c r="AX416" s="70"/>
      <c r="AY416" s="70"/>
      <c r="AZ416" s="70"/>
      <c r="BA416" s="70"/>
      <c r="BB416" s="70"/>
      <c r="BC416" s="70"/>
      <c r="BD416" s="70"/>
      <c r="BE416" s="70"/>
      <c r="BF416" s="70"/>
      <c r="BG416" s="70"/>
      <c r="BH416" s="70"/>
      <c r="BI416" s="70"/>
      <c r="BJ416" s="70"/>
      <c r="BK416" s="70"/>
      <c r="BL416" s="70"/>
      <c r="BM416" s="70"/>
      <c r="BN416" s="70"/>
      <c r="BO416" s="70"/>
      <c r="BP416" s="70"/>
      <c r="BQ416" s="70"/>
      <c r="BR416" s="70"/>
      <c r="BS416" s="70"/>
      <c r="BT416" s="70"/>
      <c r="BU416" s="70"/>
      <c r="BV416" s="70"/>
      <c r="BW416" s="70"/>
      <c r="BX416" s="70"/>
      <c r="BY416" s="70"/>
      <c r="BZ416" s="70"/>
      <c r="CA416" s="70"/>
    </row>
    <row r="417" spans="1:79" s="84" customFormat="1">
      <c r="A417" s="67"/>
      <c r="B417" s="85"/>
      <c r="C417" s="86"/>
      <c r="D417" s="250"/>
      <c r="F417" s="70"/>
      <c r="G417" s="70"/>
      <c r="H417" s="70"/>
      <c r="I417" s="70"/>
      <c r="J417" s="70"/>
      <c r="K417" s="70"/>
      <c r="L417" s="70"/>
      <c r="M417" s="70"/>
      <c r="N417" s="70"/>
      <c r="O417" s="70"/>
      <c r="P417" s="70"/>
      <c r="Q417" s="70"/>
      <c r="R417" s="70"/>
      <c r="S417" s="70"/>
      <c r="T417" s="70"/>
      <c r="U417" s="70"/>
      <c r="V417" s="70"/>
      <c r="W417" s="70"/>
      <c r="X417" s="70"/>
      <c r="Y417" s="70"/>
      <c r="Z417" s="70"/>
      <c r="AA417" s="70"/>
      <c r="AB417" s="70"/>
      <c r="AC417" s="70"/>
      <c r="AD417" s="70"/>
      <c r="AE417" s="70"/>
      <c r="AF417" s="70"/>
      <c r="AG417" s="70"/>
      <c r="AH417" s="70"/>
      <c r="AI417" s="70"/>
      <c r="AJ417" s="70"/>
      <c r="AK417" s="70"/>
      <c r="AL417" s="70"/>
      <c r="AM417" s="70"/>
      <c r="AN417" s="70"/>
      <c r="AO417" s="70"/>
      <c r="AP417" s="70"/>
      <c r="AQ417" s="70"/>
      <c r="AR417" s="70"/>
      <c r="AS417" s="70"/>
      <c r="AT417" s="70"/>
      <c r="AU417" s="70"/>
      <c r="AV417" s="70"/>
      <c r="AW417" s="70"/>
      <c r="AX417" s="70"/>
      <c r="AY417" s="70"/>
      <c r="AZ417" s="70"/>
      <c r="BA417" s="70"/>
      <c r="BB417" s="70"/>
      <c r="BC417" s="70"/>
      <c r="BD417" s="70"/>
      <c r="BE417" s="70"/>
      <c r="BF417" s="70"/>
      <c r="BG417" s="70"/>
      <c r="BH417" s="70"/>
      <c r="BI417" s="70"/>
      <c r="BJ417" s="70"/>
      <c r="BK417" s="70"/>
      <c r="BL417" s="70"/>
      <c r="BM417" s="70"/>
      <c r="BN417" s="70"/>
      <c r="BO417" s="70"/>
      <c r="BP417" s="70"/>
      <c r="BQ417" s="70"/>
      <c r="BR417" s="70"/>
      <c r="BS417" s="70"/>
      <c r="BT417" s="70"/>
      <c r="BU417" s="70"/>
      <c r="BV417" s="70"/>
      <c r="BW417" s="70"/>
      <c r="BX417" s="70"/>
      <c r="BY417" s="70"/>
      <c r="BZ417" s="70"/>
      <c r="CA417" s="70"/>
    </row>
    <row r="418" spans="1:79" s="84" customFormat="1">
      <c r="A418" s="67"/>
      <c r="B418" s="85"/>
      <c r="C418" s="86"/>
      <c r="D418" s="250"/>
      <c r="F418" s="70"/>
      <c r="G418" s="70"/>
      <c r="H418" s="70"/>
      <c r="I418" s="70"/>
      <c r="J418" s="70"/>
      <c r="K418" s="70"/>
      <c r="L418" s="70"/>
      <c r="M418" s="70"/>
      <c r="N418" s="70"/>
      <c r="O418" s="70"/>
      <c r="P418" s="70"/>
      <c r="Q418" s="70"/>
      <c r="R418" s="70"/>
      <c r="S418" s="70"/>
      <c r="T418" s="70"/>
      <c r="U418" s="70"/>
      <c r="V418" s="70"/>
      <c r="W418" s="70"/>
      <c r="X418" s="70"/>
      <c r="Y418" s="70"/>
      <c r="Z418" s="70"/>
      <c r="AA418" s="70"/>
      <c r="AB418" s="70"/>
      <c r="AC418" s="70"/>
      <c r="AD418" s="70"/>
      <c r="AE418" s="70"/>
      <c r="AF418" s="70"/>
      <c r="AG418" s="70"/>
      <c r="AH418" s="70"/>
      <c r="AI418" s="70"/>
      <c r="AJ418" s="70"/>
      <c r="AK418" s="70"/>
      <c r="AL418" s="70"/>
      <c r="AM418" s="70"/>
      <c r="AN418" s="70"/>
      <c r="AO418" s="70"/>
      <c r="AP418" s="70"/>
      <c r="AQ418" s="70"/>
      <c r="AR418" s="70"/>
      <c r="AS418" s="70"/>
      <c r="AT418" s="70"/>
      <c r="AU418" s="70"/>
      <c r="AV418" s="70"/>
      <c r="AW418" s="70"/>
      <c r="AX418" s="70"/>
      <c r="AY418" s="70"/>
      <c r="AZ418" s="70"/>
      <c r="BA418" s="70"/>
      <c r="BB418" s="70"/>
      <c r="BC418" s="70"/>
      <c r="BD418" s="70"/>
      <c r="BE418" s="70"/>
      <c r="BF418" s="70"/>
      <c r="BG418" s="70"/>
      <c r="BH418" s="70"/>
      <c r="BI418" s="70"/>
      <c r="BJ418" s="70"/>
      <c r="BK418" s="70"/>
      <c r="BL418" s="70"/>
      <c r="BM418" s="70"/>
      <c r="BN418" s="70"/>
      <c r="BO418" s="70"/>
      <c r="BP418" s="70"/>
      <c r="BQ418" s="70"/>
      <c r="BR418" s="70"/>
      <c r="BS418" s="70"/>
      <c r="BT418" s="70"/>
      <c r="BU418" s="70"/>
      <c r="BV418" s="70"/>
      <c r="BW418" s="70"/>
      <c r="BX418" s="70"/>
      <c r="BY418" s="70"/>
      <c r="BZ418" s="70"/>
      <c r="CA418" s="70"/>
    </row>
    <row r="419" spans="1:79" s="84" customFormat="1">
      <c r="A419" s="67"/>
      <c r="B419" s="85"/>
      <c r="C419" s="86"/>
      <c r="D419" s="250"/>
      <c r="F419" s="70"/>
      <c r="G419" s="70"/>
      <c r="H419" s="70"/>
      <c r="I419" s="70"/>
      <c r="J419" s="70"/>
      <c r="K419" s="70"/>
      <c r="L419" s="70"/>
      <c r="M419" s="70"/>
      <c r="N419" s="70"/>
      <c r="O419" s="70"/>
      <c r="P419" s="70"/>
      <c r="Q419" s="70"/>
      <c r="R419" s="70"/>
      <c r="S419" s="70"/>
      <c r="T419" s="70"/>
      <c r="U419" s="70"/>
      <c r="V419" s="70"/>
      <c r="W419" s="70"/>
      <c r="X419" s="70"/>
      <c r="Y419" s="70"/>
      <c r="Z419" s="70"/>
      <c r="AA419" s="70"/>
      <c r="AB419" s="70"/>
      <c r="AC419" s="70"/>
      <c r="AD419" s="70"/>
      <c r="AE419" s="70"/>
      <c r="AF419" s="70"/>
      <c r="AG419" s="70"/>
      <c r="AH419" s="70"/>
      <c r="AI419" s="70"/>
      <c r="AJ419" s="70"/>
      <c r="AK419" s="70"/>
      <c r="AL419" s="70"/>
      <c r="AM419" s="70"/>
      <c r="AN419" s="70"/>
      <c r="AO419" s="70"/>
      <c r="AP419" s="70"/>
      <c r="AQ419" s="70"/>
      <c r="AR419" s="70"/>
      <c r="AS419" s="70"/>
      <c r="AT419" s="70"/>
      <c r="AU419" s="70"/>
      <c r="AV419" s="70"/>
      <c r="AW419" s="70"/>
      <c r="AX419" s="70"/>
      <c r="AY419" s="70"/>
      <c r="AZ419" s="70"/>
      <c r="BA419" s="70"/>
      <c r="BB419" s="70"/>
      <c r="BC419" s="70"/>
      <c r="BD419" s="70"/>
      <c r="BE419" s="70"/>
      <c r="BF419" s="70"/>
      <c r="BG419" s="70"/>
      <c r="BH419" s="70"/>
      <c r="BI419" s="70"/>
      <c r="BJ419" s="70"/>
      <c r="BK419" s="70"/>
      <c r="BL419" s="70"/>
      <c r="BM419" s="70"/>
      <c r="BN419" s="70"/>
      <c r="BO419" s="70"/>
      <c r="BP419" s="70"/>
      <c r="BQ419" s="70"/>
      <c r="BR419" s="70"/>
      <c r="BS419" s="70"/>
      <c r="BT419" s="70"/>
      <c r="BU419" s="70"/>
      <c r="BV419" s="70"/>
      <c r="BW419" s="70"/>
      <c r="BX419" s="70"/>
      <c r="BY419" s="70"/>
      <c r="BZ419" s="70"/>
      <c r="CA419" s="70"/>
    </row>
    <row r="420" spans="1:79" s="84" customFormat="1">
      <c r="A420" s="67"/>
      <c r="B420" s="85"/>
      <c r="C420" s="86"/>
      <c r="D420" s="250"/>
      <c r="F420" s="70"/>
      <c r="G420" s="70"/>
      <c r="H420" s="70"/>
      <c r="I420" s="70"/>
      <c r="J420" s="70"/>
      <c r="K420" s="70"/>
      <c r="L420" s="70"/>
      <c r="M420" s="70"/>
      <c r="N420" s="70"/>
      <c r="O420" s="70"/>
      <c r="P420" s="70"/>
      <c r="Q420" s="70"/>
      <c r="R420" s="70"/>
      <c r="S420" s="70"/>
      <c r="T420" s="70"/>
      <c r="U420" s="70"/>
      <c r="V420" s="70"/>
      <c r="W420" s="70"/>
      <c r="X420" s="70"/>
      <c r="Y420" s="70"/>
      <c r="Z420" s="70"/>
      <c r="AA420" s="70"/>
      <c r="AB420" s="70"/>
      <c r="AC420" s="70"/>
      <c r="AD420" s="70"/>
      <c r="AE420" s="70"/>
      <c r="AF420" s="70"/>
      <c r="AG420" s="70"/>
      <c r="AH420" s="70"/>
      <c r="AI420" s="70"/>
      <c r="AJ420" s="70"/>
      <c r="AK420" s="70"/>
      <c r="AL420" s="70"/>
      <c r="AM420" s="70"/>
      <c r="AN420" s="70"/>
      <c r="AO420" s="70"/>
      <c r="AP420" s="70"/>
      <c r="AQ420" s="70"/>
      <c r="AR420" s="70"/>
      <c r="AS420" s="70"/>
      <c r="AT420" s="70"/>
      <c r="AU420" s="70"/>
      <c r="AV420" s="70"/>
      <c r="AW420" s="70"/>
      <c r="AX420" s="70"/>
      <c r="AY420" s="70"/>
      <c r="AZ420" s="70"/>
      <c r="BA420" s="70"/>
      <c r="BB420" s="70"/>
      <c r="BC420" s="70"/>
      <c r="BD420" s="70"/>
      <c r="BE420" s="70"/>
      <c r="BF420" s="70"/>
      <c r="BG420" s="70"/>
      <c r="BH420" s="70"/>
      <c r="BI420" s="70"/>
      <c r="BJ420" s="70"/>
      <c r="BK420" s="70"/>
      <c r="BL420" s="70"/>
      <c r="BM420" s="70"/>
      <c r="BN420" s="70"/>
      <c r="BO420" s="70"/>
      <c r="BP420" s="70"/>
      <c r="BQ420" s="70"/>
      <c r="BR420" s="70"/>
      <c r="BS420" s="70"/>
      <c r="BT420" s="70"/>
      <c r="BU420" s="70"/>
      <c r="BV420" s="70"/>
      <c r="BW420" s="70"/>
      <c r="BX420" s="70"/>
      <c r="BY420" s="70"/>
      <c r="BZ420" s="70"/>
      <c r="CA420" s="70"/>
    </row>
    <row r="421" spans="1:79" s="84" customFormat="1">
      <c r="A421" s="67"/>
      <c r="B421" s="85"/>
      <c r="C421" s="86"/>
      <c r="D421" s="250"/>
      <c r="F421" s="70"/>
      <c r="G421" s="70"/>
      <c r="H421" s="70"/>
      <c r="I421" s="70"/>
      <c r="J421" s="70"/>
      <c r="K421" s="70"/>
      <c r="L421" s="70"/>
      <c r="M421" s="70"/>
      <c r="N421" s="70"/>
      <c r="O421" s="70"/>
      <c r="P421" s="70"/>
      <c r="Q421" s="70"/>
      <c r="R421" s="70"/>
      <c r="S421" s="70"/>
      <c r="T421" s="70"/>
      <c r="U421" s="70"/>
      <c r="V421" s="70"/>
      <c r="W421" s="70"/>
      <c r="X421" s="70"/>
      <c r="Y421" s="70"/>
      <c r="Z421" s="70"/>
      <c r="AA421" s="70"/>
      <c r="AB421" s="70"/>
      <c r="AC421" s="70"/>
      <c r="AD421" s="70"/>
      <c r="AE421" s="70"/>
      <c r="AF421" s="70"/>
      <c r="AG421" s="70"/>
      <c r="AH421" s="70"/>
      <c r="AI421" s="70"/>
      <c r="AJ421" s="70"/>
      <c r="AK421" s="70"/>
      <c r="AL421" s="70"/>
      <c r="AM421" s="70"/>
      <c r="AN421" s="70"/>
      <c r="AO421" s="70"/>
      <c r="AP421" s="70"/>
      <c r="AQ421" s="70"/>
      <c r="AR421" s="70"/>
      <c r="AS421" s="70"/>
      <c r="AT421" s="70"/>
      <c r="AU421" s="70"/>
      <c r="AV421" s="70"/>
      <c r="AW421" s="70"/>
      <c r="AX421" s="70"/>
      <c r="AY421" s="70"/>
      <c r="AZ421" s="70"/>
      <c r="BA421" s="70"/>
      <c r="BB421" s="70"/>
      <c r="BC421" s="70"/>
      <c r="BD421" s="70"/>
      <c r="BE421" s="70"/>
      <c r="BF421" s="70"/>
      <c r="BG421" s="70"/>
      <c r="BH421" s="70"/>
      <c r="BI421" s="70"/>
      <c r="BJ421" s="70"/>
      <c r="BK421" s="70"/>
      <c r="BL421" s="70"/>
      <c r="BM421" s="70"/>
      <c r="BN421" s="70"/>
      <c r="BO421" s="70"/>
      <c r="BP421" s="70"/>
      <c r="BQ421" s="70"/>
      <c r="BR421" s="70"/>
      <c r="BS421" s="70"/>
      <c r="BT421" s="70"/>
      <c r="BU421" s="70"/>
      <c r="BV421" s="70"/>
      <c r="BW421" s="70"/>
      <c r="BX421" s="70"/>
      <c r="BY421" s="70"/>
      <c r="BZ421" s="70"/>
      <c r="CA421" s="70"/>
    </row>
    <row r="422" spans="1:79" s="84" customFormat="1">
      <c r="A422" s="67"/>
      <c r="B422" s="85"/>
      <c r="C422" s="86"/>
      <c r="D422" s="250"/>
      <c r="F422" s="70"/>
      <c r="G422" s="70"/>
      <c r="H422" s="70"/>
      <c r="I422" s="70"/>
      <c r="J422" s="70"/>
      <c r="K422" s="70"/>
      <c r="L422" s="70"/>
      <c r="M422" s="70"/>
      <c r="N422" s="70"/>
      <c r="O422" s="70"/>
      <c r="P422" s="70"/>
      <c r="Q422" s="70"/>
      <c r="R422" s="70"/>
      <c r="S422" s="70"/>
      <c r="T422" s="70"/>
      <c r="U422" s="70"/>
      <c r="V422" s="70"/>
      <c r="W422" s="70"/>
      <c r="X422" s="70"/>
      <c r="Y422" s="70"/>
      <c r="Z422" s="70"/>
      <c r="AA422" s="70"/>
      <c r="AB422" s="70"/>
      <c r="AC422" s="70"/>
      <c r="AD422" s="70"/>
      <c r="AE422" s="70"/>
      <c r="AF422" s="70"/>
      <c r="AG422" s="70"/>
      <c r="AH422" s="70"/>
      <c r="AI422" s="70"/>
      <c r="AJ422" s="70"/>
      <c r="AK422" s="70"/>
      <c r="AL422" s="70"/>
      <c r="AM422" s="70"/>
      <c r="AN422" s="70"/>
      <c r="AO422" s="70"/>
      <c r="AP422" s="70"/>
      <c r="AQ422" s="70"/>
      <c r="AR422" s="70"/>
      <c r="AS422" s="70"/>
      <c r="AT422" s="70"/>
      <c r="AU422" s="70"/>
      <c r="AV422" s="70"/>
      <c r="AW422" s="70"/>
      <c r="AX422" s="70"/>
      <c r="AY422" s="70"/>
      <c r="AZ422" s="70"/>
      <c r="BA422" s="70"/>
      <c r="BB422" s="70"/>
      <c r="BC422" s="70"/>
      <c r="BD422" s="70"/>
      <c r="BE422" s="70"/>
      <c r="BF422" s="70"/>
      <c r="BG422" s="70"/>
      <c r="BH422" s="70"/>
      <c r="BI422" s="70"/>
      <c r="BJ422" s="70"/>
      <c r="BK422" s="70"/>
      <c r="BL422" s="70"/>
      <c r="BM422" s="70"/>
      <c r="BN422" s="70"/>
      <c r="BO422" s="70"/>
      <c r="BP422" s="70"/>
      <c r="BQ422" s="70"/>
      <c r="BR422" s="70"/>
      <c r="BS422" s="70"/>
      <c r="BT422" s="70"/>
      <c r="BU422" s="70"/>
      <c r="BV422" s="70"/>
      <c r="BW422" s="70"/>
      <c r="BX422" s="70"/>
      <c r="BY422" s="70"/>
      <c r="BZ422" s="70"/>
      <c r="CA422" s="70"/>
    </row>
    <row r="423" spans="1:79" s="84" customFormat="1">
      <c r="A423" s="67"/>
      <c r="B423" s="85"/>
      <c r="C423" s="86"/>
      <c r="D423" s="250"/>
      <c r="F423" s="70"/>
      <c r="G423" s="70"/>
      <c r="H423" s="70"/>
      <c r="I423" s="70"/>
      <c r="J423" s="70"/>
      <c r="K423" s="70"/>
      <c r="L423" s="70"/>
      <c r="M423" s="70"/>
      <c r="N423" s="70"/>
      <c r="O423" s="70"/>
      <c r="P423" s="70"/>
      <c r="Q423" s="70"/>
      <c r="R423" s="70"/>
      <c r="S423" s="70"/>
      <c r="T423" s="70"/>
      <c r="U423" s="70"/>
      <c r="V423" s="70"/>
      <c r="W423" s="70"/>
      <c r="X423" s="70"/>
      <c r="Y423" s="70"/>
      <c r="Z423" s="70"/>
      <c r="AA423" s="70"/>
      <c r="AB423" s="70"/>
      <c r="AC423" s="70"/>
      <c r="AD423" s="70"/>
      <c r="AE423" s="70"/>
      <c r="AF423" s="70"/>
      <c r="AG423" s="70"/>
      <c r="AH423" s="70"/>
      <c r="AI423" s="70"/>
      <c r="AJ423" s="70"/>
      <c r="AK423" s="70"/>
      <c r="AL423" s="70"/>
      <c r="AM423" s="70"/>
      <c r="AN423" s="70"/>
      <c r="AO423" s="70"/>
      <c r="AP423" s="70"/>
      <c r="AQ423" s="70"/>
      <c r="AR423" s="70"/>
      <c r="AS423" s="70"/>
      <c r="AT423" s="70"/>
      <c r="AU423" s="70"/>
      <c r="AV423" s="70"/>
      <c r="AW423" s="70"/>
      <c r="AX423" s="70"/>
      <c r="AY423" s="70"/>
      <c r="AZ423" s="70"/>
      <c r="BA423" s="70"/>
      <c r="BB423" s="70"/>
      <c r="BC423" s="70"/>
      <c r="BD423" s="70"/>
      <c r="BE423" s="70"/>
      <c r="BF423" s="70"/>
      <c r="BG423" s="70"/>
      <c r="BH423" s="70"/>
      <c r="BI423" s="70"/>
      <c r="BJ423" s="70"/>
      <c r="BK423" s="70"/>
      <c r="BL423" s="70"/>
      <c r="BM423" s="70"/>
      <c r="BN423" s="70"/>
      <c r="BO423" s="70"/>
      <c r="BP423" s="70"/>
      <c r="BQ423" s="70"/>
      <c r="BR423" s="70"/>
      <c r="BS423" s="70"/>
      <c r="BT423" s="70"/>
      <c r="BU423" s="70"/>
      <c r="BV423" s="70"/>
      <c r="BW423" s="70"/>
      <c r="BX423" s="70"/>
      <c r="BY423" s="70"/>
      <c r="BZ423" s="70"/>
      <c r="CA423" s="70"/>
    </row>
    <row r="424" spans="1:79" s="84" customFormat="1">
      <c r="A424" s="67"/>
      <c r="B424" s="85"/>
      <c r="C424" s="86"/>
      <c r="D424" s="250"/>
      <c r="F424" s="70"/>
      <c r="G424" s="70"/>
      <c r="H424" s="70"/>
      <c r="I424" s="70"/>
      <c r="J424" s="70"/>
      <c r="K424" s="70"/>
      <c r="L424" s="70"/>
      <c r="M424" s="70"/>
      <c r="N424" s="70"/>
      <c r="O424" s="70"/>
      <c r="P424" s="70"/>
      <c r="Q424" s="70"/>
      <c r="R424" s="70"/>
      <c r="S424" s="70"/>
      <c r="T424" s="70"/>
      <c r="U424" s="70"/>
      <c r="V424" s="70"/>
      <c r="W424" s="70"/>
      <c r="X424" s="70"/>
      <c r="Y424" s="70"/>
      <c r="Z424" s="70"/>
      <c r="AA424" s="70"/>
      <c r="AB424" s="70"/>
      <c r="AC424" s="70"/>
      <c r="AD424" s="70"/>
      <c r="AE424" s="70"/>
      <c r="AF424" s="70"/>
      <c r="AG424" s="70"/>
      <c r="AH424" s="70"/>
      <c r="AI424" s="70"/>
      <c r="AJ424" s="70"/>
      <c r="AK424" s="70"/>
      <c r="AL424" s="70"/>
      <c r="AM424" s="70"/>
      <c r="AN424" s="70"/>
      <c r="AO424" s="70"/>
      <c r="AP424" s="70"/>
      <c r="AQ424" s="70"/>
      <c r="AR424" s="70"/>
      <c r="AS424" s="70"/>
      <c r="AT424" s="70"/>
      <c r="AU424" s="70"/>
      <c r="AV424" s="70"/>
      <c r="AW424" s="70"/>
      <c r="AX424" s="70"/>
      <c r="AY424" s="70"/>
      <c r="AZ424" s="70"/>
      <c r="BA424" s="70"/>
      <c r="BB424" s="70"/>
      <c r="BC424" s="70"/>
      <c r="BD424" s="70"/>
      <c r="BE424" s="70"/>
      <c r="BF424" s="70"/>
      <c r="BG424" s="70"/>
      <c r="BH424" s="70"/>
      <c r="BI424" s="70"/>
      <c r="BJ424" s="70"/>
      <c r="BK424" s="70"/>
      <c r="BL424" s="70"/>
      <c r="BM424" s="70"/>
      <c r="BN424" s="70"/>
      <c r="BO424" s="70"/>
      <c r="BP424" s="70"/>
      <c r="BQ424" s="70"/>
      <c r="BR424" s="70"/>
      <c r="BS424" s="70"/>
      <c r="BT424" s="70"/>
      <c r="BU424" s="70"/>
      <c r="BV424" s="70"/>
      <c r="BW424" s="70"/>
      <c r="BX424" s="70"/>
      <c r="BY424" s="70"/>
      <c r="BZ424" s="70"/>
      <c r="CA424" s="70"/>
    </row>
    <row r="425" spans="1:79" s="84" customFormat="1">
      <c r="A425" s="67"/>
      <c r="B425" s="85"/>
      <c r="C425" s="86"/>
      <c r="D425" s="250"/>
      <c r="F425" s="70"/>
      <c r="G425" s="70"/>
      <c r="H425" s="70"/>
      <c r="I425" s="70"/>
      <c r="J425" s="70"/>
      <c r="K425" s="70"/>
      <c r="L425" s="70"/>
      <c r="M425" s="70"/>
      <c r="N425" s="70"/>
      <c r="O425" s="70"/>
      <c r="P425" s="70"/>
      <c r="Q425" s="70"/>
      <c r="R425" s="70"/>
      <c r="S425" s="70"/>
      <c r="T425" s="70"/>
      <c r="U425" s="70"/>
      <c r="V425" s="70"/>
      <c r="W425" s="70"/>
      <c r="X425" s="70"/>
      <c r="Y425" s="70"/>
      <c r="Z425" s="70"/>
      <c r="AA425" s="70"/>
      <c r="AB425" s="70"/>
      <c r="AC425" s="70"/>
      <c r="AD425" s="70"/>
      <c r="AE425" s="70"/>
      <c r="AF425" s="70"/>
      <c r="AG425" s="70"/>
      <c r="AH425" s="70"/>
      <c r="AI425" s="70"/>
      <c r="AJ425" s="70"/>
      <c r="AK425" s="70"/>
      <c r="AL425" s="70"/>
      <c r="AM425" s="70"/>
      <c r="AN425" s="70"/>
      <c r="AO425" s="70"/>
      <c r="AP425" s="70"/>
      <c r="AQ425" s="70"/>
      <c r="AR425" s="70"/>
      <c r="AS425" s="70"/>
      <c r="AT425" s="70"/>
      <c r="AU425" s="70"/>
      <c r="AV425" s="70"/>
      <c r="AW425" s="70"/>
      <c r="AX425" s="70"/>
      <c r="AY425" s="70"/>
      <c r="AZ425" s="70"/>
      <c r="BA425" s="70"/>
      <c r="BB425" s="70"/>
      <c r="BC425" s="70"/>
      <c r="BD425" s="70"/>
      <c r="BE425" s="70"/>
      <c r="BF425" s="70"/>
      <c r="BG425" s="70"/>
      <c r="BH425" s="70"/>
      <c r="BI425" s="70"/>
      <c r="BJ425" s="70"/>
      <c r="BK425" s="70"/>
      <c r="BL425" s="70"/>
      <c r="BM425" s="70"/>
      <c r="BN425" s="70"/>
      <c r="BO425" s="70"/>
      <c r="BP425" s="70"/>
      <c r="BQ425" s="70"/>
      <c r="BR425" s="70"/>
      <c r="BS425" s="70"/>
      <c r="BT425" s="70"/>
      <c r="BU425" s="70"/>
      <c r="BV425" s="70"/>
      <c r="BW425" s="70"/>
      <c r="BX425" s="70"/>
      <c r="BY425" s="70"/>
      <c r="BZ425" s="70"/>
      <c r="CA425" s="70"/>
    </row>
    <row r="426" spans="1:79" s="84" customFormat="1">
      <c r="A426" s="67"/>
      <c r="B426" s="85"/>
      <c r="C426" s="86"/>
      <c r="D426" s="250"/>
      <c r="F426" s="70"/>
      <c r="G426" s="70"/>
      <c r="H426" s="70"/>
      <c r="I426" s="70"/>
      <c r="J426" s="70"/>
      <c r="K426" s="70"/>
      <c r="L426" s="70"/>
      <c r="M426" s="70"/>
      <c r="N426" s="70"/>
      <c r="O426" s="70"/>
      <c r="P426" s="70"/>
      <c r="Q426" s="70"/>
      <c r="R426" s="70"/>
      <c r="S426" s="70"/>
      <c r="T426" s="70"/>
      <c r="U426" s="70"/>
      <c r="V426" s="70"/>
      <c r="W426" s="70"/>
      <c r="X426" s="70"/>
      <c r="Y426" s="70"/>
      <c r="Z426" s="70"/>
      <c r="AA426" s="70"/>
      <c r="AB426" s="70"/>
      <c r="AC426" s="70"/>
      <c r="AD426" s="70"/>
      <c r="AE426" s="70"/>
      <c r="AF426" s="70"/>
      <c r="AG426" s="70"/>
      <c r="AH426" s="70"/>
      <c r="AI426" s="70"/>
      <c r="AJ426" s="70"/>
      <c r="AK426" s="70"/>
      <c r="AL426" s="70"/>
      <c r="AM426" s="70"/>
      <c r="AN426" s="70"/>
      <c r="AO426" s="70"/>
      <c r="AP426" s="70"/>
      <c r="AQ426" s="70"/>
      <c r="AR426" s="70"/>
      <c r="AS426" s="70"/>
      <c r="AT426" s="70"/>
      <c r="AU426" s="70"/>
      <c r="AV426" s="70"/>
      <c r="AW426" s="70"/>
      <c r="AX426" s="70"/>
      <c r="AY426" s="70"/>
      <c r="AZ426" s="70"/>
      <c r="BA426" s="70"/>
      <c r="BB426" s="70"/>
      <c r="BC426" s="70"/>
      <c r="BD426" s="70"/>
      <c r="BE426" s="70"/>
      <c r="BF426" s="70"/>
      <c r="BG426" s="70"/>
      <c r="BH426" s="70"/>
      <c r="BI426" s="70"/>
      <c r="BJ426" s="70"/>
      <c r="BK426" s="70"/>
      <c r="BL426" s="70"/>
      <c r="BM426" s="70"/>
      <c r="BN426" s="70"/>
      <c r="BO426" s="70"/>
      <c r="BP426" s="70"/>
      <c r="BQ426" s="70"/>
      <c r="BR426" s="70"/>
      <c r="BS426" s="70"/>
      <c r="BT426" s="70"/>
      <c r="BU426" s="70"/>
      <c r="BV426" s="70"/>
      <c r="BW426" s="70"/>
      <c r="BX426" s="70"/>
      <c r="BY426" s="70"/>
      <c r="BZ426" s="70"/>
      <c r="CA426" s="70"/>
    </row>
    <row r="427" spans="1:79" s="84" customFormat="1">
      <c r="A427" s="67"/>
      <c r="B427" s="85"/>
      <c r="C427" s="86"/>
      <c r="D427" s="250"/>
      <c r="F427" s="70"/>
      <c r="G427" s="70"/>
      <c r="H427" s="70"/>
      <c r="I427" s="70"/>
      <c r="J427" s="70"/>
      <c r="K427" s="70"/>
      <c r="L427" s="70"/>
      <c r="M427" s="70"/>
      <c r="N427" s="70"/>
      <c r="O427" s="70"/>
      <c r="P427" s="70"/>
      <c r="Q427" s="70"/>
      <c r="R427" s="70"/>
      <c r="S427" s="70"/>
      <c r="T427" s="70"/>
      <c r="U427" s="70"/>
      <c r="V427" s="70"/>
      <c r="W427" s="70"/>
      <c r="X427" s="70"/>
      <c r="Y427" s="70"/>
      <c r="Z427" s="70"/>
      <c r="AA427" s="70"/>
      <c r="AB427" s="70"/>
      <c r="AC427" s="70"/>
      <c r="AD427" s="70"/>
      <c r="AE427" s="70"/>
      <c r="AF427" s="70"/>
      <c r="AG427" s="70"/>
      <c r="AH427" s="70"/>
      <c r="AI427" s="70"/>
      <c r="AJ427" s="70"/>
      <c r="AK427" s="70"/>
      <c r="AL427" s="70"/>
      <c r="AM427" s="70"/>
      <c r="AN427" s="70"/>
      <c r="AO427" s="70"/>
      <c r="AP427" s="70"/>
      <c r="AQ427" s="70"/>
      <c r="AR427" s="70"/>
      <c r="AS427" s="70"/>
      <c r="AT427" s="70"/>
      <c r="AU427" s="70"/>
      <c r="AV427" s="70"/>
      <c r="AW427" s="70"/>
      <c r="AX427" s="70"/>
      <c r="AY427" s="70"/>
      <c r="AZ427" s="70"/>
      <c r="BA427" s="70"/>
      <c r="BB427" s="70"/>
      <c r="BC427" s="70"/>
      <c r="BD427" s="70"/>
      <c r="BE427" s="70"/>
      <c r="BF427" s="70"/>
      <c r="BG427" s="70"/>
      <c r="BH427" s="70"/>
      <c r="BI427" s="70"/>
      <c r="BJ427" s="70"/>
      <c r="BK427" s="70"/>
      <c r="BL427" s="70"/>
      <c r="BM427" s="70"/>
      <c r="BN427" s="70"/>
      <c r="BO427" s="70"/>
      <c r="BP427" s="70"/>
      <c r="BQ427" s="70"/>
      <c r="BR427" s="70"/>
      <c r="BS427" s="70"/>
      <c r="BT427" s="70"/>
      <c r="BU427" s="70"/>
      <c r="BV427" s="70"/>
      <c r="BW427" s="70"/>
      <c r="BX427" s="70"/>
      <c r="BY427" s="70"/>
      <c r="BZ427" s="70"/>
      <c r="CA427" s="70"/>
    </row>
    <row r="428" spans="1:79" s="84" customFormat="1">
      <c r="A428" s="67"/>
      <c r="B428" s="85"/>
      <c r="C428" s="86"/>
      <c r="D428" s="250"/>
      <c r="F428" s="70"/>
      <c r="G428" s="70"/>
      <c r="H428" s="70"/>
      <c r="I428" s="70"/>
      <c r="J428" s="70"/>
      <c r="K428" s="70"/>
      <c r="L428" s="70"/>
      <c r="M428" s="70"/>
      <c r="N428" s="70"/>
      <c r="O428" s="70"/>
      <c r="P428" s="70"/>
      <c r="Q428" s="70"/>
      <c r="R428" s="70"/>
      <c r="S428" s="70"/>
      <c r="T428" s="70"/>
      <c r="U428" s="70"/>
      <c r="V428" s="70"/>
      <c r="W428" s="70"/>
      <c r="X428" s="70"/>
      <c r="Y428" s="70"/>
      <c r="Z428" s="70"/>
      <c r="AA428" s="70"/>
      <c r="AB428" s="70"/>
      <c r="AC428" s="70"/>
      <c r="AD428" s="70"/>
      <c r="AE428" s="70"/>
      <c r="AF428" s="70"/>
      <c r="AG428" s="70"/>
      <c r="AH428" s="70"/>
      <c r="AI428" s="70"/>
      <c r="AJ428" s="70"/>
      <c r="AK428" s="70"/>
      <c r="AL428" s="70"/>
      <c r="AM428" s="70"/>
      <c r="AN428" s="70"/>
      <c r="AO428" s="70"/>
      <c r="AP428" s="70"/>
      <c r="AQ428" s="70"/>
      <c r="AR428" s="70"/>
      <c r="AS428" s="70"/>
      <c r="AT428" s="70"/>
      <c r="AU428" s="70"/>
      <c r="AV428" s="70"/>
      <c r="AW428" s="70"/>
      <c r="AX428" s="70"/>
      <c r="AY428" s="70"/>
      <c r="AZ428" s="70"/>
      <c r="BA428" s="70"/>
      <c r="BB428" s="70"/>
      <c r="BC428" s="70"/>
      <c r="BD428" s="70"/>
      <c r="BE428" s="70"/>
      <c r="BF428" s="70"/>
      <c r="BG428" s="70"/>
      <c r="BH428" s="70"/>
      <c r="BI428" s="70"/>
      <c r="BJ428" s="70"/>
      <c r="BK428" s="70"/>
      <c r="BL428" s="70"/>
      <c r="BM428" s="70"/>
      <c r="BN428" s="70"/>
      <c r="BO428" s="70"/>
      <c r="BP428" s="70"/>
      <c r="BQ428" s="70"/>
      <c r="BR428" s="70"/>
      <c r="BS428" s="70"/>
      <c r="BT428" s="70"/>
      <c r="BU428" s="70"/>
      <c r="BV428" s="70"/>
      <c r="BW428" s="70"/>
      <c r="BX428" s="70"/>
      <c r="BY428" s="70"/>
      <c r="BZ428" s="70"/>
      <c r="CA428" s="70"/>
    </row>
    <row r="429" spans="1:79" s="84" customFormat="1">
      <c r="A429" s="67"/>
      <c r="B429" s="85"/>
      <c r="C429" s="86"/>
      <c r="D429" s="250"/>
      <c r="F429" s="70"/>
      <c r="G429" s="70"/>
      <c r="H429" s="70"/>
      <c r="I429" s="70"/>
      <c r="J429" s="70"/>
      <c r="K429" s="70"/>
      <c r="L429" s="70"/>
      <c r="M429" s="70"/>
      <c r="N429" s="70"/>
      <c r="O429" s="70"/>
      <c r="P429" s="70"/>
      <c r="Q429" s="70"/>
      <c r="R429" s="70"/>
      <c r="S429" s="70"/>
      <c r="T429" s="70"/>
      <c r="U429" s="70"/>
      <c r="V429" s="70"/>
      <c r="W429" s="70"/>
      <c r="X429" s="70"/>
      <c r="Y429" s="70"/>
      <c r="Z429" s="70"/>
      <c r="AA429" s="70"/>
      <c r="AB429" s="70"/>
      <c r="AC429" s="70"/>
      <c r="AD429" s="70"/>
      <c r="AE429" s="70"/>
      <c r="AF429" s="70"/>
      <c r="AG429" s="70"/>
      <c r="AH429" s="70"/>
      <c r="AI429" s="70"/>
      <c r="AJ429" s="70"/>
      <c r="AK429" s="70"/>
      <c r="AL429" s="70"/>
      <c r="AM429" s="70"/>
      <c r="AN429" s="70"/>
      <c r="AO429" s="70"/>
      <c r="AP429" s="70"/>
      <c r="AQ429" s="70"/>
      <c r="AR429" s="70"/>
      <c r="AS429" s="70"/>
      <c r="AT429" s="70"/>
      <c r="AU429" s="70"/>
      <c r="AV429" s="70"/>
      <c r="AW429" s="70"/>
      <c r="AX429" s="70"/>
      <c r="AY429" s="70"/>
      <c r="AZ429" s="70"/>
      <c r="BA429" s="70"/>
      <c r="BB429" s="70"/>
      <c r="BC429" s="70"/>
      <c r="BD429" s="70"/>
      <c r="BE429" s="70"/>
      <c r="BF429" s="70"/>
      <c r="BG429" s="70"/>
      <c r="BH429" s="70"/>
      <c r="BI429" s="70"/>
      <c r="BJ429" s="70"/>
      <c r="BK429" s="70"/>
      <c r="BL429" s="70"/>
      <c r="BM429" s="70"/>
      <c r="BN429" s="70"/>
      <c r="BO429" s="70"/>
      <c r="BP429" s="70"/>
      <c r="BQ429" s="70"/>
      <c r="BR429" s="70"/>
      <c r="BS429" s="70"/>
      <c r="BT429" s="70"/>
      <c r="BU429" s="70"/>
      <c r="BV429" s="70"/>
      <c r="BW429" s="70"/>
      <c r="BX429" s="70"/>
      <c r="BY429" s="70"/>
      <c r="BZ429" s="70"/>
      <c r="CA429" s="70"/>
    </row>
    <row r="430" spans="1:79" s="84" customFormat="1">
      <c r="A430" s="67"/>
      <c r="B430" s="85"/>
      <c r="C430" s="86"/>
      <c r="D430" s="250"/>
      <c r="F430" s="70"/>
      <c r="G430" s="70"/>
      <c r="H430" s="70"/>
      <c r="I430" s="70"/>
      <c r="J430" s="70"/>
      <c r="K430" s="70"/>
      <c r="L430" s="70"/>
      <c r="M430" s="70"/>
      <c r="N430" s="70"/>
      <c r="O430" s="70"/>
      <c r="P430" s="70"/>
      <c r="Q430" s="70"/>
      <c r="R430" s="70"/>
      <c r="S430" s="70"/>
      <c r="T430" s="70"/>
      <c r="U430" s="70"/>
      <c r="V430" s="70"/>
      <c r="W430" s="70"/>
      <c r="X430" s="70"/>
      <c r="Y430" s="70"/>
      <c r="Z430" s="70"/>
      <c r="AA430" s="70"/>
      <c r="AB430" s="70"/>
      <c r="AC430" s="70"/>
      <c r="AD430" s="70"/>
      <c r="AE430" s="70"/>
      <c r="AF430" s="70"/>
      <c r="AG430" s="70"/>
      <c r="AH430" s="70"/>
      <c r="AI430" s="70"/>
      <c r="AJ430" s="70"/>
      <c r="AK430" s="70"/>
      <c r="AL430" s="70"/>
      <c r="AM430" s="70"/>
      <c r="AN430" s="70"/>
      <c r="AO430" s="70"/>
      <c r="AP430" s="70"/>
      <c r="AQ430" s="70"/>
      <c r="AR430" s="70"/>
      <c r="AS430" s="70"/>
      <c r="AT430" s="70"/>
      <c r="AU430" s="70"/>
      <c r="AV430" s="70"/>
      <c r="AW430" s="70"/>
      <c r="AX430" s="70"/>
      <c r="AY430" s="70"/>
      <c r="AZ430" s="70"/>
      <c r="BA430" s="70"/>
      <c r="BB430" s="70"/>
      <c r="BC430" s="70"/>
      <c r="BD430" s="70"/>
      <c r="BE430" s="70"/>
      <c r="BF430" s="70"/>
      <c r="BG430" s="70"/>
      <c r="BH430" s="70"/>
      <c r="BI430" s="70"/>
      <c r="BJ430" s="70"/>
      <c r="BK430" s="70"/>
      <c r="BL430" s="70"/>
      <c r="BM430" s="70"/>
      <c r="BN430" s="70"/>
      <c r="BO430" s="70"/>
      <c r="BP430" s="70"/>
      <c r="BQ430" s="70"/>
      <c r="BR430" s="70"/>
      <c r="BS430" s="70"/>
      <c r="BT430" s="70"/>
      <c r="BU430" s="70"/>
      <c r="BV430" s="70"/>
      <c r="BW430" s="70"/>
      <c r="BX430" s="70"/>
      <c r="BY430" s="70"/>
      <c r="BZ430" s="70"/>
      <c r="CA430" s="70"/>
    </row>
    <row r="431" spans="1:79" s="84" customFormat="1">
      <c r="A431" s="67"/>
      <c r="B431" s="85"/>
      <c r="C431" s="86"/>
      <c r="D431" s="250"/>
      <c r="F431" s="70"/>
      <c r="G431" s="70"/>
      <c r="H431" s="70"/>
      <c r="I431" s="70"/>
      <c r="J431" s="70"/>
      <c r="K431" s="70"/>
      <c r="L431" s="70"/>
      <c r="M431" s="70"/>
      <c r="N431" s="70"/>
      <c r="O431" s="70"/>
      <c r="P431" s="70"/>
      <c r="Q431" s="70"/>
      <c r="R431" s="70"/>
      <c r="S431" s="70"/>
      <c r="T431" s="70"/>
      <c r="U431" s="70"/>
      <c r="V431" s="70"/>
      <c r="W431" s="70"/>
      <c r="X431" s="70"/>
      <c r="Y431" s="70"/>
      <c r="Z431" s="70"/>
      <c r="AA431" s="70"/>
      <c r="AB431" s="70"/>
      <c r="AC431" s="70"/>
      <c r="AD431" s="70"/>
      <c r="AE431" s="70"/>
      <c r="AF431" s="70"/>
      <c r="AG431" s="70"/>
      <c r="AH431" s="70"/>
      <c r="AI431" s="70"/>
      <c r="AJ431" s="70"/>
      <c r="AK431" s="70"/>
      <c r="AL431" s="70"/>
      <c r="AM431" s="70"/>
      <c r="AN431" s="70"/>
      <c r="AO431" s="70"/>
      <c r="AP431" s="70"/>
      <c r="AQ431" s="70"/>
      <c r="AR431" s="70"/>
      <c r="AS431" s="70"/>
      <c r="AT431" s="70"/>
      <c r="AU431" s="70"/>
      <c r="AV431" s="70"/>
      <c r="AW431" s="70"/>
      <c r="AX431" s="70"/>
      <c r="AY431" s="70"/>
      <c r="AZ431" s="70"/>
      <c r="BA431" s="70"/>
      <c r="BB431" s="70"/>
      <c r="BC431" s="70"/>
      <c r="BD431" s="70"/>
      <c r="BE431" s="70"/>
      <c r="BF431" s="70"/>
      <c r="BG431" s="70"/>
      <c r="BH431" s="70"/>
      <c r="BI431" s="70"/>
      <c r="BJ431" s="70"/>
      <c r="BK431" s="70"/>
      <c r="BL431" s="70"/>
      <c r="BM431" s="70"/>
      <c r="BN431" s="70"/>
      <c r="BO431" s="70"/>
      <c r="BP431" s="70"/>
      <c r="BQ431" s="70"/>
      <c r="BR431" s="70"/>
      <c r="BS431" s="70"/>
      <c r="BT431" s="70"/>
      <c r="BU431" s="70"/>
      <c r="BV431" s="70"/>
      <c r="BW431" s="70"/>
      <c r="BX431" s="70"/>
      <c r="BY431" s="70"/>
      <c r="BZ431" s="70"/>
      <c r="CA431" s="70"/>
    </row>
    <row r="432" spans="1:79" s="84" customFormat="1">
      <c r="A432" s="67"/>
      <c r="B432" s="85"/>
      <c r="C432" s="86"/>
      <c r="D432" s="250"/>
      <c r="F432" s="70"/>
      <c r="G432" s="70"/>
      <c r="H432" s="70"/>
      <c r="I432" s="70"/>
      <c r="J432" s="70"/>
      <c r="K432" s="70"/>
      <c r="L432" s="70"/>
      <c r="M432" s="70"/>
      <c r="N432" s="70"/>
      <c r="O432" s="70"/>
      <c r="P432" s="70"/>
      <c r="Q432" s="70"/>
      <c r="R432" s="70"/>
      <c r="S432" s="70"/>
      <c r="T432" s="70"/>
      <c r="U432" s="70"/>
      <c r="V432" s="70"/>
      <c r="W432" s="70"/>
      <c r="X432" s="70"/>
      <c r="Y432" s="70"/>
      <c r="Z432" s="70"/>
      <c r="AA432" s="70"/>
      <c r="AB432" s="70"/>
      <c r="AC432" s="70"/>
      <c r="AD432" s="70"/>
      <c r="AE432" s="70"/>
      <c r="AF432" s="70"/>
      <c r="AG432" s="70"/>
      <c r="AH432" s="70"/>
      <c r="AI432" s="70"/>
      <c r="AJ432" s="70"/>
      <c r="AK432" s="70"/>
      <c r="AL432" s="70"/>
      <c r="AM432" s="70"/>
      <c r="AN432" s="70"/>
      <c r="AO432" s="70"/>
      <c r="AP432" s="70"/>
      <c r="AQ432" s="70"/>
      <c r="AR432" s="70"/>
      <c r="AS432" s="70"/>
      <c r="AT432" s="70"/>
      <c r="AU432" s="70"/>
      <c r="AV432" s="70"/>
      <c r="AW432" s="70"/>
      <c r="AX432" s="70"/>
      <c r="AY432" s="70"/>
      <c r="AZ432" s="70"/>
      <c r="BA432" s="70"/>
      <c r="BB432" s="70"/>
      <c r="BC432" s="70"/>
      <c r="BD432" s="70"/>
      <c r="BE432" s="70"/>
      <c r="BF432" s="70"/>
      <c r="BG432" s="70"/>
      <c r="BH432" s="70"/>
      <c r="BI432" s="70"/>
      <c r="BJ432" s="70"/>
      <c r="BK432" s="70"/>
      <c r="BL432" s="70"/>
      <c r="BM432" s="70"/>
      <c r="BN432" s="70"/>
      <c r="BO432" s="70"/>
      <c r="BP432" s="70"/>
      <c r="BQ432" s="70"/>
      <c r="BR432" s="70"/>
      <c r="BS432" s="70"/>
      <c r="BT432" s="70"/>
      <c r="BU432" s="70"/>
      <c r="BV432" s="70"/>
      <c r="BW432" s="70"/>
      <c r="BX432" s="70"/>
      <c r="BY432" s="70"/>
      <c r="BZ432" s="70"/>
      <c r="CA432" s="70"/>
    </row>
    <row r="433" spans="1:79" s="84" customFormat="1">
      <c r="A433" s="67"/>
      <c r="B433" s="85"/>
      <c r="C433" s="86"/>
      <c r="D433" s="250"/>
      <c r="F433" s="70"/>
      <c r="G433" s="70"/>
      <c r="H433" s="70"/>
      <c r="I433" s="70"/>
      <c r="J433" s="70"/>
      <c r="K433" s="70"/>
      <c r="L433" s="70"/>
      <c r="M433" s="70"/>
      <c r="N433" s="70"/>
      <c r="O433" s="70"/>
      <c r="P433" s="70"/>
      <c r="Q433" s="70"/>
      <c r="R433" s="70"/>
      <c r="S433" s="70"/>
      <c r="T433" s="70"/>
      <c r="U433" s="70"/>
      <c r="V433" s="70"/>
      <c r="W433" s="70"/>
      <c r="X433" s="70"/>
      <c r="Y433" s="70"/>
      <c r="Z433" s="70"/>
      <c r="AA433" s="70"/>
      <c r="AB433" s="70"/>
      <c r="AC433" s="70"/>
      <c r="AD433" s="70"/>
      <c r="AE433" s="70"/>
      <c r="AF433" s="70"/>
      <c r="AG433" s="70"/>
      <c r="AH433" s="70"/>
      <c r="AI433" s="70"/>
      <c r="AJ433" s="70"/>
      <c r="AK433" s="70"/>
      <c r="AL433" s="70"/>
      <c r="AM433" s="70"/>
      <c r="AN433" s="70"/>
      <c r="AO433" s="70"/>
      <c r="AP433" s="70"/>
      <c r="AQ433" s="70"/>
      <c r="AR433" s="70"/>
      <c r="AS433" s="70"/>
      <c r="AT433" s="70"/>
      <c r="AU433" s="70"/>
      <c r="AV433" s="70"/>
      <c r="AW433" s="70"/>
      <c r="AX433" s="70"/>
      <c r="AY433" s="70"/>
      <c r="AZ433" s="70"/>
      <c r="BA433" s="70"/>
      <c r="BB433" s="70"/>
      <c r="BC433" s="70"/>
      <c r="BD433" s="70"/>
      <c r="BE433" s="70"/>
      <c r="BF433" s="70"/>
      <c r="BG433" s="70"/>
      <c r="BH433" s="70"/>
      <c r="BI433" s="70"/>
      <c r="BJ433" s="70"/>
      <c r="BK433" s="70"/>
      <c r="BL433" s="70"/>
      <c r="BM433" s="70"/>
      <c r="BN433" s="70"/>
      <c r="BO433" s="70"/>
      <c r="BP433" s="70"/>
      <c r="BQ433" s="70"/>
      <c r="BR433" s="70"/>
      <c r="BS433" s="70"/>
      <c r="BT433" s="70"/>
      <c r="BU433" s="70"/>
      <c r="BV433" s="70"/>
      <c r="BW433" s="70"/>
      <c r="BX433" s="70"/>
      <c r="BY433" s="70"/>
      <c r="BZ433" s="70"/>
      <c r="CA433" s="70"/>
    </row>
    <row r="434" spans="1:79" s="84" customFormat="1">
      <c r="A434" s="67"/>
      <c r="B434" s="85"/>
      <c r="C434" s="86"/>
      <c r="D434" s="250"/>
      <c r="F434" s="70"/>
      <c r="G434" s="70"/>
      <c r="H434" s="70"/>
      <c r="I434" s="70"/>
      <c r="J434" s="70"/>
      <c r="K434" s="70"/>
      <c r="L434" s="70"/>
      <c r="M434" s="70"/>
      <c r="N434" s="70"/>
      <c r="O434" s="70"/>
      <c r="P434" s="70"/>
      <c r="Q434" s="70"/>
      <c r="R434" s="70"/>
      <c r="S434" s="70"/>
      <c r="T434" s="70"/>
      <c r="U434" s="70"/>
      <c r="V434" s="70"/>
      <c r="W434" s="70"/>
      <c r="X434" s="70"/>
      <c r="Y434" s="70"/>
      <c r="Z434" s="70"/>
      <c r="AA434" s="70"/>
      <c r="AB434" s="70"/>
      <c r="AC434" s="70"/>
      <c r="AD434" s="70"/>
      <c r="AE434" s="70"/>
      <c r="AF434" s="70"/>
      <c r="AG434" s="70"/>
      <c r="AH434" s="70"/>
      <c r="AI434" s="70"/>
      <c r="AJ434" s="70"/>
      <c r="AK434" s="70"/>
      <c r="AL434" s="70"/>
      <c r="AM434" s="70"/>
      <c r="AN434" s="70"/>
      <c r="AO434" s="70"/>
      <c r="AP434" s="70"/>
      <c r="AQ434" s="70"/>
      <c r="AR434" s="70"/>
      <c r="AS434" s="70"/>
      <c r="AT434" s="70"/>
      <c r="AU434" s="70"/>
      <c r="AV434" s="70"/>
      <c r="AW434" s="70"/>
      <c r="AX434" s="70"/>
      <c r="AY434" s="70"/>
      <c r="AZ434" s="70"/>
      <c r="BA434" s="70"/>
      <c r="BB434" s="70"/>
      <c r="BC434" s="70"/>
      <c r="BD434" s="70"/>
      <c r="BE434" s="70"/>
      <c r="BF434" s="70"/>
      <c r="BG434" s="70"/>
      <c r="BH434" s="70"/>
      <c r="BI434" s="70"/>
      <c r="BJ434" s="70"/>
      <c r="BK434" s="70"/>
      <c r="BL434" s="70"/>
      <c r="BM434" s="70"/>
      <c r="BN434" s="70"/>
      <c r="BO434" s="70"/>
      <c r="BP434" s="70"/>
      <c r="BQ434" s="70"/>
      <c r="BR434" s="70"/>
      <c r="BS434" s="70"/>
      <c r="BT434" s="70"/>
      <c r="BU434" s="70"/>
      <c r="BV434" s="70"/>
      <c r="BW434" s="70"/>
      <c r="BX434" s="70"/>
      <c r="BY434" s="70"/>
      <c r="BZ434" s="70"/>
      <c r="CA434" s="70"/>
    </row>
    <row r="435" spans="1:79" s="84" customFormat="1">
      <c r="A435" s="67"/>
      <c r="B435" s="85"/>
      <c r="C435" s="86"/>
      <c r="D435" s="250"/>
      <c r="F435" s="70"/>
      <c r="G435" s="70"/>
      <c r="H435" s="70"/>
      <c r="I435" s="70"/>
      <c r="J435" s="70"/>
      <c r="K435" s="70"/>
      <c r="L435" s="70"/>
      <c r="M435" s="70"/>
      <c r="N435" s="70"/>
      <c r="O435" s="70"/>
      <c r="P435" s="70"/>
      <c r="Q435" s="70"/>
      <c r="R435" s="70"/>
      <c r="S435" s="70"/>
      <c r="T435" s="70"/>
      <c r="U435" s="70"/>
      <c r="V435" s="70"/>
      <c r="W435" s="70"/>
      <c r="X435" s="70"/>
      <c r="Y435" s="70"/>
      <c r="Z435" s="70"/>
      <c r="AA435" s="70"/>
      <c r="AB435" s="70"/>
      <c r="AC435" s="70"/>
      <c r="AD435" s="70"/>
      <c r="AE435" s="70"/>
      <c r="AF435" s="70"/>
      <c r="AG435" s="70"/>
      <c r="AH435" s="70"/>
      <c r="AI435" s="70"/>
      <c r="AJ435" s="70"/>
      <c r="AK435" s="70"/>
      <c r="AL435" s="70"/>
      <c r="AM435" s="70"/>
      <c r="AN435" s="70"/>
      <c r="AO435" s="70"/>
      <c r="AP435" s="70"/>
      <c r="AQ435" s="70"/>
      <c r="AR435" s="70"/>
      <c r="AS435" s="70"/>
      <c r="AT435" s="70"/>
      <c r="AU435" s="70"/>
      <c r="AV435" s="70"/>
      <c r="AW435" s="70"/>
      <c r="AX435" s="70"/>
      <c r="AY435" s="70"/>
      <c r="AZ435" s="70"/>
      <c r="BA435" s="70"/>
      <c r="BB435" s="70"/>
      <c r="BC435" s="70"/>
      <c r="BD435" s="70"/>
      <c r="BE435" s="70"/>
      <c r="BF435" s="70"/>
      <c r="BG435" s="70"/>
      <c r="BH435" s="70"/>
      <c r="BI435" s="70"/>
      <c r="BJ435" s="70"/>
      <c r="BK435" s="70"/>
      <c r="BL435" s="70"/>
      <c r="BM435" s="70"/>
      <c r="BN435" s="70"/>
      <c r="BO435" s="70"/>
      <c r="BP435" s="70"/>
      <c r="BQ435" s="70"/>
      <c r="BR435" s="70"/>
      <c r="BS435" s="70"/>
      <c r="BT435" s="70"/>
      <c r="BU435" s="70"/>
      <c r="BV435" s="70"/>
      <c r="BW435" s="70"/>
      <c r="BX435" s="70"/>
      <c r="BY435" s="70"/>
      <c r="BZ435" s="70"/>
      <c r="CA435" s="70"/>
    </row>
    <row r="436" spans="1:79" s="84" customFormat="1">
      <c r="A436" s="67"/>
      <c r="B436" s="85"/>
      <c r="C436" s="86"/>
      <c r="D436" s="250"/>
      <c r="F436" s="70"/>
      <c r="G436" s="70"/>
      <c r="H436" s="70"/>
      <c r="I436" s="70"/>
      <c r="J436" s="70"/>
      <c r="K436" s="70"/>
      <c r="L436" s="70"/>
      <c r="M436" s="70"/>
      <c r="N436" s="70"/>
      <c r="O436" s="70"/>
      <c r="P436" s="70"/>
      <c r="Q436" s="70"/>
      <c r="R436" s="70"/>
      <c r="S436" s="70"/>
      <c r="T436" s="70"/>
      <c r="U436" s="70"/>
      <c r="V436" s="70"/>
      <c r="W436" s="70"/>
      <c r="X436" s="70"/>
      <c r="Y436" s="70"/>
      <c r="Z436" s="70"/>
      <c r="AA436" s="70"/>
      <c r="AB436" s="70"/>
      <c r="AC436" s="70"/>
      <c r="AD436" s="70"/>
      <c r="AE436" s="70"/>
      <c r="AF436" s="70"/>
      <c r="AG436" s="70"/>
      <c r="AH436" s="70"/>
      <c r="AI436" s="70"/>
      <c r="AJ436" s="70"/>
      <c r="AK436" s="70"/>
      <c r="AL436" s="70"/>
      <c r="AM436" s="70"/>
      <c r="AN436" s="70"/>
      <c r="AO436" s="70"/>
      <c r="AP436" s="70"/>
      <c r="AQ436" s="70"/>
      <c r="AR436" s="70"/>
      <c r="AS436" s="70"/>
      <c r="AT436" s="70"/>
      <c r="AU436" s="70"/>
      <c r="AV436" s="70"/>
      <c r="AW436" s="70"/>
      <c r="AX436" s="70"/>
      <c r="AY436" s="70"/>
      <c r="AZ436" s="70"/>
      <c r="BA436" s="70"/>
      <c r="BB436" s="70"/>
      <c r="BC436" s="70"/>
      <c r="BD436" s="70"/>
      <c r="BE436" s="70"/>
      <c r="BF436" s="70"/>
      <c r="BG436" s="70"/>
      <c r="BH436" s="70"/>
      <c r="BI436" s="70"/>
      <c r="BJ436" s="70"/>
      <c r="BK436" s="70"/>
      <c r="BL436" s="70"/>
      <c r="BM436" s="70"/>
      <c r="BN436" s="70"/>
      <c r="BO436" s="70"/>
      <c r="BP436" s="70"/>
      <c r="BQ436" s="70"/>
      <c r="BR436" s="70"/>
      <c r="BS436" s="70"/>
      <c r="BT436" s="70"/>
      <c r="BU436" s="70"/>
      <c r="BV436" s="70"/>
      <c r="BW436" s="70"/>
      <c r="BX436" s="70"/>
      <c r="BY436" s="70"/>
      <c r="BZ436" s="70"/>
      <c r="CA436" s="70"/>
    </row>
    <row r="437" spans="1:79" s="84" customFormat="1">
      <c r="A437" s="67"/>
      <c r="B437" s="85"/>
      <c r="C437" s="86"/>
      <c r="D437" s="250"/>
      <c r="F437" s="70"/>
      <c r="G437" s="70"/>
      <c r="H437" s="70"/>
      <c r="I437" s="70"/>
      <c r="J437" s="70"/>
      <c r="K437" s="70"/>
      <c r="L437" s="70"/>
      <c r="M437" s="70"/>
      <c r="N437" s="70"/>
      <c r="O437" s="70"/>
      <c r="P437" s="70"/>
      <c r="Q437" s="70"/>
      <c r="R437" s="70"/>
      <c r="S437" s="70"/>
      <c r="T437" s="70"/>
      <c r="U437" s="70"/>
      <c r="V437" s="70"/>
      <c r="W437" s="70"/>
      <c r="X437" s="70"/>
      <c r="Y437" s="70"/>
      <c r="Z437" s="70"/>
      <c r="AA437" s="70"/>
      <c r="AB437" s="70"/>
      <c r="AC437" s="70"/>
      <c r="AD437" s="70"/>
      <c r="AE437" s="70"/>
      <c r="AF437" s="70"/>
      <c r="AG437" s="70"/>
      <c r="AH437" s="70"/>
      <c r="AI437" s="70"/>
      <c r="AJ437" s="70"/>
      <c r="AK437" s="70"/>
      <c r="AL437" s="70"/>
      <c r="AM437" s="70"/>
      <c r="AN437" s="70"/>
      <c r="AO437" s="70"/>
      <c r="AP437" s="70"/>
      <c r="AQ437" s="70"/>
      <c r="AR437" s="70"/>
      <c r="AS437" s="70"/>
      <c r="AT437" s="70"/>
      <c r="AU437" s="70"/>
      <c r="AV437" s="70"/>
      <c r="AW437" s="70"/>
      <c r="AX437" s="70"/>
      <c r="AY437" s="70"/>
      <c r="AZ437" s="70"/>
      <c r="BA437" s="70"/>
      <c r="BB437" s="70"/>
      <c r="BC437" s="70"/>
      <c r="BD437" s="70"/>
      <c r="BE437" s="70"/>
      <c r="BF437" s="70"/>
      <c r="BG437" s="70"/>
      <c r="BH437" s="70"/>
      <c r="BI437" s="70"/>
      <c r="BJ437" s="70"/>
      <c r="BK437" s="70"/>
      <c r="BL437" s="70"/>
      <c r="BM437" s="70"/>
      <c r="BN437" s="70"/>
      <c r="BO437" s="70"/>
      <c r="BP437" s="70"/>
      <c r="BQ437" s="70"/>
      <c r="BR437" s="70"/>
      <c r="BS437" s="70"/>
      <c r="BT437" s="70"/>
      <c r="BU437" s="70"/>
      <c r="BV437" s="70"/>
      <c r="BW437" s="70"/>
      <c r="BX437" s="70"/>
      <c r="BY437" s="70"/>
      <c r="BZ437" s="70"/>
      <c r="CA437" s="70"/>
    </row>
    <row r="438" spans="1:79" s="84" customFormat="1">
      <c r="A438" s="67"/>
      <c r="B438" s="85"/>
      <c r="C438" s="86"/>
      <c r="D438" s="250"/>
      <c r="F438" s="70"/>
      <c r="G438" s="70"/>
      <c r="H438" s="70"/>
      <c r="I438" s="70"/>
      <c r="J438" s="70"/>
      <c r="K438" s="70"/>
      <c r="L438" s="70"/>
      <c r="M438" s="70"/>
      <c r="N438" s="70"/>
      <c r="O438" s="70"/>
      <c r="P438" s="70"/>
      <c r="Q438" s="70"/>
      <c r="R438" s="70"/>
      <c r="S438" s="70"/>
      <c r="T438" s="70"/>
      <c r="U438" s="70"/>
      <c r="V438" s="70"/>
      <c r="W438" s="70"/>
      <c r="X438" s="70"/>
      <c r="Y438" s="70"/>
      <c r="Z438" s="70"/>
      <c r="AA438" s="70"/>
      <c r="AB438" s="70"/>
      <c r="AC438" s="70"/>
      <c r="AD438" s="70"/>
      <c r="AE438" s="70"/>
      <c r="AF438" s="70"/>
      <c r="AG438" s="70"/>
      <c r="AH438" s="70"/>
      <c r="AI438" s="70"/>
      <c r="AJ438" s="70"/>
      <c r="AK438" s="70"/>
      <c r="AL438" s="70"/>
      <c r="AM438" s="70"/>
      <c r="AN438" s="70"/>
      <c r="AO438" s="70"/>
      <c r="AP438" s="70"/>
      <c r="AQ438" s="70"/>
      <c r="AR438" s="70"/>
      <c r="AS438" s="70"/>
      <c r="AT438" s="70"/>
      <c r="AU438" s="70"/>
      <c r="AV438" s="70"/>
      <c r="AW438" s="70"/>
      <c r="AX438" s="70"/>
      <c r="AY438" s="70"/>
      <c r="AZ438" s="70"/>
      <c r="BA438" s="70"/>
      <c r="BB438" s="70"/>
      <c r="BC438" s="70"/>
      <c r="BD438" s="70"/>
      <c r="BE438" s="70"/>
      <c r="BF438" s="70"/>
      <c r="BG438" s="70"/>
      <c r="BH438" s="70"/>
      <c r="BI438" s="70"/>
      <c r="BJ438" s="70"/>
      <c r="BK438" s="70"/>
      <c r="BL438" s="70"/>
      <c r="BM438" s="70"/>
      <c r="BN438" s="70"/>
      <c r="BO438" s="70"/>
      <c r="BP438" s="70"/>
      <c r="BQ438" s="70"/>
      <c r="BR438" s="70"/>
      <c r="BS438" s="70"/>
      <c r="BT438" s="70"/>
      <c r="BU438" s="70"/>
      <c r="BV438" s="70"/>
      <c r="BW438" s="70"/>
      <c r="BX438" s="70"/>
      <c r="BY438" s="70"/>
      <c r="BZ438" s="70"/>
      <c r="CA438" s="70"/>
    </row>
    <row r="439" spans="1:79" s="84" customFormat="1">
      <c r="A439" s="67"/>
      <c r="B439" s="85"/>
      <c r="C439" s="86"/>
      <c r="D439" s="250"/>
      <c r="F439" s="70"/>
      <c r="G439" s="70"/>
      <c r="H439" s="70"/>
      <c r="I439" s="70"/>
      <c r="J439" s="70"/>
      <c r="K439" s="70"/>
      <c r="L439" s="70"/>
      <c r="M439" s="70"/>
      <c r="N439" s="70"/>
      <c r="O439" s="70"/>
      <c r="P439" s="70"/>
      <c r="Q439" s="70"/>
      <c r="R439" s="70"/>
      <c r="S439" s="70"/>
      <c r="T439" s="70"/>
      <c r="U439" s="70"/>
      <c r="V439" s="70"/>
      <c r="W439" s="70"/>
      <c r="X439" s="70"/>
      <c r="Y439" s="70"/>
      <c r="Z439" s="70"/>
      <c r="AA439" s="70"/>
      <c r="AB439" s="70"/>
      <c r="AC439" s="70"/>
      <c r="AD439" s="70"/>
      <c r="AE439" s="70"/>
      <c r="AF439" s="70"/>
      <c r="AG439" s="70"/>
      <c r="AH439" s="70"/>
      <c r="AI439" s="70"/>
      <c r="AJ439" s="70"/>
      <c r="AK439" s="70"/>
      <c r="AL439" s="70"/>
      <c r="AM439" s="70"/>
      <c r="AN439" s="70"/>
      <c r="AO439" s="70"/>
      <c r="AP439" s="70"/>
      <c r="AQ439" s="70"/>
      <c r="AR439" s="70"/>
      <c r="AS439" s="70"/>
      <c r="AT439" s="70"/>
      <c r="AU439" s="70"/>
      <c r="AV439" s="70"/>
      <c r="AW439" s="70"/>
      <c r="AX439" s="70"/>
      <c r="AY439" s="70"/>
      <c r="AZ439" s="70"/>
      <c r="BA439" s="70"/>
      <c r="BB439" s="70"/>
      <c r="BC439" s="70"/>
      <c r="BD439" s="70"/>
      <c r="BE439" s="70"/>
      <c r="BF439" s="70"/>
      <c r="BG439" s="70"/>
      <c r="BH439" s="70"/>
      <c r="BI439" s="70"/>
      <c r="BJ439" s="70"/>
      <c r="BK439" s="70"/>
      <c r="BL439" s="70"/>
      <c r="BM439" s="70"/>
      <c r="BN439" s="70"/>
      <c r="BO439" s="70"/>
      <c r="BP439" s="70"/>
      <c r="BQ439" s="70"/>
      <c r="BR439" s="70"/>
      <c r="BS439" s="70"/>
      <c r="BT439" s="70"/>
      <c r="BU439" s="70"/>
      <c r="BV439" s="70"/>
      <c r="BW439" s="70"/>
      <c r="BX439" s="70"/>
      <c r="BY439" s="70"/>
      <c r="BZ439" s="70"/>
      <c r="CA439" s="70"/>
    </row>
    <row r="440" spans="1:79" s="84" customFormat="1">
      <c r="A440" s="67"/>
      <c r="B440" s="85"/>
      <c r="C440" s="86"/>
      <c r="D440" s="250"/>
      <c r="F440" s="70"/>
      <c r="G440" s="70"/>
      <c r="H440" s="70"/>
      <c r="I440" s="70"/>
      <c r="J440" s="70"/>
      <c r="K440" s="70"/>
      <c r="L440" s="70"/>
      <c r="M440" s="70"/>
      <c r="N440" s="70"/>
      <c r="O440" s="70"/>
      <c r="P440" s="70"/>
      <c r="Q440" s="70"/>
      <c r="R440" s="70"/>
      <c r="S440" s="70"/>
      <c r="T440" s="70"/>
      <c r="U440" s="70"/>
      <c r="V440" s="70"/>
      <c r="W440" s="70"/>
      <c r="X440" s="70"/>
      <c r="Y440" s="70"/>
      <c r="Z440" s="70"/>
      <c r="AA440" s="70"/>
      <c r="AB440" s="70"/>
      <c r="AC440" s="70"/>
      <c r="AD440" s="70"/>
      <c r="AE440" s="70"/>
      <c r="AF440" s="70"/>
      <c r="AG440" s="70"/>
      <c r="AH440" s="70"/>
      <c r="AI440" s="70"/>
      <c r="AJ440" s="70"/>
      <c r="AK440" s="70"/>
      <c r="AL440" s="70"/>
      <c r="AM440" s="70"/>
      <c r="AN440" s="70"/>
      <c r="AO440" s="70"/>
      <c r="AP440" s="70"/>
      <c r="AQ440" s="70"/>
      <c r="AR440" s="70"/>
      <c r="AS440" s="70"/>
      <c r="AT440" s="70"/>
      <c r="AU440" s="70"/>
      <c r="AV440" s="70"/>
      <c r="AW440" s="70"/>
      <c r="AX440" s="70"/>
      <c r="AY440" s="70"/>
      <c r="AZ440" s="70"/>
      <c r="BA440" s="70"/>
      <c r="BB440" s="70"/>
      <c r="BC440" s="70"/>
      <c r="BD440" s="70"/>
      <c r="BE440" s="70"/>
      <c r="BF440" s="70"/>
      <c r="BG440" s="70"/>
      <c r="BH440" s="70"/>
      <c r="BI440" s="70"/>
      <c r="BJ440" s="70"/>
      <c r="BK440" s="70"/>
      <c r="BL440" s="70"/>
      <c r="BM440" s="70"/>
      <c r="BN440" s="70"/>
      <c r="BO440" s="70"/>
      <c r="BP440" s="70"/>
      <c r="BQ440" s="70"/>
      <c r="BR440" s="70"/>
      <c r="BS440" s="70"/>
      <c r="BT440" s="70"/>
      <c r="BU440" s="70"/>
      <c r="BV440" s="70"/>
      <c r="BW440" s="70"/>
      <c r="BX440" s="70"/>
      <c r="BY440" s="70"/>
      <c r="BZ440" s="70"/>
      <c r="CA440" s="70"/>
    </row>
    <row r="441" spans="1:79" s="84" customFormat="1">
      <c r="A441" s="67"/>
      <c r="B441" s="85"/>
      <c r="C441" s="86"/>
      <c r="D441" s="250"/>
      <c r="F441" s="70"/>
      <c r="G441" s="70"/>
      <c r="H441" s="70"/>
      <c r="I441" s="70"/>
      <c r="J441" s="70"/>
      <c r="K441" s="70"/>
      <c r="L441" s="70"/>
      <c r="M441" s="70"/>
      <c r="N441" s="70"/>
      <c r="O441" s="70"/>
      <c r="P441" s="70"/>
      <c r="Q441" s="70"/>
      <c r="R441" s="70"/>
      <c r="S441" s="70"/>
      <c r="T441" s="70"/>
      <c r="U441" s="70"/>
      <c r="V441" s="70"/>
      <c r="W441" s="70"/>
      <c r="X441" s="70"/>
      <c r="Y441" s="70"/>
      <c r="Z441" s="70"/>
      <c r="AA441" s="70"/>
      <c r="AB441" s="70"/>
      <c r="AC441" s="70"/>
      <c r="AD441" s="70"/>
      <c r="AE441" s="70"/>
      <c r="AF441" s="70"/>
      <c r="AG441" s="70"/>
      <c r="AH441" s="70"/>
      <c r="AI441" s="70"/>
      <c r="AJ441" s="70"/>
      <c r="AK441" s="70"/>
      <c r="AL441" s="70"/>
      <c r="AM441" s="70"/>
      <c r="AN441" s="70"/>
      <c r="AO441" s="70"/>
      <c r="AP441" s="70"/>
      <c r="AQ441" s="70"/>
      <c r="AR441" s="70"/>
      <c r="AS441" s="70"/>
      <c r="AT441" s="70"/>
      <c r="AU441" s="70"/>
      <c r="AV441" s="70"/>
      <c r="AW441" s="70"/>
      <c r="AX441" s="70"/>
      <c r="AY441" s="70"/>
      <c r="AZ441" s="70"/>
      <c r="BA441" s="70"/>
      <c r="BB441" s="70"/>
      <c r="BC441" s="70"/>
      <c r="BD441" s="70"/>
      <c r="BE441" s="70"/>
      <c r="BF441" s="70"/>
      <c r="BG441" s="70"/>
      <c r="BH441" s="70"/>
      <c r="BI441" s="70"/>
      <c r="BJ441" s="70"/>
      <c r="BK441" s="70"/>
      <c r="BL441" s="70"/>
      <c r="BM441" s="70"/>
      <c r="BN441" s="70"/>
      <c r="BO441" s="70"/>
      <c r="BP441" s="70"/>
      <c r="BQ441" s="70"/>
      <c r="BR441" s="70"/>
      <c r="BS441" s="70"/>
      <c r="BT441" s="70"/>
      <c r="BU441" s="70"/>
      <c r="BV441" s="70"/>
      <c r="BW441" s="70"/>
      <c r="BX441" s="70"/>
      <c r="BY441" s="70"/>
      <c r="BZ441" s="70"/>
      <c r="CA441" s="70"/>
    </row>
    <row r="442" spans="1:79" s="84" customFormat="1">
      <c r="A442" s="67"/>
      <c r="B442" s="85"/>
      <c r="C442" s="86"/>
      <c r="D442" s="250"/>
      <c r="F442" s="70"/>
      <c r="G442" s="70"/>
      <c r="H442" s="70"/>
      <c r="I442" s="70"/>
      <c r="J442" s="70"/>
      <c r="K442" s="70"/>
      <c r="L442" s="70"/>
      <c r="M442" s="70"/>
      <c r="N442" s="70"/>
      <c r="O442" s="70"/>
      <c r="P442" s="70"/>
      <c r="Q442" s="70"/>
      <c r="R442" s="70"/>
      <c r="S442" s="70"/>
      <c r="T442" s="70"/>
      <c r="U442" s="70"/>
      <c r="V442" s="70"/>
      <c r="W442" s="70"/>
      <c r="X442" s="70"/>
      <c r="Y442" s="70"/>
      <c r="Z442" s="70"/>
      <c r="AA442" s="70"/>
      <c r="AB442" s="70"/>
      <c r="AC442" s="70"/>
      <c r="AD442" s="70"/>
      <c r="AE442" s="70"/>
      <c r="AF442" s="70"/>
      <c r="AG442" s="70"/>
      <c r="AH442" s="70"/>
      <c r="AI442" s="70"/>
      <c r="AJ442" s="70"/>
      <c r="AK442" s="70"/>
      <c r="AL442" s="70"/>
      <c r="AM442" s="70"/>
      <c r="AN442" s="70"/>
      <c r="AO442" s="70"/>
      <c r="AP442" s="70"/>
      <c r="AQ442" s="70"/>
      <c r="AR442" s="70"/>
      <c r="AS442" s="70"/>
      <c r="AT442" s="70"/>
      <c r="AU442" s="70"/>
      <c r="AV442" s="70"/>
      <c r="AW442" s="70"/>
      <c r="AX442" s="70"/>
      <c r="AY442" s="70"/>
      <c r="AZ442" s="70"/>
      <c r="BA442" s="70"/>
      <c r="BB442" s="70"/>
      <c r="BC442" s="70"/>
      <c r="BD442" s="70"/>
      <c r="BE442" s="70"/>
      <c r="BF442" s="70"/>
      <c r="BG442" s="70"/>
      <c r="BH442" s="70"/>
      <c r="BI442" s="70"/>
      <c r="BJ442" s="70"/>
      <c r="BK442" s="70"/>
      <c r="BL442" s="70"/>
      <c r="BM442" s="70"/>
      <c r="BN442" s="70"/>
      <c r="BO442" s="70"/>
      <c r="BP442" s="70"/>
      <c r="BQ442" s="70"/>
      <c r="BR442" s="70"/>
      <c r="BS442" s="70"/>
      <c r="BT442" s="70"/>
      <c r="BU442" s="70"/>
      <c r="BV442" s="70"/>
      <c r="BW442" s="70"/>
      <c r="BX442" s="70"/>
      <c r="BY442" s="70"/>
      <c r="BZ442" s="70"/>
      <c r="CA442" s="70"/>
    </row>
    <row r="443" spans="1:79" s="84" customFormat="1">
      <c r="A443" s="67"/>
      <c r="B443" s="85"/>
      <c r="C443" s="86"/>
      <c r="D443" s="250"/>
      <c r="F443" s="70"/>
      <c r="G443" s="70"/>
      <c r="H443" s="70"/>
      <c r="I443" s="70"/>
      <c r="J443" s="70"/>
      <c r="K443" s="70"/>
      <c r="L443" s="70"/>
      <c r="M443" s="70"/>
      <c r="N443" s="70"/>
      <c r="O443" s="70"/>
      <c r="P443" s="70"/>
      <c r="Q443" s="70"/>
      <c r="R443" s="70"/>
      <c r="S443" s="70"/>
      <c r="T443" s="70"/>
      <c r="U443" s="70"/>
      <c r="V443" s="70"/>
      <c r="W443" s="70"/>
      <c r="X443" s="70"/>
      <c r="Y443" s="70"/>
      <c r="Z443" s="70"/>
      <c r="AA443" s="70"/>
      <c r="AB443" s="70"/>
      <c r="AC443" s="70"/>
      <c r="AD443" s="70"/>
      <c r="AE443" s="70"/>
      <c r="AF443" s="70"/>
      <c r="AG443" s="70"/>
      <c r="AH443" s="70"/>
      <c r="AI443" s="70"/>
      <c r="AJ443" s="70"/>
      <c r="AK443" s="70"/>
      <c r="AL443" s="70"/>
      <c r="AM443" s="70"/>
      <c r="AN443" s="70"/>
      <c r="AO443" s="70"/>
      <c r="AP443" s="70"/>
      <c r="AQ443" s="70"/>
      <c r="AR443" s="70"/>
      <c r="AS443" s="70"/>
      <c r="AT443" s="70"/>
      <c r="AU443" s="70"/>
      <c r="AV443" s="70"/>
      <c r="AW443" s="70"/>
      <c r="AX443" s="70"/>
      <c r="AY443" s="70"/>
      <c r="AZ443" s="70"/>
      <c r="BA443" s="70"/>
      <c r="BB443" s="70"/>
      <c r="BC443" s="70"/>
      <c r="BD443" s="70"/>
      <c r="BE443" s="70"/>
      <c r="BF443" s="70"/>
      <c r="BG443" s="70"/>
      <c r="BH443" s="70"/>
      <c r="BI443" s="70"/>
      <c r="BJ443" s="70"/>
      <c r="BK443" s="70"/>
      <c r="BL443" s="70"/>
      <c r="BM443" s="70"/>
      <c r="BN443" s="70"/>
      <c r="BO443" s="70"/>
      <c r="BP443" s="70"/>
      <c r="BQ443" s="70"/>
      <c r="BR443" s="70"/>
      <c r="BS443" s="70"/>
      <c r="BT443" s="70"/>
      <c r="BU443" s="70"/>
      <c r="BV443" s="70"/>
      <c r="BW443" s="70"/>
      <c r="BX443" s="70"/>
      <c r="BY443" s="70"/>
      <c r="BZ443" s="70"/>
      <c r="CA443" s="70"/>
    </row>
    <row r="444" spans="1:79" s="84" customFormat="1">
      <c r="A444" s="67"/>
      <c r="B444" s="85"/>
      <c r="C444" s="86"/>
      <c r="D444" s="250"/>
      <c r="F444" s="70"/>
      <c r="G444" s="70"/>
      <c r="H444" s="70"/>
      <c r="I444" s="70"/>
      <c r="J444" s="70"/>
      <c r="K444" s="70"/>
      <c r="L444" s="70"/>
      <c r="M444" s="70"/>
      <c r="N444" s="70"/>
      <c r="O444" s="70"/>
      <c r="P444" s="70"/>
      <c r="Q444" s="70"/>
      <c r="R444" s="70"/>
      <c r="S444" s="70"/>
      <c r="T444" s="70"/>
      <c r="U444" s="70"/>
      <c r="V444" s="70"/>
      <c r="W444" s="70"/>
      <c r="X444" s="70"/>
      <c r="Y444" s="70"/>
      <c r="Z444" s="70"/>
      <c r="AA444" s="70"/>
      <c r="AB444" s="70"/>
      <c r="AC444" s="70"/>
      <c r="AD444" s="70"/>
      <c r="AE444" s="70"/>
      <c r="AF444" s="70"/>
      <c r="AG444" s="70"/>
      <c r="AH444" s="70"/>
      <c r="AI444" s="70"/>
      <c r="AJ444" s="70"/>
      <c r="AK444" s="70"/>
      <c r="AL444" s="70"/>
      <c r="AM444" s="70"/>
      <c r="AN444" s="70"/>
      <c r="AO444" s="70"/>
      <c r="AP444" s="70"/>
      <c r="AQ444" s="70"/>
      <c r="AR444" s="70"/>
      <c r="AS444" s="70"/>
      <c r="AT444" s="70"/>
      <c r="AU444" s="70"/>
      <c r="AV444" s="70"/>
      <c r="AW444" s="70"/>
      <c r="AX444" s="70"/>
      <c r="AY444" s="70"/>
      <c r="AZ444" s="70"/>
      <c r="BA444" s="70"/>
      <c r="BB444" s="70"/>
      <c r="BC444" s="70"/>
      <c r="BD444" s="70"/>
      <c r="BE444" s="70"/>
      <c r="BF444" s="70"/>
      <c r="BG444" s="70"/>
      <c r="BH444" s="70"/>
      <c r="BI444" s="70"/>
      <c r="BJ444" s="70"/>
      <c r="BK444" s="70"/>
      <c r="BL444" s="70"/>
      <c r="BM444" s="70"/>
      <c r="BN444" s="70"/>
      <c r="BO444" s="70"/>
      <c r="BP444" s="70"/>
      <c r="BQ444" s="70"/>
      <c r="BR444" s="70"/>
      <c r="BS444" s="70"/>
      <c r="BT444" s="70"/>
      <c r="BU444" s="70"/>
      <c r="BV444" s="70"/>
      <c r="BW444" s="70"/>
      <c r="BX444" s="70"/>
      <c r="BY444" s="70"/>
      <c r="BZ444" s="70"/>
      <c r="CA444" s="70"/>
    </row>
    <row r="445" spans="1:79" s="84" customFormat="1">
      <c r="A445" s="67"/>
      <c r="B445" s="85"/>
      <c r="C445" s="86"/>
      <c r="D445" s="250"/>
      <c r="F445" s="70"/>
      <c r="G445" s="70"/>
      <c r="H445" s="70"/>
      <c r="I445" s="70"/>
      <c r="J445" s="70"/>
      <c r="K445" s="70"/>
      <c r="L445" s="70"/>
      <c r="M445" s="70"/>
      <c r="N445" s="70"/>
      <c r="O445" s="70"/>
      <c r="P445" s="70"/>
      <c r="Q445" s="70"/>
      <c r="R445" s="70"/>
      <c r="S445" s="70"/>
      <c r="T445" s="70"/>
      <c r="U445" s="70"/>
      <c r="V445" s="70"/>
      <c r="W445" s="70"/>
      <c r="X445" s="70"/>
      <c r="Y445" s="70"/>
      <c r="Z445" s="70"/>
      <c r="AA445" s="70"/>
      <c r="AB445" s="70"/>
      <c r="AC445" s="70"/>
      <c r="AD445" s="70"/>
      <c r="AE445" s="70"/>
      <c r="AF445" s="70"/>
      <c r="AG445" s="70"/>
      <c r="AH445" s="70"/>
      <c r="AI445" s="70"/>
      <c r="AJ445" s="70"/>
      <c r="AK445" s="70"/>
      <c r="AL445" s="70"/>
      <c r="AM445" s="70"/>
      <c r="AN445" s="70"/>
      <c r="AO445" s="70"/>
      <c r="AP445" s="70"/>
      <c r="AQ445" s="70"/>
      <c r="AR445" s="70"/>
      <c r="AS445" s="70"/>
      <c r="AT445" s="70"/>
      <c r="AU445" s="70"/>
      <c r="AV445" s="70"/>
      <c r="AW445" s="70"/>
      <c r="AX445" s="70"/>
      <c r="AY445" s="70"/>
      <c r="AZ445" s="70"/>
      <c r="BA445" s="70"/>
      <c r="BB445" s="70"/>
      <c r="BC445" s="70"/>
      <c r="BD445" s="70"/>
      <c r="BE445" s="70"/>
      <c r="BF445" s="70"/>
      <c r="BG445" s="70"/>
      <c r="BH445" s="70"/>
      <c r="BI445" s="70"/>
      <c r="BJ445" s="70"/>
      <c r="BK445" s="70"/>
      <c r="BL445" s="70"/>
      <c r="BM445" s="70"/>
      <c r="BN445" s="70"/>
      <c r="BO445" s="70"/>
      <c r="BP445" s="70"/>
      <c r="BQ445" s="70"/>
      <c r="BR445" s="70"/>
      <c r="BS445" s="70"/>
      <c r="BT445" s="70"/>
      <c r="BU445" s="70"/>
      <c r="BV445" s="70"/>
      <c r="BW445" s="70"/>
      <c r="BX445" s="70"/>
      <c r="BY445" s="70"/>
      <c r="BZ445" s="70"/>
      <c r="CA445" s="70"/>
    </row>
    <row r="446" spans="1:79" s="84" customFormat="1">
      <c r="A446" s="67"/>
      <c r="B446" s="85"/>
      <c r="C446" s="86"/>
      <c r="D446" s="250"/>
      <c r="F446" s="70"/>
      <c r="G446" s="70"/>
      <c r="H446" s="70"/>
      <c r="I446" s="70"/>
      <c r="J446" s="70"/>
      <c r="K446" s="70"/>
      <c r="L446" s="70"/>
      <c r="M446" s="70"/>
      <c r="N446" s="70"/>
      <c r="O446" s="70"/>
      <c r="P446" s="70"/>
      <c r="Q446" s="70"/>
      <c r="R446" s="70"/>
      <c r="S446" s="70"/>
      <c r="T446" s="70"/>
      <c r="U446" s="70"/>
      <c r="V446" s="70"/>
      <c r="W446" s="70"/>
      <c r="X446" s="70"/>
      <c r="Y446" s="70"/>
      <c r="Z446" s="70"/>
      <c r="AA446" s="70"/>
      <c r="AB446" s="70"/>
      <c r="AC446" s="70"/>
      <c r="AD446" s="70"/>
      <c r="AE446" s="70"/>
      <c r="AF446" s="70"/>
      <c r="AG446" s="70"/>
      <c r="AH446" s="70"/>
      <c r="AI446" s="70"/>
      <c r="AJ446" s="70"/>
      <c r="AK446" s="70"/>
      <c r="AL446" s="70"/>
      <c r="AM446" s="70"/>
      <c r="AN446" s="70"/>
      <c r="AO446" s="70"/>
      <c r="AP446" s="70"/>
      <c r="AQ446" s="70"/>
      <c r="AR446" s="70"/>
      <c r="AS446" s="70"/>
      <c r="AT446" s="70"/>
      <c r="AU446" s="70"/>
      <c r="AV446" s="70"/>
      <c r="AW446" s="70"/>
      <c r="AX446" s="70"/>
      <c r="AY446" s="70"/>
      <c r="AZ446" s="70"/>
      <c r="BA446" s="70"/>
      <c r="BB446" s="70"/>
      <c r="BC446" s="70"/>
      <c r="BD446" s="70"/>
      <c r="BE446" s="70"/>
      <c r="BF446" s="70"/>
      <c r="BG446" s="70"/>
      <c r="BH446" s="70"/>
      <c r="BI446" s="70"/>
      <c r="BJ446" s="70"/>
      <c r="BK446" s="70"/>
      <c r="BL446" s="70"/>
      <c r="BM446" s="70"/>
      <c r="BN446" s="70"/>
      <c r="BO446" s="70"/>
      <c r="BP446" s="70"/>
      <c r="BQ446" s="70"/>
      <c r="BR446" s="70"/>
      <c r="BS446" s="70"/>
      <c r="BT446" s="70"/>
      <c r="BU446" s="70"/>
      <c r="BV446" s="70"/>
      <c r="BW446" s="70"/>
      <c r="BX446" s="70"/>
      <c r="BY446" s="70"/>
      <c r="BZ446" s="70"/>
      <c r="CA446" s="70"/>
    </row>
    <row r="447" spans="1:79" s="84" customFormat="1">
      <c r="A447" s="67"/>
      <c r="B447" s="85"/>
      <c r="C447" s="86"/>
      <c r="D447" s="250"/>
      <c r="F447" s="70"/>
      <c r="G447" s="70"/>
      <c r="H447" s="70"/>
      <c r="I447" s="70"/>
      <c r="J447" s="70"/>
      <c r="K447" s="70"/>
      <c r="L447" s="70"/>
      <c r="M447" s="70"/>
      <c r="N447" s="70"/>
      <c r="O447" s="70"/>
      <c r="P447" s="70"/>
      <c r="Q447" s="70"/>
      <c r="R447" s="70"/>
      <c r="S447" s="70"/>
      <c r="T447" s="70"/>
      <c r="U447" s="70"/>
      <c r="V447" s="70"/>
      <c r="W447" s="70"/>
      <c r="X447" s="70"/>
      <c r="Y447" s="70"/>
      <c r="Z447" s="70"/>
      <c r="AA447" s="70"/>
      <c r="AB447" s="70"/>
      <c r="AC447" s="70"/>
      <c r="AD447" s="70"/>
      <c r="AE447" s="70"/>
      <c r="AF447" s="70"/>
      <c r="AG447" s="70"/>
      <c r="AH447" s="70"/>
      <c r="AI447" s="70"/>
      <c r="AJ447" s="70"/>
      <c r="AK447" s="70"/>
      <c r="AL447" s="70"/>
      <c r="AM447" s="70"/>
      <c r="AN447" s="70"/>
      <c r="AO447" s="70"/>
      <c r="AP447" s="70"/>
      <c r="AQ447" s="70"/>
      <c r="AR447" s="70"/>
      <c r="AS447" s="70"/>
      <c r="AT447" s="70"/>
      <c r="AU447" s="70"/>
      <c r="AV447" s="70"/>
      <c r="AW447" s="70"/>
      <c r="AX447" s="70"/>
      <c r="AY447" s="70"/>
      <c r="AZ447" s="70"/>
      <c r="BA447" s="70"/>
      <c r="BB447" s="70"/>
      <c r="BC447" s="70"/>
      <c r="BD447" s="70"/>
      <c r="BE447" s="70"/>
      <c r="BF447" s="70"/>
      <c r="BG447" s="70"/>
      <c r="BH447" s="70"/>
      <c r="BI447" s="70"/>
      <c r="BJ447" s="70"/>
      <c r="BK447" s="70"/>
      <c r="BL447" s="70"/>
      <c r="BM447" s="70"/>
      <c r="BN447" s="70"/>
      <c r="BO447" s="70"/>
      <c r="BP447" s="70"/>
      <c r="BQ447" s="70"/>
      <c r="BR447" s="70"/>
      <c r="BS447" s="70"/>
      <c r="BT447" s="70"/>
      <c r="BU447" s="70"/>
      <c r="BV447" s="70"/>
      <c r="BW447" s="70"/>
      <c r="BX447" s="70"/>
      <c r="BY447" s="70"/>
      <c r="BZ447" s="70"/>
      <c r="CA447" s="70"/>
    </row>
    <row r="448" spans="1:79" s="84" customFormat="1">
      <c r="A448" s="67"/>
      <c r="B448" s="85"/>
      <c r="C448" s="86"/>
      <c r="D448" s="250"/>
      <c r="F448" s="70"/>
      <c r="G448" s="70"/>
      <c r="H448" s="70"/>
      <c r="I448" s="70"/>
      <c r="J448" s="70"/>
      <c r="K448" s="70"/>
      <c r="L448" s="70"/>
      <c r="M448" s="70"/>
      <c r="N448" s="70"/>
      <c r="O448" s="70"/>
      <c r="P448" s="70"/>
      <c r="Q448" s="70"/>
      <c r="R448" s="70"/>
      <c r="S448" s="70"/>
      <c r="T448" s="70"/>
      <c r="U448" s="70"/>
      <c r="V448" s="70"/>
      <c r="W448" s="70"/>
      <c r="X448" s="70"/>
      <c r="Y448" s="70"/>
      <c r="Z448" s="70"/>
      <c r="AA448" s="70"/>
      <c r="AB448" s="70"/>
      <c r="AC448" s="70"/>
      <c r="AD448" s="70"/>
      <c r="AE448" s="70"/>
      <c r="AF448" s="70"/>
      <c r="AG448" s="70"/>
      <c r="AH448" s="70"/>
      <c r="AI448" s="70"/>
      <c r="AJ448" s="70"/>
      <c r="AK448" s="70"/>
      <c r="AL448" s="70"/>
      <c r="AM448" s="70"/>
      <c r="AN448" s="70"/>
      <c r="AO448" s="70"/>
      <c r="AP448" s="70"/>
      <c r="AQ448" s="70"/>
      <c r="AR448" s="70"/>
      <c r="AS448" s="70"/>
      <c r="AT448" s="70"/>
      <c r="AU448" s="70"/>
      <c r="AV448" s="70"/>
      <c r="AW448" s="70"/>
      <c r="AX448" s="70"/>
      <c r="AY448" s="70"/>
      <c r="AZ448" s="70"/>
      <c r="BA448" s="70"/>
      <c r="BB448" s="70"/>
      <c r="BC448" s="70"/>
      <c r="BD448" s="70"/>
      <c r="BE448" s="70"/>
      <c r="BF448" s="70"/>
      <c r="BG448" s="70"/>
      <c r="BH448" s="70"/>
      <c r="BI448" s="70"/>
      <c r="BJ448" s="70"/>
      <c r="BK448" s="70"/>
      <c r="BL448" s="70"/>
      <c r="BM448" s="70"/>
      <c r="BN448" s="70"/>
      <c r="BO448" s="70"/>
      <c r="BP448" s="70"/>
      <c r="BQ448" s="70"/>
      <c r="BR448" s="70"/>
      <c r="BS448" s="70"/>
      <c r="BT448" s="70"/>
      <c r="BU448" s="70"/>
      <c r="BV448" s="70"/>
      <c r="BW448" s="70"/>
      <c r="BX448" s="70"/>
      <c r="BY448" s="70"/>
      <c r="BZ448" s="70"/>
      <c r="CA448" s="70"/>
    </row>
    <row r="449" spans="1:79" s="84" customFormat="1">
      <c r="A449" s="67"/>
      <c r="B449" s="85"/>
      <c r="C449" s="86"/>
      <c r="D449" s="250"/>
      <c r="F449" s="70"/>
      <c r="G449" s="70"/>
      <c r="H449" s="70"/>
      <c r="I449" s="70"/>
      <c r="J449" s="70"/>
      <c r="K449" s="70"/>
      <c r="L449" s="70"/>
      <c r="M449" s="70"/>
      <c r="N449" s="70"/>
      <c r="O449" s="70"/>
      <c r="P449" s="70"/>
      <c r="Q449" s="70"/>
      <c r="R449" s="70"/>
      <c r="S449" s="70"/>
      <c r="T449" s="70"/>
      <c r="U449" s="70"/>
      <c r="V449" s="70"/>
      <c r="W449" s="70"/>
      <c r="X449" s="70"/>
      <c r="Y449" s="70"/>
      <c r="Z449" s="70"/>
      <c r="AA449" s="70"/>
      <c r="AB449" s="70"/>
      <c r="AC449" s="70"/>
      <c r="AD449" s="70"/>
      <c r="AE449" s="70"/>
      <c r="AF449" s="70"/>
      <c r="AG449" s="70"/>
      <c r="AH449" s="70"/>
      <c r="AI449" s="70"/>
      <c r="AJ449" s="70"/>
      <c r="AK449" s="70"/>
      <c r="AL449" s="70"/>
      <c r="AM449" s="70"/>
      <c r="AN449" s="70"/>
      <c r="AO449" s="70"/>
      <c r="AP449" s="70"/>
      <c r="AQ449" s="70"/>
      <c r="AR449" s="70"/>
      <c r="AS449" s="70"/>
      <c r="AT449" s="70"/>
      <c r="AU449" s="70"/>
      <c r="AV449" s="70"/>
      <c r="AW449" s="70"/>
      <c r="AX449" s="70"/>
      <c r="AY449" s="70"/>
      <c r="AZ449" s="70"/>
      <c r="BA449" s="70"/>
      <c r="BB449" s="70"/>
      <c r="BC449" s="70"/>
      <c r="BD449" s="70"/>
      <c r="BE449" s="70"/>
      <c r="BF449" s="70"/>
      <c r="BG449" s="70"/>
      <c r="BH449" s="70"/>
      <c r="BI449" s="70"/>
      <c r="BJ449" s="70"/>
      <c r="BK449" s="70"/>
      <c r="BL449" s="70"/>
      <c r="BM449" s="70"/>
      <c r="BN449" s="70"/>
      <c r="BO449" s="70"/>
      <c r="BP449" s="70"/>
      <c r="BQ449" s="70"/>
      <c r="BR449" s="70"/>
      <c r="BS449" s="70"/>
      <c r="BT449" s="70"/>
      <c r="BU449" s="70"/>
      <c r="BV449" s="70"/>
      <c r="BW449" s="70"/>
      <c r="BX449" s="70"/>
      <c r="BY449" s="70"/>
      <c r="BZ449" s="70"/>
      <c r="CA449" s="70"/>
    </row>
    <row r="450" spans="1:79" s="84" customFormat="1">
      <c r="A450" s="67"/>
      <c r="B450" s="85"/>
      <c r="C450" s="86"/>
      <c r="D450" s="250"/>
      <c r="F450" s="70"/>
      <c r="G450" s="70"/>
      <c r="H450" s="70"/>
      <c r="I450" s="70"/>
      <c r="J450" s="70"/>
      <c r="K450" s="70"/>
      <c r="L450" s="70"/>
      <c r="M450" s="70"/>
      <c r="N450" s="70"/>
      <c r="O450" s="70"/>
      <c r="P450" s="70"/>
      <c r="Q450" s="70"/>
      <c r="R450" s="70"/>
      <c r="S450" s="70"/>
      <c r="T450" s="70"/>
      <c r="U450" s="70"/>
      <c r="V450" s="70"/>
      <c r="W450" s="70"/>
      <c r="X450" s="70"/>
      <c r="Y450" s="70"/>
      <c r="Z450" s="70"/>
      <c r="AA450" s="70"/>
      <c r="AB450" s="70"/>
      <c r="AC450" s="70"/>
      <c r="AD450" s="70"/>
      <c r="AE450" s="70"/>
      <c r="AF450" s="70"/>
      <c r="AG450" s="70"/>
      <c r="AH450" s="70"/>
      <c r="AI450" s="70"/>
      <c r="AJ450" s="70"/>
      <c r="AK450" s="70"/>
      <c r="AL450" s="70"/>
      <c r="AM450" s="70"/>
      <c r="AN450" s="70"/>
      <c r="AO450" s="70"/>
      <c r="AP450" s="70"/>
      <c r="AQ450" s="70"/>
      <c r="AR450" s="70"/>
      <c r="AS450" s="70"/>
      <c r="AT450" s="70"/>
      <c r="AU450" s="70"/>
      <c r="AV450" s="70"/>
      <c r="AW450" s="70"/>
      <c r="AX450" s="70"/>
      <c r="AY450" s="70"/>
      <c r="AZ450" s="70"/>
      <c r="BA450" s="70"/>
      <c r="BB450" s="70"/>
      <c r="BC450" s="70"/>
      <c r="BD450" s="70"/>
      <c r="BE450" s="70"/>
      <c r="BF450" s="70"/>
      <c r="BG450" s="70"/>
      <c r="BH450" s="70"/>
      <c r="BI450" s="70"/>
      <c r="BJ450" s="70"/>
      <c r="BK450" s="70"/>
      <c r="BL450" s="70"/>
      <c r="BM450" s="70"/>
      <c r="BN450" s="70"/>
      <c r="BO450" s="70"/>
      <c r="BP450" s="70"/>
      <c r="BQ450" s="70"/>
      <c r="BR450" s="70"/>
      <c r="BS450" s="70"/>
      <c r="BT450" s="70"/>
      <c r="BU450" s="70"/>
      <c r="BV450" s="70"/>
      <c r="BW450" s="70"/>
      <c r="BX450" s="70"/>
      <c r="BY450" s="70"/>
      <c r="BZ450" s="70"/>
      <c r="CA450" s="70"/>
    </row>
    <row r="451" spans="1:79" s="84" customFormat="1">
      <c r="A451" s="67"/>
      <c r="B451" s="85"/>
      <c r="C451" s="86"/>
      <c r="D451" s="250"/>
      <c r="F451" s="70"/>
      <c r="G451" s="70"/>
      <c r="H451" s="70"/>
      <c r="I451" s="70"/>
      <c r="J451" s="70"/>
      <c r="K451" s="70"/>
      <c r="L451" s="70"/>
      <c r="M451" s="70"/>
      <c r="N451" s="70"/>
      <c r="O451" s="70"/>
      <c r="P451" s="70"/>
      <c r="Q451" s="70"/>
      <c r="R451" s="70"/>
      <c r="S451" s="70"/>
      <c r="T451" s="70"/>
      <c r="U451" s="70"/>
      <c r="V451" s="70"/>
      <c r="W451" s="70"/>
      <c r="X451" s="70"/>
      <c r="Y451" s="70"/>
      <c r="Z451" s="70"/>
      <c r="AA451" s="70"/>
      <c r="AB451" s="70"/>
      <c r="AC451" s="70"/>
      <c r="AD451" s="70"/>
      <c r="AE451" s="70"/>
      <c r="AF451" s="70"/>
      <c r="AG451" s="70"/>
      <c r="AH451" s="70"/>
      <c r="AI451" s="70"/>
      <c r="AJ451" s="70"/>
      <c r="AK451" s="70"/>
      <c r="AL451" s="70"/>
      <c r="AM451" s="70"/>
      <c r="AN451" s="70"/>
      <c r="AO451" s="70"/>
      <c r="AP451" s="70"/>
      <c r="AQ451" s="70"/>
      <c r="AR451" s="70"/>
      <c r="AS451" s="70"/>
      <c r="AT451" s="70"/>
      <c r="AU451" s="70"/>
      <c r="AV451" s="70"/>
      <c r="AW451" s="70"/>
      <c r="AX451" s="70"/>
      <c r="AY451" s="70"/>
      <c r="AZ451" s="70"/>
      <c r="BA451" s="70"/>
      <c r="BB451" s="70"/>
      <c r="BC451" s="70"/>
      <c r="BD451" s="70"/>
      <c r="BE451" s="70"/>
      <c r="BF451" s="70"/>
      <c r="BG451" s="70"/>
      <c r="BH451" s="70"/>
      <c r="BI451" s="70"/>
      <c r="BJ451" s="70"/>
      <c r="BK451" s="70"/>
      <c r="BL451" s="70"/>
      <c r="BM451" s="70"/>
      <c r="BN451" s="70"/>
      <c r="BO451" s="70"/>
      <c r="BP451" s="70"/>
      <c r="BQ451" s="70"/>
      <c r="BR451" s="70"/>
      <c r="BS451" s="70"/>
      <c r="BT451" s="70"/>
      <c r="BU451" s="70"/>
      <c r="BV451" s="70"/>
      <c r="BW451" s="70"/>
      <c r="BX451" s="70"/>
      <c r="BY451" s="70"/>
      <c r="BZ451" s="70"/>
      <c r="CA451" s="70"/>
    </row>
    <row r="452" spans="1:79" s="84" customFormat="1">
      <c r="A452" s="67"/>
      <c r="B452" s="85"/>
      <c r="C452" s="86"/>
      <c r="D452" s="250"/>
      <c r="F452" s="70"/>
      <c r="G452" s="70"/>
      <c r="H452" s="70"/>
      <c r="I452" s="70"/>
      <c r="J452" s="70"/>
      <c r="K452" s="70"/>
      <c r="L452" s="70"/>
      <c r="M452" s="70"/>
      <c r="N452" s="70"/>
      <c r="O452" s="70"/>
      <c r="P452" s="70"/>
      <c r="Q452" s="70"/>
      <c r="R452" s="70"/>
      <c r="S452" s="70"/>
      <c r="T452" s="70"/>
      <c r="U452" s="70"/>
      <c r="V452" s="70"/>
      <c r="W452" s="70"/>
      <c r="X452" s="70"/>
      <c r="Y452" s="70"/>
      <c r="Z452" s="70"/>
      <c r="AA452" s="70"/>
      <c r="AB452" s="70"/>
      <c r="AC452" s="70"/>
      <c r="AD452" s="70"/>
      <c r="AE452" s="70"/>
      <c r="AF452" s="70"/>
      <c r="AG452" s="70"/>
      <c r="AH452" s="70"/>
      <c r="AI452" s="70"/>
      <c r="AJ452" s="70"/>
      <c r="AK452" s="70"/>
      <c r="AL452" s="70"/>
      <c r="AM452" s="70"/>
      <c r="AN452" s="70"/>
      <c r="AO452" s="70"/>
      <c r="AP452" s="70"/>
      <c r="AQ452" s="70"/>
      <c r="AR452" s="70"/>
      <c r="AS452" s="70"/>
      <c r="AT452" s="70"/>
      <c r="AU452" s="70"/>
      <c r="AV452" s="70"/>
      <c r="AW452" s="70"/>
      <c r="AX452" s="70"/>
      <c r="AY452" s="70"/>
      <c r="AZ452" s="70"/>
      <c r="BA452" s="70"/>
      <c r="BB452" s="70"/>
      <c r="BC452" s="70"/>
      <c r="BD452" s="70"/>
      <c r="BE452" s="70"/>
      <c r="BF452" s="70"/>
      <c r="BG452" s="70"/>
      <c r="BH452" s="70"/>
      <c r="BI452" s="70"/>
      <c r="BJ452" s="70"/>
      <c r="BK452" s="70"/>
      <c r="BL452" s="70"/>
      <c r="BM452" s="70"/>
      <c r="BN452" s="70"/>
      <c r="BO452" s="70"/>
      <c r="BP452" s="70"/>
      <c r="BQ452" s="70"/>
      <c r="BR452" s="70"/>
      <c r="BS452" s="70"/>
      <c r="BT452" s="70"/>
      <c r="BU452" s="70"/>
      <c r="BV452" s="70"/>
      <c r="BW452" s="70"/>
      <c r="BX452" s="70"/>
      <c r="BY452" s="70"/>
      <c r="BZ452" s="70"/>
      <c r="CA452" s="70"/>
    </row>
    <row r="453" spans="1:79" s="84" customFormat="1">
      <c r="A453" s="67"/>
      <c r="B453" s="85"/>
      <c r="C453" s="86"/>
      <c r="D453" s="250"/>
      <c r="F453" s="70"/>
      <c r="G453" s="70"/>
      <c r="H453" s="70"/>
      <c r="I453" s="70"/>
      <c r="J453" s="70"/>
      <c r="K453" s="70"/>
      <c r="L453" s="70"/>
      <c r="M453" s="70"/>
      <c r="N453" s="70"/>
      <c r="O453" s="70"/>
      <c r="P453" s="70"/>
      <c r="Q453" s="70"/>
      <c r="R453" s="70"/>
      <c r="S453" s="70"/>
      <c r="T453" s="70"/>
      <c r="U453" s="70"/>
      <c r="V453" s="70"/>
      <c r="W453" s="70"/>
      <c r="X453" s="70"/>
      <c r="Y453" s="70"/>
      <c r="Z453" s="70"/>
      <c r="AA453" s="70"/>
      <c r="AB453" s="70"/>
      <c r="AC453" s="70"/>
      <c r="AD453" s="70"/>
      <c r="AE453" s="70"/>
      <c r="AF453" s="70"/>
      <c r="AG453" s="70"/>
      <c r="AH453" s="70"/>
      <c r="AI453" s="70"/>
      <c r="AJ453" s="70"/>
      <c r="AK453" s="70"/>
      <c r="AL453" s="70"/>
      <c r="AM453" s="70"/>
      <c r="AN453" s="70"/>
      <c r="AO453" s="70"/>
      <c r="AP453" s="70"/>
      <c r="AQ453" s="70"/>
      <c r="AR453" s="70"/>
      <c r="AS453" s="70"/>
      <c r="AT453" s="70"/>
      <c r="AU453" s="70"/>
      <c r="AV453" s="70"/>
      <c r="AW453" s="70"/>
      <c r="AX453" s="70"/>
      <c r="AY453" s="70"/>
      <c r="AZ453" s="70"/>
      <c r="BA453" s="70"/>
      <c r="BB453" s="70"/>
      <c r="BC453" s="70"/>
      <c r="BD453" s="70"/>
      <c r="BE453" s="70"/>
      <c r="BF453" s="70"/>
      <c r="BG453" s="70"/>
      <c r="BH453" s="70"/>
      <c r="BI453" s="70"/>
      <c r="BJ453" s="70"/>
      <c r="BK453" s="70"/>
      <c r="BL453" s="70"/>
      <c r="BM453" s="70"/>
      <c r="BN453" s="70"/>
      <c r="BO453" s="70"/>
      <c r="BP453" s="70"/>
      <c r="BQ453" s="70"/>
      <c r="BR453" s="70"/>
      <c r="BS453" s="70"/>
      <c r="BT453" s="70"/>
      <c r="BU453" s="70"/>
      <c r="BV453" s="70"/>
      <c r="BW453" s="70"/>
      <c r="BX453" s="70"/>
      <c r="BY453" s="70"/>
      <c r="BZ453" s="70"/>
      <c r="CA453" s="70"/>
    </row>
    <row r="454" spans="1:79" s="84" customFormat="1">
      <c r="A454" s="67"/>
      <c r="B454" s="85"/>
      <c r="C454" s="86"/>
      <c r="D454" s="250"/>
      <c r="F454" s="70"/>
      <c r="G454" s="70"/>
      <c r="H454" s="70"/>
      <c r="I454" s="70"/>
      <c r="J454" s="70"/>
      <c r="K454" s="70"/>
      <c r="L454" s="70"/>
      <c r="M454" s="70"/>
      <c r="N454" s="70"/>
      <c r="O454" s="70"/>
      <c r="P454" s="70"/>
      <c r="Q454" s="70"/>
      <c r="R454" s="70"/>
      <c r="S454" s="70"/>
      <c r="T454" s="70"/>
      <c r="U454" s="70"/>
      <c r="V454" s="70"/>
      <c r="W454" s="70"/>
      <c r="X454" s="70"/>
      <c r="Y454" s="70"/>
      <c r="Z454" s="70"/>
      <c r="AA454" s="70"/>
      <c r="AB454" s="70"/>
      <c r="AC454" s="70"/>
      <c r="AD454" s="70"/>
      <c r="AE454" s="70"/>
      <c r="AF454" s="70"/>
      <c r="AG454" s="70"/>
      <c r="AH454" s="70"/>
      <c r="AI454" s="70"/>
      <c r="AJ454" s="70"/>
      <c r="AK454" s="70"/>
      <c r="AL454" s="70"/>
      <c r="AM454" s="70"/>
      <c r="AN454" s="70"/>
      <c r="AO454" s="70"/>
      <c r="AP454" s="70"/>
      <c r="AQ454" s="70"/>
      <c r="AR454" s="70"/>
      <c r="AS454" s="70"/>
      <c r="AT454" s="70"/>
      <c r="AU454" s="70"/>
      <c r="AV454" s="70"/>
      <c r="AW454" s="70"/>
      <c r="AX454" s="70"/>
      <c r="AY454" s="70"/>
      <c r="AZ454" s="70"/>
      <c r="BA454" s="70"/>
      <c r="BB454" s="70"/>
      <c r="BC454" s="70"/>
      <c r="BD454" s="70"/>
      <c r="BE454" s="70"/>
      <c r="BF454" s="70"/>
      <c r="BG454" s="70"/>
      <c r="BH454" s="70"/>
      <c r="BI454" s="70"/>
      <c r="BJ454" s="70"/>
      <c r="BK454" s="70"/>
      <c r="BL454" s="70"/>
      <c r="BM454" s="70"/>
      <c r="BN454" s="70"/>
      <c r="BO454" s="70"/>
      <c r="BP454" s="70"/>
      <c r="BQ454" s="70"/>
      <c r="BR454" s="70"/>
      <c r="BS454" s="70"/>
      <c r="BT454" s="70"/>
      <c r="BU454" s="70"/>
      <c r="BV454" s="70"/>
      <c r="BW454" s="70"/>
      <c r="BX454" s="70"/>
      <c r="BY454" s="70"/>
      <c r="BZ454" s="70"/>
      <c r="CA454" s="70"/>
    </row>
    <row r="455" spans="1:79" s="84" customFormat="1">
      <c r="A455" s="67"/>
      <c r="B455" s="85"/>
      <c r="C455" s="86"/>
      <c r="D455" s="250"/>
      <c r="F455" s="70"/>
      <c r="G455" s="70"/>
      <c r="H455" s="70"/>
      <c r="I455" s="70"/>
      <c r="J455" s="70"/>
      <c r="K455" s="70"/>
      <c r="L455" s="70"/>
      <c r="M455" s="70"/>
      <c r="N455" s="70"/>
      <c r="O455" s="70"/>
      <c r="P455" s="70"/>
      <c r="Q455" s="70"/>
      <c r="R455" s="70"/>
      <c r="S455" s="70"/>
      <c r="T455" s="70"/>
      <c r="U455" s="70"/>
      <c r="V455" s="70"/>
      <c r="W455" s="70"/>
      <c r="X455" s="70"/>
      <c r="Y455" s="70"/>
      <c r="Z455" s="70"/>
      <c r="AA455" s="70"/>
      <c r="AB455" s="70"/>
      <c r="AC455" s="70"/>
      <c r="AD455" s="70"/>
      <c r="AE455" s="70"/>
      <c r="AF455" s="70"/>
      <c r="AG455" s="70"/>
      <c r="AH455" s="70"/>
      <c r="AI455" s="70"/>
      <c r="AJ455" s="70"/>
      <c r="AK455" s="70"/>
      <c r="AL455" s="70"/>
      <c r="AM455" s="70"/>
      <c r="AN455" s="70"/>
      <c r="AO455" s="70"/>
      <c r="AP455" s="70"/>
      <c r="AQ455" s="70"/>
      <c r="AR455" s="70"/>
      <c r="AS455" s="70"/>
      <c r="AT455" s="70"/>
      <c r="AU455" s="70"/>
      <c r="AV455" s="70"/>
      <c r="AW455" s="70"/>
      <c r="AX455" s="70"/>
      <c r="AY455" s="70"/>
      <c r="AZ455" s="70"/>
      <c r="BA455" s="70"/>
      <c r="BB455" s="70"/>
      <c r="BC455" s="70"/>
      <c r="BD455" s="70"/>
      <c r="BE455" s="70"/>
      <c r="BF455" s="70"/>
      <c r="BG455" s="70"/>
      <c r="BH455" s="70"/>
      <c r="BI455" s="70"/>
      <c r="BJ455" s="70"/>
      <c r="BK455" s="70"/>
      <c r="BL455" s="70"/>
      <c r="BM455" s="70"/>
      <c r="BN455" s="70"/>
      <c r="BO455" s="70"/>
      <c r="BP455" s="70"/>
      <c r="BQ455" s="70"/>
      <c r="BR455" s="70"/>
      <c r="BS455" s="70"/>
      <c r="BT455" s="70"/>
      <c r="BU455" s="70"/>
      <c r="BV455" s="70"/>
      <c r="BW455" s="70"/>
      <c r="BX455" s="70"/>
      <c r="BY455" s="70"/>
      <c r="BZ455" s="70"/>
      <c r="CA455" s="70"/>
    </row>
    <row r="456" spans="1:79" s="84" customFormat="1">
      <c r="A456" s="67"/>
      <c r="B456" s="85"/>
      <c r="C456" s="86"/>
      <c r="D456" s="250"/>
      <c r="F456" s="70"/>
      <c r="G456" s="70"/>
      <c r="H456" s="70"/>
      <c r="I456" s="70"/>
      <c r="J456" s="70"/>
      <c r="K456" s="70"/>
      <c r="L456" s="70"/>
      <c r="M456" s="70"/>
      <c r="N456" s="70"/>
      <c r="O456" s="70"/>
      <c r="P456" s="70"/>
      <c r="Q456" s="70"/>
      <c r="R456" s="70"/>
      <c r="S456" s="70"/>
      <c r="T456" s="70"/>
      <c r="U456" s="70"/>
      <c r="V456" s="70"/>
      <c r="W456" s="70"/>
      <c r="X456" s="70"/>
      <c r="Y456" s="70"/>
      <c r="Z456" s="70"/>
      <c r="AA456" s="70"/>
      <c r="AB456" s="70"/>
      <c r="AC456" s="70"/>
      <c r="AD456" s="70"/>
      <c r="AE456" s="70"/>
      <c r="AF456" s="70"/>
      <c r="AG456" s="70"/>
      <c r="AH456" s="70"/>
      <c r="AI456" s="70"/>
      <c r="AJ456" s="70"/>
      <c r="AK456" s="70"/>
      <c r="AL456" s="70"/>
      <c r="AM456" s="70"/>
      <c r="AN456" s="70"/>
      <c r="AO456" s="70"/>
      <c r="AP456" s="70"/>
      <c r="AQ456" s="70"/>
      <c r="AR456" s="70"/>
      <c r="AS456" s="70"/>
      <c r="AT456" s="70"/>
      <c r="AU456" s="70"/>
      <c r="AV456" s="70"/>
      <c r="AW456" s="70"/>
      <c r="AX456" s="70"/>
      <c r="AY456" s="70"/>
      <c r="AZ456" s="70"/>
      <c r="BA456" s="70"/>
      <c r="BB456" s="70"/>
      <c r="BC456" s="70"/>
      <c r="BD456" s="70"/>
      <c r="BE456" s="70"/>
      <c r="BF456" s="70"/>
      <c r="BG456" s="70"/>
      <c r="BH456" s="70"/>
      <c r="BI456" s="70"/>
      <c r="BJ456" s="70"/>
      <c r="BK456" s="70"/>
      <c r="BL456" s="70"/>
      <c r="BM456" s="70"/>
      <c r="BN456" s="70"/>
      <c r="BO456" s="70"/>
      <c r="BP456" s="70"/>
      <c r="BQ456" s="70"/>
      <c r="BR456" s="70"/>
      <c r="BS456" s="70"/>
      <c r="BT456" s="70"/>
      <c r="BU456" s="70"/>
      <c r="BV456" s="70"/>
      <c r="BW456" s="70"/>
      <c r="BX456" s="70"/>
      <c r="BY456" s="70"/>
      <c r="BZ456" s="70"/>
      <c r="CA456" s="70"/>
    </row>
    <row r="457" spans="1:79" s="84" customFormat="1">
      <c r="A457" s="67"/>
      <c r="B457" s="85"/>
      <c r="C457" s="86"/>
      <c r="D457" s="250"/>
      <c r="F457" s="70"/>
      <c r="G457" s="70"/>
      <c r="H457" s="70"/>
      <c r="I457" s="70"/>
      <c r="J457" s="70"/>
      <c r="K457" s="70"/>
      <c r="L457" s="70"/>
      <c r="M457" s="70"/>
      <c r="N457" s="70"/>
      <c r="O457" s="70"/>
      <c r="P457" s="70"/>
      <c r="Q457" s="70"/>
      <c r="R457" s="70"/>
      <c r="S457" s="70"/>
      <c r="T457" s="70"/>
      <c r="U457" s="70"/>
      <c r="V457" s="70"/>
      <c r="W457" s="70"/>
      <c r="X457" s="70"/>
      <c r="Y457" s="70"/>
      <c r="Z457" s="70"/>
      <c r="AA457" s="70"/>
      <c r="AB457" s="70"/>
      <c r="AC457" s="70"/>
      <c r="AD457" s="70"/>
      <c r="AE457" s="70"/>
      <c r="AF457" s="70"/>
      <c r="AG457" s="70"/>
      <c r="AH457" s="70"/>
      <c r="AI457" s="70"/>
      <c r="AJ457" s="70"/>
      <c r="AK457" s="70"/>
      <c r="AL457" s="70"/>
      <c r="AM457" s="70"/>
      <c r="AN457" s="70"/>
      <c r="AO457" s="70"/>
      <c r="AP457" s="70"/>
      <c r="AQ457" s="70"/>
      <c r="AR457" s="70"/>
      <c r="AS457" s="70"/>
      <c r="AT457" s="70"/>
      <c r="AU457" s="70"/>
      <c r="AV457" s="70"/>
      <c r="AW457" s="70"/>
      <c r="AX457" s="70"/>
      <c r="AY457" s="70"/>
      <c r="AZ457" s="70"/>
      <c r="BA457" s="70"/>
      <c r="BB457" s="70"/>
      <c r="BC457" s="70"/>
      <c r="BD457" s="70"/>
      <c r="BE457" s="70"/>
      <c r="BF457" s="70"/>
      <c r="BG457" s="70"/>
      <c r="BH457" s="70"/>
      <c r="BI457" s="70"/>
      <c r="BJ457" s="70"/>
      <c r="BK457" s="70"/>
      <c r="BL457" s="70"/>
      <c r="BM457" s="70"/>
      <c r="BN457" s="70"/>
      <c r="BO457" s="70"/>
      <c r="BP457" s="70"/>
      <c r="BQ457" s="70"/>
      <c r="BR457" s="70"/>
      <c r="BS457" s="70"/>
      <c r="BT457" s="70"/>
      <c r="BU457" s="70"/>
      <c r="BV457" s="70"/>
      <c r="BW457" s="70"/>
      <c r="BX457" s="70"/>
      <c r="BY457" s="70"/>
      <c r="BZ457" s="70"/>
      <c r="CA457" s="70"/>
    </row>
    <row r="458" spans="1:79" s="84" customFormat="1">
      <c r="A458" s="67"/>
      <c r="B458" s="85"/>
      <c r="C458" s="86"/>
      <c r="D458" s="250"/>
      <c r="F458" s="70"/>
      <c r="G458" s="70"/>
      <c r="H458" s="70"/>
      <c r="I458" s="70"/>
      <c r="J458" s="70"/>
      <c r="K458" s="70"/>
      <c r="L458" s="70"/>
      <c r="M458" s="70"/>
      <c r="N458" s="70"/>
      <c r="O458" s="70"/>
      <c r="P458" s="70"/>
      <c r="Q458" s="70"/>
      <c r="R458" s="70"/>
      <c r="S458" s="70"/>
      <c r="T458" s="70"/>
      <c r="U458" s="70"/>
      <c r="V458" s="70"/>
      <c r="W458" s="70"/>
      <c r="X458" s="70"/>
      <c r="Y458" s="70"/>
      <c r="Z458" s="70"/>
      <c r="AA458" s="70"/>
      <c r="AB458" s="70"/>
      <c r="AC458" s="70"/>
      <c r="AD458" s="70"/>
      <c r="AE458" s="70"/>
      <c r="AF458" s="70"/>
      <c r="AG458" s="70"/>
      <c r="AH458" s="70"/>
      <c r="AI458" s="70"/>
      <c r="AJ458" s="70"/>
      <c r="AK458" s="70"/>
      <c r="AL458" s="70"/>
      <c r="AM458" s="70"/>
      <c r="AN458" s="70"/>
      <c r="AO458" s="70"/>
      <c r="AP458" s="70"/>
      <c r="AQ458" s="70"/>
      <c r="AR458" s="70"/>
      <c r="AS458" s="70"/>
      <c r="AT458" s="70"/>
      <c r="AU458" s="70"/>
      <c r="AV458" s="70"/>
      <c r="AW458" s="70"/>
      <c r="AX458" s="70"/>
      <c r="AY458" s="70"/>
      <c r="AZ458" s="70"/>
      <c r="BA458" s="70"/>
      <c r="BB458" s="70"/>
      <c r="BC458" s="70"/>
      <c r="BD458" s="70"/>
      <c r="BE458" s="70"/>
      <c r="BF458" s="70"/>
      <c r="BG458" s="70"/>
      <c r="BH458" s="70"/>
      <c r="BI458" s="70"/>
      <c r="BJ458" s="70"/>
      <c r="BK458" s="70"/>
      <c r="BL458" s="70"/>
      <c r="BM458" s="70"/>
      <c r="BN458" s="70"/>
      <c r="BO458" s="70"/>
      <c r="BP458" s="70"/>
      <c r="BQ458" s="70"/>
      <c r="BR458" s="70"/>
      <c r="BS458" s="70"/>
      <c r="BT458" s="70"/>
      <c r="BU458" s="70"/>
      <c r="BV458" s="70"/>
      <c r="BW458" s="70"/>
      <c r="BX458" s="70"/>
      <c r="BY458" s="70"/>
      <c r="BZ458" s="70"/>
      <c r="CA458" s="70"/>
    </row>
    <row r="459" spans="1:79" s="84" customFormat="1">
      <c r="A459" s="67"/>
      <c r="B459" s="85"/>
      <c r="C459" s="86"/>
      <c r="D459" s="250"/>
      <c r="F459" s="70"/>
      <c r="G459" s="70"/>
      <c r="H459" s="70"/>
      <c r="I459" s="70"/>
      <c r="J459" s="70"/>
      <c r="K459" s="70"/>
      <c r="L459" s="70"/>
      <c r="M459" s="70"/>
      <c r="N459" s="70"/>
      <c r="O459" s="70"/>
      <c r="P459" s="70"/>
      <c r="Q459" s="70"/>
      <c r="R459" s="70"/>
      <c r="S459" s="70"/>
      <c r="T459" s="70"/>
      <c r="U459" s="70"/>
      <c r="V459" s="70"/>
      <c r="W459" s="70"/>
      <c r="X459" s="70"/>
      <c r="Y459" s="70"/>
      <c r="Z459" s="70"/>
      <c r="AA459" s="70"/>
      <c r="AB459" s="70"/>
      <c r="AC459" s="70"/>
      <c r="AD459" s="70"/>
      <c r="AE459" s="70"/>
      <c r="AF459" s="70"/>
      <c r="AG459" s="70"/>
      <c r="AH459" s="70"/>
      <c r="AI459" s="70"/>
      <c r="AJ459" s="70"/>
      <c r="AK459" s="70"/>
      <c r="AL459" s="70"/>
      <c r="AM459" s="70"/>
      <c r="AN459" s="70"/>
      <c r="AO459" s="70"/>
      <c r="AP459" s="70"/>
      <c r="AQ459" s="70"/>
      <c r="AR459" s="70"/>
      <c r="AS459" s="70"/>
      <c r="AT459" s="70"/>
      <c r="AU459" s="70"/>
      <c r="AV459" s="70"/>
      <c r="AW459" s="70"/>
      <c r="AX459" s="70"/>
      <c r="AY459" s="70"/>
      <c r="AZ459" s="70"/>
      <c r="BA459" s="70"/>
      <c r="BB459" s="70"/>
      <c r="BC459" s="70"/>
      <c r="BD459" s="70"/>
      <c r="BE459" s="70"/>
      <c r="BF459" s="70"/>
      <c r="BG459" s="70"/>
      <c r="BH459" s="70"/>
      <c r="BI459" s="70"/>
      <c r="BJ459" s="70"/>
      <c r="BK459" s="70"/>
      <c r="BL459" s="70"/>
      <c r="BM459" s="70"/>
      <c r="BN459" s="70"/>
      <c r="BO459" s="70"/>
      <c r="BP459" s="70"/>
      <c r="BQ459" s="70"/>
      <c r="BR459" s="70"/>
      <c r="BS459" s="70"/>
      <c r="BT459" s="70"/>
      <c r="BU459" s="70"/>
      <c r="BV459" s="70"/>
      <c r="BW459" s="70"/>
      <c r="BX459" s="70"/>
      <c r="BY459" s="70"/>
      <c r="BZ459" s="70"/>
      <c r="CA459" s="70"/>
    </row>
    <row r="460" spans="1:79" s="84" customFormat="1">
      <c r="A460" s="67"/>
      <c r="B460" s="85"/>
      <c r="C460" s="86"/>
      <c r="D460" s="250"/>
      <c r="F460" s="70"/>
      <c r="G460" s="70"/>
      <c r="H460" s="70"/>
      <c r="I460" s="70"/>
      <c r="J460" s="70"/>
      <c r="K460" s="70"/>
      <c r="L460" s="70"/>
      <c r="M460" s="70"/>
      <c r="N460" s="70"/>
      <c r="O460" s="70"/>
      <c r="P460" s="70"/>
      <c r="Q460" s="70"/>
      <c r="R460" s="70"/>
      <c r="S460" s="70"/>
      <c r="T460" s="70"/>
      <c r="U460" s="70"/>
      <c r="V460" s="70"/>
      <c r="W460" s="70"/>
      <c r="X460" s="70"/>
      <c r="Y460" s="70"/>
      <c r="Z460" s="70"/>
      <c r="AA460" s="70"/>
      <c r="AB460" s="70"/>
      <c r="AC460" s="70"/>
      <c r="AD460" s="70"/>
      <c r="AE460" s="70"/>
      <c r="AF460" s="70"/>
      <c r="AG460" s="70"/>
      <c r="AH460" s="70"/>
      <c r="AI460" s="70"/>
      <c r="AJ460" s="70"/>
      <c r="AK460" s="70"/>
      <c r="AL460" s="70"/>
      <c r="AM460" s="70"/>
      <c r="AN460" s="70"/>
      <c r="AO460" s="70"/>
      <c r="AP460" s="70"/>
      <c r="AQ460" s="70"/>
      <c r="AR460" s="70"/>
      <c r="AS460" s="70"/>
      <c r="AT460" s="70"/>
      <c r="AU460" s="70"/>
      <c r="AV460" s="70"/>
      <c r="AW460" s="70"/>
      <c r="AX460" s="70"/>
      <c r="AY460" s="70"/>
      <c r="AZ460" s="70"/>
      <c r="BA460" s="70"/>
      <c r="BB460" s="70"/>
      <c r="BC460" s="70"/>
      <c r="BD460" s="70"/>
      <c r="BE460" s="70"/>
      <c r="BF460" s="70"/>
      <c r="BG460" s="70"/>
      <c r="BH460" s="70"/>
      <c r="BI460" s="70"/>
      <c r="BJ460" s="70"/>
      <c r="BK460" s="70"/>
      <c r="BL460" s="70"/>
      <c r="BM460" s="70"/>
      <c r="BN460" s="70"/>
      <c r="BO460" s="70"/>
      <c r="BP460" s="70"/>
      <c r="BQ460" s="70"/>
      <c r="BR460" s="70"/>
      <c r="BS460" s="70"/>
      <c r="BT460" s="70"/>
      <c r="BU460" s="70"/>
      <c r="BV460" s="70"/>
      <c r="BW460" s="70"/>
      <c r="BX460" s="70"/>
      <c r="BY460" s="70"/>
      <c r="BZ460" s="70"/>
      <c r="CA460" s="70"/>
    </row>
    <row r="461" spans="1:79" s="84" customFormat="1">
      <c r="A461" s="67"/>
      <c r="B461" s="85"/>
      <c r="C461" s="86"/>
      <c r="D461" s="250"/>
      <c r="F461" s="70"/>
      <c r="G461" s="70"/>
      <c r="H461" s="70"/>
      <c r="I461" s="70"/>
      <c r="J461" s="70"/>
      <c r="K461" s="70"/>
      <c r="L461" s="70"/>
      <c r="M461" s="70"/>
      <c r="N461" s="70"/>
      <c r="O461" s="70"/>
      <c r="P461" s="70"/>
      <c r="Q461" s="70"/>
      <c r="R461" s="70"/>
      <c r="S461" s="70"/>
      <c r="T461" s="70"/>
      <c r="U461" s="70"/>
      <c r="V461" s="70"/>
      <c r="W461" s="70"/>
      <c r="X461" s="70"/>
      <c r="Y461" s="70"/>
      <c r="Z461" s="70"/>
      <c r="AA461" s="70"/>
      <c r="AB461" s="70"/>
      <c r="AC461" s="70"/>
      <c r="AD461" s="70"/>
      <c r="AE461" s="70"/>
      <c r="AF461" s="70"/>
      <c r="AG461" s="70"/>
      <c r="AH461" s="70"/>
      <c r="AI461" s="70"/>
      <c r="AJ461" s="70"/>
      <c r="AK461" s="70"/>
      <c r="AL461" s="70"/>
      <c r="AM461" s="70"/>
      <c r="AN461" s="70"/>
      <c r="AO461" s="70"/>
      <c r="AP461" s="70"/>
      <c r="AQ461" s="70"/>
      <c r="AR461" s="70"/>
      <c r="AS461" s="70"/>
      <c r="AT461" s="70"/>
      <c r="AU461" s="70"/>
      <c r="AV461" s="70"/>
      <c r="AW461" s="70"/>
      <c r="AX461" s="70"/>
      <c r="AY461" s="70"/>
      <c r="AZ461" s="70"/>
      <c r="BA461" s="70"/>
      <c r="BB461" s="70"/>
      <c r="BC461" s="70"/>
      <c r="BD461" s="70"/>
      <c r="BE461" s="70"/>
      <c r="BF461" s="70"/>
      <c r="BG461" s="70"/>
      <c r="BH461" s="70"/>
      <c r="BI461" s="70"/>
      <c r="BJ461" s="70"/>
      <c r="BK461" s="70"/>
      <c r="BL461" s="70"/>
      <c r="BM461" s="70"/>
      <c r="BN461" s="70"/>
      <c r="BO461" s="70"/>
      <c r="BP461" s="70"/>
      <c r="BQ461" s="70"/>
      <c r="BR461" s="70"/>
      <c r="BS461" s="70"/>
      <c r="BT461" s="70"/>
      <c r="BU461" s="70"/>
      <c r="BV461" s="70"/>
      <c r="BW461" s="70"/>
      <c r="BX461" s="70"/>
      <c r="BY461" s="70"/>
      <c r="BZ461" s="70"/>
      <c r="CA461" s="70"/>
    </row>
    <row r="462" spans="1:79" s="84" customFormat="1">
      <c r="A462" s="67"/>
      <c r="B462" s="85"/>
      <c r="C462" s="86"/>
      <c r="D462" s="250"/>
      <c r="F462" s="70"/>
      <c r="G462" s="70"/>
      <c r="H462" s="70"/>
      <c r="I462" s="70"/>
      <c r="J462" s="70"/>
      <c r="K462" s="70"/>
      <c r="L462" s="70"/>
      <c r="M462" s="70"/>
      <c r="N462" s="70"/>
      <c r="O462" s="70"/>
      <c r="P462" s="70"/>
      <c r="Q462" s="70"/>
      <c r="R462" s="70"/>
      <c r="S462" s="70"/>
      <c r="T462" s="70"/>
      <c r="U462" s="70"/>
      <c r="V462" s="70"/>
      <c r="W462" s="70"/>
      <c r="X462" s="70"/>
      <c r="Y462" s="70"/>
      <c r="Z462" s="70"/>
      <c r="AA462" s="70"/>
      <c r="AB462" s="70"/>
      <c r="AC462" s="70"/>
      <c r="AD462" s="70"/>
      <c r="AE462" s="70"/>
      <c r="AF462" s="70"/>
      <c r="AG462" s="70"/>
      <c r="AH462" s="70"/>
      <c r="AI462" s="70"/>
      <c r="AJ462" s="70"/>
      <c r="AK462" s="70"/>
      <c r="AL462" s="70"/>
      <c r="AM462" s="70"/>
      <c r="AN462" s="70"/>
      <c r="AO462" s="70"/>
      <c r="AP462" s="70"/>
      <c r="AQ462" s="70"/>
      <c r="AR462" s="70"/>
      <c r="AS462" s="70"/>
      <c r="AT462" s="70"/>
      <c r="AU462" s="70"/>
      <c r="AV462" s="70"/>
      <c r="AW462" s="70"/>
      <c r="AX462" s="70"/>
      <c r="AY462" s="70"/>
      <c r="AZ462" s="70"/>
      <c r="BA462" s="70"/>
      <c r="BB462" s="70"/>
      <c r="BC462" s="70"/>
      <c r="BD462" s="70"/>
      <c r="BE462" s="70"/>
      <c r="BF462" s="70"/>
      <c r="BG462" s="70"/>
      <c r="BH462" s="70"/>
      <c r="BI462" s="70"/>
      <c r="BJ462" s="70"/>
      <c r="BK462" s="70"/>
      <c r="BL462" s="70"/>
      <c r="BM462" s="70"/>
      <c r="BN462" s="70"/>
      <c r="BO462" s="70"/>
      <c r="BP462" s="70"/>
      <c r="BQ462" s="70"/>
      <c r="BR462" s="70"/>
      <c r="BS462" s="70"/>
      <c r="BT462" s="70"/>
      <c r="BU462" s="70"/>
      <c r="BV462" s="70"/>
      <c r="BW462" s="70"/>
      <c r="BX462" s="70"/>
      <c r="BY462" s="70"/>
      <c r="BZ462" s="70"/>
      <c r="CA462" s="70"/>
    </row>
    <row r="463" spans="1:79" s="84" customFormat="1">
      <c r="A463" s="67"/>
      <c r="B463" s="85"/>
      <c r="C463" s="86"/>
      <c r="D463" s="250"/>
      <c r="F463" s="70"/>
      <c r="G463" s="70"/>
      <c r="H463" s="70"/>
      <c r="I463" s="70"/>
      <c r="J463" s="70"/>
      <c r="K463" s="70"/>
      <c r="L463" s="70"/>
      <c r="M463" s="70"/>
      <c r="N463" s="70"/>
      <c r="O463" s="70"/>
      <c r="P463" s="70"/>
      <c r="Q463" s="70"/>
      <c r="R463" s="70"/>
      <c r="S463" s="70"/>
      <c r="T463" s="70"/>
      <c r="U463" s="70"/>
      <c r="V463" s="70"/>
      <c r="W463" s="70"/>
      <c r="X463" s="70"/>
      <c r="Y463" s="70"/>
      <c r="Z463" s="70"/>
      <c r="AA463" s="70"/>
      <c r="AB463" s="70"/>
      <c r="AC463" s="70"/>
      <c r="AD463" s="70"/>
      <c r="AE463" s="70"/>
      <c r="AF463" s="70"/>
      <c r="AG463" s="70"/>
      <c r="AH463" s="70"/>
      <c r="AI463" s="70"/>
      <c r="AJ463" s="70"/>
      <c r="AK463" s="70"/>
      <c r="AL463" s="70"/>
      <c r="AM463" s="70"/>
      <c r="AN463" s="70"/>
      <c r="AO463" s="70"/>
      <c r="AP463" s="70"/>
      <c r="AQ463" s="70"/>
      <c r="AR463" s="70"/>
      <c r="AS463" s="70"/>
      <c r="AT463" s="70"/>
      <c r="AU463" s="70"/>
      <c r="AV463" s="70"/>
      <c r="AW463" s="70"/>
      <c r="AX463" s="70"/>
      <c r="AY463" s="70"/>
      <c r="AZ463" s="70"/>
      <c r="BA463" s="70"/>
      <c r="BB463" s="70"/>
      <c r="BC463" s="70"/>
      <c r="BD463" s="70"/>
      <c r="BE463" s="70"/>
      <c r="BF463" s="70"/>
      <c r="BG463" s="70"/>
      <c r="BH463" s="70"/>
      <c r="BI463" s="70"/>
      <c r="BJ463" s="70"/>
      <c r="BK463" s="70"/>
      <c r="BL463" s="70"/>
      <c r="BM463" s="70"/>
      <c r="BN463" s="70"/>
      <c r="BO463" s="70"/>
      <c r="BP463" s="70"/>
      <c r="BQ463" s="70"/>
      <c r="BR463" s="70"/>
      <c r="BS463" s="70"/>
      <c r="BT463" s="70"/>
      <c r="BU463" s="70"/>
      <c r="BV463" s="70"/>
      <c r="BW463" s="70"/>
      <c r="BX463" s="70"/>
      <c r="BY463" s="70"/>
      <c r="BZ463" s="70"/>
      <c r="CA463" s="70"/>
    </row>
    <row r="464" spans="1:79" s="84" customFormat="1">
      <c r="A464" s="67"/>
      <c r="B464" s="85"/>
      <c r="C464" s="86"/>
      <c r="D464" s="250"/>
      <c r="F464" s="70"/>
      <c r="G464" s="70"/>
      <c r="H464" s="70"/>
      <c r="I464" s="70"/>
      <c r="J464" s="70"/>
      <c r="K464" s="70"/>
      <c r="L464" s="70"/>
      <c r="M464" s="70"/>
      <c r="N464" s="70"/>
      <c r="O464" s="70"/>
      <c r="P464" s="70"/>
      <c r="Q464" s="70"/>
      <c r="R464" s="70"/>
      <c r="S464" s="70"/>
      <c r="T464" s="70"/>
      <c r="U464" s="70"/>
      <c r="V464" s="70"/>
      <c r="W464" s="70"/>
      <c r="X464" s="70"/>
      <c r="Y464" s="70"/>
      <c r="Z464" s="70"/>
      <c r="AA464" s="70"/>
      <c r="AB464" s="70"/>
      <c r="AC464" s="70"/>
      <c r="AD464" s="70"/>
      <c r="AE464" s="70"/>
      <c r="AF464" s="70"/>
      <c r="AG464" s="70"/>
      <c r="AH464" s="70"/>
      <c r="AI464" s="70"/>
      <c r="AJ464" s="70"/>
      <c r="AK464" s="70"/>
      <c r="AL464" s="70"/>
      <c r="AM464" s="70"/>
      <c r="AN464" s="70"/>
      <c r="AO464" s="70"/>
      <c r="AP464" s="70"/>
      <c r="AQ464" s="70"/>
      <c r="AR464" s="70"/>
      <c r="AS464" s="70"/>
      <c r="AT464" s="70"/>
      <c r="AU464" s="70"/>
      <c r="AV464" s="70"/>
      <c r="AW464" s="70"/>
      <c r="AX464" s="70"/>
      <c r="AY464" s="70"/>
      <c r="AZ464" s="70"/>
      <c r="BA464" s="70"/>
      <c r="BB464" s="70"/>
      <c r="BC464" s="70"/>
      <c r="BD464" s="70"/>
      <c r="BE464" s="70"/>
      <c r="BF464" s="70"/>
      <c r="BG464" s="70"/>
      <c r="BH464" s="70"/>
      <c r="BI464" s="70"/>
      <c r="BJ464" s="70"/>
      <c r="BK464" s="70"/>
      <c r="BL464" s="70"/>
      <c r="BM464" s="70"/>
      <c r="BN464" s="70"/>
      <c r="BO464" s="70"/>
      <c r="BP464" s="70"/>
      <c r="BQ464" s="70"/>
      <c r="BR464" s="70"/>
      <c r="BS464" s="70"/>
      <c r="BT464" s="70"/>
      <c r="BU464" s="70"/>
      <c r="BV464" s="70"/>
      <c r="BW464" s="70"/>
      <c r="BX464" s="70"/>
      <c r="BY464" s="70"/>
      <c r="BZ464" s="70"/>
      <c r="CA464" s="70"/>
    </row>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sheetData>
  <conditionalFormatting sqref="U3:CA3">
    <cfRule type="cellIs" dxfId="17" priority="4" operator="equal">
      <formula>"Post-Fcst"</formula>
    </cfRule>
    <cfRule type="cellIs" dxfId="16" priority="5" operator="equal">
      <formula>"Forecast"</formula>
    </cfRule>
    <cfRule type="cellIs" dxfId="15" priority="6" operator="equal">
      <formula>"Pre Fcst"</formula>
    </cfRule>
  </conditionalFormatting>
  <conditionalFormatting sqref="J3:T3">
    <cfRule type="cellIs" dxfId="14" priority="1" operator="equal">
      <formula>"Post-Fcst"</formula>
    </cfRule>
    <cfRule type="cellIs" dxfId="13" priority="2" operator="equal">
      <formula>"Forecast"</formula>
    </cfRule>
    <cfRule type="cellIs" dxfId="12" priority="3" operator="equal">
      <formula>"Pre Fcst"</formula>
    </cfRule>
  </conditionalFormatting>
  <pageMargins left="0.70866141732283472" right="0.70866141732283472" top="0.74803149606299213" bottom="0.74803149606299213" header="0.31496062992125984" footer="0.31496062992125984"/>
  <pageSetup paperSize="9" scale="61"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rowBreaks count="5" manualBreakCount="5">
    <brk id="63" max="16383" man="1"/>
    <brk id="120" max="16383" man="1"/>
    <brk id="177" max="16383" man="1"/>
    <brk id="234" max="16383" man="1"/>
    <brk id="291"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4BD1E-CAC8-4940-9570-12008210E99E}">
  <sheetPr>
    <tabColor rgb="FF98C561"/>
    <outlinePr summaryBelow="0" summaryRight="0"/>
    <pageSetUpPr fitToPage="1"/>
  </sheetPr>
  <dimension ref="A1:CA812"/>
  <sheetViews>
    <sheetView showGridLines="0" zoomScaleNormal="100" workbookViewId="0">
      <pane ySplit="5" topLeftCell="A54" activePane="bottomLeft" state="frozen"/>
      <selection pane="bottomLeft" activeCell="N57" sqref="N56:N57"/>
      <selection activeCell="A6" sqref="A6"/>
    </sheetView>
  </sheetViews>
  <sheetFormatPr defaultColWidth="0" defaultRowHeight="12.75" zeroHeight="1"/>
  <cols>
    <col min="1" max="1" width="1.625" style="67" customWidth="1"/>
    <col min="2" max="2" width="1.625" style="85" customWidth="1"/>
    <col min="3" max="3" width="1.625" style="86" customWidth="1"/>
    <col min="4" max="4" width="3.875" style="83" bestFit="1" customWidth="1"/>
    <col min="5" max="5" width="64.875" style="84" bestFit="1" customWidth="1"/>
    <col min="6" max="12" width="1.625" style="70" hidden="1" customWidth="1"/>
    <col min="13" max="18" width="9.625" style="70" customWidth="1"/>
    <col min="19" max="16384" width="9.625" style="70" hidden="1"/>
  </cols>
  <sheetData>
    <row r="1" spans="1:79" s="460" customFormat="1" ht="28.5">
      <c r="A1" s="142" t="s">
        <v>1361</v>
      </c>
      <c r="B1" s="454"/>
      <c r="C1" s="458"/>
      <c r="D1" s="454"/>
      <c r="E1" s="459"/>
      <c r="F1" s="454"/>
      <c r="G1" s="454"/>
      <c r="H1" s="454"/>
      <c r="I1" s="454"/>
      <c r="J1" s="454"/>
      <c r="K1" s="454"/>
      <c r="L1" s="454"/>
      <c r="M1" s="454"/>
      <c r="N1" s="454"/>
      <c r="O1" s="454"/>
      <c r="P1" s="454"/>
      <c r="Q1" s="457" t="str">
        <f>Inp!$F$10</f>
        <v>United Utilities</v>
      </c>
      <c r="R1" s="454"/>
      <c r="S1" s="454"/>
      <c r="T1" s="454"/>
    </row>
    <row r="2" spans="1:79" s="460" customFormat="1" ht="28.5">
      <c r="A2" s="142" t="str">
        <f xml:space="preserve"> "Update of the PR19 RCVs for publication in Spring " &amp; Inp!$F$17</f>
        <v>Update of the PR19 RCVs for publication in Spring 2022</v>
      </c>
      <c r="B2" s="454"/>
      <c r="C2" s="458"/>
      <c r="D2" s="454"/>
      <c r="E2" s="459"/>
      <c r="F2" s="454"/>
      <c r="G2" s="454"/>
      <c r="H2" s="454"/>
      <c r="I2" s="454"/>
      <c r="J2" s="454"/>
      <c r="K2" s="454"/>
      <c r="L2" s="454"/>
      <c r="M2" s="454"/>
      <c r="N2" s="454"/>
      <c r="O2" s="454"/>
      <c r="P2" s="454"/>
      <c r="Q2" s="457"/>
      <c r="R2" s="454"/>
      <c r="S2" s="454"/>
      <c r="T2" s="454"/>
    </row>
    <row r="3" spans="1:79" s="26" customFormat="1">
      <c r="A3" s="63" t="e">
        <f ca="1" xml:space="preserve"> RIGHT(CELL("filename", $A$1), LEN(CELL("filename", $A$1)) - SEARCH("]", CELL("filename", $A$1)))</f>
        <v>#VALUE!</v>
      </c>
      <c r="B3" s="58"/>
      <c r="C3" s="59"/>
      <c r="D3" s="60"/>
      <c r="E3" s="61"/>
      <c r="F3" s="61"/>
      <c r="G3" s="61"/>
      <c r="H3" s="9"/>
      <c r="I3" s="9"/>
      <c r="J3" s="64"/>
      <c r="K3" s="64"/>
      <c r="L3" s="64"/>
      <c r="M3" s="64"/>
      <c r="N3" s="64"/>
      <c r="O3" s="64"/>
      <c r="P3" s="64"/>
      <c r="Q3" s="64"/>
      <c r="R3" s="417"/>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60"/>
      <c r="E4" s="29"/>
      <c r="F4" s="29"/>
      <c r="G4" s="29"/>
      <c r="H4" s="20"/>
      <c r="I4" s="20"/>
      <c r="R4" s="418"/>
    </row>
    <row r="5" spans="1:79" s="66" customFormat="1">
      <c r="A5" s="63"/>
      <c r="B5" s="58"/>
      <c r="C5" s="59"/>
      <c r="D5" s="60"/>
      <c r="E5" s="29"/>
      <c r="F5" s="63"/>
      <c r="G5" s="63"/>
      <c r="H5" s="26"/>
      <c r="I5" s="27"/>
      <c r="J5" s="27"/>
      <c r="K5" s="27"/>
      <c r="L5" s="27"/>
      <c r="M5" s="27"/>
      <c r="N5" s="27"/>
      <c r="O5" s="27"/>
      <c r="P5" s="27"/>
      <c r="Q5" s="27"/>
      <c r="R5" s="419"/>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496" customFormat="1" ht="12">
      <c r="A6" s="483"/>
      <c r="B6" s="484"/>
      <c r="C6" s="485"/>
      <c r="D6" s="536"/>
      <c r="E6" s="537"/>
      <c r="R6" s="494"/>
    </row>
    <row r="7" spans="1:79" s="409" customFormat="1" ht="32.25">
      <c r="A7" s="408" t="s">
        <v>1427</v>
      </c>
      <c r="B7" s="408"/>
      <c r="C7" s="408"/>
      <c r="D7" s="408"/>
      <c r="E7" s="408"/>
      <c r="F7" s="408"/>
      <c r="G7" s="408"/>
      <c r="H7" s="408"/>
      <c r="I7" s="408"/>
      <c r="J7" s="408"/>
      <c r="K7" s="408"/>
      <c r="L7" s="408"/>
      <c r="M7" s="408"/>
      <c r="N7" s="408"/>
      <c r="O7" s="408"/>
      <c r="P7" s="408"/>
      <c r="Q7" s="408"/>
      <c r="R7" s="408"/>
      <c r="S7" s="408"/>
      <c r="T7" s="408"/>
    </row>
    <row r="8" spans="1:79" s="415" customFormat="1" ht="24.75">
      <c r="A8" s="410"/>
      <c r="B8" s="411" t="s">
        <v>749</v>
      </c>
      <c r="C8" s="412"/>
      <c r="D8" s="413"/>
      <c r="E8" s="414"/>
      <c r="R8" s="420"/>
    </row>
    <row r="9" spans="1:79" s="467" customFormat="1">
      <c r="A9" s="469"/>
      <c r="B9" s="470"/>
      <c r="C9" s="471"/>
      <c r="D9" s="461"/>
      <c r="E9" s="462"/>
      <c r="M9" s="463" t="s">
        <v>197</v>
      </c>
      <c r="N9" s="472" t="s">
        <v>198</v>
      </c>
      <c r="O9" s="463" t="s">
        <v>199</v>
      </c>
      <c r="P9" s="463" t="s">
        <v>200</v>
      </c>
      <c r="Q9" s="463" t="s">
        <v>201</v>
      </c>
      <c r="R9" s="473"/>
    </row>
    <row r="10" spans="1:79" s="487" customFormat="1" ht="12">
      <c r="A10" s="489"/>
      <c r="B10" s="561"/>
      <c r="C10" s="490"/>
      <c r="D10" s="464"/>
      <c r="E10" s="465" t="str">
        <f xml:space="preserve"> Update!E947</f>
        <v>Total: Opening RCV - nominal (year end prices)</v>
      </c>
      <c r="M10" s="626">
        <f xml:space="preserve"> Update!M947</f>
        <v>11777.153598239443</v>
      </c>
      <c r="N10" s="626">
        <f xml:space="preserve"> Update!N947</f>
        <v>11957.492241051355</v>
      </c>
      <c r="O10" s="626">
        <f xml:space="preserve"> Update!O947</f>
        <v>0</v>
      </c>
      <c r="P10" s="626">
        <f xml:space="preserve"> Update!P947</f>
        <v>0</v>
      </c>
      <c r="Q10" s="626">
        <f xml:space="preserve"> Update!Q947</f>
        <v>0</v>
      </c>
    </row>
    <row r="11" spans="1:79" s="487" customFormat="1" ht="12">
      <c r="A11" s="489"/>
      <c r="B11" s="561"/>
      <c r="C11" s="490"/>
      <c r="D11" s="464" t="s">
        <v>719</v>
      </c>
      <c r="E11" s="465" t="str">
        <f xml:space="preserve"> Update!E948</f>
        <v>Total: Indexation - nominal (year end prices)</v>
      </c>
      <c r="M11" s="626">
        <f xml:space="preserve"> Update!M948</f>
        <v>98.656827775103267</v>
      </c>
      <c r="N11" s="626">
        <f xml:space="preserve"> Update!N948</f>
        <v>568.71836903733674</v>
      </c>
      <c r="O11" s="626">
        <f xml:space="preserve"> Update!O948</f>
        <v>0</v>
      </c>
      <c r="P11" s="626">
        <f xml:space="preserve"> Update!P948</f>
        <v>0</v>
      </c>
      <c r="Q11" s="626">
        <f xml:space="preserve"> Update!Q948</f>
        <v>0</v>
      </c>
    </row>
    <row r="12" spans="1:79" s="487" customFormat="1" ht="12">
      <c r="A12" s="489"/>
      <c r="B12" s="561"/>
      <c r="C12" s="490"/>
      <c r="D12" s="464" t="s">
        <v>719</v>
      </c>
      <c r="E12" s="465" t="str">
        <f xml:space="preserve"> Update!E949</f>
        <v>Total: Non-PAYG totex additions - nominal (year end prices)</v>
      </c>
      <c r="M12" s="626">
        <f xml:space="preserve"> Update!M949</f>
        <v>425.09585491400844</v>
      </c>
      <c r="N12" s="626">
        <f xml:space="preserve"> Update!N949</f>
        <v>455.55776162527599</v>
      </c>
      <c r="O12" s="626">
        <f xml:space="preserve"> Update!O949</f>
        <v>0</v>
      </c>
      <c r="P12" s="626">
        <f xml:space="preserve"> Update!P949</f>
        <v>0</v>
      </c>
      <c r="Q12" s="626">
        <f xml:space="preserve"> Update!Q949</f>
        <v>0</v>
      </c>
    </row>
    <row r="13" spans="1:79" s="487" customFormat="1" ht="12">
      <c r="A13" s="489"/>
      <c r="B13" s="561"/>
      <c r="C13" s="490"/>
      <c r="D13" s="464" t="s">
        <v>631</v>
      </c>
      <c r="E13" s="465" t="str">
        <f xml:space="preserve"> Update!E950</f>
        <v>Total: RCV run-off - nominal (year end prices)</v>
      </c>
      <c r="M13" s="626">
        <f xml:space="preserve"> Update!M950</f>
        <v>619.51795436858367</v>
      </c>
      <c r="N13" s="626">
        <f xml:space="preserve"> Update!N950</f>
        <v>645.99053054724584</v>
      </c>
      <c r="O13" s="626">
        <f xml:space="preserve"> Update!O950</f>
        <v>0</v>
      </c>
      <c r="P13" s="626">
        <f xml:space="preserve"> Update!P950</f>
        <v>0</v>
      </c>
      <c r="Q13" s="626">
        <f xml:space="preserve"> Update!Q950</f>
        <v>0</v>
      </c>
    </row>
    <row r="14" spans="1:79" s="487" customFormat="1" ht="12">
      <c r="A14" s="489"/>
      <c r="B14" s="561"/>
      <c r="C14" s="490"/>
      <c r="D14" s="464" t="s">
        <v>631</v>
      </c>
      <c r="E14" s="465" t="str">
        <f xml:space="preserve"> Update!E951</f>
        <v>Total: Other adjustments - nominal (year end prices)</v>
      </c>
      <c r="M14" s="626">
        <f xml:space="preserve"> Update!M951</f>
        <v>0</v>
      </c>
      <c r="N14" s="626">
        <f xml:space="preserve"> Update!N951</f>
        <v>0</v>
      </c>
      <c r="O14" s="626">
        <f xml:space="preserve"> Update!O951</f>
        <v>0</v>
      </c>
      <c r="P14" s="626">
        <f xml:space="preserve"> Update!P951</f>
        <v>0</v>
      </c>
      <c r="Q14" s="626">
        <f xml:space="preserve"> Update!Q951</f>
        <v>0</v>
      </c>
    </row>
    <row r="15" spans="1:79" s="487" customFormat="1" ht="12">
      <c r="A15" s="489"/>
      <c r="B15" s="561"/>
      <c r="C15" s="490"/>
      <c r="D15" s="464"/>
      <c r="E15" s="465" t="str">
        <f xml:space="preserve"> Update!E952</f>
        <v>Total: Closing RCV - nominal (year end prices)</v>
      </c>
      <c r="M15" s="626">
        <f xml:space="preserve"> Update!M952</f>
        <v>11681.388326559965</v>
      </c>
      <c r="N15" s="626">
        <f xml:space="preserve"> Update!N952</f>
        <v>12335.77784116672</v>
      </c>
      <c r="O15" s="626">
        <f xml:space="preserve"> Update!O952</f>
        <v>0</v>
      </c>
      <c r="P15" s="626">
        <f xml:space="preserve"> Update!P952</f>
        <v>0</v>
      </c>
      <c r="Q15" s="626">
        <f xml:space="preserve"> Update!Q952</f>
        <v>0</v>
      </c>
    </row>
    <row r="16" spans="1:79" s="481" customFormat="1" ht="12">
      <c r="A16" s="474"/>
      <c r="B16" s="475"/>
      <c r="C16" s="476"/>
      <c r="D16" s="534"/>
      <c r="E16" s="535"/>
      <c r="R16" s="466"/>
    </row>
    <row r="17" spans="1:79" s="415" customFormat="1" ht="24.75">
      <c r="A17" s="410"/>
      <c r="B17" s="411" t="s">
        <v>1428</v>
      </c>
      <c r="C17" s="412"/>
      <c r="D17" s="413"/>
      <c r="E17" s="414"/>
      <c r="R17" s="420"/>
    </row>
    <row r="18" spans="1:79" s="467" customFormat="1">
      <c r="A18" s="469"/>
      <c r="B18" s="470"/>
      <c r="C18" s="471"/>
      <c r="D18" s="461"/>
      <c r="E18" s="462"/>
      <c r="M18" s="463" t="s">
        <v>197</v>
      </c>
      <c r="N18" s="472" t="s">
        <v>198</v>
      </c>
      <c r="O18" s="463" t="s">
        <v>199</v>
      </c>
      <c r="P18" s="463" t="s">
        <v>200</v>
      </c>
      <c r="Q18" s="463" t="s">
        <v>201</v>
      </c>
      <c r="R18" s="473"/>
    </row>
    <row r="19" spans="1:79" s="468" customFormat="1" ht="12">
      <c r="A19" s="483"/>
      <c r="B19" s="484"/>
      <c r="C19" s="485"/>
      <c r="D19" s="477"/>
      <c r="E19" s="495" t="str">
        <f xml:space="preserve"> Update!E140</f>
        <v>Total Opening RCV - WR - nominal (year end prices)</v>
      </c>
      <c r="M19" s="488">
        <f xml:space="preserve"> Update!M140</f>
        <v>624.32094780891794</v>
      </c>
      <c r="N19" s="488">
        <f xml:space="preserve"> Update!N140</f>
        <v>634.29042289156644</v>
      </c>
      <c r="O19" s="488">
        <f xml:space="preserve"> Update!O140</f>
        <v>0</v>
      </c>
      <c r="P19" s="488">
        <f xml:space="preserve"> Update!P140</f>
        <v>0</v>
      </c>
      <c r="Q19" s="488">
        <f xml:space="preserve"> Update!Q140</f>
        <v>0</v>
      </c>
      <c r="R19" s="487"/>
    </row>
    <row r="20" spans="1:79" s="487" customFormat="1" ht="12">
      <c r="A20" s="489"/>
      <c r="B20" s="561"/>
      <c r="C20" s="490"/>
      <c r="D20" s="464" t="s">
        <v>719</v>
      </c>
      <c r="E20" s="465" t="str">
        <f xml:space="preserve"> Update!E141</f>
        <v>Total Indexation - WR - nominal (year end prices)</v>
      </c>
      <c r="M20" s="626">
        <f xml:space="preserve"> Update!M141</f>
        <v>5.2299160158343607</v>
      </c>
      <c r="N20" s="626">
        <f xml:space="preserve"> Update!N141</f>
        <v>30.258689567791588</v>
      </c>
      <c r="O20" s="626">
        <f xml:space="preserve"> Update!O141</f>
        <v>0</v>
      </c>
      <c r="P20" s="626">
        <f xml:space="preserve"> Update!P141</f>
        <v>0</v>
      </c>
      <c r="Q20" s="626">
        <f xml:space="preserve"> Update!Q141</f>
        <v>0</v>
      </c>
    </row>
    <row r="21" spans="1:79" s="487" customFormat="1" ht="12">
      <c r="A21" s="489"/>
      <c r="B21" s="561"/>
      <c r="C21" s="490"/>
      <c r="D21" s="464" t="s">
        <v>719</v>
      </c>
      <c r="E21" s="465" t="str">
        <f xml:space="preserve"> Update!E142</f>
        <v>Total Non-PAYG totex additions - WR - nominal (year end prices)</v>
      </c>
      <c r="M21" s="626">
        <f xml:space="preserve"> Update!M142</f>
        <v>13.175949727622564</v>
      </c>
      <c r="N21" s="626">
        <f xml:space="preserve"> Update!N142</f>
        <v>15.739703610025822</v>
      </c>
      <c r="O21" s="626">
        <f xml:space="preserve"> Update!O142</f>
        <v>0</v>
      </c>
      <c r="P21" s="626">
        <f xml:space="preserve"> Update!P142</f>
        <v>0</v>
      </c>
      <c r="Q21" s="626">
        <f xml:space="preserve"> Update!Q142</f>
        <v>0</v>
      </c>
    </row>
    <row r="22" spans="1:79" s="487" customFormat="1" ht="12">
      <c r="A22" s="489"/>
      <c r="B22" s="561"/>
      <c r="C22" s="490"/>
      <c r="D22" s="464" t="s">
        <v>631</v>
      </c>
      <c r="E22" s="465" t="str">
        <f xml:space="preserve"> Update!E143</f>
        <v>Total RCV run-off - WR - nominal (year end prices)</v>
      </c>
      <c r="M22" s="626">
        <f xml:space="preserve"> Update!M143</f>
        <v>23.088546738413903</v>
      </c>
      <c r="N22" s="626">
        <f xml:space="preserve"> Update!N143</f>
        <v>24.709487006890672</v>
      </c>
      <c r="O22" s="626">
        <f xml:space="preserve"> Update!O143</f>
        <v>0</v>
      </c>
      <c r="P22" s="626">
        <f xml:space="preserve"> Update!P143</f>
        <v>0</v>
      </c>
      <c r="Q22" s="626">
        <f xml:space="preserve"> Update!Q143</f>
        <v>0</v>
      </c>
    </row>
    <row r="23" spans="1:79" s="487" customFormat="1" ht="12">
      <c r="A23" s="489"/>
      <c r="B23" s="561"/>
      <c r="C23" s="490"/>
      <c r="D23" s="464" t="s">
        <v>631</v>
      </c>
      <c r="E23" s="465" t="str">
        <f xml:space="preserve"> Update!E144</f>
        <v>Total Other adjustments - WR - nominal (year end prices)</v>
      </c>
      <c r="M23" s="626">
        <f xml:space="preserve"> Update!M144</f>
        <v>0</v>
      </c>
      <c r="N23" s="626">
        <f xml:space="preserve"> Update!N144</f>
        <v>0</v>
      </c>
      <c r="O23" s="626">
        <f xml:space="preserve"> Update!O144</f>
        <v>0</v>
      </c>
      <c r="P23" s="626">
        <f xml:space="preserve"> Update!P144</f>
        <v>0</v>
      </c>
      <c r="Q23" s="626">
        <f xml:space="preserve"> Update!Q144</f>
        <v>0</v>
      </c>
    </row>
    <row r="24" spans="1:79" s="468" customFormat="1" ht="12">
      <c r="A24" s="483"/>
      <c r="B24" s="484"/>
      <c r="C24" s="485"/>
      <c r="D24" s="477"/>
      <c r="E24" s="478" t="str">
        <f xml:space="preserve"> Update!E145</f>
        <v>Total Closing RCV - WR - nominal (year end prices)</v>
      </c>
      <c r="M24" s="488">
        <f xml:space="preserve"> Update!M145</f>
        <v>619.63826681396154</v>
      </c>
      <c r="N24" s="488">
        <f xml:space="preserve"> Update!N145</f>
        <v>655.57932906249323</v>
      </c>
      <c r="O24" s="488">
        <f xml:space="preserve"> Update!O145</f>
        <v>0</v>
      </c>
      <c r="P24" s="488">
        <f xml:space="preserve"> Update!P145</f>
        <v>0</v>
      </c>
      <c r="Q24" s="488">
        <f xml:space="preserve"> Update!Q145</f>
        <v>0</v>
      </c>
      <c r="R24" s="487"/>
    </row>
    <row r="25" spans="1:79" s="545" customFormat="1" ht="12">
      <c r="A25" s="538"/>
      <c r="B25" s="539"/>
      <c r="C25" s="540"/>
      <c r="D25" s="541"/>
      <c r="E25" s="535"/>
      <c r="F25" s="542"/>
      <c r="G25" s="542"/>
      <c r="H25" s="542"/>
      <c r="I25" s="543"/>
      <c r="J25" s="543"/>
      <c r="K25" s="543"/>
      <c r="L25" s="543"/>
      <c r="M25" s="543"/>
      <c r="N25" s="543"/>
      <c r="O25" s="543"/>
      <c r="P25" s="543"/>
      <c r="Q25" s="543"/>
      <c r="R25" s="544"/>
      <c r="S25" s="543"/>
      <c r="T25" s="543"/>
      <c r="U25" s="543"/>
      <c r="V25" s="543"/>
      <c r="W25" s="543"/>
      <c r="X25" s="543"/>
      <c r="Y25" s="543"/>
      <c r="Z25" s="543"/>
      <c r="AA25" s="543"/>
      <c r="AB25" s="543"/>
      <c r="AC25" s="543"/>
      <c r="AD25" s="543"/>
      <c r="AE25" s="543"/>
      <c r="AF25" s="543"/>
      <c r="AG25" s="543"/>
      <c r="AH25" s="543"/>
      <c r="AI25" s="543"/>
      <c r="AJ25" s="543"/>
      <c r="AK25" s="543"/>
      <c r="AL25" s="543"/>
      <c r="AM25" s="543"/>
      <c r="AN25" s="543"/>
      <c r="AO25" s="543"/>
      <c r="AP25" s="543"/>
      <c r="AQ25" s="543"/>
      <c r="AR25" s="543"/>
      <c r="AS25" s="543"/>
      <c r="AT25" s="543"/>
      <c r="AU25" s="543"/>
      <c r="AV25" s="543"/>
      <c r="AW25" s="543"/>
      <c r="AX25" s="543"/>
      <c r="AY25" s="543"/>
      <c r="AZ25" s="543"/>
      <c r="BA25" s="543"/>
      <c r="BB25" s="543"/>
      <c r="BC25" s="543"/>
      <c r="BD25" s="543"/>
      <c r="BE25" s="543"/>
      <c r="BF25" s="543"/>
      <c r="BG25" s="543"/>
      <c r="BH25" s="543"/>
      <c r="BI25" s="543"/>
      <c r="BJ25" s="543"/>
      <c r="BK25" s="543"/>
      <c r="BL25" s="543"/>
      <c r="BM25" s="543"/>
      <c r="BN25" s="543"/>
      <c r="BO25" s="543"/>
      <c r="BP25" s="543"/>
      <c r="BQ25" s="543"/>
      <c r="BR25" s="543"/>
      <c r="BS25" s="543"/>
      <c r="BT25" s="543"/>
      <c r="BU25" s="543"/>
      <c r="BV25" s="543"/>
      <c r="BW25" s="543"/>
      <c r="BX25" s="543"/>
      <c r="BY25" s="543"/>
      <c r="BZ25" s="543"/>
      <c r="CA25" s="543"/>
    </row>
    <row r="26" spans="1:79" s="415" customFormat="1" ht="24.75">
      <c r="A26" s="410"/>
      <c r="B26" s="411" t="s">
        <v>1322</v>
      </c>
      <c r="C26" s="412"/>
      <c r="D26" s="413"/>
      <c r="E26" s="414"/>
      <c r="R26" s="420"/>
    </row>
    <row r="27" spans="1:79" s="467" customFormat="1">
      <c r="A27" s="469"/>
      <c r="B27" s="470"/>
      <c r="C27" s="471"/>
      <c r="D27" s="461"/>
      <c r="E27" s="462"/>
      <c r="M27" s="463" t="s">
        <v>197</v>
      </c>
      <c r="N27" s="472" t="s">
        <v>198</v>
      </c>
      <c r="O27" s="463" t="s">
        <v>199</v>
      </c>
      <c r="P27" s="463" t="s">
        <v>200</v>
      </c>
      <c r="Q27" s="463" t="s">
        <v>201</v>
      </c>
      <c r="R27" s="473"/>
    </row>
    <row r="28" spans="1:79" s="487" customFormat="1" ht="12">
      <c r="A28" s="489"/>
      <c r="B28" s="561"/>
      <c r="C28" s="490"/>
      <c r="D28" s="464"/>
      <c r="E28" s="465" t="str">
        <f xml:space="preserve"> Update!E320</f>
        <v>Total Opening RCV - WN - nominal (year end prices)</v>
      </c>
      <c r="M28" s="626">
        <f xml:space="preserve"> Update!M320</f>
        <v>3538.4046898964343</v>
      </c>
      <c r="N28" s="626">
        <f xml:space="preserve"> Update!N320</f>
        <v>3609.9998213483941</v>
      </c>
      <c r="O28" s="626">
        <f xml:space="preserve"> Update!O320</f>
        <v>0</v>
      </c>
      <c r="P28" s="626">
        <f xml:space="preserve"> Update!P320</f>
        <v>0</v>
      </c>
      <c r="Q28" s="626">
        <f xml:space="preserve"> Update!Q320</f>
        <v>0</v>
      </c>
    </row>
    <row r="29" spans="1:79" s="487" customFormat="1" ht="12">
      <c r="A29" s="489"/>
      <c r="B29" s="561"/>
      <c r="C29" s="490"/>
      <c r="D29" s="464" t="s">
        <v>719</v>
      </c>
      <c r="E29" s="465" t="str">
        <f xml:space="preserve"> Update!E321</f>
        <v>Total Indexation - WN - nominal (year end prices)</v>
      </c>
      <c r="M29" s="626">
        <f xml:space="preserve"> Update!M321</f>
        <v>29.64109953884909</v>
      </c>
      <c r="N29" s="626">
        <f xml:space="preserve"> Update!N321</f>
        <v>171.45213018162752</v>
      </c>
      <c r="O29" s="626">
        <f xml:space="preserve"> Update!O321</f>
        <v>0</v>
      </c>
      <c r="P29" s="626">
        <f xml:space="preserve"> Update!P321</f>
        <v>0</v>
      </c>
      <c r="Q29" s="626">
        <f xml:space="preserve"> Update!Q321</f>
        <v>0</v>
      </c>
    </row>
    <row r="30" spans="1:79" s="487" customFormat="1" ht="12">
      <c r="A30" s="489"/>
      <c r="B30" s="561"/>
      <c r="C30" s="490"/>
      <c r="D30" s="464" t="s">
        <v>719</v>
      </c>
      <c r="E30" s="465" t="str">
        <f xml:space="preserve"> Update!E322</f>
        <v>Total Non-PAYG totex additions - WN - nominal (year end prices)</v>
      </c>
      <c r="M30" s="626">
        <f xml:space="preserve"> Update!M322</f>
        <v>153.47036761060335</v>
      </c>
      <c r="N30" s="626">
        <f xml:space="preserve"> Update!N322</f>
        <v>142.52630495462273</v>
      </c>
      <c r="O30" s="626">
        <f xml:space="preserve"> Update!O322</f>
        <v>0</v>
      </c>
      <c r="P30" s="626">
        <f xml:space="preserve"> Update!P322</f>
        <v>0</v>
      </c>
      <c r="Q30" s="626">
        <f xml:space="preserve"> Update!Q322</f>
        <v>0</v>
      </c>
    </row>
    <row r="31" spans="1:79" s="487" customFormat="1" ht="12">
      <c r="A31" s="489"/>
      <c r="B31" s="561"/>
      <c r="C31" s="490"/>
      <c r="D31" s="464" t="s">
        <v>631</v>
      </c>
      <c r="E31" s="465" t="str">
        <f xml:space="preserve"> Update!E323</f>
        <v>Total RCV run-off - WN - nominal (year end prices)</v>
      </c>
      <c r="M31" s="626">
        <f xml:space="preserve"> Update!M323</f>
        <v>194.85636168900325</v>
      </c>
      <c r="N31" s="626">
        <f xml:space="preserve"> Update!N323</f>
        <v>207.36155735235931</v>
      </c>
      <c r="O31" s="626">
        <f xml:space="preserve"> Update!O323</f>
        <v>0</v>
      </c>
      <c r="P31" s="626">
        <f xml:space="preserve"> Update!P323</f>
        <v>0</v>
      </c>
      <c r="Q31" s="626">
        <f xml:space="preserve"> Update!Q323</f>
        <v>0</v>
      </c>
    </row>
    <row r="32" spans="1:79" s="487" customFormat="1" ht="12">
      <c r="A32" s="489"/>
      <c r="B32" s="561"/>
      <c r="C32" s="490"/>
      <c r="D32" s="464" t="s">
        <v>631</v>
      </c>
      <c r="E32" s="465" t="str">
        <f xml:space="preserve"> Update!E324</f>
        <v>Total Other adjustments - WN - nominal (year end prices)</v>
      </c>
      <c r="M32" s="626">
        <f xml:space="preserve"> Update!M324</f>
        <v>0</v>
      </c>
      <c r="N32" s="626">
        <f xml:space="preserve"> Update!N324</f>
        <v>0</v>
      </c>
      <c r="O32" s="626">
        <f xml:space="preserve"> Update!O324</f>
        <v>0</v>
      </c>
      <c r="P32" s="626">
        <f xml:space="preserve"> Update!P324</f>
        <v>0</v>
      </c>
      <c r="Q32" s="626">
        <f xml:space="preserve"> Update!Q324</f>
        <v>0</v>
      </c>
    </row>
    <row r="33" spans="1:79" s="487" customFormat="1" ht="12">
      <c r="A33" s="489"/>
      <c r="B33" s="561"/>
      <c r="C33" s="490"/>
      <c r="D33" s="464"/>
      <c r="E33" s="465" t="str">
        <f xml:space="preserve"> Update!E325</f>
        <v>Total Closing RCV - WN - nominal (year end prices)</v>
      </c>
      <c r="M33" s="626">
        <f xml:space="preserve"> Update!M325</f>
        <v>3526.6597953568807</v>
      </c>
      <c r="N33" s="626">
        <f xml:space="preserve"> Update!N325</f>
        <v>3716.6166991322848</v>
      </c>
      <c r="O33" s="626">
        <f xml:space="preserve"> Update!O325</f>
        <v>0</v>
      </c>
      <c r="P33" s="626">
        <f xml:space="preserve"> Update!P325</f>
        <v>0</v>
      </c>
      <c r="Q33" s="626">
        <f xml:space="preserve"> Update!Q325</f>
        <v>0</v>
      </c>
    </row>
    <row r="34" spans="1:79" s="545" customFormat="1" ht="12">
      <c r="A34" s="538"/>
      <c r="B34" s="539"/>
      <c r="C34" s="540"/>
      <c r="D34" s="541"/>
      <c r="E34" s="535"/>
      <c r="F34" s="542"/>
      <c r="G34" s="542"/>
      <c r="H34" s="542"/>
      <c r="I34" s="543"/>
      <c r="J34" s="543"/>
      <c r="K34" s="543"/>
      <c r="L34" s="543"/>
      <c r="M34" s="543"/>
      <c r="N34" s="543"/>
      <c r="O34" s="543"/>
      <c r="P34" s="543"/>
      <c r="Q34" s="543"/>
      <c r="R34" s="544"/>
      <c r="S34" s="543"/>
      <c r="T34" s="543"/>
      <c r="U34" s="543"/>
      <c r="V34" s="543"/>
      <c r="W34" s="543"/>
      <c r="X34" s="543"/>
      <c r="Y34" s="543"/>
      <c r="Z34" s="543"/>
      <c r="AA34" s="543"/>
      <c r="AB34" s="543"/>
      <c r="AC34" s="543"/>
      <c r="AD34" s="543"/>
      <c r="AE34" s="543"/>
      <c r="AF34" s="543"/>
      <c r="AG34" s="543"/>
      <c r="AH34" s="543"/>
      <c r="AI34" s="543"/>
      <c r="AJ34" s="543"/>
      <c r="AK34" s="543"/>
      <c r="AL34" s="543"/>
      <c r="AM34" s="543"/>
      <c r="AN34" s="543"/>
      <c r="AO34" s="543"/>
      <c r="AP34" s="543"/>
      <c r="AQ34" s="543"/>
      <c r="AR34" s="543"/>
      <c r="AS34" s="543"/>
      <c r="AT34" s="543"/>
      <c r="AU34" s="543"/>
      <c r="AV34" s="543"/>
      <c r="AW34" s="543"/>
      <c r="AX34" s="543"/>
      <c r="AY34" s="543"/>
      <c r="AZ34" s="543"/>
      <c r="BA34" s="543"/>
      <c r="BB34" s="543"/>
      <c r="BC34" s="543"/>
      <c r="BD34" s="543"/>
      <c r="BE34" s="543"/>
      <c r="BF34" s="543"/>
      <c r="BG34" s="543"/>
      <c r="BH34" s="543"/>
      <c r="BI34" s="543"/>
      <c r="BJ34" s="543"/>
      <c r="BK34" s="543"/>
      <c r="BL34" s="543"/>
      <c r="BM34" s="543"/>
      <c r="BN34" s="543"/>
      <c r="BO34" s="543"/>
      <c r="BP34" s="543"/>
      <c r="BQ34" s="543"/>
      <c r="BR34" s="543"/>
      <c r="BS34" s="543"/>
      <c r="BT34" s="543"/>
      <c r="BU34" s="543"/>
      <c r="BV34" s="543"/>
      <c r="BW34" s="543"/>
      <c r="BX34" s="543"/>
      <c r="BY34" s="543"/>
      <c r="BZ34" s="543"/>
      <c r="CA34" s="543"/>
    </row>
    <row r="35" spans="1:79" s="415" customFormat="1" ht="24.75">
      <c r="A35" s="410"/>
      <c r="B35" s="411" t="s">
        <v>1332</v>
      </c>
      <c r="C35" s="412"/>
      <c r="D35" s="413"/>
      <c r="E35" s="414"/>
      <c r="R35" s="420"/>
    </row>
    <row r="36" spans="1:79" s="467" customFormat="1">
      <c r="A36" s="469"/>
      <c r="B36" s="470"/>
      <c r="C36" s="471"/>
      <c r="D36" s="461"/>
      <c r="E36" s="462"/>
      <c r="M36" s="463" t="s">
        <v>197</v>
      </c>
      <c r="N36" s="472" t="s">
        <v>198</v>
      </c>
      <c r="O36" s="463" t="s">
        <v>199</v>
      </c>
      <c r="P36" s="463" t="s">
        <v>200</v>
      </c>
      <c r="Q36" s="463" t="s">
        <v>201</v>
      </c>
      <c r="R36" s="473"/>
    </row>
    <row r="37" spans="1:79" s="487" customFormat="1" ht="12">
      <c r="A37" s="489"/>
      <c r="B37" s="561"/>
      <c r="C37" s="490"/>
      <c r="D37" s="464"/>
      <c r="E37" s="465" t="str">
        <f xml:space="preserve"> Update!E500</f>
        <v>Total Opening RCV - WWN - nominal (year end prices)</v>
      </c>
      <c r="M37" s="626">
        <f xml:space="preserve"> Update!M500</f>
        <v>7157.6931723414818</v>
      </c>
      <c r="N37" s="626">
        <f xml:space="preserve"> Update!N500</f>
        <v>7246.3959491885389</v>
      </c>
      <c r="O37" s="626">
        <f xml:space="preserve"> Update!O500</f>
        <v>0</v>
      </c>
      <c r="P37" s="626">
        <f xml:space="preserve"> Update!P500</f>
        <v>0</v>
      </c>
      <c r="Q37" s="626">
        <f xml:space="preserve"> Update!Q500</f>
        <v>0</v>
      </c>
    </row>
    <row r="38" spans="1:79" s="487" customFormat="1" ht="12">
      <c r="A38" s="489"/>
      <c r="B38" s="561"/>
      <c r="C38" s="490"/>
      <c r="D38" s="464" t="s">
        <v>719</v>
      </c>
      <c r="E38" s="465" t="str">
        <f xml:space="preserve"> Update!E501</f>
        <v>Total Indexation - WWN - nominal (year end prices)</v>
      </c>
      <c r="M38" s="626">
        <f xml:space="preserve"> Update!M501</f>
        <v>59.959759943717529</v>
      </c>
      <c r="N38" s="626">
        <f xml:space="preserve"> Update!N501</f>
        <v>344.99401455691753</v>
      </c>
      <c r="O38" s="626">
        <f xml:space="preserve"> Update!O501</f>
        <v>0</v>
      </c>
      <c r="P38" s="626">
        <f xml:space="preserve"> Update!P501</f>
        <v>0</v>
      </c>
      <c r="Q38" s="626">
        <f xml:space="preserve"> Update!Q501</f>
        <v>0</v>
      </c>
    </row>
    <row r="39" spans="1:79" s="487" customFormat="1" ht="12">
      <c r="A39" s="489"/>
      <c r="B39" s="561"/>
      <c r="C39" s="490"/>
      <c r="D39" s="464" t="s">
        <v>719</v>
      </c>
      <c r="E39" s="465" t="str">
        <f xml:space="preserve"> Update!E502</f>
        <v>Total Non-PAYG totex additions - WWN - nominal (year end prices)</v>
      </c>
      <c r="M39" s="626">
        <f xml:space="preserve"> Update!M502</f>
        <v>222.00514280390652</v>
      </c>
      <c r="N39" s="626">
        <f xml:space="preserve"> Update!N502</f>
        <v>255.75006755738369</v>
      </c>
      <c r="O39" s="626">
        <f xml:space="preserve"> Update!O502</f>
        <v>0</v>
      </c>
      <c r="P39" s="626">
        <f xml:space="preserve"> Update!P502</f>
        <v>0</v>
      </c>
      <c r="Q39" s="626">
        <f xml:space="preserve"> Update!Q502</f>
        <v>0</v>
      </c>
    </row>
    <row r="40" spans="1:79" s="487" customFormat="1" ht="12">
      <c r="A40" s="489"/>
      <c r="B40" s="561"/>
      <c r="C40" s="490"/>
      <c r="D40" s="464" t="s">
        <v>631</v>
      </c>
      <c r="E40" s="465" t="str">
        <f xml:space="preserve"> Update!E503</f>
        <v>Total RCV run-off - WWN - nominal (year end prices)</v>
      </c>
      <c r="M40" s="626">
        <f xml:space="preserve"> Update!M503</f>
        <v>360.60777097280567</v>
      </c>
      <c r="N40" s="626">
        <f xml:space="preserve"> Update!N503</f>
        <v>369.0294780023404</v>
      </c>
      <c r="O40" s="626">
        <f xml:space="preserve"> Update!O503</f>
        <v>0</v>
      </c>
      <c r="P40" s="626">
        <f xml:space="preserve"> Update!P503</f>
        <v>0</v>
      </c>
      <c r="Q40" s="626">
        <f xml:space="preserve"> Update!Q503</f>
        <v>0</v>
      </c>
    </row>
    <row r="41" spans="1:79" s="487" customFormat="1" ht="12">
      <c r="A41" s="489"/>
      <c r="B41" s="561"/>
      <c r="C41" s="490"/>
      <c r="D41" s="464" t="s">
        <v>631</v>
      </c>
      <c r="E41" s="465" t="str">
        <f xml:space="preserve"> Update!E504</f>
        <v>Total Other adjustments - WWN - nominal (year end prices)</v>
      </c>
      <c r="M41" s="626">
        <f xml:space="preserve"> Update!M504</f>
        <v>0</v>
      </c>
      <c r="N41" s="626">
        <f xml:space="preserve"> Update!N504</f>
        <v>0</v>
      </c>
      <c r="O41" s="626">
        <f xml:space="preserve"> Update!O504</f>
        <v>0</v>
      </c>
      <c r="P41" s="626">
        <f xml:space="preserve"> Update!P504</f>
        <v>0</v>
      </c>
      <c r="Q41" s="626">
        <f xml:space="preserve"> Update!Q504</f>
        <v>0</v>
      </c>
    </row>
    <row r="42" spans="1:79" s="468" customFormat="1" ht="12">
      <c r="A42" s="483"/>
      <c r="B42" s="484"/>
      <c r="C42" s="485"/>
      <c r="D42" s="477"/>
      <c r="E42" s="478" t="str">
        <f xml:space="preserve"> Update!E505</f>
        <v>Total Closing RCV - WWN - nominal (year end prices)</v>
      </c>
      <c r="M42" s="488">
        <f xml:space="preserve"> Update!M505</f>
        <v>7079.0503041162965</v>
      </c>
      <c r="N42" s="488">
        <f xml:space="preserve"> Update!N505</f>
        <v>7478.1105533004984</v>
      </c>
      <c r="O42" s="488">
        <f xml:space="preserve"> Update!O505</f>
        <v>0</v>
      </c>
      <c r="P42" s="488">
        <f xml:space="preserve"> Update!P505</f>
        <v>0</v>
      </c>
      <c r="Q42" s="488">
        <f xml:space="preserve"> Update!Q505</f>
        <v>0</v>
      </c>
      <c r="R42" s="487"/>
    </row>
    <row r="43" spans="1:79" s="560" customFormat="1" ht="12">
      <c r="A43" s="554"/>
      <c r="B43" s="555"/>
      <c r="C43" s="556"/>
      <c r="D43" s="557"/>
      <c r="E43" s="558"/>
      <c r="F43" s="508"/>
      <c r="G43" s="508"/>
      <c r="H43" s="508"/>
      <c r="I43" s="508"/>
      <c r="J43" s="508"/>
      <c r="K43" s="508"/>
      <c r="L43" s="508"/>
      <c r="M43" s="508"/>
      <c r="N43" s="508"/>
      <c r="O43" s="508"/>
      <c r="P43" s="508"/>
      <c r="Q43" s="508"/>
      <c r="R43" s="559"/>
      <c r="S43" s="508"/>
      <c r="T43" s="508"/>
    </row>
    <row r="44" spans="1:79" s="415" customFormat="1" ht="24.75">
      <c r="A44" s="410"/>
      <c r="B44" s="411" t="s">
        <v>1342</v>
      </c>
      <c r="C44" s="412"/>
      <c r="D44" s="413"/>
      <c r="E44" s="414"/>
      <c r="R44" s="420"/>
    </row>
    <row r="45" spans="1:79" s="467" customFormat="1">
      <c r="A45" s="469"/>
      <c r="B45" s="470"/>
      <c r="C45" s="471"/>
      <c r="D45" s="461"/>
      <c r="E45" s="462"/>
      <c r="M45" s="463" t="s">
        <v>197</v>
      </c>
      <c r="N45" s="472" t="s">
        <v>198</v>
      </c>
      <c r="O45" s="463" t="s">
        <v>199</v>
      </c>
      <c r="P45" s="463" t="s">
        <v>200</v>
      </c>
      <c r="Q45" s="463" t="s">
        <v>201</v>
      </c>
      <c r="R45" s="473"/>
    </row>
    <row r="46" spans="1:79" s="487" customFormat="1" ht="12">
      <c r="A46" s="489"/>
      <c r="B46" s="561"/>
      <c r="C46" s="490"/>
      <c r="D46" s="464"/>
      <c r="E46" s="465" t="str">
        <f xml:space="preserve"> Update!E680</f>
        <v>Total Opening RCV - BR - nominal (year end prices)</v>
      </c>
      <c r="M46" s="626">
        <f xml:space="preserve"> Update!M680</f>
        <v>456.73478819260896</v>
      </c>
      <c r="N46" s="626">
        <f xml:space="preserve"> Update!N680</f>
        <v>466.80604762285583</v>
      </c>
      <c r="O46" s="626">
        <f xml:space="preserve"> Update!O680</f>
        <v>0</v>
      </c>
      <c r="P46" s="626">
        <f xml:space="preserve"> Update!P680</f>
        <v>0</v>
      </c>
      <c r="Q46" s="626">
        <f xml:space="preserve"> Update!Q680</f>
        <v>0</v>
      </c>
    </row>
    <row r="47" spans="1:79" s="487" customFormat="1" ht="12">
      <c r="A47" s="489"/>
      <c r="B47" s="561"/>
      <c r="C47" s="490"/>
      <c r="D47" s="464" t="s">
        <v>719</v>
      </c>
      <c r="E47" s="465" t="str">
        <f xml:space="preserve"> Update!E681</f>
        <v>Total Indexation - BR - nominal (year end prices)</v>
      </c>
      <c r="M47" s="626">
        <f xml:space="preserve"> Update!M681</f>
        <v>3.8260522767022804</v>
      </c>
      <c r="N47" s="626">
        <f xml:space="preserve"> Update!N681</f>
        <v>22.01353473100022</v>
      </c>
      <c r="O47" s="626">
        <f xml:space="preserve"> Update!O681</f>
        <v>0</v>
      </c>
      <c r="P47" s="626">
        <f xml:space="preserve"> Update!P681</f>
        <v>0</v>
      </c>
      <c r="Q47" s="626">
        <f xml:space="preserve"> Update!Q681</f>
        <v>0</v>
      </c>
    </row>
    <row r="48" spans="1:79" s="487" customFormat="1" ht="12">
      <c r="A48" s="489"/>
      <c r="B48" s="561"/>
      <c r="C48" s="490"/>
      <c r="D48" s="464" t="s">
        <v>719</v>
      </c>
      <c r="E48" s="465" t="str">
        <f xml:space="preserve"> Update!E682</f>
        <v>Total Non-PAYG totex additions - BR - nominal (year end prices)</v>
      </c>
      <c r="M48" s="626">
        <f xml:space="preserve"> Update!M682</f>
        <v>36.444394771875984</v>
      </c>
      <c r="N48" s="626">
        <f xml:space="preserve"> Update!N682</f>
        <v>41.54168550324372</v>
      </c>
      <c r="O48" s="626">
        <f xml:space="preserve"> Update!O682</f>
        <v>0</v>
      </c>
      <c r="P48" s="626">
        <f xml:space="preserve"> Update!P682</f>
        <v>0</v>
      </c>
      <c r="Q48" s="626">
        <f xml:space="preserve"> Update!Q682</f>
        <v>0</v>
      </c>
    </row>
    <row r="49" spans="1:18" s="487" customFormat="1" ht="12">
      <c r="A49" s="489"/>
      <c r="B49" s="561"/>
      <c r="C49" s="490"/>
      <c r="D49" s="464" t="s">
        <v>631</v>
      </c>
      <c r="E49" s="465" t="str">
        <f xml:space="preserve"> Update!E683</f>
        <v>Total RCV run-off - BR - nominal (year end prices)</v>
      </c>
      <c r="M49" s="626">
        <f xml:space="preserve"> Update!M683</f>
        <v>40.965274968360845</v>
      </c>
      <c r="N49" s="626">
        <f xml:space="preserve"> Update!N683</f>
        <v>44.890008185655553</v>
      </c>
      <c r="O49" s="626">
        <f xml:space="preserve"> Update!O683</f>
        <v>0</v>
      </c>
      <c r="P49" s="626">
        <f xml:space="preserve"> Update!P683</f>
        <v>0</v>
      </c>
      <c r="Q49" s="626">
        <f xml:space="preserve"> Update!Q683</f>
        <v>0</v>
      </c>
    </row>
    <row r="50" spans="1:18" s="487" customFormat="1" ht="12">
      <c r="A50" s="489"/>
      <c r="B50" s="561"/>
      <c r="C50" s="490"/>
      <c r="D50" s="464" t="s">
        <v>631</v>
      </c>
      <c r="E50" s="465" t="str">
        <f xml:space="preserve"> Update!E684</f>
        <v>Total Other adjustments - BR - nominal (year end prices)</v>
      </c>
      <c r="M50" s="626">
        <f xml:space="preserve"> Update!M684</f>
        <v>0</v>
      </c>
      <c r="N50" s="626">
        <f xml:space="preserve"> Update!N684</f>
        <v>0</v>
      </c>
      <c r="O50" s="626">
        <f xml:space="preserve"> Update!O684</f>
        <v>0</v>
      </c>
      <c r="P50" s="626">
        <f xml:space="preserve"> Update!P684</f>
        <v>0</v>
      </c>
      <c r="Q50" s="626">
        <f xml:space="preserve"> Update!Q684</f>
        <v>0</v>
      </c>
    </row>
    <row r="51" spans="1:18" s="468" customFormat="1" ht="12">
      <c r="A51" s="483"/>
      <c r="B51" s="484"/>
      <c r="C51" s="485"/>
      <c r="D51" s="477"/>
      <c r="E51" s="478" t="str">
        <f xml:space="preserve"> Update!E685</f>
        <v>Total Closing RCV - BR - nominal (year end prices)</v>
      </c>
      <c r="M51" s="488">
        <f xml:space="preserve"> Update!M685</f>
        <v>456.03996027282602</v>
      </c>
      <c r="N51" s="488">
        <f xml:space="preserve"> Update!N685</f>
        <v>485.47125967144422</v>
      </c>
      <c r="O51" s="488">
        <f xml:space="preserve"> Update!O685</f>
        <v>0</v>
      </c>
      <c r="P51" s="488">
        <f xml:space="preserve"> Update!P685</f>
        <v>0</v>
      </c>
      <c r="Q51" s="488">
        <f xml:space="preserve"> Update!Q685</f>
        <v>0</v>
      </c>
      <c r="R51" s="487"/>
    </row>
    <row r="52" spans="1:18" s="481" customFormat="1" ht="12">
      <c r="A52" s="474"/>
      <c r="B52" s="475"/>
      <c r="C52" s="476"/>
      <c r="D52" s="534"/>
      <c r="E52" s="535"/>
      <c r="R52" s="466"/>
    </row>
    <row r="53" spans="1:18" s="415" customFormat="1" ht="24.75">
      <c r="A53" s="410"/>
      <c r="B53" s="411" t="s">
        <v>1352</v>
      </c>
      <c r="C53" s="412"/>
      <c r="D53" s="413"/>
      <c r="E53" s="414"/>
      <c r="R53" s="420"/>
    </row>
    <row r="54" spans="1:18" s="467" customFormat="1">
      <c r="A54" s="469"/>
      <c r="B54" s="470"/>
      <c r="C54" s="471"/>
      <c r="D54" s="461"/>
      <c r="E54" s="462"/>
      <c r="M54" s="463" t="s">
        <v>197</v>
      </c>
      <c r="N54" s="472" t="s">
        <v>198</v>
      </c>
      <c r="O54" s="463" t="s">
        <v>199</v>
      </c>
      <c r="P54" s="463" t="s">
        <v>200</v>
      </c>
      <c r="Q54" s="463" t="s">
        <v>201</v>
      </c>
      <c r="R54" s="473"/>
    </row>
    <row r="55" spans="1:18" s="487" customFormat="1" ht="12">
      <c r="A55" s="489"/>
      <c r="B55" s="561"/>
      <c r="C55" s="490"/>
      <c r="D55" s="464"/>
      <c r="E55" s="465" t="str">
        <f xml:space="preserve"> Update!E860</f>
        <v>Total Opening RCV - DMMY - nominal (year end prices)</v>
      </c>
      <c r="M55" s="626">
        <f xml:space="preserve"> Update!M860</f>
        <v>0</v>
      </c>
      <c r="N55" s="626">
        <f xml:space="preserve"> Update!N860</f>
        <v>0</v>
      </c>
      <c r="O55" s="626">
        <f xml:space="preserve"> Update!O860</f>
        <v>0</v>
      </c>
      <c r="P55" s="626">
        <f xml:space="preserve"> Update!P860</f>
        <v>0</v>
      </c>
      <c r="Q55" s="626">
        <f xml:space="preserve"> Update!Q860</f>
        <v>0</v>
      </c>
    </row>
    <row r="56" spans="1:18" s="487" customFormat="1" ht="12">
      <c r="A56" s="489"/>
      <c r="B56" s="561"/>
      <c r="C56" s="490"/>
      <c r="D56" s="464" t="s">
        <v>719</v>
      </c>
      <c r="E56" s="465" t="str">
        <f xml:space="preserve"> Update!E861</f>
        <v>Total Indexation - DMMY - nominal (year end prices)</v>
      </c>
      <c r="M56" s="626">
        <f xml:space="preserve"> Update!M861</f>
        <v>0</v>
      </c>
      <c r="N56" s="626">
        <f xml:space="preserve"> Update!N861</f>
        <v>0</v>
      </c>
      <c r="O56" s="626">
        <f xml:space="preserve"> Update!O861</f>
        <v>0</v>
      </c>
      <c r="P56" s="626">
        <f xml:space="preserve"> Update!P861</f>
        <v>0</v>
      </c>
      <c r="Q56" s="626">
        <f xml:space="preserve"> Update!Q861</f>
        <v>0</v>
      </c>
    </row>
    <row r="57" spans="1:18" s="487" customFormat="1" ht="12">
      <c r="A57" s="489"/>
      <c r="B57" s="561"/>
      <c r="C57" s="490"/>
      <c r="D57" s="464" t="s">
        <v>719</v>
      </c>
      <c r="E57" s="465" t="str">
        <f xml:space="preserve"> Update!E862</f>
        <v>Total Non-PAYG totex additions - DMMY - nominal (year end prices)</v>
      </c>
      <c r="M57" s="626">
        <f xml:space="preserve"> Update!M862</f>
        <v>0</v>
      </c>
      <c r="N57" s="626">
        <f xml:space="preserve"> Update!N862</f>
        <v>0</v>
      </c>
      <c r="O57" s="626">
        <f xml:space="preserve"> Update!O862</f>
        <v>0</v>
      </c>
      <c r="P57" s="626">
        <f xml:space="preserve"> Update!P862</f>
        <v>0</v>
      </c>
      <c r="Q57" s="626">
        <f xml:space="preserve"> Update!Q862</f>
        <v>0</v>
      </c>
    </row>
    <row r="58" spans="1:18" s="487" customFormat="1" ht="12">
      <c r="A58" s="489"/>
      <c r="B58" s="561"/>
      <c r="C58" s="490"/>
      <c r="D58" s="464" t="s">
        <v>631</v>
      </c>
      <c r="E58" s="465" t="str">
        <f xml:space="preserve"> Update!E863</f>
        <v>Total RCV run-off - DMMY - nominal (year end prices)</v>
      </c>
      <c r="M58" s="626">
        <f xml:space="preserve"> Update!M863</f>
        <v>0</v>
      </c>
      <c r="N58" s="626">
        <f xml:space="preserve"> Update!N863</f>
        <v>0</v>
      </c>
      <c r="O58" s="626">
        <f xml:space="preserve"> Update!O863</f>
        <v>0</v>
      </c>
      <c r="P58" s="626">
        <f xml:space="preserve"> Update!P863</f>
        <v>0</v>
      </c>
      <c r="Q58" s="626">
        <f xml:space="preserve"> Update!Q863</f>
        <v>0</v>
      </c>
    </row>
    <row r="59" spans="1:18" s="487" customFormat="1" ht="12">
      <c r="A59" s="489"/>
      <c r="B59" s="561"/>
      <c r="C59" s="490"/>
      <c r="D59" s="464" t="s">
        <v>631</v>
      </c>
      <c r="E59" s="465" t="str">
        <f xml:space="preserve"> Update!E864</f>
        <v>Total Other adjustments - DMMY - nominal (year end prices)</v>
      </c>
      <c r="M59" s="626">
        <f xml:space="preserve"> Update!M864</f>
        <v>0</v>
      </c>
      <c r="N59" s="626">
        <f xml:space="preserve"> Update!N864</f>
        <v>0</v>
      </c>
      <c r="O59" s="626">
        <f xml:space="preserve"> Update!O864</f>
        <v>0</v>
      </c>
      <c r="P59" s="626">
        <f xml:space="preserve"> Update!P864</f>
        <v>0</v>
      </c>
      <c r="Q59" s="626">
        <f xml:space="preserve"> Update!Q864</f>
        <v>0</v>
      </c>
    </row>
    <row r="60" spans="1:18" s="468" customFormat="1" ht="12">
      <c r="A60" s="483"/>
      <c r="B60" s="484"/>
      <c r="C60" s="485"/>
      <c r="D60" s="477"/>
      <c r="E60" s="478" t="str">
        <f xml:space="preserve"> Update!E865</f>
        <v>Total Closing RCV - DMMY - nominal (year end prices)</v>
      </c>
      <c r="M60" s="488">
        <f xml:space="preserve"> Update!M865</f>
        <v>0</v>
      </c>
      <c r="N60" s="488">
        <f xml:space="preserve"> Update!N865</f>
        <v>0</v>
      </c>
      <c r="O60" s="488">
        <f xml:space="preserve"> Update!O865</f>
        <v>0</v>
      </c>
      <c r="P60" s="488">
        <f xml:space="preserve"> Update!P865</f>
        <v>0</v>
      </c>
      <c r="Q60" s="488">
        <f xml:space="preserve"> Update!Q865</f>
        <v>0</v>
      </c>
      <c r="R60" s="487"/>
    </row>
    <row r="61" spans="1:18" s="481" customFormat="1" ht="12">
      <c r="A61" s="474"/>
      <c r="B61" s="475"/>
      <c r="C61" s="476"/>
      <c r="D61" s="534"/>
      <c r="E61" s="535"/>
      <c r="R61" s="466"/>
    </row>
    <row r="62" spans="1:18" s="481" customFormat="1" ht="12">
      <c r="A62" s="474"/>
      <c r="B62" s="475"/>
      <c r="C62" s="476"/>
      <c r="D62" s="534"/>
      <c r="E62" s="535"/>
      <c r="R62" s="466"/>
    </row>
    <row r="63" spans="1:18" s="415" customFormat="1" ht="24.75">
      <c r="A63" s="410"/>
      <c r="B63" s="411" t="s">
        <v>1307</v>
      </c>
      <c r="C63" s="412"/>
      <c r="D63" s="413"/>
      <c r="E63" s="414"/>
      <c r="R63" s="420"/>
    </row>
    <row r="64" spans="1:18" s="467" customFormat="1">
      <c r="A64" s="469"/>
      <c r="B64" s="470"/>
      <c r="C64" s="471"/>
      <c r="D64" s="461"/>
      <c r="E64" s="462"/>
      <c r="M64" s="463" t="s">
        <v>197</v>
      </c>
      <c r="N64" s="472" t="s">
        <v>198</v>
      </c>
      <c r="O64" s="463" t="s">
        <v>199</v>
      </c>
      <c r="P64" s="463" t="s">
        <v>200</v>
      </c>
      <c r="Q64" s="463" t="s">
        <v>201</v>
      </c>
      <c r="R64" s="473"/>
    </row>
    <row r="65" spans="1:18" s="468" customFormat="1" ht="12">
      <c r="A65" s="483"/>
      <c r="B65" s="484"/>
      <c r="C65" s="485"/>
      <c r="D65" s="477"/>
      <c r="E65" s="478" t="s">
        <v>1275</v>
      </c>
      <c r="F65" s="486"/>
      <c r="G65" s="486"/>
      <c r="H65" s="486"/>
      <c r="I65" s="486"/>
      <c r="J65" s="486"/>
      <c r="K65" s="486"/>
      <c r="L65" s="486"/>
      <c r="M65" s="480">
        <f xml:space="preserve"> Update!M954</f>
        <v>5741.5644564649119</v>
      </c>
      <c r="N65" s="480">
        <f xml:space="preserve"> Update!N954</f>
        <v>5732.9053305169646</v>
      </c>
      <c r="O65" s="480">
        <f xml:space="preserve"> Update!O954</f>
        <v>0</v>
      </c>
      <c r="P65" s="480">
        <f xml:space="preserve"> Update!P954</f>
        <v>0</v>
      </c>
      <c r="Q65" s="480">
        <f xml:space="preserve"> Update!Q954</f>
        <v>0</v>
      </c>
      <c r="R65" s="487"/>
    </row>
    <row r="66" spans="1:18" s="468" customFormat="1" ht="12">
      <c r="A66" s="483"/>
      <c r="B66" s="484"/>
      <c r="C66" s="485"/>
      <c r="D66" s="477"/>
      <c r="E66" s="478" t="s">
        <v>1276</v>
      </c>
      <c r="F66" s="486"/>
      <c r="G66" s="486"/>
      <c r="H66" s="486"/>
      <c r="I66" s="486"/>
      <c r="J66" s="486"/>
      <c r="K66" s="486"/>
      <c r="L66" s="486"/>
      <c r="M66" s="480">
        <f xml:space="preserve"> Update!M955</f>
        <v>5767.2375566642941</v>
      </c>
      <c r="N66" s="480">
        <f xml:space="preserve"> Update!N955</f>
        <v>5703.8761824399253</v>
      </c>
      <c r="O66" s="480">
        <f xml:space="preserve"> Update!O955</f>
        <v>0</v>
      </c>
      <c r="P66" s="480">
        <f xml:space="preserve"> Update!P955</f>
        <v>0</v>
      </c>
      <c r="Q66" s="480">
        <f xml:space="preserve"> Update!Q955</f>
        <v>0</v>
      </c>
      <c r="R66" s="487"/>
    </row>
    <row r="67" spans="1:18" s="468" customFormat="1" ht="12">
      <c r="A67" s="483"/>
      <c r="B67" s="484"/>
      <c r="C67" s="485"/>
      <c r="D67" s="477"/>
      <c r="E67" s="478" t="s">
        <v>1277</v>
      </c>
      <c r="F67" s="486"/>
      <c r="G67" s="486"/>
      <c r="H67" s="486"/>
      <c r="I67" s="486"/>
      <c r="J67" s="486"/>
      <c r="K67" s="486"/>
      <c r="L67" s="486"/>
      <c r="M67" s="480">
        <f xml:space="preserve"> Update!M956</f>
        <v>206.2695178438276</v>
      </c>
      <c r="N67" s="480">
        <f xml:space="preserve"> Update!N956</f>
        <v>633.1981450309861</v>
      </c>
      <c r="O67" s="480">
        <f xml:space="preserve"> Update!O956</f>
        <v>0</v>
      </c>
      <c r="P67" s="480">
        <f xml:space="preserve"> Update!P956</f>
        <v>0</v>
      </c>
      <c r="Q67" s="480">
        <f xml:space="preserve"> Update!Q956</f>
        <v>0</v>
      </c>
      <c r="R67" s="487"/>
    </row>
    <row r="68" spans="1:18" s="468" customFormat="1" ht="12">
      <c r="A68" s="483"/>
      <c r="B68" s="484"/>
      <c r="C68" s="485"/>
      <c r="D68" s="477"/>
      <c r="E68" s="478" t="s">
        <v>1278</v>
      </c>
      <c r="F68" s="486"/>
      <c r="G68" s="486"/>
      <c r="H68" s="486"/>
      <c r="I68" s="486"/>
      <c r="J68" s="486"/>
      <c r="K68" s="486"/>
      <c r="L68" s="486"/>
      <c r="M68" s="480">
        <f xml:space="preserve"> Update!M957</f>
        <v>11715.071530973035</v>
      </c>
      <c r="N68" s="480">
        <f xml:space="preserve"> Update!N957</f>
        <v>12069.979657987877</v>
      </c>
      <c r="O68" s="480">
        <f xml:space="preserve"> Update!O957</f>
        <v>0</v>
      </c>
      <c r="P68" s="480">
        <f xml:space="preserve"> Update!P957</f>
        <v>0</v>
      </c>
      <c r="Q68" s="480">
        <f xml:space="preserve"> Update!Q957</f>
        <v>0</v>
      </c>
      <c r="R68" s="487"/>
    </row>
    <row r="69" spans="1:18" s="481" customFormat="1" ht="12">
      <c r="A69" s="474"/>
      <c r="B69" s="475"/>
      <c r="C69" s="476"/>
      <c r="D69" s="534"/>
      <c r="E69" s="535"/>
      <c r="R69" s="466"/>
    </row>
    <row r="70" spans="1:18" s="496" customFormat="1" ht="12">
      <c r="A70" s="483"/>
      <c r="B70" s="484"/>
      <c r="C70" s="485"/>
      <c r="D70" s="536"/>
      <c r="E70" s="537"/>
      <c r="R70" s="494"/>
    </row>
    <row r="71" spans="1:18" s="415" customFormat="1" ht="24.75">
      <c r="A71" s="410"/>
      <c r="B71" s="411" t="s">
        <v>1308</v>
      </c>
      <c r="C71" s="412"/>
      <c r="D71" s="413"/>
      <c r="E71" s="414"/>
      <c r="R71" s="420"/>
    </row>
    <row r="72" spans="1:18" s="467" customFormat="1">
      <c r="A72" s="469"/>
      <c r="B72" s="470"/>
      <c r="C72" s="471"/>
      <c r="D72" s="461"/>
      <c r="E72" s="462"/>
      <c r="M72" s="463" t="s">
        <v>197</v>
      </c>
      <c r="N72" s="472" t="s">
        <v>198</v>
      </c>
      <c r="O72" s="463" t="s">
        <v>199</v>
      </c>
      <c r="P72" s="463" t="s">
        <v>200</v>
      </c>
      <c r="Q72" s="463" t="s">
        <v>201</v>
      </c>
      <c r="R72" s="473"/>
    </row>
    <row r="73" spans="1:18" s="494" customFormat="1" ht="12">
      <c r="A73" s="489"/>
      <c r="B73" s="484"/>
      <c r="C73" s="490"/>
      <c r="D73" s="464"/>
      <c r="E73" s="465" t="s">
        <v>600</v>
      </c>
      <c r="F73" s="491"/>
      <c r="G73" s="491"/>
      <c r="H73" s="491"/>
      <c r="I73" s="491"/>
      <c r="J73" s="492"/>
      <c r="K73" s="492"/>
      <c r="L73" s="492"/>
      <c r="M73" s="493">
        <f xml:space="preserve"> Inp!M$206</f>
        <v>0.4</v>
      </c>
      <c r="N73" s="493">
        <f xml:space="preserve"> Inp!N$206</f>
        <v>0.4</v>
      </c>
      <c r="O73" s="493">
        <f xml:space="preserve"> Inp!O$206</f>
        <v>0.4</v>
      </c>
      <c r="P73" s="493">
        <f xml:space="preserve"> Inp!P$206</f>
        <v>0.4</v>
      </c>
      <c r="Q73" s="493">
        <f xml:space="preserve"> Inp!Q$206</f>
        <v>0.4</v>
      </c>
    </row>
    <row r="74" spans="1:18" s="496" customFormat="1" ht="12">
      <c r="A74" s="483"/>
      <c r="B74" s="484"/>
      <c r="C74" s="485"/>
      <c r="D74" s="477"/>
      <c r="E74" s="495" t="s">
        <v>1291</v>
      </c>
      <c r="F74" s="486"/>
      <c r="G74" s="486"/>
      <c r="H74" s="486"/>
      <c r="I74" s="486"/>
      <c r="J74" s="486"/>
      <c r="K74" s="486"/>
      <c r="L74" s="486"/>
      <c r="M74" s="565">
        <f xml:space="preserve"> Update!M994</f>
        <v>4475.9393436599321</v>
      </c>
      <c r="N74" s="480">
        <f xml:space="preserve"> Update!N994</f>
        <v>4448.1262885751103</v>
      </c>
      <c r="O74" s="480">
        <f xml:space="preserve"> Update!O994</f>
        <v>0</v>
      </c>
      <c r="P74" s="480">
        <f xml:space="preserve"> Update!P994</f>
        <v>0</v>
      </c>
      <c r="Q74" s="480">
        <f xml:space="preserve"> Update!Q994</f>
        <v>0</v>
      </c>
      <c r="R74" s="494"/>
    </row>
    <row r="75" spans="1:18" s="481" customFormat="1" ht="12">
      <c r="A75" s="474"/>
      <c r="B75" s="475"/>
      <c r="C75" s="476"/>
      <c r="D75" s="534"/>
      <c r="E75" s="535"/>
      <c r="R75" s="466"/>
    </row>
    <row r="76" spans="1:18" s="496" customFormat="1" ht="12">
      <c r="A76" s="483"/>
      <c r="B76" s="484"/>
      <c r="C76" s="485"/>
      <c r="D76" s="536"/>
      <c r="E76" s="537"/>
      <c r="F76" s="537"/>
      <c r="G76" s="537"/>
      <c r="H76" s="537"/>
      <c r="I76" s="537"/>
      <c r="J76" s="537"/>
      <c r="K76" s="537"/>
      <c r="L76" s="537"/>
      <c r="M76" s="537"/>
      <c r="N76" s="537"/>
      <c r="O76" s="537"/>
      <c r="P76" s="537"/>
      <c r="Q76" s="537"/>
      <c r="R76" s="494"/>
    </row>
    <row r="77" spans="1:18" s="415" customFormat="1" ht="24.75">
      <c r="A77" s="410"/>
      <c r="B77" s="411" t="s">
        <v>1309</v>
      </c>
      <c r="C77" s="412"/>
      <c r="D77" s="413"/>
      <c r="E77" s="414"/>
      <c r="R77" s="420"/>
    </row>
    <row r="78" spans="1:18" s="467" customFormat="1">
      <c r="A78" s="469"/>
      <c r="B78" s="470"/>
      <c r="C78" s="471"/>
      <c r="D78" s="461"/>
      <c r="E78" s="462"/>
      <c r="M78" s="463" t="s">
        <v>197</v>
      </c>
      <c r="N78" s="472" t="s">
        <v>198</v>
      </c>
      <c r="O78" s="463" t="s">
        <v>199</v>
      </c>
      <c r="P78" s="463" t="s">
        <v>200</v>
      </c>
      <c r="Q78" s="463" t="s">
        <v>201</v>
      </c>
      <c r="R78" s="473"/>
    </row>
    <row r="79" spans="1:18" s="494" customFormat="1" ht="12">
      <c r="A79" s="489"/>
      <c r="B79" s="484"/>
      <c r="C79" s="490"/>
      <c r="D79" s="464"/>
      <c r="E79" s="465" t="s">
        <v>605</v>
      </c>
      <c r="F79" s="491"/>
      <c r="G79" s="491"/>
      <c r="H79" s="491"/>
      <c r="I79" s="491"/>
      <c r="J79" s="492"/>
      <c r="K79" s="492"/>
      <c r="L79" s="492"/>
      <c r="M79" s="493">
        <f xml:space="preserve"> Inp!M$214</f>
        <v>0.33494999999999997</v>
      </c>
      <c r="N79" s="493">
        <f xml:space="preserve"> Inp!N$214</f>
        <v>0</v>
      </c>
      <c r="O79" s="493">
        <f xml:space="preserve"> Inp!O$214</f>
        <v>0</v>
      </c>
      <c r="P79" s="493">
        <f xml:space="preserve"> Inp!P$214</f>
        <v>0</v>
      </c>
      <c r="Q79" s="493">
        <f xml:space="preserve"> Inp!Q$214</f>
        <v>0</v>
      </c>
    </row>
    <row r="80" spans="1:18" s="496" customFormat="1" ht="12">
      <c r="A80" s="483"/>
      <c r="B80" s="484"/>
      <c r="C80" s="485"/>
      <c r="D80" s="477"/>
      <c r="E80" s="478" t="s">
        <v>1295</v>
      </c>
      <c r="F80" s="486"/>
      <c r="G80" s="486"/>
      <c r="H80" s="486"/>
      <c r="I80" s="486"/>
      <c r="J80" s="486"/>
      <c r="K80" s="486"/>
      <c r="L80" s="486"/>
      <c r="M80" s="565">
        <f xml:space="preserve"> Update!M1014</f>
        <v>3748.0397078972351</v>
      </c>
      <c r="N80" s="480">
        <f xml:space="preserve"> Update!N1014</f>
        <v>0</v>
      </c>
      <c r="O80" s="480">
        <f xml:space="preserve"> Update!O1014</f>
        <v>0</v>
      </c>
      <c r="P80" s="480">
        <f xml:space="preserve"> Update!P1014</f>
        <v>0</v>
      </c>
      <c r="Q80" s="480">
        <f xml:space="preserve"> Update!Q1014</f>
        <v>0</v>
      </c>
      <c r="R80" s="494"/>
    </row>
    <row r="81" spans="1:79" s="481" customFormat="1" ht="12">
      <c r="A81" s="474"/>
      <c r="B81" s="475"/>
      <c r="C81" s="476"/>
      <c r="D81" s="534"/>
      <c r="E81" s="535"/>
      <c r="R81" s="466"/>
    </row>
    <row r="82" spans="1:79" s="496" customFormat="1" ht="12">
      <c r="A82" s="483"/>
      <c r="B82" s="484"/>
      <c r="C82" s="485"/>
      <c r="D82" s="536"/>
      <c r="E82" s="537"/>
      <c r="F82" s="537"/>
      <c r="G82" s="537"/>
      <c r="H82" s="537"/>
      <c r="I82" s="537"/>
      <c r="J82" s="537"/>
      <c r="K82" s="537"/>
      <c r="L82" s="537"/>
      <c r="M82" s="537"/>
      <c r="N82" s="537"/>
      <c r="O82" s="537"/>
      <c r="P82" s="537"/>
      <c r="Q82" s="537"/>
      <c r="R82" s="494"/>
    </row>
    <row r="83" spans="1:79" s="420" customFormat="1" ht="24.75">
      <c r="A83" s="630"/>
      <c r="B83" s="411" t="s">
        <v>1310</v>
      </c>
      <c r="C83" s="631"/>
      <c r="D83" s="632"/>
      <c r="E83" s="633"/>
    </row>
    <row r="84" spans="1:79" s="473" customFormat="1">
      <c r="A84" s="564"/>
      <c r="B84" s="470"/>
      <c r="C84" s="530"/>
      <c r="D84" s="634"/>
      <c r="E84" s="635"/>
      <c r="M84" s="636" t="s">
        <v>197</v>
      </c>
      <c r="N84" s="637" t="s">
        <v>198</v>
      </c>
      <c r="O84" s="636" t="s">
        <v>199</v>
      </c>
      <c r="P84" s="636" t="s">
        <v>200</v>
      </c>
      <c r="Q84" s="636" t="s">
        <v>201</v>
      </c>
    </row>
    <row r="85" spans="1:79" s="494" customFormat="1" ht="12">
      <c r="A85" s="489"/>
      <c r="B85" s="561"/>
      <c r="C85" s="490"/>
      <c r="D85" s="464"/>
      <c r="E85" s="465" t="str">
        <f xml:space="preserve"> Update!E$1033</f>
        <v>Total: Annual RCV indexation</v>
      </c>
      <c r="F85" s="638"/>
      <c r="G85" s="638"/>
      <c r="H85" s="638"/>
      <c r="I85" s="638"/>
      <c r="J85" s="638"/>
      <c r="K85" s="638"/>
      <c r="L85" s="638"/>
      <c r="M85" s="493">
        <f xml:space="preserve"> Update!M$1033</f>
        <v>1.0470923567005519E-2</v>
      </c>
      <c r="N85" s="493">
        <f xml:space="preserve"> Update!N$1033</f>
        <v>6.759425040028999E-2</v>
      </c>
      <c r="O85" s="493">
        <f xml:space="preserve"> Update!O$1033</f>
        <v>0</v>
      </c>
      <c r="P85" s="493">
        <f xml:space="preserve"> Update!P$1033</f>
        <v>0</v>
      </c>
      <c r="Q85" s="493">
        <f xml:space="preserve"> Update!Q$1033</f>
        <v>0</v>
      </c>
    </row>
    <row r="86" spans="1:79" s="496" customFormat="1" ht="12">
      <c r="A86" s="483"/>
      <c r="B86" s="484"/>
      <c r="C86" s="485"/>
      <c r="D86" s="536"/>
      <c r="E86" s="537"/>
      <c r="R86" s="494"/>
    </row>
    <row r="87" spans="1:79" s="496" customFormat="1" ht="12">
      <c r="A87" s="483"/>
      <c r="B87" s="484"/>
      <c r="C87" s="485"/>
      <c r="D87" s="536"/>
      <c r="E87" s="537"/>
      <c r="R87" s="494"/>
    </row>
    <row r="88" spans="1:79">
      <c r="A88" s="51" t="s">
        <v>88</v>
      </c>
      <c r="B88" s="51"/>
      <c r="C88" s="51"/>
      <c r="D88" s="363"/>
      <c r="E88" s="51"/>
      <c r="F88" s="51"/>
      <c r="G88" s="51"/>
      <c r="H88" s="51"/>
      <c r="I88" s="51"/>
      <c r="J88" s="51"/>
      <c r="K88" s="51"/>
      <c r="L88" s="51"/>
      <c r="M88" s="51"/>
      <c r="N88" s="51"/>
      <c r="O88" s="51"/>
      <c r="P88" s="51"/>
      <c r="Q88" s="51"/>
    </row>
    <row r="89" spans="1:79">
      <c r="D89" s="250"/>
    </row>
    <row r="90" spans="1:79">
      <c r="D90" s="250"/>
    </row>
    <row r="91" spans="1:79">
      <c r="D91" s="250"/>
    </row>
    <row r="92" spans="1:79">
      <c r="D92" s="250"/>
    </row>
    <row r="93" spans="1:79">
      <c r="D93" s="250"/>
    </row>
    <row r="94" spans="1:79">
      <c r="D94" s="250"/>
    </row>
    <row r="95" spans="1:79">
      <c r="D95" s="250"/>
    </row>
    <row r="96" spans="1:79" s="84" customFormat="1">
      <c r="A96" s="67"/>
      <c r="B96" s="85"/>
      <c r="C96" s="86"/>
      <c r="D96" s="250"/>
      <c r="F96" s="70"/>
      <c r="G96" s="70"/>
      <c r="H96" s="70"/>
      <c r="I96" s="70"/>
      <c r="J96" s="70"/>
      <c r="K96" s="70"/>
      <c r="L96" s="70"/>
      <c r="M96" s="70"/>
      <c r="N96" s="70"/>
      <c r="O96" s="70"/>
      <c r="P96" s="70"/>
      <c r="Q96" s="70"/>
      <c r="R96" s="70"/>
      <c r="S96" s="70"/>
      <c r="T96" s="70"/>
      <c r="U96" s="70"/>
      <c r="V96" s="70"/>
      <c r="W96" s="70"/>
      <c r="X96" s="70"/>
      <c r="Y96" s="70"/>
      <c r="Z96" s="70"/>
      <c r="AA96" s="70"/>
      <c r="AB96" s="70"/>
      <c r="AC96" s="70"/>
      <c r="AD96" s="70"/>
      <c r="AE96" s="70"/>
      <c r="AF96" s="70"/>
      <c r="AG96" s="70"/>
      <c r="AH96" s="70"/>
      <c r="AI96" s="70"/>
      <c r="AJ96" s="70"/>
      <c r="AK96" s="70"/>
      <c r="AL96" s="70"/>
      <c r="AM96" s="70"/>
      <c r="AN96" s="70"/>
      <c r="AO96" s="70"/>
      <c r="AP96" s="70"/>
      <c r="AQ96" s="70"/>
      <c r="AR96" s="70"/>
      <c r="AS96" s="70"/>
      <c r="AT96" s="70"/>
      <c r="AU96" s="70"/>
      <c r="AV96" s="70"/>
      <c r="AW96" s="70"/>
      <c r="AX96" s="70"/>
      <c r="AY96" s="70"/>
      <c r="AZ96" s="70"/>
      <c r="BA96" s="70"/>
      <c r="BB96" s="70"/>
      <c r="BC96" s="70"/>
      <c r="BD96" s="70"/>
      <c r="BE96" s="70"/>
      <c r="BF96" s="70"/>
      <c r="BG96" s="70"/>
      <c r="BH96" s="70"/>
      <c r="BI96" s="70"/>
      <c r="BJ96" s="70"/>
      <c r="BK96" s="70"/>
      <c r="BL96" s="70"/>
      <c r="BM96" s="70"/>
      <c r="BN96" s="70"/>
      <c r="BO96" s="70"/>
      <c r="BP96" s="70"/>
      <c r="BQ96" s="70"/>
      <c r="BR96" s="70"/>
      <c r="BS96" s="70"/>
      <c r="BT96" s="70"/>
      <c r="BU96" s="70"/>
      <c r="BV96" s="70"/>
      <c r="BW96" s="70"/>
      <c r="BX96" s="70"/>
      <c r="BY96" s="70"/>
      <c r="BZ96" s="70"/>
      <c r="CA96" s="70"/>
    </row>
    <row r="97" spans="1:79" s="84" customFormat="1">
      <c r="A97" s="67"/>
      <c r="B97" s="85"/>
      <c r="C97" s="86"/>
      <c r="D97" s="250"/>
      <c r="F97" s="70"/>
      <c r="G97" s="70"/>
      <c r="H97" s="70"/>
      <c r="I97" s="70"/>
      <c r="J97" s="70"/>
      <c r="K97" s="70"/>
      <c r="L97" s="70"/>
      <c r="M97" s="70"/>
      <c r="N97" s="70"/>
      <c r="O97" s="70"/>
      <c r="P97" s="70"/>
      <c r="Q97" s="70"/>
      <c r="R97" s="70"/>
      <c r="S97" s="70"/>
      <c r="T97" s="70"/>
      <c r="U97" s="70"/>
      <c r="V97" s="70"/>
      <c r="W97" s="70"/>
      <c r="X97" s="70"/>
      <c r="Y97" s="70"/>
      <c r="Z97" s="70"/>
      <c r="AA97" s="70"/>
      <c r="AB97" s="70"/>
      <c r="AC97" s="70"/>
      <c r="AD97" s="70"/>
      <c r="AE97" s="70"/>
      <c r="AF97" s="70"/>
      <c r="AG97" s="70"/>
      <c r="AH97" s="70"/>
      <c r="AI97" s="70"/>
      <c r="AJ97" s="70"/>
      <c r="AK97" s="70"/>
      <c r="AL97" s="70"/>
      <c r="AM97" s="70"/>
      <c r="AN97" s="70"/>
      <c r="AO97" s="70"/>
      <c r="AP97" s="70"/>
      <c r="AQ97" s="70"/>
      <c r="AR97" s="70"/>
      <c r="AS97" s="70"/>
      <c r="AT97" s="70"/>
      <c r="AU97" s="70"/>
      <c r="AV97" s="70"/>
      <c r="AW97" s="70"/>
      <c r="AX97" s="70"/>
      <c r="AY97" s="70"/>
      <c r="AZ97" s="70"/>
      <c r="BA97" s="70"/>
      <c r="BB97" s="70"/>
      <c r="BC97" s="70"/>
      <c r="BD97" s="70"/>
      <c r="BE97" s="70"/>
      <c r="BF97" s="70"/>
      <c r="BG97" s="70"/>
      <c r="BH97" s="70"/>
      <c r="BI97" s="70"/>
      <c r="BJ97" s="70"/>
      <c r="BK97" s="70"/>
      <c r="BL97" s="70"/>
      <c r="BM97" s="70"/>
      <c r="BN97" s="70"/>
      <c r="BO97" s="70"/>
      <c r="BP97" s="70"/>
      <c r="BQ97" s="70"/>
      <c r="BR97" s="70"/>
      <c r="BS97" s="70"/>
      <c r="BT97" s="70"/>
      <c r="BU97" s="70"/>
      <c r="BV97" s="70"/>
      <c r="BW97" s="70"/>
      <c r="BX97" s="70"/>
      <c r="BY97" s="70"/>
      <c r="BZ97" s="70"/>
      <c r="CA97" s="70"/>
    </row>
    <row r="98" spans="1:79" s="84" customFormat="1">
      <c r="A98" s="67"/>
      <c r="B98" s="85"/>
      <c r="C98" s="86"/>
      <c r="D98" s="250"/>
      <c r="F98" s="70"/>
      <c r="G98" s="70"/>
      <c r="H98" s="70"/>
      <c r="I98" s="70"/>
      <c r="J98" s="70"/>
      <c r="K98" s="70"/>
      <c r="L98" s="70"/>
      <c r="M98" s="70"/>
      <c r="N98" s="70"/>
      <c r="O98" s="70"/>
      <c r="P98" s="70"/>
      <c r="Q98" s="70"/>
      <c r="R98" s="70"/>
      <c r="S98" s="70"/>
      <c r="T98" s="70"/>
      <c r="U98" s="70"/>
      <c r="V98" s="70"/>
      <c r="W98" s="70"/>
      <c r="X98" s="70"/>
      <c r="Y98" s="70"/>
      <c r="Z98" s="70"/>
      <c r="AA98" s="70"/>
      <c r="AB98" s="70"/>
      <c r="AC98" s="70"/>
      <c r="AD98" s="70"/>
      <c r="AE98" s="70"/>
      <c r="AF98" s="70"/>
      <c r="AG98" s="70"/>
      <c r="AH98" s="70"/>
      <c r="AI98" s="70"/>
      <c r="AJ98" s="70"/>
      <c r="AK98" s="70"/>
      <c r="AL98" s="70"/>
      <c r="AM98" s="70"/>
      <c r="AN98" s="70"/>
      <c r="AO98" s="70"/>
      <c r="AP98" s="70"/>
      <c r="AQ98" s="70"/>
      <c r="AR98" s="70"/>
      <c r="AS98" s="70"/>
      <c r="AT98" s="70"/>
      <c r="AU98" s="70"/>
      <c r="AV98" s="70"/>
      <c r="AW98" s="70"/>
      <c r="AX98" s="70"/>
      <c r="AY98" s="70"/>
      <c r="AZ98" s="70"/>
      <c r="BA98" s="70"/>
      <c r="BB98" s="70"/>
      <c r="BC98" s="70"/>
      <c r="BD98" s="70"/>
      <c r="BE98" s="70"/>
      <c r="BF98" s="70"/>
      <c r="BG98" s="70"/>
      <c r="BH98" s="70"/>
      <c r="BI98" s="70"/>
      <c r="BJ98" s="70"/>
      <c r="BK98" s="70"/>
      <c r="BL98" s="70"/>
      <c r="BM98" s="70"/>
      <c r="BN98" s="70"/>
      <c r="BO98" s="70"/>
      <c r="BP98" s="70"/>
      <c r="BQ98" s="70"/>
      <c r="BR98" s="70"/>
      <c r="BS98" s="70"/>
      <c r="BT98" s="70"/>
      <c r="BU98" s="70"/>
      <c r="BV98" s="70"/>
      <c r="BW98" s="70"/>
      <c r="BX98" s="70"/>
      <c r="BY98" s="70"/>
      <c r="BZ98" s="70"/>
      <c r="CA98" s="70"/>
    </row>
    <row r="99" spans="1:79" s="84" customFormat="1">
      <c r="A99" s="67"/>
      <c r="B99" s="85"/>
      <c r="C99" s="86"/>
      <c r="D99" s="250"/>
      <c r="F99" s="70"/>
      <c r="G99" s="70"/>
      <c r="H99" s="70"/>
      <c r="I99" s="70"/>
      <c r="J99" s="70"/>
      <c r="K99" s="70"/>
      <c r="L99" s="70"/>
      <c r="M99" s="70"/>
      <c r="N99" s="70"/>
      <c r="O99" s="70"/>
      <c r="P99" s="70"/>
      <c r="Q99" s="70"/>
      <c r="R99" s="70"/>
      <c r="S99" s="70"/>
      <c r="T99" s="70"/>
      <c r="U99" s="70"/>
      <c r="V99" s="70"/>
      <c r="W99" s="70"/>
      <c r="X99" s="70"/>
      <c r="Y99" s="70"/>
      <c r="Z99" s="70"/>
      <c r="AA99" s="70"/>
      <c r="AB99" s="70"/>
      <c r="AC99" s="70"/>
      <c r="AD99" s="70"/>
      <c r="AE99" s="70"/>
      <c r="AF99" s="70"/>
      <c r="AG99" s="70"/>
      <c r="AH99" s="70"/>
      <c r="AI99" s="70"/>
      <c r="AJ99" s="70"/>
      <c r="AK99" s="70"/>
      <c r="AL99" s="70"/>
      <c r="AM99" s="70"/>
      <c r="AN99" s="70"/>
      <c r="AO99" s="70"/>
      <c r="AP99" s="70"/>
      <c r="AQ99" s="70"/>
      <c r="AR99" s="70"/>
      <c r="AS99" s="70"/>
      <c r="AT99" s="70"/>
      <c r="AU99" s="70"/>
      <c r="AV99" s="70"/>
      <c r="AW99" s="70"/>
      <c r="AX99" s="70"/>
      <c r="AY99" s="70"/>
      <c r="AZ99" s="70"/>
      <c r="BA99" s="70"/>
      <c r="BB99" s="70"/>
      <c r="BC99" s="70"/>
      <c r="BD99" s="70"/>
      <c r="BE99" s="70"/>
      <c r="BF99" s="70"/>
      <c r="BG99" s="70"/>
      <c r="BH99" s="70"/>
      <c r="BI99" s="70"/>
      <c r="BJ99" s="70"/>
      <c r="BK99" s="70"/>
      <c r="BL99" s="70"/>
      <c r="BM99" s="70"/>
      <c r="BN99" s="70"/>
      <c r="BO99" s="70"/>
      <c r="BP99" s="70"/>
      <c r="BQ99" s="70"/>
      <c r="BR99" s="70"/>
      <c r="BS99" s="70"/>
      <c r="BT99" s="70"/>
      <c r="BU99" s="70"/>
      <c r="BV99" s="70"/>
      <c r="BW99" s="70"/>
      <c r="BX99" s="70"/>
      <c r="BY99" s="70"/>
      <c r="BZ99" s="70"/>
      <c r="CA99" s="70"/>
    </row>
    <row r="100" spans="1:79" s="84" customFormat="1">
      <c r="A100" s="67"/>
      <c r="B100" s="85"/>
      <c r="C100" s="86"/>
      <c r="D100" s="250"/>
      <c r="F100" s="70"/>
      <c r="G100" s="70"/>
      <c r="H100" s="70"/>
      <c r="I100" s="70"/>
      <c r="J100" s="70"/>
      <c r="K100" s="70"/>
      <c r="L100" s="70"/>
      <c r="M100" s="70"/>
      <c r="N100" s="70"/>
      <c r="O100" s="70"/>
      <c r="P100" s="70"/>
      <c r="Q100" s="70"/>
      <c r="R100" s="70"/>
      <c r="S100" s="70"/>
      <c r="T100" s="70"/>
      <c r="U100" s="70"/>
      <c r="V100" s="70"/>
      <c r="W100" s="70"/>
      <c r="X100" s="70"/>
      <c r="Y100" s="70"/>
      <c r="Z100" s="70"/>
      <c r="AA100" s="70"/>
      <c r="AB100" s="70"/>
      <c r="AC100" s="70"/>
      <c r="AD100" s="70"/>
      <c r="AE100" s="70"/>
      <c r="AF100" s="70"/>
      <c r="AG100" s="70"/>
      <c r="AH100" s="70"/>
      <c r="AI100" s="70"/>
      <c r="AJ100" s="70"/>
      <c r="AK100" s="70"/>
      <c r="AL100" s="70"/>
      <c r="AM100" s="70"/>
      <c r="AN100" s="70"/>
      <c r="AO100" s="70"/>
      <c r="AP100" s="70"/>
      <c r="AQ100" s="70"/>
      <c r="AR100" s="70"/>
      <c r="AS100" s="70"/>
      <c r="AT100" s="70"/>
      <c r="AU100" s="70"/>
      <c r="AV100" s="70"/>
      <c r="AW100" s="70"/>
      <c r="AX100" s="70"/>
      <c r="AY100" s="70"/>
      <c r="AZ100" s="70"/>
      <c r="BA100" s="70"/>
      <c r="BB100" s="70"/>
      <c r="BC100" s="70"/>
      <c r="BD100" s="70"/>
      <c r="BE100" s="70"/>
      <c r="BF100" s="70"/>
      <c r="BG100" s="70"/>
      <c r="BH100" s="70"/>
      <c r="BI100" s="70"/>
      <c r="BJ100" s="70"/>
      <c r="BK100" s="70"/>
      <c r="BL100" s="70"/>
      <c r="BM100" s="70"/>
      <c r="BN100" s="70"/>
      <c r="BO100" s="70"/>
      <c r="BP100" s="70"/>
      <c r="BQ100" s="70"/>
      <c r="BR100" s="70"/>
      <c r="BS100" s="70"/>
      <c r="BT100" s="70"/>
      <c r="BU100" s="70"/>
      <c r="BV100" s="70"/>
      <c r="BW100" s="70"/>
      <c r="BX100" s="70"/>
      <c r="BY100" s="70"/>
      <c r="BZ100" s="70"/>
      <c r="CA100" s="70"/>
    </row>
    <row r="101" spans="1:79" s="84" customFormat="1">
      <c r="A101" s="67"/>
      <c r="B101" s="85"/>
      <c r="C101" s="86"/>
      <c r="D101" s="250"/>
      <c r="F101" s="70"/>
      <c r="G101" s="70"/>
      <c r="H101" s="70"/>
      <c r="I101" s="70"/>
      <c r="J101" s="70"/>
      <c r="K101" s="70"/>
      <c r="L101" s="70"/>
      <c r="M101" s="70"/>
      <c r="N101" s="70"/>
      <c r="O101" s="70"/>
      <c r="P101" s="70"/>
      <c r="Q101" s="70"/>
      <c r="R101" s="70"/>
      <c r="S101" s="70"/>
      <c r="T101" s="70"/>
      <c r="U101" s="70"/>
      <c r="V101" s="70"/>
      <c r="W101" s="70"/>
      <c r="X101" s="70"/>
      <c r="Y101" s="70"/>
      <c r="Z101" s="70"/>
      <c r="AA101" s="70"/>
      <c r="AB101" s="70"/>
      <c r="AC101" s="70"/>
      <c r="AD101" s="70"/>
      <c r="AE101" s="70"/>
      <c r="AF101" s="70"/>
      <c r="AG101" s="70"/>
      <c r="AH101" s="70"/>
      <c r="AI101" s="70"/>
      <c r="AJ101" s="70"/>
      <c r="AK101" s="70"/>
      <c r="AL101" s="70"/>
      <c r="AM101" s="70"/>
      <c r="AN101" s="70"/>
      <c r="AO101" s="70"/>
      <c r="AP101" s="70"/>
      <c r="AQ101" s="70"/>
      <c r="AR101" s="70"/>
      <c r="AS101" s="70"/>
      <c r="AT101" s="70"/>
      <c r="AU101" s="70"/>
      <c r="AV101" s="70"/>
      <c r="AW101" s="70"/>
      <c r="AX101" s="70"/>
      <c r="AY101" s="70"/>
      <c r="AZ101" s="70"/>
      <c r="BA101" s="70"/>
      <c r="BB101" s="70"/>
      <c r="BC101" s="70"/>
      <c r="BD101" s="70"/>
      <c r="BE101" s="70"/>
      <c r="BF101" s="70"/>
      <c r="BG101" s="70"/>
      <c r="BH101" s="70"/>
      <c r="BI101" s="70"/>
      <c r="BJ101" s="70"/>
      <c r="BK101" s="70"/>
      <c r="BL101" s="70"/>
      <c r="BM101" s="70"/>
      <c r="BN101" s="70"/>
      <c r="BO101" s="70"/>
      <c r="BP101" s="70"/>
      <c r="BQ101" s="70"/>
      <c r="BR101" s="70"/>
      <c r="BS101" s="70"/>
      <c r="BT101" s="70"/>
      <c r="BU101" s="70"/>
      <c r="BV101" s="70"/>
      <c r="BW101" s="70"/>
      <c r="BX101" s="70"/>
      <c r="BY101" s="70"/>
      <c r="BZ101" s="70"/>
      <c r="CA101" s="70"/>
    </row>
    <row r="102" spans="1:79" s="84" customFormat="1">
      <c r="A102" s="67"/>
      <c r="B102" s="85"/>
      <c r="C102" s="86"/>
      <c r="D102" s="250"/>
      <c r="F102" s="70"/>
      <c r="G102" s="70"/>
      <c r="H102" s="70"/>
      <c r="I102" s="70"/>
      <c r="J102" s="70"/>
      <c r="K102" s="70"/>
      <c r="L102" s="70"/>
      <c r="M102" s="70"/>
      <c r="N102" s="70"/>
      <c r="O102" s="70"/>
      <c r="P102" s="70"/>
      <c r="Q102" s="70"/>
      <c r="R102" s="70"/>
      <c r="S102" s="70"/>
      <c r="T102" s="70"/>
      <c r="U102" s="70"/>
      <c r="V102" s="70"/>
      <c r="W102" s="70"/>
      <c r="X102" s="70"/>
      <c r="Y102" s="70"/>
      <c r="Z102" s="70"/>
      <c r="AA102" s="70"/>
      <c r="AB102" s="70"/>
      <c r="AC102" s="70"/>
      <c r="AD102" s="70"/>
      <c r="AE102" s="70"/>
      <c r="AF102" s="70"/>
      <c r="AG102" s="70"/>
      <c r="AH102" s="70"/>
      <c r="AI102" s="70"/>
      <c r="AJ102" s="70"/>
      <c r="AK102" s="70"/>
      <c r="AL102" s="70"/>
      <c r="AM102" s="70"/>
      <c r="AN102" s="70"/>
      <c r="AO102" s="70"/>
      <c r="AP102" s="70"/>
      <c r="AQ102" s="70"/>
      <c r="AR102" s="70"/>
      <c r="AS102" s="70"/>
      <c r="AT102" s="70"/>
      <c r="AU102" s="70"/>
      <c r="AV102" s="70"/>
      <c r="AW102" s="70"/>
      <c r="AX102" s="70"/>
      <c r="AY102" s="70"/>
      <c r="AZ102" s="70"/>
      <c r="BA102" s="70"/>
      <c r="BB102" s="70"/>
      <c r="BC102" s="70"/>
      <c r="BD102" s="70"/>
      <c r="BE102" s="70"/>
      <c r="BF102" s="70"/>
      <c r="BG102" s="70"/>
      <c r="BH102" s="70"/>
      <c r="BI102" s="70"/>
      <c r="BJ102" s="70"/>
      <c r="BK102" s="70"/>
      <c r="BL102" s="70"/>
      <c r="BM102" s="70"/>
      <c r="BN102" s="70"/>
      <c r="BO102" s="70"/>
      <c r="BP102" s="70"/>
      <c r="BQ102" s="70"/>
      <c r="BR102" s="70"/>
      <c r="BS102" s="70"/>
      <c r="BT102" s="70"/>
      <c r="BU102" s="70"/>
      <c r="BV102" s="70"/>
      <c r="BW102" s="70"/>
      <c r="BX102" s="70"/>
      <c r="BY102" s="70"/>
      <c r="BZ102" s="70"/>
      <c r="CA102" s="70"/>
    </row>
    <row r="103" spans="1:79" s="84" customFormat="1">
      <c r="A103" s="67"/>
      <c r="B103" s="85"/>
      <c r="C103" s="86"/>
      <c r="D103" s="250"/>
      <c r="F103" s="70"/>
      <c r="G103" s="70"/>
      <c r="H103" s="70"/>
      <c r="I103" s="70"/>
      <c r="J103" s="70"/>
      <c r="K103" s="70"/>
      <c r="L103" s="70"/>
      <c r="M103" s="70"/>
      <c r="N103" s="70"/>
      <c r="O103" s="70"/>
      <c r="P103" s="70"/>
      <c r="Q103" s="70"/>
      <c r="R103" s="70"/>
      <c r="S103" s="70"/>
      <c r="T103" s="70"/>
      <c r="U103" s="70"/>
      <c r="V103" s="70"/>
      <c r="W103" s="70"/>
      <c r="X103" s="70"/>
      <c r="Y103" s="70"/>
      <c r="Z103" s="70"/>
      <c r="AA103" s="70"/>
      <c r="AB103" s="70"/>
      <c r="AC103" s="70"/>
      <c r="AD103" s="70"/>
      <c r="AE103" s="70"/>
      <c r="AF103" s="70"/>
      <c r="AG103" s="70"/>
      <c r="AH103" s="70"/>
      <c r="AI103" s="70"/>
      <c r="AJ103" s="70"/>
      <c r="AK103" s="70"/>
      <c r="AL103" s="70"/>
      <c r="AM103" s="70"/>
      <c r="AN103" s="70"/>
      <c r="AO103" s="70"/>
      <c r="AP103" s="70"/>
      <c r="AQ103" s="70"/>
      <c r="AR103" s="70"/>
      <c r="AS103" s="70"/>
      <c r="AT103" s="70"/>
      <c r="AU103" s="70"/>
      <c r="AV103" s="70"/>
      <c r="AW103" s="70"/>
      <c r="AX103" s="70"/>
      <c r="AY103" s="70"/>
      <c r="AZ103" s="70"/>
      <c r="BA103" s="70"/>
      <c r="BB103" s="70"/>
      <c r="BC103" s="70"/>
      <c r="BD103" s="70"/>
      <c r="BE103" s="70"/>
      <c r="BF103" s="70"/>
      <c r="BG103" s="70"/>
      <c r="BH103" s="70"/>
      <c r="BI103" s="70"/>
      <c r="BJ103" s="70"/>
      <c r="BK103" s="70"/>
      <c r="BL103" s="70"/>
      <c r="BM103" s="70"/>
      <c r="BN103" s="70"/>
      <c r="BO103" s="70"/>
      <c r="BP103" s="70"/>
      <c r="BQ103" s="70"/>
      <c r="BR103" s="70"/>
      <c r="BS103" s="70"/>
      <c r="BT103" s="70"/>
      <c r="BU103" s="70"/>
      <c r="BV103" s="70"/>
      <c r="BW103" s="70"/>
      <c r="BX103" s="70"/>
      <c r="BY103" s="70"/>
      <c r="BZ103" s="70"/>
      <c r="CA103" s="70"/>
    </row>
    <row r="104" spans="1:79" s="84" customFormat="1">
      <c r="A104" s="67"/>
      <c r="B104" s="85"/>
      <c r="C104" s="86"/>
      <c r="D104" s="250"/>
      <c r="F104" s="70"/>
      <c r="G104" s="70"/>
      <c r="H104" s="70"/>
      <c r="I104" s="70"/>
      <c r="J104" s="70"/>
      <c r="K104" s="70"/>
      <c r="L104" s="70"/>
      <c r="M104" s="70"/>
      <c r="N104" s="70"/>
      <c r="O104" s="70"/>
      <c r="P104" s="70"/>
      <c r="Q104" s="70"/>
      <c r="R104" s="70"/>
      <c r="S104" s="70"/>
      <c r="T104" s="70"/>
      <c r="U104" s="70"/>
      <c r="V104" s="70"/>
      <c r="W104" s="70"/>
      <c r="X104" s="70"/>
      <c r="Y104" s="70"/>
      <c r="Z104" s="70"/>
      <c r="AA104" s="70"/>
      <c r="AB104" s="70"/>
      <c r="AC104" s="70"/>
      <c r="AD104" s="70"/>
      <c r="AE104" s="70"/>
      <c r="AF104" s="70"/>
      <c r="AG104" s="70"/>
      <c r="AH104" s="70"/>
      <c r="AI104" s="70"/>
      <c r="AJ104" s="70"/>
      <c r="AK104" s="70"/>
      <c r="AL104" s="70"/>
      <c r="AM104" s="70"/>
      <c r="AN104" s="70"/>
      <c r="AO104" s="70"/>
      <c r="AP104" s="70"/>
      <c r="AQ104" s="70"/>
      <c r="AR104" s="70"/>
      <c r="AS104" s="70"/>
      <c r="AT104" s="70"/>
      <c r="AU104" s="70"/>
      <c r="AV104" s="70"/>
      <c r="AW104" s="70"/>
      <c r="AX104" s="70"/>
      <c r="AY104" s="70"/>
      <c r="AZ104" s="70"/>
      <c r="BA104" s="70"/>
      <c r="BB104" s="70"/>
      <c r="BC104" s="70"/>
      <c r="BD104" s="70"/>
      <c r="BE104" s="70"/>
      <c r="BF104" s="70"/>
      <c r="BG104" s="70"/>
      <c r="BH104" s="70"/>
      <c r="BI104" s="70"/>
      <c r="BJ104" s="70"/>
      <c r="BK104" s="70"/>
      <c r="BL104" s="70"/>
      <c r="BM104" s="70"/>
      <c r="BN104" s="70"/>
      <c r="BO104" s="70"/>
      <c r="BP104" s="70"/>
      <c r="BQ104" s="70"/>
      <c r="BR104" s="70"/>
      <c r="BS104" s="70"/>
      <c r="BT104" s="70"/>
      <c r="BU104" s="70"/>
      <c r="BV104" s="70"/>
      <c r="BW104" s="70"/>
      <c r="BX104" s="70"/>
      <c r="BY104" s="70"/>
      <c r="BZ104" s="70"/>
      <c r="CA104" s="70"/>
    </row>
    <row r="105" spans="1:79" s="84" customFormat="1">
      <c r="A105" s="67"/>
      <c r="B105" s="85"/>
      <c r="C105" s="86"/>
      <c r="D105" s="250"/>
      <c r="F105" s="70"/>
      <c r="G105" s="70"/>
      <c r="H105" s="70"/>
      <c r="I105" s="70"/>
      <c r="J105" s="70"/>
      <c r="K105" s="70"/>
      <c r="L105" s="70"/>
      <c r="M105" s="70"/>
      <c r="N105" s="70"/>
      <c r="O105" s="70"/>
      <c r="P105" s="70"/>
      <c r="Q105" s="70"/>
      <c r="R105" s="70"/>
      <c r="S105" s="70"/>
      <c r="T105" s="70"/>
      <c r="U105" s="70"/>
      <c r="V105" s="70"/>
      <c r="W105" s="70"/>
      <c r="X105" s="70"/>
      <c r="Y105" s="70"/>
      <c r="Z105" s="70"/>
      <c r="AA105" s="70"/>
      <c r="AB105" s="70"/>
      <c r="AC105" s="70"/>
      <c r="AD105" s="70"/>
      <c r="AE105" s="70"/>
      <c r="AF105" s="70"/>
      <c r="AG105" s="70"/>
      <c r="AH105" s="70"/>
      <c r="AI105" s="70"/>
      <c r="AJ105" s="70"/>
      <c r="AK105" s="70"/>
      <c r="AL105" s="70"/>
      <c r="AM105" s="70"/>
      <c r="AN105" s="70"/>
      <c r="AO105" s="70"/>
      <c r="AP105" s="70"/>
      <c r="AQ105" s="70"/>
      <c r="AR105" s="70"/>
      <c r="AS105" s="70"/>
      <c r="AT105" s="70"/>
      <c r="AU105" s="70"/>
      <c r="AV105" s="70"/>
      <c r="AW105" s="70"/>
      <c r="AX105" s="70"/>
      <c r="AY105" s="70"/>
      <c r="AZ105" s="70"/>
      <c r="BA105" s="70"/>
      <c r="BB105" s="70"/>
      <c r="BC105" s="70"/>
      <c r="BD105" s="70"/>
      <c r="BE105" s="70"/>
      <c r="BF105" s="70"/>
      <c r="BG105" s="70"/>
      <c r="BH105" s="70"/>
      <c r="BI105" s="70"/>
      <c r="BJ105" s="70"/>
      <c r="BK105" s="70"/>
      <c r="BL105" s="70"/>
      <c r="BM105" s="70"/>
      <c r="BN105" s="70"/>
      <c r="BO105" s="70"/>
      <c r="BP105" s="70"/>
      <c r="BQ105" s="70"/>
      <c r="BR105" s="70"/>
      <c r="BS105" s="70"/>
      <c r="BT105" s="70"/>
      <c r="BU105" s="70"/>
      <c r="BV105" s="70"/>
      <c r="BW105" s="70"/>
      <c r="BX105" s="70"/>
      <c r="BY105" s="70"/>
      <c r="BZ105" s="70"/>
      <c r="CA105" s="70"/>
    </row>
    <row r="106" spans="1:79" s="84" customFormat="1">
      <c r="A106" s="67"/>
      <c r="B106" s="85"/>
      <c r="C106" s="86"/>
      <c r="D106" s="250"/>
      <c r="F106" s="70"/>
      <c r="G106" s="70"/>
      <c r="H106" s="70"/>
      <c r="I106" s="70"/>
      <c r="J106" s="70"/>
      <c r="K106" s="70"/>
      <c r="L106" s="70"/>
      <c r="M106" s="70"/>
      <c r="N106" s="70"/>
      <c r="O106" s="70"/>
      <c r="P106" s="70"/>
      <c r="Q106" s="70"/>
      <c r="R106" s="70"/>
      <c r="S106" s="70"/>
      <c r="T106" s="70"/>
      <c r="U106" s="70"/>
      <c r="V106" s="70"/>
      <c r="W106" s="70"/>
      <c r="X106" s="70"/>
      <c r="Y106" s="70"/>
      <c r="Z106" s="70"/>
      <c r="AA106" s="70"/>
      <c r="AB106" s="70"/>
      <c r="AC106" s="70"/>
      <c r="AD106" s="70"/>
      <c r="AE106" s="70"/>
      <c r="AF106" s="70"/>
      <c r="AG106" s="70"/>
      <c r="AH106" s="70"/>
      <c r="AI106" s="70"/>
      <c r="AJ106" s="70"/>
      <c r="AK106" s="70"/>
      <c r="AL106" s="70"/>
      <c r="AM106" s="70"/>
      <c r="AN106" s="70"/>
      <c r="AO106" s="70"/>
      <c r="AP106" s="70"/>
      <c r="AQ106" s="70"/>
      <c r="AR106" s="70"/>
      <c r="AS106" s="70"/>
      <c r="AT106" s="70"/>
      <c r="AU106" s="70"/>
      <c r="AV106" s="70"/>
      <c r="AW106" s="70"/>
      <c r="AX106" s="70"/>
      <c r="AY106" s="70"/>
      <c r="AZ106" s="70"/>
      <c r="BA106" s="70"/>
      <c r="BB106" s="70"/>
      <c r="BC106" s="70"/>
      <c r="BD106" s="70"/>
      <c r="BE106" s="70"/>
      <c r="BF106" s="70"/>
      <c r="BG106" s="70"/>
      <c r="BH106" s="70"/>
      <c r="BI106" s="70"/>
      <c r="BJ106" s="70"/>
      <c r="BK106" s="70"/>
      <c r="BL106" s="70"/>
      <c r="BM106" s="70"/>
      <c r="BN106" s="70"/>
      <c r="BO106" s="70"/>
      <c r="BP106" s="70"/>
      <c r="BQ106" s="70"/>
      <c r="BR106" s="70"/>
      <c r="BS106" s="70"/>
      <c r="BT106" s="70"/>
      <c r="BU106" s="70"/>
      <c r="BV106" s="70"/>
      <c r="BW106" s="70"/>
      <c r="BX106" s="70"/>
      <c r="BY106" s="70"/>
      <c r="BZ106" s="70"/>
      <c r="CA106" s="70"/>
    </row>
    <row r="107" spans="1:79" s="84" customFormat="1">
      <c r="A107" s="67"/>
      <c r="B107" s="85"/>
      <c r="C107" s="86"/>
      <c r="D107" s="250"/>
      <c r="F107" s="70"/>
      <c r="G107" s="70"/>
      <c r="H107" s="70"/>
      <c r="I107" s="70"/>
      <c r="J107" s="70"/>
      <c r="K107" s="70"/>
      <c r="L107" s="70"/>
      <c r="M107" s="70"/>
      <c r="N107" s="70"/>
      <c r="O107" s="70"/>
      <c r="P107" s="70"/>
      <c r="Q107" s="70"/>
      <c r="R107" s="70"/>
      <c r="S107" s="70"/>
      <c r="T107" s="70"/>
      <c r="U107" s="70"/>
      <c r="V107" s="70"/>
      <c r="W107" s="70"/>
      <c r="X107" s="70"/>
      <c r="Y107" s="70"/>
      <c r="Z107" s="70"/>
      <c r="AA107" s="70"/>
      <c r="AB107" s="70"/>
      <c r="AC107" s="70"/>
      <c r="AD107" s="70"/>
      <c r="AE107" s="70"/>
      <c r="AF107" s="70"/>
      <c r="AG107" s="70"/>
      <c r="AH107" s="70"/>
      <c r="AI107" s="70"/>
      <c r="AJ107" s="70"/>
      <c r="AK107" s="70"/>
      <c r="AL107" s="70"/>
      <c r="AM107" s="70"/>
      <c r="AN107" s="70"/>
      <c r="AO107" s="70"/>
      <c r="AP107" s="70"/>
      <c r="AQ107" s="70"/>
      <c r="AR107" s="70"/>
      <c r="AS107" s="70"/>
      <c r="AT107" s="70"/>
      <c r="AU107" s="70"/>
      <c r="AV107" s="70"/>
      <c r="AW107" s="70"/>
      <c r="AX107" s="70"/>
      <c r="AY107" s="70"/>
      <c r="AZ107" s="70"/>
      <c r="BA107" s="70"/>
      <c r="BB107" s="70"/>
      <c r="BC107" s="70"/>
      <c r="BD107" s="70"/>
      <c r="BE107" s="70"/>
      <c r="BF107" s="70"/>
      <c r="BG107" s="70"/>
      <c r="BH107" s="70"/>
      <c r="BI107" s="70"/>
      <c r="BJ107" s="70"/>
      <c r="BK107" s="70"/>
      <c r="BL107" s="70"/>
      <c r="BM107" s="70"/>
      <c r="BN107" s="70"/>
      <c r="BO107" s="70"/>
      <c r="BP107" s="70"/>
      <c r="BQ107" s="70"/>
      <c r="BR107" s="70"/>
      <c r="BS107" s="70"/>
      <c r="BT107" s="70"/>
      <c r="BU107" s="70"/>
      <c r="BV107" s="70"/>
      <c r="BW107" s="70"/>
      <c r="BX107" s="70"/>
      <c r="BY107" s="70"/>
      <c r="BZ107" s="70"/>
      <c r="CA107" s="70"/>
    </row>
    <row r="108" spans="1:79" s="84" customFormat="1">
      <c r="A108" s="67"/>
      <c r="B108" s="85"/>
      <c r="C108" s="86"/>
      <c r="D108" s="250"/>
      <c r="F108" s="70"/>
      <c r="G108" s="70"/>
      <c r="H108" s="70"/>
      <c r="I108" s="70"/>
      <c r="J108" s="70"/>
      <c r="K108" s="70"/>
      <c r="L108" s="70"/>
      <c r="M108" s="70"/>
      <c r="N108" s="70"/>
      <c r="O108" s="70"/>
      <c r="P108" s="70"/>
      <c r="Q108" s="70"/>
      <c r="R108" s="70"/>
      <c r="S108" s="70"/>
      <c r="T108" s="70"/>
      <c r="U108" s="70"/>
      <c r="V108" s="70"/>
      <c r="W108" s="70"/>
      <c r="X108" s="70"/>
      <c r="Y108" s="70"/>
      <c r="Z108" s="70"/>
      <c r="AA108" s="70"/>
      <c r="AB108" s="70"/>
      <c r="AC108" s="70"/>
      <c r="AD108" s="70"/>
      <c r="AE108" s="70"/>
      <c r="AF108" s="70"/>
      <c r="AG108" s="70"/>
      <c r="AH108" s="70"/>
      <c r="AI108" s="70"/>
      <c r="AJ108" s="70"/>
      <c r="AK108" s="70"/>
      <c r="AL108" s="70"/>
      <c r="AM108" s="70"/>
      <c r="AN108" s="70"/>
      <c r="AO108" s="70"/>
      <c r="AP108" s="70"/>
      <c r="AQ108" s="70"/>
      <c r="AR108" s="70"/>
      <c r="AS108" s="70"/>
      <c r="AT108" s="70"/>
      <c r="AU108" s="70"/>
      <c r="AV108" s="70"/>
      <c r="AW108" s="70"/>
      <c r="AX108" s="70"/>
      <c r="AY108" s="70"/>
      <c r="AZ108" s="70"/>
      <c r="BA108" s="70"/>
      <c r="BB108" s="70"/>
      <c r="BC108" s="70"/>
      <c r="BD108" s="70"/>
      <c r="BE108" s="70"/>
      <c r="BF108" s="70"/>
      <c r="BG108" s="70"/>
      <c r="BH108" s="70"/>
      <c r="BI108" s="70"/>
      <c r="BJ108" s="70"/>
      <c r="BK108" s="70"/>
      <c r="BL108" s="70"/>
      <c r="BM108" s="70"/>
      <c r="BN108" s="70"/>
      <c r="BO108" s="70"/>
      <c r="BP108" s="70"/>
      <c r="BQ108" s="70"/>
      <c r="BR108" s="70"/>
      <c r="BS108" s="70"/>
      <c r="BT108" s="70"/>
      <c r="BU108" s="70"/>
      <c r="BV108" s="70"/>
      <c r="BW108" s="70"/>
      <c r="BX108" s="70"/>
      <c r="BY108" s="70"/>
      <c r="BZ108" s="70"/>
      <c r="CA108" s="70"/>
    </row>
    <row r="109" spans="1:79" s="84" customFormat="1">
      <c r="A109" s="67"/>
      <c r="B109" s="85"/>
      <c r="C109" s="86"/>
      <c r="D109" s="250"/>
      <c r="F109" s="70"/>
      <c r="G109" s="70"/>
      <c r="H109" s="70"/>
      <c r="I109" s="70"/>
      <c r="J109" s="70"/>
      <c r="K109" s="70"/>
      <c r="L109" s="70"/>
      <c r="M109" s="70"/>
      <c r="N109" s="70"/>
      <c r="O109" s="70"/>
      <c r="P109" s="70"/>
      <c r="Q109" s="70"/>
      <c r="R109" s="70"/>
      <c r="S109" s="70"/>
      <c r="T109" s="70"/>
      <c r="U109" s="70"/>
      <c r="V109" s="70"/>
      <c r="W109" s="70"/>
      <c r="X109" s="70"/>
      <c r="Y109" s="70"/>
      <c r="Z109" s="70"/>
      <c r="AA109" s="70"/>
      <c r="AB109" s="70"/>
      <c r="AC109" s="70"/>
      <c r="AD109" s="70"/>
      <c r="AE109" s="70"/>
      <c r="AF109" s="70"/>
      <c r="AG109" s="70"/>
      <c r="AH109" s="70"/>
      <c r="AI109" s="70"/>
      <c r="AJ109" s="70"/>
      <c r="AK109" s="70"/>
      <c r="AL109" s="70"/>
      <c r="AM109" s="70"/>
      <c r="AN109" s="70"/>
      <c r="AO109" s="70"/>
      <c r="AP109" s="70"/>
      <c r="AQ109" s="70"/>
      <c r="AR109" s="70"/>
      <c r="AS109" s="70"/>
      <c r="AT109" s="70"/>
      <c r="AU109" s="70"/>
      <c r="AV109" s="70"/>
      <c r="AW109" s="70"/>
      <c r="AX109" s="70"/>
      <c r="AY109" s="70"/>
      <c r="AZ109" s="70"/>
      <c r="BA109" s="70"/>
      <c r="BB109" s="70"/>
      <c r="BC109" s="70"/>
      <c r="BD109" s="70"/>
      <c r="BE109" s="70"/>
      <c r="BF109" s="70"/>
      <c r="BG109" s="70"/>
      <c r="BH109" s="70"/>
      <c r="BI109" s="70"/>
      <c r="BJ109" s="70"/>
      <c r="BK109" s="70"/>
      <c r="BL109" s="70"/>
      <c r="BM109" s="70"/>
      <c r="BN109" s="70"/>
      <c r="BO109" s="70"/>
      <c r="BP109" s="70"/>
      <c r="BQ109" s="70"/>
      <c r="BR109" s="70"/>
      <c r="BS109" s="70"/>
      <c r="BT109" s="70"/>
      <c r="BU109" s="70"/>
      <c r="BV109" s="70"/>
      <c r="BW109" s="70"/>
      <c r="BX109" s="70"/>
      <c r="BY109" s="70"/>
      <c r="BZ109" s="70"/>
      <c r="CA109" s="70"/>
    </row>
    <row r="110" spans="1:79" s="84" customFormat="1">
      <c r="A110" s="67"/>
      <c r="B110" s="85"/>
      <c r="C110" s="86"/>
      <c r="D110" s="250"/>
      <c r="F110" s="70"/>
      <c r="G110" s="70"/>
      <c r="H110" s="70"/>
      <c r="I110" s="70"/>
      <c r="J110" s="70"/>
      <c r="K110" s="70"/>
      <c r="L110" s="70"/>
      <c r="M110" s="70"/>
      <c r="N110" s="70"/>
      <c r="O110" s="70"/>
      <c r="P110" s="70"/>
      <c r="Q110" s="70"/>
      <c r="R110" s="70"/>
      <c r="S110" s="70"/>
      <c r="T110" s="70"/>
      <c r="U110" s="70"/>
      <c r="V110" s="70"/>
      <c r="W110" s="70"/>
      <c r="X110" s="70"/>
      <c r="Y110" s="70"/>
      <c r="Z110" s="70"/>
      <c r="AA110" s="70"/>
      <c r="AB110" s="70"/>
      <c r="AC110" s="70"/>
      <c r="AD110" s="70"/>
      <c r="AE110" s="70"/>
      <c r="AF110" s="70"/>
      <c r="AG110" s="70"/>
      <c r="AH110" s="70"/>
      <c r="AI110" s="70"/>
      <c r="AJ110" s="70"/>
      <c r="AK110" s="70"/>
      <c r="AL110" s="70"/>
      <c r="AM110" s="70"/>
      <c r="AN110" s="70"/>
      <c r="AO110" s="70"/>
      <c r="AP110" s="70"/>
      <c r="AQ110" s="70"/>
      <c r="AR110" s="70"/>
      <c r="AS110" s="70"/>
      <c r="AT110" s="70"/>
      <c r="AU110" s="70"/>
      <c r="AV110" s="70"/>
      <c r="AW110" s="70"/>
      <c r="AX110" s="70"/>
      <c r="AY110" s="70"/>
      <c r="AZ110" s="70"/>
      <c r="BA110" s="70"/>
      <c r="BB110" s="70"/>
      <c r="BC110" s="70"/>
      <c r="BD110" s="70"/>
      <c r="BE110" s="70"/>
      <c r="BF110" s="70"/>
      <c r="BG110" s="70"/>
      <c r="BH110" s="70"/>
      <c r="BI110" s="70"/>
      <c r="BJ110" s="70"/>
      <c r="BK110" s="70"/>
      <c r="BL110" s="70"/>
      <c r="BM110" s="70"/>
      <c r="BN110" s="70"/>
      <c r="BO110" s="70"/>
      <c r="BP110" s="70"/>
      <c r="BQ110" s="70"/>
      <c r="BR110" s="70"/>
      <c r="BS110" s="70"/>
      <c r="BT110" s="70"/>
      <c r="BU110" s="70"/>
      <c r="BV110" s="70"/>
      <c r="BW110" s="70"/>
      <c r="BX110" s="70"/>
      <c r="BY110" s="70"/>
      <c r="BZ110" s="70"/>
      <c r="CA110" s="70"/>
    </row>
    <row r="111" spans="1:79" s="84" customFormat="1">
      <c r="A111" s="67"/>
      <c r="B111" s="85"/>
      <c r="C111" s="86"/>
      <c r="D111" s="250"/>
      <c r="F111" s="70"/>
      <c r="G111" s="70"/>
      <c r="H111" s="70"/>
      <c r="I111" s="70"/>
      <c r="J111" s="70"/>
      <c r="K111" s="70"/>
      <c r="L111" s="70"/>
      <c r="M111" s="70"/>
      <c r="N111" s="70"/>
      <c r="O111" s="70"/>
      <c r="P111" s="70"/>
      <c r="Q111" s="70"/>
      <c r="R111" s="70"/>
      <c r="S111" s="70"/>
      <c r="T111" s="70"/>
      <c r="U111" s="70"/>
      <c r="V111" s="70"/>
      <c r="W111" s="70"/>
      <c r="X111" s="70"/>
      <c r="Y111" s="70"/>
      <c r="Z111" s="70"/>
      <c r="AA111" s="70"/>
      <c r="AB111" s="70"/>
      <c r="AC111" s="70"/>
      <c r="AD111" s="70"/>
      <c r="AE111" s="70"/>
      <c r="AF111" s="70"/>
      <c r="AG111" s="70"/>
      <c r="AH111" s="70"/>
      <c r="AI111" s="70"/>
      <c r="AJ111" s="70"/>
      <c r="AK111" s="70"/>
      <c r="AL111" s="70"/>
      <c r="AM111" s="70"/>
      <c r="AN111" s="70"/>
      <c r="AO111" s="70"/>
      <c r="AP111" s="70"/>
      <c r="AQ111" s="70"/>
      <c r="AR111" s="70"/>
      <c r="AS111" s="70"/>
      <c r="AT111" s="70"/>
      <c r="AU111" s="70"/>
      <c r="AV111" s="70"/>
      <c r="AW111" s="70"/>
      <c r="AX111" s="70"/>
      <c r="AY111" s="70"/>
      <c r="AZ111" s="70"/>
      <c r="BA111" s="70"/>
      <c r="BB111" s="70"/>
      <c r="BC111" s="70"/>
      <c r="BD111" s="70"/>
      <c r="BE111" s="70"/>
      <c r="BF111" s="70"/>
      <c r="BG111" s="70"/>
      <c r="BH111" s="70"/>
      <c r="BI111" s="70"/>
      <c r="BJ111" s="70"/>
      <c r="BK111" s="70"/>
      <c r="BL111" s="70"/>
      <c r="BM111" s="70"/>
      <c r="BN111" s="70"/>
      <c r="BO111" s="70"/>
      <c r="BP111" s="70"/>
      <c r="BQ111" s="70"/>
      <c r="BR111" s="70"/>
      <c r="BS111" s="70"/>
      <c r="BT111" s="70"/>
      <c r="BU111" s="70"/>
      <c r="BV111" s="70"/>
      <c r="BW111" s="70"/>
      <c r="BX111" s="70"/>
      <c r="BY111" s="70"/>
      <c r="BZ111" s="70"/>
      <c r="CA111" s="70"/>
    </row>
    <row r="112" spans="1:79" s="84" customFormat="1">
      <c r="A112" s="67"/>
      <c r="B112" s="85"/>
      <c r="C112" s="86"/>
      <c r="D112" s="250"/>
      <c r="F112" s="70"/>
      <c r="G112" s="70"/>
      <c r="H112" s="70"/>
      <c r="I112" s="70"/>
      <c r="J112" s="70"/>
      <c r="K112" s="70"/>
      <c r="L112" s="70"/>
      <c r="M112" s="70"/>
      <c r="N112" s="70"/>
      <c r="O112" s="70"/>
      <c r="P112" s="70"/>
      <c r="Q112" s="70"/>
      <c r="R112" s="70"/>
      <c r="S112" s="70"/>
      <c r="T112" s="70"/>
      <c r="U112" s="70"/>
      <c r="V112" s="70"/>
      <c r="W112" s="70"/>
      <c r="X112" s="70"/>
      <c r="Y112" s="70"/>
      <c r="Z112" s="70"/>
      <c r="AA112" s="70"/>
      <c r="AB112" s="70"/>
      <c r="AC112" s="70"/>
      <c r="AD112" s="70"/>
      <c r="AE112" s="70"/>
      <c r="AF112" s="70"/>
      <c r="AG112" s="70"/>
      <c r="AH112" s="70"/>
      <c r="AI112" s="70"/>
      <c r="AJ112" s="70"/>
      <c r="AK112" s="70"/>
      <c r="AL112" s="70"/>
      <c r="AM112" s="70"/>
      <c r="AN112" s="70"/>
      <c r="AO112" s="70"/>
      <c r="AP112" s="70"/>
      <c r="AQ112" s="70"/>
      <c r="AR112" s="70"/>
      <c r="AS112" s="70"/>
      <c r="AT112" s="70"/>
      <c r="AU112" s="70"/>
      <c r="AV112" s="70"/>
      <c r="AW112" s="70"/>
      <c r="AX112" s="70"/>
      <c r="AY112" s="70"/>
      <c r="AZ112" s="70"/>
      <c r="BA112" s="70"/>
      <c r="BB112" s="70"/>
      <c r="BC112" s="70"/>
      <c r="BD112" s="70"/>
      <c r="BE112" s="70"/>
      <c r="BF112" s="70"/>
      <c r="BG112" s="70"/>
      <c r="BH112" s="70"/>
      <c r="BI112" s="70"/>
      <c r="BJ112" s="70"/>
      <c r="BK112" s="70"/>
      <c r="BL112" s="70"/>
      <c r="BM112" s="70"/>
      <c r="BN112" s="70"/>
      <c r="BO112" s="70"/>
      <c r="BP112" s="70"/>
      <c r="BQ112" s="70"/>
      <c r="BR112" s="70"/>
      <c r="BS112" s="70"/>
      <c r="BT112" s="70"/>
      <c r="BU112" s="70"/>
      <c r="BV112" s="70"/>
      <c r="BW112" s="70"/>
      <c r="BX112" s="70"/>
      <c r="BY112" s="70"/>
      <c r="BZ112" s="70"/>
      <c r="CA112" s="70"/>
    </row>
    <row r="113" spans="1:79" s="84" customFormat="1">
      <c r="A113" s="67"/>
      <c r="B113" s="85"/>
      <c r="C113" s="86"/>
      <c r="D113" s="250"/>
      <c r="F113" s="70"/>
      <c r="G113" s="70"/>
      <c r="H113" s="70"/>
      <c r="I113" s="70"/>
      <c r="J113" s="70"/>
      <c r="K113" s="70"/>
      <c r="L113" s="70"/>
      <c r="M113" s="70"/>
      <c r="N113" s="70"/>
      <c r="O113" s="70"/>
      <c r="P113" s="70"/>
      <c r="Q113" s="70"/>
      <c r="R113" s="70"/>
      <c r="S113" s="70"/>
      <c r="T113" s="70"/>
      <c r="U113" s="70"/>
      <c r="V113" s="70"/>
      <c r="W113" s="70"/>
      <c r="X113" s="70"/>
      <c r="Y113" s="70"/>
      <c r="Z113" s="70"/>
      <c r="AA113" s="70"/>
      <c r="AB113" s="70"/>
      <c r="AC113" s="70"/>
      <c r="AD113" s="70"/>
      <c r="AE113" s="70"/>
      <c r="AF113" s="70"/>
      <c r="AG113" s="70"/>
      <c r="AH113" s="70"/>
      <c r="AI113" s="70"/>
      <c r="AJ113" s="70"/>
      <c r="AK113" s="70"/>
      <c r="AL113" s="70"/>
      <c r="AM113" s="70"/>
      <c r="AN113" s="70"/>
      <c r="AO113" s="70"/>
      <c r="AP113" s="70"/>
      <c r="AQ113" s="70"/>
      <c r="AR113" s="70"/>
      <c r="AS113" s="70"/>
      <c r="AT113" s="70"/>
      <c r="AU113" s="70"/>
      <c r="AV113" s="70"/>
      <c r="AW113" s="70"/>
      <c r="AX113" s="70"/>
      <c r="AY113" s="70"/>
      <c r="AZ113" s="70"/>
      <c r="BA113" s="70"/>
      <c r="BB113" s="70"/>
      <c r="BC113" s="70"/>
      <c r="BD113" s="70"/>
      <c r="BE113" s="70"/>
      <c r="BF113" s="70"/>
      <c r="BG113" s="70"/>
      <c r="BH113" s="70"/>
      <c r="BI113" s="70"/>
      <c r="BJ113" s="70"/>
      <c r="BK113" s="70"/>
      <c r="BL113" s="70"/>
      <c r="BM113" s="70"/>
      <c r="BN113" s="70"/>
      <c r="BO113" s="70"/>
      <c r="BP113" s="70"/>
      <c r="BQ113" s="70"/>
      <c r="BR113" s="70"/>
      <c r="BS113" s="70"/>
      <c r="BT113" s="70"/>
      <c r="BU113" s="70"/>
      <c r="BV113" s="70"/>
      <c r="BW113" s="70"/>
      <c r="BX113" s="70"/>
      <c r="BY113" s="70"/>
      <c r="BZ113" s="70"/>
      <c r="CA113" s="70"/>
    </row>
    <row r="114" spans="1:79" s="84" customFormat="1">
      <c r="A114" s="67"/>
      <c r="B114" s="85"/>
      <c r="C114" s="86"/>
      <c r="D114" s="250"/>
      <c r="F114" s="70"/>
      <c r="G114" s="70"/>
      <c r="H114" s="70"/>
      <c r="I114" s="70"/>
      <c r="J114" s="70"/>
      <c r="K114" s="70"/>
      <c r="L114" s="70"/>
      <c r="M114" s="70"/>
      <c r="N114" s="70"/>
      <c r="O114" s="70"/>
      <c r="P114" s="70"/>
      <c r="Q114" s="70"/>
      <c r="R114" s="70"/>
      <c r="S114" s="70"/>
      <c r="T114" s="70"/>
      <c r="U114" s="70"/>
      <c r="V114" s="70"/>
      <c r="W114" s="70"/>
      <c r="X114" s="70"/>
      <c r="Y114" s="70"/>
      <c r="Z114" s="70"/>
      <c r="AA114" s="70"/>
      <c r="AB114" s="70"/>
      <c r="AC114" s="70"/>
      <c r="AD114" s="70"/>
      <c r="AE114" s="70"/>
      <c r="AF114" s="70"/>
      <c r="AG114" s="70"/>
      <c r="AH114" s="70"/>
      <c r="AI114" s="70"/>
      <c r="AJ114" s="70"/>
      <c r="AK114" s="70"/>
      <c r="AL114" s="70"/>
      <c r="AM114" s="70"/>
      <c r="AN114" s="70"/>
      <c r="AO114" s="70"/>
      <c r="AP114" s="70"/>
      <c r="AQ114" s="70"/>
      <c r="AR114" s="70"/>
      <c r="AS114" s="70"/>
      <c r="AT114" s="70"/>
      <c r="AU114" s="70"/>
      <c r="AV114" s="70"/>
      <c r="AW114" s="70"/>
      <c r="AX114" s="70"/>
      <c r="AY114" s="70"/>
      <c r="AZ114" s="70"/>
      <c r="BA114" s="70"/>
      <c r="BB114" s="70"/>
      <c r="BC114" s="70"/>
      <c r="BD114" s="70"/>
      <c r="BE114" s="70"/>
      <c r="BF114" s="70"/>
      <c r="BG114" s="70"/>
      <c r="BH114" s="70"/>
      <c r="BI114" s="70"/>
      <c r="BJ114" s="70"/>
      <c r="BK114" s="70"/>
      <c r="BL114" s="70"/>
      <c r="BM114" s="70"/>
      <c r="BN114" s="70"/>
      <c r="BO114" s="70"/>
      <c r="BP114" s="70"/>
      <c r="BQ114" s="70"/>
      <c r="BR114" s="70"/>
      <c r="BS114" s="70"/>
      <c r="BT114" s="70"/>
      <c r="BU114" s="70"/>
      <c r="BV114" s="70"/>
      <c r="BW114" s="70"/>
      <c r="BX114" s="70"/>
      <c r="BY114" s="70"/>
      <c r="BZ114" s="70"/>
      <c r="CA114" s="70"/>
    </row>
    <row r="115" spans="1:79" s="84" customFormat="1">
      <c r="A115" s="67"/>
      <c r="B115" s="85"/>
      <c r="C115" s="86"/>
      <c r="D115" s="250"/>
      <c r="F115" s="70"/>
      <c r="G115" s="70"/>
      <c r="H115" s="70"/>
      <c r="I115" s="70"/>
      <c r="J115" s="70"/>
      <c r="K115" s="70"/>
      <c r="L115" s="70"/>
      <c r="M115" s="70"/>
      <c r="N115" s="70"/>
      <c r="O115" s="70"/>
      <c r="P115" s="70"/>
      <c r="Q115" s="70"/>
      <c r="R115" s="70"/>
      <c r="S115" s="70"/>
      <c r="T115" s="70"/>
      <c r="U115" s="70"/>
      <c r="V115" s="70"/>
      <c r="W115" s="70"/>
      <c r="X115" s="70"/>
      <c r="Y115" s="70"/>
      <c r="Z115" s="70"/>
      <c r="AA115" s="70"/>
      <c r="AB115" s="70"/>
      <c r="AC115" s="70"/>
      <c r="AD115" s="70"/>
      <c r="AE115" s="70"/>
      <c r="AF115" s="70"/>
      <c r="AG115" s="70"/>
      <c r="AH115" s="70"/>
      <c r="AI115" s="70"/>
      <c r="AJ115" s="70"/>
      <c r="AK115" s="70"/>
      <c r="AL115" s="70"/>
      <c r="AM115" s="70"/>
      <c r="AN115" s="70"/>
      <c r="AO115" s="70"/>
      <c r="AP115" s="70"/>
      <c r="AQ115" s="70"/>
      <c r="AR115" s="70"/>
      <c r="AS115" s="70"/>
      <c r="AT115" s="70"/>
      <c r="AU115" s="70"/>
      <c r="AV115" s="70"/>
      <c r="AW115" s="70"/>
      <c r="AX115" s="70"/>
      <c r="AY115" s="70"/>
      <c r="AZ115" s="70"/>
      <c r="BA115" s="70"/>
      <c r="BB115" s="70"/>
      <c r="BC115" s="70"/>
      <c r="BD115" s="70"/>
      <c r="BE115" s="70"/>
      <c r="BF115" s="70"/>
      <c r="BG115" s="70"/>
      <c r="BH115" s="70"/>
      <c r="BI115" s="70"/>
      <c r="BJ115" s="70"/>
      <c r="BK115" s="70"/>
      <c r="BL115" s="70"/>
      <c r="BM115" s="70"/>
      <c r="BN115" s="70"/>
      <c r="BO115" s="70"/>
      <c r="BP115" s="70"/>
      <c r="BQ115" s="70"/>
      <c r="BR115" s="70"/>
      <c r="BS115" s="70"/>
      <c r="BT115" s="70"/>
      <c r="BU115" s="70"/>
      <c r="BV115" s="70"/>
      <c r="BW115" s="70"/>
      <c r="BX115" s="70"/>
      <c r="BY115" s="70"/>
      <c r="BZ115" s="70"/>
      <c r="CA115" s="70"/>
    </row>
    <row r="116" spans="1:79" s="84" customFormat="1">
      <c r="A116" s="67"/>
      <c r="B116" s="85"/>
      <c r="C116" s="86"/>
      <c r="D116" s="250"/>
      <c r="F116" s="70"/>
      <c r="G116" s="70"/>
      <c r="H116" s="70"/>
      <c r="I116" s="70"/>
      <c r="J116" s="70"/>
      <c r="K116" s="70"/>
      <c r="L116" s="70"/>
      <c r="M116" s="70"/>
      <c r="N116" s="70"/>
      <c r="O116" s="70"/>
      <c r="P116" s="70"/>
      <c r="Q116" s="70"/>
      <c r="R116" s="70"/>
      <c r="S116" s="70"/>
      <c r="T116" s="70"/>
      <c r="U116" s="70"/>
      <c r="V116" s="70"/>
      <c r="W116" s="70"/>
      <c r="X116" s="70"/>
      <c r="Y116" s="70"/>
      <c r="Z116" s="70"/>
      <c r="AA116" s="70"/>
      <c r="AB116" s="70"/>
      <c r="AC116" s="70"/>
      <c r="AD116" s="70"/>
      <c r="AE116" s="70"/>
      <c r="AF116" s="70"/>
      <c r="AG116" s="70"/>
      <c r="AH116" s="70"/>
      <c r="AI116" s="70"/>
      <c r="AJ116" s="70"/>
      <c r="AK116" s="70"/>
      <c r="AL116" s="70"/>
      <c r="AM116" s="70"/>
      <c r="AN116" s="70"/>
      <c r="AO116" s="70"/>
      <c r="AP116" s="70"/>
      <c r="AQ116" s="70"/>
      <c r="AR116" s="70"/>
      <c r="AS116" s="70"/>
      <c r="AT116" s="70"/>
      <c r="AU116" s="70"/>
      <c r="AV116" s="70"/>
      <c r="AW116" s="70"/>
      <c r="AX116" s="70"/>
      <c r="AY116" s="70"/>
      <c r="AZ116" s="70"/>
      <c r="BA116" s="70"/>
      <c r="BB116" s="70"/>
      <c r="BC116" s="70"/>
      <c r="BD116" s="70"/>
      <c r="BE116" s="70"/>
      <c r="BF116" s="70"/>
      <c r="BG116" s="70"/>
      <c r="BH116" s="70"/>
      <c r="BI116" s="70"/>
      <c r="BJ116" s="70"/>
      <c r="BK116" s="70"/>
      <c r="BL116" s="70"/>
      <c r="BM116" s="70"/>
      <c r="BN116" s="70"/>
      <c r="BO116" s="70"/>
      <c r="BP116" s="70"/>
      <c r="BQ116" s="70"/>
      <c r="BR116" s="70"/>
      <c r="BS116" s="70"/>
      <c r="BT116" s="70"/>
      <c r="BU116" s="70"/>
      <c r="BV116" s="70"/>
      <c r="BW116" s="70"/>
      <c r="BX116" s="70"/>
      <c r="BY116" s="70"/>
      <c r="BZ116" s="70"/>
      <c r="CA116" s="70"/>
    </row>
    <row r="117" spans="1:79" s="84" customFormat="1">
      <c r="A117" s="67"/>
      <c r="B117" s="85"/>
      <c r="C117" s="86"/>
      <c r="D117" s="250"/>
      <c r="F117" s="70"/>
      <c r="G117" s="70"/>
      <c r="H117" s="70"/>
      <c r="I117" s="70"/>
      <c r="J117" s="70"/>
      <c r="K117" s="70"/>
      <c r="L117" s="70"/>
      <c r="M117" s="70"/>
      <c r="N117" s="70"/>
      <c r="O117" s="70"/>
      <c r="P117" s="70"/>
      <c r="Q117" s="70"/>
      <c r="R117" s="70"/>
      <c r="S117" s="70"/>
      <c r="T117" s="70"/>
      <c r="U117" s="70"/>
      <c r="V117" s="70"/>
      <c r="W117" s="70"/>
      <c r="X117" s="70"/>
      <c r="Y117" s="70"/>
      <c r="Z117" s="70"/>
      <c r="AA117" s="70"/>
      <c r="AB117" s="70"/>
      <c r="AC117" s="70"/>
      <c r="AD117" s="70"/>
      <c r="AE117" s="70"/>
      <c r="AF117" s="70"/>
      <c r="AG117" s="70"/>
      <c r="AH117" s="70"/>
      <c r="AI117" s="70"/>
      <c r="AJ117" s="70"/>
      <c r="AK117" s="70"/>
      <c r="AL117" s="70"/>
      <c r="AM117" s="70"/>
      <c r="AN117" s="70"/>
      <c r="AO117" s="70"/>
      <c r="AP117" s="70"/>
      <c r="AQ117" s="70"/>
      <c r="AR117" s="70"/>
      <c r="AS117" s="70"/>
      <c r="AT117" s="70"/>
      <c r="AU117" s="70"/>
      <c r="AV117" s="70"/>
      <c r="AW117" s="70"/>
      <c r="AX117" s="70"/>
      <c r="AY117" s="70"/>
      <c r="AZ117" s="70"/>
      <c r="BA117" s="70"/>
      <c r="BB117" s="70"/>
      <c r="BC117" s="70"/>
      <c r="BD117" s="70"/>
      <c r="BE117" s="70"/>
      <c r="BF117" s="70"/>
      <c r="BG117" s="70"/>
      <c r="BH117" s="70"/>
      <c r="BI117" s="70"/>
      <c r="BJ117" s="70"/>
      <c r="BK117" s="70"/>
      <c r="BL117" s="70"/>
      <c r="BM117" s="70"/>
      <c r="BN117" s="70"/>
      <c r="BO117" s="70"/>
      <c r="BP117" s="70"/>
      <c r="BQ117" s="70"/>
      <c r="BR117" s="70"/>
      <c r="BS117" s="70"/>
      <c r="BT117" s="70"/>
      <c r="BU117" s="70"/>
      <c r="BV117" s="70"/>
      <c r="BW117" s="70"/>
      <c r="BX117" s="70"/>
      <c r="BY117" s="70"/>
      <c r="BZ117" s="70"/>
      <c r="CA117" s="70"/>
    </row>
    <row r="118" spans="1:79" s="84" customFormat="1">
      <c r="A118" s="67"/>
      <c r="B118" s="85"/>
      <c r="C118" s="86"/>
      <c r="D118" s="250"/>
      <c r="F118" s="70"/>
      <c r="G118" s="70"/>
      <c r="H118" s="70"/>
      <c r="I118" s="70"/>
      <c r="J118" s="70"/>
      <c r="K118" s="70"/>
      <c r="L118" s="70"/>
      <c r="M118" s="70"/>
      <c r="N118" s="70"/>
      <c r="O118" s="70"/>
      <c r="P118" s="70"/>
      <c r="Q118" s="70"/>
      <c r="R118" s="70"/>
      <c r="S118" s="70"/>
      <c r="T118" s="70"/>
      <c r="U118" s="70"/>
      <c r="V118" s="70"/>
      <c r="W118" s="70"/>
      <c r="X118" s="70"/>
      <c r="Y118" s="70"/>
      <c r="Z118" s="70"/>
      <c r="AA118" s="70"/>
      <c r="AB118" s="70"/>
      <c r="AC118" s="70"/>
      <c r="AD118" s="70"/>
      <c r="AE118" s="70"/>
      <c r="AF118" s="70"/>
      <c r="AG118" s="70"/>
      <c r="AH118" s="70"/>
      <c r="AI118" s="70"/>
      <c r="AJ118" s="70"/>
      <c r="AK118" s="70"/>
      <c r="AL118" s="70"/>
      <c r="AM118" s="70"/>
      <c r="AN118" s="70"/>
      <c r="AO118" s="70"/>
      <c r="AP118" s="70"/>
      <c r="AQ118" s="70"/>
      <c r="AR118" s="70"/>
      <c r="AS118" s="70"/>
      <c r="AT118" s="70"/>
      <c r="AU118" s="70"/>
      <c r="AV118" s="70"/>
      <c r="AW118" s="70"/>
      <c r="AX118" s="70"/>
      <c r="AY118" s="70"/>
      <c r="AZ118" s="70"/>
      <c r="BA118" s="70"/>
      <c r="BB118" s="70"/>
      <c r="BC118" s="70"/>
      <c r="BD118" s="70"/>
      <c r="BE118" s="70"/>
      <c r="BF118" s="70"/>
      <c r="BG118" s="70"/>
      <c r="BH118" s="70"/>
      <c r="BI118" s="70"/>
      <c r="BJ118" s="70"/>
      <c r="BK118" s="70"/>
      <c r="BL118" s="70"/>
      <c r="BM118" s="70"/>
      <c r="BN118" s="70"/>
      <c r="BO118" s="70"/>
      <c r="BP118" s="70"/>
      <c r="BQ118" s="70"/>
      <c r="BR118" s="70"/>
      <c r="BS118" s="70"/>
      <c r="BT118" s="70"/>
      <c r="BU118" s="70"/>
      <c r="BV118" s="70"/>
      <c r="BW118" s="70"/>
      <c r="BX118" s="70"/>
      <c r="BY118" s="70"/>
      <c r="BZ118" s="70"/>
      <c r="CA118" s="70"/>
    </row>
    <row r="119" spans="1:79" s="84" customFormat="1">
      <c r="A119" s="67"/>
      <c r="B119" s="85"/>
      <c r="C119" s="86"/>
      <c r="D119" s="250"/>
      <c r="F119" s="70"/>
      <c r="G119" s="70"/>
      <c r="H119" s="70"/>
      <c r="I119" s="70"/>
      <c r="J119" s="70"/>
      <c r="K119" s="70"/>
      <c r="L119" s="70"/>
      <c r="M119" s="70"/>
      <c r="N119" s="70"/>
      <c r="O119" s="70"/>
      <c r="P119" s="70"/>
      <c r="Q119" s="70"/>
      <c r="R119" s="70"/>
      <c r="S119" s="70"/>
      <c r="T119" s="70"/>
      <c r="U119" s="70"/>
      <c r="V119" s="70"/>
      <c r="W119" s="70"/>
      <c r="X119" s="70"/>
      <c r="Y119" s="70"/>
      <c r="Z119" s="70"/>
      <c r="AA119" s="70"/>
      <c r="AB119" s="70"/>
      <c r="AC119" s="70"/>
      <c r="AD119" s="70"/>
      <c r="AE119" s="70"/>
      <c r="AF119" s="70"/>
      <c r="AG119" s="70"/>
      <c r="AH119" s="70"/>
      <c r="AI119" s="70"/>
      <c r="AJ119" s="70"/>
      <c r="AK119" s="70"/>
      <c r="AL119" s="70"/>
      <c r="AM119" s="70"/>
      <c r="AN119" s="70"/>
      <c r="AO119" s="70"/>
      <c r="AP119" s="70"/>
      <c r="AQ119" s="70"/>
      <c r="AR119" s="70"/>
      <c r="AS119" s="70"/>
      <c r="AT119" s="70"/>
      <c r="AU119" s="70"/>
      <c r="AV119" s="70"/>
      <c r="AW119" s="70"/>
      <c r="AX119" s="70"/>
      <c r="AY119" s="70"/>
      <c r="AZ119" s="70"/>
      <c r="BA119" s="70"/>
      <c r="BB119" s="70"/>
      <c r="BC119" s="70"/>
      <c r="BD119" s="70"/>
      <c r="BE119" s="70"/>
      <c r="BF119" s="70"/>
      <c r="BG119" s="70"/>
      <c r="BH119" s="70"/>
      <c r="BI119" s="70"/>
      <c r="BJ119" s="70"/>
      <c r="BK119" s="70"/>
      <c r="BL119" s="70"/>
      <c r="BM119" s="70"/>
      <c r="BN119" s="70"/>
      <c r="BO119" s="70"/>
      <c r="BP119" s="70"/>
      <c r="BQ119" s="70"/>
      <c r="BR119" s="70"/>
      <c r="BS119" s="70"/>
      <c r="BT119" s="70"/>
      <c r="BU119" s="70"/>
      <c r="BV119" s="70"/>
      <c r="BW119" s="70"/>
      <c r="BX119" s="70"/>
      <c r="BY119" s="70"/>
      <c r="BZ119" s="70"/>
      <c r="CA119" s="70"/>
    </row>
    <row r="120" spans="1:79" s="84" customFormat="1">
      <c r="A120" s="67"/>
      <c r="B120" s="85"/>
      <c r="C120" s="86"/>
      <c r="D120" s="250"/>
      <c r="F120" s="70"/>
      <c r="G120" s="70"/>
      <c r="H120" s="70"/>
      <c r="I120" s="70"/>
      <c r="J120" s="70"/>
      <c r="K120" s="70"/>
      <c r="L120" s="70"/>
      <c r="M120" s="70"/>
      <c r="N120" s="70"/>
      <c r="O120" s="70"/>
      <c r="P120" s="70"/>
      <c r="Q120" s="70"/>
      <c r="R120" s="70"/>
      <c r="S120" s="70"/>
      <c r="T120" s="70"/>
      <c r="U120" s="70"/>
      <c r="V120" s="70"/>
      <c r="W120" s="70"/>
      <c r="X120" s="70"/>
      <c r="Y120" s="70"/>
      <c r="Z120" s="70"/>
      <c r="AA120" s="70"/>
      <c r="AB120" s="70"/>
      <c r="AC120" s="70"/>
      <c r="AD120" s="70"/>
      <c r="AE120" s="70"/>
      <c r="AF120" s="70"/>
      <c r="AG120" s="70"/>
      <c r="AH120" s="70"/>
      <c r="AI120" s="70"/>
      <c r="AJ120" s="70"/>
      <c r="AK120" s="70"/>
      <c r="AL120" s="70"/>
      <c r="AM120" s="70"/>
      <c r="AN120" s="70"/>
      <c r="AO120" s="70"/>
      <c r="AP120" s="70"/>
      <c r="AQ120" s="70"/>
      <c r="AR120" s="70"/>
      <c r="AS120" s="70"/>
      <c r="AT120" s="70"/>
      <c r="AU120" s="70"/>
      <c r="AV120" s="70"/>
      <c r="AW120" s="70"/>
      <c r="AX120" s="70"/>
      <c r="AY120" s="70"/>
      <c r="AZ120" s="70"/>
      <c r="BA120" s="70"/>
      <c r="BB120" s="70"/>
      <c r="BC120" s="70"/>
      <c r="BD120" s="70"/>
      <c r="BE120" s="70"/>
      <c r="BF120" s="70"/>
      <c r="BG120" s="70"/>
      <c r="BH120" s="70"/>
      <c r="BI120" s="70"/>
      <c r="BJ120" s="70"/>
      <c r="BK120" s="70"/>
      <c r="BL120" s="70"/>
      <c r="BM120" s="70"/>
      <c r="BN120" s="70"/>
      <c r="BO120" s="70"/>
      <c r="BP120" s="70"/>
      <c r="BQ120" s="70"/>
      <c r="BR120" s="70"/>
      <c r="BS120" s="70"/>
      <c r="BT120" s="70"/>
      <c r="BU120" s="70"/>
      <c r="BV120" s="70"/>
      <c r="BW120" s="70"/>
      <c r="BX120" s="70"/>
      <c r="BY120" s="70"/>
      <c r="BZ120" s="70"/>
      <c r="CA120" s="70"/>
    </row>
    <row r="121" spans="1:79" s="84" customFormat="1">
      <c r="A121" s="67"/>
      <c r="B121" s="85"/>
      <c r="C121" s="86"/>
      <c r="D121" s="250"/>
      <c r="F121" s="70"/>
      <c r="G121" s="70"/>
      <c r="H121" s="70"/>
      <c r="I121" s="70"/>
      <c r="J121" s="70"/>
      <c r="K121" s="70"/>
      <c r="L121" s="70"/>
      <c r="M121" s="70"/>
      <c r="N121" s="70"/>
      <c r="O121" s="70"/>
      <c r="P121" s="70"/>
      <c r="Q121" s="70"/>
      <c r="R121" s="70"/>
      <c r="S121" s="70"/>
      <c r="T121" s="70"/>
      <c r="U121" s="70"/>
      <c r="V121" s="70"/>
      <c r="W121" s="70"/>
      <c r="X121" s="70"/>
      <c r="Y121" s="70"/>
      <c r="Z121" s="70"/>
      <c r="AA121" s="70"/>
      <c r="AB121" s="70"/>
      <c r="AC121" s="70"/>
      <c r="AD121" s="70"/>
      <c r="AE121" s="70"/>
      <c r="AF121" s="70"/>
      <c r="AG121" s="70"/>
      <c r="AH121" s="70"/>
      <c r="AI121" s="70"/>
      <c r="AJ121" s="70"/>
      <c r="AK121" s="70"/>
      <c r="AL121" s="70"/>
      <c r="AM121" s="70"/>
      <c r="AN121" s="70"/>
      <c r="AO121" s="70"/>
      <c r="AP121" s="70"/>
      <c r="AQ121" s="70"/>
      <c r="AR121" s="70"/>
      <c r="AS121" s="70"/>
      <c r="AT121" s="70"/>
      <c r="AU121" s="70"/>
      <c r="AV121" s="70"/>
      <c r="AW121" s="70"/>
      <c r="AX121" s="70"/>
      <c r="AY121" s="70"/>
      <c r="AZ121" s="70"/>
      <c r="BA121" s="70"/>
      <c r="BB121" s="70"/>
      <c r="BC121" s="70"/>
      <c r="BD121" s="70"/>
      <c r="BE121" s="70"/>
      <c r="BF121" s="70"/>
      <c r="BG121" s="70"/>
      <c r="BH121" s="70"/>
      <c r="BI121" s="70"/>
      <c r="BJ121" s="70"/>
      <c r="BK121" s="70"/>
      <c r="BL121" s="70"/>
      <c r="BM121" s="70"/>
      <c r="BN121" s="70"/>
      <c r="BO121" s="70"/>
      <c r="BP121" s="70"/>
      <c r="BQ121" s="70"/>
      <c r="BR121" s="70"/>
      <c r="BS121" s="70"/>
      <c r="BT121" s="70"/>
      <c r="BU121" s="70"/>
      <c r="BV121" s="70"/>
      <c r="BW121" s="70"/>
      <c r="BX121" s="70"/>
      <c r="BY121" s="70"/>
      <c r="BZ121" s="70"/>
      <c r="CA121" s="70"/>
    </row>
    <row r="122" spans="1:79" s="84" customFormat="1">
      <c r="A122" s="67"/>
      <c r="B122" s="85"/>
      <c r="C122" s="86"/>
      <c r="D122" s="250"/>
      <c r="F122" s="70"/>
      <c r="G122" s="70"/>
      <c r="H122" s="70"/>
      <c r="I122" s="70"/>
      <c r="J122" s="70"/>
      <c r="K122" s="70"/>
      <c r="L122" s="70"/>
      <c r="M122" s="70"/>
      <c r="N122" s="70"/>
      <c r="O122" s="70"/>
      <c r="P122" s="70"/>
      <c r="Q122" s="70"/>
      <c r="R122" s="70"/>
      <c r="S122" s="70"/>
      <c r="T122" s="70"/>
      <c r="U122" s="70"/>
      <c r="V122" s="70"/>
      <c r="W122" s="70"/>
      <c r="X122" s="70"/>
      <c r="Y122" s="70"/>
      <c r="Z122" s="70"/>
      <c r="AA122" s="70"/>
      <c r="AB122" s="70"/>
      <c r="AC122" s="70"/>
      <c r="AD122" s="70"/>
      <c r="AE122" s="70"/>
      <c r="AF122" s="70"/>
      <c r="AG122" s="70"/>
      <c r="AH122" s="70"/>
      <c r="AI122" s="70"/>
      <c r="AJ122" s="70"/>
      <c r="AK122" s="70"/>
      <c r="AL122" s="70"/>
      <c r="AM122" s="70"/>
      <c r="AN122" s="70"/>
      <c r="AO122" s="70"/>
      <c r="AP122" s="70"/>
      <c r="AQ122" s="70"/>
      <c r="AR122" s="70"/>
      <c r="AS122" s="70"/>
      <c r="AT122" s="70"/>
      <c r="AU122" s="70"/>
      <c r="AV122" s="70"/>
      <c r="AW122" s="70"/>
      <c r="AX122" s="70"/>
      <c r="AY122" s="70"/>
      <c r="AZ122" s="70"/>
      <c r="BA122" s="70"/>
      <c r="BB122" s="70"/>
      <c r="BC122" s="70"/>
      <c r="BD122" s="70"/>
      <c r="BE122" s="70"/>
      <c r="BF122" s="70"/>
      <c r="BG122" s="70"/>
      <c r="BH122" s="70"/>
      <c r="BI122" s="70"/>
      <c r="BJ122" s="70"/>
      <c r="BK122" s="70"/>
      <c r="BL122" s="70"/>
      <c r="BM122" s="70"/>
      <c r="BN122" s="70"/>
      <c r="BO122" s="70"/>
      <c r="BP122" s="70"/>
      <c r="BQ122" s="70"/>
      <c r="BR122" s="70"/>
      <c r="BS122" s="70"/>
      <c r="BT122" s="70"/>
      <c r="BU122" s="70"/>
      <c r="BV122" s="70"/>
      <c r="BW122" s="70"/>
      <c r="BX122" s="70"/>
      <c r="BY122" s="70"/>
      <c r="BZ122" s="70"/>
      <c r="CA122" s="70"/>
    </row>
    <row r="123" spans="1:79" s="84" customFormat="1">
      <c r="A123" s="67"/>
      <c r="B123" s="85"/>
      <c r="C123" s="86"/>
      <c r="D123" s="250"/>
      <c r="F123" s="70"/>
      <c r="G123" s="70"/>
      <c r="H123" s="70"/>
      <c r="I123" s="70"/>
      <c r="J123" s="70"/>
      <c r="K123" s="70"/>
      <c r="L123" s="70"/>
      <c r="M123" s="70"/>
      <c r="N123" s="70"/>
      <c r="O123" s="70"/>
      <c r="P123" s="70"/>
      <c r="Q123" s="70"/>
      <c r="R123" s="70"/>
      <c r="S123" s="70"/>
      <c r="T123" s="70"/>
      <c r="U123" s="70"/>
      <c r="V123" s="70"/>
      <c r="W123" s="70"/>
      <c r="X123" s="70"/>
      <c r="Y123" s="70"/>
      <c r="Z123" s="70"/>
      <c r="AA123" s="70"/>
      <c r="AB123" s="70"/>
      <c r="AC123" s="70"/>
      <c r="AD123" s="70"/>
      <c r="AE123" s="70"/>
      <c r="AF123" s="70"/>
      <c r="AG123" s="70"/>
      <c r="AH123" s="70"/>
      <c r="AI123" s="70"/>
      <c r="AJ123" s="70"/>
      <c r="AK123" s="70"/>
      <c r="AL123" s="70"/>
      <c r="AM123" s="70"/>
      <c r="AN123" s="70"/>
      <c r="AO123" s="70"/>
      <c r="AP123" s="70"/>
      <c r="AQ123" s="70"/>
      <c r="AR123" s="70"/>
      <c r="AS123" s="70"/>
      <c r="AT123" s="70"/>
      <c r="AU123" s="70"/>
      <c r="AV123" s="70"/>
      <c r="AW123" s="70"/>
      <c r="AX123" s="70"/>
      <c r="AY123" s="70"/>
      <c r="AZ123" s="70"/>
      <c r="BA123" s="70"/>
      <c r="BB123" s="70"/>
      <c r="BC123" s="70"/>
      <c r="BD123" s="70"/>
      <c r="BE123" s="70"/>
      <c r="BF123" s="70"/>
      <c r="BG123" s="70"/>
      <c r="BH123" s="70"/>
      <c r="BI123" s="70"/>
      <c r="BJ123" s="70"/>
      <c r="BK123" s="70"/>
      <c r="BL123" s="70"/>
      <c r="BM123" s="70"/>
      <c r="BN123" s="70"/>
      <c r="BO123" s="70"/>
      <c r="BP123" s="70"/>
      <c r="BQ123" s="70"/>
      <c r="BR123" s="70"/>
      <c r="BS123" s="70"/>
      <c r="BT123" s="70"/>
      <c r="BU123" s="70"/>
      <c r="BV123" s="70"/>
      <c r="BW123" s="70"/>
      <c r="BX123" s="70"/>
      <c r="BY123" s="70"/>
      <c r="BZ123" s="70"/>
      <c r="CA123" s="70"/>
    </row>
    <row r="124" spans="1:79" s="84" customFormat="1">
      <c r="A124" s="67"/>
      <c r="B124" s="85"/>
      <c r="C124" s="86"/>
      <c r="D124" s="250"/>
      <c r="F124" s="70"/>
      <c r="G124" s="70"/>
      <c r="H124" s="70"/>
      <c r="I124" s="70"/>
      <c r="J124" s="70"/>
      <c r="K124" s="70"/>
      <c r="L124" s="70"/>
      <c r="M124" s="70"/>
      <c r="N124" s="70"/>
      <c r="O124" s="70"/>
      <c r="P124" s="70"/>
      <c r="Q124" s="70"/>
      <c r="R124" s="70"/>
      <c r="S124" s="70"/>
      <c r="T124" s="70"/>
      <c r="U124" s="70"/>
      <c r="V124" s="70"/>
      <c r="W124" s="70"/>
      <c r="X124" s="70"/>
      <c r="Y124" s="70"/>
      <c r="Z124" s="70"/>
      <c r="AA124" s="70"/>
      <c r="AB124" s="70"/>
      <c r="AC124" s="70"/>
      <c r="AD124" s="70"/>
      <c r="AE124" s="70"/>
      <c r="AF124" s="70"/>
      <c r="AG124" s="70"/>
      <c r="AH124" s="70"/>
      <c r="AI124" s="70"/>
      <c r="AJ124" s="70"/>
      <c r="AK124" s="70"/>
      <c r="AL124" s="70"/>
      <c r="AM124" s="70"/>
      <c r="AN124" s="70"/>
      <c r="AO124" s="70"/>
      <c r="AP124" s="70"/>
      <c r="AQ124" s="70"/>
      <c r="AR124" s="70"/>
      <c r="AS124" s="70"/>
      <c r="AT124" s="70"/>
      <c r="AU124" s="70"/>
      <c r="AV124" s="70"/>
      <c r="AW124" s="70"/>
      <c r="AX124" s="70"/>
      <c r="AY124" s="70"/>
      <c r="AZ124" s="70"/>
      <c r="BA124" s="70"/>
      <c r="BB124" s="70"/>
      <c r="BC124" s="70"/>
      <c r="BD124" s="70"/>
      <c r="BE124" s="70"/>
      <c r="BF124" s="70"/>
      <c r="BG124" s="70"/>
      <c r="BH124" s="70"/>
      <c r="BI124" s="70"/>
      <c r="BJ124" s="70"/>
      <c r="BK124" s="70"/>
      <c r="BL124" s="70"/>
      <c r="BM124" s="70"/>
      <c r="BN124" s="70"/>
      <c r="BO124" s="70"/>
      <c r="BP124" s="70"/>
      <c r="BQ124" s="70"/>
      <c r="BR124" s="70"/>
      <c r="BS124" s="70"/>
      <c r="BT124" s="70"/>
      <c r="BU124" s="70"/>
      <c r="BV124" s="70"/>
      <c r="BW124" s="70"/>
      <c r="BX124" s="70"/>
      <c r="BY124" s="70"/>
      <c r="BZ124" s="70"/>
      <c r="CA124" s="70"/>
    </row>
    <row r="125" spans="1:79" s="84" customFormat="1">
      <c r="A125" s="67"/>
      <c r="B125" s="85"/>
      <c r="C125" s="86"/>
      <c r="D125" s="250"/>
      <c r="F125" s="70"/>
      <c r="G125" s="70"/>
      <c r="H125" s="70"/>
      <c r="I125" s="70"/>
      <c r="J125" s="70"/>
      <c r="K125" s="70"/>
      <c r="L125" s="70"/>
      <c r="M125" s="70"/>
      <c r="N125" s="70"/>
      <c r="O125" s="70"/>
      <c r="P125" s="70"/>
      <c r="Q125" s="70"/>
      <c r="R125" s="70"/>
      <c r="S125" s="70"/>
      <c r="T125" s="70"/>
      <c r="U125" s="70"/>
      <c r="V125" s="70"/>
      <c r="W125" s="70"/>
      <c r="X125" s="70"/>
      <c r="Y125" s="70"/>
      <c r="Z125" s="70"/>
      <c r="AA125" s="70"/>
      <c r="AB125" s="70"/>
      <c r="AC125" s="70"/>
      <c r="AD125" s="70"/>
      <c r="AE125" s="70"/>
      <c r="AF125" s="70"/>
      <c r="AG125" s="70"/>
      <c r="AH125" s="70"/>
      <c r="AI125" s="70"/>
      <c r="AJ125" s="70"/>
      <c r="AK125" s="70"/>
      <c r="AL125" s="70"/>
      <c r="AM125" s="70"/>
      <c r="AN125" s="70"/>
      <c r="AO125" s="70"/>
      <c r="AP125" s="70"/>
      <c r="AQ125" s="70"/>
      <c r="AR125" s="70"/>
      <c r="AS125" s="70"/>
      <c r="AT125" s="70"/>
      <c r="AU125" s="70"/>
      <c r="AV125" s="70"/>
      <c r="AW125" s="70"/>
      <c r="AX125" s="70"/>
      <c r="AY125" s="70"/>
      <c r="AZ125" s="70"/>
      <c r="BA125" s="70"/>
      <c r="BB125" s="70"/>
      <c r="BC125" s="70"/>
      <c r="BD125" s="70"/>
      <c r="BE125" s="70"/>
      <c r="BF125" s="70"/>
      <c r="BG125" s="70"/>
      <c r="BH125" s="70"/>
      <c r="BI125" s="70"/>
      <c r="BJ125" s="70"/>
      <c r="BK125" s="70"/>
      <c r="BL125" s="70"/>
      <c r="BM125" s="70"/>
      <c r="BN125" s="70"/>
      <c r="BO125" s="70"/>
      <c r="BP125" s="70"/>
      <c r="BQ125" s="70"/>
      <c r="BR125" s="70"/>
      <c r="BS125" s="70"/>
      <c r="BT125" s="70"/>
      <c r="BU125" s="70"/>
      <c r="BV125" s="70"/>
      <c r="BW125" s="70"/>
      <c r="BX125" s="70"/>
      <c r="BY125" s="70"/>
      <c r="BZ125" s="70"/>
      <c r="CA125" s="70"/>
    </row>
    <row r="126" spans="1:79" s="84" customFormat="1">
      <c r="A126" s="67"/>
      <c r="B126" s="85"/>
      <c r="C126" s="86"/>
      <c r="D126" s="250"/>
      <c r="F126" s="70"/>
      <c r="G126" s="70"/>
      <c r="H126" s="70"/>
      <c r="I126" s="70"/>
      <c r="J126" s="70"/>
      <c r="K126" s="70"/>
      <c r="L126" s="70"/>
      <c r="M126" s="70"/>
      <c r="N126" s="70"/>
      <c r="O126" s="70"/>
      <c r="P126" s="70"/>
      <c r="Q126" s="70"/>
      <c r="R126" s="70"/>
      <c r="S126" s="70"/>
      <c r="T126" s="70"/>
      <c r="U126" s="70"/>
      <c r="V126" s="70"/>
      <c r="W126" s="70"/>
      <c r="X126" s="70"/>
      <c r="Y126" s="70"/>
      <c r="Z126" s="70"/>
      <c r="AA126" s="70"/>
      <c r="AB126" s="70"/>
      <c r="AC126" s="70"/>
      <c r="AD126" s="70"/>
      <c r="AE126" s="70"/>
      <c r="AF126" s="70"/>
      <c r="AG126" s="70"/>
      <c r="AH126" s="70"/>
      <c r="AI126" s="70"/>
      <c r="AJ126" s="70"/>
      <c r="AK126" s="70"/>
      <c r="AL126" s="70"/>
      <c r="AM126" s="70"/>
      <c r="AN126" s="70"/>
      <c r="AO126" s="70"/>
      <c r="AP126" s="70"/>
      <c r="AQ126" s="70"/>
      <c r="AR126" s="70"/>
      <c r="AS126" s="70"/>
      <c r="AT126" s="70"/>
      <c r="AU126" s="70"/>
      <c r="AV126" s="70"/>
      <c r="AW126" s="70"/>
      <c r="AX126" s="70"/>
      <c r="AY126" s="70"/>
      <c r="AZ126" s="70"/>
      <c r="BA126" s="70"/>
      <c r="BB126" s="70"/>
      <c r="BC126" s="70"/>
      <c r="BD126" s="70"/>
      <c r="BE126" s="70"/>
      <c r="BF126" s="70"/>
      <c r="BG126" s="70"/>
      <c r="BH126" s="70"/>
      <c r="BI126" s="70"/>
      <c r="BJ126" s="70"/>
      <c r="BK126" s="70"/>
      <c r="BL126" s="70"/>
      <c r="BM126" s="70"/>
      <c r="BN126" s="70"/>
      <c r="BO126" s="70"/>
      <c r="BP126" s="70"/>
      <c r="BQ126" s="70"/>
      <c r="BR126" s="70"/>
      <c r="BS126" s="70"/>
      <c r="BT126" s="70"/>
      <c r="BU126" s="70"/>
      <c r="BV126" s="70"/>
      <c r="BW126" s="70"/>
      <c r="BX126" s="70"/>
      <c r="BY126" s="70"/>
      <c r="BZ126" s="70"/>
      <c r="CA126" s="70"/>
    </row>
    <row r="127" spans="1:79" s="84" customFormat="1">
      <c r="A127" s="67"/>
      <c r="B127" s="85"/>
      <c r="C127" s="86"/>
      <c r="D127" s="250"/>
      <c r="F127" s="70"/>
      <c r="G127" s="70"/>
      <c r="H127" s="70"/>
      <c r="I127" s="70"/>
      <c r="J127" s="70"/>
      <c r="K127" s="70"/>
      <c r="L127" s="70"/>
      <c r="M127" s="70"/>
      <c r="N127" s="70"/>
      <c r="O127" s="70"/>
      <c r="P127" s="70"/>
      <c r="Q127" s="70"/>
      <c r="R127" s="70"/>
      <c r="S127" s="70"/>
      <c r="T127" s="70"/>
      <c r="U127" s="70"/>
      <c r="V127" s="70"/>
      <c r="W127" s="70"/>
      <c r="X127" s="70"/>
      <c r="Y127" s="70"/>
      <c r="Z127" s="70"/>
      <c r="AA127" s="70"/>
      <c r="AB127" s="70"/>
      <c r="AC127" s="70"/>
      <c r="AD127" s="70"/>
      <c r="AE127" s="70"/>
      <c r="AF127" s="70"/>
      <c r="AG127" s="70"/>
      <c r="AH127" s="70"/>
      <c r="AI127" s="70"/>
      <c r="AJ127" s="70"/>
      <c r="AK127" s="70"/>
      <c r="AL127" s="70"/>
      <c r="AM127" s="70"/>
      <c r="AN127" s="70"/>
      <c r="AO127" s="70"/>
      <c r="AP127" s="70"/>
      <c r="AQ127" s="70"/>
      <c r="AR127" s="70"/>
      <c r="AS127" s="70"/>
      <c r="AT127" s="70"/>
      <c r="AU127" s="70"/>
      <c r="AV127" s="70"/>
      <c r="AW127" s="70"/>
      <c r="AX127" s="70"/>
      <c r="AY127" s="70"/>
      <c r="AZ127" s="70"/>
      <c r="BA127" s="70"/>
      <c r="BB127" s="70"/>
      <c r="BC127" s="70"/>
      <c r="BD127" s="70"/>
      <c r="BE127" s="70"/>
      <c r="BF127" s="70"/>
      <c r="BG127" s="70"/>
      <c r="BH127" s="70"/>
      <c r="BI127" s="70"/>
      <c r="BJ127" s="70"/>
      <c r="BK127" s="70"/>
      <c r="BL127" s="70"/>
      <c r="BM127" s="70"/>
      <c r="BN127" s="70"/>
      <c r="BO127" s="70"/>
      <c r="BP127" s="70"/>
      <c r="BQ127" s="70"/>
      <c r="BR127" s="70"/>
      <c r="BS127" s="70"/>
      <c r="BT127" s="70"/>
      <c r="BU127" s="70"/>
      <c r="BV127" s="70"/>
      <c r="BW127" s="70"/>
      <c r="BX127" s="70"/>
      <c r="BY127" s="70"/>
      <c r="BZ127" s="70"/>
      <c r="CA127" s="70"/>
    </row>
    <row r="128" spans="1:79" s="84" customFormat="1">
      <c r="A128" s="67"/>
      <c r="B128" s="85"/>
      <c r="C128" s="86"/>
      <c r="D128" s="250"/>
      <c r="F128" s="70"/>
      <c r="G128" s="70"/>
      <c r="H128" s="70"/>
      <c r="I128" s="70"/>
      <c r="J128" s="70"/>
      <c r="K128" s="70"/>
      <c r="L128" s="70"/>
      <c r="M128" s="70"/>
      <c r="N128" s="70"/>
      <c r="O128" s="70"/>
      <c r="P128" s="70"/>
      <c r="Q128" s="70"/>
      <c r="R128" s="70"/>
      <c r="S128" s="70"/>
      <c r="T128" s="70"/>
      <c r="U128" s="70"/>
      <c r="V128" s="70"/>
      <c r="W128" s="70"/>
      <c r="X128" s="70"/>
      <c r="Y128" s="70"/>
      <c r="Z128" s="70"/>
      <c r="AA128" s="70"/>
      <c r="AB128" s="70"/>
      <c r="AC128" s="70"/>
      <c r="AD128" s="70"/>
      <c r="AE128" s="70"/>
      <c r="AF128" s="70"/>
      <c r="AG128" s="70"/>
      <c r="AH128" s="70"/>
      <c r="AI128" s="70"/>
      <c r="AJ128" s="70"/>
      <c r="AK128" s="70"/>
      <c r="AL128" s="70"/>
      <c r="AM128" s="70"/>
      <c r="AN128" s="70"/>
      <c r="AO128" s="70"/>
      <c r="AP128" s="70"/>
      <c r="AQ128" s="70"/>
      <c r="AR128" s="70"/>
      <c r="AS128" s="70"/>
      <c r="AT128" s="70"/>
      <c r="AU128" s="70"/>
      <c r="AV128" s="70"/>
      <c r="AW128" s="70"/>
      <c r="AX128" s="70"/>
      <c r="AY128" s="70"/>
      <c r="AZ128" s="70"/>
      <c r="BA128" s="70"/>
      <c r="BB128" s="70"/>
      <c r="BC128" s="70"/>
      <c r="BD128" s="70"/>
      <c r="BE128" s="70"/>
      <c r="BF128" s="70"/>
      <c r="BG128" s="70"/>
      <c r="BH128" s="70"/>
      <c r="BI128" s="70"/>
      <c r="BJ128" s="70"/>
      <c r="BK128" s="70"/>
      <c r="BL128" s="70"/>
      <c r="BM128" s="70"/>
      <c r="BN128" s="70"/>
      <c r="BO128" s="70"/>
      <c r="BP128" s="70"/>
      <c r="BQ128" s="70"/>
      <c r="BR128" s="70"/>
      <c r="BS128" s="70"/>
      <c r="BT128" s="70"/>
      <c r="BU128" s="70"/>
      <c r="BV128" s="70"/>
      <c r="BW128" s="70"/>
      <c r="BX128" s="70"/>
      <c r="BY128" s="70"/>
      <c r="BZ128" s="70"/>
      <c r="CA128" s="70"/>
    </row>
    <row r="129" spans="1:79" s="84" customFormat="1">
      <c r="A129" s="67"/>
      <c r="B129" s="85"/>
      <c r="C129" s="86"/>
      <c r="D129" s="250"/>
      <c r="F129" s="70"/>
      <c r="G129" s="70"/>
      <c r="H129" s="70"/>
      <c r="I129" s="70"/>
      <c r="J129" s="70"/>
      <c r="K129" s="70"/>
      <c r="L129" s="70"/>
      <c r="M129" s="70"/>
      <c r="N129" s="70"/>
      <c r="O129" s="70"/>
      <c r="P129" s="70"/>
      <c r="Q129" s="70"/>
      <c r="R129" s="70"/>
      <c r="S129" s="70"/>
      <c r="T129" s="70"/>
      <c r="U129" s="70"/>
      <c r="V129" s="70"/>
      <c r="W129" s="70"/>
      <c r="X129" s="70"/>
      <c r="Y129" s="70"/>
      <c r="Z129" s="70"/>
      <c r="AA129" s="70"/>
      <c r="AB129" s="70"/>
      <c r="AC129" s="70"/>
      <c r="AD129" s="70"/>
      <c r="AE129" s="70"/>
      <c r="AF129" s="70"/>
      <c r="AG129" s="70"/>
      <c r="AH129" s="70"/>
      <c r="AI129" s="70"/>
      <c r="AJ129" s="70"/>
      <c r="AK129" s="70"/>
      <c r="AL129" s="70"/>
      <c r="AM129" s="70"/>
      <c r="AN129" s="70"/>
      <c r="AO129" s="70"/>
      <c r="AP129" s="70"/>
      <c r="AQ129" s="70"/>
      <c r="AR129" s="70"/>
      <c r="AS129" s="70"/>
      <c r="AT129" s="70"/>
      <c r="AU129" s="70"/>
      <c r="AV129" s="70"/>
      <c r="AW129" s="70"/>
      <c r="AX129" s="70"/>
      <c r="AY129" s="70"/>
      <c r="AZ129" s="70"/>
      <c r="BA129" s="70"/>
      <c r="BB129" s="70"/>
      <c r="BC129" s="70"/>
      <c r="BD129" s="70"/>
      <c r="BE129" s="70"/>
      <c r="BF129" s="70"/>
      <c r="BG129" s="70"/>
      <c r="BH129" s="70"/>
      <c r="BI129" s="70"/>
      <c r="BJ129" s="70"/>
      <c r="BK129" s="70"/>
      <c r="BL129" s="70"/>
      <c r="BM129" s="70"/>
      <c r="BN129" s="70"/>
      <c r="BO129" s="70"/>
      <c r="BP129" s="70"/>
      <c r="BQ129" s="70"/>
      <c r="BR129" s="70"/>
      <c r="BS129" s="70"/>
      <c r="BT129" s="70"/>
      <c r="BU129" s="70"/>
      <c r="BV129" s="70"/>
      <c r="BW129" s="70"/>
      <c r="BX129" s="70"/>
      <c r="BY129" s="70"/>
      <c r="BZ129" s="70"/>
      <c r="CA129" s="70"/>
    </row>
    <row r="130" spans="1:79" s="84" customFormat="1">
      <c r="A130" s="67"/>
      <c r="B130" s="85"/>
      <c r="C130" s="86"/>
      <c r="D130" s="250"/>
      <c r="F130" s="70"/>
      <c r="G130" s="70"/>
      <c r="H130" s="70"/>
      <c r="I130" s="70"/>
      <c r="J130" s="70"/>
      <c r="K130" s="70"/>
      <c r="L130" s="70"/>
      <c r="M130" s="70"/>
      <c r="N130" s="70"/>
      <c r="O130" s="70"/>
      <c r="P130" s="70"/>
      <c r="Q130" s="70"/>
      <c r="R130" s="70"/>
      <c r="S130" s="70"/>
      <c r="T130" s="70"/>
      <c r="U130" s="70"/>
      <c r="V130" s="70"/>
      <c r="W130" s="70"/>
      <c r="X130" s="70"/>
      <c r="Y130" s="70"/>
      <c r="Z130" s="70"/>
      <c r="AA130" s="70"/>
      <c r="AB130" s="70"/>
      <c r="AC130" s="70"/>
      <c r="AD130" s="70"/>
      <c r="AE130" s="70"/>
      <c r="AF130" s="70"/>
      <c r="AG130" s="70"/>
      <c r="AH130" s="70"/>
      <c r="AI130" s="70"/>
      <c r="AJ130" s="70"/>
      <c r="AK130" s="70"/>
      <c r="AL130" s="70"/>
      <c r="AM130" s="70"/>
      <c r="AN130" s="70"/>
      <c r="AO130" s="70"/>
      <c r="AP130" s="70"/>
      <c r="AQ130" s="70"/>
      <c r="AR130" s="70"/>
      <c r="AS130" s="70"/>
      <c r="AT130" s="70"/>
      <c r="AU130" s="70"/>
      <c r="AV130" s="70"/>
      <c r="AW130" s="70"/>
      <c r="AX130" s="70"/>
      <c r="AY130" s="70"/>
      <c r="AZ130" s="70"/>
      <c r="BA130" s="70"/>
      <c r="BB130" s="70"/>
      <c r="BC130" s="70"/>
      <c r="BD130" s="70"/>
      <c r="BE130" s="70"/>
      <c r="BF130" s="70"/>
      <c r="BG130" s="70"/>
      <c r="BH130" s="70"/>
      <c r="BI130" s="70"/>
      <c r="BJ130" s="70"/>
      <c r="BK130" s="70"/>
      <c r="BL130" s="70"/>
      <c r="BM130" s="70"/>
      <c r="BN130" s="70"/>
      <c r="BO130" s="70"/>
      <c r="BP130" s="70"/>
      <c r="BQ130" s="70"/>
      <c r="BR130" s="70"/>
      <c r="BS130" s="70"/>
      <c r="BT130" s="70"/>
      <c r="BU130" s="70"/>
      <c r="BV130" s="70"/>
      <c r="BW130" s="70"/>
      <c r="BX130" s="70"/>
      <c r="BY130" s="70"/>
      <c r="BZ130" s="70"/>
      <c r="CA130" s="70"/>
    </row>
    <row r="131" spans="1:79" s="84" customFormat="1">
      <c r="A131" s="67"/>
      <c r="B131" s="85"/>
      <c r="C131" s="86"/>
      <c r="D131" s="250"/>
      <c r="F131" s="70"/>
      <c r="G131" s="70"/>
      <c r="H131" s="70"/>
      <c r="I131" s="70"/>
      <c r="J131" s="70"/>
      <c r="K131" s="70"/>
      <c r="L131" s="70"/>
      <c r="M131" s="70"/>
      <c r="N131" s="70"/>
      <c r="O131" s="70"/>
      <c r="P131" s="70"/>
      <c r="Q131" s="70"/>
      <c r="R131" s="70"/>
      <c r="S131" s="70"/>
      <c r="T131" s="70"/>
      <c r="U131" s="70"/>
      <c r="V131" s="70"/>
      <c r="W131" s="70"/>
      <c r="X131" s="70"/>
      <c r="Y131" s="70"/>
      <c r="Z131" s="70"/>
      <c r="AA131" s="70"/>
      <c r="AB131" s="70"/>
      <c r="AC131" s="70"/>
      <c r="AD131" s="70"/>
      <c r="AE131" s="70"/>
      <c r="AF131" s="70"/>
      <c r="AG131" s="70"/>
      <c r="AH131" s="70"/>
      <c r="AI131" s="70"/>
      <c r="AJ131" s="70"/>
      <c r="AK131" s="70"/>
      <c r="AL131" s="70"/>
      <c r="AM131" s="70"/>
      <c r="AN131" s="70"/>
      <c r="AO131" s="70"/>
      <c r="AP131" s="70"/>
      <c r="AQ131" s="70"/>
      <c r="AR131" s="70"/>
      <c r="AS131" s="70"/>
      <c r="AT131" s="70"/>
      <c r="AU131" s="70"/>
      <c r="AV131" s="70"/>
      <c r="AW131" s="70"/>
      <c r="AX131" s="70"/>
      <c r="AY131" s="70"/>
      <c r="AZ131" s="70"/>
      <c r="BA131" s="70"/>
      <c r="BB131" s="70"/>
      <c r="BC131" s="70"/>
      <c r="BD131" s="70"/>
      <c r="BE131" s="70"/>
      <c r="BF131" s="70"/>
      <c r="BG131" s="70"/>
      <c r="BH131" s="70"/>
      <c r="BI131" s="70"/>
      <c r="BJ131" s="70"/>
      <c r="BK131" s="70"/>
      <c r="BL131" s="70"/>
      <c r="BM131" s="70"/>
      <c r="BN131" s="70"/>
      <c r="BO131" s="70"/>
      <c r="BP131" s="70"/>
      <c r="BQ131" s="70"/>
      <c r="BR131" s="70"/>
      <c r="BS131" s="70"/>
      <c r="BT131" s="70"/>
      <c r="BU131" s="70"/>
      <c r="BV131" s="70"/>
      <c r="BW131" s="70"/>
      <c r="BX131" s="70"/>
      <c r="BY131" s="70"/>
      <c r="BZ131" s="70"/>
      <c r="CA131" s="70"/>
    </row>
    <row r="132" spans="1:79" s="84" customFormat="1">
      <c r="A132" s="67"/>
      <c r="B132" s="85"/>
      <c r="C132" s="86"/>
      <c r="D132" s="250"/>
      <c r="F132" s="70"/>
      <c r="G132" s="70"/>
      <c r="H132" s="70"/>
      <c r="I132" s="70"/>
      <c r="J132" s="70"/>
      <c r="K132" s="70"/>
      <c r="L132" s="70"/>
      <c r="M132" s="70"/>
      <c r="N132" s="70"/>
      <c r="O132" s="70"/>
      <c r="P132" s="70"/>
      <c r="Q132" s="70"/>
      <c r="R132" s="70"/>
      <c r="S132" s="70"/>
      <c r="T132" s="70"/>
      <c r="U132" s="70"/>
      <c r="V132" s="70"/>
      <c r="W132" s="70"/>
      <c r="X132" s="70"/>
      <c r="Y132" s="70"/>
      <c r="Z132" s="70"/>
      <c r="AA132" s="70"/>
      <c r="AB132" s="70"/>
      <c r="AC132" s="70"/>
      <c r="AD132" s="70"/>
      <c r="AE132" s="70"/>
      <c r="AF132" s="70"/>
      <c r="AG132" s="70"/>
      <c r="AH132" s="70"/>
      <c r="AI132" s="70"/>
      <c r="AJ132" s="70"/>
      <c r="AK132" s="70"/>
      <c r="AL132" s="70"/>
      <c r="AM132" s="70"/>
      <c r="AN132" s="70"/>
      <c r="AO132" s="70"/>
      <c r="AP132" s="70"/>
      <c r="AQ132" s="70"/>
      <c r="AR132" s="70"/>
      <c r="AS132" s="70"/>
      <c r="AT132" s="70"/>
      <c r="AU132" s="70"/>
      <c r="AV132" s="70"/>
      <c r="AW132" s="70"/>
      <c r="AX132" s="70"/>
      <c r="AY132" s="70"/>
      <c r="AZ132" s="70"/>
      <c r="BA132" s="70"/>
      <c r="BB132" s="70"/>
      <c r="BC132" s="70"/>
      <c r="BD132" s="70"/>
      <c r="BE132" s="70"/>
      <c r="BF132" s="70"/>
      <c r="BG132" s="70"/>
      <c r="BH132" s="70"/>
      <c r="BI132" s="70"/>
      <c r="BJ132" s="70"/>
      <c r="BK132" s="70"/>
      <c r="BL132" s="70"/>
      <c r="BM132" s="70"/>
      <c r="BN132" s="70"/>
      <c r="BO132" s="70"/>
      <c r="BP132" s="70"/>
      <c r="BQ132" s="70"/>
      <c r="BR132" s="70"/>
      <c r="BS132" s="70"/>
      <c r="BT132" s="70"/>
      <c r="BU132" s="70"/>
      <c r="BV132" s="70"/>
      <c r="BW132" s="70"/>
      <c r="BX132" s="70"/>
      <c r="BY132" s="70"/>
      <c r="BZ132" s="70"/>
      <c r="CA132" s="70"/>
    </row>
    <row r="133" spans="1:79" s="84" customFormat="1">
      <c r="A133" s="67"/>
      <c r="B133" s="85"/>
      <c r="C133" s="86"/>
      <c r="D133" s="250"/>
      <c r="F133" s="70"/>
      <c r="G133" s="70"/>
      <c r="H133" s="70"/>
      <c r="I133" s="70"/>
      <c r="J133" s="70"/>
      <c r="K133" s="70"/>
      <c r="L133" s="70"/>
      <c r="M133" s="70"/>
      <c r="N133" s="70"/>
      <c r="O133" s="70"/>
      <c r="P133" s="70"/>
      <c r="Q133" s="70"/>
      <c r="R133" s="70"/>
      <c r="S133" s="70"/>
      <c r="T133" s="70"/>
      <c r="U133" s="70"/>
      <c r="V133" s="70"/>
      <c r="W133" s="70"/>
      <c r="X133" s="70"/>
      <c r="Y133" s="70"/>
      <c r="Z133" s="70"/>
      <c r="AA133" s="70"/>
      <c r="AB133" s="70"/>
      <c r="AC133" s="70"/>
      <c r="AD133" s="70"/>
      <c r="AE133" s="70"/>
      <c r="AF133" s="70"/>
      <c r="AG133" s="70"/>
      <c r="AH133" s="70"/>
      <c r="AI133" s="70"/>
      <c r="AJ133" s="70"/>
      <c r="AK133" s="70"/>
      <c r="AL133" s="70"/>
      <c r="AM133" s="70"/>
      <c r="AN133" s="70"/>
      <c r="AO133" s="70"/>
      <c r="AP133" s="70"/>
      <c r="AQ133" s="70"/>
      <c r="AR133" s="70"/>
      <c r="AS133" s="70"/>
      <c r="AT133" s="70"/>
      <c r="AU133" s="70"/>
      <c r="AV133" s="70"/>
      <c r="AW133" s="70"/>
      <c r="AX133" s="70"/>
      <c r="AY133" s="70"/>
      <c r="AZ133" s="70"/>
      <c r="BA133" s="70"/>
      <c r="BB133" s="70"/>
      <c r="BC133" s="70"/>
      <c r="BD133" s="70"/>
      <c r="BE133" s="70"/>
      <c r="BF133" s="70"/>
      <c r="BG133" s="70"/>
      <c r="BH133" s="70"/>
      <c r="BI133" s="70"/>
      <c r="BJ133" s="70"/>
      <c r="BK133" s="70"/>
      <c r="BL133" s="70"/>
      <c r="BM133" s="70"/>
      <c r="BN133" s="70"/>
      <c r="BO133" s="70"/>
      <c r="BP133" s="70"/>
      <c r="BQ133" s="70"/>
      <c r="BR133" s="70"/>
      <c r="BS133" s="70"/>
      <c r="BT133" s="70"/>
      <c r="BU133" s="70"/>
      <c r="BV133" s="70"/>
      <c r="BW133" s="70"/>
      <c r="BX133" s="70"/>
      <c r="BY133" s="70"/>
      <c r="BZ133" s="70"/>
      <c r="CA133" s="70"/>
    </row>
    <row r="134" spans="1:79" s="84" customFormat="1">
      <c r="A134" s="67"/>
      <c r="B134" s="85"/>
      <c r="C134" s="86"/>
      <c r="D134" s="250"/>
      <c r="F134" s="70"/>
      <c r="G134" s="70"/>
      <c r="H134" s="70"/>
      <c r="I134" s="70"/>
      <c r="J134" s="70"/>
      <c r="K134" s="70"/>
      <c r="L134" s="70"/>
      <c r="M134" s="70"/>
      <c r="N134" s="70"/>
      <c r="O134" s="70"/>
      <c r="P134" s="70"/>
      <c r="Q134" s="70"/>
      <c r="R134" s="70"/>
      <c r="S134" s="70"/>
      <c r="T134" s="70"/>
      <c r="U134" s="70"/>
      <c r="V134" s="70"/>
      <c r="W134" s="70"/>
      <c r="X134" s="70"/>
      <c r="Y134" s="70"/>
      <c r="Z134" s="70"/>
      <c r="AA134" s="70"/>
      <c r="AB134" s="70"/>
      <c r="AC134" s="70"/>
      <c r="AD134" s="70"/>
      <c r="AE134" s="70"/>
      <c r="AF134" s="70"/>
      <c r="AG134" s="70"/>
      <c r="AH134" s="70"/>
      <c r="AI134" s="70"/>
      <c r="AJ134" s="70"/>
      <c r="AK134" s="70"/>
      <c r="AL134" s="70"/>
      <c r="AM134" s="70"/>
      <c r="AN134" s="70"/>
      <c r="AO134" s="70"/>
      <c r="AP134" s="70"/>
      <c r="AQ134" s="70"/>
      <c r="AR134" s="70"/>
      <c r="AS134" s="70"/>
      <c r="AT134" s="70"/>
      <c r="AU134" s="70"/>
      <c r="AV134" s="70"/>
      <c r="AW134" s="70"/>
      <c r="AX134" s="70"/>
      <c r="AY134" s="70"/>
      <c r="AZ134" s="70"/>
      <c r="BA134" s="70"/>
      <c r="BB134" s="70"/>
      <c r="BC134" s="70"/>
      <c r="BD134" s="70"/>
      <c r="BE134" s="70"/>
      <c r="BF134" s="70"/>
      <c r="BG134" s="70"/>
      <c r="BH134" s="70"/>
      <c r="BI134" s="70"/>
      <c r="BJ134" s="70"/>
      <c r="BK134" s="70"/>
      <c r="BL134" s="70"/>
      <c r="BM134" s="70"/>
      <c r="BN134" s="70"/>
      <c r="BO134" s="70"/>
      <c r="BP134" s="70"/>
      <c r="BQ134" s="70"/>
      <c r="BR134" s="70"/>
      <c r="BS134" s="70"/>
      <c r="BT134" s="70"/>
      <c r="BU134" s="70"/>
      <c r="BV134" s="70"/>
      <c r="BW134" s="70"/>
      <c r="BX134" s="70"/>
      <c r="BY134" s="70"/>
      <c r="BZ134" s="70"/>
      <c r="CA134" s="70"/>
    </row>
    <row r="135" spans="1:79" s="84" customFormat="1">
      <c r="A135" s="67"/>
      <c r="B135" s="85"/>
      <c r="C135" s="86"/>
      <c r="D135" s="250"/>
      <c r="F135" s="70"/>
      <c r="G135" s="70"/>
      <c r="H135" s="70"/>
      <c r="I135" s="70"/>
      <c r="J135" s="70"/>
      <c r="K135" s="70"/>
      <c r="L135" s="70"/>
      <c r="M135" s="70"/>
      <c r="N135" s="70"/>
      <c r="O135" s="70"/>
      <c r="P135" s="70"/>
      <c r="Q135" s="70"/>
      <c r="R135" s="70"/>
      <c r="S135" s="70"/>
      <c r="T135" s="70"/>
      <c r="U135" s="70"/>
      <c r="V135" s="70"/>
      <c r="W135" s="70"/>
      <c r="X135" s="70"/>
      <c r="Y135" s="70"/>
      <c r="Z135" s="70"/>
      <c r="AA135" s="70"/>
      <c r="AB135" s="70"/>
      <c r="AC135" s="70"/>
      <c r="AD135" s="70"/>
      <c r="AE135" s="70"/>
      <c r="AF135" s="70"/>
      <c r="AG135" s="70"/>
      <c r="AH135" s="70"/>
      <c r="AI135" s="70"/>
      <c r="AJ135" s="70"/>
      <c r="AK135" s="70"/>
      <c r="AL135" s="70"/>
      <c r="AM135" s="70"/>
      <c r="AN135" s="70"/>
      <c r="AO135" s="70"/>
      <c r="AP135" s="70"/>
      <c r="AQ135" s="70"/>
      <c r="AR135" s="70"/>
      <c r="AS135" s="70"/>
      <c r="AT135" s="70"/>
      <c r="AU135" s="70"/>
      <c r="AV135" s="70"/>
      <c r="AW135" s="70"/>
      <c r="AX135" s="70"/>
      <c r="AY135" s="70"/>
      <c r="AZ135" s="70"/>
      <c r="BA135" s="70"/>
      <c r="BB135" s="70"/>
      <c r="BC135" s="70"/>
      <c r="BD135" s="70"/>
      <c r="BE135" s="70"/>
      <c r="BF135" s="70"/>
      <c r="BG135" s="70"/>
      <c r="BH135" s="70"/>
      <c r="BI135" s="70"/>
      <c r="BJ135" s="70"/>
      <c r="BK135" s="70"/>
      <c r="BL135" s="70"/>
      <c r="BM135" s="70"/>
      <c r="BN135" s="70"/>
      <c r="BO135" s="70"/>
      <c r="BP135" s="70"/>
      <c r="BQ135" s="70"/>
      <c r="BR135" s="70"/>
      <c r="BS135" s="70"/>
      <c r="BT135" s="70"/>
      <c r="BU135" s="70"/>
      <c r="BV135" s="70"/>
      <c r="BW135" s="70"/>
      <c r="BX135" s="70"/>
      <c r="BY135" s="70"/>
      <c r="BZ135" s="70"/>
      <c r="CA135" s="70"/>
    </row>
    <row r="136" spans="1:79" s="84" customFormat="1">
      <c r="A136" s="67"/>
      <c r="B136" s="85"/>
      <c r="C136" s="86"/>
      <c r="D136" s="250"/>
      <c r="F136" s="70"/>
      <c r="G136" s="70"/>
      <c r="H136" s="70"/>
      <c r="I136" s="70"/>
      <c r="J136" s="70"/>
      <c r="K136" s="70"/>
      <c r="L136" s="70"/>
      <c r="M136" s="70"/>
      <c r="N136" s="70"/>
      <c r="O136" s="70"/>
      <c r="P136" s="70"/>
      <c r="Q136" s="70"/>
      <c r="R136" s="70"/>
      <c r="S136" s="70"/>
      <c r="T136" s="70"/>
      <c r="U136" s="70"/>
      <c r="V136" s="70"/>
      <c r="W136" s="70"/>
      <c r="X136" s="70"/>
      <c r="Y136" s="70"/>
      <c r="Z136" s="70"/>
      <c r="AA136" s="70"/>
      <c r="AB136" s="70"/>
      <c r="AC136" s="70"/>
      <c r="AD136" s="70"/>
      <c r="AE136" s="70"/>
      <c r="AF136" s="70"/>
      <c r="AG136" s="70"/>
      <c r="AH136" s="70"/>
      <c r="AI136" s="70"/>
      <c r="AJ136" s="70"/>
      <c r="AK136" s="70"/>
      <c r="AL136" s="70"/>
      <c r="AM136" s="70"/>
      <c r="AN136" s="70"/>
      <c r="AO136" s="70"/>
      <c r="AP136" s="70"/>
      <c r="AQ136" s="70"/>
      <c r="AR136" s="70"/>
      <c r="AS136" s="70"/>
      <c r="AT136" s="70"/>
      <c r="AU136" s="70"/>
      <c r="AV136" s="70"/>
      <c r="AW136" s="70"/>
      <c r="AX136" s="70"/>
      <c r="AY136" s="70"/>
      <c r="AZ136" s="70"/>
      <c r="BA136" s="70"/>
      <c r="BB136" s="70"/>
      <c r="BC136" s="70"/>
      <c r="BD136" s="70"/>
      <c r="BE136" s="70"/>
      <c r="BF136" s="70"/>
      <c r="BG136" s="70"/>
      <c r="BH136" s="70"/>
      <c r="BI136" s="70"/>
      <c r="BJ136" s="70"/>
      <c r="BK136" s="70"/>
      <c r="BL136" s="70"/>
      <c r="BM136" s="70"/>
      <c r="BN136" s="70"/>
      <c r="BO136" s="70"/>
      <c r="BP136" s="70"/>
      <c r="BQ136" s="70"/>
      <c r="BR136" s="70"/>
      <c r="BS136" s="70"/>
      <c r="BT136" s="70"/>
      <c r="BU136" s="70"/>
      <c r="BV136" s="70"/>
      <c r="BW136" s="70"/>
      <c r="BX136" s="70"/>
      <c r="BY136" s="70"/>
      <c r="BZ136" s="70"/>
      <c r="CA136" s="70"/>
    </row>
    <row r="137" spans="1:79" s="84" customFormat="1">
      <c r="A137" s="67"/>
      <c r="B137" s="85"/>
      <c r="C137" s="86"/>
      <c r="D137" s="250"/>
      <c r="F137" s="70"/>
      <c r="G137" s="70"/>
      <c r="H137" s="70"/>
      <c r="I137" s="70"/>
      <c r="J137" s="70"/>
      <c r="K137" s="70"/>
      <c r="L137" s="70"/>
      <c r="M137" s="70"/>
      <c r="N137" s="70"/>
      <c r="O137" s="70"/>
      <c r="P137" s="70"/>
      <c r="Q137" s="70"/>
      <c r="R137" s="70"/>
      <c r="S137" s="70"/>
      <c r="T137" s="70"/>
      <c r="U137" s="70"/>
      <c r="V137" s="70"/>
      <c r="W137" s="70"/>
      <c r="X137" s="70"/>
      <c r="Y137" s="70"/>
      <c r="Z137" s="70"/>
      <c r="AA137" s="70"/>
      <c r="AB137" s="70"/>
      <c r="AC137" s="70"/>
      <c r="AD137" s="70"/>
      <c r="AE137" s="70"/>
      <c r="AF137" s="70"/>
      <c r="AG137" s="70"/>
      <c r="AH137" s="70"/>
      <c r="AI137" s="70"/>
      <c r="AJ137" s="70"/>
      <c r="AK137" s="70"/>
      <c r="AL137" s="70"/>
      <c r="AM137" s="70"/>
      <c r="AN137" s="70"/>
      <c r="AO137" s="70"/>
      <c r="AP137" s="70"/>
      <c r="AQ137" s="70"/>
      <c r="AR137" s="70"/>
      <c r="AS137" s="70"/>
      <c r="AT137" s="70"/>
      <c r="AU137" s="70"/>
      <c r="AV137" s="70"/>
      <c r="AW137" s="70"/>
      <c r="AX137" s="70"/>
      <c r="AY137" s="70"/>
      <c r="AZ137" s="70"/>
      <c r="BA137" s="70"/>
      <c r="BB137" s="70"/>
      <c r="BC137" s="70"/>
      <c r="BD137" s="70"/>
      <c r="BE137" s="70"/>
      <c r="BF137" s="70"/>
      <c r="BG137" s="70"/>
      <c r="BH137" s="70"/>
      <c r="BI137" s="70"/>
      <c r="BJ137" s="70"/>
      <c r="BK137" s="70"/>
      <c r="BL137" s="70"/>
      <c r="BM137" s="70"/>
      <c r="BN137" s="70"/>
      <c r="BO137" s="70"/>
      <c r="BP137" s="70"/>
      <c r="BQ137" s="70"/>
      <c r="BR137" s="70"/>
      <c r="BS137" s="70"/>
      <c r="BT137" s="70"/>
      <c r="BU137" s="70"/>
      <c r="BV137" s="70"/>
      <c r="BW137" s="70"/>
      <c r="BX137" s="70"/>
      <c r="BY137" s="70"/>
      <c r="BZ137" s="70"/>
      <c r="CA137" s="70"/>
    </row>
    <row r="138" spans="1:79" s="84" customFormat="1">
      <c r="A138" s="67"/>
      <c r="B138" s="85"/>
      <c r="C138" s="86"/>
      <c r="D138" s="250"/>
      <c r="F138" s="70"/>
      <c r="G138" s="70"/>
      <c r="H138" s="70"/>
      <c r="I138" s="70"/>
      <c r="J138" s="70"/>
      <c r="K138" s="70"/>
      <c r="L138" s="70"/>
      <c r="M138" s="70"/>
      <c r="N138" s="70"/>
      <c r="O138" s="70"/>
      <c r="P138" s="70"/>
      <c r="Q138" s="70"/>
      <c r="R138" s="70"/>
      <c r="S138" s="70"/>
      <c r="T138" s="70"/>
      <c r="U138" s="70"/>
      <c r="V138" s="70"/>
      <c r="W138" s="70"/>
      <c r="X138" s="70"/>
      <c r="Y138" s="70"/>
      <c r="Z138" s="70"/>
      <c r="AA138" s="70"/>
      <c r="AB138" s="70"/>
      <c r="AC138" s="70"/>
      <c r="AD138" s="70"/>
      <c r="AE138" s="70"/>
      <c r="AF138" s="70"/>
      <c r="AG138" s="70"/>
      <c r="AH138" s="70"/>
      <c r="AI138" s="70"/>
      <c r="AJ138" s="70"/>
      <c r="AK138" s="70"/>
      <c r="AL138" s="70"/>
      <c r="AM138" s="70"/>
      <c r="AN138" s="70"/>
      <c r="AO138" s="70"/>
      <c r="AP138" s="70"/>
      <c r="AQ138" s="70"/>
      <c r="AR138" s="70"/>
      <c r="AS138" s="70"/>
      <c r="AT138" s="70"/>
      <c r="AU138" s="70"/>
      <c r="AV138" s="70"/>
      <c r="AW138" s="70"/>
      <c r="AX138" s="70"/>
      <c r="AY138" s="70"/>
      <c r="AZ138" s="70"/>
      <c r="BA138" s="70"/>
      <c r="BB138" s="70"/>
      <c r="BC138" s="70"/>
      <c r="BD138" s="70"/>
      <c r="BE138" s="70"/>
      <c r="BF138" s="70"/>
      <c r="BG138" s="70"/>
      <c r="BH138" s="70"/>
      <c r="BI138" s="70"/>
      <c r="BJ138" s="70"/>
      <c r="BK138" s="70"/>
      <c r="BL138" s="70"/>
      <c r="BM138" s="70"/>
      <c r="BN138" s="70"/>
      <c r="BO138" s="70"/>
      <c r="BP138" s="70"/>
      <c r="BQ138" s="70"/>
      <c r="BR138" s="70"/>
      <c r="BS138" s="70"/>
      <c r="BT138" s="70"/>
      <c r="BU138" s="70"/>
      <c r="BV138" s="70"/>
      <c r="BW138" s="70"/>
      <c r="BX138" s="70"/>
      <c r="BY138" s="70"/>
      <c r="BZ138" s="70"/>
      <c r="CA138" s="70"/>
    </row>
    <row r="139" spans="1:79" s="84" customFormat="1">
      <c r="A139" s="67"/>
      <c r="B139" s="85"/>
      <c r="C139" s="86"/>
      <c r="D139" s="250"/>
      <c r="F139" s="70"/>
      <c r="G139" s="70"/>
      <c r="H139" s="70"/>
      <c r="I139" s="70"/>
      <c r="J139" s="70"/>
      <c r="K139" s="70"/>
      <c r="L139" s="70"/>
      <c r="M139" s="70"/>
      <c r="N139" s="70"/>
      <c r="O139" s="70"/>
      <c r="P139" s="70"/>
      <c r="Q139" s="70"/>
      <c r="R139" s="70"/>
      <c r="S139" s="70"/>
      <c r="T139" s="70"/>
      <c r="U139" s="70"/>
      <c r="V139" s="70"/>
      <c r="W139" s="70"/>
      <c r="X139" s="70"/>
      <c r="Y139" s="70"/>
      <c r="Z139" s="70"/>
      <c r="AA139" s="70"/>
      <c r="AB139" s="70"/>
      <c r="AC139" s="70"/>
      <c r="AD139" s="70"/>
      <c r="AE139" s="70"/>
      <c r="AF139" s="70"/>
      <c r="AG139" s="70"/>
      <c r="AH139" s="70"/>
      <c r="AI139" s="70"/>
      <c r="AJ139" s="70"/>
      <c r="AK139" s="70"/>
      <c r="AL139" s="70"/>
      <c r="AM139" s="70"/>
      <c r="AN139" s="70"/>
      <c r="AO139" s="70"/>
      <c r="AP139" s="70"/>
      <c r="AQ139" s="70"/>
      <c r="AR139" s="70"/>
      <c r="AS139" s="70"/>
      <c r="AT139" s="70"/>
      <c r="AU139" s="70"/>
      <c r="AV139" s="70"/>
      <c r="AW139" s="70"/>
      <c r="AX139" s="70"/>
      <c r="AY139" s="70"/>
      <c r="AZ139" s="70"/>
      <c r="BA139" s="70"/>
      <c r="BB139" s="70"/>
      <c r="BC139" s="70"/>
      <c r="BD139" s="70"/>
      <c r="BE139" s="70"/>
      <c r="BF139" s="70"/>
      <c r="BG139" s="70"/>
      <c r="BH139" s="70"/>
      <c r="BI139" s="70"/>
      <c r="BJ139" s="70"/>
      <c r="BK139" s="70"/>
      <c r="BL139" s="70"/>
      <c r="BM139" s="70"/>
      <c r="BN139" s="70"/>
      <c r="BO139" s="70"/>
      <c r="BP139" s="70"/>
      <c r="BQ139" s="70"/>
      <c r="BR139" s="70"/>
      <c r="BS139" s="70"/>
      <c r="BT139" s="70"/>
      <c r="BU139" s="70"/>
      <c r="BV139" s="70"/>
      <c r="BW139" s="70"/>
      <c r="BX139" s="70"/>
      <c r="BY139" s="70"/>
      <c r="BZ139" s="70"/>
      <c r="CA139" s="70"/>
    </row>
    <row r="140" spans="1:79" s="84" customFormat="1">
      <c r="A140" s="67"/>
      <c r="B140" s="85"/>
      <c r="C140" s="86"/>
      <c r="D140" s="250"/>
      <c r="F140" s="70"/>
      <c r="G140" s="70"/>
      <c r="H140" s="70"/>
      <c r="I140" s="70"/>
      <c r="J140" s="70"/>
      <c r="K140" s="70"/>
      <c r="L140" s="70"/>
      <c r="M140" s="70"/>
      <c r="N140" s="70"/>
      <c r="O140" s="70"/>
      <c r="P140" s="70"/>
      <c r="Q140" s="70"/>
      <c r="R140" s="70"/>
      <c r="S140" s="70"/>
      <c r="T140" s="70"/>
      <c r="U140" s="70"/>
      <c r="V140" s="70"/>
      <c r="W140" s="70"/>
      <c r="X140" s="70"/>
      <c r="Y140" s="70"/>
      <c r="Z140" s="70"/>
      <c r="AA140" s="70"/>
      <c r="AB140" s="70"/>
      <c r="AC140" s="70"/>
      <c r="AD140" s="70"/>
      <c r="AE140" s="70"/>
      <c r="AF140" s="70"/>
      <c r="AG140" s="70"/>
      <c r="AH140" s="70"/>
      <c r="AI140" s="70"/>
      <c r="AJ140" s="70"/>
      <c r="AK140" s="70"/>
      <c r="AL140" s="70"/>
      <c r="AM140" s="70"/>
      <c r="AN140" s="70"/>
      <c r="AO140" s="70"/>
      <c r="AP140" s="70"/>
      <c r="AQ140" s="70"/>
      <c r="AR140" s="70"/>
      <c r="AS140" s="70"/>
      <c r="AT140" s="70"/>
      <c r="AU140" s="70"/>
      <c r="AV140" s="70"/>
      <c r="AW140" s="70"/>
      <c r="AX140" s="70"/>
      <c r="AY140" s="70"/>
      <c r="AZ140" s="70"/>
      <c r="BA140" s="70"/>
      <c r="BB140" s="70"/>
      <c r="BC140" s="70"/>
      <c r="BD140" s="70"/>
      <c r="BE140" s="70"/>
      <c r="BF140" s="70"/>
      <c r="BG140" s="70"/>
      <c r="BH140" s="70"/>
      <c r="BI140" s="70"/>
      <c r="BJ140" s="70"/>
      <c r="BK140" s="70"/>
      <c r="BL140" s="70"/>
      <c r="BM140" s="70"/>
      <c r="BN140" s="70"/>
      <c r="BO140" s="70"/>
      <c r="BP140" s="70"/>
      <c r="BQ140" s="70"/>
      <c r="BR140" s="70"/>
      <c r="BS140" s="70"/>
      <c r="BT140" s="70"/>
      <c r="BU140" s="70"/>
      <c r="BV140" s="70"/>
      <c r="BW140" s="70"/>
      <c r="BX140" s="70"/>
      <c r="BY140" s="70"/>
      <c r="BZ140" s="70"/>
      <c r="CA140" s="70"/>
    </row>
    <row r="141" spans="1:79" s="84" customFormat="1">
      <c r="A141" s="67"/>
      <c r="B141" s="85"/>
      <c r="C141" s="86"/>
      <c r="D141" s="250"/>
      <c r="F141" s="70"/>
      <c r="G141" s="70"/>
      <c r="H141" s="70"/>
      <c r="I141" s="70"/>
      <c r="J141" s="70"/>
      <c r="K141" s="70"/>
      <c r="L141" s="70"/>
      <c r="M141" s="70"/>
      <c r="N141" s="70"/>
      <c r="O141" s="70"/>
      <c r="P141" s="70"/>
      <c r="Q141" s="70"/>
      <c r="R141" s="70"/>
      <c r="S141" s="70"/>
      <c r="T141" s="70"/>
      <c r="U141" s="70"/>
      <c r="V141" s="70"/>
      <c r="W141" s="70"/>
      <c r="X141" s="70"/>
      <c r="Y141" s="70"/>
      <c r="Z141" s="70"/>
      <c r="AA141" s="70"/>
      <c r="AB141" s="70"/>
      <c r="AC141" s="70"/>
      <c r="AD141" s="70"/>
      <c r="AE141" s="70"/>
      <c r="AF141" s="70"/>
      <c r="AG141" s="70"/>
      <c r="AH141" s="70"/>
      <c r="AI141" s="70"/>
      <c r="AJ141" s="70"/>
      <c r="AK141" s="70"/>
      <c r="AL141" s="70"/>
      <c r="AM141" s="70"/>
      <c r="AN141" s="70"/>
      <c r="AO141" s="70"/>
      <c r="AP141" s="70"/>
      <c r="AQ141" s="70"/>
      <c r="AR141" s="70"/>
      <c r="AS141" s="70"/>
      <c r="AT141" s="70"/>
      <c r="AU141" s="70"/>
      <c r="AV141" s="70"/>
      <c r="AW141" s="70"/>
      <c r="AX141" s="70"/>
      <c r="AY141" s="70"/>
      <c r="AZ141" s="70"/>
      <c r="BA141" s="70"/>
      <c r="BB141" s="70"/>
      <c r="BC141" s="70"/>
      <c r="BD141" s="70"/>
      <c r="BE141" s="70"/>
      <c r="BF141" s="70"/>
      <c r="BG141" s="70"/>
      <c r="BH141" s="70"/>
      <c r="BI141" s="70"/>
      <c r="BJ141" s="70"/>
      <c r="BK141" s="70"/>
      <c r="BL141" s="70"/>
      <c r="BM141" s="70"/>
      <c r="BN141" s="70"/>
      <c r="BO141" s="70"/>
      <c r="BP141" s="70"/>
      <c r="BQ141" s="70"/>
      <c r="BR141" s="70"/>
      <c r="BS141" s="70"/>
      <c r="BT141" s="70"/>
      <c r="BU141" s="70"/>
      <c r="BV141" s="70"/>
      <c r="BW141" s="70"/>
      <c r="BX141" s="70"/>
      <c r="BY141" s="70"/>
      <c r="BZ141" s="70"/>
      <c r="CA141" s="70"/>
    </row>
    <row r="142" spans="1:79" s="84" customFormat="1">
      <c r="A142" s="67"/>
      <c r="B142" s="85"/>
      <c r="C142" s="86"/>
      <c r="D142" s="250"/>
      <c r="F142" s="70"/>
      <c r="G142" s="70"/>
      <c r="H142" s="70"/>
      <c r="I142" s="70"/>
      <c r="J142" s="70"/>
      <c r="K142" s="70"/>
      <c r="L142" s="70"/>
      <c r="M142" s="70"/>
      <c r="N142" s="70"/>
      <c r="O142" s="70"/>
      <c r="P142" s="70"/>
      <c r="Q142" s="70"/>
      <c r="R142" s="70"/>
      <c r="S142" s="70"/>
      <c r="T142" s="70"/>
      <c r="U142" s="70"/>
      <c r="V142" s="70"/>
      <c r="W142" s="70"/>
      <c r="X142" s="70"/>
      <c r="Y142" s="70"/>
      <c r="Z142" s="70"/>
      <c r="AA142" s="70"/>
      <c r="AB142" s="70"/>
      <c r="AC142" s="70"/>
      <c r="AD142" s="70"/>
      <c r="AE142" s="70"/>
      <c r="AF142" s="70"/>
      <c r="AG142" s="70"/>
      <c r="AH142" s="70"/>
      <c r="AI142" s="70"/>
      <c r="AJ142" s="70"/>
      <c r="AK142" s="70"/>
      <c r="AL142" s="70"/>
      <c r="AM142" s="70"/>
      <c r="AN142" s="70"/>
      <c r="AO142" s="70"/>
      <c r="AP142" s="70"/>
      <c r="AQ142" s="70"/>
      <c r="AR142" s="70"/>
      <c r="AS142" s="70"/>
      <c r="AT142" s="70"/>
      <c r="AU142" s="70"/>
      <c r="AV142" s="70"/>
      <c r="AW142" s="70"/>
      <c r="AX142" s="70"/>
      <c r="AY142" s="70"/>
      <c r="AZ142" s="70"/>
      <c r="BA142" s="70"/>
      <c r="BB142" s="70"/>
      <c r="BC142" s="70"/>
      <c r="BD142" s="70"/>
      <c r="BE142" s="70"/>
      <c r="BF142" s="70"/>
      <c r="BG142" s="70"/>
      <c r="BH142" s="70"/>
      <c r="BI142" s="70"/>
      <c r="BJ142" s="70"/>
      <c r="BK142" s="70"/>
      <c r="BL142" s="70"/>
      <c r="BM142" s="70"/>
      <c r="BN142" s="70"/>
      <c r="BO142" s="70"/>
      <c r="BP142" s="70"/>
      <c r="BQ142" s="70"/>
      <c r="BR142" s="70"/>
      <c r="BS142" s="70"/>
      <c r="BT142" s="70"/>
      <c r="BU142" s="70"/>
      <c r="BV142" s="70"/>
      <c r="BW142" s="70"/>
      <c r="BX142" s="70"/>
      <c r="BY142" s="70"/>
      <c r="BZ142" s="70"/>
      <c r="CA142" s="70"/>
    </row>
    <row r="143" spans="1:79" s="84" customFormat="1">
      <c r="A143" s="67"/>
      <c r="B143" s="85"/>
      <c r="C143" s="86"/>
      <c r="D143" s="250"/>
      <c r="F143" s="70"/>
      <c r="G143" s="70"/>
      <c r="H143" s="70"/>
      <c r="I143" s="70"/>
      <c r="J143" s="70"/>
      <c r="K143" s="70"/>
      <c r="L143" s="70"/>
      <c r="M143" s="70"/>
      <c r="N143" s="70"/>
      <c r="O143" s="70"/>
      <c r="P143" s="70"/>
      <c r="Q143" s="70"/>
      <c r="R143" s="70"/>
      <c r="S143" s="70"/>
      <c r="T143" s="70"/>
      <c r="U143" s="70"/>
      <c r="V143" s="70"/>
      <c r="W143" s="70"/>
      <c r="X143" s="70"/>
      <c r="Y143" s="70"/>
      <c r="Z143" s="70"/>
      <c r="AA143" s="70"/>
      <c r="AB143" s="70"/>
      <c r="AC143" s="70"/>
      <c r="AD143" s="70"/>
      <c r="AE143" s="70"/>
      <c r="AF143" s="70"/>
      <c r="AG143" s="70"/>
      <c r="AH143" s="70"/>
      <c r="AI143" s="70"/>
      <c r="AJ143" s="70"/>
      <c r="AK143" s="70"/>
      <c r="AL143" s="70"/>
      <c r="AM143" s="70"/>
      <c r="AN143" s="70"/>
      <c r="AO143" s="70"/>
      <c r="AP143" s="70"/>
      <c r="AQ143" s="70"/>
      <c r="AR143" s="70"/>
      <c r="AS143" s="70"/>
      <c r="AT143" s="70"/>
      <c r="AU143" s="70"/>
      <c r="AV143" s="70"/>
      <c r="AW143" s="70"/>
      <c r="AX143" s="70"/>
      <c r="AY143" s="70"/>
      <c r="AZ143" s="70"/>
      <c r="BA143" s="70"/>
      <c r="BB143" s="70"/>
      <c r="BC143" s="70"/>
      <c r="BD143" s="70"/>
      <c r="BE143" s="70"/>
      <c r="BF143" s="70"/>
      <c r="BG143" s="70"/>
      <c r="BH143" s="70"/>
      <c r="BI143" s="70"/>
      <c r="BJ143" s="70"/>
      <c r="BK143" s="70"/>
      <c r="BL143" s="70"/>
      <c r="BM143" s="70"/>
      <c r="BN143" s="70"/>
      <c r="BO143" s="70"/>
      <c r="BP143" s="70"/>
      <c r="BQ143" s="70"/>
      <c r="BR143" s="70"/>
      <c r="BS143" s="70"/>
      <c r="BT143" s="70"/>
      <c r="BU143" s="70"/>
      <c r="BV143" s="70"/>
      <c r="BW143" s="70"/>
      <c r="BX143" s="70"/>
      <c r="BY143" s="70"/>
      <c r="BZ143" s="70"/>
      <c r="CA143" s="70"/>
    </row>
    <row r="144" spans="1:79" s="84" customFormat="1">
      <c r="A144" s="67"/>
      <c r="B144" s="85"/>
      <c r="C144" s="86"/>
      <c r="D144" s="250"/>
      <c r="F144" s="70"/>
      <c r="G144" s="70"/>
      <c r="H144" s="70"/>
      <c r="I144" s="70"/>
      <c r="J144" s="70"/>
      <c r="K144" s="70"/>
      <c r="L144" s="70"/>
      <c r="M144" s="70"/>
      <c r="N144" s="70"/>
      <c r="O144" s="70"/>
      <c r="P144" s="70"/>
      <c r="Q144" s="70"/>
      <c r="R144" s="70"/>
      <c r="S144" s="70"/>
      <c r="T144" s="70"/>
      <c r="U144" s="70"/>
      <c r="V144" s="70"/>
      <c r="W144" s="70"/>
      <c r="X144" s="70"/>
      <c r="Y144" s="70"/>
      <c r="Z144" s="70"/>
      <c r="AA144" s="70"/>
      <c r="AB144" s="70"/>
      <c r="AC144" s="70"/>
      <c r="AD144" s="70"/>
      <c r="AE144" s="70"/>
      <c r="AF144" s="70"/>
      <c r="AG144" s="70"/>
      <c r="AH144" s="70"/>
      <c r="AI144" s="70"/>
      <c r="AJ144" s="70"/>
      <c r="AK144" s="70"/>
      <c r="AL144" s="70"/>
      <c r="AM144" s="70"/>
      <c r="AN144" s="70"/>
      <c r="AO144" s="70"/>
      <c r="AP144" s="70"/>
      <c r="AQ144" s="70"/>
      <c r="AR144" s="70"/>
      <c r="AS144" s="70"/>
      <c r="AT144" s="70"/>
      <c r="AU144" s="70"/>
      <c r="AV144" s="70"/>
      <c r="AW144" s="70"/>
      <c r="AX144" s="70"/>
      <c r="AY144" s="70"/>
      <c r="AZ144" s="70"/>
      <c r="BA144" s="70"/>
      <c r="BB144" s="70"/>
      <c r="BC144" s="70"/>
      <c r="BD144" s="70"/>
      <c r="BE144" s="70"/>
      <c r="BF144" s="70"/>
      <c r="BG144" s="70"/>
      <c r="BH144" s="70"/>
      <c r="BI144" s="70"/>
      <c r="BJ144" s="70"/>
      <c r="BK144" s="70"/>
      <c r="BL144" s="70"/>
      <c r="BM144" s="70"/>
      <c r="BN144" s="70"/>
      <c r="BO144" s="70"/>
      <c r="BP144" s="70"/>
      <c r="BQ144" s="70"/>
      <c r="BR144" s="70"/>
      <c r="BS144" s="70"/>
      <c r="BT144" s="70"/>
      <c r="BU144" s="70"/>
      <c r="BV144" s="70"/>
      <c r="BW144" s="70"/>
      <c r="BX144" s="70"/>
      <c r="BY144" s="70"/>
      <c r="BZ144" s="70"/>
      <c r="CA144" s="70"/>
    </row>
    <row r="145" spans="1:79" s="84" customFormat="1">
      <c r="A145" s="67"/>
      <c r="B145" s="85"/>
      <c r="C145" s="86"/>
      <c r="D145" s="250"/>
      <c r="F145" s="70"/>
      <c r="G145" s="70"/>
      <c r="H145" s="70"/>
      <c r="I145" s="70"/>
      <c r="J145" s="70"/>
      <c r="K145" s="70"/>
      <c r="L145" s="70"/>
      <c r="M145" s="70"/>
      <c r="N145" s="70"/>
      <c r="O145" s="70"/>
      <c r="P145" s="70"/>
      <c r="Q145" s="70"/>
      <c r="R145" s="70"/>
      <c r="S145" s="70"/>
      <c r="T145" s="70"/>
      <c r="U145" s="70"/>
      <c r="V145" s="70"/>
      <c r="W145" s="70"/>
      <c r="X145" s="70"/>
      <c r="Y145" s="70"/>
      <c r="Z145" s="70"/>
      <c r="AA145" s="70"/>
      <c r="AB145" s="70"/>
      <c r="AC145" s="70"/>
      <c r="AD145" s="70"/>
      <c r="AE145" s="70"/>
      <c r="AF145" s="70"/>
      <c r="AG145" s="70"/>
      <c r="AH145" s="70"/>
      <c r="AI145" s="70"/>
      <c r="AJ145" s="70"/>
      <c r="AK145" s="70"/>
      <c r="AL145" s="70"/>
      <c r="AM145" s="70"/>
      <c r="AN145" s="70"/>
      <c r="AO145" s="70"/>
      <c r="AP145" s="70"/>
      <c r="AQ145" s="70"/>
      <c r="AR145" s="70"/>
      <c r="AS145" s="70"/>
      <c r="AT145" s="70"/>
      <c r="AU145" s="70"/>
      <c r="AV145" s="70"/>
      <c r="AW145" s="70"/>
      <c r="AX145" s="70"/>
      <c r="AY145" s="70"/>
      <c r="AZ145" s="70"/>
      <c r="BA145" s="70"/>
      <c r="BB145" s="70"/>
      <c r="BC145" s="70"/>
      <c r="BD145" s="70"/>
      <c r="BE145" s="70"/>
      <c r="BF145" s="70"/>
      <c r="BG145" s="70"/>
      <c r="BH145" s="70"/>
      <c r="BI145" s="70"/>
      <c r="BJ145" s="70"/>
      <c r="BK145" s="70"/>
      <c r="BL145" s="70"/>
      <c r="BM145" s="70"/>
      <c r="BN145" s="70"/>
      <c r="BO145" s="70"/>
      <c r="BP145" s="70"/>
      <c r="BQ145" s="70"/>
      <c r="BR145" s="70"/>
      <c r="BS145" s="70"/>
      <c r="BT145" s="70"/>
      <c r="BU145" s="70"/>
      <c r="BV145" s="70"/>
      <c r="BW145" s="70"/>
      <c r="BX145" s="70"/>
      <c r="BY145" s="70"/>
      <c r="BZ145" s="70"/>
      <c r="CA145" s="70"/>
    </row>
    <row r="146" spans="1:79" s="84" customFormat="1">
      <c r="A146" s="67"/>
      <c r="B146" s="85"/>
      <c r="C146" s="86"/>
      <c r="D146" s="250"/>
      <c r="F146" s="70"/>
      <c r="G146" s="70"/>
      <c r="H146" s="70"/>
      <c r="I146" s="70"/>
      <c r="J146" s="70"/>
      <c r="K146" s="70"/>
      <c r="L146" s="70"/>
      <c r="M146" s="70"/>
      <c r="N146" s="70"/>
      <c r="O146" s="70"/>
      <c r="P146" s="70"/>
      <c r="Q146" s="70"/>
      <c r="R146" s="70"/>
      <c r="S146" s="70"/>
      <c r="T146" s="70"/>
      <c r="U146" s="70"/>
      <c r="V146" s="70"/>
      <c r="W146" s="70"/>
      <c r="X146" s="70"/>
      <c r="Y146" s="70"/>
      <c r="Z146" s="70"/>
      <c r="AA146" s="70"/>
      <c r="AB146" s="70"/>
      <c r="AC146" s="70"/>
      <c r="AD146" s="70"/>
      <c r="AE146" s="70"/>
      <c r="AF146" s="70"/>
      <c r="AG146" s="70"/>
      <c r="AH146" s="70"/>
      <c r="AI146" s="70"/>
      <c r="AJ146" s="70"/>
      <c r="AK146" s="70"/>
      <c r="AL146" s="70"/>
      <c r="AM146" s="70"/>
      <c r="AN146" s="70"/>
      <c r="AO146" s="70"/>
      <c r="AP146" s="70"/>
      <c r="AQ146" s="70"/>
      <c r="AR146" s="70"/>
      <c r="AS146" s="70"/>
      <c r="AT146" s="70"/>
      <c r="AU146" s="70"/>
      <c r="AV146" s="70"/>
      <c r="AW146" s="70"/>
      <c r="AX146" s="70"/>
      <c r="AY146" s="70"/>
      <c r="AZ146" s="70"/>
      <c r="BA146" s="70"/>
      <c r="BB146" s="70"/>
      <c r="BC146" s="70"/>
      <c r="BD146" s="70"/>
      <c r="BE146" s="70"/>
      <c r="BF146" s="70"/>
      <c r="BG146" s="70"/>
      <c r="BH146" s="70"/>
      <c r="BI146" s="70"/>
      <c r="BJ146" s="70"/>
      <c r="BK146" s="70"/>
      <c r="BL146" s="70"/>
      <c r="BM146" s="70"/>
      <c r="BN146" s="70"/>
      <c r="BO146" s="70"/>
      <c r="BP146" s="70"/>
      <c r="BQ146" s="70"/>
      <c r="BR146" s="70"/>
      <c r="BS146" s="70"/>
      <c r="BT146" s="70"/>
      <c r="BU146" s="70"/>
      <c r="BV146" s="70"/>
      <c r="BW146" s="70"/>
      <c r="BX146" s="70"/>
      <c r="BY146" s="70"/>
      <c r="BZ146" s="70"/>
      <c r="CA146" s="70"/>
    </row>
    <row r="147" spans="1:79" s="84" customFormat="1">
      <c r="A147" s="67"/>
      <c r="B147" s="85"/>
      <c r="C147" s="86"/>
      <c r="D147" s="250"/>
      <c r="F147" s="70"/>
      <c r="G147" s="70"/>
      <c r="H147" s="70"/>
      <c r="I147" s="70"/>
      <c r="J147" s="70"/>
      <c r="K147" s="70"/>
      <c r="L147" s="70"/>
      <c r="M147" s="70"/>
      <c r="N147" s="70"/>
      <c r="O147" s="70"/>
      <c r="P147" s="70"/>
      <c r="Q147" s="70"/>
      <c r="R147" s="70"/>
      <c r="S147" s="70"/>
      <c r="T147" s="70"/>
      <c r="U147" s="70"/>
      <c r="V147" s="70"/>
      <c r="W147" s="70"/>
      <c r="X147" s="70"/>
      <c r="Y147" s="70"/>
      <c r="Z147" s="70"/>
      <c r="AA147" s="70"/>
      <c r="AB147" s="70"/>
      <c r="AC147" s="70"/>
      <c r="AD147" s="70"/>
      <c r="AE147" s="70"/>
      <c r="AF147" s="70"/>
      <c r="AG147" s="70"/>
      <c r="AH147" s="70"/>
      <c r="AI147" s="70"/>
      <c r="AJ147" s="70"/>
      <c r="AK147" s="70"/>
      <c r="AL147" s="70"/>
      <c r="AM147" s="70"/>
      <c r="AN147" s="70"/>
      <c r="AO147" s="70"/>
      <c r="AP147" s="70"/>
      <c r="AQ147" s="70"/>
      <c r="AR147" s="70"/>
      <c r="AS147" s="70"/>
      <c r="AT147" s="70"/>
      <c r="AU147" s="70"/>
      <c r="AV147" s="70"/>
      <c r="AW147" s="70"/>
      <c r="AX147" s="70"/>
      <c r="AY147" s="70"/>
      <c r="AZ147" s="70"/>
      <c r="BA147" s="70"/>
      <c r="BB147" s="70"/>
      <c r="BC147" s="70"/>
      <c r="BD147" s="70"/>
      <c r="BE147" s="70"/>
      <c r="BF147" s="70"/>
      <c r="BG147" s="70"/>
      <c r="BH147" s="70"/>
      <c r="BI147" s="70"/>
      <c r="BJ147" s="70"/>
      <c r="BK147" s="70"/>
      <c r="BL147" s="70"/>
      <c r="BM147" s="70"/>
      <c r="BN147" s="70"/>
      <c r="BO147" s="70"/>
      <c r="BP147" s="70"/>
      <c r="BQ147" s="70"/>
      <c r="BR147" s="70"/>
      <c r="BS147" s="70"/>
      <c r="BT147" s="70"/>
      <c r="BU147" s="70"/>
      <c r="BV147" s="70"/>
      <c r="BW147" s="70"/>
      <c r="BX147" s="70"/>
      <c r="BY147" s="70"/>
      <c r="BZ147" s="70"/>
      <c r="CA147" s="70"/>
    </row>
    <row r="148" spans="1:79" s="84" customFormat="1">
      <c r="A148" s="67"/>
      <c r="B148" s="85"/>
      <c r="C148" s="86"/>
      <c r="D148" s="250"/>
      <c r="F148" s="70"/>
      <c r="G148" s="70"/>
      <c r="H148" s="70"/>
      <c r="I148" s="70"/>
      <c r="J148" s="70"/>
      <c r="K148" s="70"/>
      <c r="L148" s="70"/>
      <c r="M148" s="70"/>
      <c r="N148" s="70"/>
      <c r="O148" s="70"/>
      <c r="P148" s="70"/>
      <c r="Q148" s="70"/>
      <c r="R148" s="70"/>
      <c r="S148" s="70"/>
      <c r="T148" s="70"/>
      <c r="U148" s="70"/>
      <c r="V148" s="70"/>
      <c r="W148" s="70"/>
      <c r="X148" s="70"/>
      <c r="Y148" s="70"/>
      <c r="Z148" s="70"/>
      <c r="AA148" s="70"/>
      <c r="AB148" s="70"/>
      <c r="AC148" s="70"/>
      <c r="AD148" s="70"/>
      <c r="AE148" s="70"/>
      <c r="AF148" s="70"/>
      <c r="AG148" s="70"/>
      <c r="AH148" s="70"/>
      <c r="AI148" s="70"/>
      <c r="AJ148" s="70"/>
      <c r="AK148" s="70"/>
      <c r="AL148" s="70"/>
      <c r="AM148" s="70"/>
      <c r="AN148" s="70"/>
      <c r="AO148" s="70"/>
      <c r="AP148" s="70"/>
      <c r="AQ148" s="70"/>
      <c r="AR148" s="70"/>
      <c r="AS148" s="70"/>
      <c r="AT148" s="70"/>
      <c r="AU148" s="70"/>
      <c r="AV148" s="70"/>
      <c r="AW148" s="70"/>
      <c r="AX148" s="70"/>
      <c r="AY148" s="70"/>
      <c r="AZ148" s="70"/>
      <c r="BA148" s="70"/>
      <c r="BB148" s="70"/>
      <c r="BC148" s="70"/>
      <c r="BD148" s="70"/>
      <c r="BE148" s="70"/>
      <c r="BF148" s="70"/>
      <c r="BG148" s="70"/>
      <c r="BH148" s="70"/>
      <c r="BI148" s="70"/>
      <c r="BJ148" s="70"/>
      <c r="BK148" s="70"/>
      <c r="BL148" s="70"/>
      <c r="BM148" s="70"/>
      <c r="BN148" s="70"/>
      <c r="BO148" s="70"/>
      <c r="BP148" s="70"/>
      <c r="BQ148" s="70"/>
      <c r="BR148" s="70"/>
      <c r="BS148" s="70"/>
      <c r="BT148" s="70"/>
      <c r="BU148" s="70"/>
      <c r="BV148" s="70"/>
      <c r="BW148" s="70"/>
      <c r="BX148" s="70"/>
      <c r="BY148" s="70"/>
      <c r="BZ148" s="70"/>
      <c r="CA148" s="70"/>
    </row>
    <row r="149" spans="1:79" s="84" customFormat="1">
      <c r="A149" s="67"/>
      <c r="B149" s="85"/>
      <c r="C149" s="86"/>
      <c r="D149" s="250"/>
      <c r="F149" s="70"/>
      <c r="G149" s="70"/>
      <c r="H149" s="70"/>
      <c r="I149" s="70"/>
      <c r="J149" s="70"/>
      <c r="K149" s="70"/>
      <c r="L149" s="70"/>
      <c r="M149" s="70"/>
      <c r="N149" s="70"/>
      <c r="O149" s="70"/>
      <c r="P149" s="70"/>
      <c r="Q149" s="70"/>
      <c r="R149" s="70"/>
      <c r="S149" s="70"/>
      <c r="T149" s="70"/>
      <c r="U149" s="70"/>
      <c r="V149" s="70"/>
      <c r="W149" s="70"/>
      <c r="X149" s="70"/>
      <c r="Y149" s="70"/>
      <c r="Z149" s="70"/>
      <c r="AA149" s="70"/>
      <c r="AB149" s="70"/>
      <c r="AC149" s="70"/>
      <c r="AD149" s="70"/>
      <c r="AE149" s="70"/>
      <c r="AF149" s="70"/>
      <c r="AG149" s="70"/>
      <c r="AH149" s="70"/>
      <c r="AI149" s="70"/>
      <c r="AJ149" s="70"/>
      <c r="AK149" s="70"/>
      <c r="AL149" s="70"/>
      <c r="AM149" s="70"/>
      <c r="AN149" s="70"/>
      <c r="AO149" s="70"/>
      <c r="AP149" s="70"/>
      <c r="AQ149" s="70"/>
      <c r="AR149" s="70"/>
      <c r="AS149" s="70"/>
      <c r="AT149" s="70"/>
      <c r="AU149" s="70"/>
      <c r="AV149" s="70"/>
      <c r="AW149" s="70"/>
      <c r="AX149" s="70"/>
      <c r="AY149" s="70"/>
      <c r="AZ149" s="70"/>
      <c r="BA149" s="70"/>
      <c r="BB149" s="70"/>
      <c r="BC149" s="70"/>
      <c r="BD149" s="70"/>
      <c r="BE149" s="70"/>
      <c r="BF149" s="70"/>
      <c r="BG149" s="70"/>
      <c r="BH149" s="70"/>
      <c r="BI149" s="70"/>
      <c r="BJ149" s="70"/>
      <c r="BK149" s="70"/>
      <c r="BL149" s="70"/>
      <c r="BM149" s="70"/>
      <c r="BN149" s="70"/>
      <c r="BO149" s="70"/>
      <c r="BP149" s="70"/>
      <c r="BQ149" s="70"/>
      <c r="BR149" s="70"/>
      <c r="BS149" s="70"/>
      <c r="BT149" s="70"/>
      <c r="BU149" s="70"/>
      <c r="BV149" s="70"/>
      <c r="BW149" s="70"/>
      <c r="BX149" s="70"/>
      <c r="BY149" s="70"/>
      <c r="BZ149" s="70"/>
      <c r="CA149" s="70"/>
    </row>
    <row r="150" spans="1:79" s="84" customFormat="1">
      <c r="A150" s="67"/>
      <c r="B150" s="85"/>
      <c r="C150" s="86"/>
      <c r="D150" s="250"/>
      <c r="F150" s="70"/>
      <c r="G150" s="70"/>
      <c r="H150" s="70"/>
      <c r="I150" s="70"/>
      <c r="J150" s="70"/>
      <c r="K150" s="70"/>
      <c r="L150" s="70"/>
      <c r="M150" s="70"/>
      <c r="N150" s="70"/>
      <c r="O150" s="70"/>
      <c r="P150" s="70"/>
      <c r="Q150" s="70"/>
      <c r="R150" s="70"/>
      <c r="S150" s="70"/>
      <c r="T150" s="70"/>
      <c r="U150" s="70"/>
      <c r="V150" s="70"/>
      <c r="W150" s="70"/>
      <c r="X150" s="70"/>
      <c r="Y150" s="70"/>
      <c r="Z150" s="70"/>
      <c r="AA150" s="70"/>
      <c r="AB150" s="70"/>
      <c r="AC150" s="70"/>
      <c r="AD150" s="70"/>
      <c r="AE150" s="70"/>
      <c r="AF150" s="70"/>
      <c r="AG150" s="70"/>
      <c r="AH150" s="70"/>
      <c r="AI150" s="70"/>
      <c r="AJ150" s="70"/>
      <c r="AK150" s="70"/>
      <c r="AL150" s="70"/>
      <c r="AM150" s="70"/>
      <c r="AN150" s="70"/>
      <c r="AO150" s="70"/>
      <c r="AP150" s="70"/>
      <c r="AQ150" s="70"/>
      <c r="AR150" s="70"/>
      <c r="AS150" s="70"/>
      <c r="AT150" s="70"/>
      <c r="AU150" s="70"/>
      <c r="AV150" s="70"/>
      <c r="AW150" s="70"/>
      <c r="AX150" s="70"/>
      <c r="AY150" s="70"/>
      <c r="AZ150" s="70"/>
      <c r="BA150" s="70"/>
      <c r="BB150" s="70"/>
      <c r="BC150" s="70"/>
      <c r="BD150" s="70"/>
      <c r="BE150" s="70"/>
      <c r="BF150" s="70"/>
      <c r="BG150" s="70"/>
      <c r="BH150" s="70"/>
      <c r="BI150" s="70"/>
      <c r="BJ150" s="70"/>
      <c r="BK150" s="70"/>
      <c r="BL150" s="70"/>
      <c r="BM150" s="70"/>
      <c r="BN150" s="70"/>
      <c r="BO150" s="70"/>
      <c r="BP150" s="70"/>
      <c r="BQ150" s="70"/>
      <c r="BR150" s="70"/>
      <c r="BS150" s="70"/>
      <c r="BT150" s="70"/>
      <c r="BU150" s="70"/>
      <c r="BV150" s="70"/>
      <c r="BW150" s="70"/>
      <c r="BX150" s="70"/>
      <c r="BY150" s="70"/>
      <c r="BZ150" s="70"/>
      <c r="CA150" s="70"/>
    </row>
    <row r="151" spans="1:79" s="84" customFormat="1">
      <c r="A151" s="67"/>
      <c r="B151" s="85"/>
      <c r="C151" s="86"/>
      <c r="D151" s="25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70"/>
      <c r="AE151" s="70"/>
      <c r="AF151" s="70"/>
      <c r="AG151" s="70"/>
      <c r="AH151" s="70"/>
      <c r="AI151" s="70"/>
      <c r="AJ151" s="70"/>
      <c r="AK151" s="70"/>
      <c r="AL151" s="70"/>
      <c r="AM151" s="70"/>
      <c r="AN151" s="70"/>
      <c r="AO151" s="70"/>
      <c r="AP151" s="70"/>
      <c r="AQ151" s="70"/>
      <c r="AR151" s="70"/>
      <c r="AS151" s="70"/>
      <c r="AT151" s="70"/>
      <c r="AU151" s="70"/>
      <c r="AV151" s="70"/>
      <c r="AW151" s="70"/>
      <c r="AX151" s="70"/>
      <c r="AY151" s="70"/>
      <c r="AZ151" s="70"/>
      <c r="BA151" s="70"/>
      <c r="BB151" s="70"/>
      <c r="BC151" s="70"/>
      <c r="BD151" s="70"/>
      <c r="BE151" s="70"/>
      <c r="BF151" s="70"/>
      <c r="BG151" s="70"/>
      <c r="BH151" s="70"/>
      <c r="BI151" s="70"/>
      <c r="BJ151" s="70"/>
      <c r="BK151" s="70"/>
      <c r="BL151" s="70"/>
      <c r="BM151" s="70"/>
      <c r="BN151" s="70"/>
      <c r="BO151" s="70"/>
      <c r="BP151" s="70"/>
      <c r="BQ151" s="70"/>
      <c r="BR151" s="70"/>
      <c r="BS151" s="70"/>
      <c r="BT151" s="70"/>
      <c r="BU151" s="70"/>
      <c r="BV151" s="70"/>
      <c r="BW151" s="70"/>
      <c r="BX151" s="70"/>
      <c r="BY151" s="70"/>
      <c r="BZ151" s="70"/>
      <c r="CA151" s="70"/>
    </row>
    <row r="152" spans="1:79" s="84" customFormat="1">
      <c r="A152" s="67"/>
      <c r="B152" s="85"/>
      <c r="C152" s="86"/>
      <c r="D152" s="25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70"/>
      <c r="AE152" s="70"/>
      <c r="AF152" s="70"/>
      <c r="AG152" s="70"/>
      <c r="AH152" s="70"/>
      <c r="AI152" s="70"/>
      <c r="AJ152" s="70"/>
      <c r="AK152" s="70"/>
      <c r="AL152" s="70"/>
      <c r="AM152" s="70"/>
      <c r="AN152" s="70"/>
      <c r="AO152" s="70"/>
      <c r="AP152" s="70"/>
      <c r="AQ152" s="70"/>
      <c r="AR152" s="70"/>
      <c r="AS152" s="70"/>
      <c r="AT152" s="70"/>
      <c r="AU152" s="70"/>
      <c r="AV152" s="70"/>
      <c r="AW152" s="70"/>
      <c r="AX152" s="70"/>
      <c r="AY152" s="70"/>
      <c r="AZ152" s="70"/>
      <c r="BA152" s="70"/>
      <c r="BB152" s="70"/>
      <c r="BC152" s="70"/>
      <c r="BD152" s="70"/>
      <c r="BE152" s="70"/>
      <c r="BF152" s="70"/>
      <c r="BG152" s="70"/>
      <c r="BH152" s="70"/>
      <c r="BI152" s="70"/>
      <c r="BJ152" s="70"/>
      <c r="BK152" s="70"/>
      <c r="BL152" s="70"/>
      <c r="BM152" s="70"/>
      <c r="BN152" s="70"/>
      <c r="BO152" s="70"/>
      <c r="BP152" s="70"/>
      <c r="BQ152" s="70"/>
      <c r="BR152" s="70"/>
      <c r="BS152" s="70"/>
      <c r="BT152" s="70"/>
      <c r="BU152" s="70"/>
      <c r="BV152" s="70"/>
      <c r="BW152" s="70"/>
      <c r="BX152" s="70"/>
      <c r="BY152" s="70"/>
      <c r="BZ152" s="70"/>
      <c r="CA152" s="70"/>
    </row>
    <row r="153" spans="1:79" s="84" customFormat="1">
      <c r="A153" s="67"/>
      <c r="B153" s="85"/>
      <c r="C153" s="86"/>
      <c r="D153" s="25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70"/>
      <c r="AE153" s="70"/>
      <c r="AF153" s="70"/>
      <c r="AG153" s="70"/>
      <c r="AH153" s="70"/>
      <c r="AI153" s="70"/>
      <c r="AJ153" s="70"/>
      <c r="AK153" s="70"/>
      <c r="AL153" s="70"/>
      <c r="AM153" s="70"/>
      <c r="AN153" s="70"/>
      <c r="AO153" s="70"/>
      <c r="AP153" s="70"/>
      <c r="AQ153" s="70"/>
      <c r="AR153" s="70"/>
      <c r="AS153" s="70"/>
      <c r="AT153" s="70"/>
      <c r="AU153" s="70"/>
      <c r="AV153" s="70"/>
      <c r="AW153" s="70"/>
      <c r="AX153" s="70"/>
      <c r="AY153" s="70"/>
      <c r="AZ153" s="70"/>
      <c r="BA153" s="70"/>
      <c r="BB153" s="70"/>
      <c r="BC153" s="70"/>
      <c r="BD153" s="70"/>
      <c r="BE153" s="70"/>
      <c r="BF153" s="70"/>
      <c r="BG153" s="70"/>
      <c r="BH153" s="70"/>
      <c r="BI153" s="70"/>
      <c r="BJ153" s="70"/>
      <c r="BK153" s="70"/>
      <c r="BL153" s="70"/>
      <c r="BM153" s="70"/>
      <c r="BN153" s="70"/>
      <c r="BO153" s="70"/>
      <c r="BP153" s="70"/>
      <c r="BQ153" s="70"/>
      <c r="BR153" s="70"/>
      <c r="BS153" s="70"/>
      <c r="BT153" s="70"/>
      <c r="BU153" s="70"/>
      <c r="BV153" s="70"/>
      <c r="BW153" s="70"/>
      <c r="BX153" s="70"/>
      <c r="BY153" s="70"/>
      <c r="BZ153" s="70"/>
      <c r="CA153" s="70"/>
    </row>
    <row r="154" spans="1:79" s="84" customFormat="1">
      <c r="A154" s="67"/>
      <c r="B154" s="85"/>
      <c r="C154" s="86"/>
      <c r="D154" s="25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70"/>
      <c r="AE154" s="70"/>
      <c r="AF154" s="70"/>
      <c r="AG154" s="70"/>
      <c r="AH154" s="70"/>
      <c r="AI154" s="70"/>
      <c r="AJ154" s="70"/>
      <c r="AK154" s="70"/>
      <c r="AL154" s="70"/>
      <c r="AM154" s="70"/>
      <c r="AN154" s="70"/>
      <c r="AO154" s="70"/>
      <c r="AP154" s="70"/>
      <c r="AQ154" s="70"/>
      <c r="AR154" s="70"/>
      <c r="AS154" s="70"/>
      <c r="AT154" s="70"/>
      <c r="AU154" s="70"/>
      <c r="AV154" s="70"/>
      <c r="AW154" s="70"/>
      <c r="AX154" s="70"/>
      <c r="AY154" s="70"/>
      <c r="AZ154" s="70"/>
      <c r="BA154" s="70"/>
      <c r="BB154" s="70"/>
      <c r="BC154" s="70"/>
      <c r="BD154" s="70"/>
      <c r="BE154" s="70"/>
      <c r="BF154" s="70"/>
      <c r="BG154" s="70"/>
      <c r="BH154" s="70"/>
      <c r="BI154" s="70"/>
      <c r="BJ154" s="70"/>
      <c r="BK154" s="70"/>
      <c r="BL154" s="70"/>
      <c r="BM154" s="70"/>
      <c r="BN154" s="70"/>
      <c r="BO154" s="70"/>
      <c r="BP154" s="70"/>
      <c r="BQ154" s="70"/>
      <c r="BR154" s="70"/>
      <c r="BS154" s="70"/>
      <c r="BT154" s="70"/>
      <c r="BU154" s="70"/>
      <c r="BV154" s="70"/>
      <c r="BW154" s="70"/>
      <c r="BX154" s="70"/>
      <c r="BY154" s="70"/>
      <c r="BZ154" s="70"/>
      <c r="CA154" s="70"/>
    </row>
    <row r="155" spans="1:79" s="84" customFormat="1">
      <c r="A155" s="67"/>
      <c r="B155" s="85"/>
      <c r="C155" s="86"/>
      <c r="D155" s="25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70"/>
      <c r="AE155" s="70"/>
      <c r="AF155" s="70"/>
      <c r="AG155" s="70"/>
      <c r="AH155" s="70"/>
      <c r="AI155" s="70"/>
      <c r="AJ155" s="70"/>
      <c r="AK155" s="70"/>
      <c r="AL155" s="70"/>
      <c r="AM155" s="70"/>
      <c r="AN155" s="70"/>
      <c r="AO155" s="70"/>
      <c r="AP155" s="70"/>
      <c r="AQ155" s="70"/>
      <c r="AR155" s="70"/>
      <c r="AS155" s="70"/>
      <c r="AT155" s="70"/>
      <c r="AU155" s="70"/>
      <c r="AV155" s="70"/>
      <c r="AW155" s="70"/>
      <c r="AX155" s="70"/>
      <c r="AY155" s="70"/>
      <c r="AZ155" s="70"/>
      <c r="BA155" s="70"/>
      <c r="BB155" s="70"/>
      <c r="BC155" s="70"/>
      <c r="BD155" s="70"/>
      <c r="BE155" s="70"/>
      <c r="BF155" s="70"/>
      <c r="BG155" s="70"/>
      <c r="BH155" s="70"/>
      <c r="BI155" s="70"/>
      <c r="BJ155" s="70"/>
      <c r="BK155" s="70"/>
      <c r="BL155" s="70"/>
      <c r="BM155" s="70"/>
      <c r="BN155" s="70"/>
      <c r="BO155" s="70"/>
      <c r="BP155" s="70"/>
      <c r="BQ155" s="70"/>
      <c r="BR155" s="70"/>
      <c r="BS155" s="70"/>
      <c r="BT155" s="70"/>
      <c r="BU155" s="70"/>
      <c r="BV155" s="70"/>
      <c r="BW155" s="70"/>
      <c r="BX155" s="70"/>
      <c r="BY155" s="70"/>
      <c r="BZ155" s="70"/>
      <c r="CA155" s="70"/>
    </row>
    <row r="156" spans="1:79" s="84" customFormat="1">
      <c r="A156" s="67"/>
      <c r="B156" s="85"/>
      <c r="C156" s="86"/>
      <c r="D156" s="250"/>
      <c r="F156" s="70"/>
      <c r="G156" s="70"/>
      <c r="H156" s="70"/>
      <c r="I156" s="70"/>
      <c r="J156" s="70"/>
      <c r="K156" s="70"/>
      <c r="L156" s="70"/>
      <c r="M156" s="70"/>
      <c r="N156" s="70"/>
      <c r="O156" s="70"/>
      <c r="P156" s="70"/>
      <c r="Q156" s="70"/>
      <c r="R156" s="70"/>
      <c r="S156" s="70"/>
      <c r="T156" s="70"/>
      <c r="U156" s="70"/>
      <c r="V156" s="70"/>
      <c r="W156" s="70"/>
      <c r="X156" s="70"/>
      <c r="Y156" s="70"/>
      <c r="Z156" s="70"/>
      <c r="AA156" s="70"/>
      <c r="AB156" s="70"/>
      <c r="AC156" s="70"/>
      <c r="AD156" s="70"/>
      <c r="AE156" s="70"/>
      <c r="AF156" s="70"/>
      <c r="AG156" s="70"/>
      <c r="AH156" s="70"/>
      <c r="AI156" s="70"/>
      <c r="AJ156" s="70"/>
      <c r="AK156" s="70"/>
      <c r="AL156" s="70"/>
      <c r="AM156" s="70"/>
      <c r="AN156" s="70"/>
      <c r="AO156" s="70"/>
      <c r="AP156" s="70"/>
      <c r="AQ156" s="70"/>
      <c r="AR156" s="70"/>
      <c r="AS156" s="70"/>
      <c r="AT156" s="70"/>
      <c r="AU156" s="70"/>
      <c r="AV156" s="70"/>
      <c r="AW156" s="70"/>
      <c r="AX156" s="70"/>
      <c r="AY156" s="70"/>
      <c r="AZ156" s="70"/>
      <c r="BA156" s="70"/>
      <c r="BB156" s="70"/>
      <c r="BC156" s="70"/>
      <c r="BD156" s="70"/>
      <c r="BE156" s="70"/>
      <c r="BF156" s="70"/>
      <c r="BG156" s="70"/>
      <c r="BH156" s="70"/>
      <c r="BI156" s="70"/>
      <c r="BJ156" s="70"/>
      <c r="BK156" s="70"/>
      <c r="BL156" s="70"/>
      <c r="BM156" s="70"/>
      <c r="BN156" s="70"/>
      <c r="BO156" s="70"/>
      <c r="BP156" s="70"/>
      <c r="BQ156" s="70"/>
      <c r="BR156" s="70"/>
      <c r="BS156" s="70"/>
      <c r="BT156" s="70"/>
      <c r="BU156" s="70"/>
      <c r="BV156" s="70"/>
      <c r="BW156" s="70"/>
      <c r="BX156" s="70"/>
      <c r="BY156" s="70"/>
      <c r="BZ156" s="70"/>
      <c r="CA156" s="70"/>
    </row>
    <row r="157" spans="1:79" s="84" customFormat="1">
      <c r="A157" s="67"/>
      <c r="B157" s="85"/>
      <c r="C157" s="86"/>
      <c r="D157" s="250"/>
      <c r="F157" s="70"/>
      <c r="G157" s="70"/>
      <c r="H157" s="70"/>
      <c r="I157" s="70"/>
      <c r="J157" s="70"/>
      <c r="K157" s="70"/>
      <c r="L157" s="70"/>
      <c r="M157" s="70"/>
      <c r="N157" s="70"/>
      <c r="O157" s="70"/>
      <c r="P157" s="70"/>
      <c r="Q157" s="70"/>
      <c r="R157" s="70"/>
      <c r="S157" s="70"/>
      <c r="T157" s="70"/>
      <c r="U157" s="70"/>
      <c r="V157" s="70"/>
      <c r="W157" s="70"/>
      <c r="X157" s="70"/>
      <c r="Y157" s="70"/>
      <c r="Z157" s="70"/>
      <c r="AA157" s="70"/>
      <c r="AB157" s="70"/>
      <c r="AC157" s="70"/>
      <c r="AD157" s="70"/>
      <c r="AE157" s="70"/>
      <c r="AF157" s="70"/>
      <c r="AG157" s="70"/>
      <c r="AH157" s="70"/>
      <c r="AI157" s="70"/>
      <c r="AJ157" s="70"/>
      <c r="AK157" s="70"/>
      <c r="AL157" s="70"/>
      <c r="AM157" s="70"/>
      <c r="AN157" s="70"/>
      <c r="AO157" s="70"/>
      <c r="AP157" s="70"/>
      <c r="AQ157" s="70"/>
      <c r="AR157" s="70"/>
      <c r="AS157" s="70"/>
      <c r="AT157" s="70"/>
      <c r="AU157" s="70"/>
      <c r="AV157" s="70"/>
      <c r="AW157" s="70"/>
      <c r="AX157" s="70"/>
      <c r="AY157" s="70"/>
      <c r="AZ157" s="70"/>
      <c r="BA157" s="70"/>
      <c r="BB157" s="70"/>
      <c r="BC157" s="70"/>
      <c r="BD157" s="70"/>
      <c r="BE157" s="70"/>
      <c r="BF157" s="70"/>
      <c r="BG157" s="70"/>
      <c r="BH157" s="70"/>
      <c r="BI157" s="70"/>
      <c r="BJ157" s="70"/>
      <c r="BK157" s="70"/>
      <c r="BL157" s="70"/>
      <c r="BM157" s="70"/>
      <c r="BN157" s="70"/>
      <c r="BO157" s="70"/>
      <c r="BP157" s="70"/>
      <c r="BQ157" s="70"/>
      <c r="BR157" s="70"/>
      <c r="BS157" s="70"/>
      <c r="BT157" s="70"/>
      <c r="BU157" s="70"/>
      <c r="BV157" s="70"/>
      <c r="BW157" s="70"/>
      <c r="BX157" s="70"/>
      <c r="BY157" s="70"/>
      <c r="BZ157" s="70"/>
      <c r="CA157" s="70"/>
    </row>
    <row r="158" spans="1:79" s="84" customFormat="1">
      <c r="A158" s="67"/>
      <c r="B158" s="85"/>
      <c r="C158" s="86"/>
      <c r="D158" s="250"/>
      <c r="F158" s="70"/>
      <c r="G158" s="70"/>
      <c r="H158" s="70"/>
      <c r="I158" s="70"/>
      <c r="J158" s="70"/>
      <c r="K158" s="70"/>
      <c r="L158" s="70"/>
      <c r="M158" s="70"/>
      <c r="N158" s="70"/>
      <c r="O158" s="70"/>
      <c r="P158" s="70"/>
      <c r="Q158" s="70"/>
      <c r="R158" s="70"/>
      <c r="S158" s="70"/>
      <c r="T158" s="70"/>
      <c r="U158" s="70"/>
      <c r="V158" s="70"/>
      <c r="W158" s="70"/>
      <c r="X158" s="70"/>
      <c r="Y158" s="70"/>
      <c r="Z158" s="70"/>
      <c r="AA158" s="70"/>
      <c r="AB158" s="70"/>
      <c r="AC158" s="70"/>
      <c r="AD158" s="70"/>
      <c r="AE158" s="70"/>
      <c r="AF158" s="70"/>
      <c r="AG158" s="70"/>
      <c r="AH158" s="70"/>
      <c r="AI158" s="70"/>
      <c r="AJ158" s="70"/>
      <c r="AK158" s="70"/>
      <c r="AL158" s="70"/>
      <c r="AM158" s="70"/>
      <c r="AN158" s="70"/>
      <c r="AO158" s="70"/>
      <c r="AP158" s="70"/>
      <c r="AQ158" s="70"/>
      <c r="AR158" s="70"/>
      <c r="AS158" s="70"/>
      <c r="AT158" s="70"/>
      <c r="AU158" s="70"/>
      <c r="AV158" s="70"/>
      <c r="AW158" s="70"/>
      <c r="AX158" s="70"/>
      <c r="AY158" s="70"/>
      <c r="AZ158" s="70"/>
      <c r="BA158" s="70"/>
      <c r="BB158" s="70"/>
      <c r="BC158" s="70"/>
      <c r="BD158" s="70"/>
      <c r="BE158" s="70"/>
      <c r="BF158" s="70"/>
      <c r="BG158" s="70"/>
      <c r="BH158" s="70"/>
      <c r="BI158" s="70"/>
      <c r="BJ158" s="70"/>
      <c r="BK158" s="70"/>
      <c r="BL158" s="70"/>
      <c r="BM158" s="70"/>
      <c r="BN158" s="70"/>
      <c r="BO158" s="70"/>
      <c r="BP158" s="70"/>
      <c r="BQ158" s="70"/>
      <c r="BR158" s="70"/>
      <c r="BS158" s="70"/>
      <c r="BT158" s="70"/>
      <c r="BU158" s="70"/>
      <c r="BV158" s="70"/>
      <c r="BW158" s="70"/>
      <c r="BX158" s="70"/>
      <c r="BY158" s="70"/>
      <c r="BZ158" s="70"/>
      <c r="CA158" s="70"/>
    </row>
    <row r="159" spans="1:79" s="84" customFormat="1">
      <c r="A159" s="67"/>
      <c r="B159" s="85"/>
      <c r="C159" s="86"/>
      <c r="D159" s="250"/>
      <c r="F159" s="70"/>
      <c r="G159" s="70"/>
      <c r="H159" s="70"/>
      <c r="I159" s="70"/>
      <c r="J159" s="70"/>
      <c r="K159" s="70"/>
      <c r="L159" s="70"/>
      <c r="M159" s="70"/>
      <c r="N159" s="70"/>
      <c r="O159" s="70"/>
      <c r="P159" s="70"/>
      <c r="Q159" s="70"/>
      <c r="R159" s="70"/>
      <c r="S159" s="70"/>
      <c r="T159" s="70"/>
      <c r="U159" s="70"/>
      <c r="V159" s="70"/>
      <c r="W159" s="70"/>
      <c r="X159" s="70"/>
      <c r="Y159" s="70"/>
      <c r="Z159" s="70"/>
      <c r="AA159" s="70"/>
      <c r="AB159" s="70"/>
      <c r="AC159" s="70"/>
      <c r="AD159" s="70"/>
      <c r="AE159" s="70"/>
      <c r="AF159" s="70"/>
      <c r="AG159" s="70"/>
      <c r="AH159" s="70"/>
      <c r="AI159" s="70"/>
      <c r="AJ159" s="70"/>
      <c r="AK159" s="70"/>
      <c r="AL159" s="70"/>
      <c r="AM159" s="70"/>
      <c r="AN159" s="70"/>
      <c r="AO159" s="70"/>
      <c r="AP159" s="70"/>
      <c r="AQ159" s="70"/>
      <c r="AR159" s="70"/>
      <c r="AS159" s="70"/>
      <c r="AT159" s="70"/>
      <c r="AU159" s="70"/>
      <c r="AV159" s="70"/>
      <c r="AW159" s="70"/>
      <c r="AX159" s="70"/>
      <c r="AY159" s="70"/>
      <c r="AZ159" s="70"/>
      <c r="BA159" s="70"/>
      <c r="BB159" s="70"/>
      <c r="BC159" s="70"/>
      <c r="BD159" s="70"/>
      <c r="BE159" s="70"/>
      <c r="BF159" s="70"/>
      <c r="BG159" s="70"/>
      <c r="BH159" s="70"/>
      <c r="BI159" s="70"/>
      <c r="BJ159" s="70"/>
      <c r="BK159" s="70"/>
      <c r="BL159" s="70"/>
      <c r="BM159" s="70"/>
      <c r="BN159" s="70"/>
      <c r="BO159" s="70"/>
      <c r="BP159" s="70"/>
      <c r="BQ159" s="70"/>
      <c r="BR159" s="70"/>
      <c r="BS159" s="70"/>
      <c r="BT159" s="70"/>
      <c r="BU159" s="70"/>
      <c r="BV159" s="70"/>
      <c r="BW159" s="70"/>
      <c r="BX159" s="70"/>
      <c r="BY159" s="70"/>
      <c r="BZ159" s="70"/>
      <c r="CA159" s="70"/>
    </row>
    <row r="160" spans="1:79" s="84" customFormat="1">
      <c r="A160" s="67"/>
      <c r="B160" s="85"/>
      <c r="C160" s="86"/>
      <c r="D160" s="250"/>
      <c r="F160" s="70"/>
      <c r="G160" s="70"/>
      <c r="H160" s="70"/>
      <c r="I160" s="70"/>
      <c r="J160" s="70"/>
      <c r="K160" s="70"/>
      <c r="L160" s="70"/>
      <c r="M160" s="70"/>
      <c r="N160" s="70"/>
      <c r="O160" s="70"/>
      <c r="P160" s="70"/>
      <c r="Q160" s="70"/>
      <c r="R160" s="70"/>
      <c r="S160" s="70"/>
      <c r="T160" s="70"/>
      <c r="U160" s="70"/>
      <c r="V160" s="70"/>
      <c r="W160" s="70"/>
      <c r="X160" s="70"/>
      <c r="Y160" s="70"/>
      <c r="Z160" s="70"/>
      <c r="AA160" s="70"/>
      <c r="AB160" s="70"/>
      <c r="AC160" s="70"/>
      <c r="AD160" s="70"/>
      <c r="AE160" s="70"/>
      <c r="AF160" s="70"/>
      <c r="AG160" s="70"/>
      <c r="AH160" s="70"/>
      <c r="AI160" s="70"/>
      <c r="AJ160" s="70"/>
      <c r="AK160" s="70"/>
      <c r="AL160" s="70"/>
      <c r="AM160" s="70"/>
      <c r="AN160" s="70"/>
      <c r="AO160" s="70"/>
      <c r="AP160" s="70"/>
      <c r="AQ160" s="70"/>
      <c r="AR160" s="70"/>
      <c r="AS160" s="70"/>
      <c r="AT160" s="70"/>
      <c r="AU160" s="70"/>
      <c r="AV160" s="70"/>
      <c r="AW160" s="70"/>
      <c r="AX160" s="70"/>
      <c r="AY160" s="70"/>
      <c r="AZ160" s="70"/>
      <c r="BA160" s="70"/>
      <c r="BB160" s="70"/>
      <c r="BC160" s="70"/>
      <c r="BD160" s="70"/>
      <c r="BE160" s="70"/>
      <c r="BF160" s="70"/>
      <c r="BG160" s="70"/>
      <c r="BH160" s="70"/>
      <c r="BI160" s="70"/>
      <c r="BJ160" s="70"/>
      <c r="BK160" s="70"/>
      <c r="BL160" s="70"/>
      <c r="BM160" s="70"/>
      <c r="BN160" s="70"/>
      <c r="BO160" s="70"/>
      <c r="BP160" s="70"/>
      <c r="BQ160" s="70"/>
      <c r="BR160" s="70"/>
      <c r="BS160" s="70"/>
      <c r="BT160" s="70"/>
      <c r="BU160" s="70"/>
      <c r="BV160" s="70"/>
      <c r="BW160" s="70"/>
      <c r="BX160" s="70"/>
      <c r="BY160" s="70"/>
      <c r="BZ160" s="70"/>
      <c r="CA160" s="70"/>
    </row>
    <row r="161" spans="1:79" s="84" customFormat="1">
      <c r="A161" s="67"/>
      <c r="B161" s="85"/>
      <c r="C161" s="86"/>
      <c r="D161" s="250"/>
      <c r="F161" s="70"/>
      <c r="G161" s="70"/>
      <c r="H161" s="70"/>
      <c r="I161" s="70"/>
      <c r="J161" s="70"/>
      <c r="K161" s="70"/>
      <c r="L161" s="70"/>
      <c r="M161" s="70"/>
      <c r="N161" s="70"/>
      <c r="O161" s="70"/>
      <c r="P161" s="70"/>
      <c r="Q161" s="70"/>
      <c r="R161" s="70"/>
      <c r="S161" s="70"/>
      <c r="T161" s="70"/>
      <c r="U161" s="70"/>
      <c r="V161" s="70"/>
      <c r="W161" s="70"/>
      <c r="X161" s="70"/>
      <c r="Y161" s="70"/>
      <c r="Z161" s="70"/>
      <c r="AA161" s="70"/>
      <c r="AB161" s="70"/>
      <c r="AC161" s="70"/>
      <c r="AD161" s="70"/>
      <c r="AE161" s="70"/>
      <c r="AF161" s="70"/>
      <c r="AG161" s="70"/>
      <c r="AH161" s="70"/>
      <c r="AI161" s="70"/>
      <c r="AJ161" s="70"/>
      <c r="AK161" s="70"/>
      <c r="AL161" s="70"/>
      <c r="AM161" s="70"/>
      <c r="AN161" s="70"/>
      <c r="AO161" s="70"/>
      <c r="AP161" s="70"/>
      <c r="AQ161" s="70"/>
      <c r="AR161" s="70"/>
      <c r="AS161" s="70"/>
      <c r="AT161" s="70"/>
      <c r="AU161" s="70"/>
      <c r="AV161" s="70"/>
      <c r="AW161" s="70"/>
      <c r="AX161" s="70"/>
      <c r="AY161" s="70"/>
      <c r="AZ161" s="70"/>
      <c r="BA161" s="70"/>
      <c r="BB161" s="70"/>
      <c r="BC161" s="70"/>
      <c r="BD161" s="70"/>
      <c r="BE161" s="70"/>
      <c r="BF161" s="70"/>
      <c r="BG161" s="70"/>
      <c r="BH161" s="70"/>
      <c r="BI161" s="70"/>
      <c r="BJ161" s="70"/>
      <c r="BK161" s="70"/>
      <c r="BL161" s="70"/>
      <c r="BM161" s="70"/>
      <c r="BN161" s="70"/>
      <c r="BO161" s="70"/>
      <c r="BP161" s="70"/>
      <c r="BQ161" s="70"/>
      <c r="BR161" s="70"/>
      <c r="BS161" s="70"/>
      <c r="BT161" s="70"/>
      <c r="BU161" s="70"/>
      <c r="BV161" s="70"/>
      <c r="BW161" s="70"/>
      <c r="BX161" s="70"/>
      <c r="BY161" s="70"/>
      <c r="BZ161" s="70"/>
      <c r="CA161" s="70"/>
    </row>
    <row r="162" spans="1:79" s="84" customFormat="1">
      <c r="A162" s="67"/>
      <c r="B162" s="85"/>
      <c r="C162" s="86"/>
      <c r="D162" s="250"/>
      <c r="F162" s="70"/>
      <c r="G162" s="70"/>
      <c r="H162" s="70"/>
      <c r="I162" s="70"/>
      <c r="J162" s="70"/>
      <c r="K162" s="70"/>
      <c r="L162" s="70"/>
      <c r="M162" s="70"/>
      <c r="N162" s="70"/>
      <c r="O162" s="70"/>
      <c r="P162" s="70"/>
      <c r="Q162" s="70"/>
      <c r="R162" s="70"/>
      <c r="S162" s="70"/>
      <c r="T162" s="70"/>
      <c r="U162" s="70"/>
      <c r="V162" s="70"/>
      <c r="W162" s="70"/>
      <c r="X162" s="70"/>
      <c r="Y162" s="70"/>
      <c r="Z162" s="70"/>
      <c r="AA162" s="70"/>
      <c r="AB162" s="70"/>
      <c r="AC162" s="70"/>
      <c r="AD162" s="70"/>
      <c r="AE162" s="70"/>
      <c r="AF162" s="70"/>
      <c r="AG162" s="70"/>
      <c r="AH162" s="70"/>
      <c r="AI162" s="70"/>
      <c r="AJ162" s="70"/>
      <c r="AK162" s="70"/>
      <c r="AL162" s="70"/>
      <c r="AM162" s="70"/>
      <c r="AN162" s="70"/>
      <c r="AO162" s="70"/>
      <c r="AP162" s="70"/>
      <c r="AQ162" s="70"/>
      <c r="AR162" s="70"/>
      <c r="AS162" s="70"/>
      <c r="AT162" s="70"/>
      <c r="AU162" s="70"/>
      <c r="AV162" s="70"/>
      <c r="AW162" s="70"/>
      <c r="AX162" s="70"/>
      <c r="AY162" s="70"/>
      <c r="AZ162" s="70"/>
      <c r="BA162" s="70"/>
      <c r="BB162" s="70"/>
      <c r="BC162" s="70"/>
      <c r="BD162" s="70"/>
      <c r="BE162" s="70"/>
      <c r="BF162" s="70"/>
      <c r="BG162" s="70"/>
      <c r="BH162" s="70"/>
      <c r="BI162" s="70"/>
      <c r="BJ162" s="70"/>
      <c r="BK162" s="70"/>
      <c r="BL162" s="70"/>
      <c r="BM162" s="70"/>
      <c r="BN162" s="70"/>
      <c r="BO162" s="70"/>
      <c r="BP162" s="70"/>
      <c r="BQ162" s="70"/>
      <c r="BR162" s="70"/>
      <c r="BS162" s="70"/>
      <c r="BT162" s="70"/>
      <c r="BU162" s="70"/>
      <c r="BV162" s="70"/>
      <c r="BW162" s="70"/>
      <c r="BX162" s="70"/>
      <c r="BY162" s="70"/>
      <c r="BZ162" s="70"/>
      <c r="CA162" s="70"/>
    </row>
    <row r="163" spans="1:79" s="84" customFormat="1">
      <c r="A163" s="67"/>
      <c r="B163" s="85"/>
      <c r="C163" s="86"/>
      <c r="D163" s="250"/>
      <c r="F163" s="70"/>
      <c r="G163" s="70"/>
      <c r="H163" s="70"/>
      <c r="I163" s="70"/>
      <c r="J163" s="70"/>
      <c r="K163" s="70"/>
      <c r="L163" s="70"/>
      <c r="M163" s="70"/>
      <c r="N163" s="70"/>
      <c r="O163" s="70"/>
      <c r="P163" s="70"/>
      <c r="Q163" s="70"/>
      <c r="R163" s="70"/>
      <c r="S163" s="70"/>
      <c r="T163" s="70"/>
      <c r="U163" s="70"/>
      <c r="V163" s="70"/>
      <c r="W163" s="70"/>
      <c r="X163" s="70"/>
      <c r="Y163" s="70"/>
      <c r="Z163" s="70"/>
      <c r="AA163" s="70"/>
      <c r="AB163" s="70"/>
      <c r="AC163" s="70"/>
      <c r="AD163" s="70"/>
      <c r="AE163" s="70"/>
      <c r="AF163" s="70"/>
      <c r="AG163" s="70"/>
      <c r="AH163" s="70"/>
      <c r="AI163" s="70"/>
      <c r="AJ163" s="70"/>
      <c r="AK163" s="70"/>
      <c r="AL163" s="70"/>
      <c r="AM163" s="70"/>
      <c r="AN163" s="70"/>
      <c r="AO163" s="70"/>
      <c r="AP163" s="70"/>
      <c r="AQ163" s="70"/>
      <c r="AR163" s="70"/>
      <c r="AS163" s="70"/>
      <c r="AT163" s="70"/>
      <c r="AU163" s="70"/>
      <c r="AV163" s="70"/>
      <c r="AW163" s="70"/>
      <c r="AX163" s="70"/>
      <c r="AY163" s="70"/>
      <c r="AZ163" s="70"/>
      <c r="BA163" s="70"/>
      <c r="BB163" s="70"/>
      <c r="BC163" s="70"/>
      <c r="BD163" s="70"/>
      <c r="BE163" s="70"/>
      <c r="BF163" s="70"/>
      <c r="BG163" s="70"/>
      <c r="BH163" s="70"/>
      <c r="BI163" s="70"/>
      <c r="BJ163" s="70"/>
      <c r="BK163" s="70"/>
      <c r="BL163" s="70"/>
      <c r="BM163" s="70"/>
      <c r="BN163" s="70"/>
      <c r="BO163" s="70"/>
      <c r="BP163" s="70"/>
      <c r="BQ163" s="70"/>
      <c r="BR163" s="70"/>
      <c r="BS163" s="70"/>
      <c r="BT163" s="70"/>
      <c r="BU163" s="70"/>
      <c r="BV163" s="70"/>
      <c r="BW163" s="70"/>
      <c r="BX163" s="70"/>
      <c r="BY163" s="70"/>
      <c r="BZ163" s="70"/>
      <c r="CA163" s="70"/>
    </row>
    <row r="164" spans="1:79" s="84" customFormat="1">
      <c r="A164" s="67"/>
      <c r="B164" s="85"/>
      <c r="C164" s="86"/>
      <c r="D164" s="250"/>
      <c r="F164" s="70"/>
      <c r="G164" s="70"/>
      <c r="H164" s="70"/>
      <c r="I164" s="70"/>
      <c r="J164" s="70"/>
      <c r="K164" s="70"/>
      <c r="L164" s="70"/>
      <c r="M164" s="70"/>
      <c r="N164" s="70"/>
      <c r="O164" s="70"/>
      <c r="P164" s="70"/>
      <c r="Q164" s="70"/>
      <c r="R164" s="70"/>
      <c r="S164" s="70"/>
      <c r="T164" s="70"/>
      <c r="U164" s="70"/>
      <c r="V164" s="70"/>
      <c r="W164" s="70"/>
      <c r="X164" s="70"/>
      <c r="Y164" s="70"/>
      <c r="Z164" s="70"/>
      <c r="AA164" s="70"/>
      <c r="AB164" s="70"/>
      <c r="AC164" s="70"/>
      <c r="AD164" s="70"/>
      <c r="AE164" s="70"/>
      <c r="AF164" s="70"/>
      <c r="AG164" s="70"/>
      <c r="AH164" s="70"/>
      <c r="AI164" s="70"/>
      <c r="AJ164" s="70"/>
      <c r="AK164" s="70"/>
      <c r="AL164" s="70"/>
      <c r="AM164" s="70"/>
      <c r="AN164" s="70"/>
      <c r="AO164" s="70"/>
      <c r="AP164" s="70"/>
      <c r="AQ164" s="70"/>
      <c r="AR164" s="70"/>
      <c r="AS164" s="70"/>
      <c r="AT164" s="70"/>
      <c r="AU164" s="70"/>
      <c r="AV164" s="70"/>
      <c r="AW164" s="70"/>
      <c r="AX164" s="70"/>
      <c r="AY164" s="70"/>
      <c r="AZ164" s="70"/>
      <c r="BA164" s="70"/>
      <c r="BB164" s="70"/>
      <c r="BC164" s="70"/>
      <c r="BD164" s="70"/>
      <c r="BE164" s="70"/>
      <c r="BF164" s="70"/>
      <c r="BG164" s="70"/>
      <c r="BH164" s="70"/>
      <c r="BI164" s="70"/>
      <c r="BJ164" s="70"/>
      <c r="BK164" s="70"/>
      <c r="BL164" s="70"/>
      <c r="BM164" s="70"/>
      <c r="BN164" s="70"/>
      <c r="BO164" s="70"/>
      <c r="BP164" s="70"/>
      <c r="BQ164" s="70"/>
      <c r="BR164" s="70"/>
      <c r="BS164" s="70"/>
      <c r="BT164" s="70"/>
      <c r="BU164" s="70"/>
      <c r="BV164" s="70"/>
      <c r="BW164" s="70"/>
      <c r="BX164" s="70"/>
      <c r="BY164" s="70"/>
      <c r="BZ164" s="70"/>
      <c r="CA164" s="70"/>
    </row>
    <row r="165" spans="1:79" s="84" customFormat="1">
      <c r="A165" s="67"/>
      <c r="B165" s="85"/>
      <c r="C165" s="86"/>
      <c r="D165" s="250"/>
      <c r="F165" s="70"/>
      <c r="G165" s="70"/>
      <c r="H165" s="70"/>
      <c r="I165" s="70"/>
      <c r="J165" s="70"/>
      <c r="K165" s="70"/>
      <c r="L165" s="70"/>
      <c r="M165" s="70"/>
      <c r="N165" s="70"/>
      <c r="O165" s="70"/>
      <c r="P165" s="70"/>
      <c r="Q165" s="70"/>
      <c r="R165" s="70"/>
      <c r="S165" s="70"/>
      <c r="T165" s="70"/>
      <c r="U165" s="70"/>
      <c r="V165" s="70"/>
      <c r="W165" s="70"/>
      <c r="X165" s="70"/>
      <c r="Y165" s="70"/>
      <c r="Z165" s="70"/>
      <c r="AA165" s="70"/>
      <c r="AB165" s="70"/>
      <c r="AC165" s="70"/>
      <c r="AD165" s="70"/>
      <c r="AE165" s="70"/>
      <c r="AF165" s="70"/>
      <c r="AG165" s="70"/>
      <c r="AH165" s="70"/>
      <c r="AI165" s="70"/>
      <c r="AJ165" s="70"/>
      <c r="AK165" s="70"/>
      <c r="AL165" s="70"/>
      <c r="AM165" s="70"/>
      <c r="AN165" s="70"/>
      <c r="AO165" s="70"/>
      <c r="AP165" s="70"/>
      <c r="AQ165" s="70"/>
      <c r="AR165" s="70"/>
      <c r="AS165" s="70"/>
      <c r="AT165" s="70"/>
      <c r="AU165" s="70"/>
      <c r="AV165" s="70"/>
      <c r="AW165" s="70"/>
      <c r="AX165" s="70"/>
      <c r="AY165" s="70"/>
      <c r="AZ165" s="70"/>
      <c r="BA165" s="70"/>
      <c r="BB165" s="70"/>
      <c r="BC165" s="70"/>
      <c r="BD165" s="70"/>
      <c r="BE165" s="70"/>
      <c r="BF165" s="70"/>
      <c r="BG165" s="70"/>
      <c r="BH165" s="70"/>
      <c r="BI165" s="70"/>
      <c r="BJ165" s="70"/>
      <c r="BK165" s="70"/>
      <c r="BL165" s="70"/>
      <c r="BM165" s="70"/>
      <c r="BN165" s="70"/>
      <c r="BO165" s="70"/>
      <c r="BP165" s="70"/>
      <c r="BQ165" s="70"/>
      <c r="BR165" s="70"/>
      <c r="BS165" s="70"/>
      <c r="BT165" s="70"/>
      <c r="BU165" s="70"/>
      <c r="BV165" s="70"/>
      <c r="BW165" s="70"/>
      <c r="BX165" s="70"/>
      <c r="BY165" s="70"/>
      <c r="BZ165" s="70"/>
      <c r="CA165" s="70"/>
    </row>
    <row r="166" spans="1:79" s="84" customFormat="1">
      <c r="A166" s="67"/>
      <c r="B166" s="85"/>
      <c r="C166" s="86"/>
      <c r="D166" s="250"/>
      <c r="F166" s="70"/>
      <c r="G166" s="70"/>
      <c r="H166" s="70"/>
      <c r="I166" s="70"/>
      <c r="J166" s="70"/>
      <c r="K166" s="70"/>
      <c r="L166" s="70"/>
      <c r="M166" s="70"/>
      <c r="N166" s="70"/>
      <c r="O166" s="70"/>
      <c r="P166" s="70"/>
      <c r="Q166" s="70"/>
      <c r="R166" s="70"/>
      <c r="S166" s="70"/>
      <c r="T166" s="70"/>
      <c r="U166" s="70"/>
      <c r="V166" s="70"/>
      <c r="W166" s="70"/>
      <c r="X166" s="70"/>
      <c r="Y166" s="70"/>
      <c r="Z166" s="70"/>
      <c r="AA166" s="70"/>
      <c r="AB166" s="70"/>
      <c r="AC166" s="70"/>
      <c r="AD166" s="70"/>
      <c r="AE166" s="70"/>
      <c r="AF166" s="70"/>
      <c r="AG166" s="70"/>
      <c r="AH166" s="70"/>
      <c r="AI166" s="70"/>
      <c r="AJ166" s="70"/>
      <c r="AK166" s="70"/>
      <c r="AL166" s="70"/>
      <c r="AM166" s="70"/>
      <c r="AN166" s="70"/>
      <c r="AO166" s="70"/>
      <c r="AP166" s="70"/>
      <c r="AQ166" s="70"/>
      <c r="AR166" s="70"/>
      <c r="AS166" s="70"/>
      <c r="AT166" s="70"/>
      <c r="AU166" s="70"/>
      <c r="AV166" s="70"/>
      <c r="AW166" s="70"/>
      <c r="AX166" s="70"/>
      <c r="AY166" s="70"/>
      <c r="AZ166" s="70"/>
      <c r="BA166" s="70"/>
      <c r="BB166" s="70"/>
      <c r="BC166" s="70"/>
      <c r="BD166" s="70"/>
      <c r="BE166" s="70"/>
      <c r="BF166" s="70"/>
      <c r="BG166" s="70"/>
      <c r="BH166" s="70"/>
      <c r="BI166" s="70"/>
      <c r="BJ166" s="70"/>
      <c r="BK166" s="70"/>
      <c r="BL166" s="70"/>
      <c r="BM166" s="70"/>
      <c r="BN166" s="70"/>
      <c r="BO166" s="70"/>
      <c r="BP166" s="70"/>
      <c r="BQ166" s="70"/>
      <c r="BR166" s="70"/>
      <c r="BS166" s="70"/>
      <c r="BT166" s="70"/>
      <c r="BU166" s="70"/>
      <c r="BV166" s="70"/>
      <c r="BW166" s="70"/>
      <c r="BX166" s="70"/>
      <c r="BY166" s="70"/>
      <c r="BZ166" s="70"/>
      <c r="CA166" s="70"/>
    </row>
    <row r="167" spans="1:79" s="84" customFormat="1">
      <c r="A167" s="67"/>
      <c r="B167" s="85"/>
      <c r="C167" s="86"/>
      <c r="D167" s="250"/>
      <c r="F167" s="70"/>
      <c r="G167" s="70"/>
      <c r="H167" s="70"/>
      <c r="I167" s="70"/>
      <c r="J167" s="70"/>
      <c r="K167" s="70"/>
      <c r="L167" s="70"/>
      <c r="M167" s="70"/>
      <c r="N167" s="70"/>
      <c r="O167" s="70"/>
      <c r="P167" s="70"/>
      <c r="Q167" s="70"/>
      <c r="R167" s="70"/>
      <c r="S167" s="70"/>
      <c r="T167" s="70"/>
      <c r="U167" s="70"/>
      <c r="V167" s="70"/>
      <c r="W167" s="70"/>
      <c r="X167" s="70"/>
      <c r="Y167" s="70"/>
      <c r="Z167" s="70"/>
      <c r="AA167" s="70"/>
      <c r="AB167" s="70"/>
      <c r="AC167" s="70"/>
      <c r="AD167" s="70"/>
      <c r="AE167" s="70"/>
      <c r="AF167" s="70"/>
      <c r="AG167" s="70"/>
      <c r="AH167" s="70"/>
      <c r="AI167" s="70"/>
      <c r="AJ167" s="70"/>
      <c r="AK167" s="70"/>
      <c r="AL167" s="70"/>
      <c r="AM167" s="70"/>
      <c r="AN167" s="70"/>
      <c r="AO167" s="70"/>
      <c r="AP167" s="70"/>
      <c r="AQ167" s="70"/>
      <c r="AR167" s="70"/>
      <c r="AS167" s="70"/>
      <c r="AT167" s="70"/>
      <c r="AU167" s="70"/>
      <c r="AV167" s="70"/>
      <c r="AW167" s="70"/>
      <c r="AX167" s="70"/>
      <c r="AY167" s="70"/>
      <c r="AZ167" s="70"/>
      <c r="BA167" s="70"/>
      <c r="BB167" s="70"/>
      <c r="BC167" s="70"/>
      <c r="BD167" s="70"/>
      <c r="BE167" s="70"/>
      <c r="BF167" s="70"/>
      <c r="BG167" s="70"/>
      <c r="BH167" s="70"/>
      <c r="BI167" s="70"/>
      <c r="BJ167" s="70"/>
      <c r="BK167" s="70"/>
      <c r="BL167" s="70"/>
      <c r="BM167" s="70"/>
      <c r="BN167" s="70"/>
      <c r="BO167" s="70"/>
      <c r="BP167" s="70"/>
      <c r="BQ167" s="70"/>
      <c r="BR167" s="70"/>
      <c r="BS167" s="70"/>
      <c r="BT167" s="70"/>
      <c r="BU167" s="70"/>
      <c r="BV167" s="70"/>
      <c r="BW167" s="70"/>
      <c r="BX167" s="70"/>
      <c r="BY167" s="70"/>
      <c r="BZ167" s="70"/>
      <c r="CA167" s="70"/>
    </row>
    <row r="168" spans="1:79" s="84" customFormat="1">
      <c r="A168" s="67"/>
      <c r="B168" s="85"/>
      <c r="C168" s="86"/>
      <c r="D168" s="250"/>
      <c r="F168" s="70"/>
      <c r="G168" s="70"/>
      <c r="H168" s="70"/>
      <c r="I168" s="70"/>
      <c r="J168" s="70"/>
      <c r="K168" s="70"/>
      <c r="L168" s="70"/>
      <c r="M168" s="70"/>
      <c r="N168" s="70"/>
      <c r="O168" s="70"/>
      <c r="P168" s="70"/>
      <c r="Q168" s="70"/>
      <c r="R168" s="70"/>
      <c r="S168" s="70"/>
      <c r="T168" s="70"/>
      <c r="U168" s="70"/>
      <c r="V168" s="70"/>
      <c r="W168" s="70"/>
      <c r="X168" s="70"/>
      <c r="Y168" s="70"/>
      <c r="Z168" s="70"/>
      <c r="AA168" s="70"/>
      <c r="AB168" s="70"/>
      <c r="AC168" s="70"/>
      <c r="AD168" s="70"/>
      <c r="AE168" s="70"/>
      <c r="AF168" s="70"/>
      <c r="AG168" s="70"/>
      <c r="AH168" s="70"/>
      <c r="AI168" s="70"/>
      <c r="AJ168" s="70"/>
      <c r="AK168" s="70"/>
      <c r="AL168" s="70"/>
      <c r="AM168" s="70"/>
      <c r="AN168" s="70"/>
      <c r="AO168" s="70"/>
      <c r="AP168" s="70"/>
      <c r="AQ168" s="70"/>
      <c r="AR168" s="70"/>
      <c r="AS168" s="70"/>
      <c r="AT168" s="70"/>
      <c r="AU168" s="70"/>
      <c r="AV168" s="70"/>
      <c r="AW168" s="70"/>
      <c r="AX168" s="70"/>
      <c r="AY168" s="70"/>
      <c r="AZ168" s="70"/>
      <c r="BA168" s="70"/>
      <c r="BB168" s="70"/>
      <c r="BC168" s="70"/>
      <c r="BD168" s="70"/>
      <c r="BE168" s="70"/>
      <c r="BF168" s="70"/>
      <c r="BG168" s="70"/>
      <c r="BH168" s="70"/>
      <c r="BI168" s="70"/>
      <c r="BJ168" s="70"/>
      <c r="BK168" s="70"/>
      <c r="BL168" s="70"/>
      <c r="BM168" s="70"/>
      <c r="BN168" s="70"/>
      <c r="BO168" s="70"/>
      <c r="BP168" s="70"/>
      <c r="BQ168" s="70"/>
      <c r="BR168" s="70"/>
      <c r="BS168" s="70"/>
      <c r="BT168" s="70"/>
      <c r="BU168" s="70"/>
      <c r="BV168" s="70"/>
      <c r="BW168" s="70"/>
      <c r="BX168" s="70"/>
      <c r="BY168" s="70"/>
      <c r="BZ168" s="70"/>
      <c r="CA168" s="70"/>
    </row>
    <row r="169" spans="1:79" s="84" customFormat="1">
      <c r="A169" s="67"/>
      <c r="B169" s="85"/>
      <c r="C169" s="86"/>
      <c r="D169" s="250"/>
      <c r="F169" s="70"/>
      <c r="G169" s="70"/>
      <c r="H169" s="70"/>
      <c r="I169" s="70"/>
      <c r="J169" s="70"/>
      <c r="K169" s="70"/>
      <c r="L169" s="70"/>
      <c r="M169" s="70"/>
      <c r="N169" s="70"/>
      <c r="O169" s="70"/>
      <c r="P169" s="70"/>
      <c r="Q169" s="70"/>
      <c r="R169" s="70"/>
      <c r="S169" s="70"/>
      <c r="T169" s="70"/>
      <c r="U169" s="70"/>
      <c r="V169" s="70"/>
      <c r="W169" s="70"/>
      <c r="X169" s="70"/>
      <c r="Y169" s="70"/>
      <c r="Z169" s="70"/>
      <c r="AA169" s="70"/>
      <c r="AB169" s="70"/>
      <c r="AC169" s="70"/>
      <c r="AD169" s="70"/>
      <c r="AE169" s="70"/>
      <c r="AF169" s="70"/>
      <c r="AG169" s="70"/>
      <c r="AH169" s="70"/>
      <c r="AI169" s="70"/>
      <c r="AJ169" s="70"/>
      <c r="AK169" s="70"/>
      <c r="AL169" s="70"/>
      <c r="AM169" s="70"/>
      <c r="AN169" s="70"/>
      <c r="AO169" s="70"/>
      <c r="AP169" s="70"/>
      <c r="AQ169" s="70"/>
      <c r="AR169" s="70"/>
      <c r="AS169" s="70"/>
      <c r="AT169" s="70"/>
      <c r="AU169" s="70"/>
      <c r="AV169" s="70"/>
      <c r="AW169" s="70"/>
      <c r="AX169" s="70"/>
      <c r="AY169" s="70"/>
      <c r="AZ169" s="70"/>
      <c r="BA169" s="70"/>
      <c r="BB169" s="70"/>
      <c r="BC169" s="70"/>
      <c r="BD169" s="70"/>
      <c r="BE169" s="70"/>
      <c r="BF169" s="70"/>
      <c r="BG169" s="70"/>
      <c r="BH169" s="70"/>
      <c r="BI169" s="70"/>
      <c r="BJ169" s="70"/>
      <c r="BK169" s="70"/>
      <c r="BL169" s="70"/>
      <c r="BM169" s="70"/>
      <c r="BN169" s="70"/>
      <c r="BO169" s="70"/>
      <c r="BP169" s="70"/>
      <c r="BQ169" s="70"/>
      <c r="BR169" s="70"/>
      <c r="BS169" s="70"/>
      <c r="BT169" s="70"/>
      <c r="BU169" s="70"/>
      <c r="BV169" s="70"/>
      <c r="BW169" s="70"/>
      <c r="BX169" s="70"/>
      <c r="BY169" s="70"/>
      <c r="BZ169" s="70"/>
      <c r="CA169" s="70"/>
    </row>
    <row r="170" spans="1:79" s="84" customFormat="1">
      <c r="A170" s="67"/>
      <c r="B170" s="85"/>
      <c r="C170" s="86"/>
      <c r="D170" s="250"/>
      <c r="F170" s="70"/>
      <c r="G170" s="70"/>
      <c r="H170" s="70"/>
      <c r="I170" s="70"/>
      <c r="J170" s="70"/>
      <c r="K170" s="70"/>
      <c r="L170" s="70"/>
      <c r="M170" s="70"/>
      <c r="N170" s="70"/>
      <c r="O170" s="70"/>
      <c r="P170" s="70"/>
      <c r="Q170" s="70"/>
      <c r="R170" s="70"/>
      <c r="S170" s="70"/>
      <c r="T170" s="70"/>
      <c r="U170" s="70"/>
      <c r="V170" s="70"/>
      <c r="W170" s="70"/>
      <c r="X170" s="70"/>
      <c r="Y170" s="70"/>
      <c r="Z170" s="70"/>
      <c r="AA170" s="70"/>
      <c r="AB170" s="70"/>
      <c r="AC170" s="70"/>
      <c r="AD170" s="70"/>
      <c r="AE170" s="70"/>
      <c r="AF170" s="70"/>
      <c r="AG170" s="70"/>
      <c r="AH170" s="70"/>
      <c r="AI170" s="70"/>
      <c r="AJ170" s="70"/>
      <c r="AK170" s="70"/>
      <c r="AL170" s="70"/>
      <c r="AM170" s="70"/>
      <c r="AN170" s="70"/>
      <c r="AO170" s="70"/>
      <c r="AP170" s="70"/>
      <c r="AQ170" s="70"/>
      <c r="AR170" s="70"/>
      <c r="AS170" s="70"/>
      <c r="AT170" s="70"/>
      <c r="AU170" s="70"/>
      <c r="AV170" s="70"/>
      <c r="AW170" s="70"/>
      <c r="AX170" s="70"/>
      <c r="AY170" s="70"/>
      <c r="AZ170" s="70"/>
      <c r="BA170" s="70"/>
      <c r="BB170" s="70"/>
      <c r="BC170" s="70"/>
      <c r="BD170" s="70"/>
      <c r="BE170" s="70"/>
      <c r="BF170" s="70"/>
      <c r="BG170" s="70"/>
      <c r="BH170" s="70"/>
      <c r="BI170" s="70"/>
      <c r="BJ170" s="70"/>
      <c r="BK170" s="70"/>
      <c r="BL170" s="70"/>
      <c r="BM170" s="70"/>
      <c r="BN170" s="70"/>
      <c r="BO170" s="70"/>
      <c r="BP170" s="70"/>
      <c r="BQ170" s="70"/>
      <c r="BR170" s="70"/>
      <c r="BS170" s="70"/>
      <c r="BT170" s="70"/>
      <c r="BU170" s="70"/>
      <c r="BV170" s="70"/>
      <c r="BW170" s="70"/>
      <c r="BX170" s="70"/>
      <c r="BY170" s="70"/>
      <c r="BZ170" s="70"/>
      <c r="CA170" s="70"/>
    </row>
    <row r="171" spans="1:79" s="84" customFormat="1">
      <c r="A171" s="67"/>
      <c r="B171" s="85"/>
      <c r="C171" s="86"/>
      <c r="D171" s="250"/>
      <c r="F171" s="70"/>
      <c r="G171" s="70"/>
      <c r="H171" s="70"/>
      <c r="I171" s="70"/>
      <c r="J171" s="70"/>
      <c r="K171" s="70"/>
      <c r="L171" s="70"/>
      <c r="M171" s="70"/>
      <c r="N171" s="70"/>
      <c r="O171" s="70"/>
      <c r="P171" s="70"/>
      <c r="Q171" s="70"/>
      <c r="R171" s="70"/>
      <c r="S171" s="70"/>
      <c r="T171" s="70"/>
      <c r="U171" s="70"/>
      <c r="V171" s="70"/>
      <c r="W171" s="70"/>
      <c r="X171" s="70"/>
      <c r="Y171" s="70"/>
      <c r="Z171" s="70"/>
      <c r="AA171" s="70"/>
      <c r="AB171" s="70"/>
      <c r="AC171" s="70"/>
      <c r="AD171" s="70"/>
      <c r="AE171" s="70"/>
      <c r="AF171" s="70"/>
      <c r="AG171" s="70"/>
      <c r="AH171" s="70"/>
      <c r="AI171" s="70"/>
      <c r="AJ171" s="70"/>
      <c r="AK171" s="70"/>
      <c r="AL171" s="70"/>
      <c r="AM171" s="70"/>
      <c r="AN171" s="70"/>
      <c r="AO171" s="70"/>
      <c r="AP171" s="70"/>
      <c r="AQ171" s="70"/>
      <c r="AR171" s="70"/>
      <c r="AS171" s="70"/>
      <c r="AT171" s="70"/>
      <c r="AU171" s="70"/>
      <c r="AV171" s="70"/>
      <c r="AW171" s="70"/>
      <c r="AX171" s="70"/>
      <c r="AY171" s="70"/>
      <c r="AZ171" s="70"/>
      <c r="BA171" s="70"/>
      <c r="BB171" s="70"/>
      <c r="BC171" s="70"/>
      <c r="BD171" s="70"/>
      <c r="BE171" s="70"/>
      <c r="BF171" s="70"/>
      <c r="BG171" s="70"/>
      <c r="BH171" s="70"/>
      <c r="BI171" s="70"/>
      <c r="BJ171" s="70"/>
      <c r="BK171" s="70"/>
      <c r="BL171" s="70"/>
      <c r="BM171" s="70"/>
      <c r="BN171" s="70"/>
      <c r="BO171" s="70"/>
      <c r="BP171" s="70"/>
      <c r="BQ171" s="70"/>
      <c r="BR171" s="70"/>
      <c r="BS171" s="70"/>
      <c r="BT171" s="70"/>
      <c r="BU171" s="70"/>
      <c r="BV171" s="70"/>
      <c r="BW171" s="70"/>
      <c r="BX171" s="70"/>
      <c r="BY171" s="70"/>
      <c r="BZ171" s="70"/>
      <c r="CA171" s="70"/>
    </row>
    <row r="172" spans="1:79" s="84" customFormat="1">
      <c r="A172" s="67"/>
      <c r="B172" s="85"/>
      <c r="C172" s="86"/>
      <c r="D172" s="250"/>
      <c r="F172" s="70"/>
      <c r="G172" s="70"/>
      <c r="H172" s="70"/>
      <c r="I172" s="70"/>
      <c r="J172" s="70"/>
      <c r="K172" s="70"/>
      <c r="L172" s="70"/>
      <c r="M172" s="70"/>
      <c r="N172" s="70"/>
      <c r="O172" s="70"/>
      <c r="P172" s="70"/>
      <c r="Q172" s="70"/>
      <c r="R172" s="70"/>
      <c r="S172" s="70"/>
      <c r="T172" s="70"/>
      <c r="U172" s="70"/>
      <c r="V172" s="70"/>
      <c r="W172" s="70"/>
      <c r="X172" s="70"/>
      <c r="Y172" s="70"/>
      <c r="Z172" s="70"/>
      <c r="AA172" s="70"/>
      <c r="AB172" s="70"/>
      <c r="AC172" s="70"/>
      <c r="AD172" s="70"/>
      <c r="AE172" s="70"/>
      <c r="AF172" s="70"/>
      <c r="AG172" s="70"/>
      <c r="AH172" s="70"/>
      <c r="AI172" s="70"/>
      <c r="AJ172" s="70"/>
      <c r="AK172" s="70"/>
      <c r="AL172" s="70"/>
      <c r="AM172" s="70"/>
      <c r="AN172" s="70"/>
      <c r="AO172" s="70"/>
      <c r="AP172" s="70"/>
      <c r="AQ172" s="70"/>
      <c r="AR172" s="70"/>
      <c r="AS172" s="70"/>
      <c r="AT172" s="70"/>
      <c r="AU172" s="70"/>
      <c r="AV172" s="70"/>
      <c r="AW172" s="70"/>
      <c r="AX172" s="70"/>
      <c r="AY172" s="70"/>
      <c r="AZ172" s="70"/>
      <c r="BA172" s="70"/>
      <c r="BB172" s="70"/>
      <c r="BC172" s="70"/>
      <c r="BD172" s="70"/>
      <c r="BE172" s="70"/>
      <c r="BF172" s="70"/>
      <c r="BG172" s="70"/>
      <c r="BH172" s="70"/>
      <c r="BI172" s="70"/>
      <c r="BJ172" s="70"/>
      <c r="BK172" s="70"/>
      <c r="BL172" s="70"/>
      <c r="BM172" s="70"/>
      <c r="BN172" s="70"/>
      <c r="BO172" s="70"/>
      <c r="BP172" s="70"/>
      <c r="BQ172" s="70"/>
      <c r="BR172" s="70"/>
      <c r="BS172" s="70"/>
      <c r="BT172" s="70"/>
      <c r="BU172" s="70"/>
      <c r="BV172" s="70"/>
      <c r="BW172" s="70"/>
      <c r="BX172" s="70"/>
      <c r="BY172" s="70"/>
      <c r="BZ172" s="70"/>
      <c r="CA172" s="70"/>
    </row>
    <row r="173" spans="1:79" s="84" customFormat="1">
      <c r="A173" s="67"/>
      <c r="B173" s="85"/>
      <c r="C173" s="86"/>
      <c r="D173" s="250"/>
      <c r="F173" s="70"/>
      <c r="G173" s="70"/>
      <c r="H173" s="70"/>
      <c r="I173" s="70"/>
      <c r="J173" s="70"/>
      <c r="K173" s="70"/>
      <c r="L173" s="70"/>
      <c r="M173" s="70"/>
      <c r="N173" s="70"/>
      <c r="O173" s="70"/>
      <c r="P173" s="70"/>
      <c r="Q173" s="70"/>
      <c r="R173" s="70"/>
      <c r="S173" s="70"/>
      <c r="T173" s="70"/>
      <c r="U173" s="70"/>
      <c r="V173" s="70"/>
      <c r="W173" s="70"/>
      <c r="X173" s="70"/>
      <c r="Y173" s="70"/>
      <c r="Z173" s="70"/>
      <c r="AA173" s="70"/>
      <c r="AB173" s="70"/>
      <c r="AC173" s="70"/>
      <c r="AD173" s="70"/>
      <c r="AE173" s="70"/>
      <c r="AF173" s="70"/>
      <c r="AG173" s="70"/>
      <c r="AH173" s="70"/>
      <c r="AI173" s="70"/>
      <c r="AJ173" s="70"/>
      <c r="AK173" s="70"/>
      <c r="AL173" s="70"/>
      <c r="AM173" s="70"/>
      <c r="AN173" s="70"/>
      <c r="AO173" s="70"/>
      <c r="AP173" s="70"/>
      <c r="AQ173" s="70"/>
      <c r="AR173" s="70"/>
      <c r="AS173" s="70"/>
      <c r="AT173" s="70"/>
      <c r="AU173" s="70"/>
      <c r="AV173" s="70"/>
      <c r="AW173" s="70"/>
      <c r="AX173" s="70"/>
      <c r="AY173" s="70"/>
      <c r="AZ173" s="70"/>
      <c r="BA173" s="70"/>
      <c r="BB173" s="70"/>
      <c r="BC173" s="70"/>
      <c r="BD173" s="70"/>
      <c r="BE173" s="70"/>
      <c r="BF173" s="70"/>
      <c r="BG173" s="70"/>
      <c r="BH173" s="70"/>
      <c r="BI173" s="70"/>
      <c r="BJ173" s="70"/>
      <c r="BK173" s="70"/>
      <c r="BL173" s="70"/>
      <c r="BM173" s="70"/>
      <c r="BN173" s="70"/>
      <c r="BO173" s="70"/>
      <c r="BP173" s="70"/>
      <c r="BQ173" s="70"/>
      <c r="BR173" s="70"/>
      <c r="BS173" s="70"/>
      <c r="BT173" s="70"/>
      <c r="BU173" s="70"/>
      <c r="BV173" s="70"/>
      <c r="BW173" s="70"/>
      <c r="BX173" s="70"/>
      <c r="BY173" s="70"/>
      <c r="BZ173" s="70"/>
      <c r="CA173" s="70"/>
    </row>
    <row r="174" spans="1:79" s="84" customFormat="1">
      <c r="A174" s="67"/>
      <c r="B174" s="85"/>
      <c r="C174" s="86"/>
      <c r="D174" s="250"/>
      <c r="F174" s="70"/>
      <c r="G174" s="70"/>
      <c r="H174" s="70"/>
      <c r="I174" s="70"/>
      <c r="J174" s="70"/>
      <c r="K174" s="70"/>
      <c r="L174" s="70"/>
      <c r="M174" s="70"/>
      <c r="N174" s="70"/>
      <c r="O174" s="70"/>
      <c r="P174" s="70"/>
      <c r="Q174" s="70"/>
      <c r="R174" s="70"/>
      <c r="S174" s="70"/>
      <c r="T174" s="70"/>
      <c r="U174" s="70"/>
      <c r="V174" s="70"/>
      <c r="W174" s="70"/>
      <c r="X174" s="70"/>
      <c r="Y174" s="70"/>
      <c r="Z174" s="70"/>
      <c r="AA174" s="70"/>
      <c r="AB174" s="70"/>
      <c r="AC174" s="70"/>
      <c r="AD174" s="70"/>
      <c r="AE174" s="70"/>
      <c r="AF174" s="70"/>
      <c r="AG174" s="70"/>
      <c r="AH174" s="70"/>
      <c r="AI174" s="70"/>
      <c r="AJ174" s="70"/>
      <c r="AK174" s="70"/>
      <c r="AL174" s="70"/>
      <c r="AM174" s="70"/>
      <c r="AN174" s="70"/>
      <c r="AO174" s="70"/>
      <c r="AP174" s="70"/>
      <c r="AQ174" s="70"/>
      <c r="AR174" s="70"/>
      <c r="AS174" s="70"/>
      <c r="AT174" s="70"/>
      <c r="AU174" s="70"/>
      <c r="AV174" s="70"/>
      <c r="AW174" s="70"/>
      <c r="AX174" s="70"/>
      <c r="AY174" s="70"/>
      <c r="AZ174" s="70"/>
      <c r="BA174" s="70"/>
      <c r="BB174" s="70"/>
      <c r="BC174" s="70"/>
      <c r="BD174" s="70"/>
      <c r="BE174" s="70"/>
      <c r="BF174" s="70"/>
      <c r="BG174" s="70"/>
      <c r="BH174" s="70"/>
      <c r="BI174" s="70"/>
      <c r="BJ174" s="70"/>
      <c r="BK174" s="70"/>
      <c r="BL174" s="70"/>
      <c r="BM174" s="70"/>
      <c r="BN174" s="70"/>
      <c r="BO174" s="70"/>
      <c r="BP174" s="70"/>
      <c r="BQ174" s="70"/>
      <c r="BR174" s="70"/>
      <c r="BS174" s="70"/>
      <c r="BT174" s="70"/>
      <c r="BU174" s="70"/>
      <c r="BV174" s="70"/>
      <c r="BW174" s="70"/>
      <c r="BX174" s="70"/>
      <c r="BY174" s="70"/>
      <c r="BZ174" s="70"/>
      <c r="CA174" s="70"/>
    </row>
    <row r="175" spans="1:79" s="84" customFormat="1">
      <c r="A175" s="67"/>
      <c r="B175" s="85"/>
      <c r="C175" s="86"/>
      <c r="D175" s="250"/>
      <c r="F175" s="70"/>
      <c r="G175" s="70"/>
      <c r="H175" s="70"/>
      <c r="I175" s="70"/>
      <c r="J175" s="70"/>
      <c r="K175" s="70"/>
      <c r="L175" s="70"/>
      <c r="M175" s="70"/>
      <c r="N175" s="70"/>
      <c r="O175" s="70"/>
      <c r="P175" s="70"/>
      <c r="Q175" s="70"/>
      <c r="R175" s="70"/>
      <c r="S175" s="70"/>
      <c r="T175" s="70"/>
      <c r="U175" s="70"/>
      <c r="V175" s="70"/>
      <c r="W175" s="70"/>
      <c r="X175" s="70"/>
      <c r="Y175" s="70"/>
      <c r="Z175" s="70"/>
      <c r="AA175" s="70"/>
      <c r="AB175" s="70"/>
      <c r="AC175" s="70"/>
      <c r="AD175" s="70"/>
      <c r="AE175" s="70"/>
      <c r="AF175" s="70"/>
      <c r="AG175" s="70"/>
      <c r="AH175" s="70"/>
      <c r="AI175" s="70"/>
      <c r="AJ175" s="70"/>
      <c r="AK175" s="70"/>
      <c r="AL175" s="70"/>
      <c r="AM175" s="70"/>
      <c r="AN175" s="70"/>
      <c r="AO175" s="70"/>
      <c r="AP175" s="70"/>
      <c r="AQ175" s="70"/>
      <c r="AR175" s="70"/>
      <c r="AS175" s="70"/>
      <c r="AT175" s="70"/>
      <c r="AU175" s="70"/>
      <c r="AV175" s="70"/>
      <c r="AW175" s="70"/>
      <c r="AX175" s="70"/>
      <c r="AY175" s="70"/>
      <c r="AZ175" s="70"/>
      <c r="BA175" s="70"/>
      <c r="BB175" s="70"/>
      <c r="BC175" s="70"/>
      <c r="BD175" s="70"/>
      <c r="BE175" s="70"/>
      <c r="BF175" s="70"/>
      <c r="BG175" s="70"/>
      <c r="BH175" s="70"/>
      <c r="BI175" s="70"/>
      <c r="BJ175" s="70"/>
      <c r="BK175" s="70"/>
      <c r="BL175" s="70"/>
      <c r="BM175" s="70"/>
      <c r="BN175" s="70"/>
      <c r="BO175" s="70"/>
      <c r="BP175" s="70"/>
      <c r="BQ175" s="70"/>
      <c r="BR175" s="70"/>
      <c r="BS175" s="70"/>
      <c r="BT175" s="70"/>
      <c r="BU175" s="70"/>
      <c r="BV175" s="70"/>
      <c r="BW175" s="70"/>
      <c r="BX175" s="70"/>
      <c r="BY175" s="70"/>
      <c r="BZ175" s="70"/>
      <c r="CA175" s="70"/>
    </row>
    <row r="176" spans="1:79" s="84" customFormat="1">
      <c r="A176" s="67"/>
      <c r="B176" s="85"/>
      <c r="C176" s="86"/>
      <c r="D176" s="250"/>
      <c r="F176" s="70"/>
      <c r="G176" s="70"/>
      <c r="H176" s="70"/>
      <c r="I176" s="70"/>
      <c r="J176" s="70"/>
      <c r="K176" s="70"/>
      <c r="L176" s="70"/>
      <c r="M176" s="70"/>
      <c r="N176" s="70"/>
      <c r="O176" s="70"/>
      <c r="P176" s="70"/>
      <c r="Q176" s="70"/>
      <c r="R176" s="70"/>
      <c r="S176" s="70"/>
      <c r="T176" s="70"/>
      <c r="U176" s="70"/>
      <c r="V176" s="70"/>
      <c r="W176" s="70"/>
      <c r="X176" s="70"/>
      <c r="Y176" s="70"/>
      <c r="Z176" s="70"/>
      <c r="AA176" s="70"/>
      <c r="AB176" s="70"/>
      <c r="AC176" s="70"/>
      <c r="AD176" s="70"/>
      <c r="AE176" s="70"/>
      <c r="AF176" s="70"/>
      <c r="AG176" s="70"/>
      <c r="AH176" s="70"/>
      <c r="AI176" s="70"/>
      <c r="AJ176" s="70"/>
      <c r="AK176" s="70"/>
      <c r="AL176" s="70"/>
      <c r="AM176" s="70"/>
      <c r="AN176" s="70"/>
      <c r="AO176" s="70"/>
      <c r="AP176" s="70"/>
      <c r="AQ176" s="70"/>
      <c r="AR176" s="70"/>
      <c r="AS176" s="70"/>
      <c r="AT176" s="70"/>
      <c r="AU176" s="70"/>
      <c r="AV176" s="70"/>
      <c r="AW176" s="70"/>
      <c r="AX176" s="70"/>
      <c r="AY176" s="70"/>
      <c r="AZ176" s="70"/>
      <c r="BA176" s="70"/>
      <c r="BB176" s="70"/>
      <c r="BC176" s="70"/>
      <c r="BD176" s="70"/>
      <c r="BE176" s="70"/>
      <c r="BF176" s="70"/>
      <c r="BG176" s="70"/>
      <c r="BH176" s="70"/>
      <c r="BI176" s="70"/>
      <c r="BJ176" s="70"/>
      <c r="BK176" s="70"/>
      <c r="BL176" s="70"/>
      <c r="BM176" s="70"/>
      <c r="BN176" s="70"/>
      <c r="BO176" s="70"/>
      <c r="BP176" s="70"/>
      <c r="BQ176" s="70"/>
      <c r="BR176" s="70"/>
      <c r="BS176" s="70"/>
      <c r="BT176" s="70"/>
      <c r="BU176" s="70"/>
      <c r="BV176" s="70"/>
      <c r="BW176" s="70"/>
      <c r="BX176" s="70"/>
      <c r="BY176" s="70"/>
      <c r="BZ176" s="70"/>
      <c r="CA176" s="70"/>
    </row>
    <row r="177" spans="1:79" s="84" customFormat="1">
      <c r="A177" s="67"/>
      <c r="B177" s="85"/>
      <c r="C177" s="86"/>
      <c r="D177" s="250"/>
      <c r="F177" s="70"/>
      <c r="G177" s="70"/>
      <c r="H177" s="70"/>
      <c r="I177" s="70"/>
      <c r="J177" s="70"/>
      <c r="K177" s="70"/>
      <c r="L177" s="70"/>
      <c r="M177" s="70"/>
      <c r="N177" s="70"/>
      <c r="O177" s="70"/>
      <c r="P177" s="70"/>
      <c r="Q177" s="70"/>
      <c r="R177" s="70"/>
      <c r="S177" s="70"/>
      <c r="T177" s="70"/>
      <c r="U177" s="70"/>
      <c r="V177" s="70"/>
      <c r="W177" s="70"/>
      <c r="X177" s="70"/>
      <c r="Y177" s="70"/>
      <c r="Z177" s="70"/>
      <c r="AA177" s="70"/>
      <c r="AB177" s="70"/>
      <c r="AC177" s="70"/>
      <c r="AD177" s="70"/>
      <c r="AE177" s="70"/>
      <c r="AF177" s="70"/>
      <c r="AG177" s="70"/>
      <c r="AH177" s="70"/>
      <c r="AI177" s="70"/>
      <c r="AJ177" s="70"/>
      <c r="AK177" s="70"/>
      <c r="AL177" s="70"/>
      <c r="AM177" s="70"/>
      <c r="AN177" s="70"/>
      <c r="AO177" s="70"/>
      <c r="AP177" s="70"/>
      <c r="AQ177" s="70"/>
      <c r="AR177" s="70"/>
      <c r="AS177" s="70"/>
      <c r="AT177" s="70"/>
      <c r="AU177" s="70"/>
      <c r="AV177" s="70"/>
      <c r="AW177" s="70"/>
      <c r="AX177" s="70"/>
      <c r="AY177" s="70"/>
      <c r="AZ177" s="70"/>
      <c r="BA177" s="70"/>
      <c r="BB177" s="70"/>
      <c r="BC177" s="70"/>
      <c r="BD177" s="70"/>
      <c r="BE177" s="70"/>
      <c r="BF177" s="70"/>
      <c r="BG177" s="70"/>
      <c r="BH177" s="70"/>
      <c r="BI177" s="70"/>
      <c r="BJ177" s="70"/>
      <c r="BK177" s="70"/>
      <c r="BL177" s="70"/>
      <c r="BM177" s="70"/>
      <c r="BN177" s="70"/>
      <c r="BO177" s="70"/>
      <c r="BP177" s="70"/>
      <c r="BQ177" s="70"/>
      <c r="BR177" s="70"/>
      <c r="BS177" s="70"/>
      <c r="BT177" s="70"/>
      <c r="BU177" s="70"/>
      <c r="BV177" s="70"/>
      <c r="BW177" s="70"/>
      <c r="BX177" s="70"/>
      <c r="BY177" s="70"/>
      <c r="BZ177" s="70"/>
      <c r="CA177" s="70"/>
    </row>
    <row r="178" spans="1:79" s="84" customFormat="1">
      <c r="A178" s="67"/>
      <c r="B178" s="85"/>
      <c r="C178" s="86"/>
      <c r="D178" s="250"/>
      <c r="F178" s="70"/>
      <c r="G178" s="70"/>
      <c r="H178" s="70"/>
      <c r="I178" s="70"/>
      <c r="J178" s="70"/>
      <c r="K178" s="70"/>
      <c r="L178" s="70"/>
      <c r="M178" s="70"/>
      <c r="N178" s="70"/>
      <c r="O178" s="70"/>
      <c r="P178" s="70"/>
      <c r="Q178" s="70"/>
      <c r="R178" s="70"/>
      <c r="S178" s="70"/>
      <c r="T178" s="70"/>
      <c r="U178" s="70"/>
      <c r="V178" s="70"/>
      <c r="W178" s="70"/>
      <c r="X178" s="70"/>
      <c r="Y178" s="70"/>
      <c r="Z178" s="70"/>
      <c r="AA178" s="70"/>
      <c r="AB178" s="70"/>
      <c r="AC178" s="70"/>
      <c r="AD178" s="70"/>
      <c r="AE178" s="70"/>
      <c r="AF178" s="70"/>
      <c r="AG178" s="70"/>
      <c r="AH178" s="70"/>
      <c r="AI178" s="70"/>
      <c r="AJ178" s="70"/>
      <c r="AK178" s="70"/>
      <c r="AL178" s="70"/>
      <c r="AM178" s="70"/>
      <c r="AN178" s="70"/>
      <c r="AO178" s="70"/>
      <c r="AP178" s="70"/>
      <c r="AQ178" s="70"/>
      <c r="AR178" s="70"/>
      <c r="AS178" s="70"/>
      <c r="AT178" s="70"/>
      <c r="AU178" s="70"/>
      <c r="AV178" s="70"/>
      <c r="AW178" s="70"/>
      <c r="AX178" s="70"/>
      <c r="AY178" s="70"/>
      <c r="AZ178" s="70"/>
      <c r="BA178" s="70"/>
      <c r="BB178" s="70"/>
      <c r="BC178" s="70"/>
      <c r="BD178" s="70"/>
      <c r="BE178" s="70"/>
      <c r="BF178" s="70"/>
      <c r="BG178" s="70"/>
      <c r="BH178" s="70"/>
      <c r="BI178" s="70"/>
      <c r="BJ178" s="70"/>
      <c r="BK178" s="70"/>
      <c r="BL178" s="70"/>
      <c r="BM178" s="70"/>
      <c r="BN178" s="70"/>
      <c r="BO178" s="70"/>
      <c r="BP178" s="70"/>
      <c r="BQ178" s="70"/>
      <c r="BR178" s="70"/>
      <c r="BS178" s="70"/>
      <c r="BT178" s="70"/>
      <c r="BU178" s="70"/>
      <c r="BV178" s="70"/>
      <c r="BW178" s="70"/>
      <c r="BX178" s="70"/>
      <c r="BY178" s="70"/>
      <c r="BZ178" s="70"/>
      <c r="CA178" s="70"/>
    </row>
    <row r="179" spans="1:79" s="84" customFormat="1">
      <c r="A179" s="67"/>
      <c r="B179" s="85"/>
      <c r="C179" s="86"/>
      <c r="D179" s="250"/>
      <c r="F179" s="70"/>
      <c r="G179" s="70"/>
      <c r="H179" s="70"/>
      <c r="I179" s="70"/>
      <c r="J179" s="70"/>
      <c r="K179" s="70"/>
      <c r="L179" s="70"/>
      <c r="M179" s="70"/>
      <c r="N179" s="70"/>
      <c r="O179" s="70"/>
      <c r="P179" s="70"/>
      <c r="Q179" s="70"/>
      <c r="R179" s="70"/>
      <c r="S179" s="70"/>
      <c r="T179" s="70"/>
      <c r="U179" s="70"/>
      <c r="V179" s="70"/>
      <c r="W179" s="70"/>
      <c r="X179" s="70"/>
      <c r="Y179" s="70"/>
      <c r="Z179" s="70"/>
      <c r="AA179" s="70"/>
      <c r="AB179" s="70"/>
      <c r="AC179" s="70"/>
      <c r="AD179" s="70"/>
      <c r="AE179" s="70"/>
      <c r="AF179" s="70"/>
      <c r="AG179" s="70"/>
      <c r="AH179" s="70"/>
      <c r="AI179" s="70"/>
      <c r="AJ179" s="70"/>
      <c r="AK179" s="70"/>
      <c r="AL179" s="70"/>
      <c r="AM179" s="70"/>
      <c r="AN179" s="70"/>
      <c r="AO179" s="70"/>
      <c r="AP179" s="70"/>
      <c r="AQ179" s="70"/>
      <c r="AR179" s="70"/>
      <c r="AS179" s="70"/>
      <c r="AT179" s="70"/>
      <c r="AU179" s="70"/>
      <c r="AV179" s="70"/>
      <c r="AW179" s="70"/>
      <c r="AX179" s="70"/>
      <c r="AY179" s="70"/>
      <c r="AZ179" s="70"/>
      <c r="BA179" s="70"/>
      <c r="BB179" s="70"/>
      <c r="BC179" s="70"/>
      <c r="BD179" s="70"/>
      <c r="BE179" s="70"/>
      <c r="BF179" s="70"/>
      <c r="BG179" s="70"/>
      <c r="BH179" s="70"/>
      <c r="BI179" s="70"/>
      <c r="BJ179" s="70"/>
      <c r="BK179" s="70"/>
      <c r="BL179" s="70"/>
      <c r="BM179" s="70"/>
      <c r="BN179" s="70"/>
      <c r="BO179" s="70"/>
      <c r="BP179" s="70"/>
      <c r="BQ179" s="70"/>
      <c r="BR179" s="70"/>
      <c r="BS179" s="70"/>
      <c r="BT179" s="70"/>
      <c r="BU179" s="70"/>
      <c r="BV179" s="70"/>
      <c r="BW179" s="70"/>
      <c r="BX179" s="70"/>
      <c r="BY179" s="70"/>
      <c r="BZ179" s="70"/>
      <c r="CA179" s="70"/>
    </row>
    <row r="180" spans="1:79" s="84" customFormat="1">
      <c r="A180" s="67"/>
      <c r="B180" s="85"/>
      <c r="C180" s="86"/>
      <c r="D180" s="250"/>
      <c r="F180" s="70"/>
      <c r="G180" s="70"/>
      <c r="H180" s="70"/>
      <c r="I180" s="70"/>
      <c r="J180" s="70"/>
      <c r="K180" s="70"/>
      <c r="L180" s="70"/>
      <c r="M180" s="70"/>
      <c r="N180" s="70"/>
      <c r="O180" s="70"/>
      <c r="P180" s="70"/>
      <c r="Q180" s="70"/>
      <c r="R180" s="70"/>
      <c r="S180" s="70"/>
      <c r="T180" s="70"/>
      <c r="U180" s="70"/>
      <c r="V180" s="70"/>
      <c r="W180" s="70"/>
      <c r="X180" s="70"/>
      <c r="Y180" s="70"/>
      <c r="Z180" s="70"/>
      <c r="AA180" s="70"/>
      <c r="AB180" s="70"/>
      <c r="AC180" s="70"/>
      <c r="AD180" s="70"/>
      <c r="AE180" s="70"/>
      <c r="AF180" s="70"/>
      <c r="AG180" s="70"/>
      <c r="AH180" s="70"/>
      <c r="AI180" s="70"/>
      <c r="AJ180" s="70"/>
      <c r="AK180" s="70"/>
      <c r="AL180" s="70"/>
      <c r="AM180" s="70"/>
      <c r="AN180" s="70"/>
      <c r="AO180" s="70"/>
      <c r="AP180" s="70"/>
      <c r="AQ180" s="70"/>
      <c r="AR180" s="70"/>
      <c r="AS180" s="70"/>
      <c r="AT180" s="70"/>
      <c r="AU180" s="70"/>
      <c r="AV180" s="70"/>
      <c r="AW180" s="70"/>
      <c r="AX180" s="70"/>
      <c r="AY180" s="70"/>
      <c r="AZ180" s="70"/>
      <c r="BA180" s="70"/>
      <c r="BB180" s="70"/>
      <c r="BC180" s="70"/>
      <c r="BD180" s="70"/>
      <c r="BE180" s="70"/>
      <c r="BF180" s="70"/>
      <c r="BG180" s="70"/>
      <c r="BH180" s="70"/>
      <c r="BI180" s="70"/>
      <c r="BJ180" s="70"/>
      <c r="BK180" s="70"/>
      <c r="BL180" s="70"/>
      <c r="BM180" s="70"/>
      <c r="BN180" s="70"/>
      <c r="BO180" s="70"/>
      <c r="BP180" s="70"/>
      <c r="BQ180" s="70"/>
      <c r="BR180" s="70"/>
      <c r="BS180" s="70"/>
      <c r="BT180" s="70"/>
      <c r="BU180" s="70"/>
      <c r="BV180" s="70"/>
      <c r="BW180" s="70"/>
      <c r="BX180" s="70"/>
      <c r="BY180" s="70"/>
      <c r="BZ180" s="70"/>
      <c r="CA180" s="70"/>
    </row>
    <row r="181" spans="1:79" s="84" customFormat="1">
      <c r="A181" s="67"/>
      <c r="B181" s="85"/>
      <c r="C181" s="86"/>
      <c r="D181" s="250"/>
      <c r="F181" s="70"/>
      <c r="G181" s="70"/>
      <c r="H181" s="70"/>
      <c r="I181" s="70"/>
      <c r="J181" s="70"/>
      <c r="K181" s="70"/>
      <c r="L181" s="70"/>
      <c r="M181" s="70"/>
      <c r="N181" s="70"/>
      <c r="O181" s="70"/>
      <c r="P181" s="70"/>
      <c r="Q181" s="70"/>
      <c r="R181" s="70"/>
      <c r="S181" s="70"/>
      <c r="T181" s="70"/>
      <c r="U181" s="70"/>
      <c r="V181" s="70"/>
      <c r="W181" s="70"/>
      <c r="X181" s="70"/>
      <c r="Y181" s="70"/>
      <c r="Z181" s="70"/>
      <c r="AA181" s="70"/>
      <c r="AB181" s="70"/>
      <c r="AC181" s="70"/>
      <c r="AD181" s="70"/>
      <c r="AE181" s="70"/>
      <c r="AF181" s="70"/>
      <c r="AG181" s="70"/>
      <c r="AH181" s="70"/>
      <c r="AI181" s="70"/>
      <c r="AJ181" s="70"/>
      <c r="AK181" s="70"/>
      <c r="AL181" s="70"/>
      <c r="AM181" s="70"/>
      <c r="AN181" s="70"/>
      <c r="AO181" s="70"/>
      <c r="AP181" s="70"/>
      <c r="AQ181" s="70"/>
      <c r="AR181" s="70"/>
      <c r="AS181" s="70"/>
      <c r="AT181" s="70"/>
      <c r="AU181" s="70"/>
      <c r="AV181" s="70"/>
      <c r="AW181" s="70"/>
      <c r="AX181" s="70"/>
      <c r="AY181" s="70"/>
      <c r="AZ181" s="70"/>
      <c r="BA181" s="70"/>
      <c r="BB181" s="70"/>
      <c r="BC181" s="70"/>
      <c r="BD181" s="70"/>
      <c r="BE181" s="70"/>
      <c r="BF181" s="70"/>
      <c r="BG181" s="70"/>
      <c r="BH181" s="70"/>
      <c r="BI181" s="70"/>
      <c r="BJ181" s="70"/>
      <c r="BK181" s="70"/>
      <c r="BL181" s="70"/>
      <c r="BM181" s="70"/>
      <c r="BN181" s="70"/>
      <c r="BO181" s="70"/>
      <c r="BP181" s="70"/>
      <c r="BQ181" s="70"/>
      <c r="BR181" s="70"/>
      <c r="BS181" s="70"/>
      <c r="BT181" s="70"/>
      <c r="BU181" s="70"/>
      <c r="BV181" s="70"/>
      <c r="BW181" s="70"/>
      <c r="BX181" s="70"/>
      <c r="BY181" s="70"/>
      <c r="BZ181" s="70"/>
      <c r="CA181" s="70"/>
    </row>
    <row r="182" spans="1:79" s="84" customFormat="1">
      <c r="A182" s="67"/>
      <c r="B182" s="85"/>
      <c r="C182" s="86"/>
      <c r="D182" s="250"/>
      <c r="F182" s="70"/>
      <c r="G182" s="70"/>
      <c r="H182" s="70"/>
      <c r="I182" s="70"/>
      <c r="J182" s="70"/>
      <c r="K182" s="70"/>
      <c r="L182" s="70"/>
      <c r="M182" s="70"/>
      <c r="N182" s="70"/>
      <c r="O182" s="70"/>
      <c r="P182" s="70"/>
      <c r="Q182" s="70"/>
      <c r="R182" s="70"/>
      <c r="S182" s="70"/>
      <c r="T182" s="70"/>
      <c r="U182" s="70"/>
      <c r="V182" s="70"/>
      <c r="W182" s="70"/>
      <c r="X182" s="70"/>
      <c r="Y182" s="70"/>
      <c r="Z182" s="70"/>
      <c r="AA182" s="70"/>
      <c r="AB182" s="70"/>
      <c r="AC182" s="70"/>
      <c r="AD182" s="70"/>
      <c r="AE182" s="70"/>
      <c r="AF182" s="70"/>
      <c r="AG182" s="70"/>
      <c r="AH182" s="70"/>
      <c r="AI182" s="70"/>
      <c r="AJ182" s="70"/>
      <c r="AK182" s="70"/>
      <c r="AL182" s="70"/>
      <c r="AM182" s="70"/>
      <c r="AN182" s="70"/>
      <c r="AO182" s="70"/>
      <c r="AP182" s="70"/>
      <c r="AQ182" s="70"/>
      <c r="AR182" s="70"/>
      <c r="AS182" s="70"/>
      <c r="AT182" s="70"/>
      <c r="AU182" s="70"/>
      <c r="AV182" s="70"/>
      <c r="AW182" s="70"/>
      <c r="AX182" s="70"/>
      <c r="AY182" s="70"/>
      <c r="AZ182" s="70"/>
      <c r="BA182" s="70"/>
      <c r="BB182" s="70"/>
      <c r="BC182" s="70"/>
      <c r="BD182" s="70"/>
      <c r="BE182" s="70"/>
      <c r="BF182" s="70"/>
      <c r="BG182" s="70"/>
      <c r="BH182" s="70"/>
      <c r="BI182" s="70"/>
      <c r="BJ182" s="70"/>
      <c r="BK182" s="70"/>
      <c r="BL182" s="70"/>
      <c r="BM182" s="70"/>
      <c r="BN182" s="70"/>
      <c r="BO182" s="70"/>
      <c r="BP182" s="70"/>
      <c r="BQ182" s="70"/>
      <c r="BR182" s="70"/>
      <c r="BS182" s="70"/>
      <c r="BT182" s="70"/>
      <c r="BU182" s="70"/>
      <c r="BV182" s="70"/>
      <c r="BW182" s="70"/>
      <c r="BX182" s="70"/>
      <c r="BY182" s="70"/>
      <c r="BZ182" s="70"/>
      <c r="CA182" s="70"/>
    </row>
    <row r="183" spans="1:79" s="84" customFormat="1">
      <c r="A183" s="67"/>
      <c r="B183" s="85"/>
      <c r="C183" s="86"/>
      <c r="D183" s="250"/>
      <c r="F183" s="70"/>
      <c r="G183" s="70"/>
      <c r="H183" s="70"/>
      <c r="I183" s="70"/>
      <c r="J183" s="70"/>
      <c r="K183" s="70"/>
      <c r="L183" s="70"/>
      <c r="M183" s="70"/>
      <c r="N183" s="70"/>
      <c r="O183" s="70"/>
      <c r="P183" s="70"/>
      <c r="Q183" s="70"/>
      <c r="R183" s="70"/>
      <c r="S183" s="70"/>
      <c r="T183" s="70"/>
      <c r="U183" s="70"/>
      <c r="V183" s="70"/>
      <c r="W183" s="70"/>
      <c r="X183" s="70"/>
      <c r="Y183" s="70"/>
      <c r="Z183" s="70"/>
      <c r="AA183" s="70"/>
      <c r="AB183" s="70"/>
      <c r="AC183" s="70"/>
      <c r="AD183" s="70"/>
      <c r="AE183" s="70"/>
      <c r="AF183" s="70"/>
      <c r="AG183" s="70"/>
      <c r="AH183" s="70"/>
      <c r="AI183" s="70"/>
      <c r="AJ183" s="70"/>
      <c r="AK183" s="70"/>
      <c r="AL183" s="70"/>
      <c r="AM183" s="70"/>
      <c r="AN183" s="70"/>
      <c r="AO183" s="70"/>
      <c r="AP183" s="70"/>
      <c r="AQ183" s="70"/>
      <c r="AR183" s="70"/>
      <c r="AS183" s="70"/>
      <c r="AT183" s="70"/>
      <c r="AU183" s="70"/>
      <c r="AV183" s="70"/>
      <c r="AW183" s="70"/>
      <c r="AX183" s="70"/>
      <c r="AY183" s="70"/>
      <c r="AZ183" s="70"/>
      <c r="BA183" s="70"/>
      <c r="BB183" s="70"/>
      <c r="BC183" s="70"/>
      <c r="BD183" s="70"/>
      <c r="BE183" s="70"/>
      <c r="BF183" s="70"/>
      <c r="BG183" s="70"/>
      <c r="BH183" s="70"/>
      <c r="BI183" s="70"/>
      <c r="BJ183" s="70"/>
      <c r="BK183" s="70"/>
      <c r="BL183" s="70"/>
      <c r="BM183" s="70"/>
      <c r="BN183" s="70"/>
      <c r="BO183" s="70"/>
      <c r="BP183" s="70"/>
      <c r="BQ183" s="70"/>
      <c r="BR183" s="70"/>
      <c r="BS183" s="70"/>
      <c r="BT183" s="70"/>
      <c r="BU183" s="70"/>
      <c r="BV183" s="70"/>
      <c r="BW183" s="70"/>
      <c r="BX183" s="70"/>
      <c r="BY183" s="70"/>
      <c r="BZ183" s="70"/>
      <c r="CA183" s="70"/>
    </row>
    <row r="184" spans="1:79" s="84" customFormat="1">
      <c r="A184" s="67"/>
      <c r="B184" s="85"/>
      <c r="C184" s="86"/>
      <c r="D184" s="250"/>
      <c r="F184" s="70"/>
      <c r="G184" s="70"/>
      <c r="H184" s="70"/>
      <c r="I184" s="70"/>
      <c r="J184" s="70"/>
      <c r="K184" s="70"/>
      <c r="L184" s="70"/>
      <c r="M184" s="70"/>
      <c r="N184" s="70"/>
      <c r="O184" s="70"/>
      <c r="P184" s="70"/>
      <c r="Q184" s="70"/>
      <c r="R184" s="70"/>
      <c r="S184" s="70"/>
      <c r="T184" s="70"/>
      <c r="U184" s="70"/>
      <c r="V184" s="70"/>
      <c r="W184" s="70"/>
      <c r="X184" s="70"/>
      <c r="Y184" s="70"/>
      <c r="Z184" s="70"/>
      <c r="AA184" s="70"/>
      <c r="AB184" s="70"/>
      <c r="AC184" s="70"/>
      <c r="AD184" s="70"/>
      <c r="AE184" s="70"/>
      <c r="AF184" s="70"/>
      <c r="AG184" s="70"/>
      <c r="AH184" s="70"/>
      <c r="AI184" s="70"/>
      <c r="AJ184" s="70"/>
      <c r="AK184" s="70"/>
      <c r="AL184" s="70"/>
      <c r="AM184" s="70"/>
      <c r="AN184" s="70"/>
      <c r="AO184" s="70"/>
      <c r="AP184" s="70"/>
      <c r="AQ184" s="70"/>
      <c r="AR184" s="70"/>
      <c r="AS184" s="70"/>
      <c r="AT184" s="70"/>
      <c r="AU184" s="70"/>
      <c r="AV184" s="70"/>
      <c r="AW184" s="70"/>
      <c r="AX184" s="70"/>
      <c r="AY184" s="70"/>
      <c r="AZ184" s="70"/>
      <c r="BA184" s="70"/>
      <c r="BB184" s="70"/>
      <c r="BC184" s="70"/>
      <c r="BD184" s="70"/>
      <c r="BE184" s="70"/>
      <c r="BF184" s="70"/>
      <c r="BG184" s="70"/>
      <c r="BH184" s="70"/>
      <c r="BI184" s="70"/>
      <c r="BJ184" s="70"/>
      <c r="BK184" s="70"/>
      <c r="BL184" s="70"/>
      <c r="BM184" s="70"/>
      <c r="BN184" s="70"/>
      <c r="BO184" s="70"/>
      <c r="BP184" s="70"/>
      <c r="BQ184" s="70"/>
      <c r="BR184" s="70"/>
      <c r="BS184" s="70"/>
      <c r="BT184" s="70"/>
      <c r="BU184" s="70"/>
      <c r="BV184" s="70"/>
      <c r="BW184" s="70"/>
      <c r="BX184" s="70"/>
      <c r="BY184" s="70"/>
      <c r="BZ184" s="70"/>
      <c r="CA184" s="70"/>
    </row>
    <row r="185" spans="1:79" s="84" customFormat="1">
      <c r="A185" s="67"/>
      <c r="B185" s="85"/>
      <c r="C185" s="86"/>
      <c r="D185" s="250"/>
      <c r="F185" s="70"/>
      <c r="G185" s="70"/>
      <c r="H185" s="70"/>
      <c r="I185" s="70"/>
      <c r="J185" s="70"/>
      <c r="K185" s="70"/>
      <c r="L185" s="70"/>
      <c r="M185" s="70"/>
      <c r="N185" s="70"/>
      <c r="O185" s="70"/>
      <c r="P185" s="70"/>
      <c r="Q185" s="70"/>
      <c r="R185" s="70"/>
      <c r="S185" s="70"/>
      <c r="T185" s="70"/>
      <c r="U185" s="70"/>
      <c r="V185" s="70"/>
      <c r="W185" s="70"/>
      <c r="X185" s="70"/>
      <c r="Y185" s="70"/>
      <c r="Z185" s="70"/>
      <c r="AA185" s="70"/>
      <c r="AB185" s="70"/>
      <c r="AC185" s="70"/>
      <c r="AD185" s="70"/>
      <c r="AE185" s="70"/>
      <c r="AF185" s="70"/>
      <c r="AG185" s="70"/>
      <c r="AH185" s="70"/>
      <c r="AI185" s="70"/>
      <c r="AJ185" s="70"/>
      <c r="AK185" s="70"/>
      <c r="AL185" s="70"/>
      <c r="AM185" s="70"/>
      <c r="AN185" s="70"/>
      <c r="AO185" s="70"/>
      <c r="AP185" s="70"/>
      <c r="AQ185" s="70"/>
      <c r="AR185" s="70"/>
      <c r="AS185" s="70"/>
      <c r="AT185" s="70"/>
      <c r="AU185" s="70"/>
      <c r="AV185" s="70"/>
      <c r="AW185" s="70"/>
      <c r="AX185" s="70"/>
      <c r="AY185" s="70"/>
      <c r="AZ185" s="70"/>
      <c r="BA185" s="70"/>
      <c r="BB185" s="70"/>
      <c r="BC185" s="70"/>
      <c r="BD185" s="70"/>
      <c r="BE185" s="70"/>
      <c r="BF185" s="70"/>
      <c r="BG185" s="70"/>
      <c r="BH185" s="70"/>
      <c r="BI185" s="70"/>
      <c r="BJ185" s="70"/>
      <c r="BK185" s="70"/>
      <c r="BL185" s="70"/>
      <c r="BM185" s="70"/>
      <c r="BN185" s="70"/>
      <c r="BO185" s="70"/>
      <c r="BP185" s="70"/>
      <c r="BQ185" s="70"/>
      <c r="BR185" s="70"/>
      <c r="BS185" s="70"/>
      <c r="BT185" s="70"/>
      <c r="BU185" s="70"/>
      <c r="BV185" s="70"/>
      <c r="BW185" s="70"/>
      <c r="BX185" s="70"/>
      <c r="BY185" s="70"/>
      <c r="BZ185" s="70"/>
      <c r="CA185" s="70"/>
    </row>
    <row r="186" spans="1:79" s="84" customFormat="1">
      <c r="A186" s="67"/>
      <c r="B186" s="85"/>
      <c r="C186" s="86"/>
      <c r="D186" s="250"/>
      <c r="F186" s="70"/>
      <c r="G186" s="70"/>
      <c r="H186" s="70"/>
      <c r="I186" s="70"/>
      <c r="J186" s="70"/>
      <c r="K186" s="70"/>
      <c r="L186" s="70"/>
      <c r="M186" s="70"/>
      <c r="N186" s="70"/>
      <c r="O186" s="70"/>
      <c r="P186" s="70"/>
      <c r="Q186" s="70"/>
      <c r="R186" s="70"/>
      <c r="S186" s="70"/>
      <c r="T186" s="70"/>
      <c r="U186" s="70"/>
      <c r="V186" s="70"/>
      <c r="W186" s="70"/>
      <c r="X186" s="70"/>
      <c r="Y186" s="70"/>
      <c r="Z186" s="70"/>
      <c r="AA186" s="70"/>
      <c r="AB186" s="70"/>
      <c r="AC186" s="70"/>
      <c r="AD186" s="70"/>
      <c r="AE186" s="70"/>
      <c r="AF186" s="70"/>
      <c r="AG186" s="70"/>
      <c r="AH186" s="70"/>
      <c r="AI186" s="70"/>
      <c r="AJ186" s="70"/>
      <c r="AK186" s="70"/>
      <c r="AL186" s="70"/>
      <c r="AM186" s="70"/>
      <c r="AN186" s="70"/>
      <c r="AO186" s="70"/>
      <c r="AP186" s="70"/>
      <c r="AQ186" s="70"/>
      <c r="AR186" s="70"/>
      <c r="AS186" s="70"/>
      <c r="AT186" s="70"/>
      <c r="AU186" s="70"/>
      <c r="AV186" s="70"/>
      <c r="AW186" s="70"/>
      <c r="AX186" s="70"/>
      <c r="AY186" s="70"/>
      <c r="AZ186" s="70"/>
      <c r="BA186" s="70"/>
      <c r="BB186" s="70"/>
      <c r="BC186" s="70"/>
      <c r="BD186" s="70"/>
      <c r="BE186" s="70"/>
      <c r="BF186" s="70"/>
      <c r="BG186" s="70"/>
      <c r="BH186" s="70"/>
      <c r="BI186" s="70"/>
      <c r="BJ186" s="70"/>
      <c r="BK186" s="70"/>
      <c r="BL186" s="70"/>
      <c r="BM186" s="70"/>
      <c r="BN186" s="70"/>
      <c r="BO186" s="70"/>
      <c r="BP186" s="70"/>
      <c r="BQ186" s="70"/>
      <c r="BR186" s="70"/>
      <c r="BS186" s="70"/>
      <c r="BT186" s="70"/>
      <c r="BU186" s="70"/>
      <c r="BV186" s="70"/>
      <c r="BW186" s="70"/>
      <c r="BX186" s="70"/>
      <c r="BY186" s="70"/>
      <c r="BZ186" s="70"/>
      <c r="CA186" s="70"/>
    </row>
    <row r="187" spans="1:79" s="84" customFormat="1">
      <c r="A187" s="67"/>
      <c r="B187" s="85"/>
      <c r="C187" s="86"/>
      <c r="D187" s="250"/>
      <c r="F187" s="70"/>
      <c r="G187" s="70"/>
      <c r="H187" s="70"/>
      <c r="I187" s="70"/>
      <c r="J187" s="70"/>
      <c r="K187" s="70"/>
      <c r="L187" s="70"/>
      <c r="M187" s="70"/>
      <c r="N187" s="70"/>
      <c r="O187" s="70"/>
      <c r="P187" s="70"/>
      <c r="Q187" s="70"/>
      <c r="R187" s="70"/>
      <c r="S187" s="70"/>
      <c r="T187" s="70"/>
      <c r="U187" s="70"/>
      <c r="V187" s="70"/>
      <c r="W187" s="70"/>
      <c r="X187" s="70"/>
      <c r="Y187" s="70"/>
      <c r="Z187" s="70"/>
      <c r="AA187" s="70"/>
      <c r="AB187" s="70"/>
      <c r="AC187" s="70"/>
      <c r="AD187" s="70"/>
      <c r="AE187" s="70"/>
      <c r="AF187" s="70"/>
      <c r="AG187" s="70"/>
      <c r="AH187" s="70"/>
      <c r="AI187" s="70"/>
      <c r="AJ187" s="70"/>
      <c r="AK187" s="70"/>
      <c r="AL187" s="70"/>
      <c r="AM187" s="70"/>
      <c r="AN187" s="70"/>
      <c r="AO187" s="70"/>
      <c r="AP187" s="70"/>
      <c r="AQ187" s="70"/>
      <c r="AR187" s="70"/>
      <c r="AS187" s="70"/>
      <c r="AT187" s="70"/>
      <c r="AU187" s="70"/>
      <c r="AV187" s="70"/>
      <c r="AW187" s="70"/>
      <c r="AX187" s="70"/>
      <c r="AY187" s="70"/>
      <c r="AZ187" s="70"/>
      <c r="BA187" s="70"/>
      <c r="BB187" s="70"/>
      <c r="BC187" s="70"/>
      <c r="BD187" s="70"/>
      <c r="BE187" s="70"/>
      <c r="BF187" s="70"/>
      <c r="BG187" s="70"/>
      <c r="BH187" s="70"/>
      <c r="BI187" s="70"/>
      <c r="BJ187" s="70"/>
      <c r="BK187" s="70"/>
      <c r="BL187" s="70"/>
      <c r="BM187" s="70"/>
      <c r="BN187" s="70"/>
      <c r="BO187" s="70"/>
      <c r="BP187" s="70"/>
      <c r="BQ187" s="70"/>
      <c r="BR187" s="70"/>
      <c r="BS187" s="70"/>
      <c r="BT187" s="70"/>
      <c r="BU187" s="70"/>
      <c r="BV187" s="70"/>
      <c r="BW187" s="70"/>
      <c r="BX187" s="70"/>
      <c r="BY187" s="70"/>
      <c r="BZ187" s="70"/>
      <c r="CA187" s="70"/>
    </row>
    <row r="188" spans="1:79" s="84" customFormat="1">
      <c r="A188" s="67"/>
      <c r="B188" s="85"/>
      <c r="C188" s="86"/>
      <c r="D188" s="250"/>
      <c r="F188" s="70"/>
      <c r="G188" s="70"/>
      <c r="H188" s="70"/>
      <c r="I188" s="70"/>
      <c r="J188" s="70"/>
      <c r="K188" s="70"/>
      <c r="L188" s="70"/>
      <c r="M188" s="70"/>
      <c r="N188" s="70"/>
      <c r="O188" s="70"/>
      <c r="P188" s="70"/>
      <c r="Q188" s="70"/>
      <c r="R188" s="70"/>
      <c r="S188" s="70"/>
      <c r="T188" s="70"/>
      <c r="U188" s="70"/>
      <c r="V188" s="70"/>
      <c r="W188" s="70"/>
      <c r="X188" s="70"/>
      <c r="Y188" s="70"/>
      <c r="Z188" s="70"/>
      <c r="AA188" s="70"/>
      <c r="AB188" s="70"/>
      <c r="AC188" s="70"/>
      <c r="AD188" s="70"/>
      <c r="AE188" s="70"/>
      <c r="AF188" s="70"/>
      <c r="AG188" s="70"/>
      <c r="AH188" s="70"/>
      <c r="AI188" s="70"/>
      <c r="AJ188" s="70"/>
      <c r="AK188" s="70"/>
      <c r="AL188" s="70"/>
      <c r="AM188" s="70"/>
      <c r="AN188" s="70"/>
      <c r="AO188" s="70"/>
      <c r="AP188" s="70"/>
      <c r="AQ188" s="70"/>
      <c r="AR188" s="70"/>
      <c r="AS188" s="70"/>
      <c r="AT188" s="70"/>
      <c r="AU188" s="70"/>
      <c r="AV188" s="70"/>
      <c r="AW188" s="70"/>
      <c r="AX188" s="70"/>
      <c r="AY188" s="70"/>
      <c r="AZ188" s="70"/>
      <c r="BA188" s="70"/>
      <c r="BB188" s="70"/>
      <c r="BC188" s="70"/>
      <c r="BD188" s="70"/>
      <c r="BE188" s="70"/>
      <c r="BF188" s="70"/>
      <c r="BG188" s="70"/>
      <c r="BH188" s="70"/>
      <c r="BI188" s="70"/>
      <c r="BJ188" s="70"/>
      <c r="BK188" s="70"/>
      <c r="BL188" s="70"/>
      <c r="BM188" s="70"/>
      <c r="BN188" s="70"/>
      <c r="BO188" s="70"/>
      <c r="BP188" s="70"/>
      <c r="BQ188" s="70"/>
      <c r="BR188" s="70"/>
      <c r="BS188" s="70"/>
      <c r="BT188" s="70"/>
      <c r="BU188" s="70"/>
      <c r="BV188" s="70"/>
      <c r="BW188" s="70"/>
      <c r="BX188" s="70"/>
      <c r="BY188" s="70"/>
      <c r="BZ188" s="70"/>
      <c r="CA188" s="70"/>
    </row>
    <row r="189" spans="1:79" s="84" customFormat="1">
      <c r="A189" s="67"/>
      <c r="B189" s="85"/>
      <c r="C189" s="86"/>
      <c r="D189" s="250"/>
      <c r="F189" s="70"/>
      <c r="G189" s="70"/>
      <c r="H189" s="70"/>
      <c r="I189" s="70"/>
      <c r="J189" s="70"/>
      <c r="K189" s="70"/>
      <c r="L189" s="70"/>
      <c r="M189" s="70"/>
      <c r="N189" s="70"/>
      <c r="O189" s="70"/>
      <c r="P189" s="70"/>
      <c r="Q189" s="70"/>
      <c r="R189" s="70"/>
      <c r="S189" s="70"/>
      <c r="T189" s="70"/>
      <c r="U189" s="70"/>
      <c r="V189" s="70"/>
      <c r="W189" s="70"/>
      <c r="X189" s="70"/>
      <c r="Y189" s="70"/>
      <c r="Z189" s="70"/>
      <c r="AA189" s="70"/>
      <c r="AB189" s="70"/>
      <c r="AC189" s="70"/>
      <c r="AD189" s="70"/>
      <c r="AE189" s="70"/>
      <c r="AF189" s="70"/>
      <c r="AG189" s="70"/>
      <c r="AH189" s="70"/>
      <c r="AI189" s="70"/>
      <c r="AJ189" s="70"/>
      <c r="AK189" s="70"/>
      <c r="AL189" s="70"/>
      <c r="AM189" s="70"/>
      <c r="AN189" s="70"/>
      <c r="AO189" s="70"/>
      <c r="AP189" s="70"/>
      <c r="AQ189" s="70"/>
      <c r="AR189" s="70"/>
      <c r="AS189" s="70"/>
      <c r="AT189" s="70"/>
      <c r="AU189" s="70"/>
      <c r="AV189" s="70"/>
      <c r="AW189" s="70"/>
      <c r="AX189" s="70"/>
      <c r="AY189" s="70"/>
      <c r="AZ189" s="70"/>
      <c r="BA189" s="70"/>
      <c r="BB189" s="70"/>
      <c r="BC189" s="70"/>
      <c r="BD189" s="70"/>
      <c r="BE189" s="70"/>
      <c r="BF189" s="70"/>
      <c r="BG189" s="70"/>
      <c r="BH189" s="70"/>
      <c r="BI189" s="70"/>
      <c r="BJ189" s="70"/>
      <c r="BK189" s="70"/>
      <c r="BL189" s="70"/>
      <c r="BM189" s="70"/>
      <c r="BN189" s="70"/>
      <c r="BO189" s="70"/>
      <c r="BP189" s="70"/>
      <c r="BQ189" s="70"/>
      <c r="BR189" s="70"/>
      <c r="BS189" s="70"/>
      <c r="BT189" s="70"/>
      <c r="BU189" s="70"/>
      <c r="BV189" s="70"/>
      <c r="BW189" s="70"/>
      <c r="BX189" s="70"/>
      <c r="BY189" s="70"/>
      <c r="BZ189" s="70"/>
      <c r="CA189" s="70"/>
    </row>
    <row r="190" spans="1:79" s="84" customFormat="1">
      <c r="A190" s="67"/>
      <c r="B190" s="85"/>
      <c r="C190" s="86"/>
      <c r="D190" s="250"/>
      <c r="F190" s="70"/>
      <c r="G190" s="70"/>
      <c r="H190" s="70"/>
      <c r="I190" s="70"/>
      <c r="J190" s="70"/>
      <c r="K190" s="70"/>
      <c r="L190" s="70"/>
      <c r="M190" s="70"/>
      <c r="N190" s="70"/>
      <c r="O190" s="70"/>
      <c r="P190" s="70"/>
      <c r="Q190" s="70"/>
      <c r="R190" s="70"/>
      <c r="S190" s="70"/>
      <c r="T190" s="70"/>
      <c r="U190" s="70"/>
      <c r="V190" s="70"/>
      <c r="W190" s="70"/>
      <c r="X190" s="70"/>
      <c r="Y190" s="70"/>
      <c r="Z190" s="70"/>
      <c r="AA190" s="70"/>
      <c r="AB190" s="70"/>
      <c r="AC190" s="70"/>
      <c r="AD190" s="70"/>
      <c r="AE190" s="70"/>
      <c r="AF190" s="70"/>
      <c r="AG190" s="70"/>
      <c r="AH190" s="70"/>
      <c r="AI190" s="70"/>
      <c r="AJ190" s="70"/>
      <c r="AK190" s="70"/>
      <c r="AL190" s="70"/>
      <c r="AM190" s="70"/>
      <c r="AN190" s="70"/>
      <c r="AO190" s="70"/>
      <c r="AP190" s="70"/>
      <c r="AQ190" s="70"/>
      <c r="AR190" s="70"/>
      <c r="AS190" s="70"/>
      <c r="AT190" s="70"/>
      <c r="AU190" s="70"/>
      <c r="AV190" s="70"/>
      <c r="AW190" s="70"/>
      <c r="AX190" s="70"/>
      <c r="AY190" s="70"/>
      <c r="AZ190" s="70"/>
      <c r="BA190" s="70"/>
      <c r="BB190" s="70"/>
      <c r="BC190" s="70"/>
      <c r="BD190" s="70"/>
      <c r="BE190" s="70"/>
      <c r="BF190" s="70"/>
      <c r="BG190" s="70"/>
      <c r="BH190" s="70"/>
      <c r="BI190" s="70"/>
      <c r="BJ190" s="70"/>
      <c r="BK190" s="70"/>
      <c r="BL190" s="70"/>
      <c r="BM190" s="70"/>
      <c r="BN190" s="70"/>
      <c r="BO190" s="70"/>
      <c r="BP190" s="70"/>
      <c r="BQ190" s="70"/>
      <c r="BR190" s="70"/>
      <c r="BS190" s="70"/>
      <c r="BT190" s="70"/>
      <c r="BU190" s="70"/>
      <c r="BV190" s="70"/>
      <c r="BW190" s="70"/>
      <c r="BX190" s="70"/>
      <c r="BY190" s="70"/>
      <c r="BZ190" s="70"/>
      <c r="CA190" s="70"/>
    </row>
    <row r="191" spans="1:79" s="84" customFormat="1">
      <c r="A191" s="67"/>
      <c r="B191" s="85"/>
      <c r="C191" s="86"/>
      <c r="D191" s="250"/>
      <c r="F191" s="70"/>
      <c r="G191" s="70"/>
      <c r="H191" s="70"/>
      <c r="I191" s="70"/>
      <c r="J191" s="70"/>
      <c r="K191" s="70"/>
      <c r="L191" s="70"/>
      <c r="M191" s="70"/>
      <c r="N191" s="70"/>
      <c r="O191" s="70"/>
      <c r="P191" s="70"/>
      <c r="Q191" s="70"/>
      <c r="R191" s="70"/>
      <c r="S191" s="70"/>
      <c r="T191" s="70"/>
      <c r="U191" s="70"/>
      <c r="V191" s="70"/>
      <c r="W191" s="70"/>
      <c r="X191" s="70"/>
      <c r="Y191" s="70"/>
      <c r="Z191" s="70"/>
      <c r="AA191" s="70"/>
      <c r="AB191" s="70"/>
      <c r="AC191" s="70"/>
      <c r="AD191" s="70"/>
      <c r="AE191" s="70"/>
      <c r="AF191" s="70"/>
      <c r="AG191" s="70"/>
      <c r="AH191" s="70"/>
      <c r="AI191" s="70"/>
      <c r="AJ191" s="70"/>
      <c r="AK191" s="70"/>
      <c r="AL191" s="70"/>
      <c r="AM191" s="70"/>
      <c r="AN191" s="70"/>
      <c r="AO191" s="70"/>
      <c r="AP191" s="70"/>
      <c r="AQ191" s="70"/>
      <c r="AR191" s="70"/>
      <c r="AS191" s="70"/>
      <c r="AT191" s="70"/>
      <c r="AU191" s="70"/>
      <c r="AV191" s="70"/>
      <c r="AW191" s="70"/>
      <c r="AX191" s="70"/>
      <c r="AY191" s="70"/>
      <c r="AZ191" s="70"/>
      <c r="BA191" s="70"/>
      <c r="BB191" s="70"/>
      <c r="BC191" s="70"/>
      <c r="BD191" s="70"/>
      <c r="BE191" s="70"/>
      <c r="BF191" s="70"/>
      <c r="BG191" s="70"/>
      <c r="BH191" s="70"/>
      <c r="BI191" s="70"/>
      <c r="BJ191" s="70"/>
      <c r="BK191" s="70"/>
      <c r="BL191" s="70"/>
      <c r="BM191" s="70"/>
      <c r="BN191" s="70"/>
      <c r="BO191" s="70"/>
      <c r="BP191" s="70"/>
      <c r="BQ191" s="70"/>
      <c r="BR191" s="70"/>
      <c r="BS191" s="70"/>
      <c r="BT191" s="70"/>
      <c r="BU191" s="70"/>
      <c r="BV191" s="70"/>
      <c r="BW191" s="70"/>
      <c r="BX191" s="70"/>
      <c r="BY191" s="70"/>
      <c r="BZ191" s="70"/>
      <c r="CA191" s="70"/>
    </row>
    <row r="192" spans="1:79" s="84" customFormat="1">
      <c r="A192" s="67"/>
      <c r="B192" s="85"/>
      <c r="C192" s="86"/>
      <c r="D192" s="250"/>
      <c r="F192" s="70"/>
      <c r="G192" s="70"/>
      <c r="H192" s="70"/>
      <c r="I192" s="70"/>
      <c r="J192" s="70"/>
      <c r="K192" s="70"/>
      <c r="L192" s="70"/>
      <c r="M192" s="70"/>
      <c r="N192" s="70"/>
      <c r="O192" s="70"/>
      <c r="P192" s="70"/>
      <c r="Q192" s="70"/>
      <c r="R192" s="70"/>
      <c r="S192" s="70"/>
      <c r="T192" s="70"/>
      <c r="U192" s="70"/>
      <c r="V192" s="70"/>
      <c r="W192" s="70"/>
      <c r="X192" s="70"/>
      <c r="Y192" s="70"/>
      <c r="Z192" s="70"/>
      <c r="AA192" s="70"/>
      <c r="AB192" s="70"/>
      <c r="AC192" s="70"/>
      <c r="AD192" s="70"/>
      <c r="AE192" s="70"/>
      <c r="AF192" s="70"/>
      <c r="AG192" s="70"/>
      <c r="AH192" s="70"/>
      <c r="AI192" s="70"/>
      <c r="AJ192" s="70"/>
      <c r="AK192" s="70"/>
      <c r="AL192" s="70"/>
      <c r="AM192" s="70"/>
      <c r="AN192" s="70"/>
      <c r="AO192" s="70"/>
      <c r="AP192" s="70"/>
      <c r="AQ192" s="70"/>
      <c r="AR192" s="70"/>
      <c r="AS192" s="70"/>
      <c r="AT192" s="70"/>
      <c r="AU192" s="70"/>
      <c r="AV192" s="70"/>
      <c r="AW192" s="70"/>
      <c r="AX192" s="70"/>
      <c r="AY192" s="70"/>
      <c r="AZ192" s="70"/>
      <c r="BA192" s="70"/>
      <c r="BB192" s="70"/>
      <c r="BC192" s="70"/>
      <c r="BD192" s="70"/>
      <c r="BE192" s="70"/>
      <c r="BF192" s="70"/>
      <c r="BG192" s="70"/>
      <c r="BH192" s="70"/>
      <c r="BI192" s="70"/>
      <c r="BJ192" s="70"/>
      <c r="BK192" s="70"/>
      <c r="BL192" s="70"/>
      <c r="BM192" s="70"/>
      <c r="BN192" s="70"/>
      <c r="BO192" s="70"/>
      <c r="BP192" s="70"/>
      <c r="BQ192" s="70"/>
      <c r="BR192" s="70"/>
      <c r="BS192" s="70"/>
      <c r="BT192" s="70"/>
      <c r="BU192" s="70"/>
      <c r="BV192" s="70"/>
      <c r="BW192" s="70"/>
      <c r="BX192" s="70"/>
      <c r="BY192" s="70"/>
      <c r="BZ192" s="70"/>
      <c r="CA192" s="70"/>
    </row>
    <row r="193" spans="1:79" s="84" customFormat="1">
      <c r="A193" s="67"/>
      <c r="B193" s="85"/>
      <c r="C193" s="86"/>
      <c r="D193" s="250"/>
      <c r="F193" s="70"/>
      <c r="G193" s="70"/>
      <c r="H193" s="70"/>
      <c r="I193" s="70"/>
      <c r="J193" s="70"/>
      <c r="K193" s="70"/>
      <c r="L193" s="70"/>
      <c r="M193" s="70"/>
      <c r="N193" s="70"/>
      <c r="O193" s="70"/>
      <c r="P193" s="70"/>
      <c r="Q193" s="70"/>
      <c r="R193" s="70"/>
      <c r="S193" s="70"/>
      <c r="T193" s="70"/>
      <c r="U193" s="70"/>
      <c r="V193" s="70"/>
      <c r="W193" s="70"/>
      <c r="X193" s="70"/>
      <c r="Y193" s="70"/>
      <c r="Z193" s="70"/>
      <c r="AA193" s="70"/>
      <c r="AB193" s="70"/>
      <c r="AC193" s="70"/>
      <c r="AD193" s="70"/>
      <c r="AE193" s="70"/>
      <c r="AF193" s="70"/>
      <c r="AG193" s="70"/>
      <c r="AH193" s="70"/>
      <c r="AI193" s="70"/>
      <c r="AJ193" s="70"/>
      <c r="AK193" s="70"/>
      <c r="AL193" s="70"/>
      <c r="AM193" s="70"/>
      <c r="AN193" s="70"/>
      <c r="AO193" s="70"/>
      <c r="AP193" s="70"/>
      <c r="AQ193" s="70"/>
      <c r="AR193" s="70"/>
      <c r="AS193" s="70"/>
      <c r="AT193" s="70"/>
      <c r="AU193" s="70"/>
      <c r="AV193" s="70"/>
      <c r="AW193" s="70"/>
      <c r="AX193" s="70"/>
      <c r="AY193" s="70"/>
      <c r="AZ193" s="70"/>
      <c r="BA193" s="70"/>
      <c r="BB193" s="70"/>
      <c r="BC193" s="70"/>
      <c r="BD193" s="70"/>
      <c r="BE193" s="70"/>
      <c r="BF193" s="70"/>
      <c r="BG193" s="70"/>
      <c r="BH193" s="70"/>
      <c r="BI193" s="70"/>
      <c r="BJ193" s="70"/>
      <c r="BK193" s="70"/>
      <c r="BL193" s="70"/>
      <c r="BM193" s="70"/>
      <c r="BN193" s="70"/>
      <c r="BO193" s="70"/>
      <c r="BP193" s="70"/>
      <c r="BQ193" s="70"/>
      <c r="BR193" s="70"/>
      <c r="BS193" s="70"/>
      <c r="BT193" s="70"/>
      <c r="BU193" s="70"/>
      <c r="BV193" s="70"/>
      <c r="BW193" s="70"/>
      <c r="BX193" s="70"/>
      <c r="BY193" s="70"/>
      <c r="BZ193" s="70"/>
      <c r="CA193" s="70"/>
    </row>
    <row r="194" spans="1:79" s="84" customFormat="1">
      <c r="A194" s="67"/>
      <c r="B194" s="85"/>
      <c r="C194" s="86"/>
      <c r="D194" s="250"/>
      <c r="F194" s="70"/>
      <c r="G194" s="70"/>
      <c r="H194" s="70"/>
      <c r="I194" s="70"/>
      <c r="J194" s="70"/>
      <c r="K194" s="70"/>
      <c r="L194" s="70"/>
      <c r="M194" s="70"/>
      <c r="N194" s="70"/>
      <c r="O194" s="70"/>
      <c r="P194" s="70"/>
      <c r="Q194" s="70"/>
      <c r="R194" s="70"/>
      <c r="S194" s="70"/>
      <c r="T194" s="70"/>
      <c r="U194" s="70"/>
      <c r="V194" s="70"/>
      <c r="W194" s="70"/>
      <c r="X194" s="70"/>
      <c r="Y194" s="70"/>
      <c r="Z194" s="70"/>
      <c r="AA194" s="70"/>
      <c r="AB194" s="70"/>
      <c r="AC194" s="70"/>
      <c r="AD194" s="70"/>
      <c r="AE194" s="70"/>
      <c r="AF194" s="70"/>
      <c r="AG194" s="70"/>
      <c r="AH194" s="70"/>
      <c r="AI194" s="70"/>
      <c r="AJ194" s="70"/>
      <c r="AK194" s="70"/>
      <c r="AL194" s="70"/>
      <c r="AM194" s="70"/>
      <c r="AN194" s="70"/>
      <c r="AO194" s="70"/>
      <c r="AP194" s="70"/>
      <c r="AQ194" s="70"/>
      <c r="AR194" s="70"/>
      <c r="AS194" s="70"/>
      <c r="AT194" s="70"/>
      <c r="AU194" s="70"/>
      <c r="AV194" s="70"/>
      <c r="AW194" s="70"/>
      <c r="AX194" s="70"/>
      <c r="AY194" s="70"/>
      <c r="AZ194" s="70"/>
      <c r="BA194" s="70"/>
      <c r="BB194" s="70"/>
      <c r="BC194" s="70"/>
      <c r="BD194" s="70"/>
      <c r="BE194" s="70"/>
      <c r="BF194" s="70"/>
      <c r="BG194" s="70"/>
      <c r="BH194" s="70"/>
      <c r="BI194" s="70"/>
      <c r="BJ194" s="70"/>
      <c r="BK194" s="70"/>
      <c r="BL194" s="70"/>
      <c r="BM194" s="70"/>
      <c r="BN194" s="70"/>
      <c r="BO194" s="70"/>
      <c r="BP194" s="70"/>
      <c r="BQ194" s="70"/>
      <c r="BR194" s="70"/>
      <c r="BS194" s="70"/>
      <c r="BT194" s="70"/>
      <c r="BU194" s="70"/>
      <c r="BV194" s="70"/>
      <c r="BW194" s="70"/>
      <c r="BX194" s="70"/>
      <c r="BY194" s="70"/>
      <c r="BZ194" s="70"/>
      <c r="CA194" s="70"/>
    </row>
    <row r="195" spans="1:79" s="84" customFormat="1">
      <c r="A195" s="67"/>
      <c r="B195" s="85"/>
      <c r="C195" s="86"/>
      <c r="D195" s="250"/>
      <c r="F195" s="70"/>
      <c r="G195" s="70"/>
      <c r="H195" s="70"/>
      <c r="I195" s="70"/>
      <c r="J195" s="70"/>
      <c r="K195" s="70"/>
      <c r="L195" s="70"/>
      <c r="M195" s="70"/>
      <c r="N195" s="70"/>
      <c r="O195" s="70"/>
      <c r="P195" s="70"/>
      <c r="Q195" s="70"/>
      <c r="R195" s="70"/>
      <c r="S195" s="70"/>
      <c r="T195" s="70"/>
      <c r="U195" s="70"/>
      <c r="V195" s="70"/>
      <c r="W195" s="70"/>
      <c r="X195" s="70"/>
      <c r="Y195" s="70"/>
      <c r="Z195" s="70"/>
      <c r="AA195" s="70"/>
      <c r="AB195" s="70"/>
      <c r="AC195" s="70"/>
      <c r="AD195" s="70"/>
      <c r="AE195" s="70"/>
      <c r="AF195" s="70"/>
      <c r="AG195" s="70"/>
      <c r="AH195" s="70"/>
      <c r="AI195" s="70"/>
      <c r="AJ195" s="70"/>
      <c r="AK195" s="70"/>
      <c r="AL195" s="70"/>
      <c r="AM195" s="70"/>
      <c r="AN195" s="70"/>
      <c r="AO195" s="70"/>
      <c r="AP195" s="70"/>
      <c r="AQ195" s="70"/>
      <c r="AR195" s="70"/>
      <c r="AS195" s="70"/>
      <c r="AT195" s="70"/>
      <c r="AU195" s="70"/>
      <c r="AV195" s="70"/>
      <c r="AW195" s="70"/>
      <c r="AX195" s="70"/>
      <c r="AY195" s="70"/>
      <c r="AZ195" s="70"/>
      <c r="BA195" s="70"/>
      <c r="BB195" s="70"/>
      <c r="BC195" s="70"/>
      <c r="BD195" s="70"/>
      <c r="BE195" s="70"/>
      <c r="BF195" s="70"/>
      <c r="BG195" s="70"/>
      <c r="BH195" s="70"/>
      <c r="BI195" s="70"/>
      <c r="BJ195" s="70"/>
      <c r="BK195" s="70"/>
      <c r="BL195" s="70"/>
      <c r="BM195" s="70"/>
      <c r="BN195" s="70"/>
      <c r="BO195" s="70"/>
      <c r="BP195" s="70"/>
      <c r="BQ195" s="70"/>
      <c r="BR195" s="70"/>
      <c r="BS195" s="70"/>
      <c r="BT195" s="70"/>
      <c r="BU195" s="70"/>
      <c r="BV195" s="70"/>
      <c r="BW195" s="70"/>
      <c r="BX195" s="70"/>
      <c r="BY195" s="70"/>
      <c r="BZ195" s="70"/>
      <c r="CA195" s="70"/>
    </row>
    <row r="196" spans="1:79" s="84" customFormat="1">
      <c r="A196" s="67"/>
      <c r="B196" s="85"/>
      <c r="C196" s="86"/>
      <c r="D196" s="250"/>
      <c r="F196" s="70"/>
      <c r="G196" s="70"/>
      <c r="H196" s="70"/>
      <c r="I196" s="70"/>
      <c r="J196" s="70"/>
      <c r="K196" s="70"/>
      <c r="L196" s="70"/>
      <c r="M196" s="70"/>
      <c r="N196" s="70"/>
      <c r="O196" s="70"/>
      <c r="P196" s="70"/>
      <c r="Q196" s="70"/>
      <c r="R196" s="70"/>
      <c r="S196" s="70"/>
      <c r="T196" s="70"/>
      <c r="U196" s="70"/>
      <c r="V196" s="70"/>
      <c r="W196" s="70"/>
      <c r="X196" s="70"/>
      <c r="Y196" s="70"/>
      <c r="Z196" s="70"/>
      <c r="AA196" s="70"/>
      <c r="AB196" s="70"/>
      <c r="AC196" s="70"/>
      <c r="AD196" s="70"/>
      <c r="AE196" s="70"/>
      <c r="AF196" s="70"/>
      <c r="AG196" s="70"/>
      <c r="AH196" s="70"/>
      <c r="AI196" s="70"/>
      <c r="AJ196" s="70"/>
      <c r="AK196" s="70"/>
      <c r="AL196" s="70"/>
      <c r="AM196" s="70"/>
      <c r="AN196" s="70"/>
      <c r="AO196" s="70"/>
      <c r="AP196" s="70"/>
      <c r="AQ196" s="70"/>
      <c r="AR196" s="70"/>
      <c r="AS196" s="70"/>
      <c r="AT196" s="70"/>
      <c r="AU196" s="70"/>
      <c r="AV196" s="70"/>
      <c r="AW196" s="70"/>
      <c r="AX196" s="70"/>
      <c r="AY196" s="70"/>
      <c r="AZ196" s="70"/>
      <c r="BA196" s="70"/>
      <c r="BB196" s="70"/>
      <c r="BC196" s="70"/>
      <c r="BD196" s="70"/>
      <c r="BE196" s="70"/>
      <c r="BF196" s="70"/>
      <c r="BG196" s="70"/>
      <c r="BH196" s="70"/>
      <c r="BI196" s="70"/>
      <c r="BJ196" s="70"/>
      <c r="BK196" s="70"/>
      <c r="BL196" s="70"/>
      <c r="BM196" s="70"/>
      <c r="BN196" s="70"/>
      <c r="BO196" s="70"/>
      <c r="BP196" s="70"/>
      <c r="BQ196" s="70"/>
      <c r="BR196" s="70"/>
      <c r="BS196" s="70"/>
      <c r="BT196" s="70"/>
      <c r="BU196" s="70"/>
      <c r="BV196" s="70"/>
      <c r="BW196" s="70"/>
      <c r="BX196" s="70"/>
      <c r="BY196" s="70"/>
      <c r="BZ196" s="70"/>
      <c r="CA196" s="70"/>
    </row>
    <row r="197" spans="1:79" s="84" customFormat="1">
      <c r="A197" s="67"/>
      <c r="B197" s="85"/>
      <c r="C197" s="86"/>
      <c r="D197" s="250"/>
      <c r="F197" s="70"/>
      <c r="G197" s="70"/>
      <c r="H197" s="70"/>
      <c r="I197" s="70"/>
      <c r="J197" s="70"/>
      <c r="K197" s="70"/>
      <c r="L197" s="70"/>
      <c r="M197" s="70"/>
      <c r="N197" s="70"/>
      <c r="O197" s="70"/>
      <c r="P197" s="70"/>
      <c r="Q197" s="70"/>
      <c r="R197" s="70"/>
      <c r="S197" s="70"/>
      <c r="T197" s="70"/>
      <c r="U197" s="70"/>
      <c r="V197" s="70"/>
      <c r="W197" s="70"/>
      <c r="X197" s="70"/>
      <c r="Y197" s="70"/>
      <c r="Z197" s="70"/>
      <c r="AA197" s="70"/>
      <c r="AB197" s="70"/>
      <c r="AC197" s="70"/>
      <c r="AD197" s="70"/>
      <c r="AE197" s="70"/>
      <c r="AF197" s="70"/>
      <c r="AG197" s="70"/>
      <c r="AH197" s="70"/>
      <c r="AI197" s="70"/>
      <c r="AJ197" s="70"/>
      <c r="AK197" s="70"/>
      <c r="AL197" s="70"/>
      <c r="AM197" s="70"/>
      <c r="AN197" s="70"/>
      <c r="AO197" s="70"/>
      <c r="AP197" s="70"/>
      <c r="AQ197" s="70"/>
      <c r="AR197" s="70"/>
      <c r="AS197" s="70"/>
      <c r="AT197" s="70"/>
      <c r="AU197" s="70"/>
      <c r="AV197" s="70"/>
      <c r="AW197" s="70"/>
      <c r="AX197" s="70"/>
      <c r="AY197" s="70"/>
      <c r="AZ197" s="70"/>
      <c r="BA197" s="70"/>
      <c r="BB197" s="70"/>
      <c r="BC197" s="70"/>
      <c r="BD197" s="70"/>
      <c r="BE197" s="70"/>
      <c r="BF197" s="70"/>
      <c r="BG197" s="70"/>
      <c r="BH197" s="70"/>
      <c r="BI197" s="70"/>
      <c r="BJ197" s="70"/>
      <c r="BK197" s="70"/>
      <c r="BL197" s="70"/>
      <c r="BM197" s="70"/>
      <c r="BN197" s="70"/>
      <c r="BO197" s="70"/>
      <c r="BP197" s="70"/>
      <c r="BQ197" s="70"/>
      <c r="BR197" s="70"/>
      <c r="BS197" s="70"/>
      <c r="BT197" s="70"/>
      <c r="BU197" s="70"/>
      <c r="BV197" s="70"/>
      <c r="BW197" s="70"/>
      <c r="BX197" s="70"/>
      <c r="BY197" s="70"/>
      <c r="BZ197" s="70"/>
      <c r="CA197" s="70"/>
    </row>
    <row r="198" spans="1:79" s="84" customFormat="1">
      <c r="A198" s="67"/>
      <c r="B198" s="85"/>
      <c r="C198" s="86"/>
      <c r="D198" s="250"/>
      <c r="F198" s="70"/>
      <c r="G198" s="70"/>
      <c r="H198" s="70"/>
      <c r="I198" s="70"/>
      <c r="J198" s="70"/>
      <c r="K198" s="70"/>
      <c r="L198" s="70"/>
      <c r="M198" s="70"/>
      <c r="N198" s="70"/>
      <c r="O198" s="70"/>
      <c r="P198" s="70"/>
      <c r="Q198" s="70"/>
      <c r="R198" s="70"/>
      <c r="S198" s="70"/>
      <c r="T198" s="70"/>
      <c r="U198" s="70"/>
      <c r="V198" s="70"/>
      <c r="W198" s="70"/>
      <c r="X198" s="70"/>
      <c r="Y198" s="70"/>
      <c r="Z198" s="70"/>
      <c r="AA198" s="70"/>
      <c r="AB198" s="70"/>
      <c r="AC198" s="70"/>
      <c r="AD198" s="70"/>
      <c r="AE198" s="70"/>
      <c r="AF198" s="70"/>
      <c r="AG198" s="70"/>
      <c r="AH198" s="70"/>
      <c r="AI198" s="70"/>
      <c r="AJ198" s="70"/>
      <c r="AK198" s="70"/>
      <c r="AL198" s="70"/>
      <c r="AM198" s="70"/>
      <c r="AN198" s="70"/>
      <c r="AO198" s="70"/>
      <c r="AP198" s="70"/>
      <c r="AQ198" s="70"/>
      <c r="AR198" s="70"/>
      <c r="AS198" s="70"/>
      <c r="AT198" s="70"/>
      <c r="AU198" s="70"/>
      <c r="AV198" s="70"/>
      <c r="AW198" s="70"/>
      <c r="AX198" s="70"/>
      <c r="AY198" s="70"/>
      <c r="AZ198" s="70"/>
      <c r="BA198" s="70"/>
      <c r="BB198" s="70"/>
      <c r="BC198" s="70"/>
      <c r="BD198" s="70"/>
      <c r="BE198" s="70"/>
      <c r="BF198" s="70"/>
      <c r="BG198" s="70"/>
      <c r="BH198" s="70"/>
      <c r="BI198" s="70"/>
      <c r="BJ198" s="70"/>
      <c r="BK198" s="70"/>
      <c r="BL198" s="70"/>
      <c r="BM198" s="70"/>
      <c r="BN198" s="70"/>
      <c r="BO198" s="70"/>
      <c r="BP198" s="70"/>
      <c r="BQ198" s="70"/>
      <c r="BR198" s="70"/>
      <c r="BS198" s="70"/>
      <c r="BT198" s="70"/>
      <c r="BU198" s="70"/>
      <c r="BV198" s="70"/>
      <c r="BW198" s="70"/>
      <c r="BX198" s="70"/>
      <c r="BY198" s="70"/>
      <c r="BZ198" s="70"/>
      <c r="CA198" s="70"/>
    </row>
    <row r="199" spans="1:79" s="84" customFormat="1">
      <c r="A199" s="67"/>
      <c r="B199" s="85"/>
      <c r="C199" s="86"/>
      <c r="D199" s="250"/>
      <c r="F199" s="70"/>
      <c r="G199" s="70"/>
      <c r="H199" s="70"/>
      <c r="I199" s="70"/>
      <c r="J199" s="70"/>
      <c r="K199" s="70"/>
      <c r="L199" s="70"/>
      <c r="M199" s="70"/>
      <c r="N199" s="70"/>
      <c r="O199" s="70"/>
      <c r="P199" s="70"/>
      <c r="Q199" s="70"/>
      <c r="R199" s="70"/>
      <c r="S199" s="70"/>
      <c r="T199" s="70"/>
      <c r="U199" s="70"/>
      <c r="V199" s="70"/>
      <c r="W199" s="70"/>
      <c r="X199" s="70"/>
      <c r="Y199" s="70"/>
      <c r="Z199" s="70"/>
      <c r="AA199" s="70"/>
      <c r="AB199" s="70"/>
      <c r="AC199" s="70"/>
      <c r="AD199" s="70"/>
      <c r="AE199" s="70"/>
      <c r="AF199" s="70"/>
      <c r="AG199" s="70"/>
      <c r="AH199" s="70"/>
      <c r="AI199" s="70"/>
      <c r="AJ199" s="70"/>
      <c r="AK199" s="70"/>
      <c r="AL199" s="70"/>
      <c r="AM199" s="70"/>
      <c r="AN199" s="70"/>
      <c r="AO199" s="70"/>
      <c r="AP199" s="70"/>
      <c r="AQ199" s="70"/>
      <c r="AR199" s="70"/>
      <c r="AS199" s="70"/>
      <c r="AT199" s="70"/>
      <c r="AU199" s="70"/>
      <c r="AV199" s="70"/>
      <c r="AW199" s="70"/>
      <c r="AX199" s="70"/>
      <c r="AY199" s="70"/>
      <c r="AZ199" s="70"/>
      <c r="BA199" s="70"/>
      <c r="BB199" s="70"/>
      <c r="BC199" s="70"/>
      <c r="BD199" s="70"/>
      <c r="BE199" s="70"/>
      <c r="BF199" s="70"/>
      <c r="BG199" s="70"/>
      <c r="BH199" s="70"/>
      <c r="BI199" s="70"/>
      <c r="BJ199" s="70"/>
      <c r="BK199" s="70"/>
      <c r="BL199" s="70"/>
      <c r="BM199" s="70"/>
      <c r="BN199" s="70"/>
      <c r="BO199" s="70"/>
      <c r="BP199" s="70"/>
      <c r="BQ199" s="70"/>
      <c r="BR199" s="70"/>
      <c r="BS199" s="70"/>
      <c r="BT199" s="70"/>
      <c r="BU199" s="70"/>
      <c r="BV199" s="70"/>
      <c r="BW199" s="70"/>
      <c r="BX199" s="70"/>
      <c r="BY199" s="70"/>
      <c r="BZ199" s="70"/>
      <c r="CA199" s="70"/>
    </row>
    <row r="200" spans="1:79" s="84" customFormat="1">
      <c r="A200" s="67"/>
      <c r="B200" s="85"/>
      <c r="C200" s="86"/>
      <c r="D200" s="250"/>
      <c r="F200" s="70"/>
      <c r="G200" s="70"/>
      <c r="H200" s="70"/>
      <c r="I200" s="70"/>
      <c r="J200" s="70"/>
      <c r="K200" s="70"/>
      <c r="L200" s="70"/>
      <c r="M200" s="70"/>
      <c r="N200" s="70"/>
      <c r="O200" s="70"/>
      <c r="P200" s="70"/>
      <c r="Q200" s="70"/>
      <c r="R200" s="70"/>
      <c r="S200" s="70"/>
      <c r="T200" s="70"/>
      <c r="U200" s="70"/>
      <c r="V200" s="70"/>
      <c r="W200" s="70"/>
      <c r="X200" s="70"/>
      <c r="Y200" s="70"/>
      <c r="Z200" s="70"/>
      <c r="AA200" s="70"/>
      <c r="AB200" s="70"/>
      <c r="AC200" s="70"/>
      <c r="AD200" s="70"/>
      <c r="AE200" s="70"/>
      <c r="AF200" s="70"/>
      <c r="AG200" s="70"/>
      <c r="AH200" s="70"/>
      <c r="AI200" s="70"/>
      <c r="AJ200" s="70"/>
      <c r="AK200" s="70"/>
      <c r="AL200" s="70"/>
      <c r="AM200" s="70"/>
      <c r="AN200" s="70"/>
      <c r="AO200" s="70"/>
      <c r="AP200" s="70"/>
      <c r="AQ200" s="70"/>
      <c r="AR200" s="70"/>
      <c r="AS200" s="70"/>
      <c r="AT200" s="70"/>
      <c r="AU200" s="70"/>
      <c r="AV200" s="70"/>
      <c r="AW200" s="70"/>
      <c r="AX200" s="70"/>
      <c r="AY200" s="70"/>
      <c r="AZ200" s="70"/>
      <c r="BA200" s="70"/>
      <c r="BB200" s="70"/>
      <c r="BC200" s="70"/>
      <c r="BD200" s="70"/>
      <c r="BE200" s="70"/>
      <c r="BF200" s="70"/>
      <c r="BG200" s="70"/>
      <c r="BH200" s="70"/>
      <c r="BI200" s="70"/>
      <c r="BJ200" s="70"/>
      <c r="BK200" s="70"/>
      <c r="BL200" s="70"/>
      <c r="BM200" s="70"/>
      <c r="BN200" s="70"/>
      <c r="BO200" s="70"/>
      <c r="BP200" s="70"/>
      <c r="BQ200" s="70"/>
      <c r="BR200" s="70"/>
      <c r="BS200" s="70"/>
      <c r="BT200" s="70"/>
      <c r="BU200" s="70"/>
      <c r="BV200" s="70"/>
      <c r="BW200" s="70"/>
      <c r="BX200" s="70"/>
      <c r="BY200" s="70"/>
      <c r="BZ200" s="70"/>
      <c r="CA200" s="70"/>
    </row>
    <row r="201" spans="1:79" s="84" customFormat="1">
      <c r="A201" s="67"/>
      <c r="B201" s="85"/>
      <c r="C201" s="86"/>
      <c r="D201" s="250"/>
      <c r="F201" s="70"/>
      <c r="G201" s="70"/>
      <c r="H201" s="70"/>
      <c r="I201" s="70"/>
      <c r="J201" s="70"/>
      <c r="K201" s="70"/>
      <c r="L201" s="70"/>
      <c r="M201" s="70"/>
      <c r="N201" s="70"/>
      <c r="O201" s="70"/>
      <c r="P201" s="70"/>
      <c r="Q201" s="70"/>
      <c r="R201" s="70"/>
      <c r="S201" s="70"/>
      <c r="T201" s="70"/>
      <c r="U201" s="70"/>
      <c r="V201" s="70"/>
      <c r="W201" s="70"/>
      <c r="X201" s="70"/>
      <c r="Y201" s="70"/>
      <c r="Z201" s="70"/>
      <c r="AA201" s="70"/>
      <c r="AB201" s="70"/>
      <c r="AC201" s="70"/>
      <c r="AD201" s="70"/>
      <c r="AE201" s="70"/>
      <c r="AF201" s="70"/>
      <c r="AG201" s="70"/>
      <c r="AH201" s="70"/>
      <c r="AI201" s="70"/>
      <c r="AJ201" s="70"/>
      <c r="AK201" s="70"/>
      <c r="AL201" s="70"/>
      <c r="AM201" s="70"/>
      <c r="AN201" s="70"/>
      <c r="AO201" s="70"/>
      <c r="AP201" s="70"/>
      <c r="AQ201" s="70"/>
      <c r="AR201" s="70"/>
      <c r="AS201" s="70"/>
      <c r="AT201" s="70"/>
      <c r="AU201" s="70"/>
      <c r="AV201" s="70"/>
      <c r="AW201" s="70"/>
      <c r="AX201" s="70"/>
      <c r="AY201" s="70"/>
      <c r="AZ201" s="70"/>
      <c r="BA201" s="70"/>
      <c r="BB201" s="70"/>
      <c r="BC201" s="70"/>
      <c r="BD201" s="70"/>
      <c r="BE201" s="70"/>
      <c r="BF201" s="70"/>
      <c r="BG201" s="70"/>
      <c r="BH201" s="70"/>
      <c r="BI201" s="70"/>
      <c r="BJ201" s="70"/>
      <c r="BK201" s="70"/>
      <c r="BL201" s="70"/>
      <c r="BM201" s="70"/>
      <c r="BN201" s="70"/>
      <c r="BO201" s="70"/>
      <c r="BP201" s="70"/>
      <c r="BQ201" s="70"/>
      <c r="BR201" s="70"/>
      <c r="BS201" s="70"/>
      <c r="BT201" s="70"/>
      <c r="BU201" s="70"/>
      <c r="BV201" s="70"/>
      <c r="BW201" s="70"/>
      <c r="BX201" s="70"/>
      <c r="BY201" s="70"/>
      <c r="BZ201" s="70"/>
      <c r="CA201" s="70"/>
    </row>
    <row r="202" spans="1:79" s="84" customFormat="1">
      <c r="A202" s="67"/>
      <c r="B202" s="85"/>
      <c r="C202" s="86"/>
      <c r="D202" s="250"/>
      <c r="F202" s="70"/>
      <c r="G202" s="70"/>
      <c r="H202" s="70"/>
      <c r="I202" s="70"/>
      <c r="J202" s="70"/>
      <c r="K202" s="70"/>
      <c r="L202" s="70"/>
      <c r="M202" s="70"/>
      <c r="N202" s="70"/>
      <c r="O202" s="70"/>
      <c r="P202" s="70"/>
      <c r="Q202" s="70"/>
      <c r="R202" s="70"/>
      <c r="S202" s="70"/>
      <c r="T202" s="70"/>
      <c r="U202" s="70"/>
      <c r="V202" s="70"/>
      <c r="W202" s="70"/>
      <c r="X202" s="70"/>
      <c r="Y202" s="70"/>
      <c r="Z202" s="70"/>
      <c r="AA202" s="70"/>
      <c r="AB202" s="70"/>
      <c r="AC202" s="70"/>
      <c r="AD202" s="70"/>
      <c r="AE202" s="70"/>
      <c r="AF202" s="70"/>
      <c r="AG202" s="70"/>
      <c r="AH202" s="70"/>
      <c r="AI202" s="70"/>
      <c r="AJ202" s="70"/>
      <c r="AK202" s="70"/>
      <c r="AL202" s="70"/>
      <c r="AM202" s="70"/>
      <c r="AN202" s="70"/>
      <c r="AO202" s="70"/>
      <c r="AP202" s="70"/>
      <c r="AQ202" s="70"/>
      <c r="AR202" s="70"/>
      <c r="AS202" s="70"/>
      <c r="AT202" s="70"/>
      <c r="AU202" s="70"/>
      <c r="AV202" s="70"/>
      <c r="AW202" s="70"/>
      <c r="AX202" s="70"/>
      <c r="AY202" s="70"/>
      <c r="AZ202" s="70"/>
      <c r="BA202" s="70"/>
      <c r="BB202" s="70"/>
      <c r="BC202" s="70"/>
      <c r="BD202" s="70"/>
      <c r="BE202" s="70"/>
      <c r="BF202" s="70"/>
      <c r="BG202" s="70"/>
      <c r="BH202" s="70"/>
      <c r="BI202" s="70"/>
      <c r="BJ202" s="70"/>
      <c r="BK202" s="70"/>
      <c r="BL202" s="70"/>
      <c r="BM202" s="70"/>
      <c r="BN202" s="70"/>
      <c r="BO202" s="70"/>
      <c r="BP202" s="70"/>
      <c r="BQ202" s="70"/>
      <c r="BR202" s="70"/>
      <c r="BS202" s="70"/>
      <c r="BT202" s="70"/>
      <c r="BU202" s="70"/>
      <c r="BV202" s="70"/>
      <c r="BW202" s="70"/>
      <c r="BX202" s="70"/>
      <c r="BY202" s="70"/>
      <c r="BZ202" s="70"/>
      <c r="CA202" s="70"/>
    </row>
    <row r="203" spans="1:79" s="84" customFormat="1">
      <c r="A203" s="67"/>
      <c r="B203" s="85"/>
      <c r="C203" s="86"/>
      <c r="D203" s="250"/>
      <c r="F203" s="70"/>
      <c r="G203" s="70"/>
      <c r="H203" s="70"/>
      <c r="I203" s="70"/>
      <c r="J203" s="70"/>
      <c r="K203" s="70"/>
      <c r="L203" s="70"/>
      <c r="M203" s="70"/>
      <c r="N203" s="70"/>
      <c r="O203" s="70"/>
      <c r="P203" s="70"/>
      <c r="Q203" s="70"/>
      <c r="R203" s="70"/>
      <c r="S203" s="70"/>
      <c r="T203" s="70"/>
      <c r="U203" s="70"/>
      <c r="V203" s="70"/>
      <c r="W203" s="70"/>
      <c r="X203" s="70"/>
      <c r="Y203" s="70"/>
      <c r="Z203" s="70"/>
      <c r="AA203" s="70"/>
      <c r="AB203" s="70"/>
      <c r="AC203" s="70"/>
      <c r="AD203" s="70"/>
      <c r="AE203" s="70"/>
      <c r="AF203" s="70"/>
      <c r="AG203" s="70"/>
      <c r="AH203" s="70"/>
      <c r="AI203" s="70"/>
      <c r="AJ203" s="70"/>
      <c r="AK203" s="70"/>
      <c r="AL203" s="70"/>
      <c r="AM203" s="70"/>
      <c r="AN203" s="70"/>
      <c r="AO203" s="70"/>
      <c r="AP203" s="70"/>
      <c r="AQ203" s="70"/>
      <c r="AR203" s="70"/>
      <c r="AS203" s="70"/>
      <c r="AT203" s="70"/>
      <c r="AU203" s="70"/>
      <c r="AV203" s="70"/>
      <c r="AW203" s="70"/>
      <c r="AX203" s="70"/>
      <c r="AY203" s="70"/>
      <c r="AZ203" s="70"/>
      <c r="BA203" s="70"/>
      <c r="BB203" s="70"/>
      <c r="BC203" s="70"/>
      <c r="BD203" s="70"/>
      <c r="BE203" s="70"/>
      <c r="BF203" s="70"/>
      <c r="BG203" s="70"/>
      <c r="BH203" s="70"/>
      <c r="BI203" s="70"/>
      <c r="BJ203" s="70"/>
      <c r="BK203" s="70"/>
      <c r="BL203" s="70"/>
      <c r="BM203" s="70"/>
      <c r="BN203" s="70"/>
      <c r="BO203" s="70"/>
      <c r="BP203" s="70"/>
      <c r="BQ203" s="70"/>
      <c r="BR203" s="70"/>
      <c r="BS203" s="70"/>
      <c r="BT203" s="70"/>
      <c r="BU203" s="70"/>
      <c r="BV203" s="70"/>
      <c r="BW203" s="70"/>
      <c r="BX203" s="70"/>
      <c r="BY203" s="70"/>
      <c r="BZ203" s="70"/>
      <c r="CA203" s="70"/>
    </row>
    <row r="204" spans="1:79"/>
    <row r="205" spans="1:79"/>
    <row r="206" spans="1:79"/>
    <row r="207" spans="1:79"/>
    <row r="208" spans="1:79"/>
    <row r="209" spans="2:79"/>
    <row r="210" spans="2:79"/>
    <row r="211" spans="2:79"/>
    <row r="212" spans="2:79"/>
    <row r="213" spans="2:79"/>
    <row r="214" spans="2:79"/>
    <row r="215" spans="2:79"/>
    <row r="216" spans="2:79"/>
    <row r="217" spans="2:79" s="67" customFormat="1">
      <c r="B217" s="85"/>
      <c r="C217" s="86"/>
      <c r="D217" s="83"/>
      <c r="E217" s="84"/>
      <c r="F217" s="70"/>
      <c r="G217" s="70"/>
      <c r="H217" s="70"/>
      <c r="I217" s="70"/>
      <c r="J217" s="70"/>
      <c r="K217" s="70"/>
      <c r="L217" s="70"/>
      <c r="M217" s="70"/>
      <c r="N217" s="70"/>
      <c r="O217" s="70"/>
      <c r="P217" s="70"/>
      <c r="Q217" s="70"/>
      <c r="R217" s="70"/>
      <c r="S217" s="70"/>
      <c r="T217" s="70"/>
      <c r="U217" s="70"/>
      <c r="V217" s="70"/>
      <c r="W217" s="70"/>
      <c r="X217" s="70"/>
      <c r="Y217" s="70"/>
      <c r="Z217" s="70"/>
      <c r="AA217" s="70"/>
      <c r="AB217" s="70"/>
      <c r="AC217" s="70"/>
      <c r="AD217" s="70"/>
      <c r="AE217" s="70"/>
      <c r="AF217" s="70"/>
      <c r="AG217" s="70"/>
      <c r="AH217" s="70"/>
      <c r="AI217" s="70"/>
      <c r="AJ217" s="70"/>
      <c r="AK217" s="70"/>
      <c r="AL217" s="70"/>
      <c r="AM217" s="70"/>
      <c r="AN217" s="70"/>
      <c r="AO217" s="70"/>
      <c r="AP217" s="70"/>
      <c r="AQ217" s="70"/>
      <c r="AR217" s="70"/>
      <c r="AS217" s="70"/>
      <c r="AT217" s="70"/>
      <c r="AU217" s="70"/>
      <c r="AV217" s="70"/>
      <c r="AW217" s="70"/>
      <c r="AX217" s="70"/>
      <c r="AY217" s="70"/>
      <c r="AZ217" s="70"/>
      <c r="BA217" s="70"/>
      <c r="BB217" s="70"/>
      <c r="BC217" s="70"/>
      <c r="BD217" s="70"/>
      <c r="BE217" s="70"/>
      <c r="BF217" s="70"/>
      <c r="BG217" s="70"/>
      <c r="BH217" s="70"/>
      <c r="BI217" s="70"/>
      <c r="BJ217" s="70"/>
      <c r="BK217" s="70"/>
      <c r="BL217" s="70"/>
      <c r="BM217" s="70"/>
      <c r="BN217" s="70"/>
      <c r="BO217" s="70"/>
      <c r="BP217" s="70"/>
      <c r="BQ217" s="70"/>
      <c r="BR217" s="70"/>
      <c r="BS217" s="70"/>
      <c r="BT217" s="70"/>
      <c r="BU217" s="70"/>
      <c r="BV217" s="70"/>
      <c r="BW217" s="70"/>
      <c r="BX217" s="70"/>
      <c r="BY217" s="70"/>
      <c r="BZ217" s="70"/>
      <c r="CA217" s="70"/>
    </row>
    <row r="218" spans="2:79" s="67" customFormat="1">
      <c r="B218" s="85"/>
      <c r="C218" s="86"/>
      <c r="D218" s="83"/>
      <c r="E218" s="84"/>
      <c r="F218" s="70"/>
      <c r="G218" s="70"/>
      <c r="H218" s="70"/>
      <c r="I218" s="70"/>
      <c r="J218" s="70"/>
      <c r="K218" s="70"/>
      <c r="L218" s="70"/>
      <c r="M218" s="70"/>
      <c r="N218" s="70"/>
      <c r="O218" s="70"/>
      <c r="P218" s="70"/>
      <c r="Q218" s="70"/>
      <c r="R218" s="70"/>
      <c r="S218" s="70"/>
      <c r="T218" s="70"/>
      <c r="U218" s="70"/>
      <c r="V218" s="70"/>
      <c r="W218" s="70"/>
      <c r="X218" s="70"/>
      <c r="Y218" s="70"/>
      <c r="Z218" s="70"/>
      <c r="AA218" s="70"/>
      <c r="AB218" s="70"/>
      <c r="AC218" s="70"/>
      <c r="AD218" s="70"/>
      <c r="AE218" s="70"/>
      <c r="AF218" s="70"/>
      <c r="AG218" s="70"/>
      <c r="AH218" s="70"/>
      <c r="AI218" s="70"/>
      <c r="AJ218" s="70"/>
      <c r="AK218" s="70"/>
      <c r="AL218" s="70"/>
      <c r="AM218" s="70"/>
      <c r="AN218" s="70"/>
      <c r="AO218" s="70"/>
      <c r="AP218" s="70"/>
      <c r="AQ218" s="70"/>
      <c r="AR218" s="70"/>
      <c r="AS218" s="70"/>
      <c r="AT218" s="70"/>
      <c r="AU218" s="70"/>
      <c r="AV218" s="70"/>
      <c r="AW218" s="70"/>
      <c r="AX218" s="70"/>
      <c r="AY218" s="70"/>
      <c r="AZ218" s="70"/>
      <c r="BA218" s="70"/>
      <c r="BB218" s="70"/>
      <c r="BC218" s="70"/>
      <c r="BD218" s="70"/>
      <c r="BE218" s="70"/>
      <c r="BF218" s="70"/>
      <c r="BG218" s="70"/>
      <c r="BH218" s="70"/>
      <c r="BI218" s="70"/>
      <c r="BJ218" s="70"/>
      <c r="BK218" s="70"/>
      <c r="BL218" s="70"/>
      <c r="BM218" s="70"/>
      <c r="BN218" s="70"/>
      <c r="BO218" s="70"/>
      <c r="BP218" s="70"/>
      <c r="BQ218" s="70"/>
      <c r="BR218" s="70"/>
      <c r="BS218" s="70"/>
      <c r="BT218" s="70"/>
      <c r="BU218" s="70"/>
      <c r="BV218" s="70"/>
      <c r="BW218" s="70"/>
      <c r="BX218" s="70"/>
      <c r="BY218" s="70"/>
      <c r="BZ218" s="70"/>
      <c r="CA218" s="70"/>
    </row>
    <row r="219" spans="2:79" s="67" customFormat="1">
      <c r="B219" s="85"/>
      <c r="C219" s="86"/>
      <c r="D219" s="83"/>
      <c r="E219" s="84"/>
      <c r="F219" s="70"/>
      <c r="G219" s="70"/>
      <c r="H219" s="70"/>
      <c r="I219" s="70"/>
      <c r="J219" s="70"/>
      <c r="K219" s="70"/>
      <c r="L219" s="70"/>
      <c r="M219" s="70"/>
      <c r="N219" s="70"/>
      <c r="O219" s="70"/>
      <c r="P219" s="70"/>
      <c r="Q219" s="70"/>
      <c r="R219" s="70"/>
      <c r="S219" s="70"/>
      <c r="T219" s="70"/>
      <c r="U219" s="70"/>
      <c r="V219" s="70"/>
      <c r="W219" s="70"/>
      <c r="X219" s="70"/>
      <c r="Y219" s="70"/>
      <c r="Z219" s="70"/>
      <c r="AA219" s="70"/>
      <c r="AB219" s="70"/>
      <c r="AC219" s="70"/>
      <c r="AD219" s="70"/>
      <c r="AE219" s="70"/>
      <c r="AF219" s="70"/>
      <c r="AG219" s="70"/>
      <c r="AH219" s="70"/>
      <c r="AI219" s="70"/>
      <c r="AJ219" s="70"/>
      <c r="AK219" s="70"/>
      <c r="AL219" s="70"/>
      <c r="AM219" s="70"/>
      <c r="AN219" s="70"/>
      <c r="AO219" s="70"/>
      <c r="AP219" s="70"/>
      <c r="AQ219" s="70"/>
      <c r="AR219" s="70"/>
      <c r="AS219" s="70"/>
      <c r="AT219" s="70"/>
      <c r="AU219" s="70"/>
      <c r="AV219" s="70"/>
      <c r="AW219" s="70"/>
      <c r="AX219" s="70"/>
      <c r="AY219" s="70"/>
      <c r="AZ219" s="70"/>
      <c r="BA219" s="70"/>
      <c r="BB219" s="70"/>
      <c r="BC219" s="70"/>
      <c r="BD219" s="70"/>
      <c r="BE219" s="70"/>
      <c r="BF219" s="70"/>
      <c r="BG219" s="70"/>
      <c r="BH219" s="70"/>
      <c r="BI219" s="70"/>
      <c r="BJ219" s="70"/>
      <c r="BK219" s="70"/>
      <c r="BL219" s="70"/>
      <c r="BM219" s="70"/>
      <c r="BN219" s="70"/>
      <c r="BO219" s="70"/>
      <c r="BP219" s="70"/>
      <c r="BQ219" s="70"/>
      <c r="BR219" s="70"/>
      <c r="BS219" s="70"/>
      <c r="BT219" s="70"/>
      <c r="BU219" s="70"/>
      <c r="BV219" s="70"/>
      <c r="BW219" s="70"/>
      <c r="BX219" s="70"/>
      <c r="BY219" s="70"/>
      <c r="BZ219" s="70"/>
      <c r="CA219" s="70"/>
    </row>
    <row r="220" spans="2:79" s="67" customFormat="1">
      <c r="B220" s="85"/>
      <c r="C220" s="86"/>
      <c r="D220" s="83"/>
      <c r="E220" s="84"/>
      <c r="F220" s="70"/>
      <c r="G220" s="70"/>
      <c r="H220" s="70"/>
      <c r="I220" s="70"/>
      <c r="J220" s="70"/>
      <c r="K220" s="70"/>
      <c r="L220" s="70"/>
      <c r="M220" s="70"/>
      <c r="N220" s="70"/>
      <c r="O220" s="70"/>
      <c r="P220" s="70"/>
      <c r="Q220" s="70"/>
      <c r="R220" s="70"/>
      <c r="S220" s="70"/>
      <c r="T220" s="70"/>
      <c r="U220" s="70"/>
      <c r="V220" s="70"/>
      <c r="W220" s="70"/>
      <c r="X220" s="70"/>
      <c r="Y220" s="70"/>
      <c r="Z220" s="70"/>
      <c r="AA220" s="70"/>
      <c r="AB220" s="70"/>
      <c r="AC220" s="70"/>
      <c r="AD220" s="70"/>
      <c r="AE220" s="70"/>
      <c r="AF220" s="70"/>
      <c r="AG220" s="70"/>
      <c r="AH220" s="70"/>
      <c r="AI220" s="70"/>
      <c r="AJ220" s="70"/>
      <c r="AK220" s="70"/>
      <c r="AL220" s="70"/>
      <c r="AM220" s="70"/>
      <c r="AN220" s="70"/>
      <c r="AO220" s="70"/>
      <c r="AP220" s="70"/>
      <c r="AQ220" s="70"/>
      <c r="AR220" s="70"/>
      <c r="AS220" s="70"/>
      <c r="AT220" s="70"/>
      <c r="AU220" s="70"/>
      <c r="AV220" s="70"/>
      <c r="AW220" s="70"/>
      <c r="AX220" s="70"/>
      <c r="AY220" s="70"/>
      <c r="AZ220" s="70"/>
      <c r="BA220" s="70"/>
      <c r="BB220" s="70"/>
      <c r="BC220" s="70"/>
      <c r="BD220" s="70"/>
      <c r="BE220" s="70"/>
      <c r="BF220" s="70"/>
      <c r="BG220" s="70"/>
      <c r="BH220" s="70"/>
      <c r="BI220" s="70"/>
      <c r="BJ220" s="70"/>
      <c r="BK220" s="70"/>
      <c r="BL220" s="70"/>
      <c r="BM220" s="70"/>
      <c r="BN220" s="70"/>
      <c r="BO220" s="70"/>
      <c r="BP220" s="70"/>
      <c r="BQ220" s="70"/>
      <c r="BR220" s="70"/>
      <c r="BS220" s="70"/>
      <c r="BT220" s="70"/>
      <c r="BU220" s="70"/>
      <c r="BV220" s="70"/>
      <c r="BW220" s="70"/>
      <c r="BX220" s="70"/>
      <c r="BY220" s="70"/>
      <c r="BZ220" s="70"/>
      <c r="CA220" s="70"/>
    </row>
    <row r="221" spans="2:79" s="67" customFormat="1">
      <c r="B221" s="85"/>
      <c r="C221" s="86"/>
      <c r="D221" s="83"/>
      <c r="E221" s="84"/>
      <c r="F221" s="70"/>
      <c r="G221" s="70"/>
      <c r="H221" s="70"/>
      <c r="I221" s="70"/>
      <c r="J221" s="70"/>
      <c r="K221" s="70"/>
      <c r="L221" s="70"/>
      <c r="M221" s="70"/>
      <c r="N221" s="70"/>
      <c r="O221" s="70"/>
      <c r="P221" s="70"/>
      <c r="Q221" s="70"/>
      <c r="R221" s="70"/>
      <c r="S221" s="70"/>
      <c r="T221" s="70"/>
      <c r="U221" s="70"/>
      <c r="V221" s="70"/>
      <c r="W221" s="70"/>
      <c r="X221" s="70"/>
      <c r="Y221" s="70"/>
      <c r="Z221" s="70"/>
      <c r="AA221" s="70"/>
      <c r="AB221" s="70"/>
      <c r="AC221" s="70"/>
      <c r="AD221" s="70"/>
      <c r="AE221" s="70"/>
      <c r="AF221" s="70"/>
      <c r="AG221" s="70"/>
      <c r="AH221" s="70"/>
      <c r="AI221" s="70"/>
      <c r="AJ221" s="70"/>
      <c r="AK221" s="70"/>
      <c r="AL221" s="70"/>
      <c r="AM221" s="70"/>
      <c r="AN221" s="70"/>
      <c r="AO221" s="70"/>
      <c r="AP221" s="70"/>
      <c r="AQ221" s="70"/>
      <c r="AR221" s="70"/>
      <c r="AS221" s="70"/>
      <c r="AT221" s="70"/>
      <c r="AU221" s="70"/>
      <c r="AV221" s="70"/>
      <c r="AW221" s="70"/>
      <c r="AX221" s="70"/>
      <c r="AY221" s="70"/>
      <c r="AZ221" s="70"/>
      <c r="BA221" s="70"/>
      <c r="BB221" s="70"/>
      <c r="BC221" s="70"/>
      <c r="BD221" s="70"/>
      <c r="BE221" s="70"/>
      <c r="BF221" s="70"/>
      <c r="BG221" s="70"/>
      <c r="BH221" s="70"/>
      <c r="BI221" s="70"/>
      <c r="BJ221" s="70"/>
      <c r="BK221" s="70"/>
      <c r="BL221" s="70"/>
      <c r="BM221" s="70"/>
      <c r="BN221" s="70"/>
      <c r="BO221" s="70"/>
      <c r="BP221" s="70"/>
      <c r="BQ221" s="70"/>
      <c r="BR221" s="70"/>
      <c r="BS221" s="70"/>
      <c r="BT221" s="70"/>
      <c r="BU221" s="70"/>
      <c r="BV221" s="70"/>
      <c r="BW221" s="70"/>
      <c r="BX221" s="70"/>
      <c r="BY221" s="70"/>
      <c r="BZ221" s="70"/>
      <c r="CA221" s="70"/>
    </row>
    <row r="222" spans="2:79" s="67" customFormat="1">
      <c r="B222" s="85"/>
      <c r="C222" s="86"/>
      <c r="D222" s="83"/>
      <c r="E222" s="84"/>
      <c r="F222" s="70"/>
      <c r="G222" s="70"/>
      <c r="H222" s="70"/>
      <c r="I222" s="70"/>
      <c r="J222" s="70"/>
      <c r="K222" s="70"/>
      <c r="L222" s="70"/>
      <c r="M222" s="70"/>
      <c r="N222" s="70"/>
      <c r="O222" s="70"/>
      <c r="P222" s="70"/>
      <c r="Q222" s="70"/>
      <c r="R222" s="70"/>
      <c r="S222" s="70"/>
      <c r="T222" s="70"/>
      <c r="U222" s="70"/>
      <c r="V222" s="70"/>
      <c r="W222" s="70"/>
      <c r="X222" s="70"/>
      <c r="Y222" s="70"/>
      <c r="Z222" s="70"/>
      <c r="AA222" s="70"/>
      <c r="AB222" s="70"/>
      <c r="AC222" s="70"/>
      <c r="AD222" s="70"/>
      <c r="AE222" s="70"/>
      <c r="AF222" s="70"/>
      <c r="AG222" s="70"/>
      <c r="AH222" s="70"/>
      <c r="AI222" s="70"/>
      <c r="AJ222" s="70"/>
      <c r="AK222" s="70"/>
      <c r="AL222" s="70"/>
      <c r="AM222" s="70"/>
      <c r="AN222" s="70"/>
      <c r="AO222" s="70"/>
      <c r="AP222" s="70"/>
      <c r="AQ222" s="70"/>
      <c r="AR222" s="70"/>
      <c r="AS222" s="70"/>
      <c r="AT222" s="70"/>
      <c r="AU222" s="70"/>
      <c r="AV222" s="70"/>
      <c r="AW222" s="70"/>
      <c r="AX222" s="70"/>
      <c r="AY222" s="70"/>
      <c r="AZ222" s="70"/>
      <c r="BA222" s="70"/>
      <c r="BB222" s="70"/>
      <c r="BC222" s="70"/>
      <c r="BD222" s="70"/>
      <c r="BE222" s="70"/>
      <c r="BF222" s="70"/>
      <c r="BG222" s="70"/>
      <c r="BH222" s="70"/>
      <c r="BI222" s="70"/>
      <c r="BJ222" s="70"/>
      <c r="BK222" s="70"/>
      <c r="BL222" s="70"/>
      <c r="BM222" s="70"/>
      <c r="BN222" s="70"/>
      <c r="BO222" s="70"/>
      <c r="BP222" s="70"/>
      <c r="BQ222" s="70"/>
      <c r="BR222" s="70"/>
      <c r="BS222" s="70"/>
      <c r="BT222" s="70"/>
      <c r="BU222" s="70"/>
      <c r="BV222" s="70"/>
      <c r="BW222" s="70"/>
      <c r="BX222" s="70"/>
      <c r="BY222" s="70"/>
      <c r="BZ222" s="70"/>
      <c r="CA222" s="70"/>
    </row>
    <row r="223" spans="2:79" s="67" customFormat="1">
      <c r="B223" s="85"/>
      <c r="C223" s="86"/>
      <c r="D223" s="83"/>
      <c r="E223" s="84"/>
      <c r="F223" s="70"/>
      <c r="G223" s="70"/>
      <c r="H223" s="70"/>
      <c r="I223" s="70"/>
      <c r="J223" s="70"/>
      <c r="K223" s="70"/>
      <c r="L223" s="70"/>
      <c r="M223" s="70"/>
      <c r="N223" s="70"/>
      <c r="O223" s="70"/>
      <c r="P223" s="70"/>
      <c r="Q223" s="70"/>
      <c r="R223" s="70"/>
      <c r="S223" s="70"/>
      <c r="T223" s="70"/>
      <c r="U223" s="70"/>
      <c r="V223" s="70"/>
      <c r="W223" s="70"/>
      <c r="X223" s="70"/>
      <c r="Y223" s="70"/>
      <c r="Z223" s="70"/>
      <c r="AA223" s="70"/>
      <c r="AB223" s="70"/>
      <c r="AC223" s="70"/>
      <c r="AD223" s="70"/>
      <c r="AE223" s="70"/>
      <c r="AF223" s="70"/>
      <c r="AG223" s="70"/>
      <c r="AH223" s="70"/>
      <c r="AI223" s="70"/>
      <c r="AJ223" s="70"/>
      <c r="AK223" s="70"/>
      <c r="AL223" s="70"/>
      <c r="AM223" s="70"/>
      <c r="AN223" s="70"/>
      <c r="AO223" s="70"/>
      <c r="AP223" s="70"/>
      <c r="AQ223" s="70"/>
      <c r="AR223" s="70"/>
      <c r="AS223" s="70"/>
      <c r="AT223" s="70"/>
      <c r="AU223" s="70"/>
      <c r="AV223" s="70"/>
      <c r="AW223" s="70"/>
      <c r="AX223" s="70"/>
      <c r="AY223" s="70"/>
      <c r="AZ223" s="70"/>
      <c r="BA223" s="70"/>
      <c r="BB223" s="70"/>
      <c r="BC223" s="70"/>
      <c r="BD223" s="70"/>
      <c r="BE223" s="70"/>
      <c r="BF223" s="70"/>
      <c r="BG223" s="70"/>
      <c r="BH223" s="70"/>
      <c r="BI223" s="70"/>
      <c r="BJ223" s="70"/>
      <c r="BK223" s="70"/>
      <c r="BL223" s="70"/>
      <c r="BM223" s="70"/>
      <c r="BN223" s="70"/>
      <c r="BO223" s="70"/>
      <c r="BP223" s="70"/>
      <c r="BQ223" s="70"/>
      <c r="BR223" s="70"/>
      <c r="BS223" s="70"/>
      <c r="BT223" s="70"/>
      <c r="BU223" s="70"/>
      <c r="BV223" s="70"/>
      <c r="BW223" s="70"/>
      <c r="BX223" s="70"/>
      <c r="BY223" s="70"/>
      <c r="BZ223" s="70"/>
      <c r="CA223" s="70"/>
    </row>
    <row r="224" spans="2:79" s="67" customFormat="1">
      <c r="B224" s="85"/>
      <c r="C224" s="86"/>
      <c r="D224" s="83"/>
      <c r="E224" s="84"/>
      <c r="F224" s="70"/>
      <c r="G224" s="70"/>
      <c r="H224" s="70"/>
      <c r="I224" s="70"/>
      <c r="J224" s="70"/>
      <c r="K224" s="70"/>
      <c r="L224" s="70"/>
      <c r="M224" s="70"/>
      <c r="N224" s="70"/>
      <c r="O224" s="70"/>
      <c r="P224" s="70"/>
      <c r="Q224" s="70"/>
      <c r="R224" s="70"/>
      <c r="S224" s="70"/>
      <c r="T224" s="70"/>
      <c r="U224" s="70"/>
      <c r="V224" s="70"/>
      <c r="W224" s="70"/>
      <c r="X224" s="70"/>
      <c r="Y224" s="70"/>
      <c r="Z224" s="70"/>
      <c r="AA224" s="70"/>
      <c r="AB224" s="70"/>
      <c r="AC224" s="70"/>
      <c r="AD224" s="70"/>
      <c r="AE224" s="70"/>
      <c r="AF224" s="70"/>
      <c r="AG224" s="70"/>
      <c r="AH224" s="70"/>
      <c r="AI224" s="70"/>
      <c r="AJ224" s="70"/>
      <c r="AK224" s="70"/>
      <c r="AL224" s="70"/>
      <c r="AM224" s="70"/>
      <c r="AN224" s="70"/>
      <c r="AO224" s="70"/>
      <c r="AP224" s="70"/>
      <c r="AQ224" s="70"/>
      <c r="AR224" s="70"/>
      <c r="AS224" s="70"/>
      <c r="AT224" s="70"/>
      <c r="AU224" s="70"/>
      <c r="AV224" s="70"/>
      <c r="AW224" s="70"/>
      <c r="AX224" s="70"/>
      <c r="AY224" s="70"/>
      <c r="AZ224" s="70"/>
      <c r="BA224" s="70"/>
      <c r="BB224" s="70"/>
      <c r="BC224" s="70"/>
      <c r="BD224" s="70"/>
      <c r="BE224" s="70"/>
      <c r="BF224" s="70"/>
      <c r="BG224" s="70"/>
      <c r="BH224" s="70"/>
      <c r="BI224" s="70"/>
      <c r="BJ224" s="70"/>
      <c r="BK224" s="70"/>
      <c r="BL224" s="70"/>
      <c r="BM224" s="70"/>
      <c r="BN224" s="70"/>
      <c r="BO224" s="70"/>
      <c r="BP224" s="70"/>
      <c r="BQ224" s="70"/>
      <c r="BR224" s="70"/>
      <c r="BS224" s="70"/>
      <c r="BT224" s="70"/>
      <c r="BU224" s="70"/>
      <c r="BV224" s="70"/>
      <c r="BW224" s="70"/>
      <c r="BX224" s="70"/>
      <c r="BY224" s="70"/>
      <c r="BZ224" s="70"/>
      <c r="CA224" s="70"/>
    </row>
    <row r="225" spans="2:79" s="67" customFormat="1">
      <c r="B225" s="85"/>
      <c r="C225" s="86"/>
      <c r="D225" s="83"/>
      <c r="E225" s="84"/>
      <c r="F225" s="70"/>
      <c r="G225" s="70"/>
      <c r="H225" s="70"/>
      <c r="I225" s="70"/>
      <c r="J225" s="70"/>
      <c r="K225" s="70"/>
      <c r="L225" s="70"/>
      <c r="M225" s="70"/>
      <c r="N225" s="70"/>
      <c r="O225" s="70"/>
      <c r="P225" s="70"/>
      <c r="Q225" s="70"/>
      <c r="R225" s="70"/>
      <c r="S225" s="70"/>
      <c r="T225" s="70"/>
      <c r="U225" s="70"/>
      <c r="V225" s="70"/>
      <c r="W225" s="70"/>
      <c r="X225" s="70"/>
      <c r="Y225" s="70"/>
      <c r="Z225" s="70"/>
      <c r="AA225" s="70"/>
      <c r="AB225" s="70"/>
      <c r="AC225" s="70"/>
      <c r="AD225" s="70"/>
      <c r="AE225" s="70"/>
      <c r="AF225" s="70"/>
      <c r="AG225" s="70"/>
      <c r="AH225" s="70"/>
      <c r="AI225" s="70"/>
      <c r="AJ225" s="70"/>
      <c r="AK225" s="70"/>
      <c r="AL225" s="70"/>
      <c r="AM225" s="70"/>
      <c r="AN225" s="70"/>
      <c r="AO225" s="70"/>
      <c r="AP225" s="70"/>
      <c r="AQ225" s="70"/>
      <c r="AR225" s="70"/>
      <c r="AS225" s="70"/>
      <c r="AT225" s="70"/>
      <c r="AU225" s="70"/>
      <c r="AV225" s="70"/>
      <c r="AW225" s="70"/>
      <c r="AX225" s="70"/>
      <c r="AY225" s="70"/>
      <c r="AZ225" s="70"/>
      <c r="BA225" s="70"/>
      <c r="BB225" s="70"/>
      <c r="BC225" s="70"/>
      <c r="BD225" s="70"/>
      <c r="BE225" s="70"/>
      <c r="BF225" s="70"/>
      <c r="BG225" s="70"/>
      <c r="BH225" s="70"/>
      <c r="BI225" s="70"/>
      <c r="BJ225" s="70"/>
      <c r="BK225" s="70"/>
      <c r="BL225" s="70"/>
      <c r="BM225" s="70"/>
      <c r="BN225" s="70"/>
      <c r="BO225" s="70"/>
      <c r="BP225" s="70"/>
      <c r="BQ225" s="70"/>
      <c r="BR225" s="70"/>
      <c r="BS225" s="70"/>
      <c r="BT225" s="70"/>
      <c r="BU225" s="70"/>
      <c r="BV225" s="70"/>
      <c r="BW225" s="70"/>
      <c r="BX225" s="70"/>
      <c r="BY225" s="70"/>
      <c r="BZ225" s="70"/>
      <c r="CA225" s="70"/>
    </row>
    <row r="226" spans="2:79" s="67" customFormat="1">
      <c r="B226" s="85"/>
      <c r="C226" s="86"/>
      <c r="D226" s="83"/>
      <c r="E226" s="84"/>
      <c r="F226" s="70"/>
      <c r="G226" s="70"/>
      <c r="H226" s="70"/>
      <c r="I226" s="70"/>
      <c r="J226" s="70"/>
      <c r="K226" s="70"/>
      <c r="L226" s="70"/>
      <c r="M226" s="70"/>
      <c r="N226" s="70"/>
      <c r="O226" s="70"/>
      <c r="P226" s="70"/>
      <c r="Q226" s="70"/>
      <c r="R226" s="70"/>
      <c r="S226" s="70"/>
      <c r="T226" s="70"/>
      <c r="U226" s="70"/>
      <c r="V226" s="70"/>
      <c r="W226" s="70"/>
      <c r="X226" s="70"/>
      <c r="Y226" s="70"/>
      <c r="Z226" s="70"/>
      <c r="AA226" s="70"/>
      <c r="AB226" s="70"/>
      <c r="AC226" s="70"/>
      <c r="AD226" s="70"/>
      <c r="AE226" s="70"/>
      <c r="AF226" s="70"/>
      <c r="AG226" s="70"/>
      <c r="AH226" s="70"/>
      <c r="AI226" s="70"/>
      <c r="AJ226" s="70"/>
      <c r="AK226" s="70"/>
      <c r="AL226" s="70"/>
      <c r="AM226" s="70"/>
      <c r="AN226" s="70"/>
      <c r="AO226" s="70"/>
      <c r="AP226" s="70"/>
      <c r="AQ226" s="70"/>
      <c r="AR226" s="70"/>
      <c r="AS226" s="70"/>
      <c r="AT226" s="70"/>
      <c r="AU226" s="70"/>
      <c r="AV226" s="70"/>
      <c r="AW226" s="70"/>
      <c r="AX226" s="70"/>
      <c r="AY226" s="70"/>
      <c r="AZ226" s="70"/>
      <c r="BA226" s="70"/>
      <c r="BB226" s="70"/>
      <c r="BC226" s="70"/>
      <c r="BD226" s="70"/>
      <c r="BE226" s="70"/>
      <c r="BF226" s="70"/>
      <c r="BG226" s="70"/>
      <c r="BH226" s="70"/>
      <c r="BI226" s="70"/>
      <c r="BJ226" s="70"/>
      <c r="BK226" s="70"/>
      <c r="BL226" s="70"/>
      <c r="BM226" s="70"/>
      <c r="BN226" s="70"/>
      <c r="BO226" s="70"/>
      <c r="BP226" s="70"/>
      <c r="BQ226" s="70"/>
      <c r="BR226" s="70"/>
      <c r="BS226" s="70"/>
      <c r="BT226" s="70"/>
      <c r="BU226" s="70"/>
      <c r="BV226" s="70"/>
      <c r="BW226" s="70"/>
      <c r="BX226" s="70"/>
      <c r="BY226" s="70"/>
      <c r="BZ226" s="70"/>
      <c r="CA226" s="70"/>
    </row>
    <row r="227" spans="2:79" s="67" customFormat="1">
      <c r="B227" s="85"/>
      <c r="C227" s="86"/>
      <c r="D227" s="83"/>
      <c r="E227" s="84"/>
      <c r="F227" s="70"/>
      <c r="G227" s="70"/>
      <c r="H227" s="70"/>
      <c r="I227" s="70"/>
      <c r="J227" s="70"/>
      <c r="K227" s="70"/>
      <c r="L227" s="70"/>
      <c r="M227" s="70"/>
      <c r="N227" s="70"/>
      <c r="O227" s="70"/>
      <c r="P227" s="70"/>
      <c r="Q227" s="70"/>
      <c r="R227" s="70"/>
      <c r="S227" s="70"/>
      <c r="T227" s="70"/>
      <c r="U227" s="70"/>
      <c r="V227" s="70"/>
      <c r="W227" s="70"/>
      <c r="X227" s="70"/>
      <c r="Y227" s="70"/>
      <c r="Z227" s="70"/>
      <c r="AA227" s="70"/>
      <c r="AB227" s="70"/>
      <c r="AC227" s="70"/>
      <c r="AD227" s="70"/>
      <c r="AE227" s="70"/>
      <c r="AF227" s="70"/>
      <c r="AG227" s="70"/>
      <c r="AH227" s="70"/>
      <c r="AI227" s="70"/>
      <c r="AJ227" s="70"/>
      <c r="AK227" s="70"/>
      <c r="AL227" s="70"/>
      <c r="AM227" s="70"/>
      <c r="AN227" s="70"/>
      <c r="AO227" s="70"/>
      <c r="AP227" s="70"/>
      <c r="AQ227" s="70"/>
      <c r="AR227" s="70"/>
      <c r="AS227" s="70"/>
      <c r="AT227" s="70"/>
      <c r="AU227" s="70"/>
      <c r="AV227" s="70"/>
      <c r="AW227" s="70"/>
      <c r="AX227" s="70"/>
      <c r="AY227" s="70"/>
      <c r="AZ227" s="70"/>
      <c r="BA227" s="70"/>
      <c r="BB227" s="70"/>
      <c r="BC227" s="70"/>
      <c r="BD227" s="70"/>
      <c r="BE227" s="70"/>
      <c r="BF227" s="70"/>
      <c r="BG227" s="70"/>
      <c r="BH227" s="70"/>
      <c r="BI227" s="70"/>
      <c r="BJ227" s="70"/>
      <c r="BK227" s="70"/>
      <c r="BL227" s="70"/>
      <c r="BM227" s="70"/>
      <c r="BN227" s="70"/>
      <c r="BO227" s="70"/>
      <c r="BP227" s="70"/>
      <c r="BQ227" s="70"/>
      <c r="BR227" s="70"/>
      <c r="BS227" s="70"/>
      <c r="BT227" s="70"/>
      <c r="BU227" s="70"/>
      <c r="BV227" s="70"/>
      <c r="BW227" s="70"/>
      <c r="BX227" s="70"/>
      <c r="BY227" s="70"/>
      <c r="BZ227" s="70"/>
      <c r="CA227" s="70"/>
    </row>
    <row r="228" spans="2:79" s="67" customFormat="1">
      <c r="B228" s="85"/>
      <c r="C228" s="86"/>
      <c r="D228" s="83"/>
      <c r="E228" s="84"/>
      <c r="F228" s="70"/>
      <c r="G228" s="70"/>
      <c r="H228" s="70"/>
      <c r="I228" s="70"/>
      <c r="J228" s="70"/>
      <c r="K228" s="70"/>
      <c r="L228" s="70"/>
      <c r="M228" s="70"/>
      <c r="N228" s="70"/>
      <c r="O228" s="70"/>
      <c r="P228" s="70"/>
      <c r="Q228" s="70"/>
      <c r="R228" s="70"/>
      <c r="S228" s="70"/>
      <c r="T228" s="70"/>
      <c r="U228" s="70"/>
      <c r="V228" s="70"/>
      <c r="W228" s="70"/>
      <c r="X228" s="70"/>
      <c r="Y228" s="70"/>
      <c r="Z228" s="70"/>
      <c r="AA228" s="70"/>
      <c r="AB228" s="70"/>
      <c r="AC228" s="70"/>
      <c r="AD228" s="70"/>
      <c r="AE228" s="70"/>
      <c r="AF228" s="70"/>
      <c r="AG228" s="70"/>
      <c r="AH228" s="70"/>
      <c r="AI228" s="70"/>
      <c r="AJ228" s="70"/>
      <c r="AK228" s="70"/>
      <c r="AL228" s="70"/>
      <c r="AM228" s="70"/>
      <c r="AN228" s="70"/>
      <c r="AO228" s="70"/>
      <c r="AP228" s="70"/>
      <c r="AQ228" s="70"/>
      <c r="AR228" s="70"/>
      <c r="AS228" s="70"/>
      <c r="AT228" s="70"/>
      <c r="AU228" s="70"/>
      <c r="AV228" s="70"/>
      <c r="AW228" s="70"/>
      <c r="AX228" s="70"/>
      <c r="AY228" s="70"/>
      <c r="AZ228" s="70"/>
      <c r="BA228" s="70"/>
      <c r="BB228" s="70"/>
      <c r="BC228" s="70"/>
      <c r="BD228" s="70"/>
      <c r="BE228" s="70"/>
      <c r="BF228" s="70"/>
      <c r="BG228" s="70"/>
      <c r="BH228" s="70"/>
      <c r="BI228" s="70"/>
      <c r="BJ228" s="70"/>
      <c r="BK228" s="70"/>
      <c r="BL228" s="70"/>
      <c r="BM228" s="70"/>
      <c r="BN228" s="70"/>
      <c r="BO228" s="70"/>
      <c r="BP228" s="70"/>
      <c r="BQ228" s="70"/>
      <c r="BR228" s="70"/>
      <c r="BS228" s="70"/>
      <c r="BT228" s="70"/>
      <c r="BU228" s="70"/>
      <c r="BV228" s="70"/>
      <c r="BW228" s="70"/>
      <c r="BX228" s="70"/>
      <c r="BY228" s="70"/>
      <c r="BZ228" s="70"/>
      <c r="CA228" s="70"/>
    </row>
    <row r="229" spans="2:79" s="67" customFormat="1">
      <c r="B229" s="85"/>
      <c r="C229" s="86"/>
      <c r="D229" s="83"/>
      <c r="E229" s="84"/>
      <c r="F229" s="70"/>
      <c r="G229" s="70"/>
      <c r="H229" s="70"/>
      <c r="I229" s="70"/>
      <c r="J229" s="70"/>
      <c r="K229" s="70"/>
      <c r="L229" s="70"/>
      <c r="M229" s="70"/>
      <c r="N229" s="70"/>
      <c r="O229" s="70"/>
      <c r="P229" s="70"/>
      <c r="Q229" s="70"/>
      <c r="R229" s="70"/>
      <c r="S229" s="70"/>
      <c r="T229" s="70"/>
      <c r="U229" s="70"/>
      <c r="V229" s="70"/>
      <c r="W229" s="70"/>
      <c r="X229" s="70"/>
      <c r="Y229" s="70"/>
      <c r="Z229" s="70"/>
      <c r="AA229" s="70"/>
      <c r="AB229" s="70"/>
      <c r="AC229" s="70"/>
      <c r="AD229" s="70"/>
      <c r="AE229" s="70"/>
      <c r="AF229" s="70"/>
      <c r="AG229" s="70"/>
      <c r="AH229" s="70"/>
      <c r="AI229" s="70"/>
      <c r="AJ229" s="70"/>
      <c r="AK229" s="70"/>
      <c r="AL229" s="70"/>
      <c r="AM229" s="70"/>
      <c r="AN229" s="70"/>
      <c r="AO229" s="70"/>
      <c r="AP229" s="70"/>
      <c r="AQ229" s="70"/>
      <c r="AR229" s="70"/>
      <c r="AS229" s="70"/>
      <c r="AT229" s="70"/>
      <c r="AU229" s="70"/>
      <c r="AV229" s="70"/>
      <c r="AW229" s="70"/>
      <c r="AX229" s="70"/>
      <c r="AY229" s="70"/>
      <c r="AZ229" s="70"/>
      <c r="BA229" s="70"/>
      <c r="BB229" s="70"/>
      <c r="BC229" s="70"/>
      <c r="BD229" s="70"/>
      <c r="BE229" s="70"/>
      <c r="BF229" s="70"/>
      <c r="BG229" s="70"/>
      <c r="BH229" s="70"/>
      <c r="BI229" s="70"/>
      <c r="BJ229" s="70"/>
      <c r="BK229" s="70"/>
      <c r="BL229" s="70"/>
      <c r="BM229" s="70"/>
      <c r="BN229" s="70"/>
      <c r="BO229" s="70"/>
      <c r="BP229" s="70"/>
      <c r="BQ229" s="70"/>
      <c r="BR229" s="70"/>
      <c r="BS229" s="70"/>
      <c r="BT229" s="70"/>
      <c r="BU229" s="70"/>
      <c r="BV229" s="70"/>
      <c r="BW229" s="70"/>
      <c r="BX229" s="70"/>
      <c r="BY229" s="70"/>
      <c r="BZ229" s="70"/>
      <c r="CA229" s="70"/>
    </row>
    <row r="230" spans="2:79" s="67" customFormat="1">
      <c r="B230" s="85"/>
      <c r="C230" s="86"/>
      <c r="D230" s="83"/>
      <c r="E230" s="84"/>
      <c r="F230" s="70"/>
      <c r="G230" s="70"/>
      <c r="H230" s="70"/>
      <c r="I230" s="70"/>
      <c r="J230" s="70"/>
      <c r="K230" s="70"/>
      <c r="L230" s="70"/>
      <c r="M230" s="70"/>
      <c r="N230" s="70"/>
      <c r="O230" s="70"/>
      <c r="P230" s="70"/>
      <c r="Q230" s="70"/>
      <c r="R230" s="70"/>
      <c r="S230" s="70"/>
      <c r="T230" s="70"/>
      <c r="U230" s="70"/>
      <c r="V230" s="70"/>
      <c r="W230" s="70"/>
      <c r="X230" s="70"/>
      <c r="Y230" s="70"/>
      <c r="Z230" s="70"/>
      <c r="AA230" s="70"/>
      <c r="AB230" s="70"/>
      <c r="AC230" s="70"/>
      <c r="AD230" s="70"/>
      <c r="AE230" s="70"/>
      <c r="AF230" s="70"/>
      <c r="AG230" s="70"/>
      <c r="AH230" s="70"/>
      <c r="AI230" s="70"/>
      <c r="AJ230" s="70"/>
      <c r="AK230" s="70"/>
      <c r="AL230" s="70"/>
      <c r="AM230" s="70"/>
      <c r="AN230" s="70"/>
      <c r="AO230" s="70"/>
      <c r="AP230" s="70"/>
      <c r="AQ230" s="70"/>
      <c r="AR230" s="70"/>
      <c r="AS230" s="70"/>
      <c r="AT230" s="70"/>
      <c r="AU230" s="70"/>
      <c r="AV230" s="70"/>
      <c r="AW230" s="70"/>
      <c r="AX230" s="70"/>
      <c r="AY230" s="70"/>
      <c r="AZ230" s="70"/>
      <c r="BA230" s="70"/>
      <c r="BB230" s="70"/>
      <c r="BC230" s="70"/>
      <c r="BD230" s="70"/>
      <c r="BE230" s="70"/>
      <c r="BF230" s="70"/>
      <c r="BG230" s="70"/>
      <c r="BH230" s="70"/>
      <c r="BI230" s="70"/>
      <c r="BJ230" s="70"/>
      <c r="BK230" s="70"/>
      <c r="BL230" s="70"/>
      <c r="BM230" s="70"/>
      <c r="BN230" s="70"/>
      <c r="BO230" s="70"/>
      <c r="BP230" s="70"/>
      <c r="BQ230" s="70"/>
      <c r="BR230" s="70"/>
      <c r="BS230" s="70"/>
      <c r="BT230" s="70"/>
      <c r="BU230" s="70"/>
      <c r="BV230" s="70"/>
      <c r="BW230" s="70"/>
      <c r="BX230" s="70"/>
      <c r="BY230" s="70"/>
      <c r="BZ230" s="70"/>
      <c r="CA230" s="70"/>
    </row>
    <row r="231" spans="2:79" s="67" customFormat="1">
      <c r="B231" s="85"/>
      <c r="C231" s="86"/>
      <c r="D231" s="83"/>
      <c r="E231" s="84"/>
      <c r="F231" s="70"/>
      <c r="G231" s="70"/>
      <c r="H231" s="70"/>
      <c r="I231" s="70"/>
      <c r="J231" s="70"/>
      <c r="K231" s="70"/>
      <c r="L231" s="70"/>
      <c r="M231" s="70"/>
      <c r="N231" s="70"/>
      <c r="O231" s="70"/>
      <c r="P231" s="70"/>
      <c r="Q231" s="70"/>
      <c r="R231" s="70"/>
      <c r="S231" s="70"/>
      <c r="T231" s="70"/>
      <c r="U231" s="70"/>
      <c r="V231" s="70"/>
      <c r="W231" s="70"/>
      <c r="X231" s="70"/>
      <c r="Y231" s="70"/>
      <c r="Z231" s="70"/>
      <c r="AA231" s="70"/>
      <c r="AB231" s="70"/>
      <c r="AC231" s="70"/>
      <c r="AD231" s="70"/>
      <c r="AE231" s="70"/>
      <c r="AF231" s="70"/>
      <c r="AG231" s="70"/>
      <c r="AH231" s="70"/>
      <c r="AI231" s="70"/>
      <c r="AJ231" s="70"/>
      <c r="AK231" s="70"/>
      <c r="AL231" s="70"/>
      <c r="AM231" s="70"/>
      <c r="AN231" s="70"/>
      <c r="AO231" s="70"/>
      <c r="AP231" s="70"/>
      <c r="AQ231" s="70"/>
      <c r="AR231" s="70"/>
      <c r="AS231" s="70"/>
      <c r="AT231" s="70"/>
      <c r="AU231" s="70"/>
      <c r="AV231" s="70"/>
      <c r="AW231" s="70"/>
      <c r="AX231" s="70"/>
      <c r="AY231" s="70"/>
      <c r="AZ231" s="70"/>
      <c r="BA231" s="70"/>
      <c r="BB231" s="70"/>
      <c r="BC231" s="70"/>
      <c r="BD231" s="70"/>
      <c r="BE231" s="70"/>
      <c r="BF231" s="70"/>
      <c r="BG231" s="70"/>
      <c r="BH231" s="70"/>
      <c r="BI231" s="70"/>
      <c r="BJ231" s="70"/>
      <c r="BK231" s="70"/>
      <c r="BL231" s="70"/>
      <c r="BM231" s="70"/>
      <c r="BN231" s="70"/>
      <c r="BO231" s="70"/>
      <c r="BP231" s="70"/>
      <c r="BQ231" s="70"/>
      <c r="BR231" s="70"/>
      <c r="BS231" s="70"/>
      <c r="BT231" s="70"/>
      <c r="BU231" s="70"/>
      <c r="BV231" s="70"/>
      <c r="BW231" s="70"/>
      <c r="BX231" s="70"/>
      <c r="BY231" s="70"/>
      <c r="BZ231" s="70"/>
      <c r="CA231" s="70"/>
    </row>
    <row r="232" spans="2:79" s="67" customFormat="1">
      <c r="B232" s="85"/>
      <c r="C232" s="86"/>
      <c r="D232" s="83"/>
      <c r="E232" s="84"/>
      <c r="F232" s="70"/>
      <c r="G232" s="70"/>
      <c r="H232" s="70"/>
      <c r="I232" s="70"/>
      <c r="J232" s="70"/>
      <c r="K232" s="70"/>
      <c r="L232" s="70"/>
      <c r="M232" s="70"/>
      <c r="N232" s="70"/>
      <c r="O232" s="70"/>
      <c r="P232" s="70"/>
      <c r="Q232" s="70"/>
      <c r="R232" s="70"/>
      <c r="S232" s="70"/>
      <c r="T232" s="70"/>
      <c r="U232" s="70"/>
      <c r="V232" s="70"/>
      <c r="W232" s="70"/>
      <c r="X232" s="70"/>
      <c r="Y232" s="70"/>
      <c r="Z232" s="70"/>
      <c r="AA232" s="70"/>
      <c r="AB232" s="70"/>
      <c r="AC232" s="70"/>
      <c r="AD232" s="70"/>
      <c r="AE232" s="70"/>
      <c r="AF232" s="70"/>
      <c r="AG232" s="70"/>
      <c r="AH232" s="70"/>
      <c r="AI232" s="70"/>
      <c r="AJ232" s="70"/>
      <c r="AK232" s="70"/>
      <c r="AL232" s="70"/>
      <c r="AM232" s="70"/>
      <c r="AN232" s="70"/>
      <c r="AO232" s="70"/>
      <c r="AP232" s="70"/>
      <c r="AQ232" s="70"/>
      <c r="AR232" s="70"/>
      <c r="AS232" s="70"/>
      <c r="AT232" s="70"/>
      <c r="AU232" s="70"/>
      <c r="AV232" s="70"/>
      <c r="AW232" s="70"/>
      <c r="AX232" s="70"/>
      <c r="AY232" s="70"/>
      <c r="AZ232" s="70"/>
      <c r="BA232" s="70"/>
      <c r="BB232" s="70"/>
      <c r="BC232" s="70"/>
      <c r="BD232" s="70"/>
      <c r="BE232" s="70"/>
      <c r="BF232" s="70"/>
      <c r="BG232" s="70"/>
      <c r="BH232" s="70"/>
      <c r="BI232" s="70"/>
      <c r="BJ232" s="70"/>
      <c r="BK232" s="70"/>
      <c r="BL232" s="70"/>
      <c r="BM232" s="70"/>
      <c r="BN232" s="70"/>
      <c r="BO232" s="70"/>
      <c r="BP232" s="70"/>
      <c r="BQ232" s="70"/>
      <c r="BR232" s="70"/>
      <c r="BS232" s="70"/>
      <c r="BT232" s="70"/>
      <c r="BU232" s="70"/>
      <c r="BV232" s="70"/>
      <c r="BW232" s="70"/>
      <c r="BX232" s="70"/>
      <c r="BY232" s="70"/>
      <c r="BZ232" s="70"/>
      <c r="CA232" s="70"/>
    </row>
    <row r="233" spans="2:79" s="67" customFormat="1">
      <c r="B233" s="85"/>
      <c r="C233" s="86"/>
      <c r="D233" s="83"/>
      <c r="E233" s="84"/>
      <c r="F233" s="70"/>
      <c r="G233" s="70"/>
      <c r="H233" s="70"/>
      <c r="I233" s="70"/>
      <c r="J233" s="70"/>
      <c r="K233" s="70"/>
      <c r="L233" s="70"/>
      <c r="M233" s="70"/>
      <c r="N233" s="70"/>
      <c r="O233" s="70"/>
      <c r="P233" s="70"/>
      <c r="Q233" s="70"/>
      <c r="R233" s="70"/>
      <c r="S233" s="70"/>
      <c r="T233" s="70"/>
      <c r="U233" s="70"/>
      <c r="V233" s="70"/>
      <c r="W233" s="70"/>
      <c r="X233" s="70"/>
      <c r="Y233" s="70"/>
      <c r="Z233" s="70"/>
      <c r="AA233" s="70"/>
      <c r="AB233" s="70"/>
      <c r="AC233" s="70"/>
      <c r="AD233" s="70"/>
      <c r="AE233" s="70"/>
      <c r="AF233" s="70"/>
      <c r="AG233" s="70"/>
      <c r="AH233" s="70"/>
      <c r="AI233" s="70"/>
      <c r="AJ233" s="70"/>
      <c r="AK233" s="70"/>
      <c r="AL233" s="70"/>
      <c r="AM233" s="70"/>
      <c r="AN233" s="70"/>
      <c r="AO233" s="70"/>
      <c r="AP233" s="70"/>
      <c r="AQ233" s="70"/>
      <c r="AR233" s="70"/>
      <c r="AS233" s="70"/>
      <c r="AT233" s="70"/>
      <c r="AU233" s="70"/>
      <c r="AV233" s="70"/>
      <c r="AW233" s="70"/>
      <c r="AX233" s="70"/>
      <c r="AY233" s="70"/>
      <c r="AZ233" s="70"/>
      <c r="BA233" s="70"/>
      <c r="BB233" s="70"/>
      <c r="BC233" s="70"/>
      <c r="BD233" s="70"/>
      <c r="BE233" s="70"/>
      <c r="BF233" s="70"/>
      <c r="BG233" s="70"/>
      <c r="BH233" s="70"/>
      <c r="BI233" s="70"/>
      <c r="BJ233" s="70"/>
      <c r="BK233" s="70"/>
      <c r="BL233" s="70"/>
      <c r="BM233" s="70"/>
      <c r="BN233" s="70"/>
      <c r="BO233" s="70"/>
      <c r="BP233" s="70"/>
      <c r="BQ233" s="70"/>
      <c r="BR233" s="70"/>
      <c r="BS233" s="70"/>
      <c r="BT233" s="70"/>
      <c r="BU233" s="70"/>
      <c r="BV233" s="70"/>
      <c r="BW233" s="70"/>
      <c r="BX233" s="70"/>
      <c r="BY233" s="70"/>
      <c r="BZ233" s="70"/>
      <c r="CA233" s="70"/>
    </row>
    <row r="234" spans="2:79" s="67" customFormat="1">
      <c r="B234" s="85"/>
      <c r="C234" s="86"/>
      <c r="D234" s="83"/>
      <c r="E234" s="84"/>
      <c r="F234" s="70"/>
      <c r="G234" s="70"/>
      <c r="H234" s="70"/>
      <c r="I234" s="70"/>
      <c r="J234" s="70"/>
      <c r="K234" s="70"/>
      <c r="L234" s="70"/>
      <c r="M234" s="70"/>
      <c r="N234" s="70"/>
      <c r="O234" s="70"/>
      <c r="P234" s="70"/>
      <c r="Q234" s="70"/>
      <c r="R234" s="70"/>
      <c r="S234" s="70"/>
      <c r="T234" s="70"/>
      <c r="U234" s="70"/>
      <c r="V234" s="70"/>
      <c r="W234" s="70"/>
      <c r="X234" s="70"/>
      <c r="Y234" s="70"/>
      <c r="Z234" s="70"/>
      <c r="AA234" s="70"/>
      <c r="AB234" s="70"/>
      <c r="AC234" s="70"/>
      <c r="AD234" s="70"/>
      <c r="AE234" s="70"/>
      <c r="AF234" s="70"/>
      <c r="AG234" s="70"/>
      <c r="AH234" s="70"/>
      <c r="AI234" s="70"/>
      <c r="AJ234" s="70"/>
      <c r="AK234" s="70"/>
      <c r="AL234" s="70"/>
      <c r="AM234" s="70"/>
      <c r="AN234" s="70"/>
      <c r="AO234" s="70"/>
      <c r="AP234" s="70"/>
      <c r="AQ234" s="70"/>
      <c r="AR234" s="70"/>
      <c r="AS234" s="70"/>
      <c r="AT234" s="70"/>
      <c r="AU234" s="70"/>
      <c r="AV234" s="70"/>
      <c r="AW234" s="70"/>
      <c r="AX234" s="70"/>
      <c r="AY234" s="70"/>
      <c r="AZ234" s="70"/>
      <c r="BA234" s="70"/>
      <c r="BB234" s="70"/>
      <c r="BC234" s="70"/>
      <c r="BD234" s="70"/>
      <c r="BE234" s="70"/>
      <c r="BF234" s="70"/>
      <c r="BG234" s="70"/>
      <c r="BH234" s="70"/>
      <c r="BI234" s="70"/>
      <c r="BJ234" s="70"/>
      <c r="BK234" s="70"/>
      <c r="BL234" s="70"/>
      <c r="BM234" s="70"/>
      <c r="BN234" s="70"/>
      <c r="BO234" s="70"/>
      <c r="BP234" s="70"/>
      <c r="BQ234" s="70"/>
      <c r="BR234" s="70"/>
      <c r="BS234" s="70"/>
      <c r="BT234" s="70"/>
      <c r="BU234" s="70"/>
      <c r="BV234" s="70"/>
      <c r="BW234" s="70"/>
      <c r="BX234" s="70"/>
      <c r="BY234" s="70"/>
      <c r="BZ234" s="70"/>
      <c r="CA234" s="70"/>
    </row>
    <row r="235" spans="2:79" s="67" customFormat="1">
      <c r="B235" s="85"/>
      <c r="C235" s="86"/>
      <c r="D235" s="83"/>
      <c r="E235" s="84"/>
      <c r="F235" s="70"/>
      <c r="G235" s="70"/>
      <c r="H235" s="70"/>
      <c r="I235" s="70"/>
      <c r="J235" s="70"/>
      <c r="K235" s="70"/>
      <c r="L235" s="70"/>
      <c r="M235" s="70"/>
      <c r="N235" s="70"/>
      <c r="O235" s="70"/>
      <c r="P235" s="70"/>
      <c r="Q235" s="70"/>
      <c r="R235" s="70"/>
      <c r="S235" s="70"/>
      <c r="T235" s="70"/>
      <c r="U235" s="70"/>
      <c r="V235" s="70"/>
      <c r="W235" s="70"/>
      <c r="X235" s="70"/>
      <c r="Y235" s="70"/>
      <c r="Z235" s="70"/>
      <c r="AA235" s="70"/>
      <c r="AB235" s="70"/>
      <c r="AC235" s="70"/>
      <c r="AD235" s="70"/>
      <c r="AE235" s="70"/>
      <c r="AF235" s="70"/>
      <c r="AG235" s="70"/>
      <c r="AH235" s="70"/>
      <c r="AI235" s="70"/>
      <c r="AJ235" s="70"/>
      <c r="AK235" s="70"/>
      <c r="AL235" s="70"/>
      <c r="AM235" s="70"/>
      <c r="AN235" s="70"/>
      <c r="AO235" s="70"/>
      <c r="AP235" s="70"/>
      <c r="AQ235" s="70"/>
      <c r="AR235" s="70"/>
      <c r="AS235" s="70"/>
      <c r="AT235" s="70"/>
      <c r="AU235" s="70"/>
      <c r="AV235" s="70"/>
      <c r="AW235" s="70"/>
      <c r="AX235" s="70"/>
      <c r="AY235" s="70"/>
      <c r="AZ235" s="70"/>
      <c r="BA235" s="70"/>
      <c r="BB235" s="70"/>
      <c r="BC235" s="70"/>
      <c r="BD235" s="70"/>
      <c r="BE235" s="70"/>
      <c r="BF235" s="70"/>
      <c r="BG235" s="70"/>
      <c r="BH235" s="70"/>
      <c r="BI235" s="70"/>
      <c r="BJ235" s="70"/>
      <c r="BK235" s="70"/>
      <c r="BL235" s="70"/>
      <c r="BM235" s="70"/>
      <c r="BN235" s="70"/>
      <c r="BO235" s="70"/>
      <c r="BP235" s="70"/>
      <c r="BQ235" s="70"/>
      <c r="BR235" s="70"/>
      <c r="BS235" s="70"/>
      <c r="BT235" s="70"/>
      <c r="BU235" s="70"/>
      <c r="BV235" s="70"/>
      <c r="BW235" s="70"/>
      <c r="BX235" s="70"/>
      <c r="BY235" s="70"/>
      <c r="BZ235" s="70"/>
      <c r="CA235" s="70"/>
    </row>
    <row r="236" spans="2:79" s="67" customFormat="1">
      <c r="B236" s="85"/>
      <c r="C236" s="86"/>
      <c r="D236" s="83"/>
      <c r="E236" s="84"/>
      <c r="F236" s="70"/>
      <c r="G236" s="70"/>
      <c r="H236" s="70"/>
      <c r="I236" s="70"/>
      <c r="J236" s="70"/>
      <c r="K236" s="70"/>
      <c r="L236" s="70"/>
      <c r="M236" s="70"/>
      <c r="N236" s="70"/>
      <c r="O236" s="70"/>
      <c r="P236" s="70"/>
      <c r="Q236" s="70"/>
      <c r="R236" s="70"/>
      <c r="S236" s="70"/>
      <c r="T236" s="70"/>
      <c r="U236" s="70"/>
      <c r="V236" s="70"/>
      <c r="W236" s="70"/>
      <c r="X236" s="70"/>
      <c r="Y236" s="70"/>
      <c r="Z236" s="70"/>
      <c r="AA236" s="70"/>
      <c r="AB236" s="70"/>
      <c r="AC236" s="70"/>
      <c r="AD236" s="70"/>
      <c r="AE236" s="70"/>
      <c r="AF236" s="70"/>
      <c r="AG236" s="70"/>
      <c r="AH236" s="70"/>
      <c r="AI236" s="70"/>
      <c r="AJ236" s="70"/>
      <c r="AK236" s="70"/>
      <c r="AL236" s="70"/>
      <c r="AM236" s="70"/>
      <c r="AN236" s="70"/>
      <c r="AO236" s="70"/>
      <c r="AP236" s="70"/>
      <c r="AQ236" s="70"/>
      <c r="AR236" s="70"/>
      <c r="AS236" s="70"/>
      <c r="AT236" s="70"/>
      <c r="AU236" s="70"/>
      <c r="AV236" s="70"/>
      <c r="AW236" s="70"/>
      <c r="AX236" s="70"/>
      <c r="AY236" s="70"/>
      <c r="AZ236" s="70"/>
      <c r="BA236" s="70"/>
      <c r="BB236" s="70"/>
      <c r="BC236" s="70"/>
      <c r="BD236" s="70"/>
      <c r="BE236" s="70"/>
      <c r="BF236" s="70"/>
      <c r="BG236" s="70"/>
      <c r="BH236" s="70"/>
      <c r="BI236" s="70"/>
      <c r="BJ236" s="70"/>
      <c r="BK236" s="70"/>
      <c r="BL236" s="70"/>
      <c r="BM236" s="70"/>
      <c r="BN236" s="70"/>
      <c r="BO236" s="70"/>
      <c r="BP236" s="70"/>
      <c r="BQ236" s="70"/>
      <c r="BR236" s="70"/>
      <c r="BS236" s="70"/>
      <c r="BT236" s="70"/>
      <c r="BU236" s="70"/>
      <c r="BV236" s="70"/>
      <c r="BW236" s="70"/>
      <c r="BX236" s="70"/>
      <c r="BY236" s="70"/>
      <c r="BZ236" s="70"/>
      <c r="CA236" s="70"/>
    </row>
    <row r="237" spans="2:79" s="67" customFormat="1">
      <c r="B237" s="85"/>
      <c r="C237" s="86"/>
      <c r="D237" s="83"/>
      <c r="E237" s="84"/>
      <c r="F237" s="70"/>
      <c r="G237" s="70"/>
      <c r="H237" s="70"/>
      <c r="I237" s="70"/>
      <c r="J237" s="70"/>
      <c r="K237" s="70"/>
      <c r="L237" s="70"/>
      <c r="M237" s="70"/>
      <c r="N237" s="70"/>
      <c r="O237" s="70"/>
      <c r="P237" s="70"/>
      <c r="Q237" s="70"/>
      <c r="R237" s="70"/>
      <c r="S237" s="70"/>
      <c r="T237" s="70"/>
      <c r="U237" s="70"/>
      <c r="V237" s="70"/>
      <c r="W237" s="70"/>
      <c r="X237" s="70"/>
      <c r="Y237" s="70"/>
      <c r="Z237" s="70"/>
      <c r="AA237" s="70"/>
      <c r="AB237" s="70"/>
      <c r="AC237" s="70"/>
      <c r="AD237" s="70"/>
      <c r="AE237" s="70"/>
      <c r="AF237" s="70"/>
      <c r="AG237" s="70"/>
      <c r="AH237" s="70"/>
      <c r="AI237" s="70"/>
      <c r="AJ237" s="70"/>
      <c r="AK237" s="70"/>
      <c r="AL237" s="70"/>
      <c r="AM237" s="70"/>
      <c r="AN237" s="70"/>
      <c r="AO237" s="70"/>
      <c r="AP237" s="70"/>
      <c r="AQ237" s="70"/>
      <c r="AR237" s="70"/>
      <c r="AS237" s="70"/>
      <c r="AT237" s="70"/>
      <c r="AU237" s="70"/>
      <c r="AV237" s="70"/>
      <c r="AW237" s="70"/>
      <c r="AX237" s="70"/>
      <c r="AY237" s="70"/>
      <c r="AZ237" s="70"/>
      <c r="BA237" s="70"/>
      <c r="BB237" s="70"/>
      <c r="BC237" s="70"/>
      <c r="BD237" s="70"/>
      <c r="BE237" s="70"/>
      <c r="BF237" s="70"/>
      <c r="BG237" s="70"/>
      <c r="BH237" s="70"/>
      <c r="BI237" s="70"/>
      <c r="BJ237" s="70"/>
      <c r="BK237" s="70"/>
      <c r="BL237" s="70"/>
      <c r="BM237" s="70"/>
      <c r="BN237" s="70"/>
      <c r="BO237" s="70"/>
      <c r="BP237" s="70"/>
      <c r="BQ237" s="70"/>
      <c r="BR237" s="70"/>
      <c r="BS237" s="70"/>
      <c r="BT237" s="70"/>
      <c r="BU237" s="70"/>
      <c r="BV237" s="70"/>
      <c r="BW237" s="70"/>
      <c r="BX237" s="70"/>
      <c r="BY237" s="70"/>
      <c r="BZ237" s="70"/>
      <c r="CA237" s="70"/>
    </row>
    <row r="238" spans="2:79" s="67" customFormat="1">
      <c r="B238" s="85"/>
      <c r="C238" s="86"/>
      <c r="D238" s="83"/>
      <c r="E238" s="84"/>
      <c r="F238" s="70"/>
      <c r="G238" s="70"/>
      <c r="H238" s="70"/>
      <c r="I238" s="70"/>
      <c r="J238" s="70"/>
      <c r="K238" s="70"/>
      <c r="L238" s="70"/>
      <c r="M238" s="70"/>
      <c r="N238" s="70"/>
      <c r="O238" s="70"/>
      <c r="P238" s="70"/>
      <c r="Q238" s="70"/>
      <c r="R238" s="70"/>
      <c r="S238" s="70"/>
      <c r="T238" s="70"/>
      <c r="U238" s="70"/>
      <c r="V238" s="70"/>
      <c r="W238" s="70"/>
      <c r="X238" s="70"/>
      <c r="Y238" s="70"/>
      <c r="Z238" s="70"/>
      <c r="AA238" s="70"/>
      <c r="AB238" s="70"/>
      <c r="AC238" s="70"/>
      <c r="AD238" s="70"/>
      <c r="AE238" s="70"/>
      <c r="AF238" s="70"/>
      <c r="AG238" s="70"/>
      <c r="AH238" s="70"/>
      <c r="AI238" s="70"/>
      <c r="AJ238" s="70"/>
      <c r="AK238" s="70"/>
      <c r="AL238" s="70"/>
      <c r="AM238" s="70"/>
      <c r="AN238" s="70"/>
      <c r="AO238" s="70"/>
      <c r="AP238" s="70"/>
      <c r="AQ238" s="70"/>
      <c r="AR238" s="70"/>
      <c r="AS238" s="70"/>
      <c r="AT238" s="70"/>
      <c r="AU238" s="70"/>
      <c r="AV238" s="70"/>
      <c r="AW238" s="70"/>
      <c r="AX238" s="70"/>
      <c r="AY238" s="70"/>
      <c r="AZ238" s="70"/>
      <c r="BA238" s="70"/>
      <c r="BB238" s="70"/>
      <c r="BC238" s="70"/>
      <c r="BD238" s="70"/>
      <c r="BE238" s="70"/>
      <c r="BF238" s="70"/>
      <c r="BG238" s="70"/>
      <c r="BH238" s="70"/>
      <c r="BI238" s="70"/>
      <c r="BJ238" s="70"/>
      <c r="BK238" s="70"/>
      <c r="BL238" s="70"/>
      <c r="BM238" s="70"/>
      <c r="BN238" s="70"/>
      <c r="BO238" s="70"/>
      <c r="BP238" s="70"/>
      <c r="BQ238" s="70"/>
      <c r="BR238" s="70"/>
      <c r="BS238" s="70"/>
      <c r="BT238" s="70"/>
      <c r="BU238" s="70"/>
      <c r="BV238" s="70"/>
      <c r="BW238" s="70"/>
      <c r="BX238" s="70"/>
      <c r="BY238" s="70"/>
      <c r="BZ238" s="70"/>
      <c r="CA238" s="70"/>
    </row>
    <row r="239" spans="2:79" s="67" customFormat="1">
      <c r="B239" s="85"/>
      <c r="C239" s="86"/>
      <c r="D239" s="83"/>
      <c r="E239" s="84"/>
      <c r="F239" s="70"/>
      <c r="G239" s="70"/>
      <c r="H239" s="70"/>
      <c r="I239" s="70"/>
      <c r="J239" s="70"/>
      <c r="K239" s="70"/>
      <c r="L239" s="70"/>
      <c r="M239" s="70"/>
      <c r="N239" s="70"/>
      <c r="O239" s="70"/>
      <c r="P239" s="70"/>
      <c r="Q239" s="70"/>
      <c r="R239" s="70"/>
      <c r="S239" s="70"/>
      <c r="T239" s="70"/>
      <c r="U239" s="70"/>
      <c r="V239" s="70"/>
      <c r="W239" s="70"/>
      <c r="X239" s="70"/>
      <c r="Y239" s="70"/>
      <c r="Z239" s="70"/>
      <c r="AA239" s="70"/>
      <c r="AB239" s="70"/>
      <c r="AC239" s="70"/>
      <c r="AD239" s="70"/>
      <c r="AE239" s="70"/>
      <c r="AF239" s="70"/>
      <c r="AG239" s="70"/>
      <c r="AH239" s="70"/>
      <c r="AI239" s="70"/>
      <c r="AJ239" s="70"/>
      <c r="AK239" s="70"/>
      <c r="AL239" s="70"/>
      <c r="AM239" s="70"/>
      <c r="AN239" s="70"/>
      <c r="AO239" s="70"/>
      <c r="AP239" s="70"/>
      <c r="AQ239" s="70"/>
      <c r="AR239" s="70"/>
      <c r="AS239" s="70"/>
      <c r="AT239" s="70"/>
      <c r="AU239" s="70"/>
      <c r="AV239" s="70"/>
      <c r="AW239" s="70"/>
      <c r="AX239" s="70"/>
      <c r="AY239" s="70"/>
      <c r="AZ239" s="70"/>
      <c r="BA239" s="70"/>
      <c r="BB239" s="70"/>
      <c r="BC239" s="70"/>
      <c r="BD239" s="70"/>
      <c r="BE239" s="70"/>
      <c r="BF239" s="70"/>
      <c r="BG239" s="70"/>
      <c r="BH239" s="70"/>
      <c r="BI239" s="70"/>
      <c r="BJ239" s="70"/>
      <c r="BK239" s="70"/>
      <c r="BL239" s="70"/>
      <c r="BM239" s="70"/>
      <c r="BN239" s="70"/>
      <c r="BO239" s="70"/>
      <c r="BP239" s="70"/>
      <c r="BQ239" s="70"/>
      <c r="BR239" s="70"/>
      <c r="BS239" s="70"/>
      <c r="BT239" s="70"/>
      <c r="BU239" s="70"/>
      <c r="BV239" s="70"/>
      <c r="BW239" s="70"/>
      <c r="BX239" s="70"/>
      <c r="BY239" s="70"/>
      <c r="BZ239" s="70"/>
      <c r="CA239" s="70"/>
    </row>
    <row r="240" spans="2:79" s="67" customFormat="1">
      <c r="B240" s="85"/>
      <c r="C240" s="86"/>
      <c r="D240" s="83"/>
      <c r="E240" s="84"/>
      <c r="F240" s="70"/>
      <c r="G240" s="70"/>
      <c r="H240" s="70"/>
      <c r="I240" s="70"/>
      <c r="J240" s="70"/>
      <c r="K240" s="70"/>
      <c r="L240" s="70"/>
      <c r="M240" s="70"/>
      <c r="N240" s="70"/>
      <c r="O240" s="70"/>
      <c r="P240" s="70"/>
      <c r="Q240" s="70"/>
      <c r="R240" s="70"/>
      <c r="S240" s="70"/>
      <c r="T240" s="70"/>
      <c r="U240" s="70"/>
      <c r="V240" s="70"/>
      <c r="W240" s="70"/>
      <c r="X240" s="70"/>
      <c r="Y240" s="70"/>
      <c r="Z240" s="70"/>
      <c r="AA240" s="70"/>
      <c r="AB240" s="70"/>
      <c r="AC240" s="70"/>
      <c r="AD240" s="70"/>
      <c r="AE240" s="70"/>
      <c r="AF240" s="70"/>
      <c r="AG240" s="70"/>
      <c r="AH240" s="70"/>
      <c r="AI240" s="70"/>
      <c r="AJ240" s="70"/>
      <c r="AK240" s="70"/>
      <c r="AL240" s="70"/>
      <c r="AM240" s="70"/>
      <c r="AN240" s="70"/>
      <c r="AO240" s="70"/>
      <c r="AP240" s="70"/>
      <c r="AQ240" s="70"/>
      <c r="AR240" s="70"/>
      <c r="AS240" s="70"/>
      <c r="AT240" s="70"/>
      <c r="AU240" s="70"/>
      <c r="AV240" s="70"/>
      <c r="AW240" s="70"/>
      <c r="AX240" s="70"/>
      <c r="AY240" s="70"/>
      <c r="AZ240" s="70"/>
      <c r="BA240" s="70"/>
      <c r="BB240" s="70"/>
      <c r="BC240" s="70"/>
      <c r="BD240" s="70"/>
      <c r="BE240" s="70"/>
      <c r="BF240" s="70"/>
      <c r="BG240" s="70"/>
      <c r="BH240" s="70"/>
      <c r="BI240" s="70"/>
      <c r="BJ240" s="70"/>
      <c r="BK240" s="70"/>
      <c r="BL240" s="70"/>
      <c r="BM240" s="70"/>
      <c r="BN240" s="70"/>
      <c r="BO240" s="70"/>
      <c r="BP240" s="70"/>
      <c r="BQ240" s="70"/>
      <c r="BR240" s="70"/>
      <c r="BS240" s="70"/>
      <c r="BT240" s="70"/>
      <c r="BU240" s="70"/>
      <c r="BV240" s="70"/>
      <c r="BW240" s="70"/>
      <c r="BX240" s="70"/>
      <c r="BY240" s="70"/>
      <c r="BZ240" s="70"/>
      <c r="CA240" s="70"/>
    </row>
    <row r="241" spans="2:79" s="67" customFormat="1">
      <c r="B241" s="85"/>
      <c r="C241" s="86"/>
      <c r="D241" s="83"/>
      <c r="E241" s="84"/>
      <c r="F241" s="70"/>
      <c r="G241" s="70"/>
      <c r="H241" s="70"/>
      <c r="I241" s="70"/>
      <c r="J241" s="70"/>
      <c r="K241" s="70"/>
      <c r="L241" s="70"/>
      <c r="M241" s="70"/>
      <c r="N241" s="70"/>
      <c r="O241" s="70"/>
      <c r="P241" s="70"/>
      <c r="Q241" s="70"/>
      <c r="R241" s="70"/>
      <c r="S241" s="70"/>
      <c r="T241" s="70"/>
      <c r="U241" s="70"/>
      <c r="V241" s="70"/>
      <c r="W241" s="70"/>
      <c r="X241" s="70"/>
      <c r="Y241" s="70"/>
      <c r="Z241" s="70"/>
      <c r="AA241" s="70"/>
      <c r="AB241" s="70"/>
      <c r="AC241" s="70"/>
      <c r="AD241" s="70"/>
      <c r="AE241" s="70"/>
      <c r="AF241" s="70"/>
      <c r="AG241" s="70"/>
      <c r="AH241" s="70"/>
      <c r="AI241" s="70"/>
      <c r="AJ241" s="70"/>
      <c r="AK241" s="70"/>
      <c r="AL241" s="70"/>
      <c r="AM241" s="70"/>
      <c r="AN241" s="70"/>
      <c r="AO241" s="70"/>
      <c r="AP241" s="70"/>
      <c r="AQ241" s="70"/>
      <c r="AR241" s="70"/>
      <c r="AS241" s="70"/>
      <c r="AT241" s="70"/>
      <c r="AU241" s="70"/>
      <c r="AV241" s="70"/>
      <c r="AW241" s="70"/>
      <c r="AX241" s="70"/>
      <c r="AY241" s="70"/>
      <c r="AZ241" s="70"/>
      <c r="BA241" s="70"/>
      <c r="BB241" s="70"/>
      <c r="BC241" s="70"/>
      <c r="BD241" s="70"/>
      <c r="BE241" s="70"/>
      <c r="BF241" s="70"/>
      <c r="BG241" s="70"/>
      <c r="BH241" s="70"/>
      <c r="BI241" s="70"/>
      <c r="BJ241" s="70"/>
      <c r="BK241" s="70"/>
      <c r="BL241" s="70"/>
      <c r="BM241" s="70"/>
      <c r="BN241" s="70"/>
      <c r="BO241" s="70"/>
      <c r="BP241" s="70"/>
      <c r="BQ241" s="70"/>
      <c r="BR241" s="70"/>
      <c r="BS241" s="70"/>
      <c r="BT241" s="70"/>
      <c r="BU241" s="70"/>
      <c r="BV241" s="70"/>
      <c r="BW241" s="70"/>
      <c r="BX241" s="70"/>
      <c r="BY241" s="70"/>
      <c r="BZ241" s="70"/>
      <c r="CA241" s="70"/>
    </row>
    <row r="242" spans="2:79" s="67" customFormat="1">
      <c r="B242" s="85"/>
      <c r="C242" s="86"/>
      <c r="D242" s="83"/>
      <c r="E242" s="84"/>
      <c r="F242" s="70"/>
      <c r="G242" s="70"/>
      <c r="H242" s="70"/>
      <c r="I242" s="70"/>
      <c r="J242" s="70"/>
      <c r="K242" s="70"/>
      <c r="L242" s="70"/>
      <c r="M242" s="70"/>
      <c r="N242" s="70"/>
      <c r="O242" s="70"/>
      <c r="P242" s="70"/>
      <c r="Q242" s="70"/>
      <c r="R242" s="70"/>
      <c r="S242" s="70"/>
      <c r="T242" s="70"/>
      <c r="U242" s="70"/>
      <c r="V242" s="70"/>
      <c r="W242" s="70"/>
      <c r="X242" s="70"/>
      <c r="Y242" s="70"/>
      <c r="Z242" s="70"/>
      <c r="AA242" s="70"/>
      <c r="AB242" s="70"/>
      <c r="AC242" s="70"/>
      <c r="AD242" s="70"/>
      <c r="AE242" s="70"/>
      <c r="AF242" s="70"/>
      <c r="AG242" s="70"/>
      <c r="AH242" s="70"/>
      <c r="AI242" s="70"/>
      <c r="AJ242" s="70"/>
      <c r="AK242" s="70"/>
      <c r="AL242" s="70"/>
      <c r="AM242" s="70"/>
      <c r="AN242" s="70"/>
      <c r="AO242" s="70"/>
      <c r="AP242" s="70"/>
      <c r="AQ242" s="70"/>
      <c r="AR242" s="70"/>
      <c r="AS242" s="70"/>
      <c r="AT242" s="70"/>
      <c r="AU242" s="70"/>
      <c r="AV242" s="70"/>
      <c r="AW242" s="70"/>
      <c r="AX242" s="70"/>
      <c r="AY242" s="70"/>
      <c r="AZ242" s="70"/>
      <c r="BA242" s="70"/>
      <c r="BB242" s="70"/>
      <c r="BC242" s="70"/>
      <c r="BD242" s="70"/>
      <c r="BE242" s="70"/>
      <c r="BF242" s="70"/>
      <c r="BG242" s="70"/>
      <c r="BH242" s="70"/>
      <c r="BI242" s="70"/>
      <c r="BJ242" s="70"/>
      <c r="BK242" s="70"/>
      <c r="BL242" s="70"/>
      <c r="BM242" s="70"/>
      <c r="BN242" s="70"/>
      <c r="BO242" s="70"/>
      <c r="BP242" s="70"/>
      <c r="BQ242" s="70"/>
      <c r="BR242" s="70"/>
      <c r="BS242" s="70"/>
      <c r="BT242" s="70"/>
      <c r="BU242" s="70"/>
      <c r="BV242" s="70"/>
      <c r="BW242" s="70"/>
      <c r="BX242" s="70"/>
      <c r="BY242" s="70"/>
      <c r="BZ242" s="70"/>
      <c r="CA242" s="70"/>
    </row>
    <row r="243" spans="2:79" s="67" customFormat="1">
      <c r="B243" s="85"/>
      <c r="C243" s="86"/>
      <c r="D243" s="83"/>
      <c r="E243" s="84"/>
      <c r="F243" s="70"/>
      <c r="G243" s="70"/>
      <c r="H243" s="70"/>
      <c r="I243" s="70"/>
      <c r="J243" s="70"/>
      <c r="K243" s="70"/>
      <c r="L243" s="70"/>
      <c r="M243" s="70"/>
      <c r="N243" s="70"/>
      <c r="O243" s="70"/>
      <c r="P243" s="70"/>
      <c r="Q243" s="70"/>
      <c r="R243" s="70"/>
      <c r="S243" s="70"/>
      <c r="T243" s="70"/>
      <c r="U243" s="70"/>
      <c r="V243" s="70"/>
      <c r="W243" s="70"/>
      <c r="X243" s="70"/>
      <c r="Y243" s="70"/>
      <c r="Z243" s="70"/>
      <c r="AA243" s="70"/>
      <c r="AB243" s="70"/>
      <c r="AC243" s="70"/>
      <c r="AD243" s="70"/>
      <c r="AE243" s="70"/>
      <c r="AF243" s="70"/>
      <c r="AG243" s="70"/>
      <c r="AH243" s="70"/>
      <c r="AI243" s="70"/>
      <c r="AJ243" s="70"/>
      <c r="AK243" s="70"/>
      <c r="AL243" s="70"/>
      <c r="AM243" s="70"/>
      <c r="AN243" s="70"/>
      <c r="AO243" s="70"/>
      <c r="AP243" s="70"/>
      <c r="AQ243" s="70"/>
      <c r="AR243" s="70"/>
      <c r="AS243" s="70"/>
      <c r="AT243" s="70"/>
      <c r="AU243" s="70"/>
      <c r="AV243" s="70"/>
      <c r="AW243" s="70"/>
      <c r="AX243" s="70"/>
      <c r="AY243" s="70"/>
      <c r="AZ243" s="70"/>
      <c r="BA243" s="70"/>
      <c r="BB243" s="70"/>
      <c r="BC243" s="70"/>
      <c r="BD243" s="70"/>
      <c r="BE243" s="70"/>
      <c r="BF243" s="70"/>
      <c r="BG243" s="70"/>
      <c r="BH243" s="70"/>
      <c r="BI243" s="70"/>
      <c r="BJ243" s="70"/>
      <c r="BK243" s="70"/>
      <c r="BL243" s="70"/>
      <c r="BM243" s="70"/>
      <c r="BN243" s="70"/>
      <c r="BO243" s="70"/>
      <c r="BP243" s="70"/>
      <c r="BQ243" s="70"/>
      <c r="BR243" s="70"/>
      <c r="BS243" s="70"/>
      <c r="BT243" s="70"/>
      <c r="BU243" s="70"/>
      <c r="BV243" s="70"/>
      <c r="BW243" s="70"/>
      <c r="BX243" s="70"/>
      <c r="BY243" s="70"/>
      <c r="BZ243" s="70"/>
      <c r="CA243" s="70"/>
    </row>
    <row r="244" spans="2:79" s="67" customFormat="1">
      <c r="B244" s="85"/>
      <c r="C244" s="86"/>
      <c r="D244" s="83"/>
      <c r="E244" s="84"/>
      <c r="F244" s="70"/>
      <c r="G244" s="70"/>
      <c r="H244" s="70"/>
      <c r="I244" s="70"/>
      <c r="J244" s="70"/>
      <c r="K244" s="70"/>
      <c r="L244" s="70"/>
      <c r="M244" s="70"/>
      <c r="N244" s="70"/>
      <c r="O244" s="70"/>
      <c r="P244" s="70"/>
      <c r="Q244" s="70"/>
      <c r="R244" s="70"/>
      <c r="S244" s="70"/>
      <c r="T244" s="70"/>
      <c r="U244" s="70"/>
      <c r="V244" s="70"/>
      <c r="W244" s="70"/>
      <c r="X244" s="70"/>
      <c r="Y244" s="70"/>
      <c r="Z244" s="70"/>
      <c r="AA244" s="70"/>
      <c r="AB244" s="70"/>
      <c r="AC244" s="70"/>
      <c r="AD244" s="70"/>
      <c r="AE244" s="70"/>
      <c r="AF244" s="70"/>
      <c r="AG244" s="70"/>
      <c r="AH244" s="70"/>
      <c r="AI244" s="70"/>
      <c r="AJ244" s="70"/>
      <c r="AK244" s="70"/>
      <c r="AL244" s="70"/>
      <c r="AM244" s="70"/>
      <c r="AN244" s="70"/>
      <c r="AO244" s="70"/>
      <c r="AP244" s="70"/>
      <c r="AQ244" s="70"/>
      <c r="AR244" s="70"/>
      <c r="AS244" s="70"/>
      <c r="AT244" s="70"/>
      <c r="AU244" s="70"/>
      <c r="AV244" s="70"/>
      <c r="AW244" s="70"/>
      <c r="AX244" s="70"/>
      <c r="AY244" s="70"/>
      <c r="AZ244" s="70"/>
      <c r="BA244" s="70"/>
      <c r="BB244" s="70"/>
      <c r="BC244" s="70"/>
      <c r="BD244" s="70"/>
      <c r="BE244" s="70"/>
      <c r="BF244" s="70"/>
      <c r="BG244" s="70"/>
      <c r="BH244" s="70"/>
      <c r="BI244" s="70"/>
      <c r="BJ244" s="70"/>
      <c r="BK244" s="70"/>
      <c r="BL244" s="70"/>
      <c r="BM244" s="70"/>
      <c r="BN244" s="70"/>
      <c r="BO244" s="70"/>
      <c r="BP244" s="70"/>
      <c r="BQ244" s="70"/>
      <c r="BR244" s="70"/>
      <c r="BS244" s="70"/>
      <c r="BT244" s="70"/>
      <c r="BU244" s="70"/>
      <c r="BV244" s="70"/>
      <c r="BW244" s="70"/>
      <c r="BX244" s="70"/>
      <c r="BY244" s="70"/>
      <c r="BZ244" s="70"/>
      <c r="CA244" s="70"/>
    </row>
    <row r="245" spans="2:79" s="67" customFormat="1">
      <c r="B245" s="85"/>
      <c r="C245" s="86"/>
      <c r="D245" s="83"/>
      <c r="E245" s="84"/>
      <c r="F245" s="70"/>
      <c r="G245" s="70"/>
      <c r="H245" s="70"/>
      <c r="I245" s="70"/>
      <c r="J245" s="70"/>
      <c r="K245" s="70"/>
      <c r="L245" s="70"/>
      <c r="M245" s="70"/>
      <c r="N245" s="70"/>
      <c r="O245" s="70"/>
      <c r="P245" s="70"/>
      <c r="Q245" s="70"/>
      <c r="R245" s="70"/>
      <c r="S245" s="70"/>
      <c r="T245" s="70"/>
      <c r="U245" s="70"/>
      <c r="V245" s="70"/>
      <c r="W245" s="70"/>
      <c r="X245" s="70"/>
      <c r="Y245" s="70"/>
      <c r="Z245" s="70"/>
      <c r="AA245" s="70"/>
      <c r="AB245" s="70"/>
      <c r="AC245" s="70"/>
      <c r="AD245" s="70"/>
      <c r="AE245" s="70"/>
      <c r="AF245" s="70"/>
      <c r="AG245" s="70"/>
      <c r="AH245" s="70"/>
      <c r="AI245" s="70"/>
      <c r="AJ245" s="70"/>
      <c r="AK245" s="70"/>
      <c r="AL245" s="70"/>
      <c r="AM245" s="70"/>
      <c r="AN245" s="70"/>
      <c r="AO245" s="70"/>
      <c r="AP245" s="70"/>
      <c r="AQ245" s="70"/>
      <c r="AR245" s="70"/>
      <c r="AS245" s="70"/>
      <c r="AT245" s="70"/>
      <c r="AU245" s="70"/>
      <c r="AV245" s="70"/>
      <c r="AW245" s="70"/>
      <c r="AX245" s="70"/>
      <c r="AY245" s="70"/>
      <c r="AZ245" s="70"/>
      <c r="BA245" s="70"/>
      <c r="BB245" s="70"/>
      <c r="BC245" s="70"/>
      <c r="BD245" s="70"/>
      <c r="BE245" s="70"/>
      <c r="BF245" s="70"/>
      <c r="BG245" s="70"/>
      <c r="BH245" s="70"/>
      <c r="BI245" s="70"/>
      <c r="BJ245" s="70"/>
      <c r="BK245" s="70"/>
      <c r="BL245" s="70"/>
      <c r="BM245" s="70"/>
      <c r="BN245" s="70"/>
      <c r="BO245" s="70"/>
      <c r="BP245" s="70"/>
      <c r="BQ245" s="70"/>
      <c r="BR245" s="70"/>
      <c r="BS245" s="70"/>
      <c r="BT245" s="70"/>
      <c r="BU245" s="70"/>
      <c r="BV245" s="70"/>
      <c r="BW245" s="70"/>
      <c r="BX245" s="70"/>
      <c r="BY245" s="70"/>
      <c r="BZ245" s="70"/>
      <c r="CA245" s="70"/>
    </row>
    <row r="246" spans="2:79" s="67" customFormat="1">
      <c r="B246" s="85"/>
      <c r="C246" s="86"/>
      <c r="D246" s="83"/>
      <c r="E246" s="84"/>
      <c r="F246" s="70"/>
      <c r="G246" s="70"/>
      <c r="H246" s="70"/>
      <c r="I246" s="70"/>
      <c r="J246" s="70"/>
      <c r="K246" s="70"/>
      <c r="L246" s="70"/>
      <c r="M246" s="70"/>
      <c r="N246" s="70"/>
      <c r="O246" s="70"/>
      <c r="P246" s="70"/>
      <c r="Q246" s="70"/>
      <c r="R246" s="70"/>
      <c r="S246" s="70"/>
      <c r="T246" s="70"/>
      <c r="U246" s="70"/>
      <c r="V246" s="70"/>
      <c r="W246" s="70"/>
      <c r="X246" s="70"/>
      <c r="Y246" s="70"/>
      <c r="Z246" s="70"/>
      <c r="AA246" s="70"/>
      <c r="AB246" s="70"/>
      <c r="AC246" s="70"/>
      <c r="AD246" s="70"/>
      <c r="AE246" s="70"/>
      <c r="AF246" s="70"/>
      <c r="AG246" s="70"/>
      <c r="AH246" s="70"/>
      <c r="AI246" s="70"/>
      <c r="AJ246" s="70"/>
      <c r="AK246" s="70"/>
      <c r="AL246" s="70"/>
      <c r="AM246" s="70"/>
      <c r="AN246" s="70"/>
      <c r="AO246" s="70"/>
      <c r="AP246" s="70"/>
      <c r="AQ246" s="70"/>
      <c r="AR246" s="70"/>
      <c r="AS246" s="70"/>
      <c r="AT246" s="70"/>
      <c r="AU246" s="70"/>
      <c r="AV246" s="70"/>
      <c r="AW246" s="70"/>
      <c r="AX246" s="70"/>
      <c r="AY246" s="70"/>
      <c r="AZ246" s="70"/>
      <c r="BA246" s="70"/>
      <c r="BB246" s="70"/>
      <c r="BC246" s="70"/>
      <c r="BD246" s="70"/>
      <c r="BE246" s="70"/>
      <c r="BF246" s="70"/>
      <c r="BG246" s="70"/>
      <c r="BH246" s="70"/>
      <c r="BI246" s="70"/>
      <c r="BJ246" s="70"/>
      <c r="BK246" s="70"/>
      <c r="BL246" s="70"/>
      <c r="BM246" s="70"/>
      <c r="BN246" s="70"/>
      <c r="BO246" s="70"/>
      <c r="BP246" s="70"/>
      <c r="BQ246" s="70"/>
      <c r="BR246" s="70"/>
      <c r="BS246" s="70"/>
      <c r="BT246" s="70"/>
      <c r="BU246" s="70"/>
      <c r="BV246" s="70"/>
      <c r="BW246" s="70"/>
      <c r="BX246" s="70"/>
      <c r="BY246" s="70"/>
      <c r="BZ246" s="70"/>
      <c r="CA246" s="70"/>
    </row>
    <row r="247" spans="2:79" s="67" customFormat="1">
      <c r="B247" s="85"/>
      <c r="C247" s="86"/>
      <c r="D247" s="83"/>
      <c r="E247" s="84"/>
      <c r="F247" s="70"/>
      <c r="G247" s="70"/>
      <c r="H247" s="70"/>
      <c r="I247" s="70"/>
      <c r="J247" s="70"/>
      <c r="K247" s="70"/>
      <c r="L247" s="70"/>
      <c r="M247" s="70"/>
      <c r="N247" s="70"/>
      <c r="O247" s="70"/>
      <c r="P247" s="70"/>
      <c r="Q247" s="70"/>
      <c r="R247" s="70"/>
      <c r="S247" s="70"/>
      <c r="T247" s="70"/>
      <c r="U247" s="70"/>
      <c r="V247" s="70"/>
      <c r="W247" s="70"/>
      <c r="X247" s="70"/>
      <c r="Y247" s="70"/>
      <c r="Z247" s="70"/>
      <c r="AA247" s="70"/>
      <c r="AB247" s="70"/>
      <c r="AC247" s="70"/>
      <c r="AD247" s="70"/>
      <c r="AE247" s="70"/>
      <c r="AF247" s="70"/>
      <c r="AG247" s="70"/>
      <c r="AH247" s="70"/>
      <c r="AI247" s="70"/>
      <c r="AJ247" s="70"/>
      <c r="AK247" s="70"/>
      <c r="AL247" s="70"/>
      <c r="AM247" s="70"/>
      <c r="AN247" s="70"/>
      <c r="AO247" s="70"/>
      <c r="AP247" s="70"/>
      <c r="AQ247" s="70"/>
      <c r="AR247" s="70"/>
      <c r="AS247" s="70"/>
      <c r="AT247" s="70"/>
      <c r="AU247" s="70"/>
      <c r="AV247" s="70"/>
      <c r="AW247" s="70"/>
      <c r="AX247" s="70"/>
      <c r="AY247" s="70"/>
      <c r="AZ247" s="70"/>
      <c r="BA247" s="70"/>
      <c r="BB247" s="70"/>
      <c r="BC247" s="70"/>
      <c r="BD247" s="70"/>
      <c r="BE247" s="70"/>
      <c r="BF247" s="70"/>
      <c r="BG247" s="70"/>
      <c r="BH247" s="70"/>
      <c r="BI247" s="70"/>
      <c r="BJ247" s="70"/>
      <c r="BK247" s="70"/>
      <c r="BL247" s="70"/>
      <c r="BM247" s="70"/>
      <c r="BN247" s="70"/>
      <c r="BO247" s="70"/>
      <c r="BP247" s="70"/>
      <c r="BQ247" s="70"/>
      <c r="BR247" s="70"/>
      <c r="BS247" s="70"/>
      <c r="BT247" s="70"/>
      <c r="BU247" s="70"/>
      <c r="BV247" s="70"/>
      <c r="BW247" s="70"/>
      <c r="BX247" s="70"/>
      <c r="BY247" s="70"/>
      <c r="BZ247" s="70"/>
      <c r="CA247" s="70"/>
    </row>
    <row r="248" spans="2:79" s="67" customFormat="1">
      <c r="B248" s="85"/>
      <c r="C248" s="86"/>
      <c r="D248" s="83"/>
      <c r="E248" s="84"/>
      <c r="F248" s="70"/>
      <c r="G248" s="70"/>
      <c r="H248" s="70"/>
      <c r="I248" s="70"/>
      <c r="J248" s="70"/>
      <c r="K248" s="70"/>
      <c r="L248" s="70"/>
      <c r="M248" s="70"/>
      <c r="N248" s="70"/>
      <c r="O248" s="70"/>
      <c r="P248" s="70"/>
      <c r="Q248" s="70"/>
      <c r="R248" s="70"/>
      <c r="S248" s="70"/>
      <c r="T248" s="70"/>
      <c r="U248" s="70"/>
      <c r="V248" s="70"/>
      <c r="W248" s="70"/>
      <c r="X248" s="70"/>
      <c r="Y248" s="70"/>
      <c r="Z248" s="70"/>
      <c r="AA248" s="70"/>
      <c r="AB248" s="70"/>
      <c r="AC248" s="70"/>
      <c r="AD248" s="70"/>
      <c r="AE248" s="70"/>
      <c r="AF248" s="70"/>
      <c r="AG248" s="70"/>
      <c r="AH248" s="70"/>
      <c r="AI248" s="70"/>
      <c r="AJ248" s="70"/>
      <c r="AK248" s="70"/>
      <c r="AL248" s="70"/>
      <c r="AM248" s="70"/>
      <c r="AN248" s="70"/>
      <c r="AO248" s="70"/>
      <c r="AP248" s="70"/>
      <c r="AQ248" s="70"/>
      <c r="AR248" s="70"/>
      <c r="AS248" s="70"/>
      <c r="AT248" s="70"/>
      <c r="AU248" s="70"/>
      <c r="AV248" s="70"/>
      <c r="AW248" s="70"/>
      <c r="AX248" s="70"/>
      <c r="AY248" s="70"/>
      <c r="AZ248" s="70"/>
      <c r="BA248" s="70"/>
      <c r="BB248" s="70"/>
      <c r="BC248" s="70"/>
      <c r="BD248" s="70"/>
      <c r="BE248" s="70"/>
      <c r="BF248" s="70"/>
      <c r="BG248" s="70"/>
      <c r="BH248" s="70"/>
      <c r="BI248" s="70"/>
      <c r="BJ248" s="70"/>
      <c r="BK248" s="70"/>
      <c r="BL248" s="70"/>
      <c r="BM248" s="70"/>
      <c r="BN248" s="70"/>
      <c r="BO248" s="70"/>
      <c r="BP248" s="70"/>
      <c r="BQ248" s="70"/>
      <c r="BR248" s="70"/>
      <c r="BS248" s="70"/>
      <c r="BT248" s="70"/>
      <c r="BU248" s="70"/>
      <c r="BV248" s="70"/>
      <c r="BW248" s="70"/>
      <c r="BX248" s="70"/>
      <c r="BY248" s="70"/>
      <c r="BZ248" s="70"/>
      <c r="CA248" s="70"/>
    </row>
    <row r="249" spans="2:79" s="67" customFormat="1">
      <c r="B249" s="85"/>
      <c r="C249" s="86"/>
      <c r="D249" s="83"/>
      <c r="E249" s="84"/>
      <c r="F249" s="70"/>
      <c r="G249" s="70"/>
      <c r="H249" s="70"/>
      <c r="I249" s="70"/>
      <c r="J249" s="70"/>
      <c r="K249" s="70"/>
      <c r="L249" s="70"/>
      <c r="M249" s="70"/>
      <c r="N249" s="70"/>
      <c r="O249" s="70"/>
      <c r="P249" s="70"/>
      <c r="Q249" s="70"/>
      <c r="R249" s="70"/>
      <c r="S249" s="70"/>
      <c r="T249" s="70"/>
      <c r="U249" s="70"/>
      <c r="V249" s="70"/>
      <c r="W249" s="70"/>
      <c r="X249" s="70"/>
      <c r="Y249" s="70"/>
      <c r="Z249" s="70"/>
      <c r="AA249" s="70"/>
      <c r="AB249" s="70"/>
      <c r="AC249" s="70"/>
      <c r="AD249" s="70"/>
      <c r="AE249" s="70"/>
      <c r="AF249" s="70"/>
      <c r="AG249" s="70"/>
      <c r="AH249" s="70"/>
      <c r="AI249" s="70"/>
      <c r="AJ249" s="70"/>
      <c r="AK249" s="70"/>
      <c r="AL249" s="70"/>
      <c r="AM249" s="70"/>
      <c r="AN249" s="70"/>
      <c r="AO249" s="70"/>
      <c r="AP249" s="70"/>
      <c r="AQ249" s="70"/>
      <c r="AR249" s="70"/>
      <c r="AS249" s="70"/>
      <c r="AT249" s="70"/>
      <c r="AU249" s="70"/>
      <c r="AV249" s="70"/>
      <c r="AW249" s="70"/>
      <c r="AX249" s="70"/>
      <c r="AY249" s="70"/>
      <c r="AZ249" s="70"/>
      <c r="BA249" s="70"/>
      <c r="BB249" s="70"/>
      <c r="BC249" s="70"/>
      <c r="BD249" s="70"/>
      <c r="BE249" s="70"/>
      <c r="BF249" s="70"/>
      <c r="BG249" s="70"/>
      <c r="BH249" s="70"/>
      <c r="BI249" s="70"/>
      <c r="BJ249" s="70"/>
      <c r="BK249" s="70"/>
      <c r="BL249" s="70"/>
      <c r="BM249" s="70"/>
      <c r="BN249" s="70"/>
      <c r="BO249" s="70"/>
      <c r="BP249" s="70"/>
      <c r="BQ249" s="70"/>
      <c r="BR249" s="70"/>
      <c r="BS249" s="70"/>
      <c r="BT249" s="70"/>
      <c r="BU249" s="70"/>
      <c r="BV249" s="70"/>
      <c r="BW249" s="70"/>
      <c r="BX249" s="70"/>
      <c r="BY249" s="70"/>
      <c r="BZ249" s="70"/>
      <c r="CA249" s="70"/>
    </row>
    <row r="250" spans="2:79" s="67" customFormat="1">
      <c r="B250" s="85"/>
      <c r="C250" s="86"/>
      <c r="D250" s="83"/>
      <c r="E250" s="84"/>
      <c r="F250" s="70"/>
      <c r="G250" s="70"/>
      <c r="H250" s="70"/>
      <c r="I250" s="70"/>
      <c r="J250" s="70"/>
      <c r="K250" s="70"/>
      <c r="L250" s="70"/>
      <c r="M250" s="70"/>
      <c r="N250" s="70"/>
      <c r="O250" s="70"/>
      <c r="P250" s="70"/>
      <c r="Q250" s="70"/>
      <c r="R250" s="70"/>
      <c r="S250" s="70"/>
      <c r="T250" s="70"/>
      <c r="U250" s="70"/>
      <c r="V250" s="70"/>
      <c r="W250" s="70"/>
      <c r="X250" s="70"/>
      <c r="Y250" s="70"/>
      <c r="Z250" s="70"/>
      <c r="AA250" s="70"/>
      <c r="AB250" s="70"/>
      <c r="AC250" s="70"/>
      <c r="AD250" s="70"/>
      <c r="AE250" s="70"/>
      <c r="AF250" s="70"/>
      <c r="AG250" s="70"/>
      <c r="AH250" s="70"/>
      <c r="AI250" s="70"/>
      <c r="AJ250" s="70"/>
      <c r="AK250" s="70"/>
      <c r="AL250" s="70"/>
      <c r="AM250" s="70"/>
      <c r="AN250" s="70"/>
      <c r="AO250" s="70"/>
      <c r="AP250" s="70"/>
      <c r="AQ250" s="70"/>
      <c r="AR250" s="70"/>
      <c r="AS250" s="70"/>
      <c r="AT250" s="70"/>
      <c r="AU250" s="70"/>
      <c r="AV250" s="70"/>
      <c r="AW250" s="70"/>
      <c r="AX250" s="70"/>
      <c r="AY250" s="70"/>
      <c r="AZ250" s="70"/>
      <c r="BA250" s="70"/>
      <c r="BB250" s="70"/>
      <c r="BC250" s="70"/>
      <c r="BD250" s="70"/>
      <c r="BE250" s="70"/>
      <c r="BF250" s="70"/>
      <c r="BG250" s="70"/>
      <c r="BH250" s="70"/>
      <c r="BI250" s="70"/>
      <c r="BJ250" s="70"/>
      <c r="BK250" s="70"/>
      <c r="BL250" s="70"/>
      <c r="BM250" s="70"/>
      <c r="BN250" s="70"/>
      <c r="BO250" s="70"/>
      <c r="BP250" s="70"/>
      <c r="BQ250" s="70"/>
      <c r="BR250" s="70"/>
      <c r="BS250" s="70"/>
      <c r="BT250" s="70"/>
      <c r="BU250" s="70"/>
      <c r="BV250" s="70"/>
      <c r="BW250" s="70"/>
      <c r="BX250" s="70"/>
      <c r="BY250" s="70"/>
      <c r="BZ250" s="70"/>
      <c r="CA250" s="70"/>
    </row>
    <row r="251" spans="2:79" s="67" customFormat="1">
      <c r="B251" s="85"/>
      <c r="C251" s="86"/>
      <c r="D251" s="83"/>
      <c r="E251" s="84"/>
      <c r="F251" s="70"/>
      <c r="G251" s="70"/>
      <c r="H251" s="70"/>
      <c r="I251" s="70"/>
      <c r="J251" s="70"/>
      <c r="K251" s="70"/>
      <c r="L251" s="70"/>
      <c r="M251" s="70"/>
      <c r="N251" s="70"/>
      <c r="O251" s="70"/>
      <c r="P251" s="70"/>
      <c r="Q251" s="70"/>
      <c r="R251" s="70"/>
      <c r="S251" s="70"/>
      <c r="T251" s="70"/>
      <c r="U251" s="70"/>
      <c r="V251" s="70"/>
      <c r="W251" s="70"/>
      <c r="X251" s="70"/>
      <c r="Y251" s="70"/>
      <c r="Z251" s="70"/>
      <c r="AA251" s="70"/>
      <c r="AB251" s="70"/>
      <c r="AC251" s="70"/>
      <c r="AD251" s="70"/>
      <c r="AE251" s="70"/>
      <c r="AF251" s="70"/>
      <c r="AG251" s="70"/>
      <c r="AH251" s="70"/>
      <c r="AI251" s="70"/>
      <c r="AJ251" s="70"/>
      <c r="AK251" s="70"/>
      <c r="AL251" s="70"/>
      <c r="AM251" s="70"/>
      <c r="AN251" s="70"/>
      <c r="AO251" s="70"/>
      <c r="AP251" s="70"/>
      <c r="AQ251" s="70"/>
      <c r="AR251" s="70"/>
      <c r="AS251" s="70"/>
      <c r="AT251" s="70"/>
      <c r="AU251" s="70"/>
      <c r="AV251" s="70"/>
      <c r="AW251" s="70"/>
      <c r="AX251" s="70"/>
      <c r="AY251" s="70"/>
      <c r="AZ251" s="70"/>
      <c r="BA251" s="70"/>
      <c r="BB251" s="70"/>
      <c r="BC251" s="70"/>
      <c r="BD251" s="70"/>
      <c r="BE251" s="70"/>
      <c r="BF251" s="70"/>
      <c r="BG251" s="70"/>
      <c r="BH251" s="70"/>
      <c r="BI251" s="70"/>
      <c r="BJ251" s="70"/>
      <c r="BK251" s="70"/>
      <c r="BL251" s="70"/>
      <c r="BM251" s="70"/>
      <c r="BN251" s="70"/>
      <c r="BO251" s="70"/>
      <c r="BP251" s="70"/>
      <c r="BQ251" s="70"/>
      <c r="BR251" s="70"/>
      <c r="BS251" s="70"/>
      <c r="BT251" s="70"/>
      <c r="BU251" s="70"/>
      <c r="BV251" s="70"/>
      <c r="BW251" s="70"/>
      <c r="BX251" s="70"/>
      <c r="BY251" s="70"/>
      <c r="BZ251" s="70"/>
      <c r="CA251" s="70"/>
    </row>
    <row r="252" spans="2:79" s="67" customFormat="1">
      <c r="B252" s="85"/>
      <c r="C252" s="86"/>
      <c r="D252" s="83"/>
      <c r="E252" s="84"/>
      <c r="F252" s="70"/>
      <c r="G252" s="70"/>
      <c r="H252" s="70"/>
      <c r="I252" s="70"/>
      <c r="J252" s="70"/>
      <c r="K252" s="70"/>
      <c r="L252" s="70"/>
      <c r="M252" s="70"/>
      <c r="N252" s="70"/>
      <c r="O252" s="70"/>
      <c r="P252" s="70"/>
      <c r="Q252" s="70"/>
      <c r="R252" s="70"/>
      <c r="S252" s="70"/>
      <c r="T252" s="70"/>
      <c r="U252" s="70"/>
      <c r="V252" s="70"/>
      <c r="W252" s="70"/>
      <c r="X252" s="70"/>
      <c r="Y252" s="70"/>
      <c r="Z252" s="70"/>
      <c r="AA252" s="70"/>
      <c r="AB252" s="70"/>
      <c r="AC252" s="70"/>
      <c r="AD252" s="70"/>
      <c r="AE252" s="70"/>
      <c r="AF252" s="70"/>
      <c r="AG252" s="70"/>
      <c r="AH252" s="70"/>
      <c r="AI252" s="70"/>
      <c r="AJ252" s="70"/>
      <c r="AK252" s="70"/>
      <c r="AL252" s="70"/>
      <c r="AM252" s="70"/>
      <c r="AN252" s="70"/>
      <c r="AO252" s="70"/>
      <c r="AP252" s="70"/>
      <c r="AQ252" s="70"/>
      <c r="AR252" s="70"/>
      <c r="AS252" s="70"/>
      <c r="AT252" s="70"/>
      <c r="AU252" s="70"/>
      <c r="AV252" s="70"/>
      <c r="AW252" s="70"/>
      <c r="AX252" s="70"/>
      <c r="AY252" s="70"/>
      <c r="AZ252" s="70"/>
      <c r="BA252" s="70"/>
      <c r="BB252" s="70"/>
      <c r="BC252" s="70"/>
      <c r="BD252" s="70"/>
      <c r="BE252" s="70"/>
      <c r="BF252" s="70"/>
      <c r="BG252" s="70"/>
      <c r="BH252" s="70"/>
      <c r="BI252" s="70"/>
      <c r="BJ252" s="70"/>
      <c r="BK252" s="70"/>
      <c r="BL252" s="70"/>
      <c r="BM252" s="70"/>
      <c r="BN252" s="70"/>
      <c r="BO252" s="70"/>
      <c r="BP252" s="70"/>
      <c r="BQ252" s="70"/>
      <c r="BR252" s="70"/>
      <c r="BS252" s="70"/>
      <c r="BT252" s="70"/>
      <c r="BU252" s="70"/>
      <c r="BV252" s="70"/>
      <c r="BW252" s="70"/>
      <c r="BX252" s="70"/>
      <c r="BY252" s="70"/>
      <c r="BZ252" s="70"/>
      <c r="CA252" s="70"/>
    </row>
    <row r="253" spans="2:79" s="67" customFormat="1">
      <c r="B253" s="85"/>
      <c r="C253" s="86"/>
      <c r="D253" s="83"/>
      <c r="E253" s="84"/>
      <c r="F253" s="70"/>
      <c r="G253" s="70"/>
      <c r="H253" s="70"/>
      <c r="I253" s="70"/>
      <c r="J253" s="70"/>
      <c r="K253" s="70"/>
      <c r="L253" s="70"/>
      <c r="M253" s="70"/>
      <c r="N253" s="70"/>
      <c r="O253" s="70"/>
      <c r="P253" s="70"/>
      <c r="Q253" s="70"/>
      <c r="R253" s="70"/>
      <c r="S253" s="70"/>
      <c r="T253" s="70"/>
      <c r="U253" s="70"/>
      <c r="V253" s="70"/>
      <c r="W253" s="70"/>
      <c r="X253" s="70"/>
      <c r="Y253" s="70"/>
      <c r="Z253" s="70"/>
      <c r="AA253" s="70"/>
      <c r="AB253" s="70"/>
      <c r="AC253" s="70"/>
      <c r="AD253" s="70"/>
      <c r="AE253" s="70"/>
      <c r="AF253" s="70"/>
      <c r="AG253" s="70"/>
      <c r="AH253" s="70"/>
      <c r="AI253" s="70"/>
      <c r="AJ253" s="70"/>
      <c r="AK253" s="70"/>
      <c r="AL253" s="70"/>
      <c r="AM253" s="70"/>
      <c r="AN253" s="70"/>
      <c r="AO253" s="70"/>
      <c r="AP253" s="70"/>
      <c r="AQ253" s="70"/>
      <c r="AR253" s="70"/>
      <c r="AS253" s="70"/>
      <c r="AT253" s="70"/>
      <c r="AU253" s="70"/>
      <c r="AV253" s="70"/>
      <c r="AW253" s="70"/>
      <c r="AX253" s="70"/>
      <c r="AY253" s="70"/>
      <c r="AZ253" s="70"/>
      <c r="BA253" s="70"/>
      <c r="BB253" s="70"/>
      <c r="BC253" s="70"/>
      <c r="BD253" s="70"/>
      <c r="BE253" s="70"/>
      <c r="BF253" s="70"/>
      <c r="BG253" s="70"/>
      <c r="BH253" s="70"/>
      <c r="BI253" s="70"/>
      <c r="BJ253" s="70"/>
      <c r="BK253" s="70"/>
      <c r="BL253" s="70"/>
      <c r="BM253" s="70"/>
      <c r="BN253" s="70"/>
      <c r="BO253" s="70"/>
      <c r="BP253" s="70"/>
      <c r="BQ253" s="70"/>
      <c r="BR253" s="70"/>
      <c r="BS253" s="70"/>
      <c r="BT253" s="70"/>
      <c r="BU253" s="70"/>
      <c r="BV253" s="70"/>
      <c r="BW253" s="70"/>
      <c r="BX253" s="70"/>
      <c r="BY253" s="70"/>
      <c r="BZ253" s="70"/>
      <c r="CA253" s="70"/>
    </row>
    <row r="254" spans="2:79" s="67" customFormat="1">
      <c r="B254" s="85"/>
      <c r="C254" s="86"/>
      <c r="D254" s="83"/>
      <c r="E254" s="84"/>
      <c r="F254" s="70"/>
      <c r="G254" s="70"/>
      <c r="H254" s="70"/>
      <c r="I254" s="70"/>
      <c r="J254" s="70"/>
      <c r="K254" s="70"/>
      <c r="L254" s="70"/>
      <c r="M254" s="70"/>
      <c r="N254" s="70"/>
      <c r="O254" s="70"/>
      <c r="P254" s="70"/>
      <c r="Q254" s="70"/>
      <c r="R254" s="70"/>
      <c r="S254" s="70"/>
      <c r="T254" s="70"/>
      <c r="U254" s="70"/>
      <c r="V254" s="70"/>
      <c r="W254" s="70"/>
      <c r="X254" s="70"/>
      <c r="Y254" s="70"/>
      <c r="Z254" s="70"/>
      <c r="AA254" s="70"/>
      <c r="AB254" s="70"/>
      <c r="AC254" s="70"/>
      <c r="AD254" s="70"/>
      <c r="AE254" s="70"/>
      <c r="AF254" s="70"/>
      <c r="AG254" s="70"/>
      <c r="AH254" s="70"/>
      <c r="AI254" s="70"/>
      <c r="AJ254" s="70"/>
      <c r="AK254" s="70"/>
      <c r="AL254" s="70"/>
      <c r="AM254" s="70"/>
      <c r="AN254" s="70"/>
      <c r="AO254" s="70"/>
      <c r="AP254" s="70"/>
      <c r="AQ254" s="70"/>
      <c r="AR254" s="70"/>
      <c r="AS254" s="70"/>
      <c r="AT254" s="70"/>
      <c r="AU254" s="70"/>
      <c r="AV254" s="70"/>
      <c r="AW254" s="70"/>
      <c r="AX254" s="70"/>
      <c r="AY254" s="70"/>
      <c r="AZ254" s="70"/>
      <c r="BA254" s="70"/>
      <c r="BB254" s="70"/>
      <c r="BC254" s="70"/>
      <c r="BD254" s="70"/>
      <c r="BE254" s="70"/>
      <c r="BF254" s="70"/>
      <c r="BG254" s="70"/>
      <c r="BH254" s="70"/>
      <c r="BI254" s="70"/>
      <c r="BJ254" s="70"/>
      <c r="BK254" s="70"/>
      <c r="BL254" s="70"/>
      <c r="BM254" s="70"/>
      <c r="BN254" s="70"/>
      <c r="BO254" s="70"/>
      <c r="BP254" s="70"/>
      <c r="BQ254" s="70"/>
      <c r="BR254" s="70"/>
      <c r="BS254" s="70"/>
      <c r="BT254" s="70"/>
      <c r="BU254" s="70"/>
      <c r="BV254" s="70"/>
      <c r="BW254" s="70"/>
      <c r="BX254" s="70"/>
      <c r="BY254" s="70"/>
      <c r="BZ254" s="70"/>
      <c r="CA254" s="70"/>
    </row>
    <row r="255" spans="2:79" s="67" customFormat="1">
      <c r="B255" s="85"/>
      <c r="C255" s="86"/>
      <c r="D255" s="83"/>
      <c r="E255" s="84"/>
      <c r="F255" s="70"/>
      <c r="G255" s="70"/>
      <c r="H255" s="70"/>
      <c r="I255" s="70"/>
      <c r="J255" s="70"/>
      <c r="K255" s="70"/>
      <c r="L255" s="70"/>
      <c r="M255" s="70"/>
      <c r="N255" s="70"/>
      <c r="O255" s="70"/>
      <c r="P255" s="70"/>
      <c r="Q255" s="70"/>
      <c r="R255" s="70"/>
      <c r="S255" s="70"/>
      <c r="T255" s="70"/>
      <c r="U255" s="70"/>
      <c r="V255" s="70"/>
      <c r="W255" s="70"/>
      <c r="X255" s="70"/>
      <c r="Y255" s="70"/>
      <c r="Z255" s="70"/>
      <c r="AA255" s="70"/>
      <c r="AB255" s="70"/>
      <c r="AC255" s="70"/>
      <c r="AD255" s="70"/>
      <c r="AE255" s="70"/>
      <c r="AF255" s="70"/>
      <c r="AG255" s="70"/>
      <c r="AH255" s="70"/>
      <c r="AI255" s="70"/>
      <c r="AJ255" s="70"/>
      <c r="AK255" s="70"/>
      <c r="AL255" s="70"/>
      <c r="AM255" s="70"/>
      <c r="AN255" s="70"/>
      <c r="AO255" s="70"/>
      <c r="AP255" s="70"/>
      <c r="AQ255" s="70"/>
      <c r="AR255" s="70"/>
      <c r="AS255" s="70"/>
      <c r="AT255" s="70"/>
      <c r="AU255" s="70"/>
      <c r="AV255" s="70"/>
      <c r="AW255" s="70"/>
      <c r="AX255" s="70"/>
      <c r="AY255" s="70"/>
      <c r="AZ255" s="70"/>
      <c r="BA255" s="70"/>
      <c r="BB255" s="70"/>
      <c r="BC255" s="70"/>
      <c r="BD255" s="70"/>
      <c r="BE255" s="70"/>
      <c r="BF255" s="70"/>
      <c r="BG255" s="70"/>
      <c r="BH255" s="70"/>
      <c r="BI255" s="70"/>
      <c r="BJ255" s="70"/>
      <c r="BK255" s="70"/>
      <c r="BL255" s="70"/>
      <c r="BM255" s="70"/>
      <c r="BN255" s="70"/>
      <c r="BO255" s="70"/>
      <c r="BP255" s="70"/>
      <c r="BQ255" s="70"/>
      <c r="BR255" s="70"/>
      <c r="BS255" s="70"/>
      <c r="BT255" s="70"/>
      <c r="BU255" s="70"/>
      <c r="BV255" s="70"/>
      <c r="BW255" s="70"/>
      <c r="BX255" s="70"/>
      <c r="BY255" s="70"/>
      <c r="BZ255" s="70"/>
      <c r="CA255" s="70"/>
    </row>
    <row r="256" spans="2:79" s="67" customFormat="1">
      <c r="B256" s="85"/>
      <c r="C256" s="86"/>
      <c r="D256" s="83"/>
      <c r="E256" s="84"/>
      <c r="F256" s="70"/>
      <c r="G256" s="70"/>
      <c r="H256" s="70"/>
      <c r="I256" s="70"/>
      <c r="J256" s="70"/>
      <c r="K256" s="70"/>
      <c r="L256" s="70"/>
      <c r="M256" s="70"/>
      <c r="N256" s="70"/>
      <c r="O256" s="70"/>
      <c r="P256" s="70"/>
      <c r="Q256" s="70"/>
      <c r="R256" s="70"/>
      <c r="S256" s="70"/>
      <c r="T256" s="70"/>
      <c r="U256" s="70"/>
      <c r="V256" s="70"/>
      <c r="W256" s="70"/>
      <c r="X256" s="70"/>
      <c r="Y256" s="70"/>
      <c r="Z256" s="70"/>
      <c r="AA256" s="70"/>
      <c r="AB256" s="70"/>
      <c r="AC256" s="70"/>
      <c r="AD256" s="70"/>
      <c r="AE256" s="70"/>
      <c r="AF256" s="70"/>
      <c r="AG256" s="70"/>
      <c r="AH256" s="70"/>
      <c r="AI256" s="70"/>
      <c r="AJ256" s="70"/>
      <c r="AK256" s="70"/>
      <c r="AL256" s="70"/>
      <c r="AM256" s="70"/>
      <c r="AN256" s="70"/>
      <c r="AO256" s="70"/>
      <c r="AP256" s="70"/>
      <c r="AQ256" s="70"/>
      <c r="AR256" s="70"/>
      <c r="AS256" s="70"/>
      <c r="AT256" s="70"/>
      <c r="AU256" s="70"/>
      <c r="AV256" s="70"/>
      <c r="AW256" s="70"/>
      <c r="AX256" s="70"/>
      <c r="AY256" s="70"/>
      <c r="AZ256" s="70"/>
      <c r="BA256" s="70"/>
      <c r="BB256" s="70"/>
      <c r="BC256" s="70"/>
      <c r="BD256" s="70"/>
      <c r="BE256" s="70"/>
      <c r="BF256" s="70"/>
      <c r="BG256" s="70"/>
      <c r="BH256" s="70"/>
      <c r="BI256" s="70"/>
      <c r="BJ256" s="70"/>
      <c r="BK256" s="70"/>
      <c r="BL256" s="70"/>
      <c r="BM256" s="70"/>
      <c r="BN256" s="70"/>
      <c r="BO256" s="70"/>
      <c r="BP256" s="70"/>
      <c r="BQ256" s="70"/>
      <c r="BR256" s="70"/>
      <c r="BS256" s="70"/>
      <c r="BT256" s="70"/>
      <c r="BU256" s="70"/>
      <c r="BV256" s="70"/>
      <c r="BW256" s="70"/>
      <c r="BX256" s="70"/>
      <c r="BY256" s="70"/>
      <c r="BZ256" s="70"/>
      <c r="CA256" s="70"/>
    </row>
    <row r="257" spans="2:79" s="67" customFormat="1">
      <c r="B257" s="85"/>
      <c r="C257" s="86"/>
      <c r="D257" s="83"/>
      <c r="E257" s="84"/>
      <c r="F257" s="70"/>
      <c r="G257" s="70"/>
      <c r="H257" s="70"/>
      <c r="I257" s="70"/>
      <c r="J257" s="70"/>
      <c r="K257" s="70"/>
      <c r="L257" s="70"/>
      <c r="M257" s="70"/>
      <c r="N257" s="70"/>
      <c r="O257" s="70"/>
      <c r="P257" s="70"/>
      <c r="Q257" s="70"/>
      <c r="R257" s="70"/>
      <c r="S257" s="70"/>
      <c r="T257" s="70"/>
      <c r="U257" s="70"/>
      <c r="V257" s="70"/>
      <c r="W257" s="70"/>
      <c r="X257" s="70"/>
      <c r="Y257" s="70"/>
      <c r="Z257" s="70"/>
      <c r="AA257" s="70"/>
      <c r="AB257" s="70"/>
      <c r="AC257" s="70"/>
      <c r="AD257" s="70"/>
      <c r="AE257" s="70"/>
      <c r="AF257" s="70"/>
      <c r="AG257" s="70"/>
      <c r="AH257" s="70"/>
      <c r="AI257" s="70"/>
      <c r="AJ257" s="70"/>
      <c r="AK257" s="70"/>
      <c r="AL257" s="70"/>
      <c r="AM257" s="70"/>
      <c r="AN257" s="70"/>
      <c r="AO257" s="70"/>
      <c r="AP257" s="70"/>
      <c r="AQ257" s="70"/>
      <c r="AR257" s="70"/>
      <c r="AS257" s="70"/>
      <c r="AT257" s="70"/>
      <c r="AU257" s="70"/>
      <c r="AV257" s="70"/>
      <c r="AW257" s="70"/>
      <c r="AX257" s="70"/>
      <c r="AY257" s="70"/>
      <c r="AZ257" s="70"/>
      <c r="BA257" s="70"/>
      <c r="BB257" s="70"/>
      <c r="BC257" s="70"/>
      <c r="BD257" s="70"/>
      <c r="BE257" s="70"/>
      <c r="BF257" s="70"/>
      <c r="BG257" s="70"/>
      <c r="BH257" s="70"/>
      <c r="BI257" s="70"/>
      <c r="BJ257" s="70"/>
      <c r="BK257" s="70"/>
      <c r="BL257" s="70"/>
      <c r="BM257" s="70"/>
      <c r="BN257" s="70"/>
      <c r="BO257" s="70"/>
      <c r="BP257" s="70"/>
      <c r="BQ257" s="70"/>
      <c r="BR257" s="70"/>
      <c r="BS257" s="70"/>
      <c r="BT257" s="70"/>
      <c r="BU257" s="70"/>
      <c r="BV257" s="70"/>
      <c r="BW257" s="70"/>
      <c r="BX257" s="70"/>
      <c r="BY257" s="70"/>
      <c r="BZ257" s="70"/>
      <c r="CA257" s="70"/>
    </row>
    <row r="258" spans="2:79" s="67" customFormat="1">
      <c r="B258" s="85"/>
      <c r="C258" s="86"/>
      <c r="D258" s="83"/>
      <c r="E258" s="84"/>
      <c r="F258" s="70"/>
      <c r="G258" s="70"/>
      <c r="H258" s="70"/>
      <c r="I258" s="70"/>
      <c r="J258" s="70"/>
      <c r="K258" s="70"/>
      <c r="L258" s="70"/>
      <c r="M258" s="70"/>
      <c r="N258" s="70"/>
      <c r="O258" s="70"/>
      <c r="P258" s="70"/>
      <c r="Q258" s="70"/>
      <c r="R258" s="70"/>
      <c r="S258" s="70"/>
      <c r="T258" s="70"/>
      <c r="U258" s="70"/>
      <c r="V258" s="70"/>
      <c r="W258" s="70"/>
      <c r="X258" s="70"/>
      <c r="Y258" s="70"/>
      <c r="Z258" s="70"/>
      <c r="AA258" s="70"/>
      <c r="AB258" s="70"/>
      <c r="AC258" s="70"/>
      <c r="AD258" s="70"/>
      <c r="AE258" s="70"/>
      <c r="AF258" s="70"/>
      <c r="AG258" s="70"/>
      <c r="AH258" s="70"/>
      <c r="AI258" s="70"/>
      <c r="AJ258" s="70"/>
      <c r="AK258" s="70"/>
      <c r="AL258" s="70"/>
      <c r="AM258" s="70"/>
      <c r="AN258" s="70"/>
      <c r="AO258" s="70"/>
      <c r="AP258" s="70"/>
      <c r="AQ258" s="70"/>
      <c r="AR258" s="70"/>
      <c r="AS258" s="70"/>
      <c r="AT258" s="70"/>
      <c r="AU258" s="70"/>
      <c r="AV258" s="70"/>
      <c r="AW258" s="70"/>
      <c r="AX258" s="70"/>
      <c r="AY258" s="70"/>
      <c r="AZ258" s="70"/>
      <c r="BA258" s="70"/>
      <c r="BB258" s="70"/>
      <c r="BC258" s="70"/>
      <c r="BD258" s="70"/>
      <c r="BE258" s="70"/>
      <c r="BF258" s="70"/>
      <c r="BG258" s="70"/>
      <c r="BH258" s="70"/>
      <c r="BI258" s="70"/>
      <c r="BJ258" s="70"/>
      <c r="BK258" s="70"/>
      <c r="BL258" s="70"/>
      <c r="BM258" s="70"/>
      <c r="BN258" s="70"/>
      <c r="BO258" s="70"/>
      <c r="BP258" s="70"/>
      <c r="BQ258" s="70"/>
      <c r="BR258" s="70"/>
      <c r="BS258" s="70"/>
      <c r="BT258" s="70"/>
      <c r="BU258" s="70"/>
      <c r="BV258" s="70"/>
      <c r="BW258" s="70"/>
      <c r="BX258" s="70"/>
      <c r="BY258" s="70"/>
      <c r="BZ258" s="70"/>
      <c r="CA258" s="70"/>
    </row>
    <row r="259" spans="2:79" s="67" customFormat="1">
      <c r="B259" s="85"/>
      <c r="C259" s="86"/>
      <c r="D259" s="83"/>
      <c r="E259" s="84"/>
      <c r="F259" s="70"/>
      <c r="G259" s="70"/>
      <c r="H259" s="70"/>
      <c r="I259" s="70"/>
      <c r="J259" s="70"/>
      <c r="K259" s="70"/>
      <c r="L259" s="70"/>
      <c r="M259" s="70"/>
      <c r="N259" s="70"/>
      <c r="O259" s="70"/>
      <c r="P259" s="70"/>
      <c r="Q259" s="70"/>
      <c r="R259" s="70"/>
      <c r="S259" s="70"/>
      <c r="T259" s="70"/>
      <c r="U259" s="70"/>
      <c r="V259" s="70"/>
      <c r="W259" s="70"/>
      <c r="X259" s="70"/>
      <c r="Y259" s="70"/>
      <c r="Z259" s="70"/>
      <c r="AA259" s="70"/>
      <c r="AB259" s="70"/>
      <c r="AC259" s="70"/>
      <c r="AD259" s="70"/>
      <c r="AE259" s="70"/>
      <c r="AF259" s="70"/>
      <c r="AG259" s="70"/>
      <c r="AH259" s="70"/>
      <c r="AI259" s="70"/>
      <c r="AJ259" s="70"/>
      <c r="AK259" s="70"/>
      <c r="AL259" s="70"/>
      <c r="AM259" s="70"/>
      <c r="AN259" s="70"/>
      <c r="AO259" s="70"/>
      <c r="AP259" s="70"/>
      <c r="AQ259" s="70"/>
      <c r="AR259" s="70"/>
      <c r="AS259" s="70"/>
      <c r="AT259" s="70"/>
      <c r="AU259" s="70"/>
      <c r="AV259" s="70"/>
      <c r="AW259" s="70"/>
      <c r="AX259" s="70"/>
      <c r="AY259" s="70"/>
      <c r="AZ259" s="70"/>
      <c r="BA259" s="70"/>
      <c r="BB259" s="70"/>
      <c r="BC259" s="70"/>
      <c r="BD259" s="70"/>
      <c r="BE259" s="70"/>
      <c r="BF259" s="70"/>
      <c r="BG259" s="70"/>
      <c r="BH259" s="70"/>
      <c r="BI259" s="70"/>
      <c r="BJ259" s="70"/>
      <c r="BK259" s="70"/>
      <c r="BL259" s="70"/>
      <c r="BM259" s="70"/>
      <c r="BN259" s="70"/>
      <c r="BO259" s="70"/>
      <c r="BP259" s="70"/>
      <c r="BQ259" s="70"/>
      <c r="BR259" s="70"/>
      <c r="BS259" s="70"/>
      <c r="BT259" s="70"/>
      <c r="BU259" s="70"/>
      <c r="BV259" s="70"/>
      <c r="BW259" s="70"/>
      <c r="BX259" s="70"/>
      <c r="BY259" s="70"/>
      <c r="BZ259" s="70"/>
      <c r="CA259" s="70"/>
    </row>
    <row r="260" spans="2:79" s="67" customFormat="1">
      <c r="B260" s="85"/>
      <c r="C260" s="86"/>
      <c r="D260" s="83"/>
      <c r="E260" s="84"/>
      <c r="F260" s="70"/>
      <c r="G260" s="70"/>
      <c r="H260" s="70"/>
      <c r="I260" s="70"/>
      <c r="J260" s="70"/>
      <c r="K260" s="70"/>
      <c r="L260" s="70"/>
      <c r="M260" s="70"/>
      <c r="N260" s="70"/>
      <c r="O260" s="70"/>
      <c r="P260" s="70"/>
      <c r="Q260" s="70"/>
      <c r="R260" s="70"/>
      <c r="S260" s="70"/>
      <c r="T260" s="70"/>
      <c r="U260" s="70"/>
      <c r="V260" s="70"/>
      <c r="W260" s="70"/>
      <c r="X260" s="70"/>
      <c r="Y260" s="70"/>
      <c r="Z260" s="70"/>
      <c r="AA260" s="70"/>
      <c r="AB260" s="70"/>
      <c r="AC260" s="70"/>
      <c r="AD260" s="70"/>
      <c r="AE260" s="70"/>
      <c r="AF260" s="70"/>
      <c r="AG260" s="70"/>
      <c r="AH260" s="70"/>
      <c r="AI260" s="70"/>
      <c r="AJ260" s="70"/>
      <c r="AK260" s="70"/>
      <c r="AL260" s="70"/>
      <c r="AM260" s="70"/>
      <c r="AN260" s="70"/>
      <c r="AO260" s="70"/>
      <c r="AP260" s="70"/>
      <c r="AQ260" s="70"/>
      <c r="AR260" s="70"/>
      <c r="AS260" s="70"/>
      <c r="AT260" s="70"/>
      <c r="AU260" s="70"/>
      <c r="AV260" s="70"/>
      <c r="AW260" s="70"/>
      <c r="AX260" s="70"/>
      <c r="AY260" s="70"/>
      <c r="AZ260" s="70"/>
      <c r="BA260" s="70"/>
      <c r="BB260" s="70"/>
      <c r="BC260" s="70"/>
      <c r="BD260" s="70"/>
      <c r="BE260" s="70"/>
      <c r="BF260" s="70"/>
      <c r="BG260" s="70"/>
      <c r="BH260" s="70"/>
      <c r="BI260" s="70"/>
      <c r="BJ260" s="70"/>
      <c r="BK260" s="70"/>
      <c r="BL260" s="70"/>
      <c r="BM260" s="70"/>
      <c r="BN260" s="70"/>
      <c r="BO260" s="70"/>
      <c r="BP260" s="70"/>
      <c r="BQ260" s="70"/>
      <c r="BR260" s="70"/>
      <c r="BS260" s="70"/>
      <c r="BT260" s="70"/>
      <c r="BU260" s="70"/>
      <c r="BV260" s="70"/>
      <c r="BW260" s="70"/>
      <c r="BX260" s="70"/>
      <c r="BY260" s="70"/>
      <c r="BZ260" s="70"/>
      <c r="CA260" s="70"/>
    </row>
    <row r="261" spans="2:79" s="67" customFormat="1">
      <c r="B261" s="85"/>
      <c r="C261" s="86"/>
      <c r="D261" s="83"/>
      <c r="E261" s="84"/>
      <c r="F261" s="70"/>
      <c r="G261" s="70"/>
      <c r="H261" s="70"/>
      <c r="I261" s="70"/>
      <c r="J261" s="70"/>
      <c r="K261" s="70"/>
      <c r="L261" s="70"/>
      <c r="M261" s="70"/>
      <c r="N261" s="70"/>
      <c r="O261" s="70"/>
      <c r="P261" s="70"/>
      <c r="Q261" s="70"/>
      <c r="R261" s="70"/>
      <c r="S261" s="70"/>
      <c r="T261" s="70"/>
      <c r="U261" s="70"/>
      <c r="V261" s="70"/>
      <c r="W261" s="70"/>
      <c r="X261" s="70"/>
      <c r="Y261" s="70"/>
      <c r="Z261" s="70"/>
      <c r="AA261" s="70"/>
      <c r="AB261" s="70"/>
      <c r="AC261" s="70"/>
      <c r="AD261" s="70"/>
      <c r="AE261" s="70"/>
      <c r="AF261" s="70"/>
      <c r="AG261" s="70"/>
      <c r="AH261" s="70"/>
      <c r="AI261" s="70"/>
      <c r="AJ261" s="70"/>
      <c r="AK261" s="70"/>
      <c r="AL261" s="70"/>
      <c r="AM261" s="70"/>
      <c r="AN261" s="70"/>
      <c r="AO261" s="70"/>
      <c r="AP261" s="70"/>
      <c r="AQ261" s="70"/>
      <c r="AR261" s="70"/>
      <c r="AS261" s="70"/>
      <c r="AT261" s="70"/>
      <c r="AU261" s="70"/>
      <c r="AV261" s="70"/>
      <c r="AW261" s="70"/>
      <c r="AX261" s="70"/>
      <c r="AY261" s="70"/>
      <c r="AZ261" s="70"/>
      <c r="BA261" s="70"/>
      <c r="BB261" s="70"/>
      <c r="BC261" s="70"/>
      <c r="BD261" s="70"/>
      <c r="BE261" s="70"/>
      <c r="BF261" s="70"/>
      <c r="BG261" s="70"/>
      <c r="BH261" s="70"/>
      <c r="BI261" s="70"/>
      <c r="BJ261" s="70"/>
      <c r="BK261" s="70"/>
      <c r="BL261" s="70"/>
      <c r="BM261" s="70"/>
      <c r="BN261" s="70"/>
      <c r="BO261" s="70"/>
      <c r="BP261" s="70"/>
      <c r="BQ261" s="70"/>
      <c r="BR261" s="70"/>
      <c r="BS261" s="70"/>
      <c r="BT261" s="70"/>
      <c r="BU261" s="70"/>
      <c r="BV261" s="70"/>
      <c r="BW261" s="70"/>
      <c r="BX261" s="70"/>
      <c r="BY261" s="70"/>
      <c r="BZ261" s="70"/>
      <c r="CA261" s="70"/>
    </row>
    <row r="262" spans="2:79" s="67" customFormat="1">
      <c r="B262" s="85"/>
      <c r="C262" s="86"/>
      <c r="D262" s="83"/>
      <c r="E262" s="84"/>
      <c r="F262" s="70"/>
      <c r="G262" s="70"/>
      <c r="H262" s="70"/>
      <c r="I262" s="70"/>
      <c r="J262" s="70"/>
      <c r="K262" s="70"/>
      <c r="L262" s="70"/>
      <c r="M262" s="70"/>
      <c r="N262" s="70"/>
      <c r="O262" s="70"/>
      <c r="P262" s="70"/>
      <c r="Q262" s="70"/>
      <c r="R262" s="70"/>
      <c r="S262" s="70"/>
      <c r="T262" s="70"/>
      <c r="U262" s="70"/>
      <c r="V262" s="70"/>
      <c r="W262" s="70"/>
      <c r="X262" s="70"/>
      <c r="Y262" s="70"/>
      <c r="Z262" s="70"/>
      <c r="AA262" s="70"/>
      <c r="AB262" s="70"/>
      <c r="AC262" s="70"/>
      <c r="AD262" s="70"/>
      <c r="AE262" s="70"/>
      <c r="AF262" s="70"/>
      <c r="AG262" s="70"/>
      <c r="AH262" s="70"/>
      <c r="AI262" s="70"/>
      <c r="AJ262" s="70"/>
      <c r="AK262" s="70"/>
      <c r="AL262" s="70"/>
      <c r="AM262" s="70"/>
      <c r="AN262" s="70"/>
      <c r="AO262" s="70"/>
      <c r="AP262" s="70"/>
      <c r="AQ262" s="70"/>
      <c r="AR262" s="70"/>
      <c r="AS262" s="70"/>
      <c r="AT262" s="70"/>
      <c r="AU262" s="70"/>
      <c r="AV262" s="70"/>
      <c r="AW262" s="70"/>
      <c r="AX262" s="70"/>
      <c r="AY262" s="70"/>
      <c r="AZ262" s="70"/>
      <c r="BA262" s="70"/>
      <c r="BB262" s="70"/>
      <c r="BC262" s="70"/>
      <c r="BD262" s="70"/>
      <c r="BE262" s="70"/>
      <c r="BF262" s="70"/>
      <c r="BG262" s="70"/>
      <c r="BH262" s="70"/>
      <c r="BI262" s="70"/>
      <c r="BJ262" s="70"/>
      <c r="BK262" s="70"/>
      <c r="BL262" s="70"/>
      <c r="BM262" s="70"/>
      <c r="BN262" s="70"/>
      <c r="BO262" s="70"/>
      <c r="BP262" s="70"/>
      <c r="BQ262" s="70"/>
      <c r="BR262" s="70"/>
      <c r="BS262" s="70"/>
      <c r="BT262" s="70"/>
      <c r="BU262" s="70"/>
      <c r="BV262" s="70"/>
      <c r="BW262" s="70"/>
      <c r="BX262" s="70"/>
      <c r="BY262" s="70"/>
      <c r="BZ262" s="70"/>
      <c r="CA262" s="70"/>
    </row>
    <row r="263" spans="2:79" s="67" customFormat="1">
      <c r="B263" s="85"/>
      <c r="C263" s="86"/>
      <c r="D263" s="83"/>
      <c r="E263" s="84"/>
      <c r="F263" s="70"/>
      <c r="G263" s="70"/>
      <c r="H263" s="70"/>
      <c r="I263" s="70"/>
      <c r="J263" s="70"/>
      <c r="K263" s="70"/>
      <c r="L263" s="70"/>
      <c r="M263" s="70"/>
      <c r="N263" s="70"/>
      <c r="O263" s="70"/>
      <c r="P263" s="70"/>
      <c r="Q263" s="70"/>
      <c r="R263" s="70"/>
      <c r="S263" s="70"/>
      <c r="T263" s="70"/>
      <c r="U263" s="70"/>
      <c r="V263" s="70"/>
      <c r="W263" s="70"/>
      <c r="X263" s="70"/>
      <c r="Y263" s="70"/>
      <c r="Z263" s="70"/>
      <c r="AA263" s="70"/>
      <c r="AB263" s="70"/>
      <c r="AC263" s="70"/>
      <c r="AD263" s="70"/>
      <c r="AE263" s="70"/>
      <c r="AF263" s="70"/>
      <c r="AG263" s="70"/>
      <c r="AH263" s="70"/>
      <c r="AI263" s="70"/>
      <c r="AJ263" s="70"/>
      <c r="AK263" s="70"/>
      <c r="AL263" s="70"/>
      <c r="AM263" s="70"/>
      <c r="AN263" s="70"/>
      <c r="AO263" s="70"/>
      <c r="AP263" s="70"/>
      <c r="AQ263" s="70"/>
      <c r="AR263" s="70"/>
      <c r="AS263" s="70"/>
      <c r="AT263" s="70"/>
      <c r="AU263" s="70"/>
      <c r="AV263" s="70"/>
      <c r="AW263" s="70"/>
      <c r="AX263" s="70"/>
      <c r="AY263" s="70"/>
      <c r="AZ263" s="70"/>
      <c r="BA263" s="70"/>
      <c r="BB263" s="70"/>
      <c r="BC263" s="70"/>
      <c r="BD263" s="70"/>
      <c r="BE263" s="70"/>
      <c r="BF263" s="70"/>
      <c r="BG263" s="70"/>
      <c r="BH263" s="70"/>
      <c r="BI263" s="70"/>
      <c r="BJ263" s="70"/>
      <c r="BK263" s="70"/>
      <c r="BL263" s="70"/>
      <c r="BM263" s="70"/>
      <c r="BN263" s="70"/>
      <c r="BO263" s="70"/>
      <c r="BP263" s="70"/>
      <c r="BQ263" s="70"/>
      <c r="BR263" s="70"/>
      <c r="BS263" s="70"/>
      <c r="BT263" s="70"/>
      <c r="BU263" s="70"/>
      <c r="BV263" s="70"/>
      <c r="BW263" s="70"/>
      <c r="BX263" s="70"/>
      <c r="BY263" s="70"/>
      <c r="BZ263" s="70"/>
      <c r="CA263" s="70"/>
    </row>
    <row r="264" spans="2:79" s="67" customFormat="1">
      <c r="B264" s="85"/>
      <c r="C264" s="86"/>
      <c r="D264" s="83"/>
      <c r="E264" s="84"/>
      <c r="F264" s="70"/>
      <c r="G264" s="70"/>
      <c r="H264" s="70"/>
      <c r="I264" s="70"/>
      <c r="J264" s="70"/>
      <c r="K264" s="70"/>
      <c r="L264" s="70"/>
      <c r="M264" s="70"/>
      <c r="N264" s="70"/>
      <c r="O264" s="70"/>
      <c r="P264" s="70"/>
      <c r="Q264" s="70"/>
      <c r="R264" s="70"/>
      <c r="S264" s="70"/>
      <c r="T264" s="70"/>
      <c r="U264" s="70"/>
      <c r="V264" s="70"/>
      <c r="W264" s="70"/>
      <c r="X264" s="70"/>
      <c r="Y264" s="70"/>
      <c r="Z264" s="70"/>
      <c r="AA264" s="70"/>
      <c r="AB264" s="70"/>
      <c r="AC264" s="70"/>
      <c r="AD264" s="70"/>
      <c r="AE264" s="70"/>
      <c r="AF264" s="70"/>
      <c r="AG264" s="70"/>
      <c r="AH264" s="70"/>
      <c r="AI264" s="70"/>
      <c r="AJ264" s="70"/>
      <c r="AK264" s="70"/>
      <c r="AL264" s="70"/>
      <c r="AM264" s="70"/>
      <c r="AN264" s="70"/>
      <c r="AO264" s="70"/>
      <c r="AP264" s="70"/>
      <c r="AQ264" s="70"/>
      <c r="AR264" s="70"/>
      <c r="AS264" s="70"/>
      <c r="AT264" s="70"/>
      <c r="AU264" s="70"/>
      <c r="AV264" s="70"/>
      <c r="AW264" s="70"/>
      <c r="AX264" s="70"/>
      <c r="AY264" s="70"/>
      <c r="AZ264" s="70"/>
      <c r="BA264" s="70"/>
      <c r="BB264" s="70"/>
      <c r="BC264" s="70"/>
      <c r="BD264" s="70"/>
      <c r="BE264" s="70"/>
      <c r="BF264" s="70"/>
      <c r="BG264" s="70"/>
      <c r="BH264" s="70"/>
      <c r="BI264" s="70"/>
      <c r="BJ264" s="70"/>
      <c r="BK264" s="70"/>
      <c r="BL264" s="70"/>
      <c r="BM264" s="70"/>
      <c r="BN264" s="70"/>
      <c r="BO264" s="70"/>
      <c r="BP264" s="70"/>
      <c r="BQ264" s="70"/>
      <c r="BR264" s="70"/>
      <c r="BS264" s="70"/>
      <c r="BT264" s="70"/>
      <c r="BU264" s="70"/>
      <c r="BV264" s="70"/>
      <c r="BW264" s="70"/>
      <c r="BX264" s="70"/>
      <c r="BY264" s="70"/>
      <c r="BZ264" s="70"/>
      <c r="CA264" s="70"/>
    </row>
    <row r="265" spans="2:79" s="67" customFormat="1">
      <c r="B265" s="85"/>
      <c r="C265" s="86"/>
      <c r="D265" s="83"/>
      <c r="E265" s="84"/>
      <c r="F265" s="70"/>
      <c r="G265" s="70"/>
      <c r="H265" s="70"/>
      <c r="I265" s="70"/>
      <c r="J265" s="70"/>
      <c r="K265" s="70"/>
      <c r="L265" s="70"/>
      <c r="M265" s="70"/>
      <c r="N265" s="70"/>
      <c r="O265" s="70"/>
      <c r="P265" s="70"/>
      <c r="Q265" s="70"/>
      <c r="R265" s="70"/>
      <c r="S265" s="70"/>
      <c r="T265" s="70"/>
      <c r="U265" s="70"/>
      <c r="V265" s="70"/>
      <c r="W265" s="70"/>
      <c r="X265" s="70"/>
      <c r="Y265" s="70"/>
      <c r="Z265" s="70"/>
      <c r="AA265" s="70"/>
      <c r="AB265" s="70"/>
      <c r="AC265" s="70"/>
      <c r="AD265" s="70"/>
      <c r="AE265" s="70"/>
      <c r="AF265" s="70"/>
      <c r="AG265" s="70"/>
      <c r="AH265" s="70"/>
      <c r="AI265" s="70"/>
      <c r="AJ265" s="70"/>
      <c r="AK265" s="70"/>
      <c r="AL265" s="70"/>
      <c r="AM265" s="70"/>
      <c r="AN265" s="70"/>
      <c r="AO265" s="70"/>
      <c r="AP265" s="70"/>
      <c r="AQ265" s="70"/>
      <c r="AR265" s="70"/>
      <c r="AS265" s="70"/>
      <c r="AT265" s="70"/>
      <c r="AU265" s="70"/>
      <c r="AV265" s="70"/>
      <c r="AW265" s="70"/>
      <c r="AX265" s="70"/>
      <c r="AY265" s="70"/>
      <c r="AZ265" s="70"/>
      <c r="BA265" s="70"/>
      <c r="BB265" s="70"/>
      <c r="BC265" s="70"/>
      <c r="BD265" s="70"/>
      <c r="BE265" s="70"/>
      <c r="BF265" s="70"/>
      <c r="BG265" s="70"/>
      <c r="BH265" s="70"/>
      <c r="BI265" s="70"/>
      <c r="BJ265" s="70"/>
      <c r="BK265" s="70"/>
      <c r="BL265" s="70"/>
      <c r="BM265" s="70"/>
      <c r="BN265" s="70"/>
      <c r="BO265" s="70"/>
      <c r="BP265" s="70"/>
      <c r="BQ265" s="70"/>
      <c r="BR265" s="70"/>
      <c r="BS265" s="70"/>
      <c r="BT265" s="70"/>
      <c r="BU265" s="70"/>
      <c r="BV265" s="70"/>
      <c r="BW265" s="70"/>
      <c r="BX265" s="70"/>
      <c r="BY265" s="70"/>
      <c r="BZ265" s="70"/>
      <c r="CA265" s="70"/>
    </row>
    <row r="266" spans="2:79" s="67" customFormat="1">
      <c r="B266" s="85"/>
      <c r="C266" s="86"/>
      <c r="D266" s="83"/>
      <c r="E266" s="84"/>
      <c r="F266" s="70"/>
      <c r="G266" s="70"/>
      <c r="H266" s="70"/>
      <c r="I266" s="70"/>
      <c r="J266" s="70"/>
      <c r="K266" s="70"/>
      <c r="L266" s="70"/>
      <c r="M266" s="70"/>
      <c r="N266" s="70"/>
      <c r="O266" s="70"/>
      <c r="P266" s="70"/>
      <c r="Q266" s="70"/>
      <c r="R266" s="70"/>
      <c r="S266" s="70"/>
      <c r="T266" s="70"/>
      <c r="U266" s="70"/>
      <c r="V266" s="70"/>
      <c r="W266" s="70"/>
      <c r="X266" s="70"/>
      <c r="Y266" s="70"/>
      <c r="Z266" s="70"/>
      <c r="AA266" s="70"/>
      <c r="AB266" s="70"/>
      <c r="AC266" s="70"/>
      <c r="AD266" s="70"/>
      <c r="AE266" s="70"/>
      <c r="AF266" s="70"/>
      <c r="AG266" s="70"/>
      <c r="AH266" s="70"/>
      <c r="AI266" s="70"/>
      <c r="AJ266" s="70"/>
      <c r="AK266" s="70"/>
      <c r="AL266" s="70"/>
      <c r="AM266" s="70"/>
      <c r="AN266" s="70"/>
      <c r="AO266" s="70"/>
      <c r="AP266" s="70"/>
      <c r="AQ266" s="70"/>
      <c r="AR266" s="70"/>
      <c r="AS266" s="70"/>
      <c r="AT266" s="70"/>
      <c r="AU266" s="70"/>
      <c r="AV266" s="70"/>
      <c r="AW266" s="70"/>
      <c r="AX266" s="70"/>
      <c r="AY266" s="70"/>
      <c r="AZ266" s="70"/>
      <c r="BA266" s="70"/>
      <c r="BB266" s="70"/>
      <c r="BC266" s="70"/>
      <c r="BD266" s="70"/>
      <c r="BE266" s="70"/>
      <c r="BF266" s="70"/>
      <c r="BG266" s="70"/>
      <c r="BH266" s="70"/>
      <c r="BI266" s="70"/>
      <c r="BJ266" s="70"/>
      <c r="BK266" s="70"/>
      <c r="BL266" s="70"/>
      <c r="BM266" s="70"/>
      <c r="BN266" s="70"/>
      <c r="BO266" s="70"/>
      <c r="BP266" s="70"/>
      <c r="BQ266" s="70"/>
      <c r="BR266" s="70"/>
      <c r="BS266" s="70"/>
      <c r="BT266" s="70"/>
      <c r="BU266" s="70"/>
      <c r="BV266" s="70"/>
      <c r="BW266" s="70"/>
      <c r="BX266" s="70"/>
      <c r="BY266" s="70"/>
      <c r="BZ266" s="70"/>
      <c r="CA266" s="70"/>
    </row>
    <row r="267" spans="2:79" s="67" customFormat="1">
      <c r="B267" s="85"/>
      <c r="C267" s="86"/>
      <c r="D267" s="83"/>
      <c r="E267" s="84"/>
      <c r="F267" s="70"/>
      <c r="G267" s="70"/>
      <c r="H267" s="70"/>
      <c r="I267" s="70"/>
      <c r="J267" s="70"/>
      <c r="K267" s="70"/>
      <c r="L267" s="70"/>
      <c r="M267" s="70"/>
      <c r="N267" s="70"/>
      <c r="O267" s="70"/>
      <c r="P267" s="70"/>
      <c r="Q267" s="70"/>
      <c r="R267" s="70"/>
      <c r="S267" s="70"/>
      <c r="T267" s="70"/>
      <c r="U267" s="70"/>
      <c r="V267" s="70"/>
      <c r="W267" s="70"/>
      <c r="X267" s="70"/>
      <c r="Y267" s="70"/>
      <c r="Z267" s="70"/>
      <c r="AA267" s="70"/>
      <c r="AB267" s="70"/>
      <c r="AC267" s="70"/>
      <c r="AD267" s="70"/>
      <c r="AE267" s="70"/>
      <c r="AF267" s="70"/>
      <c r="AG267" s="70"/>
      <c r="AH267" s="70"/>
      <c r="AI267" s="70"/>
      <c r="AJ267" s="70"/>
      <c r="AK267" s="70"/>
      <c r="AL267" s="70"/>
      <c r="AM267" s="70"/>
      <c r="AN267" s="70"/>
      <c r="AO267" s="70"/>
      <c r="AP267" s="70"/>
      <c r="AQ267" s="70"/>
      <c r="AR267" s="70"/>
      <c r="AS267" s="70"/>
      <c r="AT267" s="70"/>
      <c r="AU267" s="70"/>
      <c r="AV267" s="70"/>
      <c r="AW267" s="70"/>
      <c r="AX267" s="70"/>
      <c r="AY267" s="70"/>
      <c r="AZ267" s="70"/>
      <c r="BA267" s="70"/>
      <c r="BB267" s="70"/>
      <c r="BC267" s="70"/>
      <c r="BD267" s="70"/>
      <c r="BE267" s="70"/>
      <c r="BF267" s="70"/>
      <c r="BG267" s="70"/>
      <c r="BH267" s="70"/>
      <c r="BI267" s="70"/>
      <c r="BJ267" s="70"/>
      <c r="BK267" s="70"/>
      <c r="BL267" s="70"/>
      <c r="BM267" s="70"/>
      <c r="BN267" s="70"/>
      <c r="BO267" s="70"/>
      <c r="BP267" s="70"/>
      <c r="BQ267" s="70"/>
      <c r="BR267" s="70"/>
      <c r="BS267" s="70"/>
      <c r="BT267" s="70"/>
      <c r="BU267" s="70"/>
      <c r="BV267" s="70"/>
      <c r="BW267" s="70"/>
      <c r="BX267" s="70"/>
      <c r="BY267" s="70"/>
      <c r="BZ267" s="70"/>
      <c r="CA267" s="70"/>
    </row>
    <row r="268" spans="2:79" s="67" customFormat="1">
      <c r="B268" s="85"/>
      <c r="C268" s="86"/>
      <c r="D268" s="83"/>
      <c r="E268" s="84"/>
      <c r="F268" s="70"/>
      <c r="G268" s="70"/>
      <c r="H268" s="70"/>
      <c r="I268" s="70"/>
      <c r="J268" s="70"/>
      <c r="K268" s="70"/>
      <c r="L268" s="70"/>
      <c r="M268" s="70"/>
      <c r="N268" s="70"/>
      <c r="O268" s="70"/>
      <c r="P268" s="70"/>
      <c r="Q268" s="70"/>
      <c r="R268" s="70"/>
      <c r="S268" s="70"/>
      <c r="T268" s="70"/>
      <c r="U268" s="70"/>
      <c r="V268" s="70"/>
      <c r="W268" s="70"/>
      <c r="X268" s="70"/>
      <c r="Y268" s="70"/>
      <c r="Z268" s="70"/>
      <c r="AA268" s="70"/>
      <c r="AB268" s="70"/>
      <c r="AC268" s="70"/>
      <c r="AD268" s="70"/>
      <c r="AE268" s="70"/>
      <c r="AF268" s="70"/>
      <c r="AG268" s="70"/>
      <c r="AH268" s="70"/>
      <c r="AI268" s="70"/>
      <c r="AJ268" s="70"/>
      <c r="AK268" s="70"/>
      <c r="AL268" s="70"/>
      <c r="AM268" s="70"/>
      <c r="AN268" s="70"/>
      <c r="AO268" s="70"/>
      <c r="AP268" s="70"/>
      <c r="AQ268" s="70"/>
      <c r="AR268" s="70"/>
      <c r="AS268" s="70"/>
      <c r="AT268" s="70"/>
      <c r="AU268" s="70"/>
      <c r="AV268" s="70"/>
      <c r="AW268" s="70"/>
      <c r="AX268" s="70"/>
      <c r="AY268" s="70"/>
      <c r="AZ268" s="70"/>
      <c r="BA268" s="70"/>
      <c r="BB268" s="70"/>
      <c r="BC268" s="70"/>
      <c r="BD268" s="70"/>
      <c r="BE268" s="70"/>
      <c r="BF268" s="70"/>
      <c r="BG268" s="70"/>
      <c r="BH268" s="70"/>
      <c r="BI268" s="70"/>
      <c r="BJ268" s="70"/>
      <c r="BK268" s="70"/>
      <c r="BL268" s="70"/>
      <c r="BM268" s="70"/>
      <c r="BN268" s="70"/>
      <c r="BO268" s="70"/>
      <c r="BP268" s="70"/>
      <c r="BQ268" s="70"/>
      <c r="BR268" s="70"/>
      <c r="BS268" s="70"/>
      <c r="BT268" s="70"/>
      <c r="BU268" s="70"/>
      <c r="BV268" s="70"/>
      <c r="BW268" s="70"/>
      <c r="BX268" s="70"/>
      <c r="BY268" s="70"/>
      <c r="BZ268" s="70"/>
      <c r="CA268" s="70"/>
    </row>
    <row r="269" spans="2:79" s="67" customFormat="1">
      <c r="B269" s="85"/>
      <c r="C269" s="86"/>
      <c r="D269" s="83"/>
      <c r="E269" s="84"/>
      <c r="F269" s="70"/>
      <c r="G269" s="70"/>
      <c r="H269" s="70"/>
      <c r="I269" s="70"/>
      <c r="J269" s="70"/>
      <c r="K269" s="70"/>
      <c r="L269" s="70"/>
      <c r="M269" s="70"/>
      <c r="N269" s="70"/>
      <c r="O269" s="70"/>
      <c r="P269" s="70"/>
      <c r="Q269" s="70"/>
      <c r="R269" s="70"/>
      <c r="S269" s="70"/>
      <c r="T269" s="70"/>
      <c r="U269" s="70"/>
      <c r="V269" s="70"/>
      <c r="W269" s="70"/>
      <c r="X269" s="70"/>
      <c r="Y269" s="70"/>
      <c r="Z269" s="70"/>
      <c r="AA269" s="70"/>
      <c r="AB269" s="70"/>
      <c r="AC269" s="70"/>
      <c r="AD269" s="70"/>
      <c r="AE269" s="70"/>
      <c r="AF269" s="70"/>
      <c r="AG269" s="70"/>
      <c r="AH269" s="70"/>
      <c r="AI269" s="70"/>
      <c r="AJ269" s="70"/>
      <c r="AK269" s="70"/>
      <c r="AL269" s="70"/>
      <c r="AM269" s="70"/>
      <c r="AN269" s="70"/>
      <c r="AO269" s="70"/>
      <c r="AP269" s="70"/>
      <c r="AQ269" s="70"/>
      <c r="AR269" s="70"/>
      <c r="AS269" s="70"/>
      <c r="AT269" s="70"/>
      <c r="AU269" s="70"/>
      <c r="AV269" s="70"/>
      <c r="AW269" s="70"/>
      <c r="AX269" s="70"/>
      <c r="AY269" s="70"/>
      <c r="AZ269" s="70"/>
      <c r="BA269" s="70"/>
      <c r="BB269" s="70"/>
      <c r="BC269" s="70"/>
      <c r="BD269" s="70"/>
      <c r="BE269" s="70"/>
      <c r="BF269" s="70"/>
      <c r="BG269" s="70"/>
      <c r="BH269" s="70"/>
      <c r="BI269" s="70"/>
      <c r="BJ269" s="70"/>
      <c r="BK269" s="70"/>
      <c r="BL269" s="70"/>
      <c r="BM269" s="70"/>
      <c r="BN269" s="70"/>
      <c r="BO269" s="70"/>
      <c r="BP269" s="70"/>
      <c r="BQ269" s="70"/>
      <c r="BR269" s="70"/>
      <c r="BS269" s="70"/>
      <c r="BT269" s="70"/>
      <c r="BU269" s="70"/>
      <c r="BV269" s="70"/>
      <c r="BW269" s="70"/>
      <c r="BX269" s="70"/>
      <c r="BY269" s="70"/>
      <c r="BZ269" s="70"/>
      <c r="CA269" s="70"/>
    </row>
    <row r="270" spans="2:79" s="67" customFormat="1">
      <c r="B270" s="85"/>
      <c r="C270" s="86"/>
      <c r="D270" s="83"/>
      <c r="E270" s="84"/>
      <c r="F270" s="70"/>
      <c r="G270" s="70"/>
      <c r="H270" s="70"/>
      <c r="I270" s="70"/>
      <c r="J270" s="70"/>
      <c r="K270" s="70"/>
      <c r="L270" s="70"/>
      <c r="M270" s="70"/>
      <c r="N270" s="70"/>
      <c r="O270" s="70"/>
      <c r="P270" s="70"/>
      <c r="Q270" s="70"/>
      <c r="R270" s="70"/>
      <c r="S270" s="70"/>
      <c r="T270" s="70"/>
      <c r="U270" s="70"/>
      <c r="V270" s="70"/>
      <c r="W270" s="70"/>
      <c r="X270" s="70"/>
      <c r="Y270" s="70"/>
      <c r="Z270" s="70"/>
      <c r="AA270" s="70"/>
      <c r="AB270" s="70"/>
      <c r="AC270" s="70"/>
      <c r="AD270" s="70"/>
      <c r="AE270" s="70"/>
      <c r="AF270" s="70"/>
      <c r="AG270" s="70"/>
      <c r="AH270" s="70"/>
      <c r="AI270" s="70"/>
      <c r="AJ270" s="70"/>
      <c r="AK270" s="70"/>
      <c r="AL270" s="70"/>
      <c r="AM270" s="70"/>
      <c r="AN270" s="70"/>
      <c r="AO270" s="70"/>
      <c r="AP270" s="70"/>
      <c r="AQ270" s="70"/>
      <c r="AR270" s="70"/>
      <c r="AS270" s="70"/>
      <c r="AT270" s="70"/>
      <c r="AU270" s="70"/>
      <c r="AV270" s="70"/>
      <c r="AW270" s="70"/>
      <c r="AX270" s="70"/>
      <c r="AY270" s="70"/>
      <c r="AZ270" s="70"/>
      <c r="BA270" s="70"/>
      <c r="BB270" s="70"/>
      <c r="BC270" s="70"/>
      <c r="BD270" s="70"/>
      <c r="BE270" s="70"/>
      <c r="BF270" s="70"/>
      <c r="BG270" s="70"/>
      <c r="BH270" s="70"/>
      <c r="BI270" s="70"/>
      <c r="BJ270" s="70"/>
      <c r="BK270" s="70"/>
      <c r="BL270" s="70"/>
      <c r="BM270" s="70"/>
      <c r="BN270" s="70"/>
      <c r="BO270" s="70"/>
      <c r="BP270" s="70"/>
      <c r="BQ270" s="70"/>
      <c r="BR270" s="70"/>
      <c r="BS270" s="70"/>
      <c r="BT270" s="70"/>
      <c r="BU270" s="70"/>
      <c r="BV270" s="70"/>
      <c r="BW270" s="70"/>
      <c r="BX270" s="70"/>
      <c r="BY270" s="70"/>
      <c r="BZ270" s="70"/>
      <c r="CA270" s="70"/>
    </row>
    <row r="271" spans="2:79" s="67" customFormat="1">
      <c r="B271" s="85"/>
      <c r="C271" s="86"/>
      <c r="D271" s="83"/>
      <c r="E271" s="84"/>
      <c r="F271" s="70"/>
      <c r="G271" s="70"/>
      <c r="H271" s="70"/>
      <c r="I271" s="70"/>
      <c r="J271" s="70"/>
      <c r="K271" s="70"/>
      <c r="L271" s="70"/>
      <c r="M271" s="70"/>
      <c r="N271" s="70"/>
      <c r="O271" s="70"/>
      <c r="P271" s="70"/>
      <c r="Q271" s="70"/>
      <c r="R271" s="70"/>
      <c r="S271" s="70"/>
      <c r="T271" s="70"/>
      <c r="U271" s="70"/>
      <c r="V271" s="70"/>
      <c r="W271" s="70"/>
      <c r="X271" s="70"/>
      <c r="Y271" s="70"/>
      <c r="Z271" s="70"/>
      <c r="AA271" s="70"/>
      <c r="AB271" s="70"/>
      <c r="AC271" s="70"/>
      <c r="AD271" s="70"/>
      <c r="AE271" s="70"/>
      <c r="AF271" s="70"/>
      <c r="AG271" s="70"/>
      <c r="AH271" s="70"/>
      <c r="AI271" s="70"/>
      <c r="AJ271" s="70"/>
      <c r="AK271" s="70"/>
      <c r="AL271" s="70"/>
      <c r="AM271" s="70"/>
      <c r="AN271" s="70"/>
      <c r="AO271" s="70"/>
      <c r="AP271" s="70"/>
      <c r="AQ271" s="70"/>
      <c r="AR271" s="70"/>
      <c r="AS271" s="70"/>
      <c r="AT271" s="70"/>
      <c r="AU271" s="70"/>
      <c r="AV271" s="70"/>
      <c r="AW271" s="70"/>
      <c r="AX271" s="70"/>
      <c r="AY271" s="70"/>
      <c r="AZ271" s="70"/>
      <c r="BA271" s="70"/>
      <c r="BB271" s="70"/>
      <c r="BC271" s="70"/>
      <c r="BD271" s="70"/>
      <c r="BE271" s="70"/>
      <c r="BF271" s="70"/>
      <c r="BG271" s="70"/>
      <c r="BH271" s="70"/>
      <c r="BI271" s="70"/>
      <c r="BJ271" s="70"/>
      <c r="BK271" s="70"/>
      <c r="BL271" s="70"/>
      <c r="BM271" s="70"/>
      <c r="BN271" s="70"/>
      <c r="BO271" s="70"/>
      <c r="BP271" s="70"/>
      <c r="BQ271" s="70"/>
      <c r="BR271" s="70"/>
      <c r="BS271" s="70"/>
      <c r="BT271" s="70"/>
      <c r="BU271" s="70"/>
      <c r="BV271" s="70"/>
      <c r="BW271" s="70"/>
      <c r="BX271" s="70"/>
      <c r="BY271" s="70"/>
      <c r="BZ271" s="70"/>
      <c r="CA271" s="70"/>
    </row>
    <row r="272" spans="2:79" s="67" customFormat="1">
      <c r="B272" s="85"/>
      <c r="C272" s="86"/>
      <c r="D272" s="83"/>
      <c r="E272" s="84"/>
      <c r="F272" s="70"/>
      <c r="G272" s="70"/>
      <c r="H272" s="70"/>
      <c r="I272" s="70"/>
      <c r="J272" s="70"/>
      <c r="K272" s="70"/>
      <c r="L272" s="70"/>
      <c r="M272" s="70"/>
      <c r="N272" s="70"/>
      <c r="O272" s="70"/>
      <c r="P272" s="70"/>
      <c r="Q272" s="70"/>
      <c r="R272" s="70"/>
      <c r="S272" s="70"/>
      <c r="T272" s="70"/>
      <c r="U272" s="70"/>
      <c r="V272" s="70"/>
      <c r="W272" s="70"/>
      <c r="X272" s="70"/>
      <c r="Y272" s="70"/>
      <c r="Z272" s="70"/>
      <c r="AA272" s="70"/>
      <c r="AB272" s="70"/>
      <c r="AC272" s="70"/>
      <c r="AD272" s="70"/>
      <c r="AE272" s="70"/>
      <c r="AF272" s="70"/>
      <c r="AG272" s="70"/>
      <c r="AH272" s="70"/>
      <c r="AI272" s="70"/>
      <c r="AJ272" s="70"/>
      <c r="AK272" s="70"/>
      <c r="AL272" s="70"/>
      <c r="AM272" s="70"/>
      <c r="AN272" s="70"/>
      <c r="AO272" s="70"/>
      <c r="AP272" s="70"/>
      <c r="AQ272" s="70"/>
      <c r="AR272" s="70"/>
      <c r="AS272" s="70"/>
      <c r="AT272" s="70"/>
      <c r="AU272" s="70"/>
      <c r="AV272" s="70"/>
      <c r="AW272" s="70"/>
      <c r="AX272" s="70"/>
      <c r="AY272" s="70"/>
      <c r="AZ272" s="70"/>
      <c r="BA272" s="70"/>
      <c r="BB272" s="70"/>
      <c r="BC272" s="70"/>
      <c r="BD272" s="70"/>
      <c r="BE272" s="70"/>
      <c r="BF272" s="70"/>
      <c r="BG272" s="70"/>
      <c r="BH272" s="70"/>
      <c r="BI272" s="70"/>
      <c r="BJ272" s="70"/>
      <c r="BK272" s="70"/>
      <c r="BL272" s="70"/>
      <c r="BM272" s="70"/>
      <c r="BN272" s="70"/>
      <c r="BO272" s="70"/>
      <c r="BP272" s="70"/>
      <c r="BQ272" s="70"/>
      <c r="BR272" s="70"/>
      <c r="BS272" s="70"/>
      <c r="BT272" s="70"/>
      <c r="BU272" s="70"/>
      <c r="BV272" s="70"/>
      <c r="BW272" s="70"/>
      <c r="BX272" s="70"/>
      <c r="BY272" s="70"/>
      <c r="BZ272" s="70"/>
      <c r="CA272" s="70"/>
    </row>
    <row r="273" spans="2:79" s="67" customFormat="1">
      <c r="B273" s="85"/>
      <c r="C273" s="86"/>
      <c r="D273" s="83"/>
      <c r="E273" s="84"/>
      <c r="F273" s="70"/>
      <c r="G273" s="70"/>
      <c r="H273" s="70"/>
      <c r="I273" s="70"/>
      <c r="J273" s="70"/>
      <c r="K273" s="70"/>
      <c r="L273" s="70"/>
      <c r="M273" s="70"/>
      <c r="N273" s="70"/>
      <c r="O273" s="70"/>
      <c r="P273" s="70"/>
      <c r="Q273" s="70"/>
      <c r="R273" s="70"/>
      <c r="S273" s="70"/>
      <c r="T273" s="70"/>
      <c r="U273" s="70"/>
      <c r="V273" s="70"/>
      <c r="W273" s="70"/>
      <c r="X273" s="70"/>
      <c r="Y273" s="70"/>
      <c r="Z273" s="70"/>
      <c r="AA273" s="70"/>
      <c r="AB273" s="70"/>
      <c r="AC273" s="70"/>
      <c r="AD273" s="70"/>
      <c r="AE273" s="70"/>
      <c r="AF273" s="70"/>
      <c r="AG273" s="70"/>
      <c r="AH273" s="70"/>
      <c r="AI273" s="70"/>
      <c r="AJ273" s="70"/>
      <c r="AK273" s="70"/>
      <c r="AL273" s="70"/>
      <c r="AM273" s="70"/>
      <c r="AN273" s="70"/>
      <c r="AO273" s="70"/>
      <c r="AP273" s="70"/>
      <c r="AQ273" s="70"/>
      <c r="AR273" s="70"/>
      <c r="AS273" s="70"/>
      <c r="AT273" s="70"/>
      <c r="AU273" s="70"/>
      <c r="AV273" s="70"/>
      <c r="AW273" s="70"/>
      <c r="AX273" s="70"/>
      <c r="AY273" s="70"/>
      <c r="AZ273" s="70"/>
      <c r="BA273" s="70"/>
      <c r="BB273" s="70"/>
      <c r="BC273" s="70"/>
      <c r="BD273" s="70"/>
      <c r="BE273" s="70"/>
      <c r="BF273" s="70"/>
      <c r="BG273" s="70"/>
      <c r="BH273" s="70"/>
      <c r="BI273" s="70"/>
      <c r="BJ273" s="70"/>
      <c r="BK273" s="70"/>
      <c r="BL273" s="70"/>
      <c r="BM273" s="70"/>
      <c r="BN273" s="70"/>
      <c r="BO273" s="70"/>
      <c r="BP273" s="70"/>
      <c r="BQ273" s="70"/>
      <c r="BR273" s="70"/>
      <c r="BS273" s="70"/>
      <c r="BT273" s="70"/>
      <c r="BU273" s="70"/>
      <c r="BV273" s="70"/>
      <c r="BW273" s="70"/>
      <c r="BX273" s="70"/>
      <c r="BY273" s="70"/>
      <c r="BZ273" s="70"/>
      <c r="CA273" s="70"/>
    </row>
    <row r="274" spans="2:79" s="67" customFormat="1">
      <c r="B274" s="85"/>
      <c r="C274" s="86"/>
      <c r="D274" s="83"/>
      <c r="E274" s="84"/>
      <c r="F274" s="70"/>
      <c r="G274" s="70"/>
      <c r="H274" s="70"/>
      <c r="I274" s="70"/>
      <c r="J274" s="70"/>
      <c r="K274" s="70"/>
      <c r="L274" s="70"/>
      <c r="M274" s="70"/>
      <c r="N274" s="70"/>
      <c r="O274" s="70"/>
      <c r="P274" s="70"/>
      <c r="Q274" s="70"/>
      <c r="R274" s="70"/>
      <c r="S274" s="70"/>
      <c r="T274" s="70"/>
      <c r="U274" s="70"/>
      <c r="V274" s="70"/>
      <c r="W274" s="70"/>
      <c r="X274" s="70"/>
      <c r="Y274" s="70"/>
      <c r="Z274" s="70"/>
      <c r="AA274" s="70"/>
      <c r="AB274" s="70"/>
      <c r="AC274" s="70"/>
      <c r="AD274" s="70"/>
      <c r="AE274" s="70"/>
      <c r="AF274" s="70"/>
      <c r="AG274" s="70"/>
      <c r="AH274" s="70"/>
      <c r="AI274" s="70"/>
      <c r="AJ274" s="70"/>
      <c r="AK274" s="70"/>
      <c r="AL274" s="70"/>
      <c r="AM274" s="70"/>
      <c r="AN274" s="70"/>
      <c r="AO274" s="70"/>
      <c r="AP274" s="70"/>
      <c r="AQ274" s="70"/>
      <c r="AR274" s="70"/>
      <c r="AS274" s="70"/>
      <c r="AT274" s="70"/>
      <c r="AU274" s="70"/>
      <c r="AV274" s="70"/>
      <c r="AW274" s="70"/>
      <c r="AX274" s="70"/>
      <c r="AY274" s="70"/>
      <c r="AZ274" s="70"/>
      <c r="BA274" s="70"/>
      <c r="BB274" s="70"/>
      <c r="BC274" s="70"/>
      <c r="BD274" s="70"/>
      <c r="BE274" s="70"/>
      <c r="BF274" s="70"/>
      <c r="BG274" s="70"/>
      <c r="BH274" s="70"/>
      <c r="BI274" s="70"/>
      <c r="BJ274" s="70"/>
      <c r="BK274" s="70"/>
      <c r="BL274" s="70"/>
      <c r="BM274" s="70"/>
      <c r="BN274" s="70"/>
      <c r="BO274" s="70"/>
      <c r="BP274" s="70"/>
      <c r="BQ274" s="70"/>
      <c r="BR274" s="70"/>
      <c r="BS274" s="70"/>
      <c r="BT274" s="70"/>
      <c r="BU274" s="70"/>
      <c r="BV274" s="70"/>
      <c r="BW274" s="70"/>
      <c r="BX274" s="70"/>
      <c r="BY274" s="70"/>
      <c r="BZ274" s="70"/>
      <c r="CA274" s="70"/>
    </row>
    <row r="275" spans="2:79" s="67" customFormat="1">
      <c r="B275" s="85"/>
      <c r="C275" s="86"/>
      <c r="D275" s="83"/>
      <c r="E275" s="84"/>
      <c r="F275" s="70"/>
      <c r="G275" s="70"/>
      <c r="H275" s="70"/>
      <c r="I275" s="70"/>
      <c r="J275" s="70"/>
      <c r="K275" s="70"/>
      <c r="L275" s="70"/>
      <c r="M275" s="70"/>
      <c r="N275" s="70"/>
      <c r="O275" s="70"/>
      <c r="P275" s="70"/>
      <c r="Q275" s="70"/>
      <c r="R275" s="70"/>
      <c r="S275" s="70"/>
      <c r="T275" s="70"/>
      <c r="U275" s="70"/>
      <c r="V275" s="70"/>
      <c r="W275" s="70"/>
      <c r="X275" s="70"/>
      <c r="Y275" s="70"/>
      <c r="Z275" s="70"/>
      <c r="AA275" s="70"/>
      <c r="AB275" s="70"/>
      <c r="AC275" s="70"/>
      <c r="AD275" s="70"/>
      <c r="AE275" s="70"/>
      <c r="AF275" s="70"/>
      <c r="AG275" s="70"/>
      <c r="AH275" s="70"/>
      <c r="AI275" s="70"/>
      <c r="AJ275" s="70"/>
      <c r="AK275" s="70"/>
      <c r="AL275" s="70"/>
      <c r="AM275" s="70"/>
      <c r="AN275" s="70"/>
      <c r="AO275" s="70"/>
      <c r="AP275" s="70"/>
      <c r="AQ275" s="70"/>
      <c r="AR275" s="70"/>
      <c r="AS275" s="70"/>
      <c r="AT275" s="70"/>
      <c r="AU275" s="70"/>
      <c r="AV275" s="70"/>
      <c r="AW275" s="70"/>
      <c r="AX275" s="70"/>
      <c r="AY275" s="70"/>
      <c r="AZ275" s="70"/>
      <c r="BA275" s="70"/>
      <c r="BB275" s="70"/>
      <c r="BC275" s="70"/>
      <c r="BD275" s="70"/>
      <c r="BE275" s="70"/>
      <c r="BF275" s="70"/>
      <c r="BG275" s="70"/>
      <c r="BH275" s="70"/>
      <c r="BI275" s="70"/>
      <c r="BJ275" s="70"/>
      <c r="BK275" s="70"/>
      <c r="BL275" s="70"/>
      <c r="BM275" s="70"/>
      <c r="BN275" s="70"/>
      <c r="BO275" s="70"/>
      <c r="BP275" s="70"/>
      <c r="BQ275" s="70"/>
      <c r="BR275" s="70"/>
      <c r="BS275" s="70"/>
      <c r="BT275" s="70"/>
      <c r="BU275" s="70"/>
      <c r="BV275" s="70"/>
      <c r="BW275" s="70"/>
      <c r="BX275" s="70"/>
      <c r="BY275" s="70"/>
      <c r="BZ275" s="70"/>
      <c r="CA275" s="70"/>
    </row>
    <row r="276" spans="2:79" s="67" customFormat="1">
      <c r="B276" s="85"/>
      <c r="C276" s="86"/>
      <c r="D276" s="83"/>
      <c r="E276" s="84"/>
      <c r="F276" s="70"/>
      <c r="G276" s="70"/>
      <c r="H276" s="70"/>
      <c r="I276" s="70"/>
      <c r="J276" s="70"/>
      <c r="K276" s="70"/>
      <c r="L276" s="70"/>
      <c r="M276" s="70"/>
      <c r="N276" s="70"/>
      <c r="O276" s="70"/>
      <c r="P276" s="70"/>
      <c r="Q276" s="70"/>
      <c r="R276" s="70"/>
      <c r="S276" s="70"/>
      <c r="T276" s="70"/>
      <c r="U276" s="70"/>
      <c r="V276" s="70"/>
      <c r="W276" s="70"/>
      <c r="X276" s="70"/>
      <c r="Y276" s="70"/>
      <c r="Z276" s="70"/>
      <c r="AA276" s="70"/>
      <c r="AB276" s="70"/>
      <c r="AC276" s="70"/>
      <c r="AD276" s="70"/>
      <c r="AE276" s="70"/>
      <c r="AF276" s="70"/>
      <c r="AG276" s="70"/>
      <c r="AH276" s="70"/>
      <c r="AI276" s="70"/>
      <c r="AJ276" s="70"/>
      <c r="AK276" s="70"/>
      <c r="AL276" s="70"/>
      <c r="AM276" s="70"/>
      <c r="AN276" s="70"/>
      <c r="AO276" s="70"/>
      <c r="AP276" s="70"/>
      <c r="AQ276" s="70"/>
      <c r="AR276" s="70"/>
      <c r="AS276" s="70"/>
      <c r="AT276" s="70"/>
      <c r="AU276" s="70"/>
      <c r="AV276" s="70"/>
      <c r="AW276" s="70"/>
      <c r="AX276" s="70"/>
      <c r="AY276" s="70"/>
      <c r="AZ276" s="70"/>
      <c r="BA276" s="70"/>
      <c r="BB276" s="70"/>
      <c r="BC276" s="70"/>
      <c r="BD276" s="70"/>
      <c r="BE276" s="70"/>
      <c r="BF276" s="70"/>
      <c r="BG276" s="70"/>
      <c r="BH276" s="70"/>
      <c r="BI276" s="70"/>
      <c r="BJ276" s="70"/>
      <c r="BK276" s="70"/>
      <c r="BL276" s="70"/>
      <c r="BM276" s="70"/>
      <c r="BN276" s="70"/>
      <c r="BO276" s="70"/>
      <c r="BP276" s="70"/>
      <c r="BQ276" s="70"/>
      <c r="BR276" s="70"/>
      <c r="BS276" s="70"/>
      <c r="BT276" s="70"/>
      <c r="BU276" s="70"/>
      <c r="BV276" s="70"/>
      <c r="BW276" s="70"/>
      <c r="BX276" s="70"/>
      <c r="BY276" s="70"/>
      <c r="BZ276" s="70"/>
      <c r="CA276" s="70"/>
    </row>
    <row r="277" spans="2:79" s="67" customFormat="1">
      <c r="B277" s="85"/>
      <c r="C277" s="86"/>
      <c r="D277" s="83"/>
      <c r="E277" s="84"/>
      <c r="F277" s="70"/>
      <c r="G277" s="70"/>
      <c r="H277" s="70"/>
      <c r="I277" s="70"/>
      <c r="J277" s="70"/>
      <c r="K277" s="70"/>
      <c r="L277" s="70"/>
      <c r="M277" s="70"/>
      <c r="N277" s="70"/>
      <c r="O277" s="70"/>
      <c r="P277" s="70"/>
      <c r="Q277" s="70"/>
      <c r="R277" s="70"/>
      <c r="S277" s="70"/>
      <c r="T277" s="70"/>
      <c r="U277" s="70"/>
      <c r="V277" s="70"/>
      <c r="W277" s="70"/>
      <c r="X277" s="70"/>
      <c r="Y277" s="70"/>
      <c r="Z277" s="70"/>
      <c r="AA277" s="70"/>
      <c r="AB277" s="70"/>
      <c r="AC277" s="70"/>
      <c r="AD277" s="70"/>
      <c r="AE277" s="70"/>
      <c r="AF277" s="70"/>
      <c r="AG277" s="70"/>
      <c r="AH277" s="70"/>
      <c r="AI277" s="70"/>
      <c r="AJ277" s="70"/>
      <c r="AK277" s="70"/>
      <c r="AL277" s="70"/>
      <c r="AM277" s="70"/>
      <c r="AN277" s="70"/>
      <c r="AO277" s="70"/>
      <c r="AP277" s="70"/>
      <c r="AQ277" s="70"/>
      <c r="AR277" s="70"/>
      <c r="AS277" s="70"/>
      <c r="AT277" s="70"/>
      <c r="AU277" s="70"/>
      <c r="AV277" s="70"/>
      <c r="AW277" s="70"/>
      <c r="AX277" s="70"/>
      <c r="AY277" s="70"/>
      <c r="AZ277" s="70"/>
      <c r="BA277" s="70"/>
      <c r="BB277" s="70"/>
      <c r="BC277" s="70"/>
      <c r="BD277" s="70"/>
      <c r="BE277" s="70"/>
      <c r="BF277" s="70"/>
      <c r="BG277" s="70"/>
      <c r="BH277" s="70"/>
      <c r="BI277" s="70"/>
      <c r="BJ277" s="70"/>
      <c r="BK277" s="70"/>
      <c r="BL277" s="70"/>
      <c r="BM277" s="70"/>
      <c r="BN277" s="70"/>
      <c r="BO277" s="70"/>
      <c r="BP277" s="70"/>
      <c r="BQ277" s="70"/>
      <c r="BR277" s="70"/>
      <c r="BS277" s="70"/>
      <c r="BT277" s="70"/>
      <c r="BU277" s="70"/>
      <c r="BV277" s="70"/>
      <c r="BW277" s="70"/>
      <c r="BX277" s="70"/>
      <c r="BY277" s="70"/>
      <c r="BZ277" s="70"/>
      <c r="CA277" s="70"/>
    </row>
    <row r="278" spans="2:79" s="67" customFormat="1">
      <c r="B278" s="85"/>
      <c r="C278" s="86"/>
      <c r="D278" s="83"/>
      <c r="E278" s="84"/>
      <c r="F278" s="70"/>
      <c r="G278" s="70"/>
      <c r="H278" s="70"/>
      <c r="I278" s="70"/>
      <c r="J278" s="70"/>
      <c r="K278" s="70"/>
      <c r="L278" s="70"/>
      <c r="M278" s="70"/>
      <c r="N278" s="70"/>
      <c r="O278" s="70"/>
      <c r="P278" s="70"/>
      <c r="Q278" s="70"/>
      <c r="R278" s="70"/>
      <c r="S278" s="70"/>
      <c r="T278" s="70"/>
      <c r="U278" s="70"/>
      <c r="V278" s="70"/>
      <c r="W278" s="70"/>
      <c r="X278" s="70"/>
      <c r="Y278" s="70"/>
      <c r="Z278" s="70"/>
      <c r="AA278" s="70"/>
      <c r="AB278" s="70"/>
      <c r="AC278" s="70"/>
      <c r="AD278" s="70"/>
      <c r="AE278" s="70"/>
      <c r="AF278" s="70"/>
      <c r="AG278" s="70"/>
      <c r="AH278" s="70"/>
      <c r="AI278" s="70"/>
      <c r="AJ278" s="70"/>
      <c r="AK278" s="70"/>
      <c r="AL278" s="70"/>
      <c r="AM278" s="70"/>
      <c r="AN278" s="70"/>
      <c r="AO278" s="70"/>
      <c r="AP278" s="70"/>
      <c r="AQ278" s="70"/>
      <c r="AR278" s="70"/>
      <c r="AS278" s="70"/>
      <c r="AT278" s="70"/>
      <c r="AU278" s="70"/>
      <c r="AV278" s="70"/>
      <c r="AW278" s="70"/>
      <c r="AX278" s="70"/>
      <c r="AY278" s="70"/>
      <c r="AZ278" s="70"/>
      <c r="BA278" s="70"/>
      <c r="BB278" s="70"/>
      <c r="BC278" s="70"/>
      <c r="BD278" s="70"/>
      <c r="BE278" s="70"/>
      <c r="BF278" s="70"/>
      <c r="BG278" s="70"/>
      <c r="BH278" s="70"/>
      <c r="BI278" s="70"/>
      <c r="BJ278" s="70"/>
      <c r="BK278" s="70"/>
      <c r="BL278" s="70"/>
      <c r="BM278" s="70"/>
      <c r="BN278" s="70"/>
      <c r="BO278" s="70"/>
      <c r="BP278" s="70"/>
      <c r="BQ278" s="70"/>
      <c r="BR278" s="70"/>
      <c r="BS278" s="70"/>
      <c r="BT278" s="70"/>
      <c r="BU278" s="70"/>
      <c r="BV278" s="70"/>
      <c r="BW278" s="70"/>
      <c r="BX278" s="70"/>
      <c r="BY278" s="70"/>
      <c r="BZ278" s="70"/>
      <c r="CA278" s="70"/>
    </row>
    <row r="279" spans="2:79" s="67" customFormat="1">
      <c r="B279" s="85"/>
      <c r="C279" s="86"/>
      <c r="D279" s="83"/>
      <c r="E279" s="84"/>
      <c r="F279" s="70"/>
      <c r="G279" s="70"/>
      <c r="H279" s="70"/>
      <c r="I279" s="70"/>
      <c r="J279" s="70"/>
      <c r="K279" s="70"/>
      <c r="L279" s="70"/>
      <c r="M279" s="70"/>
      <c r="N279" s="70"/>
      <c r="O279" s="70"/>
      <c r="P279" s="70"/>
      <c r="Q279" s="70"/>
      <c r="R279" s="70"/>
      <c r="S279" s="70"/>
      <c r="T279" s="70"/>
      <c r="U279" s="70"/>
      <c r="V279" s="70"/>
      <c r="W279" s="70"/>
      <c r="X279" s="70"/>
      <c r="Y279" s="70"/>
      <c r="Z279" s="70"/>
      <c r="AA279" s="70"/>
      <c r="AB279" s="70"/>
      <c r="AC279" s="70"/>
      <c r="AD279" s="70"/>
      <c r="AE279" s="70"/>
      <c r="AF279" s="70"/>
      <c r="AG279" s="70"/>
      <c r="AH279" s="70"/>
      <c r="AI279" s="70"/>
      <c r="AJ279" s="70"/>
      <c r="AK279" s="70"/>
      <c r="AL279" s="70"/>
      <c r="AM279" s="70"/>
      <c r="AN279" s="70"/>
      <c r="AO279" s="70"/>
      <c r="AP279" s="70"/>
      <c r="AQ279" s="70"/>
      <c r="AR279" s="70"/>
      <c r="AS279" s="70"/>
      <c r="AT279" s="70"/>
      <c r="AU279" s="70"/>
      <c r="AV279" s="70"/>
      <c r="AW279" s="70"/>
      <c r="AX279" s="70"/>
      <c r="AY279" s="70"/>
      <c r="AZ279" s="70"/>
      <c r="BA279" s="70"/>
      <c r="BB279" s="70"/>
      <c r="BC279" s="70"/>
      <c r="BD279" s="70"/>
      <c r="BE279" s="70"/>
      <c r="BF279" s="70"/>
      <c r="BG279" s="70"/>
      <c r="BH279" s="70"/>
      <c r="BI279" s="70"/>
      <c r="BJ279" s="70"/>
      <c r="BK279" s="70"/>
      <c r="BL279" s="70"/>
      <c r="BM279" s="70"/>
      <c r="BN279" s="70"/>
      <c r="BO279" s="70"/>
      <c r="BP279" s="70"/>
      <c r="BQ279" s="70"/>
      <c r="BR279" s="70"/>
      <c r="BS279" s="70"/>
      <c r="BT279" s="70"/>
      <c r="BU279" s="70"/>
      <c r="BV279" s="70"/>
      <c r="BW279" s="70"/>
      <c r="BX279" s="70"/>
      <c r="BY279" s="70"/>
      <c r="BZ279" s="70"/>
      <c r="CA279" s="70"/>
    </row>
    <row r="280" spans="2:79" s="67" customFormat="1">
      <c r="B280" s="85"/>
      <c r="C280" s="86"/>
      <c r="D280" s="83"/>
      <c r="E280" s="84"/>
      <c r="F280" s="70"/>
      <c r="G280" s="70"/>
      <c r="H280" s="70"/>
      <c r="I280" s="70"/>
      <c r="J280" s="70"/>
      <c r="K280" s="70"/>
      <c r="L280" s="70"/>
      <c r="M280" s="70"/>
      <c r="N280" s="70"/>
      <c r="O280" s="70"/>
      <c r="P280" s="70"/>
      <c r="Q280" s="70"/>
      <c r="R280" s="70"/>
      <c r="S280" s="70"/>
      <c r="T280" s="70"/>
      <c r="U280" s="70"/>
      <c r="V280" s="70"/>
      <c r="W280" s="70"/>
      <c r="X280" s="70"/>
      <c r="Y280" s="70"/>
      <c r="Z280" s="70"/>
      <c r="AA280" s="70"/>
      <c r="AB280" s="70"/>
      <c r="AC280" s="70"/>
      <c r="AD280" s="70"/>
      <c r="AE280" s="70"/>
      <c r="AF280" s="70"/>
      <c r="AG280" s="70"/>
      <c r="AH280" s="70"/>
      <c r="AI280" s="70"/>
      <c r="AJ280" s="70"/>
      <c r="AK280" s="70"/>
      <c r="AL280" s="70"/>
      <c r="AM280" s="70"/>
      <c r="AN280" s="70"/>
      <c r="AO280" s="70"/>
      <c r="AP280" s="70"/>
      <c r="AQ280" s="70"/>
      <c r="AR280" s="70"/>
      <c r="AS280" s="70"/>
      <c r="AT280" s="70"/>
      <c r="AU280" s="70"/>
      <c r="AV280" s="70"/>
      <c r="AW280" s="70"/>
      <c r="AX280" s="70"/>
      <c r="AY280" s="70"/>
      <c r="AZ280" s="70"/>
      <c r="BA280" s="70"/>
      <c r="BB280" s="70"/>
      <c r="BC280" s="70"/>
      <c r="BD280" s="70"/>
      <c r="BE280" s="70"/>
      <c r="BF280" s="70"/>
      <c r="BG280" s="70"/>
      <c r="BH280" s="70"/>
      <c r="BI280" s="70"/>
      <c r="BJ280" s="70"/>
      <c r="BK280" s="70"/>
      <c r="BL280" s="70"/>
      <c r="BM280" s="70"/>
      <c r="BN280" s="70"/>
      <c r="BO280" s="70"/>
      <c r="BP280" s="70"/>
      <c r="BQ280" s="70"/>
      <c r="BR280" s="70"/>
      <c r="BS280" s="70"/>
      <c r="BT280" s="70"/>
      <c r="BU280" s="70"/>
      <c r="BV280" s="70"/>
      <c r="BW280" s="70"/>
      <c r="BX280" s="70"/>
      <c r="BY280" s="70"/>
      <c r="BZ280" s="70"/>
      <c r="CA280" s="70"/>
    </row>
    <row r="281" spans="2:79" s="67" customFormat="1">
      <c r="B281" s="85"/>
      <c r="C281" s="86"/>
      <c r="D281" s="83"/>
      <c r="E281" s="84"/>
      <c r="F281" s="70"/>
      <c r="G281" s="70"/>
      <c r="H281" s="70"/>
      <c r="I281" s="70"/>
      <c r="J281" s="70"/>
      <c r="K281" s="70"/>
      <c r="L281" s="70"/>
      <c r="M281" s="70"/>
      <c r="N281" s="70"/>
      <c r="O281" s="70"/>
      <c r="P281" s="70"/>
      <c r="Q281" s="70"/>
      <c r="R281" s="70"/>
      <c r="S281" s="70"/>
      <c r="T281" s="70"/>
      <c r="U281" s="70"/>
      <c r="V281" s="70"/>
      <c r="W281" s="70"/>
      <c r="X281" s="70"/>
      <c r="Y281" s="70"/>
      <c r="Z281" s="70"/>
      <c r="AA281" s="70"/>
      <c r="AB281" s="70"/>
      <c r="AC281" s="70"/>
      <c r="AD281" s="70"/>
      <c r="AE281" s="70"/>
      <c r="AF281" s="70"/>
      <c r="AG281" s="70"/>
      <c r="AH281" s="70"/>
      <c r="AI281" s="70"/>
      <c r="AJ281" s="70"/>
      <c r="AK281" s="70"/>
      <c r="AL281" s="70"/>
      <c r="AM281" s="70"/>
      <c r="AN281" s="70"/>
      <c r="AO281" s="70"/>
      <c r="AP281" s="70"/>
      <c r="AQ281" s="70"/>
      <c r="AR281" s="70"/>
      <c r="AS281" s="70"/>
      <c r="AT281" s="70"/>
      <c r="AU281" s="70"/>
      <c r="AV281" s="70"/>
      <c r="AW281" s="70"/>
      <c r="AX281" s="70"/>
      <c r="AY281" s="70"/>
      <c r="AZ281" s="70"/>
      <c r="BA281" s="70"/>
      <c r="BB281" s="70"/>
      <c r="BC281" s="70"/>
      <c r="BD281" s="70"/>
      <c r="BE281" s="70"/>
      <c r="BF281" s="70"/>
      <c r="BG281" s="70"/>
      <c r="BH281" s="70"/>
      <c r="BI281" s="70"/>
      <c r="BJ281" s="70"/>
      <c r="BK281" s="70"/>
      <c r="BL281" s="70"/>
      <c r="BM281" s="70"/>
      <c r="BN281" s="70"/>
      <c r="BO281" s="70"/>
      <c r="BP281" s="70"/>
      <c r="BQ281" s="70"/>
      <c r="BR281" s="70"/>
      <c r="BS281" s="70"/>
      <c r="BT281" s="70"/>
      <c r="BU281" s="70"/>
      <c r="BV281" s="70"/>
      <c r="BW281" s="70"/>
      <c r="BX281" s="70"/>
      <c r="BY281" s="70"/>
      <c r="BZ281" s="70"/>
      <c r="CA281" s="70"/>
    </row>
    <row r="282" spans="2:79" s="67" customFormat="1">
      <c r="B282" s="85"/>
      <c r="C282" s="86"/>
      <c r="D282" s="83"/>
      <c r="E282" s="84"/>
      <c r="F282" s="70"/>
      <c r="G282" s="70"/>
      <c r="H282" s="70"/>
      <c r="I282" s="70"/>
      <c r="J282" s="70"/>
      <c r="K282" s="70"/>
      <c r="L282" s="70"/>
      <c r="M282" s="70"/>
      <c r="N282" s="70"/>
      <c r="O282" s="70"/>
      <c r="P282" s="70"/>
      <c r="Q282" s="70"/>
      <c r="R282" s="70"/>
      <c r="S282" s="70"/>
      <c r="T282" s="70"/>
      <c r="U282" s="70"/>
      <c r="V282" s="70"/>
      <c r="W282" s="70"/>
      <c r="X282" s="70"/>
      <c r="Y282" s="70"/>
      <c r="Z282" s="70"/>
      <c r="AA282" s="70"/>
      <c r="AB282" s="70"/>
      <c r="AC282" s="70"/>
      <c r="AD282" s="70"/>
      <c r="AE282" s="70"/>
      <c r="AF282" s="70"/>
      <c r="AG282" s="70"/>
      <c r="AH282" s="70"/>
      <c r="AI282" s="70"/>
      <c r="AJ282" s="70"/>
      <c r="AK282" s="70"/>
      <c r="AL282" s="70"/>
      <c r="AM282" s="70"/>
      <c r="AN282" s="70"/>
      <c r="AO282" s="70"/>
      <c r="AP282" s="70"/>
      <c r="AQ282" s="70"/>
      <c r="AR282" s="70"/>
      <c r="AS282" s="70"/>
      <c r="AT282" s="70"/>
      <c r="AU282" s="70"/>
      <c r="AV282" s="70"/>
      <c r="AW282" s="70"/>
      <c r="AX282" s="70"/>
      <c r="AY282" s="70"/>
      <c r="AZ282" s="70"/>
      <c r="BA282" s="70"/>
      <c r="BB282" s="70"/>
      <c r="BC282" s="70"/>
      <c r="BD282" s="70"/>
      <c r="BE282" s="70"/>
      <c r="BF282" s="70"/>
      <c r="BG282" s="70"/>
      <c r="BH282" s="70"/>
      <c r="BI282" s="70"/>
      <c r="BJ282" s="70"/>
      <c r="BK282" s="70"/>
      <c r="BL282" s="70"/>
      <c r="BM282" s="70"/>
      <c r="BN282" s="70"/>
      <c r="BO282" s="70"/>
      <c r="BP282" s="70"/>
      <c r="BQ282" s="70"/>
      <c r="BR282" s="70"/>
      <c r="BS282" s="70"/>
      <c r="BT282" s="70"/>
      <c r="BU282" s="70"/>
      <c r="BV282" s="70"/>
      <c r="BW282" s="70"/>
      <c r="BX282" s="70"/>
      <c r="BY282" s="70"/>
      <c r="BZ282" s="70"/>
      <c r="CA282" s="70"/>
    </row>
    <row r="283" spans="2:79" s="67" customFormat="1">
      <c r="B283" s="85"/>
      <c r="C283" s="86"/>
      <c r="D283" s="83"/>
      <c r="E283" s="84"/>
      <c r="F283" s="70"/>
      <c r="G283" s="70"/>
      <c r="H283" s="70"/>
      <c r="I283" s="70"/>
      <c r="J283" s="70"/>
      <c r="K283" s="70"/>
      <c r="L283" s="70"/>
      <c r="M283" s="70"/>
      <c r="N283" s="70"/>
      <c r="O283" s="70"/>
      <c r="P283" s="70"/>
      <c r="Q283" s="70"/>
      <c r="R283" s="70"/>
      <c r="S283" s="70"/>
      <c r="T283" s="70"/>
      <c r="U283" s="70"/>
      <c r="V283" s="70"/>
      <c r="W283" s="70"/>
      <c r="X283" s="70"/>
      <c r="Y283" s="70"/>
      <c r="Z283" s="70"/>
      <c r="AA283" s="70"/>
      <c r="AB283" s="70"/>
      <c r="AC283" s="70"/>
      <c r="AD283" s="70"/>
      <c r="AE283" s="70"/>
      <c r="AF283" s="70"/>
      <c r="AG283" s="70"/>
      <c r="AH283" s="70"/>
      <c r="AI283" s="70"/>
      <c r="AJ283" s="70"/>
      <c r="AK283" s="70"/>
      <c r="AL283" s="70"/>
      <c r="AM283" s="70"/>
      <c r="AN283" s="70"/>
      <c r="AO283" s="70"/>
      <c r="AP283" s="70"/>
      <c r="AQ283" s="70"/>
      <c r="AR283" s="70"/>
      <c r="AS283" s="70"/>
      <c r="AT283" s="70"/>
      <c r="AU283" s="70"/>
      <c r="AV283" s="70"/>
      <c r="AW283" s="70"/>
      <c r="AX283" s="70"/>
      <c r="AY283" s="70"/>
      <c r="AZ283" s="70"/>
      <c r="BA283" s="70"/>
      <c r="BB283" s="70"/>
      <c r="BC283" s="70"/>
      <c r="BD283" s="70"/>
      <c r="BE283" s="70"/>
      <c r="BF283" s="70"/>
      <c r="BG283" s="70"/>
      <c r="BH283" s="70"/>
      <c r="BI283" s="70"/>
      <c r="BJ283" s="70"/>
      <c r="BK283" s="70"/>
      <c r="BL283" s="70"/>
      <c r="BM283" s="70"/>
      <c r="BN283" s="70"/>
      <c r="BO283" s="70"/>
      <c r="BP283" s="70"/>
      <c r="BQ283" s="70"/>
      <c r="BR283" s="70"/>
      <c r="BS283" s="70"/>
      <c r="BT283" s="70"/>
      <c r="BU283" s="70"/>
      <c r="BV283" s="70"/>
      <c r="BW283" s="70"/>
      <c r="BX283" s="70"/>
      <c r="BY283" s="70"/>
      <c r="BZ283" s="70"/>
      <c r="CA283" s="70"/>
    </row>
    <row r="284" spans="2:79" s="67" customFormat="1">
      <c r="B284" s="85"/>
      <c r="C284" s="86"/>
      <c r="D284" s="83"/>
      <c r="E284" s="84"/>
      <c r="F284" s="70"/>
      <c r="G284" s="70"/>
      <c r="H284" s="70"/>
      <c r="I284" s="70"/>
      <c r="J284" s="70"/>
      <c r="K284" s="70"/>
      <c r="L284" s="70"/>
      <c r="M284" s="70"/>
      <c r="N284" s="70"/>
      <c r="O284" s="70"/>
      <c r="P284" s="70"/>
      <c r="Q284" s="70"/>
      <c r="R284" s="70"/>
      <c r="S284" s="70"/>
      <c r="T284" s="70"/>
      <c r="U284" s="70"/>
      <c r="V284" s="70"/>
      <c r="W284" s="70"/>
      <c r="X284" s="70"/>
      <c r="Y284" s="70"/>
      <c r="Z284" s="70"/>
      <c r="AA284" s="70"/>
      <c r="AB284" s="70"/>
      <c r="AC284" s="70"/>
      <c r="AD284" s="70"/>
      <c r="AE284" s="70"/>
      <c r="AF284" s="70"/>
      <c r="AG284" s="70"/>
      <c r="AH284" s="70"/>
      <c r="AI284" s="70"/>
      <c r="AJ284" s="70"/>
      <c r="AK284" s="70"/>
      <c r="AL284" s="70"/>
      <c r="AM284" s="70"/>
      <c r="AN284" s="70"/>
      <c r="AO284" s="70"/>
      <c r="AP284" s="70"/>
      <c r="AQ284" s="70"/>
      <c r="AR284" s="70"/>
      <c r="AS284" s="70"/>
      <c r="AT284" s="70"/>
      <c r="AU284" s="70"/>
      <c r="AV284" s="70"/>
      <c r="AW284" s="70"/>
      <c r="AX284" s="70"/>
      <c r="AY284" s="70"/>
      <c r="AZ284" s="70"/>
      <c r="BA284" s="70"/>
      <c r="BB284" s="70"/>
      <c r="BC284" s="70"/>
      <c r="BD284" s="70"/>
      <c r="BE284" s="70"/>
      <c r="BF284" s="70"/>
      <c r="BG284" s="70"/>
      <c r="BH284" s="70"/>
      <c r="BI284" s="70"/>
      <c r="BJ284" s="70"/>
      <c r="BK284" s="70"/>
      <c r="BL284" s="70"/>
      <c r="BM284" s="70"/>
      <c r="BN284" s="70"/>
      <c r="BO284" s="70"/>
      <c r="BP284" s="70"/>
      <c r="BQ284" s="70"/>
      <c r="BR284" s="70"/>
      <c r="BS284" s="70"/>
      <c r="BT284" s="70"/>
      <c r="BU284" s="70"/>
      <c r="BV284" s="70"/>
      <c r="BW284" s="70"/>
      <c r="BX284" s="70"/>
      <c r="BY284" s="70"/>
      <c r="BZ284" s="70"/>
      <c r="CA284" s="70"/>
    </row>
    <row r="285" spans="2:79" s="67" customFormat="1">
      <c r="B285" s="85"/>
      <c r="C285" s="86"/>
      <c r="D285" s="83"/>
      <c r="E285" s="84"/>
      <c r="F285" s="70"/>
      <c r="G285" s="70"/>
      <c r="H285" s="70"/>
      <c r="I285" s="70"/>
      <c r="J285" s="70"/>
      <c r="K285" s="70"/>
      <c r="L285" s="70"/>
      <c r="M285" s="70"/>
      <c r="N285" s="70"/>
      <c r="O285" s="70"/>
      <c r="P285" s="70"/>
      <c r="Q285" s="70"/>
      <c r="R285" s="70"/>
      <c r="S285" s="70"/>
      <c r="T285" s="70"/>
      <c r="U285" s="70"/>
      <c r="V285" s="70"/>
      <c r="W285" s="70"/>
      <c r="X285" s="70"/>
      <c r="Y285" s="70"/>
      <c r="Z285" s="70"/>
      <c r="AA285" s="70"/>
      <c r="AB285" s="70"/>
      <c r="AC285" s="70"/>
      <c r="AD285" s="70"/>
      <c r="AE285" s="70"/>
      <c r="AF285" s="70"/>
      <c r="AG285" s="70"/>
      <c r="AH285" s="70"/>
      <c r="AI285" s="70"/>
      <c r="AJ285" s="70"/>
      <c r="AK285" s="70"/>
      <c r="AL285" s="70"/>
      <c r="AM285" s="70"/>
      <c r="AN285" s="70"/>
      <c r="AO285" s="70"/>
      <c r="AP285" s="70"/>
      <c r="AQ285" s="70"/>
      <c r="AR285" s="70"/>
      <c r="AS285" s="70"/>
      <c r="AT285" s="70"/>
      <c r="AU285" s="70"/>
      <c r="AV285" s="70"/>
      <c r="AW285" s="70"/>
      <c r="AX285" s="70"/>
      <c r="AY285" s="70"/>
      <c r="AZ285" s="70"/>
      <c r="BA285" s="70"/>
      <c r="BB285" s="70"/>
      <c r="BC285" s="70"/>
      <c r="BD285" s="70"/>
      <c r="BE285" s="70"/>
      <c r="BF285" s="70"/>
      <c r="BG285" s="70"/>
      <c r="BH285" s="70"/>
      <c r="BI285" s="70"/>
      <c r="BJ285" s="70"/>
      <c r="BK285" s="70"/>
      <c r="BL285" s="70"/>
      <c r="BM285" s="70"/>
      <c r="BN285" s="70"/>
      <c r="BO285" s="70"/>
      <c r="BP285" s="70"/>
      <c r="BQ285" s="70"/>
      <c r="BR285" s="70"/>
      <c r="BS285" s="70"/>
      <c r="BT285" s="70"/>
      <c r="BU285" s="70"/>
      <c r="BV285" s="70"/>
      <c r="BW285" s="70"/>
      <c r="BX285" s="70"/>
      <c r="BY285" s="70"/>
      <c r="BZ285" s="70"/>
      <c r="CA285" s="70"/>
    </row>
    <row r="286" spans="2:79" s="67" customFormat="1">
      <c r="B286" s="85"/>
      <c r="C286" s="86"/>
      <c r="D286" s="83"/>
      <c r="E286" s="84"/>
      <c r="F286" s="70"/>
      <c r="G286" s="70"/>
      <c r="H286" s="70"/>
      <c r="I286" s="70"/>
      <c r="J286" s="70"/>
      <c r="K286" s="70"/>
      <c r="L286" s="70"/>
      <c r="M286" s="70"/>
      <c r="N286" s="70"/>
      <c r="O286" s="70"/>
      <c r="P286" s="70"/>
      <c r="Q286" s="70"/>
      <c r="R286" s="70"/>
      <c r="S286" s="70"/>
      <c r="T286" s="70"/>
      <c r="U286" s="70"/>
      <c r="V286" s="70"/>
      <c r="W286" s="70"/>
      <c r="X286" s="70"/>
      <c r="Y286" s="70"/>
      <c r="Z286" s="70"/>
      <c r="AA286" s="70"/>
      <c r="AB286" s="70"/>
      <c r="AC286" s="70"/>
      <c r="AD286" s="70"/>
      <c r="AE286" s="70"/>
      <c r="AF286" s="70"/>
      <c r="AG286" s="70"/>
      <c r="AH286" s="70"/>
      <c r="AI286" s="70"/>
      <c r="AJ286" s="70"/>
      <c r="AK286" s="70"/>
      <c r="AL286" s="70"/>
      <c r="AM286" s="70"/>
      <c r="AN286" s="70"/>
      <c r="AO286" s="70"/>
      <c r="AP286" s="70"/>
      <c r="AQ286" s="70"/>
      <c r="AR286" s="70"/>
      <c r="AS286" s="70"/>
      <c r="AT286" s="70"/>
      <c r="AU286" s="70"/>
      <c r="AV286" s="70"/>
      <c r="AW286" s="70"/>
      <c r="AX286" s="70"/>
      <c r="AY286" s="70"/>
      <c r="AZ286" s="70"/>
      <c r="BA286" s="70"/>
      <c r="BB286" s="70"/>
      <c r="BC286" s="70"/>
      <c r="BD286" s="70"/>
      <c r="BE286" s="70"/>
      <c r="BF286" s="70"/>
      <c r="BG286" s="70"/>
      <c r="BH286" s="70"/>
      <c r="BI286" s="70"/>
      <c r="BJ286" s="70"/>
      <c r="BK286" s="70"/>
      <c r="BL286" s="70"/>
      <c r="BM286" s="70"/>
      <c r="BN286" s="70"/>
      <c r="BO286" s="70"/>
      <c r="BP286" s="70"/>
      <c r="BQ286" s="70"/>
      <c r="BR286" s="70"/>
      <c r="BS286" s="70"/>
      <c r="BT286" s="70"/>
      <c r="BU286" s="70"/>
      <c r="BV286" s="70"/>
      <c r="BW286" s="70"/>
      <c r="BX286" s="70"/>
      <c r="BY286" s="70"/>
      <c r="BZ286" s="70"/>
      <c r="CA286" s="70"/>
    </row>
    <row r="287" spans="2:79" s="67" customFormat="1">
      <c r="B287" s="85"/>
      <c r="C287" s="86"/>
      <c r="D287" s="83"/>
      <c r="E287" s="84"/>
      <c r="F287" s="70"/>
      <c r="G287" s="70"/>
      <c r="H287" s="70"/>
      <c r="I287" s="70"/>
      <c r="J287" s="70"/>
      <c r="K287" s="70"/>
      <c r="L287" s="70"/>
      <c r="M287" s="70"/>
      <c r="N287" s="70"/>
      <c r="O287" s="70"/>
      <c r="P287" s="70"/>
      <c r="Q287" s="70"/>
      <c r="R287" s="70"/>
      <c r="S287" s="70"/>
      <c r="T287" s="70"/>
      <c r="U287" s="70"/>
      <c r="V287" s="70"/>
      <c r="W287" s="70"/>
      <c r="X287" s="70"/>
      <c r="Y287" s="70"/>
      <c r="Z287" s="70"/>
      <c r="AA287" s="70"/>
      <c r="AB287" s="70"/>
      <c r="AC287" s="70"/>
      <c r="AD287" s="70"/>
      <c r="AE287" s="70"/>
      <c r="AF287" s="70"/>
      <c r="AG287" s="70"/>
      <c r="AH287" s="70"/>
      <c r="AI287" s="70"/>
      <c r="AJ287" s="70"/>
      <c r="AK287" s="70"/>
      <c r="AL287" s="70"/>
      <c r="AM287" s="70"/>
      <c r="AN287" s="70"/>
      <c r="AO287" s="70"/>
      <c r="AP287" s="70"/>
      <c r="AQ287" s="70"/>
      <c r="AR287" s="70"/>
      <c r="AS287" s="70"/>
      <c r="AT287" s="70"/>
      <c r="AU287" s="70"/>
      <c r="AV287" s="70"/>
      <c r="AW287" s="70"/>
      <c r="AX287" s="70"/>
      <c r="AY287" s="70"/>
      <c r="AZ287" s="70"/>
      <c r="BA287" s="70"/>
      <c r="BB287" s="70"/>
      <c r="BC287" s="70"/>
      <c r="BD287" s="70"/>
      <c r="BE287" s="70"/>
      <c r="BF287" s="70"/>
      <c r="BG287" s="70"/>
      <c r="BH287" s="70"/>
      <c r="BI287" s="70"/>
      <c r="BJ287" s="70"/>
      <c r="BK287" s="70"/>
      <c r="BL287" s="70"/>
      <c r="BM287" s="70"/>
      <c r="BN287" s="70"/>
      <c r="BO287" s="70"/>
      <c r="BP287" s="70"/>
      <c r="BQ287" s="70"/>
      <c r="BR287" s="70"/>
      <c r="BS287" s="70"/>
      <c r="BT287" s="70"/>
      <c r="BU287" s="70"/>
      <c r="BV287" s="70"/>
      <c r="BW287" s="70"/>
      <c r="BX287" s="70"/>
      <c r="BY287" s="70"/>
      <c r="BZ287" s="70"/>
      <c r="CA287" s="70"/>
    </row>
    <row r="288" spans="2:79" s="67" customFormat="1">
      <c r="B288" s="85"/>
      <c r="C288" s="86"/>
      <c r="D288" s="83"/>
      <c r="E288" s="84"/>
      <c r="F288" s="70"/>
      <c r="G288" s="70"/>
      <c r="H288" s="70"/>
      <c r="I288" s="70"/>
      <c r="J288" s="70"/>
      <c r="K288" s="70"/>
      <c r="L288" s="70"/>
      <c r="M288" s="70"/>
      <c r="N288" s="70"/>
      <c r="O288" s="70"/>
      <c r="P288" s="70"/>
      <c r="Q288" s="70"/>
      <c r="R288" s="70"/>
      <c r="S288" s="70"/>
      <c r="T288" s="70"/>
      <c r="U288" s="70"/>
      <c r="V288" s="70"/>
      <c r="W288" s="70"/>
      <c r="X288" s="70"/>
      <c r="Y288" s="70"/>
      <c r="Z288" s="70"/>
      <c r="AA288" s="70"/>
      <c r="AB288" s="70"/>
      <c r="AC288" s="70"/>
      <c r="AD288" s="70"/>
      <c r="AE288" s="70"/>
      <c r="AF288" s="70"/>
      <c r="AG288" s="70"/>
      <c r="AH288" s="70"/>
      <c r="AI288" s="70"/>
      <c r="AJ288" s="70"/>
      <c r="AK288" s="70"/>
      <c r="AL288" s="70"/>
      <c r="AM288" s="70"/>
      <c r="AN288" s="70"/>
      <c r="AO288" s="70"/>
      <c r="AP288" s="70"/>
      <c r="AQ288" s="70"/>
      <c r="AR288" s="70"/>
      <c r="AS288" s="70"/>
      <c r="AT288" s="70"/>
      <c r="AU288" s="70"/>
      <c r="AV288" s="70"/>
      <c r="AW288" s="70"/>
      <c r="AX288" s="70"/>
      <c r="AY288" s="70"/>
      <c r="AZ288" s="70"/>
      <c r="BA288" s="70"/>
      <c r="BB288" s="70"/>
      <c r="BC288" s="70"/>
      <c r="BD288" s="70"/>
      <c r="BE288" s="70"/>
      <c r="BF288" s="70"/>
      <c r="BG288" s="70"/>
      <c r="BH288" s="70"/>
      <c r="BI288" s="70"/>
      <c r="BJ288" s="70"/>
      <c r="BK288" s="70"/>
      <c r="BL288" s="70"/>
      <c r="BM288" s="70"/>
      <c r="BN288" s="70"/>
      <c r="BO288" s="70"/>
      <c r="BP288" s="70"/>
      <c r="BQ288" s="70"/>
      <c r="BR288" s="70"/>
      <c r="BS288" s="70"/>
      <c r="BT288" s="70"/>
      <c r="BU288" s="70"/>
      <c r="BV288" s="70"/>
      <c r="BW288" s="70"/>
      <c r="BX288" s="70"/>
      <c r="BY288" s="70"/>
      <c r="BZ288" s="70"/>
      <c r="CA288" s="70"/>
    </row>
    <row r="289" spans="2:79" s="67" customFormat="1">
      <c r="B289" s="85"/>
      <c r="C289" s="86"/>
      <c r="D289" s="83"/>
      <c r="E289" s="84"/>
      <c r="F289" s="70"/>
      <c r="G289" s="70"/>
      <c r="H289" s="70"/>
      <c r="I289" s="70"/>
      <c r="J289" s="70"/>
      <c r="K289" s="70"/>
      <c r="L289" s="70"/>
      <c r="M289" s="70"/>
      <c r="N289" s="70"/>
      <c r="O289" s="70"/>
      <c r="P289" s="70"/>
      <c r="Q289" s="70"/>
      <c r="R289" s="70"/>
      <c r="S289" s="70"/>
      <c r="T289" s="70"/>
      <c r="U289" s="70"/>
      <c r="V289" s="70"/>
      <c r="W289" s="70"/>
      <c r="X289" s="70"/>
      <c r="Y289" s="70"/>
      <c r="Z289" s="70"/>
      <c r="AA289" s="70"/>
      <c r="AB289" s="70"/>
      <c r="AC289" s="70"/>
      <c r="AD289" s="70"/>
      <c r="AE289" s="70"/>
      <c r="AF289" s="70"/>
      <c r="AG289" s="70"/>
      <c r="AH289" s="70"/>
      <c r="AI289" s="70"/>
      <c r="AJ289" s="70"/>
      <c r="AK289" s="70"/>
      <c r="AL289" s="70"/>
      <c r="AM289" s="70"/>
      <c r="AN289" s="70"/>
      <c r="AO289" s="70"/>
      <c r="AP289" s="70"/>
      <c r="AQ289" s="70"/>
      <c r="AR289" s="70"/>
      <c r="AS289" s="70"/>
      <c r="AT289" s="70"/>
      <c r="AU289" s="70"/>
      <c r="AV289" s="70"/>
      <c r="AW289" s="70"/>
      <c r="AX289" s="70"/>
      <c r="AY289" s="70"/>
      <c r="AZ289" s="70"/>
      <c r="BA289" s="70"/>
      <c r="BB289" s="70"/>
      <c r="BC289" s="70"/>
      <c r="BD289" s="70"/>
      <c r="BE289" s="70"/>
      <c r="BF289" s="70"/>
      <c r="BG289" s="70"/>
      <c r="BH289" s="70"/>
      <c r="BI289" s="70"/>
      <c r="BJ289" s="70"/>
      <c r="BK289" s="70"/>
      <c r="BL289" s="70"/>
      <c r="BM289" s="70"/>
      <c r="BN289" s="70"/>
      <c r="BO289" s="70"/>
      <c r="BP289" s="70"/>
      <c r="BQ289" s="70"/>
      <c r="BR289" s="70"/>
      <c r="BS289" s="70"/>
      <c r="BT289" s="70"/>
      <c r="BU289" s="70"/>
      <c r="BV289" s="70"/>
      <c r="BW289" s="70"/>
      <c r="BX289" s="70"/>
      <c r="BY289" s="70"/>
      <c r="BZ289" s="70"/>
      <c r="CA289" s="70"/>
    </row>
    <row r="290" spans="2:79" s="67" customFormat="1">
      <c r="B290" s="85"/>
      <c r="C290" s="86"/>
      <c r="D290" s="83"/>
      <c r="E290" s="84"/>
      <c r="F290" s="70"/>
      <c r="G290" s="70"/>
      <c r="H290" s="70"/>
      <c r="I290" s="70"/>
      <c r="J290" s="70"/>
      <c r="K290" s="70"/>
      <c r="L290" s="70"/>
      <c r="M290" s="70"/>
      <c r="N290" s="70"/>
      <c r="O290" s="70"/>
      <c r="P290" s="70"/>
      <c r="Q290" s="70"/>
      <c r="R290" s="70"/>
      <c r="S290" s="70"/>
      <c r="T290" s="70"/>
      <c r="U290" s="70"/>
      <c r="V290" s="70"/>
      <c r="W290" s="70"/>
      <c r="X290" s="70"/>
      <c r="Y290" s="70"/>
      <c r="Z290" s="70"/>
      <c r="AA290" s="70"/>
      <c r="AB290" s="70"/>
      <c r="AC290" s="70"/>
      <c r="AD290" s="70"/>
      <c r="AE290" s="70"/>
      <c r="AF290" s="70"/>
      <c r="AG290" s="70"/>
      <c r="AH290" s="70"/>
      <c r="AI290" s="70"/>
      <c r="AJ290" s="70"/>
      <c r="AK290" s="70"/>
      <c r="AL290" s="70"/>
      <c r="AM290" s="70"/>
      <c r="AN290" s="70"/>
      <c r="AO290" s="70"/>
      <c r="AP290" s="70"/>
      <c r="AQ290" s="70"/>
      <c r="AR290" s="70"/>
      <c r="AS290" s="70"/>
      <c r="AT290" s="70"/>
      <c r="AU290" s="70"/>
      <c r="AV290" s="70"/>
      <c r="AW290" s="70"/>
      <c r="AX290" s="70"/>
      <c r="AY290" s="70"/>
      <c r="AZ290" s="70"/>
      <c r="BA290" s="70"/>
      <c r="BB290" s="70"/>
      <c r="BC290" s="70"/>
      <c r="BD290" s="70"/>
      <c r="BE290" s="70"/>
      <c r="BF290" s="70"/>
      <c r="BG290" s="70"/>
      <c r="BH290" s="70"/>
      <c r="BI290" s="70"/>
      <c r="BJ290" s="70"/>
      <c r="BK290" s="70"/>
      <c r="BL290" s="70"/>
      <c r="BM290" s="70"/>
      <c r="BN290" s="70"/>
      <c r="BO290" s="70"/>
      <c r="BP290" s="70"/>
      <c r="BQ290" s="70"/>
      <c r="BR290" s="70"/>
      <c r="BS290" s="70"/>
      <c r="BT290" s="70"/>
      <c r="BU290" s="70"/>
      <c r="BV290" s="70"/>
      <c r="BW290" s="70"/>
      <c r="BX290" s="70"/>
      <c r="BY290" s="70"/>
      <c r="BZ290" s="70"/>
      <c r="CA290" s="70"/>
    </row>
    <row r="291" spans="2:79" s="67" customFormat="1">
      <c r="B291" s="85"/>
      <c r="C291" s="86"/>
      <c r="D291" s="83"/>
      <c r="E291" s="84"/>
      <c r="F291" s="70"/>
      <c r="G291" s="70"/>
      <c r="H291" s="70"/>
      <c r="I291" s="70"/>
      <c r="J291" s="70"/>
      <c r="K291" s="70"/>
      <c r="L291" s="70"/>
      <c r="M291" s="70"/>
      <c r="N291" s="70"/>
      <c r="O291" s="70"/>
      <c r="P291" s="70"/>
      <c r="Q291" s="70"/>
      <c r="R291" s="70"/>
      <c r="S291" s="70"/>
      <c r="T291" s="70"/>
      <c r="U291" s="70"/>
      <c r="V291" s="70"/>
      <c r="W291" s="70"/>
      <c r="X291" s="70"/>
      <c r="Y291" s="70"/>
      <c r="Z291" s="70"/>
      <c r="AA291" s="70"/>
      <c r="AB291" s="70"/>
      <c r="AC291" s="70"/>
      <c r="AD291" s="70"/>
      <c r="AE291" s="70"/>
      <c r="AF291" s="70"/>
      <c r="AG291" s="70"/>
      <c r="AH291" s="70"/>
      <c r="AI291" s="70"/>
      <c r="AJ291" s="70"/>
      <c r="AK291" s="70"/>
      <c r="AL291" s="70"/>
      <c r="AM291" s="70"/>
      <c r="AN291" s="70"/>
      <c r="AO291" s="70"/>
      <c r="AP291" s="70"/>
      <c r="AQ291" s="70"/>
      <c r="AR291" s="70"/>
      <c r="AS291" s="70"/>
      <c r="AT291" s="70"/>
      <c r="AU291" s="70"/>
      <c r="AV291" s="70"/>
      <c r="AW291" s="70"/>
      <c r="AX291" s="70"/>
      <c r="AY291" s="70"/>
      <c r="AZ291" s="70"/>
      <c r="BA291" s="70"/>
      <c r="BB291" s="70"/>
      <c r="BC291" s="70"/>
      <c r="BD291" s="70"/>
      <c r="BE291" s="70"/>
      <c r="BF291" s="70"/>
      <c r="BG291" s="70"/>
      <c r="BH291" s="70"/>
      <c r="BI291" s="70"/>
      <c r="BJ291" s="70"/>
      <c r="BK291" s="70"/>
      <c r="BL291" s="70"/>
      <c r="BM291" s="70"/>
      <c r="BN291" s="70"/>
      <c r="BO291" s="70"/>
      <c r="BP291" s="70"/>
      <c r="BQ291" s="70"/>
      <c r="BR291" s="70"/>
      <c r="BS291" s="70"/>
      <c r="BT291" s="70"/>
      <c r="BU291" s="70"/>
      <c r="BV291" s="70"/>
      <c r="BW291" s="70"/>
      <c r="BX291" s="70"/>
      <c r="BY291" s="70"/>
      <c r="BZ291" s="70"/>
      <c r="CA291" s="70"/>
    </row>
    <row r="292" spans="2:79" s="67" customFormat="1">
      <c r="B292" s="85"/>
      <c r="C292" s="86"/>
      <c r="D292" s="83"/>
      <c r="E292" s="84"/>
      <c r="F292" s="70"/>
      <c r="G292" s="70"/>
      <c r="H292" s="70"/>
      <c r="I292" s="70"/>
      <c r="J292" s="70"/>
      <c r="K292" s="70"/>
      <c r="L292" s="70"/>
      <c r="M292" s="70"/>
      <c r="N292" s="70"/>
      <c r="O292" s="70"/>
      <c r="P292" s="70"/>
      <c r="Q292" s="70"/>
      <c r="R292" s="70"/>
      <c r="S292" s="70"/>
      <c r="T292" s="70"/>
      <c r="U292" s="70"/>
      <c r="V292" s="70"/>
      <c r="W292" s="70"/>
      <c r="X292" s="70"/>
      <c r="Y292" s="70"/>
      <c r="Z292" s="70"/>
      <c r="AA292" s="70"/>
      <c r="AB292" s="70"/>
      <c r="AC292" s="70"/>
      <c r="AD292" s="70"/>
      <c r="AE292" s="70"/>
      <c r="AF292" s="70"/>
      <c r="AG292" s="70"/>
      <c r="AH292" s="70"/>
      <c r="AI292" s="70"/>
      <c r="AJ292" s="70"/>
      <c r="AK292" s="70"/>
      <c r="AL292" s="70"/>
      <c r="AM292" s="70"/>
      <c r="AN292" s="70"/>
      <c r="AO292" s="70"/>
      <c r="AP292" s="70"/>
      <c r="AQ292" s="70"/>
      <c r="AR292" s="70"/>
      <c r="AS292" s="70"/>
      <c r="AT292" s="70"/>
      <c r="AU292" s="70"/>
      <c r="AV292" s="70"/>
      <c r="AW292" s="70"/>
      <c r="AX292" s="70"/>
      <c r="AY292" s="70"/>
      <c r="AZ292" s="70"/>
      <c r="BA292" s="70"/>
      <c r="BB292" s="70"/>
      <c r="BC292" s="70"/>
      <c r="BD292" s="70"/>
      <c r="BE292" s="70"/>
      <c r="BF292" s="70"/>
      <c r="BG292" s="70"/>
      <c r="BH292" s="70"/>
      <c r="BI292" s="70"/>
      <c r="BJ292" s="70"/>
      <c r="BK292" s="70"/>
      <c r="BL292" s="70"/>
      <c r="BM292" s="70"/>
      <c r="BN292" s="70"/>
      <c r="BO292" s="70"/>
      <c r="BP292" s="70"/>
      <c r="BQ292" s="70"/>
      <c r="BR292" s="70"/>
      <c r="BS292" s="70"/>
      <c r="BT292" s="70"/>
      <c r="BU292" s="70"/>
      <c r="BV292" s="70"/>
      <c r="BW292" s="70"/>
      <c r="BX292" s="70"/>
      <c r="BY292" s="70"/>
      <c r="BZ292" s="70"/>
      <c r="CA292" s="70"/>
    </row>
    <row r="293" spans="2:79" s="67" customFormat="1">
      <c r="B293" s="85"/>
      <c r="C293" s="86"/>
      <c r="D293" s="83"/>
      <c r="E293" s="84"/>
      <c r="F293" s="70"/>
      <c r="G293" s="70"/>
      <c r="H293" s="70"/>
      <c r="I293" s="70"/>
      <c r="J293" s="70"/>
      <c r="K293" s="70"/>
      <c r="L293" s="70"/>
      <c r="M293" s="70"/>
      <c r="N293" s="70"/>
      <c r="O293" s="70"/>
      <c r="P293" s="70"/>
      <c r="Q293" s="70"/>
      <c r="R293" s="70"/>
      <c r="S293" s="70"/>
      <c r="T293" s="70"/>
      <c r="U293" s="70"/>
      <c r="V293" s="70"/>
      <c r="W293" s="70"/>
      <c r="X293" s="70"/>
      <c r="Y293" s="70"/>
      <c r="Z293" s="70"/>
      <c r="AA293" s="70"/>
      <c r="AB293" s="70"/>
      <c r="AC293" s="70"/>
      <c r="AD293" s="70"/>
      <c r="AE293" s="70"/>
      <c r="AF293" s="70"/>
      <c r="AG293" s="70"/>
      <c r="AH293" s="70"/>
      <c r="AI293" s="70"/>
      <c r="AJ293" s="70"/>
      <c r="AK293" s="70"/>
      <c r="AL293" s="70"/>
      <c r="AM293" s="70"/>
      <c r="AN293" s="70"/>
      <c r="AO293" s="70"/>
      <c r="AP293" s="70"/>
      <c r="AQ293" s="70"/>
      <c r="AR293" s="70"/>
      <c r="AS293" s="70"/>
      <c r="AT293" s="70"/>
      <c r="AU293" s="70"/>
      <c r="AV293" s="70"/>
      <c r="AW293" s="70"/>
      <c r="AX293" s="70"/>
      <c r="AY293" s="70"/>
      <c r="AZ293" s="70"/>
      <c r="BA293" s="70"/>
      <c r="BB293" s="70"/>
      <c r="BC293" s="70"/>
      <c r="BD293" s="70"/>
      <c r="BE293" s="70"/>
      <c r="BF293" s="70"/>
      <c r="BG293" s="70"/>
      <c r="BH293" s="70"/>
      <c r="BI293" s="70"/>
      <c r="BJ293" s="70"/>
      <c r="BK293" s="70"/>
      <c r="BL293" s="70"/>
      <c r="BM293" s="70"/>
      <c r="BN293" s="70"/>
      <c r="BO293" s="70"/>
      <c r="BP293" s="70"/>
      <c r="BQ293" s="70"/>
      <c r="BR293" s="70"/>
      <c r="BS293" s="70"/>
      <c r="BT293" s="70"/>
      <c r="BU293" s="70"/>
      <c r="BV293" s="70"/>
      <c r="BW293" s="70"/>
      <c r="BX293" s="70"/>
      <c r="BY293" s="70"/>
      <c r="BZ293" s="70"/>
      <c r="CA293" s="70"/>
    </row>
    <row r="294" spans="2:79" s="67" customFormat="1">
      <c r="B294" s="85"/>
      <c r="C294" s="86"/>
      <c r="D294" s="83"/>
      <c r="E294" s="84"/>
      <c r="F294" s="70"/>
      <c r="G294" s="70"/>
      <c r="H294" s="70"/>
      <c r="I294" s="70"/>
      <c r="J294" s="70"/>
      <c r="K294" s="70"/>
      <c r="L294" s="70"/>
      <c r="M294" s="70"/>
      <c r="N294" s="70"/>
      <c r="O294" s="70"/>
      <c r="P294" s="70"/>
      <c r="Q294" s="70"/>
      <c r="R294" s="70"/>
      <c r="S294" s="70"/>
      <c r="T294" s="70"/>
      <c r="U294" s="70"/>
      <c r="V294" s="70"/>
      <c r="W294" s="70"/>
      <c r="X294" s="70"/>
      <c r="Y294" s="70"/>
      <c r="Z294" s="70"/>
      <c r="AA294" s="70"/>
      <c r="AB294" s="70"/>
      <c r="AC294" s="70"/>
      <c r="AD294" s="70"/>
      <c r="AE294" s="70"/>
      <c r="AF294" s="70"/>
      <c r="AG294" s="70"/>
      <c r="AH294" s="70"/>
      <c r="AI294" s="70"/>
      <c r="AJ294" s="70"/>
      <c r="AK294" s="70"/>
      <c r="AL294" s="70"/>
      <c r="AM294" s="70"/>
      <c r="AN294" s="70"/>
      <c r="AO294" s="70"/>
      <c r="AP294" s="70"/>
      <c r="AQ294" s="70"/>
      <c r="AR294" s="70"/>
      <c r="AS294" s="70"/>
      <c r="AT294" s="70"/>
      <c r="AU294" s="70"/>
      <c r="AV294" s="70"/>
      <c r="AW294" s="70"/>
      <c r="AX294" s="70"/>
      <c r="AY294" s="70"/>
      <c r="AZ294" s="70"/>
      <c r="BA294" s="70"/>
      <c r="BB294" s="70"/>
      <c r="BC294" s="70"/>
      <c r="BD294" s="70"/>
      <c r="BE294" s="70"/>
      <c r="BF294" s="70"/>
      <c r="BG294" s="70"/>
      <c r="BH294" s="70"/>
      <c r="BI294" s="70"/>
      <c r="BJ294" s="70"/>
      <c r="BK294" s="70"/>
      <c r="BL294" s="70"/>
      <c r="BM294" s="70"/>
      <c r="BN294" s="70"/>
      <c r="BO294" s="70"/>
      <c r="BP294" s="70"/>
      <c r="BQ294" s="70"/>
      <c r="BR294" s="70"/>
      <c r="BS294" s="70"/>
      <c r="BT294" s="70"/>
      <c r="BU294" s="70"/>
      <c r="BV294" s="70"/>
      <c r="BW294" s="70"/>
      <c r="BX294" s="70"/>
      <c r="BY294" s="70"/>
      <c r="BZ294" s="70"/>
      <c r="CA294" s="70"/>
    </row>
    <row r="295" spans="2:79" s="67" customFormat="1">
      <c r="B295" s="85"/>
      <c r="C295" s="86"/>
      <c r="D295" s="83"/>
      <c r="E295" s="84"/>
      <c r="F295" s="70"/>
      <c r="G295" s="70"/>
      <c r="H295" s="70"/>
      <c r="I295" s="70"/>
      <c r="J295" s="70"/>
      <c r="K295" s="70"/>
      <c r="L295" s="70"/>
      <c r="M295" s="70"/>
      <c r="N295" s="70"/>
      <c r="O295" s="70"/>
      <c r="P295" s="70"/>
      <c r="Q295" s="70"/>
      <c r="R295" s="70"/>
      <c r="S295" s="70"/>
      <c r="T295" s="70"/>
      <c r="U295" s="70"/>
      <c r="V295" s="70"/>
      <c r="W295" s="70"/>
      <c r="X295" s="70"/>
      <c r="Y295" s="70"/>
      <c r="Z295" s="70"/>
      <c r="AA295" s="70"/>
      <c r="AB295" s="70"/>
      <c r="AC295" s="70"/>
      <c r="AD295" s="70"/>
      <c r="AE295" s="70"/>
      <c r="AF295" s="70"/>
      <c r="AG295" s="70"/>
      <c r="AH295" s="70"/>
      <c r="AI295" s="70"/>
      <c r="AJ295" s="70"/>
      <c r="AK295" s="70"/>
      <c r="AL295" s="70"/>
      <c r="AM295" s="70"/>
      <c r="AN295" s="70"/>
      <c r="AO295" s="70"/>
      <c r="AP295" s="70"/>
      <c r="AQ295" s="70"/>
      <c r="AR295" s="70"/>
      <c r="AS295" s="70"/>
      <c r="AT295" s="70"/>
      <c r="AU295" s="70"/>
      <c r="AV295" s="70"/>
      <c r="AW295" s="70"/>
      <c r="AX295" s="70"/>
      <c r="AY295" s="70"/>
      <c r="AZ295" s="70"/>
      <c r="BA295" s="70"/>
      <c r="BB295" s="70"/>
      <c r="BC295" s="70"/>
      <c r="BD295" s="70"/>
      <c r="BE295" s="70"/>
      <c r="BF295" s="70"/>
      <c r="BG295" s="70"/>
      <c r="BH295" s="70"/>
      <c r="BI295" s="70"/>
      <c r="BJ295" s="70"/>
      <c r="BK295" s="70"/>
      <c r="BL295" s="70"/>
      <c r="BM295" s="70"/>
      <c r="BN295" s="70"/>
      <c r="BO295" s="70"/>
      <c r="BP295" s="70"/>
      <c r="BQ295" s="70"/>
      <c r="BR295" s="70"/>
      <c r="BS295" s="70"/>
      <c r="BT295" s="70"/>
      <c r="BU295" s="70"/>
      <c r="BV295" s="70"/>
      <c r="BW295" s="70"/>
      <c r="BX295" s="70"/>
      <c r="BY295" s="70"/>
      <c r="BZ295" s="70"/>
      <c r="CA295" s="70"/>
    </row>
    <row r="296" spans="2:79" s="67" customFormat="1">
      <c r="B296" s="85"/>
      <c r="C296" s="86"/>
      <c r="D296" s="83"/>
      <c r="E296" s="84"/>
      <c r="F296" s="70"/>
      <c r="G296" s="70"/>
      <c r="H296" s="70"/>
      <c r="I296" s="70"/>
      <c r="J296" s="70"/>
      <c r="K296" s="70"/>
      <c r="L296" s="70"/>
      <c r="M296" s="70"/>
      <c r="N296" s="70"/>
      <c r="O296" s="70"/>
      <c r="P296" s="70"/>
      <c r="Q296" s="70"/>
      <c r="R296" s="70"/>
      <c r="S296" s="70"/>
      <c r="T296" s="70"/>
      <c r="U296" s="70"/>
      <c r="V296" s="70"/>
      <c r="W296" s="70"/>
      <c r="X296" s="70"/>
      <c r="Y296" s="70"/>
      <c r="Z296" s="70"/>
      <c r="AA296" s="70"/>
      <c r="AB296" s="70"/>
      <c r="AC296" s="70"/>
      <c r="AD296" s="70"/>
      <c r="AE296" s="70"/>
      <c r="AF296" s="70"/>
      <c r="AG296" s="70"/>
      <c r="AH296" s="70"/>
      <c r="AI296" s="70"/>
      <c r="AJ296" s="70"/>
      <c r="AK296" s="70"/>
      <c r="AL296" s="70"/>
      <c r="AM296" s="70"/>
      <c r="AN296" s="70"/>
      <c r="AO296" s="70"/>
      <c r="AP296" s="70"/>
      <c r="AQ296" s="70"/>
      <c r="AR296" s="70"/>
      <c r="AS296" s="70"/>
      <c r="AT296" s="70"/>
      <c r="AU296" s="70"/>
      <c r="AV296" s="70"/>
      <c r="AW296" s="70"/>
      <c r="AX296" s="70"/>
      <c r="AY296" s="70"/>
      <c r="AZ296" s="70"/>
      <c r="BA296" s="70"/>
      <c r="BB296" s="70"/>
      <c r="BC296" s="70"/>
      <c r="BD296" s="70"/>
      <c r="BE296" s="70"/>
      <c r="BF296" s="70"/>
      <c r="BG296" s="70"/>
      <c r="BH296" s="70"/>
      <c r="BI296" s="70"/>
      <c r="BJ296" s="70"/>
      <c r="BK296" s="70"/>
      <c r="BL296" s="70"/>
      <c r="BM296" s="70"/>
      <c r="BN296" s="70"/>
      <c r="BO296" s="70"/>
      <c r="BP296" s="70"/>
      <c r="BQ296" s="70"/>
      <c r="BR296" s="70"/>
      <c r="BS296" s="70"/>
      <c r="BT296" s="70"/>
      <c r="BU296" s="70"/>
      <c r="BV296" s="70"/>
      <c r="BW296" s="70"/>
      <c r="BX296" s="70"/>
      <c r="BY296" s="70"/>
      <c r="BZ296" s="70"/>
      <c r="CA296" s="70"/>
    </row>
    <row r="297" spans="2:79" s="67" customFormat="1">
      <c r="B297" s="85"/>
      <c r="C297" s="86"/>
      <c r="D297" s="83"/>
      <c r="E297" s="84"/>
      <c r="F297" s="70"/>
      <c r="G297" s="70"/>
      <c r="H297" s="70"/>
      <c r="I297" s="70"/>
      <c r="J297" s="70"/>
      <c r="K297" s="70"/>
      <c r="L297" s="70"/>
      <c r="M297" s="70"/>
      <c r="N297" s="70"/>
      <c r="O297" s="70"/>
      <c r="P297" s="70"/>
      <c r="Q297" s="70"/>
      <c r="R297" s="70"/>
      <c r="S297" s="70"/>
      <c r="T297" s="70"/>
      <c r="U297" s="70"/>
      <c r="V297" s="70"/>
      <c r="W297" s="70"/>
      <c r="X297" s="70"/>
      <c r="Y297" s="70"/>
      <c r="Z297" s="70"/>
      <c r="AA297" s="70"/>
      <c r="AB297" s="70"/>
      <c r="AC297" s="70"/>
      <c r="AD297" s="70"/>
      <c r="AE297" s="70"/>
      <c r="AF297" s="70"/>
      <c r="AG297" s="70"/>
      <c r="AH297" s="70"/>
      <c r="AI297" s="70"/>
      <c r="AJ297" s="70"/>
      <c r="AK297" s="70"/>
      <c r="AL297" s="70"/>
      <c r="AM297" s="70"/>
      <c r="AN297" s="70"/>
      <c r="AO297" s="70"/>
      <c r="AP297" s="70"/>
      <c r="AQ297" s="70"/>
      <c r="AR297" s="70"/>
      <c r="AS297" s="70"/>
      <c r="AT297" s="70"/>
      <c r="AU297" s="70"/>
      <c r="AV297" s="70"/>
      <c r="AW297" s="70"/>
      <c r="AX297" s="70"/>
      <c r="AY297" s="70"/>
      <c r="AZ297" s="70"/>
      <c r="BA297" s="70"/>
      <c r="BB297" s="70"/>
      <c r="BC297" s="70"/>
      <c r="BD297" s="70"/>
      <c r="BE297" s="70"/>
      <c r="BF297" s="70"/>
      <c r="BG297" s="70"/>
      <c r="BH297" s="70"/>
      <c r="BI297" s="70"/>
      <c r="BJ297" s="70"/>
      <c r="BK297" s="70"/>
      <c r="BL297" s="70"/>
      <c r="BM297" s="70"/>
      <c r="BN297" s="70"/>
      <c r="BO297" s="70"/>
      <c r="BP297" s="70"/>
      <c r="BQ297" s="70"/>
      <c r="BR297" s="70"/>
      <c r="BS297" s="70"/>
      <c r="BT297" s="70"/>
      <c r="BU297" s="70"/>
      <c r="BV297" s="70"/>
      <c r="BW297" s="70"/>
      <c r="BX297" s="70"/>
      <c r="BY297" s="70"/>
      <c r="BZ297" s="70"/>
      <c r="CA297" s="70"/>
    </row>
    <row r="298" spans="2:79" s="67" customFormat="1">
      <c r="B298" s="85"/>
      <c r="C298" s="86"/>
      <c r="D298" s="83"/>
      <c r="E298" s="84"/>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0"/>
      <c r="BR298" s="70"/>
      <c r="BS298" s="70"/>
      <c r="BT298" s="70"/>
      <c r="BU298" s="70"/>
      <c r="BV298" s="70"/>
      <c r="BW298" s="70"/>
      <c r="BX298" s="70"/>
      <c r="BY298" s="70"/>
      <c r="BZ298" s="70"/>
      <c r="CA298" s="70"/>
    </row>
    <row r="299" spans="2:79" s="67" customFormat="1">
      <c r="B299" s="85"/>
      <c r="C299" s="86"/>
      <c r="D299" s="83"/>
      <c r="E299" s="84"/>
      <c r="F299" s="70"/>
      <c r="G299" s="70"/>
      <c r="H299" s="70"/>
      <c r="I299" s="70"/>
      <c r="J299" s="70"/>
      <c r="K299" s="70"/>
      <c r="L299" s="70"/>
      <c r="M299" s="70"/>
      <c r="N299" s="70"/>
      <c r="O299" s="70"/>
      <c r="P299" s="70"/>
      <c r="Q299" s="70"/>
      <c r="R299" s="70"/>
      <c r="S299" s="70"/>
      <c r="T299" s="70"/>
      <c r="U299" s="70"/>
      <c r="V299" s="70"/>
      <c r="W299" s="70"/>
      <c r="X299" s="70"/>
      <c r="Y299" s="70"/>
      <c r="Z299" s="70"/>
      <c r="AA299" s="70"/>
      <c r="AB299" s="70"/>
      <c r="AC299" s="70"/>
      <c r="AD299" s="70"/>
      <c r="AE299" s="70"/>
      <c r="AF299" s="70"/>
      <c r="AG299" s="70"/>
      <c r="AH299" s="70"/>
      <c r="AI299" s="70"/>
      <c r="AJ299" s="70"/>
      <c r="AK299" s="70"/>
      <c r="AL299" s="70"/>
      <c r="AM299" s="70"/>
      <c r="AN299" s="70"/>
      <c r="AO299" s="70"/>
      <c r="AP299" s="70"/>
      <c r="AQ299" s="70"/>
      <c r="AR299" s="70"/>
      <c r="AS299" s="70"/>
      <c r="AT299" s="70"/>
      <c r="AU299" s="70"/>
      <c r="AV299" s="70"/>
      <c r="AW299" s="70"/>
      <c r="AX299" s="70"/>
      <c r="AY299" s="70"/>
      <c r="AZ299" s="70"/>
      <c r="BA299" s="70"/>
      <c r="BB299" s="70"/>
      <c r="BC299" s="70"/>
      <c r="BD299" s="70"/>
      <c r="BE299" s="70"/>
      <c r="BF299" s="70"/>
      <c r="BG299" s="70"/>
      <c r="BH299" s="70"/>
      <c r="BI299" s="70"/>
      <c r="BJ299" s="70"/>
      <c r="BK299" s="70"/>
      <c r="BL299" s="70"/>
      <c r="BM299" s="70"/>
      <c r="BN299" s="70"/>
      <c r="BO299" s="70"/>
      <c r="BP299" s="70"/>
      <c r="BQ299" s="70"/>
      <c r="BR299" s="70"/>
      <c r="BS299" s="70"/>
      <c r="BT299" s="70"/>
      <c r="BU299" s="70"/>
      <c r="BV299" s="70"/>
      <c r="BW299" s="70"/>
      <c r="BX299" s="70"/>
      <c r="BY299" s="70"/>
      <c r="BZ299" s="70"/>
      <c r="CA299" s="70"/>
    </row>
    <row r="300" spans="2:79" s="67" customFormat="1">
      <c r="B300" s="85"/>
      <c r="C300" s="86"/>
      <c r="D300" s="83"/>
      <c r="E300" s="84"/>
      <c r="F300" s="70"/>
      <c r="G300" s="70"/>
      <c r="H300" s="70"/>
      <c r="I300" s="70"/>
      <c r="J300" s="70"/>
      <c r="K300" s="70"/>
      <c r="L300" s="70"/>
      <c r="M300" s="70"/>
      <c r="N300" s="70"/>
      <c r="O300" s="70"/>
      <c r="P300" s="70"/>
      <c r="Q300" s="70"/>
      <c r="R300" s="70"/>
      <c r="S300" s="70"/>
      <c r="T300" s="70"/>
      <c r="U300" s="70"/>
      <c r="V300" s="70"/>
      <c r="W300" s="70"/>
      <c r="X300" s="70"/>
      <c r="Y300" s="70"/>
      <c r="Z300" s="70"/>
      <c r="AA300" s="70"/>
      <c r="AB300" s="70"/>
      <c r="AC300" s="70"/>
      <c r="AD300" s="70"/>
      <c r="AE300" s="70"/>
      <c r="AF300" s="70"/>
      <c r="AG300" s="70"/>
      <c r="AH300" s="70"/>
      <c r="AI300" s="70"/>
      <c r="AJ300" s="70"/>
      <c r="AK300" s="70"/>
      <c r="AL300" s="70"/>
      <c r="AM300" s="70"/>
      <c r="AN300" s="70"/>
      <c r="AO300" s="70"/>
      <c r="AP300" s="70"/>
      <c r="AQ300" s="70"/>
      <c r="AR300" s="70"/>
      <c r="AS300" s="70"/>
      <c r="AT300" s="70"/>
      <c r="AU300" s="70"/>
      <c r="AV300" s="70"/>
      <c r="AW300" s="70"/>
      <c r="AX300" s="70"/>
      <c r="AY300" s="70"/>
      <c r="AZ300" s="70"/>
      <c r="BA300" s="70"/>
      <c r="BB300" s="70"/>
      <c r="BC300" s="70"/>
      <c r="BD300" s="70"/>
      <c r="BE300" s="70"/>
      <c r="BF300" s="70"/>
      <c r="BG300" s="70"/>
      <c r="BH300" s="70"/>
      <c r="BI300" s="70"/>
      <c r="BJ300" s="70"/>
      <c r="BK300" s="70"/>
      <c r="BL300" s="70"/>
      <c r="BM300" s="70"/>
      <c r="BN300" s="70"/>
      <c r="BO300" s="70"/>
      <c r="BP300" s="70"/>
      <c r="BQ300" s="70"/>
      <c r="BR300" s="70"/>
      <c r="BS300" s="70"/>
      <c r="BT300" s="70"/>
      <c r="BU300" s="70"/>
      <c r="BV300" s="70"/>
      <c r="BW300" s="70"/>
      <c r="BX300" s="70"/>
      <c r="BY300" s="70"/>
      <c r="BZ300" s="70"/>
      <c r="CA300" s="70"/>
    </row>
    <row r="301" spans="2:79" s="67" customFormat="1">
      <c r="B301" s="85"/>
      <c r="C301" s="86"/>
      <c r="D301" s="83"/>
      <c r="E301" s="84"/>
      <c r="F301" s="70"/>
      <c r="G301" s="70"/>
      <c r="H301" s="70"/>
      <c r="I301" s="70"/>
      <c r="J301" s="70"/>
      <c r="K301" s="70"/>
      <c r="L301" s="70"/>
      <c r="M301" s="70"/>
      <c r="N301" s="70"/>
      <c r="O301" s="70"/>
      <c r="P301" s="70"/>
      <c r="Q301" s="70"/>
      <c r="R301" s="70"/>
      <c r="S301" s="70"/>
      <c r="T301" s="70"/>
      <c r="U301" s="70"/>
      <c r="V301" s="70"/>
      <c r="W301" s="70"/>
      <c r="X301" s="70"/>
      <c r="Y301" s="70"/>
      <c r="Z301" s="70"/>
      <c r="AA301" s="70"/>
      <c r="AB301" s="70"/>
      <c r="AC301" s="70"/>
      <c r="AD301" s="70"/>
      <c r="AE301" s="70"/>
      <c r="AF301" s="70"/>
      <c r="AG301" s="70"/>
      <c r="AH301" s="70"/>
      <c r="AI301" s="70"/>
      <c r="AJ301" s="70"/>
      <c r="AK301" s="70"/>
      <c r="AL301" s="70"/>
      <c r="AM301" s="70"/>
      <c r="AN301" s="70"/>
      <c r="AO301" s="70"/>
      <c r="AP301" s="70"/>
      <c r="AQ301" s="70"/>
      <c r="AR301" s="70"/>
      <c r="AS301" s="70"/>
      <c r="AT301" s="70"/>
      <c r="AU301" s="70"/>
      <c r="AV301" s="70"/>
      <c r="AW301" s="70"/>
      <c r="AX301" s="70"/>
      <c r="AY301" s="70"/>
      <c r="AZ301" s="70"/>
      <c r="BA301" s="70"/>
      <c r="BB301" s="70"/>
      <c r="BC301" s="70"/>
      <c r="BD301" s="70"/>
      <c r="BE301" s="70"/>
      <c r="BF301" s="70"/>
      <c r="BG301" s="70"/>
      <c r="BH301" s="70"/>
      <c r="BI301" s="70"/>
      <c r="BJ301" s="70"/>
      <c r="BK301" s="70"/>
      <c r="BL301" s="70"/>
      <c r="BM301" s="70"/>
      <c r="BN301" s="70"/>
      <c r="BO301" s="70"/>
      <c r="BP301" s="70"/>
      <c r="BQ301" s="70"/>
      <c r="BR301" s="70"/>
      <c r="BS301" s="70"/>
      <c r="BT301" s="70"/>
      <c r="BU301" s="70"/>
      <c r="BV301" s="70"/>
      <c r="BW301" s="70"/>
      <c r="BX301" s="70"/>
      <c r="BY301" s="70"/>
      <c r="BZ301" s="70"/>
      <c r="CA301" s="70"/>
    </row>
    <row r="302" spans="2:79" s="67" customFormat="1">
      <c r="B302" s="85"/>
      <c r="C302" s="86"/>
      <c r="D302" s="83"/>
      <c r="E302" s="84"/>
      <c r="F302" s="70"/>
      <c r="G302" s="70"/>
      <c r="H302" s="70"/>
      <c r="I302" s="70"/>
      <c r="J302" s="70"/>
      <c r="K302" s="70"/>
      <c r="L302" s="70"/>
      <c r="M302" s="70"/>
      <c r="N302" s="70"/>
      <c r="O302" s="70"/>
      <c r="P302" s="70"/>
      <c r="Q302" s="70"/>
      <c r="R302" s="70"/>
      <c r="S302" s="70"/>
      <c r="T302" s="70"/>
      <c r="U302" s="70"/>
      <c r="V302" s="70"/>
      <c r="W302" s="70"/>
      <c r="X302" s="70"/>
      <c r="Y302" s="70"/>
      <c r="Z302" s="70"/>
      <c r="AA302" s="70"/>
      <c r="AB302" s="70"/>
      <c r="AC302" s="70"/>
      <c r="AD302" s="70"/>
      <c r="AE302" s="70"/>
      <c r="AF302" s="70"/>
      <c r="AG302" s="70"/>
      <c r="AH302" s="70"/>
      <c r="AI302" s="70"/>
      <c r="AJ302" s="70"/>
      <c r="AK302" s="70"/>
      <c r="AL302" s="70"/>
      <c r="AM302" s="70"/>
      <c r="AN302" s="70"/>
      <c r="AO302" s="70"/>
      <c r="AP302" s="70"/>
      <c r="AQ302" s="70"/>
      <c r="AR302" s="70"/>
      <c r="AS302" s="70"/>
      <c r="AT302" s="70"/>
      <c r="AU302" s="70"/>
      <c r="AV302" s="70"/>
      <c r="AW302" s="70"/>
      <c r="AX302" s="70"/>
      <c r="AY302" s="70"/>
      <c r="AZ302" s="70"/>
      <c r="BA302" s="70"/>
      <c r="BB302" s="70"/>
      <c r="BC302" s="70"/>
      <c r="BD302" s="70"/>
      <c r="BE302" s="70"/>
      <c r="BF302" s="70"/>
      <c r="BG302" s="70"/>
      <c r="BH302" s="70"/>
      <c r="BI302" s="70"/>
      <c r="BJ302" s="70"/>
      <c r="BK302" s="70"/>
      <c r="BL302" s="70"/>
      <c r="BM302" s="70"/>
      <c r="BN302" s="70"/>
      <c r="BO302" s="70"/>
      <c r="BP302" s="70"/>
      <c r="BQ302" s="70"/>
      <c r="BR302" s="70"/>
      <c r="BS302" s="70"/>
      <c r="BT302" s="70"/>
      <c r="BU302" s="70"/>
      <c r="BV302" s="70"/>
      <c r="BW302" s="70"/>
      <c r="BX302" s="70"/>
      <c r="BY302" s="70"/>
      <c r="BZ302" s="70"/>
      <c r="CA302" s="70"/>
    </row>
    <row r="303" spans="2:79" s="67" customFormat="1">
      <c r="B303" s="85"/>
      <c r="C303" s="86"/>
      <c r="D303" s="83"/>
      <c r="E303" s="84"/>
      <c r="F303" s="70"/>
      <c r="G303" s="70"/>
      <c r="H303" s="70"/>
      <c r="I303" s="70"/>
      <c r="J303" s="70"/>
      <c r="K303" s="70"/>
      <c r="L303" s="70"/>
      <c r="M303" s="70"/>
      <c r="N303" s="70"/>
      <c r="O303" s="70"/>
      <c r="P303" s="70"/>
      <c r="Q303" s="70"/>
      <c r="R303" s="70"/>
      <c r="S303" s="70"/>
      <c r="T303" s="70"/>
      <c r="U303" s="70"/>
      <c r="V303" s="70"/>
      <c r="W303" s="70"/>
      <c r="X303" s="70"/>
      <c r="Y303" s="70"/>
      <c r="Z303" s="70"/>
      <c r="AA303" s="70"/>
      <c r="AB303" s="70"/>
      <c r="AC303" s="70"/>
      <c r="AD303" s="70"/>
      <c r="AE303" s="70"/>
      <c r="AF303" s="70"/>
      <c r="AG303" s="70"/>
      <c r="AH303" s="70"/>
      <c r="AI303" s="70"/>
      <c r="AJ303" s="70"/>
      <c r="AK303" s="70"/>
      <c r="AL303" s="70"/>
      <c r="AM303" s="70"/>
      <c r="AN303" s="70"/>
      <c r="AO303" s="70"/>
      <c r="AP303" s="70"/>
      <c r="AQ303" s="70"/>
      <c r="AR303" s="70"/>
      <c r="AS303" s="70"/>
      <c r="AT303" s="70"/>
      <c r="AU303" s="70"/>
      <c r="AV303" s="70"/>
      <c r="AW303" s="70"/>
      <c r="AX303" s="70"/>
      <c r="AY303" s="70"/>
      <c r="AZ303" s="70"/>
      <c r="BA303" s="70"/>
      <c r="BB303" s="70"/>
      <c r="BC303" s="70"/>
      <c r="BD303" s="70"/>
      <c r="BE303" s="70"/>
      <c r="BF303" s="70"/>
      <c r="BG303" s="70"/>
      <c r="BH303" s="70"/>
      <c r="BI303" s="70"/>
      <c r="BJ303" s="70"/>
      <c r="BK303" s="70"/>
      <c r="BL303" s="70"/>
      <c r="BM303" s="70"/>
      <c r="BN303" s="70"/>
      <c r="BO303" s="70"/>
      <c r="BP303" s="70"/>
      <c r="BQ303" s="70"/>
      <c r="BR303" s="70"/>
      <c r="BS303" s="70"/>
      <c r="BT303" s="70"/>
      <c r="BU303" s="70"/>
      <c r="BV303" s="70"/>
      <c r="BW303" s="70"/>
      <c r="BX303" s="70"/>
      <c r="BY303" s="70"/>
      <c r="BZ303" s="70"/>
      <c r="CA303" s="70"/>
    </row>
    <row r="304" spans="2:79" s="67" customFormat="1">
      <c r="B304" s="85"/>
      <c r="C304" s="86"/>
      <c r="D304" s="83"/>
      <c r="E304" s="84"/>
      <c r="F304" s="70"/>
      <c r="G304" s="70"/>
      <c r="H304" s="70"/>
      <c r="I304" s="70"/>
      <c r="J304" s="70"/>
      <c r="K304" s="70"/>
      <c r="L304" s="70"/>
      <c r="M304" s="70"/>
      <c r="N304" s="70"/>
      <c r="O304" s="70"/>
      <c r="P304" s="70"/>
      <c r="Q304" s="70"/>
      <c r="R304" s="70"/>
      <c r="S304" s="70"/>
      <c r="T304" s="70"/>
      <c r="U304" s="70"/>
      <c r="V304" s="70"/>
      <c r="W304" s="70"/>
      <c r="X304" s="70"/>
      <c r="Y304" s="70"/>
      <c r="Z304" s="70"/>
      <c r="AA304" s="70"/>
      <c r="AB304" s="70"/>
      <c r="AC304" s="70"/>
      <c r="AD304" s="70"/>
      <c r="AE304" s="70"/>
      <c r="AF304" s="70"/>
      <c r="AG304" s="70"/>
      <c r="AH304" s="70"/>
      <c r="AI304" s="70"/>
      <c r="AJ304" s="70"/>
      <c r="AK304" s="70"/>
      <c r="AL304" s="70"/>
      <c r="AM304" s="70"/>
      <c r="AN304" s="70"/>
      <c r="AO304" s="70"/>
      <c r="AP304" s="70"/>
      <c r="AQ304" s="70"/>
      <c r="AR304" s="70"/>
      <c r="AS304" s="70"/>
      <c r="AT304" s="70"/>
      <c r="AU304" s="70"/>
      <c r="AV304" s="70"/>
      <c r="AW304" s="70"/>
      <c r="AX304" s="70"/>
      <c r="AY304" s="70"/>
      <c r="AZ304" s="70"/>
      <c r="BA304" s="70"/>
      <c r="BB304" s="70"/>
      <c r="BC304" s="70"/>
      <c r="BD304" s="70"/>
      <c r="BE304" s="70"/>
      <c r="BF304" s="70"/>
      <c r="BG304" s="70"/>
      <c r="BH304" s="70"/>
      <c r="BI304" s="70"/>
      <c r="BJ304" s="70"/>
      <c r="BK304" s="70"/>
      <c r="BL304" s="70"/>
      <c r="BM304" s="70"/>
      <c r="BN304" s="70"/>
      <c r="BO304" s="70"/>
      <c r="BP304" s="70"/>
      <c r="BQ304" s="70"/>
      <c r="BR304" s="70"/>
      <c r="BS304" s="70"/>
      <c r="BT304" s="70"/>
      <c r="BU304" s="70"/>
      <c r="BV304" s="70"/>
      <c r="BW304" s="70"/>
      <c r="BX304" s="70"/>
      <c r="BY304" s="70"/>
      <c r="BZ304" s="70"/>
      <c r="CA304" s="70"/>
    </row>
    <row r="305" spans="2:79" s="67" customFormat="1">
      <c r="B305" s="85"/>
      <c r="C305" s="86"/>
      <c r="D305" s="83"/>
      <c r="E305" s="84"/>
      <c r="F305" s="70"/>
      <c r="G305" s="70"/>
      <c r="H305" s="70"/>
      <c r="I305" s="70"/>
      <c r="J305" s="70"/>
      <c r="K305" s="70"/>
      <c r="L305" s="70"/>
      <c r="M305" s="70"/>
      <c r="N305" s="70"/>
      <c r="O305" s="70"/>
      <c r="P305" s="70"/>
      <c r="Q305" s="70"/>
      <c r="R305" s="70"/>
      <c r="S305" s="70"/>
      <c r="T305" s="70"/>
      <c r="U305" s="70"/>
      <c r="V305" s="70"/>
      <c r="W305" s="70"/>
      <c r="X305" s="70"/>
      <c r="Y305" s="70"/>
      <c r="Z305" s="70"/>
      <c r="AA305" s="70"/>
      <c r="AB305" s="70"/>
      <c r="AC305" s="70"/>
      <c r="AD305" s="70"/>
      <c r="AE305" s="70"/>
      <c r="AF305" s="70"/>
      <c r="AG305" s="70"/>
      <c r="AH305" s="70"/>
      <c r="AI305" s="70"/>
      <c r="AJ305" s="70"/>
      <c r="AK305" s="70"/>
      <c r="AL305" s="70"/>
      <c r="AM305" s="70"/>
      <c r="AN305" s="70"/>
      <c r="AO305" s="70"/>
      <c r="AP305" s="70"/>
      <c r="AQ305" s="70"/>
      <c r="AR305" s="70"/>
      <c r="AS305" s="70"/>
      <c r="AT305" s="70"/>
      <c r="AU305" s="70"/>
      <c r="AV305" s="70"/>
      <c r="AW305" s="70"/>
      <c r="AX305" s="70"/>
      <c r="AY305" s="70"/>
      <c r="AZ305" s="70"/>
      <c r="BA305" s="70"/>
      <c r="BB305" s="70"/>
      <c r="BC305" s="70"/>
      <c r="BD305" s="70"/>
      <c r="BE305" s="70"/>
      <c r="BF305" s="70"/>
      <c r="BG305" s="70"/>
      <c r="BH305" s="70"/>
      <c r="BI305" s="70"/>
      <c r="BJ305" s="70"/>
      <c r="BK305" s="70"/>
      <c r="BL305" s="70"/>
      <c r="BM305" s="70"/>
      <c r="BN305" s="70"/>
      <c r="BO305" s="70"/>
      <c r="BP305" s="70"/>
      <c r="BQ305" s="70"/>
      <c r="BR305" s="70"/>
      <c r="BS305" s="70"/>
      <c r="BT305" s="70"/>
      <c r="BU305" s="70"/>
      <c r="BV305" s="70"/>
      <c r="BW305" s="70"/>
      <c r="BX305" s="70"/>
      <c r="BY305" s="70"/>
      <c r="BZ305" s="70"/>
      <c r="CA305" s="70"/>
    </row>
    <row r="306" spans="2:79" s="67" customFormat="1">
      <c r="B306" s="85"/>
      <c r="C306" s="86"/>
      <c r="D306" s="83"/>
      <c r="E306" s="84"/>
      <c r="F306" s="70"/>
      <c r="G306" s="70"/>
      <c r="H306" s="70"/>
      <c r="I306" s="70"/>
      <c r="J306" s="70"/>
      <c r="K306" s="70"/>
      <c r="L306" s="70"/>
      <c r="M306" s="70"/>
      <c r="N306" s="70"/>
      <c r="O306" s="70"/>
      <c r="P306" s="70"/>
      <c r="Q306" s="70"/>
      <c r="R306" s="70"/>
      <c r="S306" s="70"/>
      <c r="T306" s="70"/>
      <c r="U306" s="70"/>
      <c r="V306" s="70"/>
      <c r="W306" s="70"/>
      <c r="X306" s="70"/>
      <c r="Y306" s="70"/>
      <c r="Z306" s="70"/>
      <c r="AA306" s="70"/>
      <c r="AB306" s="70"/>
      <c r="AC306" s="70"/>
      <c r="AD306" s="70"/>
      <c r="AE306" s="70"/>
      <c r="AF306" s="70"/>
      <c r="AG306" s="70"/>
      <c r="AH306" s="70"/>
      <c r="AI306" s="70"/>
      <c r="AJ306" s="70"/>
      <c r="AK306" s="70"/>
      <c r="AL306" s="70"/>
      <c r="AM306" s="70"/>
      <c r="AN306" s="70"/>
      <c r="AO306" s="70"/>
      <c r="AP306" s="70"/>
      <c r="AQ306" s="70"/>
      <c r="AR306" s="70"/>
      <c r="AS306" s="70"/>
      <c r="AT306" s="70"/>
      <c r="AU306" s="70"/>
      <c r="AV306" s="70"/>
      <c r="AW306" s="70"/>
      <c r="AX306" s="70"/>
      <c r="AY306" s="70"/>
      <c r="AZ306" s="70"/>
      <c r="BA306" s="70"/>
      <c r="BB306" s="70"/>
      <c r="BC306" s="70"/>
      <c r="BD306" s="70"/>
      <c r="BE306" s="70"/>
      <c r="BF306" s="70"/>
      <c r="BG306" s="70"/>
      <c r="BH306" s="70"/>
      <c r="BI306" s="70"/>
      <c r="BJ306" s="70"/>
      <c r="BK306" s="70"/>
      <c r="BL306" s="70"/>
      <c r="BM306" s="70"/>
      <c r="BN306" s="70"/>
      <c r="BO306" s="70"/>
      <c r="BP306" s="70"/>
      <c r="BQ306" s="70"/>
      <c r="BR306" s="70"/>
      <c r="BS306" s="70"/>
      <c r="BT306" s="70"/>
      <c r="BU306" s="70"/>
      <c r="BV306" s="70"/>
      <c r="BW306" s="70"/>
      <c r="BX306" s="70"/>
      <c r="BY306" s="70"/>
      <c r="BZ306" s="70"/>
      <c r="CA306" s="70"/>
    </row>
    <row r="307" spans="2:79" s="67" customFormat="1">
      <c r="B307" s="85"/>
      <c r="C307" s="86"/>
      <c r="D307" s="83"/>
      <c r="E307" s="84"/>
      <c r="F307" s="70"/>
      <c r="G307" s="70"/>
      <c r="H307" s="70"/>
      <c r="I307" s="70"/>
      <c r="J307" s="70"/>
      <c r="K307" s="70"/>
      <c r="L307" s="70"/>
      <c r="M307" s="70"/>
      <c r="N307" s="70"/>
      <c r="O307" s="70"/>
      <c r="P307" s="70"/>
      <c r="Q307" s="70"/>
      <c r="R307" s="70"/>
      <c r="S307" s="70"/>
      <c r="T307" s="70"/>
      <c r="U307" s="70"/>
      <c r="V307" s="70"/>
      <c r="W307" s="70"/>
      <c r="X307" s="70"/>
      <c r="Y307" s="70"/>
      <c r="Z307" s="70"/>
      <c r="AA307" s="70"/>
      <c r="AB307" s="70"/>
      <c r="AC307" s="70"/>
      <c r="AD307" s="70"/>
      <c r="AE307" s="70"/>
      <c r="AF307" s="70"/>
      <c r="AG307" s="70"/>
      <c r="AH307" s="70"/>
      <c r="AI307" s="70"/>
      <c r="AJ307" s="70"/>
      <c r="AK307" s="70"/>
      <c r="AL307" s="70"/>
      <c r="AM307" s="70"/>
      <c r="AN307" s="70"/>
      <c r="AO307" s="70"/>
      <c r="AP307" s="70"/>
      <c r="AQ307" s="70"/>
      <c r="AR307" s="70"/>
      <c r="AS307" s="70"/>
      <c r="AT307" s="70"/>
      <c r="AU307" s="70"/>
      <c r="AV307" s="70"/>
      <c r="AW307" s="70"/>
      <c r="AX307" s="70"/>
      <c r="AY307" s="70"/>
      <c r="AZ307" s="70"/>
      <c r="BA307" s="70"/>
      <c r="BB307" s="70"/>
      <c r="BC307" s="70"/>
      <c r="BD307" s="70"/>
      <c r="BE307" s="70"/>
      <c r="BF307" s="70"/>
      <c r="BG307" s="70"/>
      <c r="BH307" s="70"/>
      <c r="BI307" s="70"/>
      <c r="BJ307" s="70"/>
      <c r="BK307" s="70"/>
      <c r="BL307" s="70"/>
      <c r="BM307" s="70"/>
      <c r="BN307" s="70"/>
      <c r="BO307" s="70"/>
      <c r="BP307" s="70"/>
      <c r="BQ307" s="70"/>
      <c r="BR307" s="70"/>
      <c r="BS307" s="70"/>
      <c r="BT307" s="70"/>
      <c r="BU307" s="70"/>
      <c r="BV307" s="70"/>
      <c r="BW307" s="70"/>
      <c r="BX307" s="70"/>
      <c r="BY307" s="70"/>
      <c r="BZ307" s="70"/>
      <c r="CA307" s="70"/>
    </row>
    <row r="308" spans="2:79" s="67" customFormat="1">
      <c r="B308" s="85"/>
      <c r="C308" s="86"/>
      <c r="D308" s="83"/>
      <c r="E308" s="84"/>
      <c r="F308" s="70"/>
      <c r="G308" s="70"/>
      <c r="H308" s="70"/>
      <c r="I308" s="70"/>
      <c r="J308" s="70"/>
      <c r="K308" s="70"/>
      <c r="L308" s="70"/>
      <c r="M308" s="70"/>
      <c r="N308" s="70"/>
      <c r="O308" s="70"/>
      <c r="P308" s="70"/>
      <c r="Q308" s="70"/>
      <c r="R308" s="70"/>
      <c r="S308" s="70"/>
      <c r="T308" s="70"/>
      <c r="U308" s="70"/>
      <c r="V308" s="70"/>
      <c r="W308" s="70"/>
      <c r="X308" s="70"/>
      <c r="Y308" s="70"/>
      <c r="Z308" s="70"/>
      <c r="AA308" s="70"/>
      <c r="AB308" s="70"/>
      <c r="AC308" s="70"/>
      <c r="AD308" s="70"/>
      <c r="AE308" s="70"/>
      <c r="AF308" s="70"/>
      <c r="AG308" s="70"/>
      <c r="AH308" s="70"/>
      <c r="AI308" s="70"/>
      <c r="AJ308" s="70"/>
      <c r="AK308" s="70"/>
      <c r="AL308" s="70"/>
      <c r="AM308" s="70"/>
      <c r="AN308" s="70"/>
      <c r="AO308" s="70"/>
      <c r="AP308" s="70"/>
      <c r="AQ308" s="70"/>
      <c r="AR308" s="70"/>
      <c r="AS308" s="70"/>
      <c r="AT308" s="70"/>
      <c r="AU308" s="70"/>
      <c r="AV308" s="70"/>
      <c r="AW308" s="70"/>
      <c r="AX308" s="70"/>
      <c r="AY308" s="70"/>
      <c r="AZ308" s="70"/>
      <c r="BA308" s="70"/>
      <c r="BB308" s="70"/>
      <c r="BC308" s="70"/>
      <c r="BD308" s="70"/>
      <c r="BE308" s="70"/>
      <c r="BF308" s="70"/>
      <c r="BG308" s="70"/>
      <c r="BH308" s="70"/>
      <c r="BI308" s="70"/>
      <c r="BJ308" s="70"/>
      <c r="BK308" s="70"/>
      <c r="BL308" s="70"/>
      <c r="BM308" s="70"/>
      <c r="BN308" s="70"/>
      <c r="BO308" s="70"/>
      <c r="BP308" s="70"/>
      <c r="BQ308" s="70"/>
      <c r="BR308" s="70"/>
      <c r="BS308" s="70"/>
      <c r="BT308" s="70"/>
      <c r="BU308" s="70"/>
      <c r="BV308" s="70"/>
      <c r="BW308" s="70"/>
      <c r="BX308" s="70"/>
      <c r="BY308" s="70"/>
      <c r="BZ308" s="70"/>
      <c r="CA308" s="70"/>
    </row>
    <row r="309" spans="2:79" s="67" customFormat="1">
      <c r="B309" s="85"/>
      <c r="C309" s="86"/>
      <c r="D309" s="83"/>
      <c r="E309" s="84"/>
      <c r="F309" s="70"/>
      <c r="G309" s="70"/>
      <c r="H309" s="70"/>
      <c r="I309" s="70"/>
      <c r="J309" s="70"/>
      <c r="K309" s="70"/>
      <c r="L309" s="70"/>
      <c r="M309" s="70"/>
      <c r="N309" s="70"/>
      <c r="O309" s="70"/>
      <c r="P309" s="70"/>
      <c r="Q309" s="70"/>
      <c r="R309" s="70"/>
      <c r="S309" s="70"/>
      <c r="T309" s="70"/>
      <c r="U309" s="70"/>
      <c r="V309" s="70"/>
      <c r="W309" s="70"/>
      <c r="X309" s="70"/>
      <c r="Y309" s="70"/>
      <c r="Z309" s="70"/>
      <c r="AA309" s="70"/>
      <c r="AB309" s="70"/>
      <c r="AC309" s="70"/>
      <c r="AD309" s="70"/>
      <c r="AE309" s="70"/>
      <c r="AF309" s="70"/>
      <c r="AG309" s="70"/>
      <c r="AH309" s="70"/>
      <c r="AI309" s="70"/>
      <c r="AJ309" s="70"/>
      <c r="AK309" s="70"/>
      <c r="AL309" s="70"/>
      <c r="AM309" s="70"/>
      <c r="AN309" s="70"/>
      <c r="AO309" s="70"/>
      <c r="AP309" s="70"/>
      <c r="AQ309" s="70"/>
      <c r="AR309" s="70"/>
      <c r="AS309" s="70"/>
      <c r="AT309" s="70"/>
      <c r="AU309" s="70"/>
      <c r="AV309" s="70"/>
      <c r="AW309" s="70"/>
      <c r="AX309" s="70"/>
      <c r="AY309" s="70"/>
      <c r="AZ309" s="70"/>
      <c r="BA309" s="70"/>
      <c r="BB309" s="70"/>
      <c r="BC309" s="70"/>
      <c r="BD309" s="70"/>
      <c r="BE309" s="70"/>
      <c r="BF309" s="70"/>
      <c r="BG309" s="70"/>
      <c r="BH309" s="70"/>
      <c r="BI309" s="70"/>
      <c r="BJ309" s="70"/>
      <c r="BK309" s="70"/>
      <c r="BL309" s="70"/>
      <c r="BM309" s="70"/>
      <c r="BN309" s="70"/>
      <c r="BO309" s="70"/>
      <c r="BP309" s="70"/>
      <c r="BQ309" s="70"/>
      <c r="BR309" s="70"/>
      <c r="BS309" s="70"/>
      <c r="BT309" s="70"/>
      <c r="BU309" s="70"/>
      <c r="BV309" s="70"/>
      <c r="BW309" s="70"/>
      <c r="BX309" s="70"/>
      <c r="BY309" s="70"/>
      <c r="BZ309" s="70"/>
      <c r="CA309" s="70"/>
    </row>
    <row r="310" spans="2:79" s="67" customFormat="1">
      <c r="B310" s="85"/>
      <c r="C310" s="86"/>
      <c r="D310" s="83"/>
      <c r="E310" s="84"/>
      <c r="F310" s="70"/>
      <c r="G310" s="70"/>
      <c r="H310" s="70"/>
      <c r="I310" s="70"/>
      <c r="J310" s="70"/>
      <c r="K310" s="70"/>
      <c r="L310" s="70"/>
      <c r="M310" s="70"/>
      <c r="N310" s="70"/>
      <c r="O310" s="70"/>
      <c r="P310" s="70"/>
      <c r="Q310" s="70"/>
      <c r="R310" s="70"/>
      <c r="S310" s="70"/>
      <c r="T310" s="70"/>
      <c r="U310" s="70"/>
      <c r="V310" s="70"/>
      <c r="W310" s="70"/>
      <c r="X310" s="70"/>
      <c r="Y310" s="70"/>
      <c r="Z310" s="70"/>
      <c r="AA310" s="70"/>
      <c r="AB310" s="70"/>
      <c r="AC310" s="70"/>
      <c r="AD310" s="70"/>
      <c r="AE310" s="70"/>
      <c r="AF310" s="70"/>
      <c r="AG310" s="70"/>
      <c r="AH310" s="70"/>
      <c r="AI310" s="70"/>
      <c r="AJ310" s="70"/>
      <c r="AK310" s="70"/>
      <c r="AL310" s="70"/>
      <c r="AM310" s="70"/>
      <c r="AN310" s="70"/>
      <c r="AO310" s="70"/>
      <c r="AP310" s="70"/>
      <c r="AQ310" s="70"/>
      <c r="AR310" s="70"/>
      <c r="AS310" s="70"/>
      <c r="AT310" s="70"/>
      <c r="AU310" s="70"/>
      <c r="AV310" s="70"/>
      <c r="AW310" s="70"/>
      <c r="AX310" s="70"/>
      <c r="AY310" s="70"/>
      <c r="AZ310" s="70"/>
      <c r="BA310" s="70"/>
      <c r="BB310" s="70"/>
      <c r="BC310" s="70"/>
      <c r="BD310" s="70"/>
      <c r="BE310" s="70"/>
      <c r="BF310" s="70"/>
      <c r="BG310" s="70"/>
      <c r="BH310" s="70"/>
      <c r="BI310" s="70"/>
      <c r="BJ310" s="70"/>
      <c r="BK310" s="70"/>
      <c r="BL310" s="70"/>
      <c r="BM310" s="70"/>
      <c r="BN310" s="70"/>
      <c r="BO310" s="70"/>
      <c r="BP310" s="70"/>
      <c r="BQ310" s="70"/>
      <c r="BR310" s="70"/>
      <c r="BS310" s="70"/>
      <c r="BT310" s="70"/>
      <c r="BU310" s="70"/>
      <c r="BV310" s="70"/>
      <c r="BW310" s="70"/>
      <c r="BX310" s="70"/>
      <c r="BY310" s="70"/>
      <c r="BZ310" s="70"/>
      <c r="CA310" s="70"/>
    </row>
    <row r="311" spans="2:79" s="67" customFormat="1">
      <c r="B311" s="85"/>
      <c r="C311" s="86"/>
      <c r="D311" s="83"/>
      <c r="E311" s="84"/>
      <c r="F311" s="70"/>
      <c r="G311" s="70"/>
      <c r="H311" s="70"/>
      <c r="I311" s="70"/>
      <c r="J311" s="70"/>
      <c r="K311" s="70"/>
      <c r="L311" s="70"/>
      <c r="M311" s="70"/>
      <c r="N311" s="70"/>
      <c r="O311" s="70"/>
      <c r="P311" s="70"/>
      <c r="Q311" s="70"/>
      <c r="R311" s="70"/>
      <c r="S311" s="70"/>
      <c r="T311" s="70"/>
      <c r="U311" s="70"/>
      <c r="V311" s="70"/>
      <c r="W311" s="70"/>
      <c r="X311" s="70"/>
      <c r="Y311" s="70"/>
      <c r="Z311" s="70"/>
      <c r="AA311" s="70"/>
      <c r="AB311" s="70"/>
      <c r="AC311" s="70"/>
      <c r="AD311" s="70"/>
      <c r="AE311" s="70"/>
      <c r="AF311" s="70"/>
      <c r="AG311" s="70"/>
      <c r="AH311" s="70"/>
      <c r="AI311" s="70"/>
      <c r="AJ311" s="70"/>
      <c r="AK311" s="70"/>
      <c r="AL311" s="70"/>
      <c r="AM311" s="70"/>
      <c r="AN311" s="70"/>
      <c r="AO311" s="70"/>
      <c r="AP311" s="70"/>
      <c r="AQ311" s="70"/>
      <c r="AR311" s="70"/>
      <c r="AS311" s="70"/>
      <c r="AT311" s="70"/>
      <c r="AU311" s="70"/>
      <c r="AV311" s="70"/>
      <c r="AW311" s="70"/>
      <c r="AX311" s="70"/>
      <c r="AY311" s="70"/>
      <c r="AZ311" s="70"/>
      <c r="BA311" s="70"/>
      <c r="BB311" s="70"/>
      <c r="BC311" s="70"/>
      <c r="BD311" s="70"/>
      <c r="BE311" s="70"/>
      <c r="BF311" s="70"/>
      <c r="BG311" s="70"/>
      <c r="BH311" s="70"/>
      <c r="BI311" s="70"/>
      <c r="BJ311" s="70"/>
      <c r="BK311" s="70"/>
      <c r="BL311" s="70"/>
      <c r="BM311" s="70"/>
      <c r="BN311" s="70"/>
      <c r="BO311" s="70"/>
      <c r="BP311" s="70"/>
      <c r="BQ311" s="70"/>
      <c r="BR311" s="70"/>
      <c r="BS311" s="70"/>
      <c r="BT311" s="70"/>
      <c r="BU311" s="70"/>
      <c r="BV311" s="70"/>
      <c r="BW311" s="70"/>
      <c r="BX311" s="70"/>
      <c r="BY311" s="70"/>
      <c r="BZ311" s="70"/>
      <c r="CA311" s="70"/>
    </row>
    <row r="312" spans="2:79" s="67" customFormat="1">
      <c r="B312" s="85"/>
      <c r="C312" s="86"/>
      <c r="D312" s="83"/>
      <c r="E312" s="84"/>
      <c r="F312" s="70"/>
      <c r="G312" s="70"/>
      <c r="H312" s="70"/>
      <c r="I312" s="70"/>
      <c r="J312" s="70"/>
      <c r="K312" s="70"/>
      <c r="L312" s="70"/>
      <c r="M312" s="70"/>
      <c r="N312" s="70"/>
      <c r="O312" s="70"/>
      <c r="P312" s="70"/>
      <c r="Q312" s="70"/>
      <c r="R312" s="70"/>
      <c r="S312" s="70"/>
      <c r="T312" s="70"/>
      <c r="U312" s="70"/>
      <c r="V312" s="70"/>
      <c r="W312" s="70"/>
      <c r="X312" s="70"/>
      <c r="Y312" s="70"/>
      <c r="Z312" s="70"/>
      <c r="AA312" s="70"/>
      <c r="AB312" s="70"/>
      <c r="AC312" s="70"/>
      <c r="AD312" s="70"/>
      <c r="AE312" s="70"/>
      <c r="AF312" s="70"/>
      <c r="AG312" s="70"/>
      <c r="AH312" s="70"/>
      <c r="AI312" s="70"/>
      <c r="AJ312" s="70"/>
      <c r="AK312" s="70"/>
      <c r="AL312" s="70"/>
      <c r="AM312" s="70"/>
      <c r="AN312" s="70"/>
      <c r="AO312" s="70"/>
      <c r="AP312" s="70"/>
      <c r="AQ312" s="70"/>
      <c r="AR312" s="70"/>
      <c r="AS312" s="70"/>
      <c r="AT312" s="70"/>
      <c r="AU312" s="70"/>
      <c r="AV312" s="70"/>
      <c r="AW312" s="70"/>
      <c r="AX312" s="70"/>
      <c r="AY312" s="70"/>
      <c r="AZ312" s="70"/>
      <c r="BA312" s="70"/>
      <c r="BB312" s="70"/>
      <c r="BC312" s="70"/>
      <c r="BD312" s="70"/>
      <c r="BE312" s="70"/>
      <c r="BF312" s="70"/>
      <c r="BG312" s="70"/>
      <c r="BH312" s="70"/>
      <c r="BI312" s="70"/>
      <c r="BJ312" s="70"/>
      <c r="BK312" s="70"/>
      <c r="BL312" s="70"/>
      <c r="BM312" s="70"/>
      <c r="BN312" s="70"/>
      <c r="BO312" s="70"/>
      <c r="BP312" s="70"/>
      <c r="BQ312" s="70"/>
      <c r="BR312" s="70"/>
      <c r="BS312" s="70"/>
      <c r="BT312" s="70"/>
      <c r="BU312" s="70"/>
      <c r="BV312" s="70"/>
      <c r="BW312" s="70"/>
      <c r="BX312" s="70"/>
      <c r="BY312" s="70"/>
      <c r="BZ312" s="70"/>
      <c r="CA312" s="70"/>
    </row>
    <row r="313" spans="2:79" s="67" customFormat="1">
      <c r="B313" s="85"/>
      <c r="C313" s="86"/>
      <c r="D313" s="83"/>
      <c r="E313" s="84"/>
      <c r="F313" s="70"/>
      <c r="G313" s="70"/>
      <c r="H313" s="70"/>
      <c r="I313" s="70"/>
      <c r="J313" s="70"/>
      <c r="K313" s="70"/>
      <c r="L313" s="70"/>
      <c r="M313" s="70"/>
      <c r="N313" s="70"/>
      <c r="O313" s="70"/>
      <c r="P313" s="70"/>
      <c r="Q313" s="70"/>
      <c r="R313" s="70"/>
      <c r="S313" s="70"/>
      <c r="T313" s="70"/>
      <c r="U313" s="70"/>
      <c r="V313" s="70"/>
      <c r="W313" s="70"/>
      <c r="X313" s="70"/>
      <c r="Y313" s="70"/>
      <c r="Z313" s="70"/>
      <c r="AA313" s="70"/>
      <c r="AB313" s="70"/>
      <c r="AC313" s="70"/>
      <c r="AD313" s="70"/>
      <c r="AE313" s="70"/>
      <c r="AF313" s="70"/>
      <c r="AG313" s="70"/>
      <c r="AH313" s="70"/>
      <c r="AI313" s="70"/>
      <c r="AJ313" s="70"/>
      <c r="AK313" s="70"/>
      <c r="AL313" s="70"/>
      <c r="AM313" s="70"/>
      <c r="AN313" s="70"/>
      <c r="AO313" s="70"/>
      <c r="AP313" s="70"/>
      <c r="AQ313" s="70"/>
      <c r="AR313" s="70"/>
      <c r="AS313" s="70"/>
      <c r="AT313" s="70"/>
      <c r="AU313" s="70"/>
      <c r="AV313" s="70"/>
      <c r="AW313" s="70"/>
      <c r="AX313" s="70"/>
      <c r="AY313" s="70"/>
      <c r="AZ313" s="70"/>
      <c r="BA313" s="70"/>
      <c r="BB313" s="70"/>
      <c r="BC313" s="70"/>
      <c r="BD313" s="70"/>
      <c r="BE313" s="70"/>
      <c r="BF313" s="70"/>
      <c r="BG313" s="70"/>
      <c r="BH313" s="70"/>
      <c r="BI313" s="70"/>
      <c r="BJ313" s="70"/>
      <c r="BK313" s="70"/>
      <c r="BL313" s="70"/>
      <c r="BM313" s="70"/>
      <c r="BN313" s="70"/>
      <c r="BO313" s="70"/>
      <c r="BP313" s="70"/>
      <c r="BQ313" s="70"/>
      <c r="BR313" s="70"/>
      <c r="BS313" s="70"/>
      <c r="BT313" s="70"/>
      <c r="BU313" s="70"/>
      <c r="BV313" s="70"/>
      <c r="BW313" s="70"/>
      <c r="BX313" s="70"/>
      <c r="BY313" s="70"/>
      <c r="BZ313" s="70"/>
      <c r="CA313" s="70"/>
    </row>
    <row r="314" spans="2:79" s="67" customFormat="1">
      <c r="B314" s="85"/>
      <c r="C314" s="86"/>
      <c r="D314" s="83"/>
      <c r="E314" s="84"/>
      <c r="F314" s="70"/>
      <c r="G314" s="70"/>
      <c r="H314" s="70"/>
      <c r="I314" s="70"/>
      <c r="J314" s="70"/>
      <c r="K314" s="70"/>
      <c r="L314" s="70"/>
      <c r="M314" s="70"/>
      <c r="N314" s="70"/>
      <c r="O314" s="70"/>
      <c r="P314" s="70"/>
      <c r="Q314" s="70"/>
      <c r="R314" s="70"/>
      <c r="S314" s="70"/>
      <c r="T314" s="70"/>
      <c r="U314" s="70"/>
      <c r="V314" s="70"/>
      <c r="W314" s="70"/>
      <c r="X314" s="70"/>
      <c r="Y314" s="70"/>
      <c r="Z314" s="70"/>
      <c r="AA314" s="70"/>
      <c r="AB314" s="70"/>
      <c r="AC314" s="70"/>
      <c r="AD314" s="70"/>
      <c r="AE314" s="70"/>
      <c r="AF314" s="70"/>
      <c r="AG314" s="70"/>
      <c r="AH314" s="70"/>
      <c r="AI314" s="70"/>
      <c r="AJ314" s="70"/>
      <c r="AK314" s="70"/>
      <c r="AL314" s="70"/>
      <c r="AM314" s="70"/>
      <c r="AN314" s="70"/>
      <c r="AO314" s="70"/>
      <c r="AP314" s="70"/>
      <c r="AQ314" s="70"/>
      <c r="AR314" s="70"/>
      <c r="AS314" s="70"/>
      <c r="AT314" s="70"/>
      <c r="AU314" s="70"/>
      <c r="AV314" s="70"/>
      <c r="AW314" s="70"/>
      <c r="AX314" s="70"/>
      <c r="AY314" s="70"/>
      <c r="AZ314" s="70"/>
      <c r="BA314" s="70"/>
      <c r="BB314" s="70"/>
      <c r="BC314" s="70"/>
      <c r="BD314" s="70"/>
      <c r="BE314" s="70"/>
      <c r="BF314" s="70"/>
      <c r="BG314" s="70"/>
      <c r="BH314" s="70"/>
      <c r="BI314" s="70"/>
      <c r="BJ314" s="70"/>
      <c r="BK314" s="70"/>
      <c r="BL314" s="70"/>
      <c r="BM314" s="70"/>
      <c r="BN314" s="70"/>
      <c r="BO314" s="70"/>
      <c r="BP314" s="70"/>
      <c r="BQ314" s="70"/>
      <c r="BR314" s="70"/>
      <c r="BS314" s="70"/>
      <c r="BT314" s="70"/>
      <c r="BU314" s="70"/>
      <c r="BV314" s="70"/>
      <c r="BW314" s="70"/>
      <c r="BX314" s="70"/>
      <c r="BY314" s="70"/>
      <c r="BZ314" s="70"/>
      <c r="CA314" s="70"/>
    </row>
    <row r="315" spans="2:79" s="67" customFormat="1">
      <c r="B315" s="85"/>
      <c r="C315" s="86"/>
      <c r="D315" s="83"/>
      <c r="E315" s="84"/>
      <c r="F315" s="70"/>
      <c r="G315" s="70"/>
      <c r="H315" s="70"/>
      <c r="I315" s="70"/>
      <c r="J315" s="70"/>
      <c r="K315" s="70"/>
      <c r="L315" s="70"/>
      <c r="M315" s="70"/>
      <c r="N315" s="70"/>
      <c r="O315" s="70"/>
      <c r="P315" s="70"/>
      <c r="Q315" s="70"/>
      <c r="R315" s="70"/>
      <c r="S315" s="70"/>
      <c r="T315" s="70"/>
      <c r="U315" s="70"/>
      <c r="V315" s="70"/>
      <c r="W315" s="70"/>
      <c r="X315" s="70"/>
      <c r="Y315" s="70"/>
      <c r="Z315" s="70"/>
      <c r="AA315" s="70"/>
      <c r="AB315" s="70"/>
      <c r="AC315" s="70"/>
      <c r="AD315" s="70"/>
      <c r="AE315" s="70"/>
      <c r="AF315" s="70"/>
      <c r="AG315" s="70"/>
      <c r="AH315" s="70"/>
      <c r="AI315" s="70"/>
      <c r="AJ315" s="70"/>
      <c r="AK315" s="70"/>
      <c r="AL315" s="70"/>
      <c r="AM315" s="70"/>
      <c r="AN315" s="70"/>
      <c r="AO315" s="70"/>
      <c r="AP315" s="70"/>
      <c r="AQ315" s="70"/>
      <c r="AR315" s="70"/>
      <c r="AS315" s="70"/>
      <c r="AT315" s="70"/>
      <c r="AU315" s="70"/>
      <c r="AV315" s="70"/>
      <c r="AW315" s="70"/>
      <c r="AX315" s="70"/>
      <c r="AY315" s="70"/>
      <c r="AZ315" s="70"/>
      <c r="BA315" s="70"/>
      <c r="BB315" s="70"/>
      <c r="BC315" s="70"/>
      <c r="BD315" s="70"/>
      <c r="BE315" s="70"/>
      <c r="BF315" s="70"/>
      <c r="BG315" s="70"/>
      <c r="BH315" s="70"/>
      <c r="BI315" s="70"/>
      <c r="BJ315" s="70"/>
      <c r="BK315" s="70"/>
      <c r="BL315" s="70"/>
      <c r="BM315" s="70"/>
      <c r="BN315" s="70"/>
      <c r="BO315" s="70"/>
      <c r="BP315" s="70"/>
      <c r="BQ315" s="70"/>
      <c r="BR315" s="70"/>
      <c r="BS315" s="70"/>
      <c r="BT315" s="70"/>
      <c r="BU315" s="70"/>
      <c r="BV315" s="70"/>
      <c r="BW315" s="70"/>
      <c r="BX315" s="70"/>
      <c r="BY315" s="70"/>
      <c r="BZ315" s="70"/>
      <c r="CA315" s="70"/>
    </row>
    <row r="316" spans="2:79" s="67" customFormat="1">
      <c r="B316" s="85"/>
      <c r="C316" s="86"/>
      <c r="D316" s="83"/>
      <c r="E316" s="84"/>
      <c r="F316" s="70"/>
      <c r="G316" s="70"/>
      <c r="H316" s="70"/>
      <c r="I316" s="70"/>
      <c r="J316" s="70"/>
      <c r="K316" s="70"/>
      <c r="L316" s="70"/>
      <c r="M316" s="70"/>
      <c r="N316" s="70"/>
      <c r="O316" s="70"/>
      <c r="P316" s="70"/>
      <c r="Q316" s="70"/>
      <c r="R316" s="70"/>
      <c r="S316" s="70"/>
      <c r="T316" s="70"/>
      <c r="U316" s="70"/>
      <c r="V316" s="70"/>
      <c r="W316" s="70"/>
      <c r="X316" s="70"/>
      <c r="Y316" s="70"/>
      <c r="Z316" s="70"/>
      <c r="AA316" s="70"/>
      <c r="AB316" s="70"/>
      <c r="AC316" s="70"/>
      <c r="AD316" s="70"/>
      <c r="AE316" s="70"/>
      <c r="AF316" s="70"/>
      <c r="AG316" s="70"/>
      <c r="AH316" s="70"/>
      <c r="AI316" s="70"/>
      <c r="AJ316" s="70"/>
      <c r="AK316" s="70"/>
      <c r="AL316" s="70"/>
      <c r="AM316" s="70"/>
      <c r="AN316" s="70"/>
      <c r="AO316" s="70"/>
      <c r="AP316" s="70"/>
      <c r="AQ316" s="70"/>
      <c r="AR316" s="70"/>
      <c r="AS316" s="70"/>
      <c r="AT316" s="70"/>
      <c r="AU316" s="70"/>
      <c r="AV316" s="70"/>
      <c r="AW316" s="70"/>
      <c r="AX316" s="70"/>
      <c r="AY316" s="70"/>
      <c r="AZ316" s="70"/>
      <c r="BA316" s="70"/>
      <c r="BB316" s="70"/>
      <c r="BC316" s="70"/>
      <c r="BD316" s="70"/>
      <c r="BE316" s="70"/>
      <c r="BF316" s="70"/>
      <c r="BG316" s="70"/>
      <c r="BH316" s="70"/>
      <c r="BI316" s="70"/>
      <c r="BJ316" s="70"/>
      <c r="BK316" s="70"/>
      <c r="BL316" s="70"/>
      <c r="BM316" s="70"/>
      <c r="BN316" s="70"/>
      <c r="BO316" s="70"/>
      <c r="BP316" s="70"/>
      <c r="BQ316" s="70"/>
      <c r="BR316" s="70"/>
      <c r="BS316" s="70"/>
      <c r="BT316" s="70"/>
      <c r="BU316" s="70"/>
      <c r="BV316" s="70"/>
      <c r="BW316" s="70"/>
      <c r="BX316" s="70"/>
      <c r="BY316" s="70"/>
      <c r="BZ316" s="70"/>
      <c r="CA316" s="70"/>
    </row>
    <row r="317" spans="2:79" s="67" customFormat="1">
      <c r="B317" s="85"/>
      <c r="C317" s="86"/>
      <c r="D317" s="83"/>
      <c r="E317" s="84"/>
      <c r="F317" s="70"/>
      <c r="G317" s="70"/>
      <c r="H317" s="70"/>
      <c r="I317" s="70"/>
      <c r="J317" s="70"/>
      <c r="K317" s="70"/>
      <c r="L317" s="70"/>
      <c r="M317" s="70"/>
      <c r="N317" s="70"/>
      <c r="O317" s="70"/>
      <c r="P317" s="70"/>
      <c r="Q317" s="70"/>
      <c r="R317" s="70"/>
      <c r="S317" s="70"/>
      <c r="T317" s="70"/>
      <c r="U317" s="70"/>
      <c r="V317" s="70"/>
      <c r="W317" s="70"/>
      <c r="X317" s="70"/>
      <c r="Y317" s="70"/>
      <c r="Z317" s="70"/>
      <c r="AA317" s="70"/>
      <c r="AB317" s="70"/>
      <c r="AC317" s="70"/>
      <c r="AD317" s="70"/>
      <c r="AE317" s="70"/>
      <c r="AF317" s="70"/>
      <c r="AG317" s="70"/>
      <c r="AH317" s="70"/>
      <c r="AI317" s="70"/>
      <c r="AJ317" s="70"/>
      <c r="AK317" s="70"/>
      <c r="AL317" s="70"/>
      <c r="AM317" s="70"/>
      <c r="AN317" s="70"/>
      <c r="AO317" s="70"/>
      <c r="AP317" s="70"/>
      <c r="AQ317" s="70"/>
      <c r="AR317" s="70"/>
      <c r="AS317" s="70"/>
      <c r="AT317" s="70"/>
      <c r="AU317" s="70"/>
      <c r="AV317" s="70"/>
      <c r="AW317" s="70"/>
      <c r="AX317" s="70"/>
      <c r="AY317" s="70"/>
      <c r="AZ317" s="70"/>
      <c r="BA317" s="70"/>
      <c r="BB317" s="70"/>
      <c r="BC317" s="70"/>
      <c r="BD317" s="70"/>
      <c r="BE317" s="70"/>
      <c r="BF317" s="70"/>
      <c r="BG317" s="70"/>
      <c r="BH317" s="70"/>
      <c r="BI317" s="70"/>
      <c r="BJ317" s="70"/>
      <c r="BK317" s="70"/>
      <c r="BL317" s="70"/>
      <c r="BM317" s="70"/>
      <c r="BN317" s="70"/>
      <c r="BO317" s="70"/>
      <c r="BP317" s="70"/>
      <c r="BQ317" s="70"/>
      <c r="BR317" s="70"/>
      <c r="BS317" s="70"/>
      <c r="BT317" s="70"/>
      <c r="BU317" s="70"/>
      <c r="BV317" s="70"/>
      <c r="BW317" s="70"/>
      <c r="BX317" s="70"/>
      <c r="BY317" s="70"/>
      <c r="BZ317" s="70"/>
      <c r="CA317" s="70"/>
    </row>
    <row r="318" spans="2:79" s="67" customFormat="1">
      <c r="B318" s="85"/>
      <c r="C318" s="86"/>
      <c r="D318" s="83"/>
      <c r="E318" s="84"/>
      <c r="F318" s="70"/>
      <c r="G318" s="70"/>
      <c r="H318" s="70"/>
      <c r="I318" s="70"/>
      <c r="J318" s="70"/>
      <c r="K318" s="70"/>
      <c r="L318" s="70"/>
      <c r="M318" s="70"/>
      <c r="N318" s="70"/>
      <c r="O318" s="70"/>
      <c r="P318" s="70"/>
      <c r="Q318" s="70"/>
      <c r="R318" s="70"/>
      <c r="S318" s="70"/>
      <c r="T318" s="70"/>
      <c r="U318" s="70"/>
      <c r="V318" s="70"/>
      <c r="W318" s="70"/>
      <c r="X318" s="70"/>
      <c r="Y318" s="70"/>
      <c r="Z318" s="70"/>
      <c r="AA318" s="70"/>
      <c r="AB318" s="70"/>
      <c r="AC318" s="70"/>
      <c r="AD318" s="70"/>
      <c r="AE318" s="70"/>
      <c r="AF318" s="70"/>
      <c r="AG318" s="70"/>
      <c r="AH318" s="70"/>
      <c r="AI318" s="70"/>
      <c r="AJ318" s="70"/>
      <c r="AK318" s="70"/>
      <c r="AL318" s="70"/>
      <c r="AM318" s="70"/>
      <c r="AN318" s="70"/>
      <c r="AO318" s="70"/>
      <c r="AP318" s="70"/>
      <c r="AQ318" s="70"/>
      <c r="AR318" s="70"/>
      <c r="AS318" s="70"/>
      <c r="AT318" s="70"/>
      <c r="AU318" s="70"/>
      <c r="AV318" s="70"/>
      <c r="AW318" s="70"/>
      <c r="AX318" s="70"/>
      <c r="AY318" s="70"/>
      <c r="AZ318" s="70"/>
      <c r="BA318" s="70"/>
      <c r="BB318" s="70"/>
      <c r="BC318" s="70"/>
      <c r="BD318" s="70"/>
      <c r="BE318" s="70"/>
      <c r="BF318" s="70"/>
      <c r="BG318" s="70"/>
      <c r="BH318" s="70"/>
      <c r="BI318" s="70"/>
      <c r="BJ318" s="70"/>
      <c r="BK318" s="70"/>
      <c r="BL318" s="70"/>
      <c r="BM318" s="70"/>
      <c r="BN318" s="70"/>
      <c r="BO318" s="70"/>
      <c r="BP318" s="70"/>
      <c r="BQ318" s="70"/>
      <c r="BR318" s="70"/>
      <c r="BS318" s="70"/>
      <c r="BT318" s="70"/>
      <c r="BU318" s="70"/>
      <c r="BV318" s="70"/>
      <c r="BW318" s="70"/>
      <c r="BX318" s="70"/>
      <c r="BY318" s="70"/>
      <c r="BZ318" s="70"/>
      <c r="CA318" s="70"/>
    </row>
    <row r="319" spans="2:79" s="67" customFormat="1">
      <c r="B319" s="85"/>
      <c r="C319" s="86"/>
      <c r="D319" s="83"/>
      <c r="E319" s="84"/>
      <c r="F319" s="70"/>
      <c r="G319" s="70"/>
      <c r="H319" s="70"/>
      <c r="I319" s="70"/>
      <c r="J319" s="70"/>
      <c r="K319" s="70"/>
      <c r="L319" s="70"/>
      <c r="M319" s="70"/>
      <c r="N319" s="70"/>
      <c r="O319" s="70"/>
      <c r="P319" s="70"/>
      <c r="Q319" s="70"/>
      <c r="R319" s="70"/>
      <c r="S319" s="70"/>
      <c r="T319" s="70"/>
      <c r="U319" s="70"/>
      <c r="V319" s="70"/>
      <c r="W319" s="70"/>
      <c r="X319" s="70"/>
      <c r="Y319" s="70"/>
      <c r="Z319" s="70"/>
      <c r="AA319" s="70"/>
      <c r="AB319" s="70"/>
      <c r="AC319" s="70"/>
      <c r="AD319" s="70"/>
      <c r="AE319" s="70"/>
      <c r="AF319" s="70"/>
      <c r="AG319" s="70"/>
      <c r="AH319" s="70"/>
      <c r="AI319" s="70"/>
      <c r="AJ319" s="70"/>
      <c r="AK319" s="70"/>
      <c r="AL319" s="70"/>
      <c r="AM319" s="70"/>
      <c r="AN319" s="70"/>
      <c r="AO319" s="70"/>
      <c r="AP319" s="70"/>
      <c r="AQ319" s="70"/>
      <c r="AR319" s="70"/>
      <c r="AS319" s="70"/>
      <c r="AT319" s="70"/>
      <c r="AU319" s="70"/>
      <c r="AV319" s="70"/>
      <c r="AW319" s="70"/>
      <c r="AX319" s="70"/>
      <c r="AY319" s="70"/>
      <c r="AZ319" s="70"/>
      <c r="BA319" s="70"/>
      <c r="BB319" s="70"/>
      <c r="BC319" s="70"/>
      <c r="BD319" s="70"/>
      <c r="BE319" s="70"/>
      <c r="BF319" s="70"/>
      <c r="BG319" s="70"/>
      <c r="BH319" s="70"/>
      <c r="BI319" s="70"/>
      <c r="BJ319" s="70"/>
      <c r="BK319" s="70"/>
      <c r="BL319" s="70"/>
      <c r="BM319" s="70"/>
      <c r="BN319" s="70"/>
      <c r="BO319" s="70"/>
      <c r="BP319" s="70"/>
      <c r="BQ319" s="70"/>
      <c r="BR319" s="70"/>
      <c r="BS319" s="70"/>
      <c r="BT319" s="70"/>
      <c r="BU319" s="70"/>
      <c r="BV319" s="70"/>
      <c r="BW319" s="70"/>
      <c r="BX319" s="70"/>
      <c r="BY319" s="70"/>
      <c r="BZ319" s="70"/>
      <c r="CA319" s="70"/>
    </row>
    <row r="320" spans="2:79" s="67" customFormat="1">
      <c r="B320" s="85"/>
      <c r="C320" s="86"/>
      <c r="D320" s="83"/>
      <c r="E320" s="84"/>
      <c r="F320" s="70"/>
      <c r="G320" s="70"/>
      <c r="H320" s="70"/>
      <c r="I320" s="70"/>
      <c r="J320" s="70"/>
      <c r="K320" s="70"/>
      <c r="L320" s="70"/>
      <c r="M320" s="70"/>
      <c r="N320" s="70"/>
      <c r="O320" s="70"/>
      <c r="P320" s="70"/>
      <c r="Q320" s="70"/>
      <c r="R320" s="70"/>
      <c r="S320" s="70"/>
      <c r="T320" s="70"/>
      <c r="U320" s="70"/>
      <c r="V320" s="70"/>
      <c r="W320" s="70"/>
      <c r="X320" s="70"/>
      <c r="Y320" s="70"/>
      <c r="Z320" s="70"/>
      <c r="AA320" s="70"/>
      <c r="AB320" s="70"/>
      <c r="AC320" s="70"/>
      <c r="AD320" s="70"/>
      <c r="AE320" s="70"/>
      <c r="AF320" s="70"/>
      <c r="AG320" s="70"/>
      <c r="AH320" s="70"/>
      <c r="AI320" s="70"/>
      <c r="AJ320" s="70"/>
      <c r="AK320" s="70"/>
      <c r="AL320" s="70"/>
      <c r="AM320" s="70"/>
      <c r="AN320" s="70"/>
      <c r="AO320" s="70"/>
      <c r="AP320" s="70"/>
      <c r="AQ320" s="70"/>
      <c r="AR320" s="70"/>
      <c r="AS320" s="70"/>
      <c r="AT320" s="70"/>
      <c r="AU320" s="70"/>
      <c r="AV320" s="70"/>
      <c r="AW320" s="70"/>
      <c r="AX320" s="70"/>
      <c r="AY320" s="70"/>
      <c r="AZ320" s="70"/>
      <c r="BA320" s="70"/>
      <c r="BB320" s="70"/>
      <c r="BC320" s="70"/>
      <c r="BD320" s="70"/>
      <c r="BE320" s="70"/>
      <c r="BF320" s="70"/>
      <c r="BG320" s="70"/>
      <c r="BH320" s="70"/>
      <c r="BI320" s="70"/>
      <c r="BJ320" s="70"/>
      <c r="BK320" s="70"/>
      <c r="BL320" s="70"/>
      <c r="BM320" s="70"/>
      <c r="BN320" s="70"/>
      <c r="BO320" s="70"/>
      <c r="BP320" s="70"/>
      <c r="BQ320" s="70"/>
      <c r="BR320" s="70"/>
      <c r="BS320" s="70"/>
      <c r="BT320" s="70"/>
      <c r="BU320" s="70"/>
      <c r="BV320" s="70"/>
      <c r="BW320" s="70"/>
      <c r="BX320" s="70"/>
      <c r="BY320" s="70"/>
      <c r="BZ320" s="70"/>
      <c r="CA320" s="70"/>
    </row>
    <row r="321" spans="2:79" s="67" customFormat="1">
      <c r="B321" s="85"/>
      <c r="C321" s="86"/>
      <c r="D321" s="83"/>
      <c r="E321" s="84"/>
      <c r="F321" s="70"/>
      <c r="G321" s="70"/>
      <c r="H321" s="70"/>
      <c r="I321" s="70"/>
      <c r="J321" s="70"/>
      <c r="K321" s="70"/>
      <c r="L321" s="70"/>
      <c r="M321" s="70"/>
      <c r="N321" s="70"/>
      <c r="O321" s="70"/>
      <c r="P321" s="70"/>
      <c r="Q321" s="70"/>
      <c r="R321" s="70"/>
      <c r="S321" s="70"/>
      <c r="T321" s="70"/>
      <c r="U321" s="70"/>
      <c r="V321" s="70"/>
      <c r="W321" s="70"/>
      <c r="X321" s="70"/>
      <c r="Y321" s="70"/>
      <c r="Z321" s="70"/>
      <c r="AA321" s="70"/>
      <c r="AB321" s="70"/>
      <c r="AC321" s="70"/>
      <c r="AD321" s="70"/>
      <c r="AE321" s="70"/>
      <c r="AF321" s="70"/>
      <c r="AG321" s="70"/>
      <c r="AH321" s="70"/>
      <c r="AI321" s="70"/>
      <c r="AJ321" s="70"/>
      <c r="AK321" s="70"/>
      <c r="AL321" s="70"/>
      <c r="AM321" s="70"/>
      <c r="AN321" s="70"/>
      <c r="AO321" s="70"/>
      <c r="AP321" s="70"/>
      <c r="AQ321" s="70"/>
      <c r="AR321" s="70"/>
      <c r="AS321" s="70"/>
      <c r="AT321" s="70"/>
      <c r="AU321" s="70"/>
      <c r="AV321" s="70"/>
      <c r="AW321" s="70"/>
      <c r="AX321" s="70"/>
      <c r="AY321" s="70"/>
      <c r="AZ321" s="70"/>
      <c r="BA321" s="70"/>
      <c r="BB321" s="70"/>
      <c r="BC321" s="70"/>
      <c r="BD321" s="70"/>
      <c r="BE321" s="70"/>
      <c r="BF321" s="70"/>
      <c r="BG321" s="70"/>
      <c r="BH321" s="70"/>
      <c r="BI321" s="70"/>
      <c r="BJ321" s="70"/>
      <c r="BK321" s="70"/>
      <c r="BL321" s="70"/>
      <c r="BM321" s="70"/>
      <c r="BN321" s="70"/>
      <c r="BO321" s="70"/>
      <c r="BP321" s="70"/>
      <c r="BQ321" s="70"/>
      <c r="BR321" s="70"/>
      <c r="BS321" s="70"/>
      <c r="BT321" s="70"/>
      <c r="BU321" s="70"/>
      <c r="BV321" s="70"/>
      <c r="BW321" s="70"/>
      <c r="BX321" s="70"/>
      <c r="BY321" s="70"/>
      <c r="BZ321" s="70"/>
      <c r="CA321" s="70"/>
    </row>
    <row r="322" spans="2:79" s="67" customFormat="1">
      <c r="B322" s="85"/>
      <c r="C322" s="86"/>
      <c r="D322" s="83"/>
      <c r="E322" s="84"/>
      <c r="F322" s="70"/>
      <c r="G322" s="70"/>
      <c r="H322" s="70"/>
      <c r="I322" s="70"/>
      <c r="J322" s="70"/>
      <c r="K322" s="70"/>
      <c r="L322" s="70"/>
      <c r="M322" s="70"/>
      <c r="N322" s="70"/>
      <c r="O322" s="70"/>
      <c r="P322" s="70"/>
      <c r="Q322" s="70"/>
      <c r="R322" s="70"/>
      <c r="S322" s="70"/>
      <c r="T322" s="70"/>
      <c r="U322" s="70"/>
      <c r="V322" s="70"/>
      <c r="W322" s="70"/>
      <c r="X322" s="70"/>
      <c r="Y322" s="70"/>
      <c r="Z322" s="70"/>
      <c r="AA322" s="70"/>
      <c r="AB322" s="70"/>
      <c r="AC322" s="70"/>
      <c r="AD322" s="70"/>
      <c r="AE322" s="70"/>
      <c r="AF322" s="70"/>
      <c r="AG322" s="70"/>
      <c r="AH322" s="70"/>
      <c r="AI322" s="70"/>
      <c r="AJ322" s="70"/>
      <c r="AK322" s="70"/>
      <c r="AL322" s="70"/>
      <c r="AM322" s="70"/>
      <c r="AN322" s="70"/>
      <c r="AO322" s="70"/>
      <c r="AP322" s="70"/>
      <c r="AQ322" s="70"/>
      <c r="AR322" s="70"/>
      <c r="AS322" s="70"/>
      <c r="AT322" s="70"/>
      <c r="AU322" s="70"/>
      <c r="AV322" s="70"/>
      <c r="AW322" s="70"/>
      <c r="AX322" s="70"/>
      <c r="AY322" s="70"/>
      <c r="AZ322" s="70"/>
      <c r="BA322" s="70"/>
      <c r="BB322" s="70"/>
      <c r="BC322" s="70"/>
      <c r="BD322" s="70"/>
      <c r="BE322" s="70"/>
      <c r="BF322" s="70"/>
      <c r="BG322" s="70"/>
      <c r="BH322" s="70"/>
      <c r="BI322" s="70"/>
      <c r="BJ322" s="70"/>
      <c r="BK322" s="70"/>
      <c r="BL322" s="70"/>
      <c r="BM322" s="70"/>
      <c r="BN322" s="70"/>
      <c r="BO322" s="70"/>
      <c r="BP322" s="70"/>
      <c r="BQ322" s="70"/>
      <c r="BR322" s="70"/>
      <c r="BS322" s="70"/>
      <c r="BT322" s="70"/>
      <c r="BU322" s="70"/>
      <c r="BV322" s="70"/>
      <c r="BW322" s="70"/>
      <c r="BX322" s="70"/>
      <c r="BY322" s="70"/>
      <c r="BZ322" s="70"/>
      <c r="CA322" s="70"/>
    </row>
    <row r="323" spans="2:79" s="67" customFormat="1">
      <c r="B323" s="85"/>
      <c r="C323" s="86"/>
      <c r="D323" s="83"/>
      <c r="E323" s="84"/>
      <c r="F323" s="70"/>
      <c r="G323" s="70"/>
      <c r="H323" s="70"/>
      <c r="I323" s="70"/>
      <c r="J323" s="70"/>
      <c r="K323" s="70"/>
      <c r="L323" s="70"/>
      <c r="M323" s="70"/>
      <c r="N323" s="70"/>
      <c r="O323" s="70"/>
      <c r="P323" s="70"/>
      <c r="Q323" s="70"/>
      <c r="R323" s="70"/>
      <c r="S323" s="70"/>
      <c r="T323" s="70"/>
      <c r="U323" s="70"/>
      <c r="V323" s="70"/>
      <c r="W323" s="70"/>
      <c r="X323" s="70"/>
      <c r="Y323" s="70"/>
      <c r="Z323" s="70"/>
      <c r="AA323" s="70"/>
      <c r="AB323" s="70"/>
      <c r="AC323" s="70"/>
      <c r="AD323" s="70"/>
      <c r="AE323" s="70"/>
      <c r="AF323" s="70"/>
      <c r="AG323" s="70"/>
      <c r="AH323" s="70"/>
      <c r="AI323" s="70"/>
      <c r="AJ323" s="70"/>
      <c r="AK323" s="70"/>
      <c r="AL323" s="70"/>
      <c r="AM323" s="70"/>
      <c r="AN323" s="70"/>
      <c r="AO323" s="70"/>
      <c r="AP323" s="70"/>
      <c r="AQ323" s="70"/>
      <c r="AR323" s="70"/>
      <c r="AS323" s="70"/>
      <c r="AT323" s="70"/>
      <c r="AU323" s="70"/>
      <c r="AV323" s="70"/>
      <c r="AW323" s="70"/>
      <c r="AX323" s="70"/>
      <c r="AY323" s="70"/>
      <c r="AZ323" s="70"/>
      <c r="BA323" s="70"/>
      <c r="BB323" s="70"/>
      <c r="BC323" s="70"/>
      <c r="BD323" s="70"/>
      <c r="BE323" s="70"/>
      <c r="BF323" s="70"/>
      <c r="BG323" s="70"/>
      <c r="BH323" s="70"/>
      <c r="BI323" s="70"/>
      <c r="BJ323" s="70"/>
      <c r="BK323" s="70"/>
      <c r="BL323" s="70"/>
      <c r="BM323" s="70"/>
      <c r="BN323" s="70"/>
      <c r="BO323" s="70"/>
      <c r="BP323" s="70"/>
      <c r="BQ323" s="70"/>
      <c r="BR323" s="70"/>
      <c r="BS323" s="70"/>
      <c r="BT323" s="70"/>
      <c r="BU323" s="70"/>
      <c r="BV323" s="70"/>
      <c r="BW323" s="70"/>
      <c r="BX323" s="70"/>
      <c r="BY323" s="70"/>
      <c r="BZ323" s="70"/>
      <c r="CA323" s="70"/>
    </row>
    <row r="324" spans="2:79" s="67" customFormat="1">
      <c r="B324" s="85"/>
      <c r="C324" s="86"/>
      <c r="D324" s="83"/>
      <c r="E324" s="84"/>
      <c r="F324" s="70"/>
      <c r="G324" s="70"/>
      <c r="H324" s="70"/>
      <c r="I324" s="70"/>
      <c r="J324" s="70"/>
      <c r="K324" s="70"/>
      <c r="L324" s="70"/>
      <c r="M324" s="70"/>
      <c r="N324" s="70"/>
      <c r="O324" s="70"/>
      <c r="P324" s="70"/>
      <c r="Q324" s="70"/>
      <c r="R324" s="70"/>
      <c r="S324" s="70"/>
      <c r="T324" s="70"/>
      <c r="U324" s="70"/>
      <c r="V324" s="70"/>
      <c r="W324" s="70"/>
      <c r="X324" s="70"/>
      <c r="Y324" s="70"/>
      <c r="Z324" s="70"/>
      <c r="AA324" s="70"/>
      <c r="AB324" s="70"/>
      <c r="AC324" s="70"/>
      <c r="AD324" s="70"/>
      <c r="AE324" s="70"/>
      <c r="AF324" s="70"/>
      <c r="AG324" s="70"/>
      <c r="AH324" s="70"/>
      <c r="AI324" s="70"/>
      <c r="AJ324" s="70"/>
      <c r="AK324" s="70"/>
      <c r="AL324" s="70"/>
      <c r="AM324" s="70"/>
      <c r="AN324" s="70"/>
      <c r="AO324" s="70"/>
      <c r="AP324" s="70"/>
      <c r="AQ324" s="70"/>
      <c r="AR324" s="70"/>
      <c r="AS324" s="70"/>
      <c r="AT324" s="70"/>
      <c r="AU324" s="70"/>
      <c r="AV324" s="70"/>
      <c r="AW324" s="70"/>
      <c r="AX324" s="70"/>
      <c r="AY324" s="70"/>
      <c r="AZ324" s="70"/>
      <c r="BA324" s="70"/>
      <c r="BB324" s="70"/>
      <c r="BC324" s="70"/>
      <c r="BD324" s="70"/>
      <c r="BE324" s="70"/>
      <c r="BF324" s="70"/>
      <c r="BG324" s="70"/>
      <c r="BH324" s="70"/>
      <c r="BI324" s="70"/>
      <c r="BJ324" s="70"/>
      <c r="BK324" s="70"/>
      <c r="BL324" s="70"/>
      <c r="BM324" s="70"/>
      <c r="BN324" s="70"/>
      <c r="BO324" s="70"/>
      <c r="BP324" s="70"/>
      <c r="BQ324" s="70"/>
      <c r="BR324" s="70"/>
      <c r="BS324" s="70"/>
      <c r="BT324" s="70"/>
      <c r="BU324" s="70"/>
      <c r="BV324" s="70"/>
      <c r="BW324" s="70"/>
      <c r="BX324" s="70"/>
      <c r="BY324" s="70"/>
      <c r="BZ324" s="70"/>
      <c r="CA324" s="70"/>
    </row>
    <row r="325" spans="2:79" s="67" customFormat="1">
      <c r="B325" s="85"/>
      <c r="C325" s="86"/>
      <c r="D325" s="83"/>
      <c r="E325" s="84"/>
      <c r="F325" s="70"/>
      <c r="G325" s="70"/>
      <c r="H325" s="70"/>
      <c r="I325" s="70"/>
      <c r="J325" s="70"/>
      <c r="K325" s="70"/>
      <c r="L325" s="70"/>
      <c r="M325" s="70"/>
      <c r="N325" s="70"/>
      <c r="O325" s="70"/>
      <c r="P325" s="70"/>
      <c r="Q325" s="70"/>
      <c r="R325" s="70"/>
      <c r="S325" s="70"/>
      <c r="T325" s="70"/>
      <c r="U325" s="70"/>
      <c r="V325" s="70"/>
      <c r="W325" s="70"/>
      <c r="X325" s="70"/>
      <c r="Y325" s="70"/>
      <c r="Z325" s="70"/>
      <c r="AA325" s="70"/>
      <c r="AB325" s="70"/>
      <c r="AC325" s="70"/>
      <c r="AD325" s="70"/>
      <c r="AE325" s="70"/>
      <c r="AF325" s="70"/>
      <c r="AG325" s="70"/>
      <c r="AH325" s="70"/>
      <c r="AI325" s="70"/>
      <c r="AJ325" s="70"/>
      <c r="AK325" s="70"/>
      <c r="AL325" s="70"/>
      <c r="AM325" s="70"/>
      <c r="AN325" s="70"/>
      <c r="AO325" s="70"/>
      <c r="AP325" s="70"/>
      <c r="AQ325" s="70"/>
      <c r="AR325" s="70"/>
      <c r="AS325" s="70"/>
      <c r="AT325" s="70"/>
      <c r="AU325" s="70"/>
      <c r="AV325" s="70"/>
      <c r="AW325" s="70"/>
      <c r="AX325" s="70"/>
      <c r="AY325" s="70"/>
      <c r="AZ325" s="70"/>
      <c r="BA325" s="70"/>
      <c r="BB325" s="70"/>
      <c r="BC325" s="70"/>
      <c r="BD325" s="70"/>
      <c r="BE325" s="70"/>
      <c r="BF325" s="70"/>
      <c r="BG325" s="70"/>
      <c r="BH325" s="70"/>
      <c r="BI325" s="70"/>
      <c r="BJ325" s="70"/>
      <c r="BK325" s="70"/>
      <c r="BL325" s="70"/>
      <c r="BM325" s="70"/>
      <c r="BN325" s="70"/>
      <c r="BO325" s="70"/>
      <c r="BP325" s="70"/>
      <c r="BQ325" s="70"/>
      <c r="BR325" s="70"/>
      <c r="BS325" s="70"/>
      <c r="BT325" s="70"/>
      <c r="BU325" s="70"/>
      <c r="BV325" s="70"/>
      <c r="BW325" s="70"/>
      <c r="BX325" s="70"/>
      <c r="BY325" s="70"/>
      <c r="BZ325" s="70"/>
      <c r="CA325" s="70"/>
    </row>
    <row r="326" spans="2:79" s="67" customFormat="1">
      <c r="B326" s="85"/>
      <c r="C326" s="86"/>
      <c r="D326" s="83"/>
      <c r="E326" s="84"/>
      <c r="F326" s="70"/>
      <c r="G326" s="70"/>
      <c r="H326" s="70"/>
      <c r="I326" s="70"/>
      <c r="J326" s="70"/>
      <c r="K326" s="70"/>
      <c r="L326" s="70"/>
      <c r="M326" s="70"/>
      <c r="N326" s="70"/>
      <c r="O326" s="70"/>
      <c r="P326" s="70"/>
      <c r="Q326" s="70"/>
      <c r="R326" s="70"/>
      <c r="S326" s="70"/>
      <c r="T326" s="70"/>
      <c r="U326" s="70"/>
      <c r="V326" s="70"/>
      <c r="W326" s="70"/>
      <c r="X326" s="70"/>
      <c r="Y326" s="70"/>
      <c r="Z326" s="70"/>
      <c r="AA326" s="70"/>
      <c r="AB326" s="70"/>
      <c r="AC326" s="70"/>
      <c r="AD326" s="70"/>
      <c r="AE326" s="70"/>
      <c r="AF326" s="70"/>
      <c r="AG326" s="70"/>
      <c r="AH326" s="70"/>
      <c r="AI326" s="70"/>
      <c r="AJ326" s="70"/>
      <c r="AK326" s="70"/>
      <c r="AL326" s="70"/>
      <c r="AM326" s="70"/>
      <c r="AN326" s="70"/>
      <c r="AO326" s="70"/>
      <c r="AP326" s="70"/>
      <c r="AQ326" s="70"/>
      <c r="AR326" s="70"/>
      <c r="AS326" s="70"/>
      <c r="AT326" s="70"/>
      <c r="AU326" s="70"/>
      <c r="AV326" s="70"/>
      <c r="AW326" s="70"/>
      <c r="AX326" s="70"/>
      <c r="AY326" s="70"/>
      <c r="AZ326" s="70"/>
      <c r="BA326" s="70"/>
      <c r="BB326" s="70"/>
      <c r="BC326" s="70"/>
      <c r="BD326" s="70"/>
      <c r="BE326" s="70"/>
      <c r="BF326" s="70"/>
      <c r="BG326" s="70"/>
      <c r="BH326" s="70"/>
      <c r="BI326" s="70"/>
      <c r="BJ326" s="70"/>
      <c r="BK326" s="70"/>
      <c r="BL326" s="70"/>
      <c r="BM326" s="70"/>
      <c r="BN326" s="70"/>
      <c r="BO326" s="70"/>
      <c r="BP326" s="70"/>
      <c r="BQ326" s="70"/>
      <c r="BR326" s="70"/>
      <c r="BS326" s="70"/>
      <c r="BT326" s="70"/>
      <c r="BU326" s="70"/>
      <c r="BV326" s="70"/>
      <c r="BW326" s="70"/>
      <c r="BX326" s="70"/>
      <c r="BY326" s="70"/>
      <c r="BZ326" s="70"/>
      <c r="CA326" s="70"/>
    </row>
    <row r="327" spans="2:79" s="67" customFormat="1">
      <c r="B327" s="85"/>
      <c r="C327" s="86"/>
      <c r="D327" s="83"/>
      <c r="E327" s="84"/>
      <c r="F327" s="70"/>
      <c r="G327" s="70"/>
      <c r="H327" s="70"/>
      <c r="I327" s="70"/>
      <c r="J327" s="70"/>
      <c r="K327" s="70"/>
      <c r="L327" s="70"/>
      <c r="M327" s="70"/>
      <c r="N327" s="70"/>
      <c r="O327" s="70"/>
      <c r="P327" s="70"/>
      <c r="Q327" s="70"/>
      <c r="R327" s="70"/>
      <c r="S327" s="70"/>
      <c r="T327" s="70"/>
      <c r="U327" s="70"/>
      <c r="V327" s="70"/>
      <c r="W327" s="70"/>
      <c r="X327" s="70"/>
      <c r="Y327" s="70"/>
      <c r="Z327" s="70"/>
      <c r="AA327" s="70"/>
      <c r="AB327" s="70"/>
      <c r="AC327" s="70"/>
      <c r="AD327" s="70"/>
      <c r="AE327" s="70"/>
      <c r="AF327" s="70"/>
      <c r="AG327" s="70"/>
      <c r="AH327" s="70"/>
      <c r="AI327" s="70"/>
      <c r="AJ327" s="70"/>
      <c r="AK327" s="70"/>
      <c r="AL327" s="70"/>
      <c r="AM327" s="70"/>
      <c r="AN327" s="70"/>
      <c r="AO327" s="70"/>
      <c r="AP327" s="70"/>
      <c r="AQ327" s="70"/>
      <c r="AR327" s="70"/>
      <c r="AS327" s="70"/>
      <c r="AT327" s="70"/>
      <c r="AU327" s="70"/>
      <c r="AV327" s="70"/>
      <c r="AW327" s="70"/>
      <c r="AX327" s="70"/>
      <c r="AY327" s="70"/>
      <c r="AZ327" s="70"/>
      <c r="BA327" s="70"/>
      <c r="BB327" s="70"/>
      <c r="BC327" s="70"/>
      <c r="BD327" s="70"/>
      <c r="BE327" s="70"/>
      <c r="BF327" s="70"/>
      <c r="BG327" s="70"/>
      <c r="BH327" s="70"/>
      <c r="BI327" s="70"/>
      <c r="BJ327" s="70"/>
      <c r="BK327" s="70"/>
      <c r="BL327" s="70"/>
      <c r="BM327" s="70"/>
      <c r="BN327" s="70"/>
      <c r="BO327" s="70"/>
      <c r="BP327" s="70"/>
      <c r="BQ327" s="70"/>
      <c r="BR327" s="70"/>
      <c r="BS327" s="70"/>
      <c r="BT327" s="70"/>
      <c r="BU327" s="70"/>
      <c r="BV327" s="70"/>
      <c r="BW327" s="70"/>
      <c r="BX327" s="70"/>
      <c r="BY327" s="70"/>
      <c r="BZ327" s="70"/>
      <c r="CA327" s="70"/>
    </row>
    <row r="328" spans="2:79" s="67" customFormat="1">
      <c r="B328" s="85"/>
      <c r="C328" s="86"/>
      <c r="D328" s="83"/>
      <c r="E328" s="84"/>
      <c r="F328" s="70"/>
      <c r="G328" s="70"/>
      <c r="H328" s="70"/>
      <c r="I328" s="70"/>
      <c r="J328" s="70"/>
      <c r="K328" s="70"/>
      <c r="L328" s="70"/>
      <c r="M328" s="70"/>
      <c r="N328" s="70"/>
      <c r="O328" s="70"/>
      <c r="P328" s="70"/>
      <c r="Q328" s="70"/>
      <c r="R328" s="70"/>
      <c r="S328" s="70"/>
      <c r="T328" s="70"/>
      <c r="U328" s="70"/>
      <c r="V328" s="70"/>
      <c r="W328" s="70"/>
      <c r="X328" s="70"/>
      <c r="Y328" s="70"/>
      <c r="Z328" s="70"/>
      <c r="AA328" s="70"/>
      <c r="AB328" s="70"/>
      <c r="AC328" s="70"/>
      <c r="AD328" s="70"/>
      <c r="AE328" s="70"/>
      <c r="AF328" s="70"/>
      <c r="AG328" s="70"/>
      <c r="AH328" s="70"/>
      <c r="AI328" s="70"/>
      <c r="AJ328" s="70"/>
      <c r="AK328" s="70"/>
      <c r="AL328" s="70"/>
      <c r="AM328" s="70"/>
      <c r="AN328" s="70"/>
      <c r="AO328" s="70"/>
      <c r="AP328" s="70"/>
      <c r="AQ328" s="70"/>
      <c r="AR328" s="70"/>
      <c r="AS328" s="70"/>
      <c r="AT328" s="70"/>
      <c r="AU328" s="70"/>
      <c r="AV328" s="70"/>
      <c r="AW328" s="70"/>
      <c r="AX328" s="70"/>
      <c r="AY328" s="70"/>
      <c r="AZ328" s="70"/>
      <c r="BA328" s="70"/>
      <c r="BB328" s="70"/>
      <c r="BC328" s="70"/>
      <c r="BD328" s="70"/>
      <c r="BE328" s="70"/>
      <c r="BF328" s="70"/>
      <c r="BG328" s="70"/>
      <c r="BH328" s="70"/>
      <c r="BI328" s="70"/>
      <c r="BJ328" s="70"/>
      <c r="BK328" s="70"/>
      <c r="BL328" s="70"/>
      <c r="BM328" s="70"/>
      <c r="BN328" s="70"/>
      <c r="BO328" s="70"/>
      <c r="BP328" s="70"/>
      <c r="BQ328" s="70"/>
      <c r="BR328" s="70"/>
      <c r="BS328" s="70"/>
      <c r="BT328" s="70"/>
      <c r="BU328" s="70"/>
      <c r="BV328" s="70"/>
      <c r="BW328" s="70"/>
      <c r="BX328" s="70"/>
      <c r="BY328" s="70"/>
      <c r="BZ328" s="70"/>
      <c r="CA328" s="70"/>
    </row>
    <row r="329" spans="2:79" s="67" customFormat="1">
      <c r="B329" s="85"/>
      <c r="C329" s="86"/>
      <c r="D329" s="83"/>
      <c r="E329" s="84"/>
      <c r="F329" s="70"/>
      <c r="G329" s="70"/>
      <c r="H329" s="70"/>
      <c r="I329" s="70"/>
      <c r="J329" s="70"/>
      <c r="K329" s="70"/>
      <c r="L329" s="70"/>
      <c r="M329" s="70"/>
      <c r="N329" s="70"/>
      <c r="O329" s="70"/>
      <c r="P329" s="70"/>
      <c r="Q329" s="70"/>
      <c r="R329" s="70"/>
      <c r="S329" s="70"/>
      <c r="T329" s="70"/>
      <c r="U329" s="70"/>
      <c r="V329" s="70"/>
      <c r="W329" s="70"/>
      <c r="X329" s="70"/>
      <c r="Y329" s="70"/>
      <c r="Z329" s="70"/>
      <c r="AA329" s="70"/>
      <c r="AB329" s="70"/>
      <c r="AC329" s="70"/>
      <c r="AD329" s="70"/>
      <c r="AE329" s="70"/>
      <c r="AF329" s="70"/>
      <c r="AG329" s="70"/>
      <c r="AH329" s="70"/>
      <c r="AI329" s="70"/>
      <c r="AJ329" s="70"/>
      <c r="AK329" s="70"/>
      <c r="AL329" s="70"/>
      <c r="AM329" s="70"/>
      <c r="AN329" s="70"/>
      <c r="AO329" s="70"/>
      <c r="AP329" s="70"/>
      <c r="AQ329" s="70"/>
      <c r="AR329" s="70"/>
      <c r="AS329" s="70"/>
      <c r="AT329" s="70"/>
      <c r="AU329" s="70"/>
      <c r="AV329" s="70"/>
      <c r="AW329" s="70"/>
      <c r="AX329" s="70"/>
      <c r="AY329" s="70"/>
      <c r="AZ329" s="70"/>
      <c r="BA329" s="70"/>
      <c r="BB329" s="70"/>
      <c r="BC329" s="70"/>
      <c r="BD329" s="70"/>
      <c r="BE329" s="70"/>
      <c r="BF329" s="70"/>
      <c r="BG329" s="70"/>
      <c r="BH329" s="70"/>
      <c r="BI329" s="70"/>
      <c r="BJ329" s="70"/>
      <c r="BK329" s="70"/>
      <c r="BL329" s="70"/>
      <c r="BM329" s="70"/>
      <c r="BN329" s="70"/>
      <c r="BO329" s="70"/>
      <c r="BP329" s="70"/>
      <c r="BQ329" s="70"/>
      <c r="BR329" s="70"/>
      <c r="BS329" s="70"/>
      <c r="BT329" s="70"/>
      <c r="BU329" s="70"/>
      <c r="BV329" s="70"/>
      <c r="BW329" s="70"/>
      <c r="BX329" s="70"/>
      <c r="BY329" s="70"/>
      <c r="BZ329" s="70"/>
      <c r="CA329" s="70"/>
    </row>
    <row r="330" spans="2:79" s="67" customFormat="1">
      <c r="B330" s="85"/>
      <c r="C330" s="86"/>
      <c r="D330" s="83"/>
      <c r="E330" s="84"/>
      <c r="F330" s="70"/>
      <c r="G330" s="70"/>
      <c r="H330" s="70"/>
      <c r="I330" s="70"/>
      <c r="J330" s="70"/>
      <c r="K330" s="70"/>
      <c r="L330" s="70"/>
      <c r="M330" s="70"/>
      <c r="N330" s="70"/>
      <c r="O330" s="70"/>
      <c r="P330" s="70"/>
      <c r="Q330" s="70"/>
      <c r="R330" s="70"/>
      <c r="S330" s="70"/>
      <c r="T330" s="70"/>
      <c r="U330" s="70"/>
      <c r="V330" s="70"/>
      <c r="W330" s="70"/>
      <c r="X330" s="70"/>
      <c r="Y330" s="70"/>
      <c r="Z330" s="70"/>
      <c r="AA330" s="70"/>
      <c r="AB330" s="70"/>
      <c r="AC330" s="70"/>
      <c r="AD330" s="70"/>
      <c r="AE330" s="70"/>
      <c r="AF330" s="70"/>
      <c r="AG330" s="70"/>
      <c r="AH330" s="70"/>
      <c r="AI330" s="70"/>
      <c r="AJ330" s="70"/>
      <c r="AK330" s="70"/>
      <c r="AL330" s="70"/>
      <c r="AM330" s="70"/>
      <c r="AN330" s="70"/>
      <c r="AO330" s="70"/>
      <c r="AP330" s="70"/>
      <c r="AQ330" s="70"/>
      <c r="AR330" s="70"/>
      <c r="AS330" s="70"/>
      <c r="AT330" s="70"/>
      <c r="AU330" s="70"/>
      <c r="AV330" s="70"/>
      <c r="AW330" s="70"/>
      <c r="AX330" s="70"/>
      <c r="AY330" s="70"/>
      <c r="AZ330" s="70"/>
      <c r="BA330" s="70"/>
      <c r="BB330" s="70"/>
      <c r="BC330" s="70"/>
      <c r="BD330" s="70"/>
      <c r="BE330" s="70"/>
      <c r="BF330" s="70"/>
      <c r="BG330" s="70"/>
      <c r="BH330" s="70"/>
      <c r="BI330" s="70"/>
      <c r="BJ330" s="70"/>
      <c r="BK330" s="70"/>
      <c r="BL330" s="70"/>
      <c r="BM330" s="70"/>
      <c r="BN330" s="70"/>
      <c r="BO330" s="70"/>
      <c r="BP330" s="70"/>
      <c r="BQ330" s="70"/>
      <c r="BR330" s="70"/>
      <c r="BS330" s="70"/>
      <c r="BT330" s="70"/>
      <c r="BU330" s="70"/>
      <c r="BV330" s="70"/>
      <c r="BW330" s="70"/>
      <c r="BX330" s="70"/>
      <c r="BY330" s="70"/>
      <c r="BZ330" s="70"/>
      <c r="CA330" s="70"/>
    </row>
    <row r="331" spans="2:79" s="67" customFormat="1">
      <c r="B331" s="85"/>
      <c r="C331" s="86"/>
      <c r="D331" s="83"/>
      <c r="E331" s="84"/>
      <c r="F331" s="70"/>
      <c r="G331" s="70"/>
      <c r="H331" s="70"/>
      <c r="I331" s="70"/>
      <c r="J331" s="70"/>
      <c r="K331" s="70"/>
      <c r="L331" s="70"/>
      <c r="M331" s="70"/>
      <c r="N331" s="70"/>
      <c r="O331" s="70"/>
      <c r="P331" s="70"/>
      <c r="Q331" s="70"/>
      <c r="R331" s="70"/>
      <c r="S331" s="70"/>
      <c r="T331" s="70"/>
      <c r="U331" s="70"/>
      <c r="V331" s="70"/>
      <c r="W331" s="70"/>
      <c r="X331" s="70"/>
      <c r="Y331" s="70"/>
      <c r="Z331" s="70"/>
      <c r="AA331" s="70"/>
      <c r="AB331" s="70"/>
      <c r="AC331" s="70"/>
      <c r="AD331" s="70"/>
      <c r="AE331" s="70"/>
      <c r="AF331" s="70"/>
      <c r="AG331" s="70"/>
      <c r="AH331" s="70"/>
      <c r="AI331" s="70"/>
      <c r="AJ331" s="70"/>
      <c r="AK331" s="70"/>
      <c r="AL331" s="70"/>
      <c r="AM331" s="70"/>
      <c r="AN331" s="70"/>
      <c r="AO331" s="70"/>
      <c r="AP331" s="70"/>
      <c r="AQ331" s="70"/>
      <c r="AR331" s="70"/>
      <c r="AS331" s="70"/>
      <c r="AT331" s="70"/>
      <c r="AU331" s="70"/>
      <c r="AV331" s="70"/>
      <c r="AW331" s="70"/>
      <c r="AX331" s="70"/>
      <c r="AY331" s="70"/>
      <c r="AZ331" s="70"/>
      <c r="BA331" s="70"/>
      <c r="BB331" s="70"/>
      <c r="BC331" s="70"/>
      <c r="BD331" s="70"/>
      <c r="BE331" s="70"/>
      <c r="BF331" s="70"/>
      <c r="BG331" s="70"/>
      <c r="BH331" s="70"/>
      <c r="BI331" s="70"/>
      <c r="BJ331" s="70"/>
      <c r="BK331" s="70"/>
      <c r="BL331" s="70"/>
      <c r="BM331" s="70"/>
      <c r="BN331" s="70"/>
      <c r="BO331" s="70"/>
      <c r="BP331" s="70"/>
      <c r="BQ331" s="70"/>
      <c r="BR331" s="70"/>
      <c r="BS331" s="70"/>
      <c r="BT331" s="70"/>
      <c r="BU331" s="70"/>
      <c r="BV331" s="70"/>
      <c r="BW331" s="70"/>
      <c r="BX331" s="70"/>
      <c r="BY331" s="70"/>
      <c r="BZ331" s="70"/>
      <c r="CA331" s="70"/>
    </row>
    <row r="332" spans="2:79" s="67" customFormat="1">
      <c r="B332" s="85"/>
      <c r="C332" s="86"/>
      <c r="D332" s="83"/>
      <c r="E332" s="84"/>
      <c r="F332" s="70"/>
      <c r="G332" s="70"/>
      <c r="H332" s="70"/>
      <c r="I332" s="70"/>
      <c r="J332" s="70"/>
      <c r="K332" s="70"/>
      <c r="L332" s="70"/>
      <c r="M332" s="70"/>
      <c r="N332" s="70"/>
      <c r="O332" s="70"/>
      <c r="P332" s="70"/>
      <c r="Q332" s="70"/>
      <c r="R332" s="70"/>
      <c r="S332" s="70"/>
      <c r="T332" s="70"/>
      <c r="U332" s="70"/>
      <c r="V332" s="70"/>
      <c r="W332" s="70"/>
      <c r="X332" s="70"/>
      <c r="Y332" s="70"/>
      <c r="Z332" s="70"/>
      <c r="AA332" s="70"/>
      <c r="AB332" s="70"/>
      <c r="AC332" s="70"/>
      <c r="AD332" s="70"/>
      <c r="AE332" s="70"/>
      <c r="AF332" s="70"/>
      <c r="AG332" s="70"/>
      <c r="AH332" s="70"/>
      <c r="AI332" s="70"/>
      <c r="AJ332" s="70"/>
      <c r="AK332" s="70"/>
      <c r="AL332" s="70"/>
      <c r="AM332" s="70"/>
      <c r="AN332" s="70"/>
      <c r="AO332" s="70"/>
      <c r="AP332" s="70"/>
      <c r="AQ332" s="70"/>
      <c r="AR332" s="70"/>
      <c r="AS332" s="70"/>
      <c r="AT332" s="70"/>
      <c r="AU332" s="70"/>
      <c r="AV332" s="70"/>
      <c r="AW332" s="70"/>
      <c r="AX332" s="70"/>
      <c r="AY332" s="70"/>
      <c r="AZ332" s="70"/>
      <c r="BA332" s="70"/>
      <c r="BB332" s="70"/>
      <c r="BC332" s="70"/>
      <c r="BD332" s="70"/>
      <c r="BE332" s="70"/>
      <c r="BF332" s="70"/>
      <c r="BG332" s="70"/>
      <c r="BH332" s="70"/>
      <c r="BI332" s="70"/>
      <c r="BJ332" s="70"/>
      <c r="BK332" s="70"/>
      <c r="BL332" s="70"/>
      <c r="BM332" s="70"/>
      <c r="BN332" s="70"/>
      <c r="BO332" s="70"/>
      <c r="BP332" s="70"/>
      <c r="BQ332" s="70"/>
      <c r="BR332" s="70"/>
      <c r="BS332" s="70"/>
      <c r="BT332" s="70"/>
      <c r="BU332" s="70"/>
      <c r="BV332" s="70"/>
      <c r="BW332" s="70"/>
      <c r="BX332" s="70"/>
      <c r="BY332" s="70"/>
      <c r="BZ332" s="70"/>
      <c r="CA332" s="70"/>
    </row>
    <row r="333" spans="2:79" s="67" customFormat="1">
      <c r="B333" s="85"/>
      <c r="C333" s="86"/>
      <c r="D333" s="83"/>
      <c r="E333" s="84"/>
      <c r="F333" s="70"/>
      <c r="G333" s="70"/>
      <c r="H333" s="70"/>
      <c r="I333" s="70"/>
      <c r="J333" s="70"/>
      <c r="K333" s="70"/>
      <c r="L333" s="70"/>
      <c r="M333" s="70"/>
      <c r="N333" s="70"/>
      <c r="O333" s="70"/>
      <c r="P333" s="70"/>
      <c r="Q333" s="70"/>
      <c r="R333" s="70"/>
      <c r="S333" s="70"/>
      <c r="T333" s="70"/>
      <c r="U333" s="70"/>
      <c r="V333" s="70"/>
      <c r="W333" s="70"/>
      <c r="X333" s="70"/>
      <c r="Y333" s="70"/>
      <c r="Z333" s="70"/>
      <c r="AA333" s="70"/>
      <c r="AB333" s="70"/>
      <c r="AC333" s="70"/>
      <c r="AD333" s="70"/>
      <c r="AE333" s="70"/>
      <c r="AF333" s="70"/>
      <c r="AG333" s="70"/>
      <c r="AH333" s="70"/>
      <c r="AI333" s="70"/>
      <c r="AJ333" s="70"/>
      <c r="AK333" s="70"/>
      <c r="AL333" s="70"/>
      <c r="AM333" s="70"/>
      <c r="AN333" s="70"/>
      <c r="AO333" s="70"/>
      <c r="AP333" s="70"/>
      <c r="AQ333" s="70"/>
      <c r="AR333" s="70"/>
      <c r="AS333" s="70"/>
      <c r="AT333" s="70"/>
      <c r="AU333" s="70"/>
      <c r="AV333" s="70"/>
      <c r="AW333" s="70"/>
      <c r="AX333" s="70"/>
      <c r="AY333" s="70"/>
      <c r="AZ333" s="70"/>
      <c r="BA333" s="70"/>
      <c r="BB333" s="70"/>
      <c r="BC333" s="70"/>
      <c r="BD333" s="70"/>
      <c r="BE333" s="70"/>
      <c r="BF333" s="70"/>
      <c r="BG333" s="70"/>
      <c r="BH333" s="70"/>
      <c r="BI333" s="70"/>
      <c r="BJ333" s="70"/>
      <c r="BK333" s="70"/>
      <c r="BL333" s="70"/>
      <c r="BM333" s="70"/>
      <c r="BN333" s="70"/>
      <c r="BO333" s="70"/>
      <c r="BP333" s="70"/>
      <c r="BQ333" s="70"/>
      <c r="BR333" s="70"/>
      <c r="BS333" s="70"/>
      <c r="BT333" s="70"/>
      <c r="BU333" s="70"/>
      <c r="BV333" s="70"/>
      <c r="BW333" s="70"/>
      <c r="BX333" s="70"/>
      <c r="BY333" s="70"/>
      <c r="BZ333" s="70"/>
      <c r="CA333" s="70"/>
    </row>
    <row r="334" spans="2:79" s="67" customFormat="1">
      <c r="B334" s="85"/>
      <c r="C334" s="86"/>
      <c r="D334" s="83"/>
      <c r="E334" s="84"/>
      <c r="F334" s="70"/>
      <c r="G334" s="70"/>
      <c r="H334" s="70"/>
      <c r="I334" s="70"/>
      <c r="J334" s="70"/>
      <c r="K334" s="70"/>
      <c r="L334" s="70"/>
      <c r="M334" s="70"/>
      <c r="N334" s="70"/>
      <c r="O334" s="70"/>
      <c r="P334" s="70"/>
      <c r="Q334" s="70"/>
      <c r="R334" s="70"/>
      <c r="S334" s="70"/>
      <c r="T334" s="70"/>
      <c r="U334" s="70"/>
      <c r="V334" s="70"/>
      <c r="W334" s="70"/>
      <c r="X334" s="70"/>
      <c r="Y334" s="70"/>
      <c r="Z334" s="70"/>
      <c r="AA334" s="70"/>
      <c r="AB334" s="70"/>
      <c r="AC334" s="70"/>
      <c r="AD334" s="70"/>
      <c r="AE334" s="70"/>
      <c r="AF334" s="70"/>
      <c r="AG334" s="70"/>
      <c r="AH334" s="70"/>
      <c r="AI334" s="70"/>
      <c r="AJ334" s="70"/>
      <c r="AK334" s="70"/>
      <c r="AL334" s="70"/>
      <c r="AM334" s="70"/>
      <c r="AN334" s="70"/>
      <c r="AO334" s="70"/>
      <c r="AP334" s="70"/>
      <c r="AQ334" s="70"/>
      <c r="AR334" s="70"/>
      <c r="AS334" s="70"/>
      <c r="AT334" s="70"/>
      <c r="AU334" s="70"/>
      <c r="AV334" s="70"/>
      <c r="AW334" s="70"/>
      <c r="AX334" s="70"/>
      <c r="AY334" s="70"/>
      <c r="AZ334" s="70"/>
      <c r="BA334" s="70"/>
      <c r="BB334" s="70"/>
      <c r="BC334" s="70"/>
      <c r="BD334" s="70"/>
      <c r="BE334" s="70"/>
      <c r="BF334" s="70"/>
      <c r="BG334" s="70"/>
      <c r="BH334" s="70"/>
      <c r="BI334" s="70"/>
      <c r="BJ334" s="70"/>
      <c r="BK334" s="70"/>
      <c r="BL334" s="70"/>
      <c r="BM334" s="70"/>
      <c r="BN334" s="70"/>
      <c r="BO334" s="70"/>
      <c r="BP334" s="70"/>
      <c r="BQ334" s="70"/>
      <c r="BR334" s="70"/>
      <c r="BS334" s="70"/>
      <c r="BT334" s="70"/>
      <c r="BU334" s="70"/>
      <c r="BV334" s="70"/>
      <c r="BW334" s="70"/>
      <c r="BX334" s="70"/>
      <c r="BY334" s="70"/>
      <c r="BZ334" s="70"/>
      <c r="CA334" s="70"/>
    </row>
    <row r="335" spans="2:79" s="67" customFormat="1">
      <c r="B335" s="85"/>
      <c r="C335" s="86"/>
      <c r="D335" s="83"/>
      <c r="E335" s="84"/>
      <c r="F335" s="70"/>
      <c r="G335" s="70"/>
      <c r="H335" s="70"/>
      <c r="I335" s="70"/>
      <c r="J335" s="70"/>
      <c r="K335" s="70"/>
      <c r="L335" s="70"/>
      <c r="M335" s="70"/>
      <c r="N335" s="70"/>
      <c r="O335" s="70"/>
      <c r="P335" s="70"/>
      <c r="Q335" s="70"/>
      <c r="R335" s="70"/>
      <c r="S335" s="70"/>
      <c r="T335" s="70"/>
      <c r="U335" s="70"/>
      <c r="V335" s="70"/>
      <c r="W335" s="70"/>
      <c r="X335" s="70"/>
      <c r="Y335" s="70"/>
      <c r="Z335" s="70"/>
      <c r="AA335" s="70"/>
      <c r="AB335" s="70"/>
      <c r="AC335" s="70"/>
      <c r="AD335" s="70"/>
      <c r="AE335" s="70"/>
      <c r="AF335" s="70"/>
      <c r="AG335" s="70"/>
      <c r="AH335" s="70"/>
      <c r="AI335" s="70"/>
      <c r="AJ335" s="70"/>
      <c r="AK335" s="70"/>
      <c r="AL335" s="70"/>
      <c r="AM335" s="70"/>
      <c r="AN335" s="70"/>
      <c r="AO335" s="70"/>
      <c r="AP335" s="70"/>
      <c r="AQ335" s="70"/>
      <c r="AR335" s="70"/>
      <c r="AS335" s="70"/>
      <c r="AT335" s="70"/>
      <c r="AU335" s="70"/>
      <c r="AV335" s="70"/>
      <c r="AW335" s="70"/>
      <c r="AX335" s="70"/>
      <c r="AY335" s="70"/>
      <c r="AZ335" s="70"/>
      <c r="BA335" s="70"/>
      <c r="BB335" s="70"/>
      <c r="BC335" s="70"/>
      <c r="BD335" s="70"/>
      <c r="BE335" s="70"/>
      <c r="BF335" s="70"/>
      <c r="BG335" s="70"/>
      <c r="BH335" s="70"/>
      <c r="BI335" s="70"/>
      <c r="BJ335" s="70"/>
      <c r="BK335" s="70"/>
      <c r="BL335" s="70"/>
      <c r="BM335" s="70"/>
      <c r="BN335" s="70"/>
      <c r="BO335" s="70"/>
      <c r="BP335" s="70"/>
      <c r="BQ335" s="70"/>
      <c r="BR335" s="70"/>
      <c r="BS335" s="70"/>
      <c r="BT335" s="70"/>
      <c r="BU335" s="70"/>
      <c r="BV335" s="70"/>
      <c r="BW335" s="70"/>
      <c r="BX335" s="70"/>
      <c r="BY335" s="70"/>
      <c r="BZ335" s="70"/>
      <c r="CA335" s="70"/>
    </row>
    <row r="336" spans="2:79" s="67" customFormat="1">
      <c r="B336" s="85"/>
      <c r="C336" s="86"/>
      <c r="D336" s="83"/>
      <c r="E336" s="84"/>
      <c r="F336" s="70"/>
      <c r="G336" s="70"/>
      <c r="H336" s="70"/>
      <c r="I336" s="70"/>
      <c r="J336" s="70"/>
      <c r="K336" s="70"/>
      <c r="L336" s="70"/>
      <c r="M336" s="70"/>
      <c r="N336" s="70"/>
      <c r="O336" s="70"/>
      <c r="P336" s="70"/>
      <c r="Q336" s="70"/>
      <c r="R336" s="70"/>
      <c r="S336" s="70"/>
      <c r="T336" s="70"/>
      <c r="U336" s="70"/>
      <c r="V336" s="70"/>
      <c r="W336" s="70"/>
      <c r="X336" s="70"/>
      <c r="Y336" s="70"/>
      <c r="Z336" s="70"/>
      <c r="AA336" s="70"/>
      <c r="AB336" s="70"/>
      <c r="AC336" s="70"/>
      <c r="AD336" s="70"/>
      <c r="AE336" s="70"/>
      <c r="AF336" s="70"/>
      <c r="AG336" s="70"/>
      <c r="AH336" s="70"/>
      <c r="AI336" s="70"/>
      <c r="AJ336" s="70"/>
      <c r="AK336" s="70"/>
      <c r="AL336" s="70"/>
      <c r="AM336" s="70"/>
      <c r="AN336" s="70"/>
      <c r="AO336" s="70"/>
      <c r="AP336" s="70"/>
      <c r="AQ336" s="70"/>
      <c r="AR336" s="70"/>
      <c r="AS336" s="70"/>
      <c r="AT336" s="70"/>
      <c r="AU336" s="70"/>
      <c r="AV336" s="70"/>
      <c r="AW336" s="70"/>
      <c r="AX336" s="70"/>
      <c r="AY336" s="70"/>
      <c r="AZ336" s="70"/>
      <c r="BA336" s="70"/>
      <c r="BB336" s="70"/>
      <c r="BC336" s="70"/>
      <c r="BD336" s="70"/>
      <c r="BE336" s="70"/>
      <c r="BF336" s="70"/>
      <c r="BG336" s="70"/>
      <c r="BH336" s="70"/>
      <c r="BI336" s="70"/>
      <c r="BJ336" s="70"/>
      <c r="BK336" s="70"/>
      <c r="BL336" s="70"/>
      <c r="BM336" s="70"/>
      <c r="BN336" s="70"/>
      <c r="BO336" s="70"/>
      <c r="BP336" s="70"/>
      <c r="BQ336" s="70"/>
      <c r="BR336" s="70"/>
      <c r="BS336" s="70"/>
      <c r="BT336" s="70"/>
      <c r="BU336" s="70"/>
      <c r="BV336" s="70"/>
      <c r="BW336" s="70"/>
      <c r="BX336" s="70"/>
      <c r="BY336" s="70"/>
      <c r="BZ336" s="70"/>
      <c r="CA336" s="70"/>
    </row>
    <row r="337" spans="2:79" s="67" customFormat="1">
      <c r="B337" s="85"/>
      <c r="C337" s="86"/>
      <c r="D337" s="83"/>
      <c r="E337" s="84"/>
      <c r="F337" s="70"/>
      <c r="G337" s="70"/>
      <c r="H337" s="70"/>
      <c r="I337" s="70"/>
      <c r="J337" s="70"/>
      <c r="K337" s="70"/>
      <c r="L337" s="70"/>
      <c r="M337" s="70"/>
      <c r="N337" s="70"/>
      <c r="O337" s="70"/>
      <c r="P337" s="70"/>
      <c r="Q337" s="70"/>
      <c r="R337" s="70"/>
      <c r="S337" s="70"/>
      <c r="T337" s="70"/>
      <c r="U337" s="70"/>
      <c r="V337" s="70"/>
      <c r="W337" s="70"/>
      <c r="X337" s="70"/>
      <c r="Y337" s="70"/>
      <c r="Z337" s="70"/>
      <c r="AA337" s="70"/>
      <c r="AB337" s="70"/>
      <c r="AC337" s="70"/>
      <c r="AD337" s="70"/>
      <c r="AE337" s="70"/>
      <c r="AF337" s="70"/>
      <c r="AG337" s="70"/>
      <c r="AH337" s="70"/>
      <c r="AI337" s="70"/>
      <c r="AJ337" s="70"/>
      <c r="AK337" s="70"/>
      <c r="AL337" s="70"/>
      <c r="AM337" s="70"/>
      <c r="AN337" s="70"/>
      <c r="AO337" s="70"/>
      <c r="AP337" s="70"/>
      <c r="AQ337" s="70"/>
      <c r="AR337" s="70"/>
      <c r="AS337" s="70"/>
      <c r="AT337" s="70"/>
      <c r="AU337" s="70"/>
      <c r="AV337" s="70"/>
      <c r="AW337" s="70"/>
      <c r="AX337" s="70"/>
      <c r="AY337" s="70"/>
      <c r="AZ337" s="70"/>
      <c r="BA337" s="70"/>
      <c r="BB337" s="70"/>
      <c r="BC337" s="70"/>
      <c r="BD337" s="70"/>
      <c r="BE337" s="70"/>
      <c r="BF337" s="70"/>
      <c r="BG337" s="70"/>
      <c r="BH337" s="70"/>
      <c r="BI337" s="70"/>
      <c r="BJ337" s="70"/>
      <c r="BK337" s="70"/>
      <c r="BL337" s="70"/>
      <c r="BM337" s="70"/>
      <c r="BN337" s="70"/>
      <c r="BO337" s="70"/>
      <c r="BP337" s="70"/>
      <c r="BQ337" s="70"/>
      <c r="BR337" s="70"/>
      <c r="BS337" s="70"/>
      <c r="BT337" s="70"/>
      <c r="BU337" s="70"/>
      <c r="BV337" s="70"/>
      <c r="BW337" s="70"/>
      <c r="BX337" s="70"/>
      <c r="BY337" s="70"/>
      <c r="BZ337" s="70"/>
      <c r="CA337" s="70"/>
    </row>
    <row r="338" spans="2:79" s="67" customFormat="1">
      <c r="B338" s="85"/>
      <c r="C338" s="86"/>
      <c r="D338" s="83"/>
      <c r="E338" s="84"/>
      <c r="F338" s="70"/>
      <c r="G338" s="70"/>
      <c r="H338" s="70"/>
      <c r="I338" s="70"/>
      <c r="J338" s="70"/>
      <c r="K338" s="70"/>
      <c r="L338" s="70"/>
      <c r="M338" s="70"/>
      <c r="N338" s="70"/>
      <c r="O338" s="70"/>
      <c r="P338" s="70"/>
      <c r="Q338" s="70"/>
      <c r="R338" s="70"/>
      <c r="S338" s="70"/>
      <c r="T338" s="70"/>
      <c r="U338" s="70"/>
      <c r="V338" s="70"/>
      <c r="W338" s="70"/>
      <c r="X338" s="70"/>
      <c r="Y338" s="70"/>
      <c r="Z338" s="70"/>
      <c r="AA338" s="70"/>
      <c r="AB338" s="70"/>
      <c r="AC338" s="70"/>
      <c r="AD338" s="70"/>
      <c r="AE338" s="70"/>
      <c r="AF338" s="70"/>
      <c r="AG338" s="70"/>
      <c r="AH338" s="70"/>
      <c r="AI338" s="70"/>
      <c r="AJ338" s="70"/>
      <c r="AK338" s="70"/>
      <c r="AL338" s="70"/>
      <c r="AM338" s="70"/>
      <c r="AN338" s="70"/>
      <c r="AO338" s="70"/>
      <c r="AP338" s="70"/>
      <c r="AQ338" s="70"/>
      <c r="AR338" s="70"/>
      <c r="AS338" s="70"/>
      <c r="AT338" s="70"/>
      <c r="AU338" s="70"/>
      <c r="AV338" s="70"/>
      <c r="AW338" s="70"/>
      <c r="AX338" s="70"/>
      <c r="AY338" s="70"/>
      <c r="AZ338" s="70"/>
      <c r="BA338" s="70"/>
      <c r="BB338" s="70"/>
      <c r="BC338" s="70"/>
      <c r="BD338" s="70"/>
      <c r="BE338" s="70"/>
      <c r="BF338" s="70"/>
      <c r="BG338" s="70"/>
      <c r="BH338" s="70"/>
      <c r="BI338" s="70"/>
      <c r="BJ338" s="70"/>
      <c r="BK338" s="70"/>
      <c r="BL338" s="70"/>
      <c r="BM338" s="70"/>
      <c r="BN338" s="70"/>
      <c r="BO338" s="70"/>
      <c r="BP338" s="70"/>
      <c r="BQ338" s="70"/>
      <c r="BR338" s="70"/>
      <c r="BS338" s="70"/>
      <c r="BT338" s="70"/>
      <c r="BU338" s="70"/>
      <c r="BV338" s="70"/>
      <c r="BW338" s="70"/>
      <c r="BX338" s="70"/>
      <c r="BY338" s="70"/>
      <c r="BZ338" s="70"/>
      <c r="CA338" s="70"/>
    </row>
    <row r="339" spans="2:79" s="67" customFormat="1">
      <c r="B339" s="85"/>
      <c r="C339" s="86"/>
      <c r="D339" s="83"/>
      <c r="E339" s="84"/>
      <c r="F339" s="70"/>
      <c r="G339" s="70"/>
      <c r="H339" s="70"/>
      <c r="I339" s="70"/>
      <c r="J339" s="70"/>
      <c r="K339" s="70"/>
      <c r="L339" s="70"/>
      <c r="M339" s="70"/>
      <c r="N339" s="70"/>
      <c r="O339" s="70"/>
      <c r="P339" s="70"/>
      <c r="Q339" s="70"/>
      <c r="R339" s="70"/>
      <c r="S339" s="70"/>
      <c r="T339" s="70"/>
      <c r="U339" s="70"/>
      <c r="V339" s="70"/>
      <c r="W339" s="70"/>
      <c r="X339" s="70"/>
      <c r="Y339" s="70"/>
      <c r="Z339" s="70"/>
      <c r="AA339" s="70"/>
      <c r="AB339" s="70"/>
      <c r="AC339" s="70"/>
      <c r="AD339" s="70"/>
      <c r="AE339" s="70"/>
      <c r="AF339" s="70"/>
      <c r="AG339" s="70"/>
      <c r="AH339" s="70"/>
      <c r="AI339" s="70"/>
      <c r="AJ339" s="70"/>
      <c r="AK339" s="70"/>
      <c r="AL339" s="70"/>
      <c r="AM339" s="70"/>
      <c r="AN339" s="70"/>
      <c r="AO339" s="70"/>
      <c r="AP339" s="70"/>
      <c r="AQ339" s="70"/>
      <c r="AR339" s="70"/>
      <c r="AS339" s="70"/>
      <c r="AT339" s="70"/>
      <c r="AU339" s="70"/>
      <c r="AV339" s="70"/>
      <c r="AW339" s="70"/>
      <c r="AX339" s="70"/>
      <c r="AY339" s="70"/>
      <c r="AZ339" s="70"/>
      <c r="BA339" s="70"/>
      <c r="BB339" s="70"/>
      <c r="BC339" s="70"/>
      <c r="BD339" s="70"/>
      <c r="BE339" s="70"/>
      <c r="BF339" s="70"/>
      <c r="BG339" s="70"/>
      <c r="BH339" s="70"/>
      <c r="BI339" s="70"/>
      <c r="BJ339" s="70"/>
      <c r="BK339" s="70"/>
      <c r="BL339" s="70"/>
      <c r="BM339" s="70"/>
      <c r="BN339" s="70"/>
      <c r="BO339" s="70"/>
      <c r="BP339" s="70"/>
      <c r="BQ339" s="70"/>
      <c r="BR339" s="70"/>
      <c r="BS339" s="70"/>
      <c r="BT339" s="70"/>
      <c r="BU339" s="70"/>
      <c r="BV339" s="70"/>
      <c r="BW339" s="70"/>
      <c r="BX339" s="70"/>
      <c r="BY339" s="70"/>
      <c r="BZ339" s="70"/>
      <c r="CA339" s="70"/>
    </row>
    <row r="340" spans="2:79" s="67" customFormat="1">
      <c r="B340" s="85"/>
      <c r="C340" s="86"/>
      <c r="D340" s="83"/>
      <c r="E340" s="84"/>
      <c r="F340" s="70"/>
      <c r="G340" s="70"/>
      <c r="H340" s="70"/>
      <c r="I340" s="70"/>
      <c r="J340" s="70"/>
      <c r="K340" s="70"/>
      <c r="L340" s="70"/>
      <c r="M340" s="70"/>
      <c r="N340" s="70"/>
      <c r="O340" s="70"/>
      <c r="P340" s="70"/>
      <c r="Q340" s="70"/>
      <c r="R340" s="70"/>
      <c r="S340" s="70"/>
      <c r="T340" s="70"/>
      <c r="U340" s="70"/>
      <c r="V340" s="70"/>
      <c r="W340" s="70"/>
      <c r="X340" s="70"/>
      <c r="Y340" s="70"/>
      <c r="Z340" s="70"/>
      <c r="AA340" s="70"/>
      <c r="AB340" s="70"/>
      <c r="AC340" s="70"/>
      <c r="AD340" s="70"/>
      <c r="AE340" s="70"/>
      <c r="AF340" s="70"/>
      <c r="AG340" s="70"/>
      <c r="AH340" s="70"/>
      <c r="AI340" s="70"/>
      <c r="AJ340" s="70"/>
      <c r="AK340" s="70"/>
      <c r="AL340" s="70"/>
      <c r="AM340" s="70"/>
      <c r="AN340" s="70"/>
      <c r="AO340" s="70"/>
      <c r="AP340" s="70"/>
      <c r="AQ340" s="70"/>
      <c r="AR340" s="70"/>
      <c r="AS340" s="70"/>
      <c r="AT340" s="70"/>
      <c r="AU340" s="70"/>
      <c r="AV340" s="70"/>
      <c r="AW340" s="70"/>
      <c r="AX340" s="70"/>
      <c r="AY340" s="70"/>
      <c r="AZ340" s="70"/>
      <c r="BA340" s="70"/>
      <c r="BB340" s="70"/>
      <c r="BC340" s="70"/>
      <c r="BD340" s="70"/>
      <c r="BE340" s="70"/>
      <c r="BF340" s="70"/>
      <c r="BG340" s="70"/>
      <c r="BH340" s="70"/>
      <c r="BI340" s="70"/>
      <c r="BJ340" s="70"/>
      <c r="BK340" s="70"/>
      <c r="BL340" s="70"/>
      <c r="BM340" s="70"/>
      <c r="BN340" s="70"/>
      <c r="BO340" s="70"/>
      <c r="BP340" s="70"/>
      <c r="BQ340" s="70"/>
      <c r="BR340" s="70"/>
      <c r="BS340" s="70"/>
      <c r="BT340" s="70"/>
      <c r="BU340" s="70"/>
      <c r="BV340" s="70"/>
      <c r="BW340" s="70"/>
      <c r="BX340" s="70"/>
      <c r="BY340" s="70"/>
      <c r="BZ340" s="70"/>
      <c r="CA340" s="70"/>
    </row>
    <row r="341" spans="2:79" s="67" customFormat="1">
      <c r="B341" s="85"/>
      <c r="C341" s="86"/>
      <c r="D341" s="83"/>
      <c r="E341" s="84"/>
      <c r="F341" s="70"/>
      <c r="G341" s="70"/>
      <c r="H341" s="70"/>
      <c r="I341" s="70"/>
      <c r="J341" s="70"/>
      <c r="K341" s="70"/>
      <c r="L341" s="70"/>
      <c r="M341" s="70"/>
      <c r="N341" s="70"/>
      <c r="O341" s="70"/>
      <c r="P341" s="70"/>
      <c r="Q341" s="70"/>
      <c r="R341" s="70"/>
      <c r="S341" s="70"/>
      <c r="T341" s="70"/>
      <c r="U341" s="70"/>
      <c r="V341" s="70"/>
      <c r="W341" s="70"/>
      <c r="X341" s="70"/>
      <c r="Y341" s="70"/>
      <c r="Z341" s="70"/>
      <c r="AA341" s="70"/>
      <c r="AB341" s="70"/>
      <c r="AC341" s="70"/>
      <c r="AD341" s="70"/>
      <c r="AE341" s="70"/>
      <c r="AF341" s="70"/>
      <c r="AG341" s="70"/>
      <c r="AH341" s="70"/>
      <c r="AI341" s="70"/>
      <c r="AJ341" s="70"/>
      <c r="AK341" s="70"/>
      <c r="AL341" s="70"/>
      <c r="AM341" s="70"/>
      <c r="AN341" s="70"/>
      <c r="AO341" s="70"/>
      <c r="AP341" s="70"/>
      <c r="AQ341" s="70"/>
      <c r="AR341" s="70"/>
      <c r="AS341" s="70"/>
      <c r="AT341" s="70"/>
      <c r="AU341" s="70"/>
      <c r="AV341" s="70"/>
      <c r="AW341" s="70"/>
      <c r="AX341" s="70"/>
      <c r="AY341" s="70"/>
      <c r="AZ341" s="70"/>
      <c r="BA341" s="70"/>
      <c r="BB341" s="70"/>
      <c r="BC341" s="70"/>
      <c r="BD341" s="70"/>
      <c r="BE341" s="70"/>
      <c r="BF341" s="70"/>
      <c r="BG341" s="70"/>
      <c r="BH341" s="70"/>
      <c r="BI341" s="70"/>
      <c r="BJ341" s="70"/>
      <c r="BK341" s="70"/>
      <c r="BL341" s="70"/>
      <c r="BM341" s="70"/>
      <c r="BN341" s="70"/>
      <c r="BO341" s="70"/>
      <c r="BP341" s="70"/>
      <c r="BQ341" s="70"/>
      <c r="BR341" s="70"/>
      <c r="BS341" s="70"/>
      <c r="BT341" s="70"/>
      <c r="BU341" s="70"/>
      <c r="BV341" s="70"/>
      <c r="BW341" s="70"/>
      <c r="BX341" s="70"/>
      <c r="BY341" s="70"/>
      <c r="BZ341" s="70"/>
      <c r="CA341" s="70"/>
    </row>
    <row r="342" spans="2:79" s="67" customFormat="1">
      <c r="B342" s="85"/>
      <c r="C342" s="86"/>
      <c r="D342" s="83"/>
      <c r="E342" s="84"/>
      <c r="F342" s="70"/>
      <c r="G342" s="70"/>
      <c r="H342" s="70"/>
      <c r="I342" s="70"/>
      <c r="J342" s="70"/>
      <c r="K342" s="70"/>
      <c r="L342" s="70"/>
      <c r="M342" s="70"/>
      <c r="N342" s="70"/>
      <c r="O342" s="70"/>
      <c r="P342" s="70"/>
      <c r="Q342" s="70"/>
      <c r="R342" s="70"/>
      <c r="S342" s="70"/>
      <c r="T342" s="70"/>
      <c r="U342" s="70"/>
      <c r="V342" s="70"/>
      <c r="W342" s="70"/>
      <c r="X342" s="70"/>
      <c r="Y342" s="70"/>
      <c r="Z342" s="70"/>
      <c r="AA342" s="70"/>
      <c r="AB342" s="70"/>
      <c r="AC342" s="70"/>
      <c r="AD342" s="70"/>
      <c r="AE342" s="70"/>
      <c r="AF342" s="70"/>
      <c r="AG342" s="70"/>
      <c r="AH342" s="70"/>
      <c r="AI342" s="70"/>
      <c r="AJ342" s="70"/>
      <c r="AK342" s="70"/>
      <c r="AL342" s="70"/>
      <c r="AM342" s="70"/>
      <c r="AN342" s="70"/>
      <c r="AO342" s="70"/>
      <c r="AP342" s="70"/>
      <c r="AQ342" s="70"/>
      <c r="AR342" s="70"/>
      <c r="AS342" s="70"/>
      <c r="AT342" s="70"/>
      <c r="AU342" s="70"/>
      <c r="AV342" s="70"/>
      <c r="AW342" s="70"/>
      <c r="AX342" s="70"/>
      <c r="AY342" s="70"/>
      <c r="AZ342" s="70"/>
      <c r="BA342" s="70"/>
      <c r="BB342" s="70"/>
      <c r="BC342" s="70"/>
      <c r="BD342" s="70"/>
      <c r="BE342" s="70"/>
      <c r="BF342" s="70"/>
      <c r="BG342" s="70"/>
      <c r="BH342" s="70"/>
      <c r="BI342" s="70"/>
      <c r="BJ342" s="70"/>
      <c r="BK342" s="70"/>
      <c r="BL342" s="70"/>
      <c r="BM342" s="70"/>
      <c r="BN342" s="70"/>
      <c r="BO342" s="70"/>
      <c r="BP342" s="70"/>
      <c r="BQ342" s="70"/>
      <c r="BR342" s="70"/>
      <c r="BS342" s="70"/>
      <c r="BT342" s="70"/>
      <c r="BU342" s="70"/>
      <c r="BV342" s="70"/>
      <c r="BW342" s="70"/>
      <c r="BX342" s="70"/>
      <c r="BY342" s="70"/>
      <c r="BZ342" s="70"/>
      <c r="CA342" s="70"/>
    </row>
    <row r="343" spans="2:79" s="67" customFormat="1">
      <c r="B343" s="85"/>
      <c r="C343" s="86"/>
      <c r="D343" s="83"/>
      <c r="E343" s="84"/>
      <c r="F343" s="70"/>
      <c r="G343" s="70"/>
      <c r="H343" s="70"/>
      <c r="I343" s="70"/>
      <c r="J343" s="70"/>
      <c r="K343" s="70"/>
      <c r="L343" s="70"/>
      <c r="M343" s="70"/>
      <c r="N343" s="70"/>
      <c r="O343" s="70"/>
      <c r="P343" s="70"/>
      <c r="Q343" s="70"/>
      <c r="R343" s="70"/>
      <c r="S343" s="70"/>
      <c r="T343" s="70"/>
      <c r="U343" s="70"/>
      <c r="V343" s="70"/>
      <c r="W343" s="70"/>
      <c r="X343" s="70"/>
      <c r="Y343" s="70"/>
      <c r="Z343" s="70"/>
      <c r="AA343" s="70"/>
      <c r="AB343" s="70"/>
      <c r="AC343" s="70"/>
      <c r="AD343" s="70"/>
      <c r="AE343" s="70"/>
      <c r="AF343" s="70"/>
      <c r="AG343" s="70"/>
      <c r="AH343" s="70"/>
      <c r="AI343" s="70"/>
      <c r="AJ343" s="70"/>
      <c r="AK343" s="70"/>
      <c r="AL343" s="70"/>
      <c r="AM343" s="70"/>
      <c r="AN343" s="70"/>
      <c r="AO343" s="70"/>
      <c r="AP343" s="70"/>
      <c r="AQ343" s="70"/>
      <c r="AR343" s="70"/>
      <c r="AS343" s="70"/>
      <c r="AT343" s="70"/>
      <c r="AU343" s="70"/>
      <c r="AV343" s="70"/>
      <c r="AW343" s="70"/>
      <c r="AX343" s="70"/>
      <c r="AY343" s="70"/>
      <c r="AZ343" s="70"/>
      <c r="BA343" s="70"/>
      <c r="BB343" s="70"/>
      <c r="BC343" s="70"/>
      <c r="BD343" s="70"/>
      <c r="BE343" s="70"/>
      <c r="BF343" s="70"/>
      <c r="BG343" s="70"/>
      <c r="BH343" s="70"/>
      <c r="BI343" s="70"/>
      <c r="BJ343" s="70"/>
      <c r="BK343" s="70"/>
      <c r="BL343" s="70"/>
      <c r="BM343" s="70"/>
      <c r="BN343" s="70"/>
      <c r="BO343" s="70"/>
      <c r="BP343" s="70"/>
      <c r="BQ343" s="70"/>
      <c r="BR343" s="70"/>
      <c r="BS343" s="70"/>
      <c r="BT343" s="70"/>
      <c r="BU343" s="70"/>
      <c r="BV343" s="70"/>
      <c r="BW343" s="70"/>
      <c r="BX343" s="70"/>
      <c r="BY343" s="70"/>
      <c r="BZ343" s="70"/>
      <c r="CA343" s="70"/>
    </row>
    <row r="344" spans="2:79" s="67" customFormat="1">
      <c r="B344" s="85"/>
      <c r="C344" s="86"/>
      <c r="D344" s="83"/>
      <c r="E344" s="84"/>
      <c r="F344" s="70"/>
      <c r="G344" s="70"/>
      <c r="H344" s="70"/>
      <c r="I344" s="70"/>
      <c r="J344" s="70"/>
      <c r="K344" s="70"/>
      <c r="L344" s="70"/>
      <c r="M344" s="70"/>
      <c r="N344" s="70"/>
      <c r="O344" s="70"/>
      <c r="P344" s="70"/>
      <c r="Q344" s="70"/>
      <c r="R344" s="70"/>
      <c r="S344" s="70"/>
      <c r="T344" s="70"/>
      <c r="U344" s="70"/>
      <c r="V344" s="70"/>
      <c r="W344" s="70"/>
      <c r="X344" s="70"/>
      <c r="Y344" s="70"/>
      <c r="Z344" s="70"/>
      <c r="AA344" s="70"/>
      <c r="AB344" s="70"/>
      <c r="AC344" s="70"/>
      <c r="AD344" s="70"/>
      <c r="AE344" s="70"/>
      <c r="AF344" s="70"/>
      <c r="AG344" s="70"/>
      <c r="AH344" s="70"/>
      <c r="AI344" s="70"/>
      <c r="AJ344" s="70"/>
      <c r="AK344" s="70"/>
      <c r="AL344" s="70"/>
      <c r="AM344" s="70"/>
      <c r="AN344" s="70"/>
      <c r="AO344" s="70"/>
      <c r="AP344" s="70"/>
      <c r="AQ344" s="70"/>
      <c r="AR344" s="70"/>
      <c r="AS344" s="70"/>
      <c r="AT344" s="70"/>
      <c r="AU344" s="70"/>
      <c r="AV344" s="70"/>
      <c r="AW344" s="70"/>
      <c r="AX344" s="70"/>
      <c r="AY344" s="70"/>
      <c r="AZ344" s="70"/>
      <c r="BA344" s="70"/>
      <c r="BB344" s="70"/>
      <c r="BC344" s="70"/>
      <c r="BD344" s="70"/>
      <c r="BE344" s="70"/>
      <c r="BF344" s="70"/>
      <c r="BG344" s="70"/>
      <c r="BH344" s="70"/>
      <c r="BI344" s="70"/>
      <c r="BJ344" s="70"/>
      <c r="BK344" s="70"/>
      <c r="BL344" s="70"/>
      <c r="BM344" s="70"/>
      <c r="BN344" s="70"/>
      <c r="BO344" s="70"/>
      <c r="BP344" s="70"/>
      <c r="BQ344" s="70"/>
      <c r="BR344" s="70"/>
      <c r="BS344" s="70"/>
      <c r="BT344" s="70"/>
      <c r="BU344" s="70"/>
      <c r="BV344" s="70"/>
      <c r="BW344" s="70"/>
      <c r="BX344" s="70"/>
      <c r="BY344" s="70"/>
      <c r="BZ344" s="70"/>
      <c r="CA344" s="70"/>
    </row>
    <row r="345" spans="2:79" s="67" customFormat="1">
      <c r="B345" s="85"/>
      <c r="C345" s="86"/>
      <c r="D345" s="83"/>
      <c r="E345" s="84"/>
      <c r="F345" s="70"/>
      <c r="G345" s="70"/>
      <c r="H345" s="70"/>
      <c r="I345" s="70"/>
      <c r="J345" s="70"/>
      <c r="K345" s="70"/>
      <c r="L345" s="70"/>
      <c r="M345" s="70"/>
      <c r="N345" s="70"/>
      <c r="O345" s="70"/>
      <c r="P345" s="70"/>
      <c r="Q345" s="70"/>
      <c r="R345" s="70"/>
      <c r="S345" s="70"/>
      <c r="T345" s="70"/>
      <c r="U345" s="70"/>
      <c r="V345" s="70"/>
      <c r="W345" s="70"/>
      <c r="X345" s="70"/>
      <c r="Y345" s="70"/>
      <c r="Z345" s="70"/>
      <c r="AA345" s="70"/>
      <c r="AB345" s="70"/>
      <c r="AC345" s="70"/>
      <c r="AD345" s="70"/>
      <c r="AE345" s="70"/>
      <c r="AF345" s="70"/>
      <c r="AG345" s="70"/>
      <c r="AH345" s="70"/>
      <c r="AI345" s="70"/>
      <c r="AJ345" s="70"/>
      <c r="AK345" s="70"/>
      <c r="AL345" s="70"/>
      <c r="AM345" s="70"/>
      <c r="AN345" s="70"/>
      <c r="AO345" s="70"/>
      <c r="AP345" s="70"/>
      <c r="AQ345" s="70"/>
      <c r="AR345" s="70"/>
      <c r="AS345" s="70"/>
      <c r="AT345" s="70"/>
      <c r="AU345" s="70"/>
      <c r="AV345" s="70"/>
      <c r="AW345" s="70"/>
      <c r="AX345" s="70"/>
      <c r="AY345" s="70"/>
      <c r="AZ345" s="70"/>
      <c r="BA345" s="70"/>
      <c r="BB345" s="70"/>
      <c r="BC345" s="70"/>
      <c r="BD345" s="70"/>
      <c r="BE345" s="70"/>
      <c r="BF345" s="70"/>
      <c r="BG345" s="70"/>
      <c r="BH345" s="70"/>
      <c r="BI345" s="70"/>
      <c r="BJ345" s="70"/>
      <c r="BK345" s="70"/>
      <c r="BL345" s="70"/>
      <c r="BM345" s="70"/>
      <c r="BN345" s="70"/>
      <c r="BO345" s="70"/>
      <c r="BP345" s="70"/>
      <c r="BQ345" s="70"/>
      <c r="BR345" s="70"/>
      <c r="BS345" s="70"/>
      <c r="BT345" s="70"/>
      <c r="BU345" s="70"/>
      <c r="BV345" s="70"/>
      <c r="BW345" s="70"/>
      <c r="BX345" s="70"/>
      <c r="BY345" s="70"/>
      <c r="BZ345" s="70"/>
      <c r="CA345" s="70"/>
    </row>
    <row r="346" spans="2:79" s="67" customFormat="1">
      <c r="B346" s="85"/>
      <c r="C346" s="86"/>
      <c r="D346" s="83"/>
      <c r="E346" s="84"/>
      <c r="F346" s="70"/>
      <c r="G346" s="70"/>
      <c r="H346" s="70"/>
      <c r="I346" s="70"/>
      <c r="J346" s="70"/>
      <c r="K346" s="70"/>
      <c r="L346" s="70"/>
      <c r="M346" s="70"/>
      <c r="N346" s="70"/>
      <c r="O346" s="70"/>
      <c r="P346" s="70"/>
      <c r="Q346" s="70"/>
      <c r="R346" s="70"/>
      <c r="S346" s="70"/>
      <c r="T346" s="70"/>
      <c r="U346" s="70"/>
      <c r="V346" s="70"/>
      <c r="W346" s="70"/>
      <c r="X346" s="70"/>
      <c r="Y346" s="70"/>
      <c r="Z346" s="70"/>
      <c r="AA346" s="70"/>
      <c r="AB346" s="70"/>
      <c r="AC346" s="70"/>
      <c r="AD346" s="70"/>
      <c r="AE346" s="70"/>
      <c r="AF346" s="70"/>
      <c r="AG346" s="70"/>
      <c r="AH346" s="70"/>
      <c r="AI346" s="70"/>
      <c r="AJ346" s="70"/>
      <c r="AK346" s="70"/>
      <c r="AL346" s="70"/>
      <c r="AM346" s="70"/>
      <c r="AN346" s="70"/>
      <c r="AO346" s="70"/>
      <c r="AP346" s="70"/>
      <c r="AQ346" s="70"/>
      <c r="AR346" s="70"/>
      <c r="AS346" s="70"/>
      <c r="AT346" s="70"/>
      <c r="AU346" s="70"/>
      <c r="AV346" s="70"/>
      <c r="AW346" s="70"/>
      <c r="AX346" s="70"/>
      <c r="AY346" s="70"/>
      <c r="AZ346" s="70"/>
      <c r="BA346" s="70"/>
      <c r="BB346" s="70"/>
      <c r="BC346" s="70"/>
      <c r="BD346" s="70"/>
      <c r="BE346" s="70"/>
      <c r="BF346" s="70"/>
      <c r="BG346" s="70"/>
      <c r="BH346" s="70"/>
      <c r="BI346" s="70"/>
      <c r="BJ346" s="70"/>
      <c r="BK346" s="70"/>
      <c r="BL346" s="70"/>
      <c r="BM346" s="70"/>
      <c r="BN346" s="70"/>
      <c r="BO346" s="70"/>
      <c r="BP346" s="70"/>
      <c r="BQ346" s="70"/>
      <c r="BR346" s="70"/>
      <c r="BS346" s="70"/>
      <c r="BT346" s="70"/>
      <c r="BU346" s="70"/>
      <c r="BV346" s="70"/>
      <c r="BW346" s="70"/>
      <c r="BX346" s="70"/>
      <c r="BY346" s="70"/>
      <c r="BZ346" s="70"/>
      <c r="CA346" s="70"/>
    </row>
    <row r="347" spans="2:79" s="67" customFormat="1">
      <c r="B347" s="85"/>
      <c r="C347" s="86"/>
      <c r="D347" s="83"/>
      <c r="E347" s="84"/>
      <c r="F347" s="70"/>
      <c r="G347" s="70"/>
      <c r="H347" s="70"/>
      <c r="I347" s="70"/>
      <c r="J347" s="70"/>
      <c r="K347" s="70"/>
      <c r="L347" s="70"/>
      <c r="M347" s="70"/>
      <c r="N347" s="70"/>
      <c r="O347" s="70"/>
      <c r="P347" s="70"/>
      <c r="Q347" s="70"/>
      <c r="R347" s="70"/>
      <c r="S347" s="70"/>
      <c r="T347" s="70"/>
      <c r="U347" s="70"/>
      <c r="V347" s="70"/>
      <c r="W347" s="70"/>
      <c r="X347" s="70"/>
      <c r="Y347" s="70"/>
      <c r="Z347" s="70"/>
      <c r="AA347" s="70"/>
      <c r="AB347" s="70"/>
      <c r="AC347" s="70"/>
      <c r="AD347" s="70"/>
      <c r="AE347" s="70"/>
      <c r="AF347" s="70"/>
      <c r="AG347" s="70"/>
      <c r="AH347" s="70"/>
      <c r="AI347" s="70"/>
      <c r="AJ347" s="70"/>
      <c r="AK347" s="70"/>
      <c r="AL347" s="70"/>
      <c r="AM347" s="70"/>
      <c r="AN347" s="70"/>
      <c r="AO347" s="70"/>
      <c r="AP347" s="70"/>
      <c r="AQ347" s="70"/>
      <c r="AR347" s="70"/>
      <c r="AS347" s="70"/>
      <c r="AT347" s="70"/>
      <c r="AU347" s="70"/>
      <c r="AV347" s="70"/>
      <c r="AW347" s="70"/>
      <c r="AX347" s="70"/>
      <c r="AY347" s="70"/>
      <c r="AZ347" s="70"/>
      <c r="BA347" s="70"/>
      <c r="BB347" s="70"/>
      <c r="BC347" s="70"/>
      <c r="BD347" s="70"/>
      <c r="BE347" s="70"/>
      <c r="BF347" s="70"/>
      <c r="BG347" s="70"/>
      <c r="BH347" s="70"/>
      <c r="BI347" s="70"/>
      <c r="BJ347" s="70"/>
      <c r="BK347" s="70"/>
      <c r="BL347" s="70"/>
      <c r="BM347" s="70"/>
      <c r="BN347" s="70"/>
      <c r="BO347" s="70"/>
      <c r="BP347" s="70"/>
      <c r="BQ347" s="70"/>
      <c r="BR347" s="70"/>
      <c r="BS347" s="70"/>
      <c r="BT347" s="70"/>
      <c r="BU347" s="70"/>
      <c r="BV347" s="70"/>
      <c r="BW347" s="70"/>
      <c r="BX347" s="70"/>
      <c r="BY347" s="70"/>
      <c r="BZ347" s="70"/>
      <c r="CA347" s="70"/>
    </row>
    <row r="348" spans="2:79" s="67" customFormat="1">
      <c r="B348" s="85"/>
      <c r="C348" s="86"/>
      <c r="D348" s="83"/>
      <c r="E348" s="84"/>
      <c r="F348" s="70"/>
      <c r="G348" s="70"/>
      <c r="H348" s="70"/>
      <c r="I348" s="70"/>
      <c r="J348" s="70"/>
      <c r="K348" s="70"/>
      <c r="L348" s="70"/>
      <c r="M348" s="70"/>
      <c r="N348" s="70"/>
      <c r="O348" s="70"/>
      <c r="P348" s="70"/>
      <c r="Q348" s="70"/>
      <c r="R348" s="70"/>
      <c r="S348" s="70"/>
      <c r="T348" s="70"/>
      <c r="U348" s="70"/>
      <c r="V348" s="70"/>
      <c r="W348" s="70"/>
      <c r="X348" s="70"/>
      <c r="Y348" s="70"/>
      <c r="Z348" s="70"/>
      <c r="AA348" s="70"/>
      <c r="AB348" s="70"/>
      <c r="AC348" s="70"/>
      <c r="AD348" s="70"/>
      <c r="AE348" s="70"/>
      <c r="AF348" s="70"/>
      <c r="AG348" s="70"/>
      <c r="AH348" s="70"/>
      <c r="AI348" s="70"/>
      <c r="AJ348" s="70"/>
      <c r="AK348" s="70"/>
      <c r="AL348" s="70"/>
      <c r="AM348" s="70"/>
      <c r="AN348" s="70"/>
      <c r="AO348" s="70"/>
      <c r="AP348" s="70"/>
      <c r="AQ348" s="70"/>
      <c r="AR348" s="70"/>
      <c r="AS348" s="70"/>
      <c r="AT348" s="70"/>
      <c r="AU348" s="70"/>
      <c r="AV348" s="70"/>
      <c r="AW348" s="70"/>
      <c r="AX348" s="70"/>
      <c r="AY348" s="70"/>
      <c r="AZ348" s="70"/>
      <c r="BA348" s="70"/>
      <c r="BB348" s="70"/>
      <c r="BC348" s="70"/>
      <c r="BD348" s="70"/>
      <c r="BE348" s="70"/>
      <c r="BF348" s="70"/>
      <c r="BG348" s="70"/>
      <c r="BH348" s="70"/>
      <c r="BI348" s="70"/>
      <c r="BJ348" s="70"/>
      <c r="BK348" s="70"/>
      <c r="BL348" s="70"/>
      <c r="BM348" s="70"/>
      <c r="BN348" s="70"/>
      <c r="BO348" s="70"/>
      <c r="BP348" s="70"/>
      <c r="BQ348" s="70"/>
      <c r="BR348" s="70"/>
      <c r="BS348" s="70"/>
      <c r="BT348" s="70"/>
      <c r="BU348" s="70"/>
      <c r="BV348" s="70"/>
      <c r="BW348" s="70"/>
      <c r="BX348" s="70"/>
      <c r="BY348" s="70"/>
      <c r="BZ348" s="70"/>
      <c r="CA348" s="70"/>
    </row>
    <row r="349" spans="2:79" s="67" customFormat="1">
      <c r="B349" s="85"/>
      <c r="C349" s="86"/>
      <c r="D349" s="83"/>
      <c r="E349" s="84"/>
      <c r="F349" s="70"/>
      <c r="G349" s="70"/>
      <c r="H349" s="70"/>
      <c r="I349" s="70"/>
      <c r="J349" s="70"/>
      <c r="K349" s="70"/>
      <c r="L349" s="70"/>
      <c r="M349" s="70"/>
      <c r="N349" s="70"/>
      <c r="O349" s="70"/>
      <c r="P349" s="70"/>
      <c r="Q349" s="70"/>
      <c r="R349" s="70"/>
      <c r="S349" s="70"/>
      <c r="T349" s="70"/>
      <c r="U349" s="70"/>
      <c r="V349" s="70"/>
      <c r="W349" s="70"/>
      <c r="X349" s="70"/>
      <c r="Y349" s="70"/>
      <c r="Z349" s="70"/>
      <c r="AA349" s="70"/>
      <c r="AB349" s="70"/>
      <c r="AC349" s="70"/>
      <c r="AD349" s="70"/>
      <c r="AE349" s="70"/>
      <c r="AF349" s="70"/>
      <c r="AG349" s="70"/>
      <c r="AH349" s="70"/>
      <c r="AI349" s="70"/>
      <c r="AJ349" s="70"/>
      <c r="AK349" s="70"/>
      <c r="AL349" s="70"/>
      <c r="AM349" s="70"/>
      <c r="AN349" s="70"/>
      <c r="AO349" s="70"/>
      <c r="AP349" s="70"/>
      <c r="AQ349" s="70"/>
      <c r="AR349" s="70"/>
      <c r="AS349" s="70"/>
      <c r="AT349" s="70"/>
      <c r="AU349" s="70"/>
      <c r="AV349" s="70"/>
      <c r="AW349" s="70"/>
      <c r="AX349" s="70"/>
      <c r="AY349" s="70"/>
      <c r="AZ349" s="70"/>
      <c r="BA349" s="70"/>
      <c r="BB349" s="70"/>
      <c r="BC349" s="70"/>
      <c r="BD349" s="70"/>
      <c r="BE349" s="70"/>
      <c r="BF349" s="70"/>
      <c r="BG349" s="70"/>
      <c r="BH349" s="70"/>
      <c r="BI349" s="70"/>
      <c r="BJ349" s="70"/>
      <c r="BK349" s="70"/>
      <c r="BL349" s="70"/>
      <c r="BM349" s="70"/>
      <c r="BN349" s="70"/>
      <c r="BO349" s="70"/>
      <c r="BP349" s="70"/>
      <c r="BQ349" s="70"/>
      <c r="BR349" s="70"/>
      <c r="BS349" s="70"/>
      <c r="BT349" s="70"/>
      <c r="BU349" s="70"/>
      <c r="BV349" s="70"/>
      <c r="BW349" s="70"/>
      <c r="BX349" s="70"/>
      <c r="BY349" s="70"/>
      <c r="BZ349" s="70"/>
      <c r="CA349" s="70"/>
    </row>
    <row r="350" spans="2:79" s="67" customFormat="1">
      <c r="B350" s="85"/>
      <c r="C350" s="86"/>
      <c r="D350" s="83"/>
      <c r="E350" s="84"/>
      <c r="F350" s="70"/>
      <c r="G350" s="70"/>
      <c r="H350" s="70"/>
      <c r="I350" s="70"/>
      <c r="J350" s="70"/>
      <c r="K350" s="70"/>
      <c r="L350" s="70"/>
      <c r="M350" s="70"/>
      <c r="N350" s="70"/>
      <c r="O350" s="70"/>
      <c r="P350" s="70"/>
      <c r="Q350" s="70"/>
      <c r="R350" s="70"/>
      <c r="S350" s="70"/>
      <c r="T350" s="70"/>
      <c r="U350" s="70"/>
      <c r="V350" s="70"/>
      <c r="W350" s="70"/>
      <c r="X350" s="70"/>
      <c r="Y350" s="70"/>
      <c r="Z350" s="70"/>
      <c r="AA350" s="70"/>
      <c r="AB350" s="70"/>
      <c r="AC350" s="70"/>
      <c r="AD350" s="70"/>
      <c r="AE350" s="70"/>
      <c r="AF350" s="70"/>
      <c r="AG350" s="70"/>
      <c r="AH350" s="70"/>
      <c r="AI350" s="70"/>
      <c r="AJ350" s="70"/>
      <c r="AK350" s="70"/>
      <c r="AL350" s="70"/>
      <c r="AM350" s="70"/>
      <c r="AN350" s="70"/>
      <c r="AO350" s="70"/>
      <c r="AP350" s="70"/>
      <c r="AQ350" s="70"/>
      <c r="AR350" s="70"/>
      <c r="AS350" s="70"/>
      <c r="AT350" s="70"/>
      <c r="AU350" s="70"/>
      <c r="AV350" s="70"/>
      <c r="AW350" s="70"/>
      <c r="AX350" s="70"/>
      <c r="AY350" s="70"/>
      <c r="AZ350" s="70"/>
      <c r="BA350" s="70"/>
      <c r="BB350" s="70"/>
      <c r="BC350" s="70"/>
      <c r="BD350" s="70"/>
      <c r="BE350" s="70"/>
      <c r="BF350" s="70"/>
      <c r="BG350" s="70"/>
      <c r="BH350" s="70"/>
      <c r="BI350" s="70"/>
      <c r="BJ350" s="70"/>
      <c r="BK350" s="70"/>
      <c r="BL350" s="70"/>
      <c r="BM350" s="70"/>
      <c r="BN350" s="70"/>
      <c r="BO350" s="70"/>
      <c r="BP350" s="70"/>
      <c r="BQ350" s="70"/>
      <c r="BR350" s="70"/>
      <c r="BS350" s="70"/>
      <c r="BT350" s="70"/>
      <c r="BU350" s="70"/>
      <c r="BV350" s="70"/>
      <c r="BW350" s="70"/>
      <c r="BX350" s="70"/>
      <c r="BY350" s="70"/>
      <c r="BZ350" s="70"/>
      <c r="CA350" s="70"/>
    </row>
    <row r="351" spans="2:79" s="67" customFormat="1">
      <c r="B351" s="85"/>
      <c r="C351" s="86"/>
      <c r="D351" s="83"/>
      <c r="E351" s="84"/>
      <c r="F351" s="70"/>
      <c r="G351" s="70"/>
      <c r="H351" s="70"/>
      <c r="I351" s="70"/>
      <c r="J351" s="70"/>
      <c r="K351" s="70"/>
      <c r="L351" s="70"/>
      <c r="M351" s="70"/>
      <c r="N351" s="70"/>
      <c r="O351" s="70"/>
      <c r="P351" s="70"/>
      <c r="Q351" s="70"/>
      <c r="R351" s="70"/>
      <c r="S351" s="70"/>
      <c r="T351" s="70"/>
      <c r="U351" s="70"/>
      <c r="V351" s="70"/>
      <c r="W351" s="70"/>
      <c r="X351" s="70"/>
      <c r="Y351" s="70"/>
      <c r="Z351" s="70"/>
      <c r="AA351" s="70"/>
      <c r="AB351" s="70"/>
      <c r="AC351" s="70"/>
      <c r="AD351" s="70"/>
      <c r="AE351" s="70"/>
      <c r="AF351" s="70"/>
      <c r="AG351" s="70"/>
      <c r="AH351" s="70"/>
      <c r="AI351" s="70"/>
      <c r="AJ351" s="70"/>
      <c r="AK351" s="70"/>
      <c r="AL351" s="70"/>
      <c r="AM351" s="70"/>
      <c r="AN351" s="70"/>
      <c r="AO351" s="70"/>
      <c r="AP351" s="70"/>
      <c r="AQ351" s="70"/>
      <c r="AR351" s="70"/>
      <c r="AS351" s="70"/>
      <c r="AT351" s="70"/>
      <c r="AU351" s="70"/>
      <c r="AV351" s="70"/>
      <c r="AW351" s="70"/>
      <c r="AX351" s="70"/>
      <c r="AY351" s="70"/>
      <c r="AZ351" s="70"/>
      <c r="BA351" s="70"/>
      <c r="BB351" s="70"/>
      <c r="BC351" s="70"/>
      <c r="BD351" s="70"/>
      <c r="BE351" s="70"/>
      <c r="BF351" s="70"/>
      <c r="BG351" s="70"/>
      <c r="BH351" s="70"/>
      <c r="BI351" s="70"/>
      <c r="BJ351" s="70"/>
      <c r="BK351" s="70"/>
      <c r="BL351" s="70"/>
      <c r="BM351" s="70"/>
      <c r="BN351" s="70"/>
      <c r="BO351" s="70"/>
      <c r="BP351" s="70"/>
      <c r="BQ351" s="70"/>
      <c r="BR351" s="70"/>
      <c r="BS351" s="70"/>
      <c r="BT351" s="70"/>
      <c r="BU351" s="70"/>
      <c r="BV351" s="70"/>
      <c r="BW351" s="70"/>
      <c r="BX351" s="70"/>
      <c r="BY351" s="70"/>
      <c r="BZ351" s="70"/>
      <c r="CA351" s="70"/>
    </row>
    <row r="352" spans="2:79" s="67" customFormat="1">
      <c r="B352" s="85"/>
      <c r="C352" s="86"/>
      <c r="D352" s="83"/>
      <c r="E352" s="84"/>
      <c r="F352" s="70"/>
      <c r="G352" s="70"/>
      <c r="H352" s="70"/>
      <c r="I352" s="70"/>
      <c r="J352" s="70"/>
      <c r="K352" s="70"/>
      <c r="L352" s="70"/>
      <c r="M352" s="70"/>
      <c r="N352" s="70"/>
      <c r="O352" s="70"/>
      <c r="P352" s="70"/>
      <c r="Q352" s="70"/>
      <c r="R352" s="70"/>
      <c r="S352" s="70"/>
      <c r="T352" s="70"/>
      <c r="U352" s="70"/>
      <c r="V352" s="70"/>
      <c r="W352" s="70"/>
      <c r="X352" s="70"/>
      <c r="Y352" s="70"/>
      <c r="Z352" s="70"/>
      <c r="AA352" s="70"/>
      <c r="AB352" s="70"/>
      <c r="AC352" s="70"/>
      <c r="AD352" s="70"/>
      <c r="AE352" s="70"/>
      <c r="AF352" s="70"/>
      <c r="AG352" s="70"/>
      <c r="AH352" s="70"/>
      <c r="AI352" s="70"/>
      <c r="AJ352" s="70"/>
      <c r="AK352" s="70"/>
      <c r="AL352" s="70"/>
      <c r="AM352" s="70"/>
      <c r="AN352" s="70"/>
      <c r="AO352" s="70"/>
      <c r="AP352" s="70"/>
      <c r="AQ352" s="70"/>
      <c r="AR352" s="70"/>
      <c r="AS352" s="70"/>
      <c r="AT352" s="70"/>
      <c r="AU352" s="70"/>
      <c r="AV352" s="70"/>
      <c r="AW352" s="70"/>
      <c r="AX352" s="70"/>
      <c r="AY352" s="70"/>
      <c r="AZ352" s="70"/>
      <c r="BA352" s="70"/>
      <c r="BB352" s="70"/>
      <c r="BC352" s="70"/>
      <c r="BD352" s="70"/>
      <c r="BE352" s="70"/>
      <c r="BF352" s="70"/>
      <c r="BG352" s="70"/>
      <c r="BH352" s="70"/>
      <c r="BI352" s="70"/>
      <c r="BJ352" s="70"/>
      <c r="BK352" s="70"/>
      <c r="BL352" s="70"/>
      <c r="BM352" s="70"/>
      <c r="BN352" s="70"/>
      <c r="BO352" s="70"/>
      <c r="BP352" s="70"/>
      <c r="BQ352" s="70"/>
      <c r="BR352" s="70"/>
      <c r="BS352" s="70"/>
      <c r="BT352" s="70"/>
      <c r="BU352" s="70"/>
      <c r="BV352" s="70"/>
      <c r="BW352" s="70"/>
      <c r="BX352" s="70"/>
      <c r="BY352" s="70"/>
      <c r="BZ352" s="70"/>
      <c r="CA352" s="70"/>
    </row>
    <row r="353" spans="2:79" s="67" customFormat="1">
      <c r="B353" s="85"/>
      <c r="C353" s="86"/>
      <c r="D353" s="83"/>
      <c r="E353" s="84"/>
      <c r="F353" s="70"/>
      <c r="G353" s="70"/>
      <c r="H353" s="70"/>
      <c r="I353" s="70"/>
      <c r="J353" s="70"/>
      <c r="K353" s="70"/>
      <c r="L353" s="70"/>
      <c r="M353" s="70"/>
      <c r="N353" s="70"/>
      <c r="O353" s="70"/>
      <c r="P353" s="70"/>
      <c r="Q353" s="70"/>
      <c r="R353" s="70"/>
      <c r="S353" s="70"/>
      <c r="T353" s="70"/>
      <c r="U353" s="70"/>
      <c r="V353" s="70"/>
      <c r="W353" s="70"/>
      <c r="X353" s="70"/>
      <c r="Y353" s="70"/>
      <c r="Z353" s="70"/>
      <c r="AA353" s="70"/>
      <c r="AB353" s="70"/>
      <c r="AC353" s="70"/>
      <c r="AD353" s="70"/>
      <c r="AE353" s="70"/>
      <c r="AF353" s="70"/>
      <c r="AG353" s="70"/>
      <c r="AH353" s="70"/>
      <c r="AI353" s="70"/>
      <c r="AJ353" s="70"/>
      <c r="AK353" s="70"/>
      <c r="AL353" s="70"/>
      <c r="AM353" s="70"/>
      <c r="AN353" s="70"/>
      <c r="AO353" s="70"/>
      <c r="AP353" s="70"/>
      <c r="AQ353" s="70"/>
      <c r="AR353" s="70"/>
      <c r="AS353" s="70"/>
      <c r="AT353" s="70"/>
      <c r="AU353" s="70"/>
      <c r="AV353" s="70"/>
      <c r="AW353" s="70"/>
      <c r="AX353" s="70"/>
      <c r="AY353" s="70"/>
      <c r="AZ353" s="70"/>
      <c r="BA353" s="70"/>
      <c r="BB353" s="70"/>
      <c r="BC353" s="70"/>
      <c r="BD353" s="70"/>
      <c r="BE353" s="70"/>
      <c r="BF353" s="70"/>
      <c r="BG353" s="70"/>
      <c r="BH353" s="70"/>
      <c r="BI353" s="70"/>
      <c r="BJ353" s="70"/>
      <c r="BK353" s="70"/>
      <c r="BL353" s="70"/>
      <c r="BM353" s="70"/>
      <c r="BN353" s="70"/>
      <c r="BO353" s="70"/>
      <c r="BP353" s="70"/>
      <c r="BQ353" s="70"/>
      <c r="BR353" s="70"/>
      <c r="BS353" s="70"/>
      <c r="BT353" s="70"/>
      <c r="BU353" s="70"/>
      <c r="BV353" s="70"/>
      <c r="BW353" s="70"/>
      <c r="BX353" s="70"/>
      <c r="BY353" s="70"/>
      <c r="BZ353" s="70"/>
      <c r="CA353" s="70"/>
    </row>
    <row r="354" spans="2:79" s="67" customFormat="1">
      <c r="B354" s="85"/>
      <c r="C354" s="86"/>
      <c r="D354" s="83"/>
      <c r="E354" s="84"/>
      <c r="F354" s="70"/>
      <c r="G354" s="70"/>
      <c r="H354" s="70"/>
      <c r="I354" s="70"/>
      <c r="J354" s="70"/>
      <c r="K354" s="70"/>
      <c r="L354" s="70"/>
      <c r="M354" s="70"/>
      <c r="N354" s="70"/>
      <c r="O354" s="70"/>
      <c r="P354" s="70"/>
      <c r="Q354" s="70"/>
      <c r="R354" s="70"/>
      <c r="S354" s="70"/>
      <c r="T354" s="70"/>
      <c r="U354" s="70"/>
      <c r="V354" s="70"/>
      <c r="W354" s="70"/>
      <c r="X354" s="70"/>
      <c r="Y354" s="70"/>
      <c r="Z354" s="70"/>
      <c r="AA354" s="70"/>
      <c r="AB354" s="70"/>
      <c r="AC354" s="70"/>
      <c r="AD354" s="70"/>
      <c r="AE354" s="70"/>
      <c r="AF354" s="70"/>
      <c r="AG354" s="70"/>
      <c r="AH354" s="70"/>
      <c r="AI354" s="70"/>
      <c r="AJ354" s="70"/>
      <c r="AK354" s="70"/>
      <c r="AL354" s="70"/>
      <c r="AM354" s="70"/>
      <c r="AN354" s="70"/>
      <c r="AO354" s="70"/>
      <c r="AP354" s="70"/>
      <c r="AQ354" s="70"/>
      <c r="AR354" s="70"/>
      <c r="AS354" s="70"/>
      <c r="AT354" s="70"/>
      <c r="AU354" s="70"/>
      <c r="AV354" s="70"/>
      <c r="AW354" s="70"/>
      <c r="AX354" s="70"/>
      <c r="AY354" s="70"/>
      <c r="AZ354" s="70"/>
      <c r="BA354" s="70"/>
      <c r="BB354" s="70"/>
      <c r="BC354" s="70"/>
      <c r="BD354" s="70"/>
      <c r="BE354" s="70"/>
      <c r="BF354" s="70"/>
      <c r="BG354" s="70"/>
      <c r="BH354" s="70"/>
      <c r="BI354" s="70"/>
      <c r="BJ354" s="70"/>
      <c r="BK354" s="70"/>
      <c r="BL354" s="70"/>
      <c r="BM354" s="70"/>
      <c r="BN354" s="70"/>
      <c r="BO354" s="70"/>
      <c r="BP354" s="70"/>
      <c r="BQ354" s="70"/>
      <c r="BR354" s="70"/>
      <c r="BS354" s="70"/>
      <c r="BT354" s="70"/>
      <c r="BU354" s="70"/>
      <c r="BV354" s="70"/>
      <c r="BW354" s="70"/>
      <c r="BX354" s="70"/>
      <c r="BY354" s="70"/>
      <c r="BZ354" s="70"/>
      <c r="CA354" s="70"/>
    </row>
    <row r="355" spans="2:79" s="67" customFormat="1">
      <c r="B355" s="85"/>
      <c r="C355" s="86"/>
      <c r="D355" s="83"/>
      <c r="E355" s="84"/>
      <c r="F355" s="70"/>
      <c r="G355" s="70"/>
      <c r="H355" s="70"/>
      <c r="I355" s="70"/>
      <c r="J355" s="70"/>
      <c r="K355" s="70"/>
      <c r="L355" s="70"/>
      <c r="M355" s="70"/>
      <c r="N355" s="70"/>
      <c r="O355" s="70"/>
      <c r="P355" s="70"/>
      <c r="Q355" s="70"/>
      <c r="R355" s="70"/>
      <c r="S355" s="70"/>
      <c r="T355" s="70"/>
      <c r="U355" s="70"/>
      <c r="V355" s="70"/>
      <c r="W355" s="70"/>
      <c r="X355" s="70"/>
      <c r="Y355" s="70"/>
      <c r="Z355" s="70"/>
      <c r="AA355" s="70"/>
      <c r="AB355" s="70"/>
      <c r="AC355" s="70"/>
      <c r="AD355" s="70"/>
      <c r="AE355" s="70"/>
      <c r="AF355" s="70"/>
      <c r="AG355" s="70"/>
      <c r="AH355" s="70"/>
      <c r="AI355" s="70"/>
      <c r="AJ355" s="70"/>
      <c r="AK355" s="70"/>
      <c r="AL355" s="70"/>
      <c r="AM355" s="70"/>
      <c r="AN355" s="70"/>
      <c r="AO355" s="70"/>
      <c r="AP355" s="70"/>
      <c r="AQ355" s="70"/>
      <c r="AR355" s="70"/>
      <c r="AS355" s="70"/>
      <c r="AT355" s="70"/>
      <c r="AU355" s="70"/>
      <c r="AV355" s="70"/>
      <c r="AW355" s="70"/>
      <c r="AX355" s="70"/>
      <c r="AY355" s="70"/>
      <c r="AZ355" s="70"/>
      <c r="BA355" s="70"/>
      <c r="BB355" s="70"/>
      <c r="BC355" s="70"/>
      <c r="BD355" s="70"/>
      <c r="BE355" s="70"/>
      <c r="BF355" s="70"/>
      <c r="BG355" s="70"/>
      <c r="BH355" s="70"/>
      <c r="BI355" s="70"/>
      <c r="BJ355" s="70"/>
      <c r="BK355" s="70"/>
      <c r="BL355" s="70"/>
      <c r="BM355" s="70"/>
      <c r="BN355" s="70"/>
      <c r="BO355" s="70"/>
      <c r="BP355" s="70"/>
      <c r="BQ355" s="70"/>
      <c r="BR355" s="70"/>
      <c r="BS355" s="70"/>
      <c r="BT355" s="70"/>
      <c r="BU355" s="70"/>
      <c r="BV355" s="70"/>
      <c r="BW355" s="70"/>
      <c r="BX355" s="70"/>
      <c r="BY355" s="70"/>
      <c r="BZ355" s="70"/>
      <c r="CA355" s="70"/>
    </row>
    <row r="356" spans="2:79" s="67" customFormat="1">
      <c r="B356" s="85"/>
      <c r="C356" s="86"/>
      <c r="D356" s="83"/>
      <c r="E356" s="84"/>
      <c r="F356" s="70"/>
      <c r="G356" s="70"/>
      <c r="H356" s="70"/>
      <c r="I356" s="70"/>
      <c r="J356" s="70"/>
      <c r="K356" s="70"/>
      <c r="L356" s="70"/>
      <c r="M356" s="70"/>
      <c r="N356" s="70"/>
      <c r="O356" s="70"/>
      <c r="P356" s="70"/>
      <c r="Q356" s="70"/>
      <c r="R356" s="70"/>
      <c r="S356" s="70"/>
      <c r="T356" s="70"/>
      <c r="U356" s="70"/>
      <c r="V356" s="70"/>
      <c r="W356" s="70"/>
      <c r="X356" s="70"/>
      <c r="Y356" s="70"/>
      <c r="Z356" s="70"/>
      <c r="AA356" s="70"/>
      <c r="AB356" s="70"/>
      <c r="AC356" s="70"/>
      <c r="AD356" s="70"/>
      <c r="AE356" s="70"/>
      <c r="AF356" s="70"/>
      <c r="AG356" s="70"/>
      <c r="AH356" s="70"/>
      <c r="AI356" s="70"/>
      <c r="AJ356" s="70"/>
      <c r="AK356" s="70"/>
      <c r="AL356" s="70"/>
      <c r="AM356" s="70"/>
      <c r="AN356" s="70"/>
      <c r="AO356" s="70"/>
      <c r="AP356" s="70"/>
      <c r="AQ356" s="70"/>
      <c r="AR356" s="70"/>
      <c r="AS356" s="70"/>
      <c r="AT356" s="70"/>
      <c r="AU356" s="70"/>
      <c r="AV356" s="70"/>
      <c r="AW356" s="70"/>
      <c r="AX356" s="70"/>
      <c r="AY356" s="70"/>
      <c r="AZ356" s="70"/>
      <c r="BA356" s="70"/>
      <c r="BB356" s="70"/>
      <c r="BC356" s="70"/>
      <c r="BD356" s="70"/>
      <c r="BE356" s="70"/>
      <c r="BF356" s="70"/>
      <c r="BG356" s="70"/>
      <c r="BH356" s="70"/>
      <c r="BI356" s="70"/>
      <c r="BJ356" s="70"/>
      <c r="BK356" s="70"/>
      <c r="BL356" s="70"/>
      <c r="BM356" s="70"/>
      <c r="BN356" s="70"/>
      <c r="BO356" s="70"/>
      <c r="BP356" s="70"/>
      <c r="BQ356" s="70"/>
      <c r="BR356" s="70"/>
      <c r="BS356" s="70"/>
      <c r="BT356" s="70"/>
      <c r="BU356" s="70"/>
      <c r="BV356" s="70"/>
      <c r="BW356" s="70"/>
      <c r="BX356" s="70"/>
      <c r="BY356" s="70"/>
      <c r="BZ356" s="70"/>
      <c r="CA356" s="70"/>
    </row>
    <row r="357" spans="2:79" s="67" customFormat="1">
      <c r="B357" s="85"/>
      <c r="C357" s="86"/>
      <c r="D357" s="83"/>
      <c r="E357" s="84"/>
      <c r="F357" s="70"/>
      <c r="G357" s="70"/>
      <c r="H357" s="70"/>
      <c r="I357" s="70"/>
      <c r="J357" s="70"/>
      <c r="K357" s="70"/>
      <c r="L357" s="70"/>
      <c r="M357" s="70"/>
      <c r="N357" s="70"/>
      <c r="O357" s="70"/>
      <c r="P357" s="70"/>
      <c r="Q357" s="70"/>
      <c r="R357" s="70"/>
      <c r="S357" s="70"/>
      <c r="T357" s="70"/>
      <c r="U357" s="70"/>
      <c r="V357" s="70"/>
      <c r="W357" s="70"/>
      <c r="X357" s="70"/>
      <c r="Y357" s="70"/>
      <c r="Z357" s="70"/>
      <c r="AA357" s="70"/>
      <c r="AB357" s="70"/>
      <c r="AC357" s="70"/>
      <c r="AD357" s="70"/>
      <c r="AE357" s="70"/>
      <c r="AF357" s="70"/>
      <c r="AG357" s="70"/>
      <c r="AH357" s="70"/>
      <c r="AI357" s="70"/>
      <c r="AJ357" s="70"/>
      <c r="AK357" s="70"/>
      <c r="AL357" s="70"/>
      <c r="AM357" s="70"/>
      <c r="AN357" s="70"/>
      <c r="AO357" s="70"/>
      <c r="AP357" s="70"/>
      <c r="AQ357" s="70"/>
      <c r="AR357" s="70"/>
      <c r="AS357" s="70"/>
      <c r="AT357" s="70"/>
      <c r="AU357" s="70"/>
      <c r="AV357" s="70"/>
      <c r="AW357" s="70"/>
      <c r="AX357" s="70"/>
      <c r="AY357" s="70"/>
      <c r="AZ357" s="70"/>
      <c r="BA357" s="70"/>
      <c r="BB357" s="70"/>
      <c r="BC357" s="70"/>
      <c r="BD357" s="70"/>
      <c r="BE357" s="70"/>
      <c r="BF357" s="70"/>
      <c r="BG357" s="70"/>
      <c r="BH357" s="70"/>
      <c r="BI357" s="70"/>
      <c r="BJ357" s="70"/>
      <c r="BK357" s="70"/>
      <c r="BL357" s="70"/>
      <c r="BM357" s="70"/>
      <c r="BN357" s="70"/>
      <c r="BO357" s="70"/>
      <c r="BP357" s="70"/>
      <c r="BQ357" s="70"/>
      <c r="BR357" s="70"/>
      <c r="BS357" s="70"/>
      <c r="BT357" s="70"/>
      <c r="BU357" s="70"/>
      <c r="BV357" s="70"/>
      <c r="BW357" s="70"/>
      <c r="BX357" s="70"/>
      <c r="BY357" s="70"/>
      <c r="BZ357" s="70"/>
      <c r="CA357" s="70"/>
    </row>
    <row r="358" spans="2:79" s="67" customFormat="1">
      <c r="B358" s="85"/>
      <c r="C358" s="86"/>
      <c r="D358" s="83"/>
      <c r="E358" s="84"/>
      <c r="F358" s="70"/>
      <c r="G358" s="70"/>
      <c r="H358" s="70"/>
      <c r="I358" s="70"/>
      <c r="J358" s="70"/>
      <c r="K358" s="70"/>
      <c r="L358" s="70"/>
      <c r="M358" s="70"/>
      <c r="N358" s="70"/>
      <c r="O358" s="70"/>
      <c r="P358" s="70"/>
      <c r="Q358" s="70"/>
      <c r="R358" s="70"/>
      <c r="S358" s="70"/>
      <c r="T358" s="70"/>
      <c r="U358" s="70"/>
      <c r="V358" s="70"/>
      <c r="W358" s="70"/>
      <c r="X358" s="70"/>
      <c r="Y358" s="70"/>
      <c r="Z358" s="70"/>
      <c r="AA358" s="70"/>
      <c r="AB358" s="70"/>
      <c r="AC358" s="70"/>
      <c r="AD358" s="70"/>
      <c r="AE358" s="70"/>
      <c r="AF358" s="70"/>
      <c r="AG358" s="70"/>
      <c r="AH358" s="70"/>
      <c r="AI358" s="70"/>
      <c r="AJ358" s="70"/>
      <c r="AK358" s="70"/>
      <c r="AL358" s="70"/>
      <c r="AM358" s="70"/>
      <c r="AN358" s="70"/>
      <c r="AO358" s="70"/>
      <c r="AP358" s="70"/>
      <c r="AQ358" s="70"/>
      <c r="AR358" s="70"/>
      <c r="AS358" s="70"/>
      <c r="AT358" s="70"/>
      <c r="AU358" s="70"/>
      <c r="AV358" s="70"/>
      <c r="AW358" s="70"/>
      <c r="AX358" s="70"/>
      <c r="AY358" s="70"/>
      <c r="AZ358" s="70"/>
      <c r="BA358" s="70"/>
      <c r="BB358" s="70"/>
      <c r="BC358" s="70"/>
      <c r="BD358" s="70"/>
      <c r="BE358" s="70"/>
      <c r="BF358" s="70"/>
      <c r="BG358" s="70"/>
      <c r="BH358" s="70"/>
      <c r="BI358" s="70"/>
      <c r="BJ358" s="70"/>
      <c r="BK358" s="70"/>
      <c r="BL358" s="70"/>
      <c r="BM358" s="70"/>
      <c r="BN358" s="70"/>
      <c r="BO358" s="70"/>
      <c r="BP358" s="70"/>
      <c r="BQ358" s="70"/>
      <c r="BR358" s="70"/>
      <c r="BS358" s="70"/>
      <c r="BT358" s="70"/>
      <c r="BU358" s="70"/>
      <c r="BV358" s="70"/>
      <c r="BW358" s="70"/>
      <c r="BX358" s="70"/>
      <c r="BY358" s="70"/>
      <c r="BZ358" s="70"/>
      <c r="CA358" s="70"/>
    </row>
    <row r="359" spans="2:79" s="67" customFormat="1">
      <c r="B359" s="85"/>
      <c r="C359" s="86"/>
      <c r="D359" s="83"/>
      <c r="E359" s="84"/>
      <c r="F359" s="70"/>
      <c r="G359" s="70"/>
      <c r="H359" s="70"/>
      <c r="I359" s="70"/>
      <c r="J359" s="70"/>
      <c r="K359" s="70"/>
      <c r="L359" s="70"/>
      <c r="M359" s="70"/>
      <c r="N359" s="70"/>
      <c r="O359" s="70"/>
      <c r="P359" s="70"/>
      <c r="Q359" s="70"/>
      <c r="R359" s="70"/>
      <c r="S359" s="70"/>
      <c r="T359" s="70"/>
      <c r="U359" s="70"/>
      <c r="V359" s="70"/>
      <c r="W359" s="70"/>
      <c r="X359" s="70"/>
      <c r="Y359" s="70"/>
      <c r="Z359" s="70"/>
      <c r="AA359" s="70"/>
      <c r="AB359" s="70"/>
      <c r="AC359" s="70"/>
      <c r="AD359" s="70"/>
      <c r="AE359" s="70"/>
      <c r="AF359" s="70"/>
      <c r="AG359" s="70"/>
      <c r="AH359" s="70"/>
      <c r="AI359" s="70"/>
      <c r="AJ359" s="70"/>
      <c r="AK359" s="70"/>
      <c r="AL359" s="70"/>
      <c r="AM359" s="70"/>
      <c r="AN359" s="70"/>
      <c r="AO359" s="70"/>
      <c r="AP359" s="70"/>
      <c r="AQ359" s="70"/>
      <c r="AR359" s="70"/>
      <c r="AS359" s="70"/>
      <c r="AT359" s="70"/>
      <c r="AU359" s="70"/>
      <c r="AV359" s="70"/>
      <c r="AW359" s="70"/>
      <c r="AX359" s="70"/>
      <c r="AY359" s="70"/>
      <c r="AZ359" s="70"/>
      <c r="BA359" s="70"/>
      <c r="BB359" s="70"/>
      <c r="BC359" s="70"/>
      <c r="BD359" s="70"/>
      <c r="BE359" s="70"/>
      <c r="BF359" s="70"/>
      <c r="BG359" s="70"/>
      <c r="BH359" s="70"/>
      <c r="BI359" s="70"/>
      <c r="BJ359" s="70"/>
      <c r="BK359" s="70"/>
      <c r="BL359" s="70"/>
      <c r="BM359" s="70"/>
      <c r="BN359" s="70"/>
      <c r="BO359" s="70"/>
      <c r="BP359" s="70"/>
      <c r="BQ359" s="70"/>
      <c r="BR359" s="70"/>
      <c r="BS359" s="70"/>
      <c r="BT359" s="70"/>
      <c r="BU359" s="70"/>
      <c r="BV359" s="70"/>
      <c r="BW359" s="70"/>
      <c r="BX359" s="70"/>
      <c r="BY359" s="70"/>
      <c r="BZ359" s="70"/>
      <c r="CA359" s="70"/>
    </row>
    <row r="360" spans="2:79" s="67" customFormat="1">
      <c r="B360" s="85"/>
      <c r="C360" s="86"/>
      <c r="D360" s="83"/>
      <c r="E360" s="84"/>
      <c r="F360" s="70"/>
      <c r="G360" s="70"/>
      <c r="H360" s="70"/>
      <c r="I360" s="70"/>
      <c r="J360" s="70"/>
      <c r="K360" s="70"/>
      <c r="L360" s="70"/>
      <c r="M360" s="70"/>
      <c r="N360" s="70"/>
      <c r="O360" s="70"/>
      <c r="P360" s="70"/>
      <c r="Q360" s="70"/>
      <c r="R360" s="70"/>
      <c r="S360" s="70"/>
      <c r="T360" s="70"/>
      <c r="U360" s="70"/>
      <c r="V360" s="70"/>
      <c r="W360" s="70"/>
      <c r="X360" s="70"/>
      <c r="Y360" s="70"/>
      <c r="Z360" s="70"/>
      <c r="AA360" s="70"/>
      <c r="AB360" s="70"/>
      <c r="AC360" s="70"/>
      <c r="AD360" s="70"/>
      <c r="AE360" s="70"/>
      <c r="AF360" s="70"/>
      <c r="AG360" s="70"/>
      <c r="AH360" s="70"/>
      <c r="AI360" s="70"/>
      <c r="AJ360" s="70"/>
      <c r="AK360" s="70"/>
      <c r="AL360" s="70"/>
      <c r="AM360" s="70"/>
      <c r="AN360" s="70"/>
      <c r="AO360" s="70"/>
      <c r="AP360" s="70"/>
      <c r="AQ360" s="70"/>
      <c r="AR360" s="70"/>
      <c r="AS360" s="70"/>
      <c r="AT360" s="70"/>
      <c r="AU360" s="70"/>
      <c r="AV360" s="70"/>
      <c r="AW360" s="70"/>
      <c r="AX360" s="70"/>
      <c r="AY360" s="70"/>
      <c r="AZ360" s="70"/>
      <c r="BA360" s="70"/>
      <c r="BB360" s="70"/>
      <c r="BC360" s="70"/>
      <c r="BD360" s="70"/>
      <c r="BE360" s="70"/>
      <c r="BF360" s="70"/>
      <c r="BG360" s="70"/>
      <c r="BH360" s="70"/>
      <c r="BI360" s="70"/>
      <c r="BJ360" s="70"/>
      <c r="BK360" s="70"/>
      <c r="BL360" s="70"/>
      <c r="BM360" s="70"/>
      <c r="BN360" s="70"/>
      <c r="BO360" s="70"/>
      <c r="BP360" s="70"/>
      <c r="BQ360" s="70"/>
      <c r="BR360" s="70"/>
      <c r="BS360" s="70"/>
      <c r="BT360" s="70"/>
      <c r="BU360" s="70"/>
      <c r="BV360" s="70"/>
      <c r="BW360" s="70"/>
      <c r="BX360" s="70"/>
      <c r="BY360" s="70"/>
      <c r="BZ360" s="70"/>
      <c r="CA360" s="70"/>
    </row>
    <row r="361" spans="2:79" s="67" customFormat="1">
      <c r="B361" s="85"/>
      <c r="C361" s="86"/>
      <c r="D361" s="83"/>
      <c r="E361" s="84"/>
      <c r="F361" s="70"/>
      <c r="G361" s="70"/>
      <c r="H361" s="70"/>
      <c r="I361" s="70"/>
      <c r="J361" s="70"/>
      <c r="K361" s="70"/>
      <c r="L361" s="70"/>
      <c r="M361" s="70"/>
      <c r="N361" s="70"/>
      <c r="O361" s="70"/>
      <c r="P361" s="70"/>
      <c r="Q361" s="70"/>
      <c r="R361" s="70"/>
      <c r="S361" s="70"/>
      <c r="T361" s="70"/>
      <c r="U361" s="70"/>
      <c r="V361" s="70"/>
      <c r="W361" s="70"/>
      <c r="X361" s="70"/>
      <c r="Y361" s="70"/>
      <c r="Z361" s="70"/>
      <c r="AA361" s="70"/>
      <c r="AB361" s="70"/>
      <c r="AC361" s="70"/>
      <c r="AD361" s="70"/>
      <c r="AE361" s="70"/>
      <c r="AF361" s="70"/>
      <c r="AG361" s="70"/>
      <c r="AH361" s="70"/>
      <c r="AI361" s="70"/>
      <c r="AJ361" s="70"/>
      <c r="AK361" s="70"/>
      <c r="AL361" s="70"/>
      <c r="AM361" s="70"/>
      <c r="AN361" s="70"/>
      <c r="AO361" s="70"/>
      <c r="AP361" s="70"/>
      <c r="AQ361" s="70"/>
      <c r="AR361" s="70"/>
      <c r="AS361" s="70"/>
      <c r="AT361" s="70"/>
      <c r="AU361" s="70"/>
      <c r="AV361" s="70"/>
      <c r="AW361" s="70"/>
      <c r="AX361" s="70"/>
      <c r="AY361" s="70"/>
      <c r="AZ361" s="70"/>
      <c r="BA361" s="70"/>
      <c r="BB361" s="70"/>
      <c r="BC361" s="70"/>
      <c r="BD361" s="70"/>
      <c r="BE361" s="70"/>
      <c r="BF361" s="70"/>
      <c r="BG361" s="70"/>
      <c r="BH361" s="70"/>
      <c r="BI361" s="70"/>
      <c r="BJ361" s="70"/>
      <c r="BK361" s="70"/>
      <c r="BL361" s="70"/>
      <c r="BM361" s="70"/>
      <c r="BN361" s="70"/>
      <c r="BO361" s="70"/>
      <c r="BP361" s="70"/>
      <c r="BQ361" s="70"/>
      <c r="BR361" s="70"/>
      <c r="BS361" s="70"/>
      <c r="BT361" s="70"/>
      <c r="BU361" s="70"/>
      <c r="BV361" s="70"/>
      <c r="BW361" s="70"/>
      <c r="BX361" s="70"/>
      <c r="BY361" s="70"/>
      <c r="BZ361" s="70"/>
      <c r="CA361" s="70"/>
    </row>
    <row r="362" spans="2:79" s="67" customFormat="1">
      <c r="B362" s="85"/>
      <c r="C362" s="86"/>
      <c r="D362" s="83"/>
      <c r="E362" s="84"/>
      <c r="F362" s="70"/>
      <c r="G362" s="70"/>
      <c r="H362" s="70"/>
      <c r="I362" s="70"/>
      <c r="J362" s="70"/>
      <c r="K362" s="70"/>
      <c r="L362" s="70"/>
      <c r="M362" s="70"/>
      <c r="N362" s="70"/>
      <c r="O362" s="70"/>
      <c r="P362" s="70"/>
      <c r="Q362" s="70"/>
      <c r="R362" s="70"/>
      <c r="S362" s="70"/>
      <c r="T362" s="70"/>
      <c r="U362" s="70"/>
      <c r="V362" s="70"/>
      <c r="W362" s="70"/>
      <c r="X362" s="70"/>
      <c r="Y362" s="70"/>
      <c r="Z362" s="70"/>
      <c r="AA362" s="70"/>
      <c r="AB362" s="70"/>
      <c r="AC362" s="70"/>
      <c r="AD362" s="70"/>
      <c r="AE362" s="70"/>
      <c r="AF362" s="70"/>
      <c r="AG362" s="70"/>
      <c r="AH362" s="70"/>
      <c r="AI362" s="70"/>
      <c r="AJ362" s="70"/>
      <c r="AK362" s="70"/>
      <c r="AL362" s="70"/>
      <c r="AM362" s="70"/>
      <c r="AN362" s="70"/>
      <c r="AO362" s="70"/>
      <c r="AP362" s="70"/>
      <c r="AQ362" s="70"/>
      <c r="AR362" s="70"/>
      <c r="AS362" s="70"/>
      <c r="AT362" s="70"/>
      <c r="AU362" s="70"/>
      <c r="AV362" s="70"/>
      <c r="AW362" s="70"/>
      <c r="AX362" s="70"/>
      <c r="AY362" s="70"/>
      <c r="AZ362" s="70"/>
      <c r="BA362" s="70"/>
      <c r="BB362" s="70"/>
      <c r="BC362" s="70"/>
      <c r="BD362" s="70"/>
      <c r="BE362" s="70"/>
      <c r="BF362" s="70"/>
      <c r="BG362" s="70"/>
      <c r="BH362" s="70"/>
      <c r="BI362" s="70"/>
      <c r="BJ362" s="70"/>
      <c r="BK362" s="70"/>
      <c r="BL362" s="70"/>
      <c r="BM362" s="70"/>
      <c r="BN362" s="70"/>
      <c r="BO362" s="70"/>
      <c r="BP362" s="70"/>
      <c r="BQ362" s="70"/>
      <c r="BR362" s="70"/>
      <c r="BS362" s="70"/>
      <c r="BT362" s="70"/>
      <c r="BU362" s="70"/>
      <c r="BV362" s="70"/>
      <c r="BW362" s="70"/>
      <c r="BX362" s="70"/>
      <c r="BY362" s="70"/>
      <c r="BZ362" s="70"/>
      <c r="CA362" s="70"/>
    </row>
    <row r="363" spans="2:79" s="67" customFormat="1">
      <c r="B363" s="85"/>
      <c r="C363" s="86"/>
      <c r="D363" s="83"/>
      <c r="E363" s="84"/>
      <c r="F363" s="70"/>
      <c r="G363" s="70"/>
      <c r="H363" s="70"/>
      <c r="I363" s="70"/>
      <c r="J363" s="70"/>
      <c r="K363" s="70"/>
      <c r="L363" s="70"/>
      <c r="M363" s="70"/>
      <c r="N363" s="70"/>
      <c r="O363" s="70"/>
      <c r="P363" s="70"/>
      <c r="Q363" s="70"/>
      <c r="R363" s="70"/>
      <c r="S363" s="70"/>
      <c r="T363" s="70"/>
      <c r="U363" s="70"/>
      <c r="V363" s="70"/>
      <c r="W363" s="70"/>
      <c r="X363" s="70"/>
      <c r="Y363" s="70"/>
      <c r="Z363" s="70"/>
      <c r="AA363" s="70"/>
      <c r="AB363" s="70"/>
      <c r="AC363" s="70"/>
      <c r="AD363" s="70"/>
      <c r="AE363" s="70"/>
      <c r="AF363" s="70"/>
      <c r="AG363" s="70"/>
      <c r="AH363" s="70"/>
      <c r="AI363" s="70"/>
      <c r="AJ363" s="70"/>
      <c r="AK363" s="70"/>
      <c r="AL363" s="70"/>
      <c r="AM363" s="70"/>
      <c r="AN363" s="70"/>
      <c r="AO363" s="70"/>
      <c r="AP363" s="70"/>
      <c r="AQ363" s="70"/>
      <c r="AR363" s="70"/>
      <c r="AS363" s="70"/>
      <c r="AT363" s="70"/>
      <c r="AU363" s="70"/>
      <c r="AV363" s="70"/>
      <c r="AW363" s="70"/>
      <c r="AX363" s="70"/>
      <c r="AY363" s="70"/>
      <c r="AZ363" s="70"/>
      <c r="BA363" s="70"/>
      <c r="BB363" s="70"/>
      <c r="BC363" s="70"/>
      <c r="BD363" s="70"/>
      <c r="BE363" s="70"/>
      <c r="BF363" s="70"/>
      <c r="BG363" s="70"/>
      <c r="BH363" s="70"/>
      <c r="BI363" s="70"/>
      <c r="BJ363" s="70"/>
      <c r="BK363" s="70"/>
      <c r="BL363" s="70"/>
      <c r="BM363" s="70"/>
      <c r="BN363" s="70"/>
      <c r="BO363" s="70"/>
      <c r="BP363" s="70"/>
      <c r="BQ363" s="70"/>
      <c r="BR363" s="70"/>
      <c r="BS363" s="70"/>
      <c r="BT363" s="70"/>
      <c r="BU363" s="70"/>
      <c r="BV363" s="70"/>
      <c r="BW363" s="70"/>
      <c r="BX363" s="70"/>
      <c r="BY363" s="70"/>
      <c r="BZ363" s="70"/>
      <c r="CA363" s="70"/>
    </row>
    <row r="364" spans="2:79" s="67" customFormat="1">
      <c r="B364" s="85"/>
      <c r="C364" s="86"/>
      <c r="D364" s="83"/>
      <c r="E364" s="84"/>
      <c r="F364" s="70"/>
      <c r="G364" s="70"/>
      <c r="H364" s="70"/>
      <c r="I364" s="70"/>
      <c r="J364" s="70"/>
      <c r="K364" s="70"/>
      <c r="L364" s="70"/>
      <c r="M364" s="70"/>
      <c r="N364" s="70"/>
      <c r="O364" s="70"/>
      <c r="P364" s="70"/>
      <c r="Q364" s="70"/>
      <c r="R364" s="70"/>
      <c r="S364" s="70"/>
      <c r="T364" s="70"/>
      <c r="U364" s="70"/>
      <c r="V364" s="70"/>
      <c r="W364" s="70"/>
      <c r="X364" s="70"/>
      <c r="Y364" s="70"/>
      <c r="Z364" s="70"/>
      <c r="AA364" s="70"/>
      <c r="AB364" s="70"/>
      <c r="AC364" s="70"/>
      <c r="AD364" s="70"/>
      <c r="AE364" s="70"/>
      <c r="AF364" s="70"/>
      <c r="AG364" s="70"/>
      <c r="AH364" s="70"/>
      <c r="AI364" s="70"/>
      <c r="AJ364" s="70"/>
      <c r="AK364" s="70"/>
      <c r="AL364" s="70"/>
      <c r="AM364" s="70"/>
      <c r="AN364" s="70"/>
      <c r="AO364" s="70"/>
      <c r="AP364" s="70"/>
      <c r="AQ364" s="70"/>
      <c r="AR364" s="70"/>
      <c r="AS364" s="70"/>
      <c r="AT364" s="70"/>
      <c r="AU364" s="70"/>
      <c r="AV364" s="70"/>
      <c r="AW364" s="70"/>
      <c r="AX364" s="70"/>
      <c r="AY364" s="70"/>
      <c r="AZ364" s="70"/>
      <c r="BA364" s="70"/>
      <c r="BB364" s="70"/>
      <c r="BC364" s="70"/>
      <c r="BD364" s="70"/>
      <c r="BE364" s="70"/>
      <c r="BF364" s="70"/>
      <c r="BG364" s="70"/>
      <c r="BH364" s="70"/>
      <c r="BI364" s="70"/>
      <c r="BJ364" s="70"/>
      <c r="BK364" s="70"/>
      <c r="BL364" s="70"/>
      <c r="BM364" s="70"/>
      <c r="BN364" s="70"/>
      <c r="BO364" s="70"/>
      <c r="BP364" s="70"/>
      <c r="BQ364" s="70"/>
      <c r="BR364" s="70"/>
      <c r="BS364" s="70"/>
      <c r="BT364" s="70"/>
      <c r="BU364" s="70"/>
      <c r="BV364" s="70"/>
      <c r="BW364" s="70"/>
      <c r="BX364" s="70"/>
      <c r="BY364" s="70"/>
      <c r="BZ364" s="70"/>
      <c r="CA364" s="70"/>
    </row>
    <row r="365" spans="2:79" s="67" customFormat="1">
      <c r="B365" s="85"/>
      <c r="C365" s="86"/>
      <c r="D365" s="83"/>
      <c r="E365" s="84"/>
      <c r="F365" s="70"/>
      <c r="G365" s="70"/>
      <c r="H365" s="70"/>
      <c r="I365" s="70"/>
      <c r="J365" s="70"/>
      <c r="K365" s="70"/>
      <c r="L365" s="70"/>
      <c r="M365" s="70"/>
      <c r="N365" s="70"/>
      <c r="O365" s="70"/>
      <c r="P365" s="70"/>
      <c r="Q365" s="70"/>
      <c r="R365" s="70"/>
      <c r="S365" s="70"/>
      <c r="T365" s="70"/>
      <c r="U365" s="70"/>
      <c r="V365" s="70"/>
      <c r="W365" s="70"/>
      <c r="X365" s="70"/>
      <c r="Y365" s="70"/>
      <c r="Z365" s="70"/>
      <c r="AA365" s="70"/>
      <c r="AB365" s="70"/>
      <c r="AC365" s="70"/>
      <c r="AD365" s="70"/>
      <c r="AE365" s="70"/>
      <c r="AF365" s="70"/>
      <c r="AG365" s="70"/>
      <c r="AH365" s="70"/>
      <c r="AI365" s="70"/>
      <c r="AJ365" s="70"/>
      <c r="AK365" s="70"/>
      <c r="AL365" s="70"/>
      <c r="AM365" s="70"/>
      <c r="AN365" s="70"/>
      <c r="AO365" s="70"/>
      <c r="AP365" s="70"/>
      <c r="AQ365" s="70"/>
      <c r="AR365" s="70"/>
      <c r="AS365" s="70"/>
      <c r="AT365" s="70"/>
      <c r="AU365" s="70"/>
      <c r="AV365" s="70"/>
      <c r="AW365" s="70"/>
      <c r="AX365" s="70"/>
      <c r="AY365" s="70"/>
      <c r="AZ365" s="70"/>
      <c r="BA365" s="70"/>
      <c r="BB365" s="70"/>
      <c r="BC365" s="70"/>
      <c r="BD365" s="70"/>
      <c r="BE365" s="70"/>
      <c r="BF365" s="70"/>
      <c r="BG365" s="70"/>
      <c r="BH365" s="70"/>
      <c r="BI365" s="70"/>
      <c r="BJ365" s="70"/>
      <c r="BK365" s="70"/>
      <c r="BL365" s="70"/>
      <c r="BM365" s="70"/>
      <c r="BN365" s="70"/>
      <c r="BO365" s="70"/>
      <c r="BP365" s="70"/>
      <c r="BQ365" s="70"/>
      <c r="BR365" s="70"/>
      <c r="BS365" s="70"/>
      <c r="BT365" s="70"/>
      <c r="BU365" s="70"/>
      <c r="BV365" s="70"/>
      <c r="BW365" s="70"/>
      <c r="BX365" s="70"/>
      <c r="BY365" s="70"/>
      <c r="BZ365" s="70"/>
      <c r="CA365" s="70"/>
    </row>
    <row r="366" spans="2:79" s="67" customFormat="1">
      <c r="B366" s="85"/>
      <c r="C366" s="86"/>
      <c r="D366" s="83"/>
      <c r="E366" s="84"/>
      <c r="F366" s="70"/>
      <c r="G366" s="70"/>
      <c r="H366" s="70"/>
      <c r="I366" s="70"/>
      <c r="J366" s="70"/>
      <c r="K366" s="70"/>
      <c r="L366" s="70"/>
      <c r="M366" s="70"/>
      <c r="N366" s="70"/>
      <c r="O366" s="70"/>
      <c r="P366" s="70"/>
      <c r="Q366" s="70"/>
      <c r="R366" s="70"/>
      <c r="S366" s="70"/>
      <c r="T366" s="70"/>
      <c r="U366" s="70"/>
      <c r="V366" s="70"/>
      <c r="W366" s="70"/>
      <c r="X366" s="70"/>
      <c r="Y366" s="70"/>
      <c r="Z366" s="70"/>
      <c r="AA366" s="70"/>
      <c r="AB366" s="70"/>
      <c r="AC366" s="70"/>
      <c r="AD366" s="70"/>
      <c r="AE366" s="70"/>
      <c r="AF366" s="70"/>
      <c r="AG366" s="70"/>
      <c r="AH366" s="70"/>
      <c r="AI366" s="70"/>
      <c r="AJ366" s="70"/>
      <c r="AK366" s="70"/>
      <c r="AL366" s="70"/>
      <c r="AM366" s="70"/>
      <c r="AN366" s="70"/>
      <c r="AO366" s="70"/>
      <c r="AP366" s="70"/>
      <c r="AQ366" s="70"/>
      <c r="AR366" s="70"/>
      <c r="AS366" s="70"/>
      <c r="AT366" s="70"/>
      <c r="AU366" s="70"/>
      <c r="AV366" s="70"/>
      <c r="AW366" s="70"/>
      <c r="AX366" s="70"/>
      <c r="AY366" s="70"/>
      <c r="AZ366" s="70"/>
      <c r="BA366" s="70"/>
      <c r="BB366" s="70"/>
      <c r="BC366" s="70"/>
      <c r="BD366" s="70"/>
      <c r="BE366" s="70"/>
      <c r="BF366" s="70"/>
      <c r="BG366" s="70"/>
      <c r="BH366" s="70"/>
      <c r="BI366" s="70"/>
      <c r="BJ366" s="70"/>
      <c r="BK366" s="70"/>
      <c r="BL366" s="70"/>
      <c r="BM366" s="70"/>
      <c r="BN366" s="70"/>
      <c r="BO366" s="70"/>
      <c r="BP366" s="70"/>
      <c r="BQ366" s="70"/>
      <c r="BR366" s="70"/>
      <c r="BS366" s="70"/>
      <c r="BT366" s="70"/>
      <c r="BU366" s="70"/>
      <c r="BV366" s="70"/>
      <c r="BW366" s="70"/>
      <c r="BX366" s="70"/>
      <c r="BY366" s="70"/>
      <c r="BZ366" s="70"/>
      <c r="CA366" s="70"/>
    </row>
    <row r="367" spans="2:79" s="67" customFormat="1">
      <c r="B367" s="85"/>
      <c r="C367" s="86"/>
      <c r="D367" s="83"/>
      <c r="E367" s="84"/>
      <c r="F367" s="70"/>
      <c r="G367" s="70"/>
      <c r="H367" s="70"/>
      <c r="I367" s="70"/>
      <c r="J367" s="70"/>
      <c r="K367" s="70"/>
      <c r="L367" s="70"/>
      <c r="M367" s="70"/>
      <c r="N367" s="70"/>
      <c r="O367" s="70"/>
      <c r="P367" s="70"/>
      <c r="Q367" s="70"/>
      <c r="R367" s="70"/>
      <c r="S367" s="70"/>
      <c r="T367" s="70"/>
      <c r="U367" s="70"/>
      <c r="V367" s="70"/>
      <c r="W367" s="70"/>
      <c r="X367" s="70"/>
      <c r="Y367" s="70"/>
      <c r="Z367" s="70"/>
      <c r="AA367" s="70"/>
      <c r="AB367" s="70"/>
      <c r="AC367" s="70"/>
      <c r="AD367" s="70"/>
      <c r="AE367" s="70"/>
      <c r="AF367" s="70"/>
      <c r="AG367" s="70"/>
      <c r="AH367" s="70"/>
      <c r="AI367" s="70"/>
      <c r="AJ367" s="70"/>
      <c r="AK367" s="70"/>
      <c r="AL367" s="70"/>
      <c r="AM367" s="70"/>
      <c r="AN367" s="70"/>
      <c r="AO367" s="70"/>
      <c r="AP367" s="70"/>
      <c r="AQ367" s="70"/>
      <c r="AR367" s="70"/>
      <c r="AS367" s="70"/>
      <c r="AT367" s="70"/>
      <c r="AU367" s="70"/>
      <c r="AV367" s="70"/>
      <c r="AW367" s="70"/>
      <c r="AX367" s="70"/>
      <c r="AY367" s="70"/>
      <c r="AZ367" s="70"/>
      <c r="BA367" s="70"/>
      <c r="BB367" s="70"/>
      <c r="BC367" s="70"/>
      <c r="BD367" s="70"/>
      <c r="BE367" s="70"/>
      <c r="BF367" s="70"/>
      <c r="BG367" s="70"/>
      <c r="BH367" s="70"/>
      <c r="BI367" s="70"/>
      <c r="BJ367" s="70"/>
      <c r="BK367" s="70"/>
      <c r="BL367" s="70"/>
      <c r="BM367" s="70"/>
      <c r="BN367" s="70"/>
      <c r="BO367" s="70"/>
      <c r="BP367" s="70"/>
      <c r="BQ367" s="70"/>
      <c r="BR367" s="70"/>
      <c r="BS367" s="70"/>
      <c r="BT367" s="70"/>
      <c r="BU367" s="70"/>
      <c r="BV367" s="70"/>
      <c r="BW367" s="70"/>
      <c r="BX367" s="70"/>
      <c r="BY367" s="70"/>
      <c r="BZ367" s="70"/>
      <c r="CA367" s="70"/>
    </row>
    <row r="368" spans="2:79" s="67" customFormat="1">
      <c r="B368" s="85"/>
      <c r="C368" s="86"/>
      <c r="D368" s="83"/>
      <c r="E368" s="84"/>
      <c r="F368" s="70"/>
      <c r="G368" s="70"/>
      <c r="H368" s="70"/>
      <c r="I368" s="70"/>
      <c r="J368" s="70"/>
      <c r="K368" s="70"/>
      <c r="L368" s="70"/>
      <c r="M368" s="70"/>
      <c r="N368" s="70"/>
      <c r="O368" s="70"/>
      <c r="P368" s="70"/>
      <c r="Q368" s="70"/>
      <c r="R368" s="70"/>
      <c r="S368" s="70"/>
      <c r="T368" s="70"/>
      <c r="U368" s="70"/>
      <c r="V368" s="70"/>
      <c r="W368" s="70"/>
      <c r="X368" s="70"/>
      <c r="Y368" s="70"/>
      <c r="Z368" s="70"/>
      <c r="AA368" s="70"/>
      <c r="AB368" s="70"/>
      <c r="AC368" s="70"/>
      <c r="AD368" s="70"/>
      <c r="AE368" s="70"/>
      <c r="AF368" s="70"/>
      <c r="AG368" s="70"/>
      <c r="AH368" s="70"/>
      <c r="AI368" s="70"/>
      <c r="AJ368" s="70"/>
      <c r="AK368" s="70"/>
      <c r="AL368" s="70"/>
      <c r="AM368" s="70"/>
      <c r="AN368" s="70"/>
      <c r="AO368" s="70"/>
      <c r="AP368" s="70"/>
      <c r="AQ368" s="70"/>
      <c r="AR368" s="70"/>
      <c r="AS368" s="70"/>
      <c r="AT368" s="70"/>
      <c r="AU368" s="70"/>
      <c r="AV368" s="70"/>
      <c r="AW368" s="70"/>
      <c r="AX368" s="70"/>
      <c r="AY368" s="70"/>
      <c r="AZ368" s="70"/>
      <c r="BA368" s="70"/>
      <c r="BB368" s="70"/>
      <c r="BC368" s="70"/>
      <c r="BD368" s="70"/>
      <c r="BE368" s="70"/>
      <c r="BF368" s="70"/>
      <c r="BG368" s="70"/>
      <c r="BH368" s="70"/>
      <c r="BI368" s="70"/>
      <c r="BJ368" s="70"/>
      <c r="BK368" s="70"/>
      <c r="BL368" s="70"/>
      <c r="BM368" s="70"/>
      <c r="BN368" s="70"/>
      <c r="BO368" s="70"/>
      <c r="BP368" s="70"/>
      <c r="BQ368" s="70"/>
      <c r="BR368" s="70"/>
      <c r="BS368" s="70"/>
      <c r="BT368" s="70"/>
      <c r="BU368" s="70"/>
      <c r="BV368" s="70"/>
      <c r="BW368" s="70"/>
      <c r="BX368" s="70"/>
      <c r="BY368" s="70"/>
      <c r="BZ368" s="70"/>
      <c r="CA368" s="70"/>
    </row>
    <row r="369" spans="2:79" s="67" customFormat="1">
      <c r="B369" s="85"/>
      <c r="C369" s="86"/>
      <c r="D369" s="83"/>
      <c r="E369" s="84"/>
      <c r="F369" s="70"/>
      <c r="G369" s="70"/>
      <c r="H369" s="70"/>
      <c r="I369" s="70"/>
      <c r="J369" s="70"/>
      <c r="K369" s="70"/>
      <c r="L369" s="70"/>
      <c r="M369" s="70"/>
      <c r="N369" s="70"/>
      <c r="O369" s="70"/>
      <c r="P369" s="70"/>
      <c r="Q369" s="70"/>
      <c r="R369" s="70"/>
      <c r="S369" s="70"/>
      <c r="T369" s="70"/>
      <c r="U369" s="70"/>
      <c r="V369" s="70"/>
      <c r="W369" s="70"/>
      <c r="X369" s="70"/>
      <c r="Y369" s="70"/>
      <c r="Z369" s="70"/>
      <c r="AA369" s="70"/>
      <c r="AB369" s="70"/>
      <c r="AC369" s="70"/>
      <c r="AD369" s="70"/>
      <c r="AE369" s="70"/>
      <c r="AF369" s="70"/>
      <c r="AG369" s="70"/>
      <c r="AH369" s="70"/>
      <c r="AI369" s="70"/>
      <c r="AJ369" s="70"/>
      <c r="AK369" s="70"/>
      <c r="AL369" s="70"/>
      <c r="AM369" s="70"/>
      <c r="AN369" s="70"/>
      <c r="AO369" s="70"/>
      <c r="AP369" s="70"/>
      <c r="AQ369" s="70"/>
      <c r="AR369" s="70"/>
      <c r="AS369" s="70"/>
      <c r="AT369" s="70"/>
      <c r="AU369" s="70"/>
      <c r="AV369" s="70"/>
      <c r="AW369" s="70"/>
      <c r="AX369" s="70"/>
      <c r="AY369" s="70"/>
      <c r="AZ369" s="70"/>
      <c r="BA369" s="70"/>
      <c r="BB369" s="70"/>
      <c r="BC369" s="70"/>
      <c r="BD369" s="70"/>
      <c r="BE369" s="70"/>
      <c r="BF369" s="70"/>
      <c r="BG369" s="70"/>
      <c r="BH369" s="70"/>
      <c r="BI369" s="70"/>
      <c r="BJ369" s="70"/>
      <c r="BK369" s="70"/>
      <c r="BL369" s="70"/>
      <c r="BM369" s="70"/>
      <c r="BN369" s="70"/>
      <c r="BO369" s="70"/>
      <c r="BP369" s="70"/>
      <c r="BQ369" s="70"/>
      <c r="BR369" s="70"/>
      <c r="BS369" s="70"/>
      <c r="BT369" s="70"/>
      <c r="BU369" s="70"/>
      <c r="BV369" s="70"/>
      <c r="BW369" s="70"/>
      <c r="BX369" s="70"/>
      <c r="BY369" s="70"/>
      <c r="BZ369" s="70"/>
      <c r="CA369" s="70"/>
    </row>
    <row r="370" spans="2:79" s="67" customFormat="1">
      <c r="B370" s="85"/>
      <c r="C370" s="86"/>
      <c r="D370" s="83"/>
      <c r="E370" s="84"/>
      <c r="F370" s="70"/>
      <c r="G370" s="70"/>
      <c r="H370" s="70"/>
      <c r="I370" s="70"/>
      <c r="J370" s="70"/>
      <c r="K370" s="70"/>
      <c r="L370" s="70"/>
      <c r="M370" s="70"/>
      <c r="N370" s="70"/>
      <c r="O370" s="70"/>
      <c r="P370" s="70"/>
      <c r="Q370" s="70"/>
      <c r="R370" s="70"/>
      <c r="S370" s="70"/>
      <c r="T370" s="70"/>
      <c r="U370" s="70"/>
      <c r="V370" s="70"/>
      <c r="W370" s="70"/>
      <c r="X370" s="70"/>
      <c r="Y370" s="70"/>
      <c r="Z370" s="70"/>
      <c r="AA370" s="70"/>
      <c r="AB370" s="70"/>
      <c r="AC370" s="70"/>
      <c r="AD370" s="70"/>
      <c r="AE370" s="70"/>
      <c r="AF370" s="70"/>
      <c r="AG370" s="70"/>
      <c r="AH370" s="70"/>
      <c r="AI370" s="70"/>
      <c r="AJ370" s="70"/>
      <c r="AK370" s="70"/>
      <c r="AL370" s="70"/>
      <c r="AM370" s="70"/>
      <c r="AN370" s="70"/>
      <c r="AO370" s="70"/>
      <c r="AP370" s="70"/>
      <c r="AQ370" s="70"/>
      <c r="AR370" s="70"/>
      <c r="AS370" s="70"/>
      <c r="AT370" s="70"/>
      <c r="AU370" s="70"/>
      <c r="AV370" s="70"/>
      <c r="AW370" s="70"/>
      <c r="AX370" s="70"/>
      <c r="AY370" s="70"/>
      <c r="AZ370" s="70"/>
      <c r="BA370" s="70"/>
      <c r="BB370" s="70"/>
      <c r="BC370" s="70"/>
      <c r="BD370" s="70"/>
      <c r="BE370" s="70"/>
      <c r="BF370" s="70"/>
      <c r="BG370" s="70"/>
      <c r="BH370" s="70"/>
      <c r="BI370" s="70"/>
      <c r="BJ370" s="70"/>
      <c r="BK370" s="70"/>
      <c r="BL370" s="70"/>
      <c r="BM370" s="70"/>
      <c r="BN370" s="70"/>
      <c r="BO370" s="70"/>
      <c r="BP370" s="70"/>
      <c r="BQ370" s="70"/>
      <c r="BR370" s="70"/>
      <c r="BS370" s="70"/>
      <c r="BT370" s="70"/>
      <c r="BU370" s="70"/>
      <c r="BV370" s="70"/>
      <c r="BW370" s="70"/>
      <c r="BX370" s="70"/>
      <c r="BY370" s="70"/>
      <c r="BZ370" s="70"/>
      <c r="CA370" s="70"/>
    </row>
    <row r="371" spans="2:79" s="67" customFormat="1">
      <c r="B371" s="85"/>
      <c r="C371" s="86"/>
      <c r="D371" s="83"/>
      <c r="E371" s="84"/>
      <c r="F371" s="70"/>
      <c r="G371" s="70"/>
      <c r="H371" s="70"/>
      <c r="I371" s="70"/>
      <c r="J371" s="70"/>
      <c r="K371" s="70"/>
      <c r="L371" s="70"/>
      <c r="M371" s="70"/>
      <c r="N371" s="70"/>
      <c r="O371" s="70"/>
      <c r="P371" s="70"/>
      <c r="Q371" s="70"/>
      <c r="R371" s="70"/>
      <c r="S371" s="70"/>
      <c r="T371" s="70"/>
      <c r="U371" s="70"/>
      <c r="V371" s="70"/>
      <c r="W371" s="70"/>
      <c r="X371" s="70"/>
      <c r="Y371" s="70"/>
      <c r="Z371" s="70"/>
      <c r="AA371" s="70"/>
      <c r="AB371" s="70"/>
      <c r="AC371" s="70"/>
      <c r="AD371" s="70"/>
      <c r="AE371" s="70"/>
      <c r="AF371" s="70"/>
      <c r="AG371" s="70"/>
      <c r="AH371" s="70"/>
      <c r="AI371" s="70"/>
      <c r="AJ371" s="70"/>
      <c r="AK371" s="70"/>
      <c r="AL371" s="70"/>
      <c r="AM371" s="70"/>
      <c r="AN371" s="70"/>
      <c r="AO371" s="70"/>
      <c r="AP371" s="70"/>
      <c r="AQ371" s="70"/>
      <c r="AR371" s="70"/>
      <c r="AS371" s="70"/>
      <c r="AT371" s="70"/>
      <c r="AU371" s="70"/>
      <c r="AV371" s="70"/>
      <c r="AW371" s="70"/>
      <c r="AX371" s="70"/>
      <c r="AY371" s="70"/>
      <c r="AZ371" s="70"/>
      <c r="BA371" s="70"/>
      <c r="BB371" s="70"/>
      <c r="BC371" s="70"/>
      <c r="BD371" s="70"/>
      <c r="BE371" s="70"/>
      <c r="BF371" s="70"/>
      <c r="BG371" s="70"/>
      <c r="BH371" s="70"/>
      <c r="BI371" s="70"/>
      <c r="BJ371" s="70"/>
      <c r="BK371" s="70"/>
      <c r="BL371" s="70"/>
      <c r="BM371" s="70"/>
      <c r="BN371" s="70"/>
      <c r="BO371" s="70"/>
      <c r="BP371" s="70"/>
      <c r="BQ371" s="70"/>
      <c r="BR371" s="70"/>
      <c r="BS371" s="70"/>
      <c r="BT371" s="70"/>
      <c r="BU371" s="70"/>
      <c r="BV371" s="70"/>
      <c r="BW371" s="70"/>
      <c r="BX371" s="70"/>
      <c r="BY371" s="70"/>
      <c r="BZ371" s="70"/>
      <c r="CA371" s="70"/>
    </row>
    <row r="372" spans="2:79" s="67" customFormat="1">
      <c r="B372" s="85"/>
      <c r="C372" s="86"/>
      <c r="D372" s="83"/>
      <c r="E372" s="84"/>
      <c r="F372" s="70"/>
      <c r="G372" s="70"/>
      <c r="H372" s="70"/>
      <c r="I372" s="70"/>
      <c r="J372" s="70"/>
      <c r="K372" s="70"/>
      <c r="L372" s="70"/>
      <c r="M372" s="70"/>
      <c r="N372" s="70"/>
      <c r="O372" s="70"/>
      <c r="P372" s="70"/>
      <c r="Q372" s="70"/>
      <c r="R372" s="70"/>
      <c r="S372" s="70"/>
      <c r="T372" s="70"/>
      <c r="U372" s="70"/>
      <c r="V372" s="70"/>
      <c r="W372" s="70"/>
      <c r="X372" s="70"/>
      <c r="Y372" s="70"/>
      <c r="Z372" s="70"/>
      <c r="AA372" s="70"/>
      <c r="AB372" s="70"/>
      <c r="AC372" s="70"/>
      <c r="AD372" s="70"/>
      <c r="AE372" s="70"/>
      <c r="AF372" s="70"/>
      <c r="AG372" s="70"/>
      <c r="AH372" s="70"/>
      <c r="AI372" s="70"/>
      <c r="AJ372" s="70"/>
      <c r="AK372" s="70"/>
      <c r="AL372" s="70"/>
      <c r="AM372" s="70"/>
      <c r="AN372" s="70"/>
      <c r="AO372" s="70"/>
      <c r="AP372" s="70"/>
      <c r="AQ372" s="70"/>
      <c r="AR372" s="70"/>
      <c r="AS372" s="70"/>
      <c r="AT372" s="70"/>
      <c r="AU372" s="70"/>
      <c r="AV372" s="70"/>
      <c r="AW372" s="70"/>
      <c r="AX372" s="70"/>
      <c r="AY372" s="70"/>
      <c r="AZ372" s="70"/>
      <c r="BA372" s="70"/>
      <c r="BB372" s="70"/>
      <c r="BC372" s="70"/>
      <c r="BD372" s="70"/>
      <c r="BE372" s="70"/>
      <c r="BF372" s="70"/>
      <c r="BG372" s="70"/>
      <c r="BH372" s="70"/>
      <c r="BI372" s="70"/>
      <c r="BJ372" s="70"/>
      <c r="BK372" s="70"/>
      <c r="BL372" s="70"/>
      <c r="BM372" s="70"/>
      <c r="BN372" s="70"/>
      <c r="BO372" s="70"/>
      <c r="BP372" s="70"/>
      <c r="BQ372" s="70"/>
      <c r="BR372" s="70"/>
      <c r="BS372" s="70"/>
      <c r="BT372" s="70"/>
      <c r="BU372" s="70"/>
      <c r="BV372" s="70"/>
      <c r="BW372" s="70"/>
      <c r="BX372" s="70"/>
      <c r="BY372" s="70"/>
      <c r="BZ372" s="70"/>
      <c r="CA372" s="70"/>
    </row>
    <row r="373" spans="2:79" s="67" customFormat="1">
      <c r="B373" s="85"/>
      <c r="C373" s="86"/>
      <c r="D373" s="83"/>
      <c r="E373" s="84"/>
      <c r="F373" s="70"/>
      <c r="G373" s="70"/>
      <c r="H373" s="70"/>
      <c r="I373" s="70"/>
      <c r="J373" s="70"/>
      <c r="K373" s="70"/>
      <c r="L373" s="70"/>
      <c r="M373" s="70"/>
      <c r="N373" s="70"/>
      <c r="O373" s="70"/>
      <c r="P373" s="70"/>
      <c r="Q373" s="70"/>
      <c r="R373" s="70"/>
      <c r="S373" s="70"/>
      <c r="T373" s="70"/>
      <c r="U373" s="70"/>
      <c r="V373" s="70"/>
      <c r="W373" s="70"/>
      <c r="X373" s="70"/>
      <c r="Y373" s="70"/>
      <c r="Z373" s="70"/>
      <c r="AA373" s="70"/>
      <c r="AB373" s="70"/>
      <c r="AC373" s="70"/>
      <c r="AD373" s="70"/>
      <c r="AE373" s="70"/>
      <c r="AF373" s="70"/>
      <c r="AG373" s="70"/>
      <c r="AH373" s="70"/>
      <c r="AI373" s="70"/>
      <c r="AJ373" s="70"/>
      <c r="AK373" s="70"/>
      <c r="AL373" s="70"/>
      <c r="AM373" s="70"/>
      <c r="AN373" s="70"/>
      <c r="AO373" s="70"/>
      <c r="AP373" s="70"/>
      <c r="AQ373" s="70"/>
      <c r="AR373" s="70"/>
      <c r="AS373" s="70"/>
      <c r="AT373" s="70"/>
      <c r="AU373" s="70"/>
      <c r="AV373" s="70"/>
      <c r="AW373" s="70"/>
      <c r="AX373" s="70"/>
      <c r="AY373" s="70"/>
      <c r="AZ373" s="70"/>
      <c r="BA373" s="70"/>
      <c r="BB373" s="70"/>
      <c r="BC373" s="70"/>
      <c r="BD373" s="70"/>
      <c r="BE373" s="70"/>
      <c r="BF373" s="70"/>
      <c r="BG373" s="70"/>
      <c r="BH373" s="70"/>
      <c r="BI373" s="70"/>
      <c r="BJ373" s="70"/>
      <c r="BK373" s="70"/>
      <c r="BL373" s="70"/>
      <c r="BM373" s="70"/>
      <c r="BN373" s="70"/>
      <c r="BO373" s="70"/>
      <c r="BP373" s="70"/>
      <c r="BQ373" s="70"/>
      <c r="BR373" s="70"/>
      <c r="BS373" s="70"/>
      <c r="BT373" s="70"/>
      <c r="BU373" s="70"/>
      <c r="BV373" s="70"/>
      <c r="BW373" s="70"/>
      <c r="BX373" s="70"/>
      <c r="BY373" s="70"/>
      <c r="BZ373" s="70"/>
      <c r="CA373" s="70"/>
    </row>
    <row r="374" spans="2:79" s="67" customFormat="1">
      <c r="B374" s="85"/>
      <c r="C374" s="86"/>
      <c r="D374" s="83"/>
      <c r="E374" s="84"/>
      <c r="F374" s="70"/>
      <c r="G374" s="70"/>
      <c r="H374" s="70"/>
      <c r="I374" s="70"/>
      <c r="J374" s="70"/>
      <c r="K374" s="70"/>
      <c r="L374" s="70"/>
      <c r="M374" s="70"/>
      <c r="N374" s="70"/>
      <c r="O374" s="70"/>
      <c r="P374" s="70"/>
      <c r="Q374" s="70"/>
      <c r="R374" s="70"/>
      <c r="S374" s="70"/>
      <c r="T374" s="70"/>
      <c r="U374" s="70"/>
      <c r="V374" s="70"/>
      <c r="W374" s="70"/>
      <c r="X374" s="70"/>
      <c r="Y374" s="70"/>
      <c r="Z374" s="70"/>
      <c r="AA374" s="70"/>
      <c r="AB374" s="70"/>
      <c r="AC374" s="70"/>
      <c r="AD374" s="70"/>
      <c r="AE374" s="70"/>
      <c r="AF374" s="70"/>
      <c r="AG374" s="70"/>
      <c r="AH374" s="70"/>
      <c r="AI374" s="70"/>
      <c r="AJ374" s="70"/>
      <c r="AK374" s="70"/>
      <c r="AL374" s="70"/>
      <c r="AM374" s="70"/>
      <c r="AN374" s="70"/>
      <c r="AO374" s="70"/>
      <c r="AP374" s="70"/>
      <c r="AQ374" s="70"/>
      <c r="AR374" s="70"/>
      <c r="AS374" s="70"/>
      <c r="AT374" s="70"/>
      <c r="AU374" s="70"/>
      <c r="AV374" s="70"/>
      <c r="AW374" s="70"/>
      <c r="AX374" s="70"/>
      <c r="AY374" s="70"/>
      <c r="AZ374" s="70"/>
      <c r="BA374" s="70"/>
      <c r="BB374" s="70"/>
      <c r="BC374" s="70"/>
      <c r="BD374" s="70"/>
      <c r="BE374" s="70"/>
      <c r="BF374" s="70"/>
      <c r="BG374" s="70"/>
      <c r="BH374" s="70"/>
      <c r="BI374" s="70"/>
      <c r="BJ374" s="70"/>
      <c r="BK374" s="70"/>
      <c r="BL374" s="70"/>
      <c r="BM374" s="70"/>
      <c r="BN374" s="70"/>
      <c r="BO374" s="70"/>
      <c r="BP374" s="70"/>
      <c r="BQ374" s="70"/>
      <c r="BR374" s="70"/>
      <c r="BS374" s="70"/>
      <c r="BT374" s="70"/>
      <c r="BU374" s="70"/>
      <c r="BV374" s="70"/>
      <c r="BW374" s="70"/>
      <c r="BX374" s="70"/>
      <c r="BY374" s="70"/>
      <c r="BZ374" s="70"/>
      <c r="CA374" s="70"/>
    </row>
    <row r="375" spans="2:79" s="67" customFormat="1">
      <c r="B375" s="85"/>
      <c r="C375" s="86"/>
      <c r="D375" s="83"/>
      <c r="E375" s="84"/>
      <c r="F375" s="70"/>
      <c r="G375" s="70"/>
      <c r="H375" s="70"/>
      <c r="I375" s="70"/>
      <c r="J375" s="70"/>
      <c r="K375" s="70"/>
      <c r="L375" s="70"/>
      <c r="M375" s="70"/>
      <c r="N375" s="70"/>
      <c r="O375" s="70"/>
      <c r="P375" s="70"/>
      <c r="Q375" s="70"/>
      <c r="R375" s="70"/>
      <c r="S375" s="70"/>
      <c r="T375" s="70"/>
      <c r="U375" s="70"/>
      <c r="V375" s="70"/>
      <c r="W375" s="70"/>
      <c r="X375" s="70"/>
      <c r="Y375" s="70"/>
      <c r="Z375" s="70"/>
      <c r="AA375" s="70"/>
      <c r="AB375" s="70"/>
      <c r="AC375" s="70"/>
      <c r="AD375" s="70"/>
      <c r="AE375" s="70"/>
      <c r="AF375" s="70"/>
      <c r="AG375" s="70"/>
      <c r="AH375" s="70"/>
      <c r="AI375" s="70"/>
      <c r="AJ375" s="70"/>
      <c r="AK375" s="70"/>
      <c r="AL375" s="70"/>
      <c r="AM375" s="70"/>
      <c r="AN375" s="70"/>
      <c r="AO375" s="70"/>
      <c r="AP375" s="70"/>
      <c r="AQ375" s="70"/>
      <c r="AR375" s="70"/>
      <c r="AS375" s="70"/>
      <c r="AT375" s="70"/>
      <c r="AU375" s="70"/>
      <c r="AV375" s="70"/>
      <c r="AW375" s="70"/>
      <c r="AX375" s="70"/>
      <c r="AY375" s="70"/>
      <c r="AZ375" s="70"/>
      <c r="BA375" s="70"/>
      <c r="BB375" s="70"/>
      <c r="BC375" s="70"/>
      <c r="BD375" s="70"/>
      <c r="BE375" s="70"/>
      <c r="BF375" s="70"/>
      <c r="BG375" s="70"/>
      <c r="BH375" s="70"/>
      <c r="BI375" s="70"/>
      <c r="BJ375" s="70"/>
      <c r="BK375" s="70"/>
      <c r="BL375" s="70"/>
      <c r="BM375" s="70"/>
      <c r="BN375" s="70"/>
      <c r="BO375" s="70"/>
      <c r="BP375" s="70"/>
      <c r="BQ375" s="70"/>
      <c r="BR375" s="70"/>
      <c r="BS375" s="70"/>
      <c r="BT375" s="70"/>
      <c r="BU375" s="70"/>
      <c r="BV375" s="70"/>
      <c r="BW375" s="70"/>
      <c r="BX375" s="70"/>
      <c r="BY375" s="70"/>
      <c r="BZ375" s="70"/>
      <c r="CA375" s="70"/>
    </row>
    <row r="376" spans="2:79" s="67" customFormat="1">
      <c r="B376" s="85"/>
      <c r="C376" s="86"/>
      <c r="D376" s="83"/>
      <c r="E376" s="84"/>
      <c r="F376" s="70"/>
      <c r="G376" s="70"/>
      <c r="H376" s="70"/>
      <c r="I376" s="70"/>
      <c r="J376" s="70"/>
      <c r="K376" s="70"/>
      <c r="L376" s="70"/>
      <c r="M376" s="70"/>
      <c r="N376" s="70"/>
      <c r="O376" s="70"/>
      <c r="P376" s="70"/>
      <c r="Q376" s="70"/>
      <c r="R376" s="70"/>
      <c r="S376" s="70"/>
      <c r="T376" s="70"/>
      <c r="U376" s="70"/>
      <c r="V376" s="70"/>
      <c r="W376" s="70"/>
      <c r="X376" s="70"/>
      <c r="Y376" s="70"/>
      <c r="Z376" s="70"/>
      <c r="AA376" s="70"/>
      <c r="AB376" s="70"/>
      <c r="AC376" s="70"/>
      <c r="AD376" s="70"/>
      <c r="AE376" s="70"/>
      <c r="AF376" s="70"/>
      <c r="AG376" s="70"/>
      <c r="AH376" s="70"/>
      <c r="AI376" s="70"/>
      <c r="AJ376" s="70"/>
      <c r="AK376" s="70"/>
      <c r="AL376" s="70"/>
      <c r="AM376" s="70"/>
      <c r="AN376" s="70"/>
      <c r="AO376" s="70"/>
      <c r="AP376" s="70"/>
      <c r="AQ376" s="70"/>
      <c r="AR376" s="70"/>
      <c r="AS376" s="70"/>
      <c r="AT376" s="70"/>
      <c r="AU376" s="70"/>
      <c r="AV376" s="70"/>
      <c r="AW376" s="70"/>
      <c r="AX376" s="70"/>
      <c r="AY376" s="70"/>
      <c r="AZ376" s="70"/>
      <c r="BA376" s="70"/>
      <c r="BB376" s="70"/>
      <c r="BC376" s="70"/>
      <c r="BD376" s="70"/>
      <c r="BE376" s="70"/>
      <c r="BF376" s="70"/>
      <c r="BG376" s="70"/>
      <c r="BH376" s="70"/>
      <c r="BI376" s="70"/>
      <c r="BJ376" s="70"/>
      <c r="BK376" s="70"/>
      <c r="BL376" s="70"/>
      <c r="BM376" s="70"/>
      <c r="BN376" s="70"/>
      <c r="BO376" s="70"/>
      <c r="BP376" s="70"/>
      <c r="BQ376" s="70"/>
      <c r="BR376" s="70"/>
      <c r="BS376" s="70"/>
      <c r="BT376" s="70"/>
      <c r="BU376" s="70"/>
      <c r="BV376" s="70"/>
      <c r="BW376" s="70"/>
      <c r="BX376" s="70"/>
      <c r="BY376" s="70"/>
      <c r="BZ376" s="70"/>
      <c r="CA376" s="70"/>
    </row>
    <row r="377" spans="2:79" s="67" customFormat="1">
      <c r="B377" s="85"/>
      <c r="C377" s="86"/>
      <c r="D377" s="83"/>
      <c r="E377" s="84"/>
      <c r="F377" s="70"/>
      <c r="G377" s="70"/>
      <c r="H377" s="70"/>
      <c r="I377" s="70"/>
      <c r="J377" s="70"/>
      <c r="K377" s="70"/>
      <c r="L377" s="70"/>
      <c r="M377" s="70"/>
      <c r="N377" s="70"/>
      <c r="O377" s="70"/>
      <c r="P377" s="70"/>
      <c r="Q377" s="70"/>
      <c r="R377" s="70"/>
      <c r="S377" s="70"/>
      <c r="T377" s="70"/>
      <c r="U377" s="70"/>
      <c r="V377" s="70"/>
      <c r="W377" s="70"/>
      <c r="X377" s="70"/>
      <c r="Y377" s="70"/>
      <c r="Z377" s="70"/>
      <c r="AA377" s="70"/>
      <c r="AB377" s="70"/>
      <c r="AC377" s="70"/>
      <c r="AD377" s="70"/>
      <c r="AE377" s="70"/>
      <c r="AF377" s="70"/>
      <c r="AG377" s="70"/>
      <c r="AH377" s="70"/>
      <c r="AI377" s="70"/>
      <c r="AJ377" s="70"/>
      <c r="AK377" s="70"/>
      <c r="AL377" s="70"/>
      <c r="AM377" s="70"/>
      <c r="AN377" s="70"/>
      <c r="AO377" s="70"/>
      <c r="AP377" s="70"/>
      <c r="AQ377" s="70"/>
      <c r="AR377" s="70"/>
      <c r="AS377" s="70"/>
      <c r="AT377" s="70"/>
      <c r="AU377" s="70"/>
      <c r="AV377" s="70"/>
      <c r="AW377" s="70"/>
      <c r="AX377" s="70"/>
      <c r="AY377" s="70"/>
      <c r="AZ377" s="70"/>
      <c r="BA377" s="70"/>
      <c r="BB377" s="70"/>
      <c r="BC377" s="70"/>
      <c r="BD377" s="70"/>
      <c r="BE377" s="70"/>
      <c r="BF377" s="70"/>
      <c r="BG377" s="70"/>
      <c r="BH377" s="70"/>
      <c r="BI377" s="70"/>
      <c r="BJ377" s="70"/>
      <c r="BK377" s="70"/>
      <c r="BL377" s="70"/>
      <c r="BM377" s="70"/>
      <c r="BN377" s="70"/>
      <c r="BO377" s="70"/>
      <c r="BP377" s="70"/>
      <c r="BQ377" s="70"/>
      <c r="BR377" s="70"/>
      <c r="BS377" s="70"/>
      <c r="BT377" s="70"/>
      <c r="BU377" s="70"/>
      <c r="BV377" s="70"/>
      <c r="BW377" s="70"/>
      <c r="BX377" s="70"/>
      <c r="BY377" s="70"/>
      <c r="BZ377" s="70"/>
      <c r="CA377" s="70"/>
    </row>
    <row r="378" spans="2:79" s="67" customFormat="1">
      <c r="B378" s="85"/>
      <c r="C378" s="86"/>
      <c r="D378" s="83"/>
      <c r="E378" s="84"/>
      <c r="F378" s="70"/>
      <c r="G378" s="70"/>
      <c r="H378" s="70"/>
      <c r="I378" s="70"/>
      <c r="J378" s="70"/>
      <c r="K378" s="70"/>
      <c r="L378" s="70"/>
      <c r="M378" s="70"/>
      <c r="N378" s="70"/>
      <c r="O378" s="70"/>
      <c r="P378" s="70"/>
      <c r="Q378" s="70"/>
      <c r="R378" s="70"/>
      <c r="S378" s="70"/>
      <c r="T378" s="70"/>
      <c r="U378" s="70"/>
      <c r="V378" s="70"/>
      <c r="W378" s="70"/>
      <c r="X378" s="70"/>
      <c r="Y378" s="70"/>
      <c r="Z378" s="70"/>
      <c r="AA378" s="70"/>
      <c r="AB378" s="70"/>
      <c r="AC378" s="70"/>
      <c r="AD378" s="70"/>
      <c r="AE378" s="70"/>
      <c r="AF378" s="70"/>
      <c r="AG378" s="70"/>
      <c r="AH378" s="70"/>
      <c r="AI378" s="70"/>
      <c r="AJ378" s="70"/>
      <c r="AK378" s="70"/>
      <c r="AL378" s="70"/>
      <c r="AM378" s="70"/>
      <c r="AN378" s="70"/>
      <c r="AO378" s="70"/>
      <c r="AP378" s="70"/>
      <c r="AQ378" s="70"/>
      <c r="AR378" s="70"/>
      <c r="AS378" s="70"/>
      <c r="AT378" s="70"/>
      <c r="AU378" s="70"/>
      <c r="AV378" s="70"/>
      <c r="AW378" s="70"/>
      <c r="AX378" s="70"/>
      <c r="AY378" s="70"/>
      <c r="AZ378" s="70"/>
      <c r="BA378" s="70"/>
      <c r="BB378" s="70"/>
      <c r="BC378" s="70"/>
      <c r="BD378" s="70"/>
      <c r="BE378" s="70"/>
      <c r="BF378" s="70"/>
      <c r="BG378" s="70"/>
      <c r="BH378" s="70"/>
      <c r="BI378" s="70"/>
      <c r="BJ378" s="70"/>
      <c r="BK378" s="70"/>
      <c r="BL378" s="70"/>
      <c r="BM378" s="70"/>
      <c r="BN378" s="70"/>
      <c r="BO378" s="70"/>
      <c r="BP378" s="70"/>
      <c r="BQ378" s="70"/>
      <c r="BR378" s="70"/>
      <c r="BS378" s="70"/>
      <c r="BT378" s="70"/>
      <c r="BU378" s="70"/>
      <c r="BV378" s="70"/>
      <c r="BW378" s="70"/>
      <c r="BX378" s="70"/>
      <c r="BY378" s="70"/>
      <c r="BZ378" s="70"/>
      <c r="CA378" s="70"/>
    </row>
    <row r="379" spans="2:79" s="67" customFormat="1">
      <c r="B379" s="85"/>
      <c r="C379" s="86"/>
      <c r="D379" s="83"/>
      <c r="E379" s="84"/>
      <c r="F379" s="70"/>
      <c r="G379" s="70"/>
      <c r="H379" s="70"/>
      <c r="I379" s="70"/>
      <c r="J379" s="70"/>
      <c r="K379" s="70"/>
      <c r="L379" s="70"/>
      <c r="M379" s="70"/>
      <c r="N379" s="70"/>
      <c r="O379" s="70"/>
      <c r="P379" s="70"/>
      <c r="Q379" s="70"/>
      <c r="R379" s="70"/>
      <c r="S379" s="70"/>
      <c r="T379" s="70"/>
      <c r="U379" s="70"/>
      <c r="V379" s="70"/>
      <c r="W379" s="70"/>
      <c r="X379" s="70"/>
      <c r="Y379" s="70"/>
      <c r="Z379" s="70"/>
      <c r="AA379" s="70"/>
      <c r="AB379" s="70"/>
      <c r="AC379" s="70"/>
      <c r="AD379" s="70"/>
      <c r="AE379" s="70"/>
      <c r="AF379" s="70"/>
      <c r="AG379" s="70"/>
      <c r="AH379" s="70"/>
      <c r="AI379" s="70"/>
      <c r="AJ379" s="70"/>
      <c r="AK379" s="70"/>
      <c r="AL379" s="70"/>
      <c r="AM379" s="70"/>
      <c r="AN379" s="70"/>
      <c r="AO379" s="70"/>
      <c r="AP379" s="70"/>
      <c r="AQ379" s="70"/>
      <c r="AR379" s="70"/>
      <c r="AS379" s="70"/>
      <c r="AT379" s="70"/>
      <c r="AU379" s="70"/>
      <c r="AV379" s="70"/>
      <c r="AW379" s="70"/>
      <c r="AX379" s="70"/>
      <c r="AY379" s="70"/>
      <c r="AZ379" s="70"/>
      <c r="BA379" s="70"/>
      <c r="BB379" s="70"/>
      <c r="BC379" s="70"/>
      <c r="BD379" s="70"/>
      <c r="BE379" s="70"/>
      <c r="BF379" s="70"/>
      <c r="BG379" s="70"/>
      <c r="BH379" s="70"/>
      <c r="BI379" s="70"/>
      <c r="BJ379" s="70"/>
      <c r="BK379" s="70"/>
      <c r="BL379" s="70"/>
      <c r="BM379" s="70"/>
      <c r="BN379" s="70"/>
      <c r="BO379" s="70"/>
      <c r="BP379" s="70"/>
      <c r="BQ379" s="70"/>
      <c r="BR379" s="70"/>
      <c r="BS379" s="70"/>
      <c r="BT379" s="70"/>
      <c r="BU379" s="70"/>
      <c r="BV379" s="70"/>
      <c r="BW379" s="70"/>
      <c r="BX379" s="70"/>
      <c r="BY379" s="70"/>
      <c r="BZ379" s="70"/>
      <c r="CA379" s="70"/>
    </row>
    <row r="380" spans="2:79" s="67" customFormat="1">
      <c r="B380" s="85"/>
      <c r="C380" s="86"/>
      <c r="D380" s="83"/>
      <c r="E380" s="84"/>
      <c r="F380" s="70"/>
      <c r="G380" s="70"/>
      <c r="H380" s="70"/>
      <c r="I380" s="70"/>
      <c r="J380" s="70"/>
      <c r="K380" s="70"/>
      <c r="L380" s="70"/>
      <c r="M380" s="70"/>
      <c r="N380" s="70"/>
      <c r="O380" s="70"/>
      <c r="P380" s="70"/>
      <c r="Q380" s="70"/>
      <c r="R380" s="70"/>
      <c r="S380" s="70"/>
      <c r="T380" s="70"/>
      <c r="U380" s="70"/>
      <c r="V380" s="70"/>
      <c r="W380" s="70"/>
      <c r="X380" s="70"/>
      <c r="Y380" s="70"/>
      <c r="Z380" s="70"/>
      <c r="AA380" s="70"/>
      <c r="AB380" s="70"/>
      <c r="AC380" s="70"/>
      <c r="AD380" s="70"/>
      <c r="AE380" s="70"/>
      <c r="AF380" s="70"/>
      <c r="AG380" s="70"/>
      <c r="AH380" s="70"/>
      <c r="AI380" s="70"/>
      <c r="AJ380" s="70"/>
      <c r="AK380" s="70"/>
      <c r="AL380" s="70"/>
      <c r="AM380" s="70"/>
      <c r="AN380" s="70"/>
      <c r="AO380" s="70"/>
      <c r="AP380" s="70"/>
      <c r="AQ380" s="70"/>
      <c r="AR380" s="70"/>
      <c r="AS380" s="70"/>
      <c r="AT380" s="70"/>
      <c r="AU380" s="70"/>
      <c r="AV380" s="70"/>
      <c r="AW380" s="70"/>
      <c r="AX380" s="70"/>
      <c r="AY380" s="70"/>
      <c r="AZ380" s="70"/>
      <c r="BA380" s="70"/>
      <c r="BB380" s="70"/>
      <c r="BC380" s="70"/>
      <c r="BD380" s="70"/>
      <c r="BE380" s="70"/>
      <c r="BF380" s="70"/>
      <c r="BG380" s="70"/>
      <c r="BH380" s="70"/>
      <c r="BI380" s="70"/>
      <c r="BJ380" s="70"/>
      <c r="BK380" s="70"/>
      <c r="BL380" s="70"/>
      <c r="BM380" s="70"/>
      <c r="BN380" s="70"/>
      <c r="BO380" s="70"/>
      <c r="BP380" s="70"/>
      <c r="BQ380" s="70"/>
      <c r="BR380" s="70"/>
      <c r="BS380" s="70"/>
      <c r="BT380" s="70"/>
      <c r="BU380" s="70"/>
      <c r="BV380" s="70"/>
      <c r="BW380" s="70"/>
      <c r="BX380" s="70"/>
      <c r="BY380" s="70"/>
      <c r="BZ380" s="70"/>
      <c r="CA380" s="70"/>
    </row>
    <row r="381" spans="2:79" s="67" customFormat="1">
      <c r="B381" s="85"/>
      <c r="C381" s="86"/>
      <c r="D381" s="83"/>
      <c r="E381" s="84"/>
      <c r="F381" s="70"/>
      <c r="G381" s="70"/>
      <c r="H381" s="70"/>
      <c r="I381" s="70"/>
      <c r="J381" s="70"/>
      <c r="K381" s="70"/>
      <c r="L381" s="70"/>
      <c r="M381" s="70"/>
      <c r="N381" s="70"/>
      <c r="O381" s="70"/>
      <c r="P381" s="70"/>
      <c r="Q381" s="70"/>
      <c r="R381" s="70"/>
      <c r="S381" s="70"/>
      <c r="T381" s="70"/>
      <c r="U381" s="70"/>
      <c r="V381" s="70"/>
      <c r="W381" s="70"/>
      <c r="X381" s="70"/>
      <c r="Y381" s="70"/>
      <c r="Z381" s="70"/>
      <c r="AA381" s="70"/>
      <c r="AB381" s="70"/>
      <c r="AC381" s="70"/>
      <c r="AD381" s="70"/>
      <c r="AE381" s="70"/>
      <c r="AF381" s="70"/>
      <c r="AG381" s="70"/>
      <c r="AH381" s="70"/>
      <c r="AI381" s="70"/>
      <c r="AJ381" s="70"/>
      <c r="AK381" s="70"/>
      <c r="AL381" s="70"/>
      <c r="AM381" s="70"/>
      <c r="AN381" s="70"/>
      <c r="AO381" s="70"/>
      <c r="AP381" s="70"/>
      <c r="AQ381" s="70"/>
      <c r="AR381" s="70"/>
      <c r="AS381" s="70"/>
      <c r="AT381" s="70"/>
      <c r="AU381" s="70"/>
      <c r="AV381" s="70"/>
      <c r="AW381" s="70"/>
      <c r="AX381" s="70"/>
      <c r="AY381" s="70"/>
      <c r="AZ381" s="70"/>
      <c r="BA381" s="70"/>
      <c r="BB381" s="70"/>
      <c r="BC381" s="70"/>
      <c r="BD381" s="70"/>
      <c r="BE381" s="70"/>
      <c r="BF381" s="70"/>
      <c r="BG381" s="70"/>
      <c r="BH381" s="70"/>
      <c r="BI381" s="70"/>
      <c r="BJ381" s="70"/>
      <c r="BK381" s="70"/>
      <c r="BL381" s="70"/>
      <c r="BM381" s="70"/>
      <c r="BN381" s="70"/>
      <c r="BO381" s="70"/>
      <c r="BP381" s="70"/>
      <c r="BQ381" s="70"/>
      <c r="BR381" s="70"/>
      <c r="BS381" s="70"/>
      <c r="BT381" s="70"/>
      <c r="BU381" s="70"/>
      <c r="BV381" s="70"/>
      <c r="BW381" s="70"/>
      <c r="BX381" s="70"/>
      <c r="BY381" s="70"/>
      <c r="BZ381" s="70"/>
      <c r="CA381" s="70"/>
    </row>
    <row r="382" spans="2:79" s="67" customFormat="1">
      <c r="B382" s="85"/>
      <c r="C382" s="86"/>
      <c r="D382" s="83"/>
      <c r="E382" s="84"/>
      <c r="F382" s="70"/>
      <c r="G382" s="70"/>
      <c r="H382" s="70"/>
      <c r="I382" s="70"/>
      <c r="J382" s="70"/>
      <c r="K382" s="70"/>
      <c r="L382" s="70"/>
      <c r="M382" s="70"/>
      <c r="N382" s="70"/>
      <c r="O382" s="70"/>
      <c r="P382" s="70"/>
      <c r="Q382" s="70"/>
      <c r="R382" s="70"/>
      <c r="S382" s="70"/>
      <c r="T382" s="70"/>
      <c r="U382" s="70"/>
      <c r="V382" s="70"/>
      <c r="W382" s="70"/>
      <c r="X382" s="70"/>
      <c r="Y382" s="70"/>
      <c r="Z382" s="70"/>
      <c r="AA382" s="70"/>
      <c r="AB382" s="70"/>
      <c r="AC382" s="70"/>
      <c r="AD382" s="70"/>
      <c r="AE382" s="70"/>
      <c r="AF382" s="70"/>
      <c r="AG382" s="70"/>
      <c r="AH382" s="70"/>
      <c r="AI382" s="70"/>
      <c r="AJ382" s="70"/>
      <c r="AK382" s="70"/>
      <c r="AL382" s="70"/>
      <c r="AM382" s="70"/>
      <c r="AN382" s="70"/>
      <c r="AO382" s="70"/>
      <c r="AP382" s="70"/>
      <c r="AQ382" s="70"/>
      <c r="AR382" s="70"/>
      <c r="AS382" s="70"/>
      <c r="AT382" s="70"/>
      <c r="AU382" s="70"/>
      <c r="AV382" s="70"/>
      <c r="AW382" s="70"/>
      <c r="AX382" s="70"/>
      <c r="AY382" s="70"/>
      <c r="AZ382" s="70"/>
      <c r="BA382" s="70"/>
      <c r="BB382" s="70"/>
      <c r="BC382" s="70"/>
      <c r="BD382" s="70"/>
      <c r="BE382" s="70"/>
      <c r="BF382" s="70"/>
      <c r="BG382" s="70"/>
      <c r="BH382" s="70"/>
      <c r="BI382" s="70"/>
      <c r="BJ382" s="70"/>
      <c r="BK382" s="70"/>
      <c r="BL382" s="70"/>
      <c r="BM382" s="70"/>
      <c r="BN382" s="70"/>
      <c r="BO382" s="70"/>
      <c r="BP382" s="70"/>
      <c r="BQ382" s="70"/>
      <c r="BR382" s="70"/>
      <c r="BS382" s="70"/>
      <c r="BT382" s="70"/>
      <c r="BU382" s="70"/>
      <c r="BV382" s="70"/>
      <c r="BW382" s="70"/>
      <c r="BX382" s="70"/>
      <c r="BY382" s="70"/>
      <c r="BZ382" s="70"/>
      <c r="CA382" s="70"/>
    </row>
    <row r="383" spans="2:79" s="67" customFormat="1">
      <c r="B383" s="85"/>
      <c r="C383" s="86"/>
      <c r="D383" s="83"/>
      <c r="E383" s="84"/>
      <c r="F383" s="70"/>
      <c r="G383" s="70"/>
      <c r="H383" s="70"/>
      <c r="I383" s="70"/>
      <c r="J383" s="70"/>
      <c r="K383" s="70"/>
      <c r="L383" s="70"/>
      <c r="M383" s="70"/>
      <c r="N383" s="70"/>
      <c r="O383" s="70"/>
      <c r="P383" s="70"/>
      <c r="Q383" s="70"/>
      <c r="R383" s="70"/>
      <c r="S383" s="70"/>
      <c r="T383" s="70"/>
      <c r="U383" s="70"/>
      <c r="V383" s="70"/>
      <c r="W383" s="70"/>
      <c r="X383" s="70"/>
      <c r="Y383" s="70"/>
      <c r="Z383" s="70"/>
      <c r="AA383" s="70"/>
      <c r="AB383" s="70"/>
      <c r="AC383" s="70"/>
      <c r="AD383" s="70"/>
      <c r="AE383" s="70"/>
      <c r="AF383" s="70"/>
      <c r="AG383" s="70"/>
      <c r="AH383" s="70"/>
      <c r="AI383" s="70"/>
      <c r="AJ383" s="70"/>
      <c r="AK383" s="70"/>
      <c r="AL383" s="70"/>
      <c r="AM383" s="70"/>
      <c r="AN383" s="70"/>
      <c r="AO383" s="70"/>
      <c r="AP383" s="70"/>
      <c r="AQ383" s="70"/>
      <c r="AR383" s="70"/>
      <c r="AS383" s="70"/>
      <c r="AT383" s="70"/>
      <c r="AU383" s="70"/>
      <c r="AV383" s="70"/>
      <c r="AW383" s="70"/>
      <c r="AX383" s="70"/>
      <c r="AY383" s="70"/>
      <c r="AZ383" s="70"/>
      <c r="BA383" s="70"/>
      <c r="BB383" s="70"/>
      <c r="BC383" s="70"/>
      <c r="BD383" s="70"/>
      <c r="BE383" s="70"/>
      <c r="BF383" s="70"/>
      <c r="BG383" s="70"/>
      <c r="BH383" s="70"/>
      <c r="BI383" s="70"/>
      <c r="BJ383" s="70"/>
      <c r="BK383" s="70"/>
      <c r="BL383" s="70"/>
      <c r="BM383" s="70"/>
      <c r="BN383" s="70"/>
      <c r="BO383" s="70"/>
      <c r="BP383" s="70"/>
      <c r="BQ383" s="70"/>
      <c r="BR383" s="70"/>
      <c r="BS383" s="70"/>
      <c r="BT383" s="70"/>
      <c r="BU383" s="70"/>
      <c r="BV383" s="70"/>
      <c r="BW383" s="70"/>
      <c r="BX383" s="70"/>
      <c r="BY383" s="70"/>
      <c r="BZ383" s="70"/>
      <c r="CA383" s="70"/>
    </row>
    <row r="384" spans="2:79" s="67" customFormat="1">
      <c r="B384" s="85"/>
      <c r="C384" s="86"/>
      <c r="D384" s="83"/>
      <c r="E384" s="84"/>
      <c r="F384" s="70"/>
      <c r="G384" s="70"/>
      <c r="H384" s="70"/>
      <c r="I384" s="70"/>
      <c r="J384" s="70"/>
      <c r="K384" s="70"/>
      <c r="L384" s="70"/>
      <c r="M384" s="70"/>
      <c r="N384" s="70"/>
      <c r="O384" s="70"/>
      <c r="P384" s="70"/>
      <c r="Q384" s="70"/>
      <c r="R384" s="70"/>
      <c r="S384" s="70"/>
      <c r="T384" s="70"/>
      <c r="U384" s="70"/>
      <c r="V384" s="70"/>
      <c r="W384" s="70"/>
      <c r="X384" s="70"/>
      <c r="Y384" s="70"/>
      <c r="Z384" s="70"/>
      <c r="AA384" s="70"/>
      <c r="AB384" s="70"/>
      <c r="AC384" s="70"/>
      <c r="AD384" s="70"/>
      <c r="AE384" s="70"/>
      <c r="AF384" s="70"/>
      <c r="AG384" s="70"/>
      <c r="AH384" s="70"/>
      <c r="AI384" s="70"/>
      <c r="AJ384" s="70"/>
      <c r="AK384" s="70"/>
      <c r="AL384" s="70"/>
      <c r="AM384" s="70"/>
      <c r="AN384" s="70"/>
      <c r="AO384" s="70"/>
      <c r="AP384" s="70"/>
      <c r="AQ384" s="70"/>
      <c r="AR384" s="70"/>
      <c r="AS384" s="70"/>
      <c r="AT384" s="70"/>
      <c r="AU384" s="70"/>
      <c r="AV384" s="70"/>
      <c r="AW384" s="70"/>
      <c r="AX384" s="70"/>
      <c r="AY384" s="70"/>
      <c r="AZ384" s="70"/>
      <c r="BA384" s="70"/>
      <c r="BB384" s="70"/>
      <c r="BC384" s="70"/>
      <c r="BD384" s="70"/>
      <c r="BE384" s="70"/>
      <c r="BF384" s="70"/>
      <c r="BG384" s="70"/>
      <c r="BH384" s="70"/>
      <c r="BI384" s="70"/>
      <c r="BJ384" s="70"/>
      <c r="BK384" s="70"/>
      <c r="BL384" s="70"/>
      <c r="BM384" s="70"/>
      <c r="BN384" s="70"/>
      <c r="BO384" s="70"/>
      <c r="BP384" s="70"/>
      <c r="BQ384" s="70"/>
      <c r="BR384" s="70"/>
      <c r="BS384" s="70"/>
      <c r="BT384" s="70"/>
      <c r="BU384" s="70"/>
      <c r="BV384" s="70"/>
      <c r="BW384" s="70"/>
      <c r="BX384" s="70"/>
      <c r="BY384" s="70"/>
      <c r="BZ384" s="70"/>
      <c r="CA384" s="70"/>
    </row>
    <row r="385" spans="2:79" s="67" customFormat="1">
      <c r="B385" s="85"/>
      <c r="C385" s="86"/>
      <c r="D385" s="83"/>
      <c r="E385" s="84"/>
      <c r="F385" s="70"/>
      <c r="G385" s="70"/>
      <c r="H385" s="70"/>
      <c r="I385" s="70"/>
      <c r="J385" s="70"/>
      <c r="K385" s="70"/>
      <c r="L385" s="70"/>
      <c r="M385" s="70"/>
      <c r="N385" s="70"/>
      <c r="O385" s="70"/>
      <c r="P385" s="70"/>
      <c r="Q385" s="70"/>
      <c r="R385" s="70"/>
      <c r="S385" s="70"/>
      <c r="T385" s="70"/>
      <c r="U385" s="70"/>
      <c r="V385" s="70"/>
      <c r="W385" s="70"/>
      <c r="X385" s="70"/>
      <c r="Y385" s="70"/>
      <c r="Z385" s="70"/>
      <c r="AA385" s="70"/>
      <c r="AB385" s="70"/>
      <c r="AC385" s="70"/>
      <c r="AD385" s="70"/>
      <c r="AE385" s="70"/>
      <c r="AF385" s="70"/>
      <c r="AG385" s="70"/>
      <c r="AH385" s="70"/>
      <c r="AI385" s="70"/>
      <c r="AJ385" s="70"/>
      <c r="AK385" s="70"/>
      <c r="AL385" s="70"/>
      <c r="AM385" s="70"/>
      <c r="AN385" s="70"/>
      <c r="AO385" s="70"/>
      <c r="AP385" s="70"/>
      <c r="AQ385" s="70"/>
      <c r="AR385" s="70"/>
      <c r="AS385" s="70"/>
      <c r="AT385" s="70"/>
      <c r="AU385" s="70"/>
      <c r="AV385" s="70"/>
      <c r="AW385" s="70"/>
      <c r="AX385" s="70"/>
      <c r="AY385" s="70"/>
      <c r="AZ385" s="70"/>
      <c r="BA385" s="70"/>
      <c r="BB385" s="70"/>
      <c r="BC385" s="70"/>
      <c r="BD385" s="70"/>
      <c r="BE385" s="70"/>
      <c r="BF385" s="70"/>
      <c r="BG385" s="70"/>
      <c r="BH385" s="70"/>
      <c r="BI385" s="70"/>
      <c r="BJ385" s="70"/>
      <c r="BK385" s="70"/>
      <c r="BL385" s="70"/>
      <c r="BM385" s="70"/>
      <c r="BN385" s="70"/>
      <c r="BO385" s="70"/>
      <c r="BP385" s="70"/>
      <c r="BQ385" s="70"/>
      <c r="BR385" s="70"/>
      <c r="BS385" s="70"/>
      <c r="BT385" s="70"/>
      <c r="BU385" s="70"/>
      <c r="BV385" s="70"/>
      <c r="BW385" s="70"/>
      <c r="BX385" s="70"/>
      <c r="BY385" s="70"/>
      <c r="BZ385" s="70"/>
      <c r="CA385" s="70"/>
    </row>
    <row r="386" spans="2:79" s="67" customFormat="1">
      <c r="B386" s="85"/>
      <c r="C386" s="86"/>
      <c r="D386" s="83"/>
      <c r="E386" s="84"/>
      <c r="F386" s="70"/>
      <c r="G386" s="70"/>
      <c r="H386" s="70"/>
      <c r="I386" s="70"/>
      <c r="J386" s="70"/>
      <c r="K386" s="70"/>
      <c r="L386" s="70"/>
      <c r="M386" s="70"/>
      <c r="N386" s="70"/>
      <c r="O386" s="70"/>
      <c r="P386" s="70"/>
      <c r="Q386" s="70"/>
      <c r="R386" s="70"/>
      <c r="S386" s="70"/>
      <c r="T386" s="70"/>
      <c r="U386" s="70"/>
      <c r="V386" s="70"/>
      <c r="W386" s="70"/>
      <c r="X386" s="70"/>
      <c r="Y386" s="70"/>
      <c r="Z386" s="70"/>
      <c r="AA386" s="70"/>
      <c r="AB386" s="70"/>
      <c r="AC386" s="70"/>
      <c r="AD386" s="70"/>
      <c r="AE386" s="70"/>
      <c r="AF386" s="70"/>
      <c r="AG386" s="70"/>
      <c r="AH386" s="70"/>
      <c r="AI386" s="70"/>
      <c r="AJ386" s="70"/>
      <c r="AK386" s="70"/>
      <c r="AL386" s="70"/>
      <c r="AM386" s="70"/>
      <c r="AN386" s="70"/>
      <c r="AO386" s="70"/>
      <c r="AP386" s="70"/>
      <c r="AQ386" s="70"/>
      <c r="AR386" s="70"/>
      <c r="AS386" s="70"/>
      <c r="AT386" s="70"/>
      <c r="AU386" s="70"/>
      <c r="AV386" s="70"/>
      <c r="AW386" s="70"/>
      <c r="AX386" s="70"/>
      <c r="AY386" s="70"/>
      <c r="AZ386" s="70"/>
      <c r="BA386" s="70"/>
      <c r="BB386" s="70"/>
      <c r="BC386" s="70"/>
      <c r="BD386" s="70"/>
      <c r="BE386" s="70"/>
      <c r="BF386" s="70"/>
      <c r="BG386" s="70"/>
      <c r="BH386" s="70"/>
      <c r="BI386" s="70"/>
      <c r="BJ386" s="70"/>
      <c r="BK386" s="70"/>
      <c r="BL386" s="70"/>
      <c r="BM386" s="70"/>
      <c r="BN386" s="70"/>
      <c r="BO386" s="70"/>
      <c r="BP386" s="70"/>
      <c r="BQ386" s="70"/>
      <c r="BR386" s="70"/>
      <c r="BS386" s="70"/>
      <c r="BT386" s="70"/>
      <c r="BU386" s="70"/>
      <c r="BV386" s="70"/>
      <c r="BW386" s="70"/>
      <c r="BX386" s="70"/>
      <c r="BY386" s="70"/>
      <c r="BZ386" s="70"/>
      <c r="CA386" s="70"/>
    </row>
    <row r="387" spans="2:79" s="67" customFormat="1">
      <c r="B387" s="85"/>
      <c r="C387" s="86"/>
      <c r="D387" s="83"/>
      <c r="E387" s="84"/>
      <c r="F387" s="70"/>
      <c r="G387" s="70"/>
      <c r="H387" s="70"/>
      <c r="I387" s="70"/>
      <c r="J387" s="70"/>
      <c r="K387" s="70"/>
      <c r="L387" s="70"/>
      <c r="M387" s="70"/>
      <c r="N387" s="70"/>
      <c r="O387" s="70"/>
      <c r="P387" s="70"/>
      <c r="Q387" s="70"/>
      <c r="R387" s="70"/>
      <c r="S387" s="70"/>
      <c r="T387" s="70"/>
      <c r="U387" s="70"/>
      <c r="V387" s="70"/>
      <c r="W387" s="70"/>
      <c r="X387" s="70"/>
      <c r="Y387" s="70"/>
      <c r="Z387" s="70"/>
      <c r="AA387" s="70"/>
      <c r="AB387" s="70"/>
      <c r="AC387" s="70"/>
      <c r="AD387" s="70"/>
      <c r="AE387" s="70"/>
      <c r="AF387" s="70"/>
      <c r="AG387" s="70"/>
      <c r="AH387" s="70"/>
      <c r="AI387" s="70"/>
      <c r="AJ387" s="70"/>
      <c r="AK387" s="70"/>
      <c r="AL387" s="70"/>
      <c r="AM387" s="70"/>
      <c r="AN387" s="70"/>
      <c r="AO387" s="70"/>
      <c r="AP387" s="70"/>
      <c r="AQ387" s="70"/>
      <c r="AR387" s="70"/>
      <c r="AS387" s="70"/>
      <c r="AT387" s="70"/>
      <c r="AU387" s="70"/>
      <c r="AV387" s="70"/>
      <c r="AW387" s="70"/>
      <c r="AX387" s="70"/>
      <c r="AY387" s="70"/>
      <c r="AZ387" s="70"/>
      <c r="BA387" s="70"/>
      <c r="BB387" s="70"/>
      <c r="BC387" s="70"/>
      <c r="BD387" s="70"/>
      <c r="BE387" s="70"/>
      <c r="BF387" s="70"/>
      <c r="BG387" s="70"/>
      <c r="BH387" s="70"/>
      <c r="BI387" s="70"/>
      <c r="BJ387" s="70"/>
      <c r="BK387" s="70"/>
      <c r="BL387" s="70"/>
      <c r="BM387" s="70"/>
      <c r="BN387" s="70"/>
      <c r="BO387" s="70"/>
      <c r="BP387" s="70"/>
      <c r="BQ387" s="70"/>
      <c r="BR387" s="70"/>
      <c r="BS387" s="70"/>
      <c r="BT387" s="70"/>
      <c r="BU387" s="70"/>
      <c r="BV387" s="70"/>
      <c r="BW387" s="70"/>
      <c r="BX387" s="70"/>
      <c r="BY387" s="70"/>
      <c r="BZ387" s="70"/>
      <c r="CA387" s="70"/>
    </row>
    <row r="388" spans="2:79" s="67" customFormat="1">
      <c r="B388" s="85"/>
      <c r="C388" s="86"/>
      <c r="D388" s="83"/>
      <c r="E388" s="84"/>
      <c r="F388" s="70"/>
      <c r="G388" s="70"/>
      <c r="H388" s="70"/>
      <c r="I388" s="70"/>
      <c r="J388" s="70"/>
      <c r="K388" s="70"/>
      <c r="L388" s="70"/>
      <c r="M388" s="70"/>
      <c r="N388" s="70"/>
      <c r="O388" s="70"/>
      <c r="P388" s="70"/>
      <c r="Q388" s="70"/>
      <c r="R388" s="70"/>
      <c r="S388" s="70"/>
      <c r="T388" s="70"/>
      <c r="U388" s="70"/>
      <c r="V388" s="70"/>
      <c r="W388" s="70"/>
      <c r="X388" s="70"/>
      <c r="Y388" s="70"/>
      <c r="Z388" s="70"/>
      <c r="AA388" s="70"/>
      <c r="AB388" s="70"/>
      <c r="AC388" s="70"/>
      <c r="AD388" s="70"/>
      <c r="AE388" s="70"/>
      <c r="AF388" s="70"/>
      <c r="AG388" s="70"/>
      <c r="AH388" s="70"/>
      <c r="AI388" s="70"/>
      <c r="AJ388" s="70"/>
      <c r="AK388" s="70"/>
      <c r="AL388" s="70"/>
      <c r="AM388" s="70"/>
      <c r="AN388" s="70"/>
      <c r="AO388" s="70"/>
      <c r="AP388" s="70"/>
      <c r="AQ388" s="70"/>
      <c r="AR388" s="70"/>
      <c r="AS388" s="70"/>
      <c r="AT388" s="70"/>
      <c r="AU388" s="70"/>
      <c r="AV388" s="70"/>
      <c r="AW388" s="70"/>
      <c r="AX388" s="70"/>
      <c r="AY388" s="70"/>
      <c r="AZ388" s="70"/>
      <c r="BA388" s="70"/>
      <c r="BB388" s="70"/>
      <c r="BC388" s="70"/>
      <c r="BD388" s="70"/>
      <c r="BE388" s="70"/>
      <c r="BF388" s="70"/>
      <c r="BG388" s="70"/>
      <c r="BH388" s="70"/>
      <c r="BI388" s="70"/>
      <c r="BJ388" s="70"/>
      <c r="BK388" s="70"/>
      <c r="BL388" s="70"/>
      <c r="BM388" s="70"/>
      <c r="BN388" s="70"/>
      <c r="BO388" s="70"/>
      <c r="BP388" s="70"/>
      <c r="BQ388" s="70"/>
      <c r="BR388" s="70"/>
      <c r="BS388" s="70"/>
      <c r="BT388" s="70"/>
      <c r="BU388" s="70"/>
      <c r="BV388" s="70"/>
      <c r="BW388" s="70"/>
      <c r="BX388" s="70"/>
      <c r="BY388" s="70"/>
      <c r="BZ388" s="70"/>
      <c r="CA388" s="70"/>
    </row>
    <row r="389" spans="2:79" s="67" customFormat="1">
      <c r="B389" s="85"/>
      <c r="C389" s="86"/>
      <c r="D389" s="83"/>
      <c r="E389" s="84"/>
      <c r="F389" s="70"/>
      <c r="G389" s="70"/>
      <c r="H389" s="70"/>
      <c r="I389" s="70"/>
      <c r="J389" s="70"/>
      <c r="K389" s="70"/>
      <c r="L389" s="70"/>
      <c r="M389" s="70"/>
      <c r="N389" s="70"/>
      <c r="O389" s="70"/>
      <c r="P389" s="70"/>
      <c r="Q389" s="70"/>
      <c r="R389" s="70"/>
      <c r="S389" s="70"/>
      <c r="T389" s="70"/>
      <c r="U389" s="70"/>
      <c r="V389" s="70"/>
      <c r="W389" s="70"/>
      <c r="X389" s="70"/>
      <c r="Y389" s="70"/>
      <c r="Z389" s="70"/>
      <c r="AA389" s="70"/>
      <c r="AB389" s="70"/>
      <c r="AC389" s="70"/>
      <c r="AD389" s="70"/>
      <c r="AE389" s="70"/>
      <c r="AF389" s="70"/>
      <c r="AG389" s="70"/>
      <c r="AH389" s="70"/>
      <c r="AI389" s="70"/>
      <c r="AJ389" s="70"/>
      <c r="AK389" s="70"/>
      <c r="AL389" s="70"/>
      <c r="AM389" s="70"/>
      <c r="AN389" s="70"/>
      <c r="AO389" s="70"/>
      <c r="AP389" s="70"/>
      <c r="AQ389" s="70"/>
      <c r="AR389" s="70"/>
      <c r="AS389" s="70"/>
      <c r="AT389" s="70"/>
      <c r="AU389" s="70"/>
      <c r="AV389" s="70"/>
      <c r="AW389" s="70"/>
      <c r="AX389" s="70"/>
      <c r="AY389" s="70"/>
      <c r="AZ389" s="70"/>
      <c r="BA389" s="70"/>
      <c r="BB389" s="70"/>
      <c r="BC389" s="70"/>
      <c r="BD389" s="70"/>
      <c r="BE389" s="70"/>
      <c r="BF389" s="70"/>
      <c r="BG389" s="70"/>
      <c r="BH389" s="70"/>
      <c r="BI389" s="70"/>
      <c r="BJ389" s="70"/>
      <c r="BK389" s="70"/>
      <c r="BL389" s="70"/>
      <c r="BM389" s="70"/>
      <c r="BN389" s="70"/>
      <c r="BO389" s="70"/>
      <c r="BP389" s="70"/>
      <c r="BQ389" s="70"/>
      <c r="BR389" s="70"/>
      <c r="BS389" s="70"/>
      <c r="BT389" s="70"/>
      <c r="BU389" s="70"/>
      <c r="BV389" s="70"/>
      <c r="BW389" s="70"/>
      <c r="BX389" s="70"/>
      <c r="BY389" s="70"/>
      <c r="BZ389" s="70"/>
      <c r="CA389" s="70"/>
    </row>
    <row r="390" spans="2:79" s="67" customFormat="1">
      <c r="B390" s="85"/>
      <c r="C390" s="86"/>
      <c r="D390" s="83"/>
      <c r="E390" s="84"/>
      <c r="F390" s="70"/>
      <c r="G390" s="70"/>
      <c r="H390" s="70"/>
      <c r="I390" s="70"/>
      <c r="J390" s="70"/>
      <c r="K390" s="70"/>
      <c r="L390" s="70"/>
      <c r="M390" s="70"/>
      <c r="N390" s="70"/>
      <c r="O390" s="70"/>
      <c r="P390" s="70"/>
      <c r="Q390" s="70"/>
      <c r="R390" s="70"/>
      <c r="S390" s="70"/>
      <c r="T390" s="70"/>
      <c r="U390" s="70"/>
      <c r="V390" s="70"/>
      <c r="W390" s="70"/>
      <c r="X390" s="70"/>
      <c r="Y390" s="70"/>
      <c r="Z390" s="70"/>
      <c r="AA390" s="70"/>
      <c r="AB390" s="70"/>
      <c r="AC390" s="70"/>
      <c r="AD390" s="70"/>
      <c r="AE390" s="70"/>
      <c r="AF390" s="70"/>
      <c r="AG390" s="70"/>
      <c r="AH390" s="70"/>
      <c r="AI390" s="70"/>
      <c r="AJ390" s="70"/>
      <c r="AK390" s="70"/>
      <c r="AL390" s="70"/>
      <c r="AM390" s="70"/>
      <c r="AN390" s="70"/>
      <c r="AO390" s="70"/>
      <c r="AP390" s="70"/>
      <c r="AQ390" s="70"/>
      <c r="AR390" s="70"/>
      <c r="AS390" s="70"/>
      <c r="AT390" s="70"/>
      <c r="AU390" s="70"/>
      <c r="AV390" s="70"/>
      <c r="AW390" s="70"/>
      <c r="AX390" s="70"/>
      <c r="AY390" s="70"/>
      <c r="AZ390" s="70"/>
      <c r="BA390" s="70"/>
      <c r="BB390" s="70"/>
      <c r="BC390" s="70"/>
      <c r="BD390" s="70"/>
      <c r="BE390" s="70"/>
      <c r="BF390" s="70"/>
      <c r="BG390" s="70"/>
      <c r="BH390" s="70"/>
      <c r="BI390" s="70"/>
      <c r="BJ390" s="70"/>
      <c r="BK390" s="70"/>
      <c r="BL390" s="70"/>
      <c r="BM390" s="70"/>
      <c r="BN390" s="70"/>
      <c r="BO390" s="70"/>
      <c r="BP390" s="70"/>
      <c r="BQ390" s="70"/>
      <c r="BR390" s="70"/>
      <c r="BS390" s="70"/>
      <c r="BT390" s="70"/>
      <c r="BU390" s="70"/>
      <c r="BV390" s="70"/>
      <c r="BW390" s="70"/>
      <c r="BX390" s="70"/>
      <c r="BY390" s="70"/>
      <c r="BZ390" s="70"/>
      <c r="CA390" s="70"/>
    </row>
    <row r="391" spans="2:79" s="67" customFormat="1">
      <c r="B391" s="85"/>
      <c r="C391" s="86"/>
      <c r="D391" s="83"/>
      <c r="E391" s="84"/>
      <c r="F391" s="70"/>
      <c r="G391" s="70"/>
      <c r="H391" s="70"/>
      <c r="I391" s="70"/>
      <c r="J391" s="70"/>
      <c r="K391" s="70"/>
      <c r="L391" s="70"/>
      <c r="M391" s="70"/>
      <c r="N391" s="70"/>
      <c r="O391" s="70"/>
      <c r="P391" s="70"/>
      <c r="Q391" s="70"/>
      <c r="R391" s="70"/>
      <c r="S391" s="70"/>
      <c r="T391" s="70"/>
      <c r="U391" s="70"/>
      <c r="V391" s="70"/>
      <c r="W391" s="70"/>
      <c r="X391" s="70"/>
      <c r="Y391" s="70"/>
      <c r="Z391" s="70"/>
      <c r="AA391" s="70"/>
      <c r="AB391" s="70"/>
      <c r="AC391" s="70"/>
      <c r="AD391" s="70"/>
      <c r="AE391" s="70"/>
      <c r="AF391" s="70"/>
      <c r="AG391" s="70"/>
      <c r="AH391" s="70"/>
      <c r="AI391" s="70"/>
      <c r="AJ391" s="70"/>
      <c r="AK391" s="70"/>
      <c r="AL391" s="70"/>
      <c r="AM391" s="70"/>
      <c r="AN391" s="70"/>
      <c r="AO391" s="70"/>
      <c r="AP391" s="70"/>
      <c r="AQ391" s="70"/>
      <c r="AR391" s="70"/>
      <c r="AS391" s="70"/>
      <c r="AT391" s="70"/>
      <c r="AU391" s="70"/>
      <c r="AV391" s="70"/>
      <c r="AW391" s="70"/>
      <c r="AX391" s="70"/>
      <c r="AY391" s="70"/>
      <c r="AZ391" s="70"/>
      <c r="BA391" s="70"/>
      <c r="BB391" s="70"/>
      <c r="BC391" s="70"/>
      <c r="BD391" s="70"/>
      <c r="BE391" s="70"/>
      <c r="BF391" s="70"/>
      <c r="BG391" s="70"/>
      <c r="BH391" s="70"/>
      <c r="BI391" s="70"/>
      <c r="BJ391" s="70"/>
      <c r="BK391" s="70"/>
      <c r="BL391" s="70"/>
      <c r="BM391" s="70"/>
      <c r="BN391" s="70"/>
      <c r="BO391" s="70"/>
      <c r="BP391" s="70"/>
      <c r="BQ391" s="70"/>
      <c r="BR391" s="70"/>
      <c r="BS391" s="70"/>
      <c r="BT391" s="70"/>
      <c r="BU391" s="70"/>
      <c r="BV391" s="70"/>
      <c r="BW391" s="70"/>
      <c r="BX391" s="70"/>
      <c r="BY391" s="70"/>
      <c r="BZ391" s="70"/>
      <c r="CA391" s="70"/>
    </row>
    <row r="392" spans="2:79" s="67" customFormat="1">
      <c r="B392" s="85"/>
      <c r="C392" s="86"/>
      <c r="D392" s="83"/>
      <c r="E392" s="84"/>
      <c r="F392" s="70"/>
      <c r="G392" s="70"/>
      <c r="H392" s="70"/>
      <c r="I392" s="70"/>
      <c r="J392" s="70"/>
      <c r="K392" s="70"/>
      <c r="L392" s="70"/>
      <c r="M392" s="70"/>
      <c r="N392" s="70"/>
      <c r="O392" s="70"/>
      <c r="P392" s="70"/>
      <c r="Q392" s="70"/>
      <c r="R392" s="70"/>
      <c r="S392" s="70"/>
      <c r="T392" s="70"/>
      <c r="U392" s="70"/>
      <c r="V392" s="70"/>
      <c r="W392" s="70"/>
      <c r="X392" s="70"/>
      <c r="Y392" s="70"/>
      <c r="Z392" s="70"/>
      <c r="AA392" s="70"/>
      <c r="AB392" s="70"/>
      <c r="AC392" s="70"/>
      <c r="AD392" s="70"/>
      <c r="AE392" s="70"/>
      <c r="AF392" s="70"/>
      <c r="AG392" s="70"/>
      <c r="AH392" s="70"/>
      <c r="AI392" s="70"/>
      <c r="AJ392" s="70"/>
      <c r="AK392" s="70"/>
      <c r="AL392" s="70"/>
      <c r="AM392" s="70"/>
      <c r="AN392" s="70"/>
      <c r="AO392" s="70"/>
      <c r="AP392" s="70"/>
      <c r="AQ392" s="70"/>
      <c r="AR392" s="70"/>
      <c r="AS392" s="70"/>
      <c r="AT392" s="70"/>
      <c r="AU392" s="70"/>
      <c r="AV392" s="70"/>
      <c r="AW392" s="70"/>
      <c r="AX392" s="70"/>
      <c r="AY392" s="70"/>
      <c r="AZ392" s="70"/>
      <c r="BA392" s="70"/>
      <c r="BB392" s="70"/>
      <c r="BC392" s="70"/>
      <c r="BD392" s="70"/>
      <c r="BE392" s="70"/>
      <c r="BF392" s="70"/>
      <c r="BG392" s="70"/>
      <c r="BH392" s="70"/>
      <c r="BI392" s="70"/>
      <c r="BJ392" s="70"/>
      <c r="BK392" s="70"/>
      <c r="BL392" s="70"/>
      <c r="BM392" s="70"/>
      <c r="BN392" s="70"/>
      <c r="BO392" s="70"/>
      <c r="BP392" s="70"/>
      <c r="BQ392" s="70"/>
      <c r="BR392" s="70"/>
      <c r="BS392" s="70"/>
      <c r="BT392" s="70"/>
      <c r="BU392" s="70"/>
      <c r="BV392" s="70"/>
      <c r="BW392" s="70"/>
      <c r="BX392" s="70"/>
      <c r="BY392" s="70"/>
      <c r="BZ392" s="70"/>
      <c r="CA392" s="70"/>
    </row>
    <row r="393" spans="2:79" s="67" customFormat="1">
      <c r="B393" s="85"/>
      <c r="C393" s="86"/>
      <c r="D393" s="83"/>
      <c r="E393" s="84"/>
      <c r="F393" s="70"/>
      <c r="G393" s="70"/>
      <c r="H393" s="70"/>
      <c r="I393" s="70"/>
      <c r="J393" s="70"/>
      <c r="K393" s="70"/>
      <c r="L393" s="70"/>
      <c r="M393" s="70"/>
      <c r="N393" s="70"/>
      <c r="O393" s="70"/>
      <c r="P393" s="70"/>
      <c r="Q393" s="70"/>
      <c r="R393" s="70"/>
      <c r="S393" s="70"/>
      <c r="T393" s="70"/>
      <c r="U393" s="70"/>
      <c r="V393" s="70"/>
      <c r="W393" s="70"/>
      <c r="X393" s="70"/>
      <c r="Y393" s="70"/>
      <c r="Z393" s="70"/>
      <c r="AA393" s="70"/>
      <c r="AB393" s="70"/>
      <c r="AC393" s="70"/>
      <c r="AD393" s="70"/>
      <c r="AE393" s="70"/>
      <c r="AF393" s="70"/>
      <c r="AG393" s="70"/>
      <c r="AH393" s="70"/>
      <c r="AI393" s="70"/>
      <c r="AJ393" s="70"/>
      <c r="AK393" s="70"/>
      <c r="AL393" s="70"/>
      <c r="AM393" s="70"/>
      <c r="AN393" s="70"/>
      <c r="AO393" s="70"/>
      <c r="AP393" s="70"/>
      <c r="AQ393" s="70"/>
      <c r="AR393" s="70"/>
      <c r="AS393" s="70"/>
      <c r="AT393" s="70"/>
      <c r="AU393" s="70"/>
      <c r="AV393" s="70"/>
      <c r="AW393" s="70"/>
      <c r="AX393" s="70"/>
      <c r="AY393" s="70"/>
      <c r="AZ393" s="70"/>
      <c r="BA393" s="70"/>
      <c r="BB393" s="70"/>
      <c r="BC393" s="70"/>
      <c r="BD393" s="70"/>
      <c r="BE393" s="70"/>
      <c r="BF393" s="70"/>
      <c r="BG393" s="70"/>
      <c r="BH393" s="70"/>
      <c r="BI393" s="70"/>
      <c r="BJ393" s="70"/>
      <c r="BK393" s="70"/>
      <c r="BL393" s="70"/>
      <c r="BM393" s="70"/>
      <c r="BN393" s="70"/>
      <c r="BO393" s="70"/>
      <c r="BP393" s="70"/>
      <c r="BQ393" s="70"/>
      <c r="BR393" s="70"/>
      <c r="BS393" s="70"/>
      <c r="BT393" s="70"/>
      <c r="BU393" s="70"/>
      <c r="BV393" s="70"/>
      <c r="BW393" s="70"/>
      <c r="BX393" s="70"/>
      <c r="BY393" s="70"/>
      <c r="BZ393" s="70"/>
      <c r="CA393" s="70"/>
    </row>
    <row r="394" spans="2:79" s="67" customFormat="1">
      <c r="B394" s="85"/>
      <c r="C394" s="86"/>
      <c r="D394" s="83"/>
      <c r="E394" s="84"/>
      <c r="F394" s="70"/>
      <c r="G394" s="70"/>
      <c r="H394" s="70"/>
      <c r="I394" s="70"/>
      <c r="J394" s="70"/>
      <c r="K394" s="70"/>
      <c r="L394" s="70"/>
      <c r="M394" s="70"/>
      <c r="N394" s="70"/>
      <c r="O394" s="70"/>
      <c r="P394" s="70"/>
      <c r="Q394" s="70"/>
      <c r="R394" s="70"/>
      <c r="S394" s="70"/>
      <c r="T394" s="70"/>
      <c r="U394" s="70"/>
      <c r="V394" s="70"/>
      <c r="W394" s="70"/>
      <c r="X394" s="70"/>
      <c r="Y394" s="70"/>
      <c r="Z394" s="70"/>
      <c r="AA394" s="70"/>
      <c r="AB394" s="70"/>
      <c r="AC394" s="70"/>
      <c r="AD394" s="70"/>
      <c r="AE394" s="70"/>
      <c r="AF394" s="70"/>
      <c r="AG394" s="70"/>
      <c r="AH394" s="70"/>
      <c r="AI394" s="70"/>
      <c r="AJ394" s="70"/>
      <c r="AK394" s="70"/>
      <c r="AL394" s="70"/>
      <c r="AM394" s="70"/>
      <c r="AN394" s="70"/>
      <c r="AO394" s="70"/>
      <c r="AP394" s="70"/>
      <c r="AQ394" s="70"/>
      <c r="AR394" s="70"/>
      <c r="AS394" s="70"/>
      <c r="AT394" s="70"/>
      <c r="AU394" s="70"/>
      <c r="AV394" s="70"/>
      <c r="AW394" s="70"/>
      <c r="AX394" s="70"/>
      <c r="AY394" s="70"/>
      <c r="AZ394" s="70"/>
      <c r="BA394" s="70"/>
      <c r="BB394" s="70"/>
      <c r="BC394" s="70"/>
      <c r="BD394" s="70"/>
      <c r="BE394" s="70"/>
      <c r="BF394" s="70"/>
      <c r="BG394" s="70"/>
      <c r="BH394" s="70"/>
      <c r="BI394" s="70"/>
      <c r="BJ394" s="70"/>
      <c r="BK394" s="70"/>
      <c r="BL394" s="70"/>
      <c r="BM394" s="70"/>
      <c r="BN394" s="70"/>
      <c r="BO394" s="70"/>
      <c r="BP394" s="70"/>
      <c r="BQ394" s="70"/>
      <c r="BR394" s="70"/>
      <c r="BS394" s="70"/>
      <c r="BT394" s="70"/>
      <c r="BU394" s="70"/>
      <c r="BV394" s="70"/>
      <c r="BW394" s="70"/>
      <c r="BX394" s="70"/>
      <c r="BY394" s="70"/>
      <c r="BZ394" s="70"/>
      <c r="CA394" s="70"/>
    </row>
    <row r="395" spans="2:79" s="67" customFormat="1">
      <c r="B395" s="85"/>
      <c r="C395" s="86"/>
      <c r="D395" s="83"/>
      <c r="E395" s="84"/>
      <c r="F395" s="70"/>
      <c r="G395" s="70"/>
      <c r="H395" s="70"/>
      <c r="I395" s="70"/>
      <c r="J395" s="70"/>
      <c r="K395" s="70"/>
      <c r="L395" s="70"/>
      <c r="M395" s="70"/>
      <c r="N395" s="70"/>
      <c r="O395" s="70"/>
      <c r="P395" s="70"/>
      <c r="Q395" s="70"/>
      <c r="R395" s="70"/>
      <c r="S395" s="70"/>
      <c r="T395" s="70"/>
      <c r="U395" s="70"/>
      <c r="V395" s="70"/>
      <c r="W395" s="70"/>
      <c r="X395" s="70"/>
      <c r="Y395" s="70"/>
      <c r="Z395" s="70"/>
      <c r="AA395" s="70"/>
      <c r="AB395" s="70"/>
      <c r="AC395" s="70"/>
      <c r="AD395" s="70"/>
      <c r="AE395" s="70"/>
      <c r="AF395" s="70"/>
      <c r="AG395" s="70"/>
      <c r="AH395" s="70"/>
      <c r="AI395" s="70"/>
      <c r="AJ395" s="70"/>
      <c r="AK395" s="70"/>
      <c r="AL395" s="70"/>
      <c r="AM395" s="70"/>
      <c r="AN395" s="70"/>
      <c r="AO395" s="70"/>
      <c r="AP395" s="70"/>
      <c r="AQ395" s="70"/>
      <c r="AR395" s="70"/>
      <c r="AS395" s="70"/>
      <c r="AT395" s="70"/>
      <c r="AU395" s="70"/>
      <c r="AV395" s="70"/>
      <c r="AW395" s="70"/>
      <c r="AX395" s="70"/>
      <c r="AY395" s="70"/>
      <c r="AZ395" s="70"/>
      <c r="BA395" s="70"/>
      <c r="BB395" s="70"/>
      <c r="BC395" s="70"/>
      <c r="BD395" s="70"/>
      <c r="BE395" s="70"/>
      <c r="BF395" s="70"/>
      <c r="BG395" s="70"/>
      <c r="BH395" s="70"/>
      <c r="BI395" s="70"/>
      <c r="BJ395" s="70"/>
      <c r="BK395" s="70"/>
      <c r="BL395" s="70"/>
      <c r="BM395" s="70"/>
      <c r="BN395" s="70"/>
      <c r="BO395" s="70"/>
      <c r="BP395" s="70"/>
      <c r="BQ395" s="70"/>
      <c r="BR395" s="70"/>
      <c r="BS395" s="70"/>
      <c r="BT395" s="70"/>
      <c r="BU395" s="70"/>
      <c r="BV395" s="70"/>
      <c r="BW395" s="70"/>
      <c r="BX395" s="70"/>
      <c r="BY395" s="70"/>
      <c r="BZ395" s="70"/>
      <c r="CA395" s="70"/>
    </row>
    <row r="396" spans="2:79" s="67" customFormat="1">
      <c r="B396" s="85"/>
      <c r="C396" s="86"/>
      <c r="D396" s="83"/>
      <c r="E396" s="84"/>
      <c r="F396" s="70"/>
      <c r="G396" s="70"/>
      <c r="H396" s="70"/>
      <c r="I396" s="70"/>
      <c r="J396" s="70"/>
      <c r="K396" s="70"/>
      <c r="L396" s="70"/>
      <c r="M396" s="70"/>
      <c r="N396" s="70"/>
      <c r="O396" s="70"/>
      <c r="P396" s="70"/>
      <c r="Q396" s="70"/>
      <c r="R396" s="70"/>
      <c r="S396" s="70"/>
      <c r="T396" s="70"/>
      <c r="U396" s="70"/>
      <c r="V396" s="70"/>
      <c r="W396" s="70"/>
      <c r="X396" s="70"/>
      <c r="Y396" s="70"/>
      <c r="Z396" s="70"/>
      <c r="AA396" s="70"/>
      <c r="AB396" s="70"/>
      <c r="AC396" s="70"/>
      <c r="AD396" s="70"/>
      <c r="AE396" s="70"/>
      <c r="AF396" s="70"/>
      <c r="AG396" s="70"/>
      <c r="AH396" s="70"/>
      <c r="AI396" s="70"/>
      <c r="AJ396" s="70"/>
      <c r="AK396" s="70"/>
      <c r="AL396" s="70"/>
      <c r="AM396" s="70"/>
      <c r="AN396" s="70"/>
      <c r="AO396" s="70"/>
      <c r="AP396" s="70"/>
      <c r="AQ396" s="70"/>
      <c r="AR396" s="70"/>
      <c r="AS396" s="70"/>
      <c r="AT396" s="70"/>
      <c r="AU396" s="70"/>
      <c r="AV396" s="70"/>
      <c r="AW396" s="70"/>
      <c r="AX396" s="70"/>
      <c r="AY396" s="70"/>
      <c r="AZ396" s="70"/>
      <c r="BA396" s="70"/>
      <c r="BB396" s="70"/>
      <c r="BC396" s="70"/>
      <c r="BD396" s="70"/>
      <c r="BE396" s="70"/>
      <c r="BF396" s="70"/>
      <c r="BG396" s="70"/>
      <c r="BH396" s="70"/>
      <c r="BI396" s="70"/>
      <c r="BJ396" s="70"/>
      <c r="BK396" s="70"/>
      <c r="BL396" s="70"/>
      <c r="BM396" s="70"/>
      <c r="BN396" s="70"/>
      <c r="BO396" s="70"/>
      <c r="BP396" s="70"/>
      <c r="BQ396" s="70"/>
      <c r="BR396" s="70"/>
      <c r="BS396" s="70"/>
      <c r="BT396" s="70"/>
      <c r="BU396" s="70"/>
      <c r="BV396" s="70"/>
      <c r="BW396" s="70"/>
      <c r="BX396" s="70"/>
      <c r="BY396" s="70"/>
      <c r="BZ396" s="70"/>
      <c r="CA396" s="70"/>
    </row>
    <row r="397" spans="2:79" s="67" customFormat="1">
      <c r="B397" s="85"/>
      <c r="C397" s="86"/>
      <c r="D397" s="83"/>
      <c r="E397" s="84"/>
      <c r="F397" s="70"/>
      <c r="G397" s="70"/>
      <c r="H397" s="70"/>
      <c r="I397" s="70"/>
      <c r="J397" s="70"/>
      <c r="K397" s="70"/>
      <c r="L397" s="70"/>
      <c r="M397" s="70"/>
      <c r="N397" s="70"/>
      <c r="O397" s="70"/>
      <c r="P397" s="70"/>
      <c r="Q397" s="70"/>
      <c r="R397" s="70"/>
      <c r="S397" s="70"/>
      <c r="T397" s="70"/>
      <c r="U397" s="70"/>
      <c r="V397" s="70"/>
      <c r="W397" s="70"/>
      <c r="X397" s="70"/>
      <c r="Y397" s="70"/>
      <c r="Z397" s="70"/>
      <c r="AA397" s="70"/>
      <c r="AB397" s="70"/>
      <c r="AC397" s="70"/>
      <c r="AD397" s="70"/>
      <c r="AE397" s="70"/>
      <c r="AF397" s="70"/>
      <c r="AG397" s="70"/>
      <c r="AH397" s="70"/>
      <c r="AI397" s="70"/>
      <c r="AJ397" s="70"/>
      <c r="AK397" s="70"/>
      <c r="AL397" s="70"/>
      <c r="AM397" s="70"/>
      <c r="AN397" s="70"/>
      <c r="AO397" s="70"/>
      <c r="AP397" s="70"/>
      <c r="AQ397" s="70"/>
      <c r="AR397" s="70"/>
      <c r="AS397" s="70"/>
      <c r="AT397" s="70"/>
      <c r="AU397" s="70"/>
      <c r="AV397" s="70"/>
      <c r="AW397" s="70"/>
      <c r="AX397" s="70"/>
      <c r="AY397" s="70"/>
      <c r="AZ397" s="70"/>
      <c r="BA397" s="70"/>
      <c r="BB397" s="70"/>
      <c r="BC397" s="70"/>
      <c r="BD397" s="70"/>
      <c r="BE397" s="70"/>
      <c r="BF397" s="70"/>
      <c r="BG397" s="70"/>
      <c r="BH397" s="70"/>
      <c r="BI397" s="70"/>
      <c r="BJ397" s="70"/>
      <c r="BK397" s="70"/>
      <c r="BL397" s="70"/>
      <c r="BM397" s="70"/>
      <c r="BN397" s="70"/>
      <c r="BO397" s="70"/>
      <c r="BP397" s="70"/>
      <c r="BQ397" s="70"/>
      <c r="BR397" s="70"/>
      <c r="BS397" s="70"/>
      <c r="BT397" s="70"/>
      <c r="BU397" s="70"/>
      <c r="BV397" s="70"/>
      <c r="BW397" s="70"/>
      <c r="BX397" s="70"/>
      <c r="BY397" s="70"/>
      <c r="BZ397" s="70"/>
      <c r="CA397" s="70"/>
    </row>
    <row r="398" spans="2:79" s="67" customFormat="1">
      <c r="B398" s="85"/>
      <c r="C398" s="86"/>
      <c r="D398" s="83"/>
      <c r="E398" s="84"/>
      <c r="F398" s="70"/>
      <c r="G398" s="70"/>
      <c r="H398" s="70"/>
      <c r="I398" s="70"/>
      <c r="J398" s="70"/>
      <c r="K398" s="70"/>
      <c r="L398" s="70"/>
      <c r="M398" s="70"/>
      <c r="N398" s="70"/>
      <c r="O398" s="70"/>
      <c r="P398" s="70"/>
      <c r="Q398" s="70"/>
      <c r="R398" s="70"/>
      <c r="S398" s="70"/>
      <c r="T398" s="70"/>
      <c r="U398" s="70"/>
      <c r="V398" s="70"/>
      <c r="W398" s="70"/>
      <c r="X398" s="70"/>
      <c r="Y398" s="70"/>
      <c r="Z398" s="70"/>
      <c r="AA398" s="70"/>
      <c r="AB398" s="70"/>
      <c r="AC398" s="70"/>
      <c r="AD398" s="70"/>
      <c r="AE398" s="70"/>
      <c r="AF398" s="70"/>
      <c r="AG398" s="70"/>
      <c r="AH398" s="70"/>
      <c r="AI398" s="70"/>
      <c r="AJ398" s="70"/>
      <c r="AK398" s="70"/>
      <c r="AL398" s="70"/>
      <c r="AM398" s="70"/>
      <c r="AN398" s="70"/>
      <c r="AO398" s="70"/>
      <c r="AP398" s="70"/>
      <c r="AQ398" s="70"/>
      <c r="AR398" s="70"/>
      <c r="AS398" s="70"/>
      <c r="AT398" s="70"/>
      <c r="AU398" s="70"/>
      <c r="AV398" s="70"/>
      <c r="AW398" s="70"/>
      <c r="AX398" s="70"/>
      <c r="AY398" s="70"/>
      <c r="AZ398" s="70"/>
      <c r="BA398" s="70"/>
      <c r="BB398" s="70"/>
      <c r="BC398" s="70"/>
      <c r="BD398" s="70"/>
      <c r="BE398" s="70"/>
      <c r="BF398" s="70"/>
      <c r="BG398" s="70"/>
      <c r="BH398" s="70"/>
      <c r="BI398" s="70"/>
      <c r="BJ398" s="70"/>
      <c r="BK398" s="70"/>
      <c r="BL398" s="70"/>
      <c r="BM398" s="70"/>
      <c r="BN398" s="70"/>
      <c r="BO398" s="70"/>
      <c r="BP398" s="70"/>
      <c r="BQ398" s="70"/>
      <c r="BR398" s="70"/>
      <c r="BS398" s="70"/>
      <c r="BT398" s="70"/>
      <c r="BU398" s="70"/>
      <c r="BV398" s="70"/>
      <c r="BW398" s="70"/>
      <c r="BX398" s="70"/>
      <c r="BY398" s="70"/>
      <c r="BZ398" s="70"/>
      <c r="CA398" s="70"/>
    </row>
    <row r="399" spans="2:79" s="67" customFormat="1">
      <c r="B399" s="85"/>
      <c r="C399" s="86"/>
      <c r="D399" s="83"/>
      <c r="E399" s="84"/>
      <c r="F399" s="70"/>
      <c r="G399" s="70"/>
      <c r="H399" s="70"/>
      <c r="I399" s="70"/>
      <c r="J399" s="70"/>
      <c r="K399" s="70"/>
      <c r="L399" s="70"/>
      <c r="M399" s="70"/>
      <c r="N399" s="70"/>
      <c r="O399" s="70"/>
      <c r="P399" s="70"/>
      <c r="Q399" s="70"/>
      <c r="R399" s="70"/>
      <c r="S399" s="70"/>
      <c r="T399" s="70"/>
      <c r="U399" s="70"/>
      <c r="V399" s="70"/>
      <c r="W399" s="70"/>
      <c r="X399" s="70"/>
      <c r="Y399" s="70"/>
      <c r="Z399" s="70"/>
      <c r="AA399" s="70"/>
      <c r="AB399" s="70"/>
      <c r="AC399" s="70"/>
      <c r="AD399" s="70"/>
      <c r="AE399" s="70"/>
      <c r="AF399" s="70"/>
      <c r="AG399" s="70"/>
      <c r="AH399" s="70"/>
      <c r="AI399" s="70"/>
      <c r="AJ399" s="70"/>
      <c r="AK399" s="70"/>
      <c r="AL399" s="70"/>
      <c r="AM399" s="70"/>
      <c r="AN399" s="70"/>
      <c r="AO399" s="70"/>
      <c r="AP399" s="70"/>
      <c r="AQ399" s="70"/>
      <c r="AR399" s="70"/>
      <c r="AS399" s="70"/>
      <c r="AT399" s="70"/>
      <c r="AU399" s="70"/>
      <c r="AV399" s="70"/>
      <c r="AW399" s="70"/>
      <c r="AX399" s="70"/>
      <c r="AY399" s="70"/>
      <c r="AZ399" s="70"/>
      <c r="BA399" s="70"/>
      <c r="BB399" s="70"/>
      <c r="BC399" s="70"/>
      <c r="BD399" s="70"/>
      <c r="BE399" s="70"/>
      <c r="BF399" s="70"/>
      <c r="BG399" s="70"/>
      <c r="BH399" s="70"/>
      <c r="BI399" s="70"/>
      <c r="BJ399" s="70"/>
      <c r="BK399" s="70"/>
      <c r="BL399" s="70"/>
      <c r="BM399" s="70"/>
      <c r="BN399" s="70"/>
      <c r="BO399" s="70"/>
      <c r="BP399" s="70"/>
      <c r="BQ399" s="70"/>
      <c r="BR399" s="70"/>
      <c r="BS399" s="70"/>
      <c r="BT399" s="70"/>
      <c r="BU399" s="70"/>
      <c r="BV399" s="70"/>
      <c r="BW399" s="70"/>
      <c r="BX399" s="70"/>
      <c r="BY399" s="70"/>
      <c r="BZ399" s="70"/>
      <c r="CA399" s="70"/>
    </row>
    <row r="400" spans="2:79" s="67" customFormat="1">
      <c r="B400" s="85"/>
      <c r="C400" s="86"/>
      <c r="D400" s="83"/>
      <c r="E400" s="84"/>
      <c r="F400" s="70"/>
      <c r="G400" s="70"/>
      <c r="H400" s="70"/>
      <c r="I400" s="70"/>
      <c r="J400" s="70"/>
      <c r="K400" s="70"/>
      <c r="L400" s="70"/>
      <c r="M400" s="70"/>
      <c r="N400" s="70"/>
      <c r="O400" s="70"/>
      <c r="P400" s="70"/>
      <c r="Q400" s="70"/>
      <c r="R400" s="70"/>
      <c r="S400" s="70"/>
      <c r="T400" s="70"/>
      <c r="U400" s="70"/>
      <c r="V400" s="70"/>
      <c r="W400" s="70"/>
      <c r="X400" s="70"/>
      <c r="Y400" s="70"/>
      <c r="Z400" s="70"/>
      <c r="AA400" s="70"/>
      <c r="AB400" s="70"/>
      <c r="AC400" s="70"/>
      <c r="AD400" s="70"/>
      <c r="AE400" s="70"/>
      <c r="AF400" s="70"/>
      <c r="AG400" s="70"/>
      <c r="AH400" s="70"/>
      <c r="AI400" s="70"/>
      <c r="AJ400" s="70"/>
      <c r="AK400" s="70"/>
      <c r="AL400" s="70"/>
      <c r="AM400" s="70"/>
      <c r="AN400" s="70"/>
      <c r="AO400" s="70"/>
      <c r="AP400" s="70"/>
      <c r="AQ400" s="70"/>
      <c r="AR400" s="70"/>
      <c r="AS400" s="70"/>
      <c r="AT400" s="70"/>
      <c r="AU400" s="70"/>
      <c r="AV400" s="70"/>
      <c r="AW400" s="70"/>
      <c r="AX400" s="70"/>
      <c r="AY400" s="70"/>
      <c r="AZ400" s="70"/>
      <c r="BA400" s="70"/>
      <c r="BB400" s="70"/>
      <c r="BC400" s="70"/>
      <c r="BD400" s="70"/>
      <c r="BE400" s="70"/>
      <c r="BF400" s="70"/>
      <c r="BG400" s="70"/>
      <c r="BH400" s="70"/>
      <c r="BI400" s="70"/>
      <c r="BJ400" s="70"/>
      <c r="BK400" s="70"/>
      <c r="BL400" s="70"/>
      <c r="BM400" s="70"/>
      <c r="BN400" s="70"/>
      <c r="BO400" s="70"/>
      <c r="BP400" s="70"/>
      <c r="BQ400" s="70"/>
      <c r="BR400" s="70"/>
      <c r="BS400" s="70"/>
      <c r="BT400" s="70"/>
      <c r="BU400" s="70"/>
      <c r="BV400" s="70"/>
      <c r="BW400" s="70"/>
      <c r="BX400" s="70"/>
      <c r="BY400" s="70"/>
      <c r="BZ400" s="70"/>
      <c r="CA400" s="70"/>
    </row>
    <row r="401" spans="2:79" s="67" customFormat="1">
      <c r="B401" s="85"/>
      <c r="C401" s="86"/>
      <c r="D401" s="83"/>
      <c r="E401" s="84"/>
      <c r="F401" s="70"/>
      <c r="G401" s="70"/>
      <c r="H401" s="70"/>
      <c r="I401" s="70"/>
      <c r="J401" s="70"/>
      <c r="K401" s="70"/>
      <c r="L401" s="70"/>
      <c r="M401" s="70"/>
      <c r="N401" s="70"/>
      <c r="O401" s="70"/>
      <c r="P401" s="70"/>
      <c r="Q401" s="70"/>
      <c r="R401" s="70"/>
      <c r="S401" s="70"/>
      <c r="T401" s="70"/>
      <c r="U401" s="70"/>
      <c r="V401" s="70"/>
      <c r="W401" s="70"/>
      <c r="X401" s="70"/>
      <c r="Y401" s="70"/>
      <c r="Z401" s="70"/>
      <c r="AA401" s="70"/>
      <c r="AB401" s="70"/>
      <c r="AC401" s="70"/>
      <c r="AD401" s="70"/>
      <c r="AE401" s="70"/>
      <c r="AF401" s="70"/>
      <c r="AG401" s="70"/>
      <c r="AH401" s="70"/>
      <c r="AI401" s="70"/>
      <c r="AJ401" s="70"/>
      <c r="AK401" s="70"/>
      <c r="AL401" s="70"/>
      <c r="AM401" s="70"/>
      <c r="AN401" s="70"/>
      <c r="AO401" s="70"/>
      <c r="AP401" s="70"/>
      <c r="AQ401" s="70"/>
      <c r="AR401" s="70"/>
      <c r="AS401" s="70"/>
      <c r="AT401" s="70"/>
      <c r="AU401" s="70"/>
      <c r="AV401" s="70"/>
      <c r="AW401" s="70"/>
      <c r="AX401" s="70"/>
      <c r="AY401" s="70"/>
      <c r="AZ401" s="70"/>
      <c r="BA401" s="70"/>
      <c r="BB401" s="70"/>
      <c r="BC401" s="70"/>
      <c r="BD401" s="70"/>
      <c r="BE401" s="70"/>
      <c r="BF401" s="70"/>
      <c r="BG401" s="70"/>
      <c r="BH401" s="70"/>
      <c r="BI401" s="70"/>
      <c r="BJ401" s="70"/>
      <c r="BK401" s="70"/>
      <c r="BL401" s="70"/>
      <c r="BM401" s="70"/>
      <c r="BN401" s="70"/>
      <c r="BO401" s="70"/>
      <c r="BP401" s="70"/>
      <c r="BQ401" s="70"/>
      <c r="BR401" s="70"/>
      <c r="BS401" s="70"/>
      <c r="BT401" s="70"/>
      <c r="BU401" s="70"/>
      <c r="BV401" s="70"/>
      <c r="BW401" s="70"/>
      <c r="BX401" s="70"/>
      <c r="BY401" s="70"/>
      <c r="BZ401" s="70"/>
      <c r="CA401" s="70"/>
    </row>
    <row r="402" spans="2:79" s="67" customFormat="1">
      <c r="B402" s="85"/>
      <c r="C402" s="86"/>
      <c r="D402" s="83"/>
      <c r="E402" s="84"/>
      <c r="F402" s="70"/>
      <c r="G402" s="70"/>
      <c r="H402" s="70"/>
      <c r="I402" s="70"/>
      <c r="J402" s="70"/>
      <c r="K402" s="70"/>
      <c r="L402" s="70"/>
      <c r="M402" s="70"/>
      <c r="N402" s="70"/>
      <c r="O402" s="70"/>
      <c r="P402" s="70"/>
      <c r="Q402" s="70"/>
      <c r="R402" s="70"/>
      <c r="S402" s="70"/>
      <c r="T402" s="70"/>
      <c r="U402" s="70"/>
      <c r="V402" s="70"/>
      <c r="W402" s="70"/>
      <c r="X402" s="70"/>
      <c r="Y402" s="70"/>
      <c r="Z402" s="70"/>
      <c r="AA402" s="70"/>
      <c r="AB402" s="70"/>
      <c r="AC402" s="70"/>
      <c r="AD402" s="70"/>
      <c r="AE402" s="70"/>
      <c r="AF402" s="70"/>
      <c r="AG402" s="70"/>
      <c r="AH402" s="70"/>
      <c r="AI402" s="70"/>
      <c r="AJ402" s="70"/>
      <c r="AK402" s="70"/>
      <c r="AL402" s="70"/>
      <c r="AM402" s="70"/>
      <c r="AN402" s="70"/>
      <c r="AO402" s="70"/>
      <c r="AP402" s="70"/>
      <c r="AQ402" s="70"/>
      <c r="AR402" s="70"/>
      <c r="AS402" s="70"/>
      <c r="AT402" s="70"/>
      <c r="AU402" s="70"/>
      <c r="AV402" s="70"/>
      <c r="AW402" s="70"/>
      <c r="AX402" s="70"/>
      <c r="AY402" s="70"/>
      <c r="AZ402" s="70"/>
      <c r="BA402" s="70"/>
      <c r="BB402" s="70"/>
      <c r="BC402" s="70"/>
      <c r="BD402" s="70"/>
      <c r="BE402" s="70"/>
      <c r="BF402" s="70"/>
      <c r="BG402" s="70"/>
      <c r="BH402" s="70"/>
      <c r="BI402" s="70"/>
      <c r="BJ402" s="70"/>
      <c r="BK402" s="70"/>
      <c r="BL402" s="70"/>
      <c r="BM402" s="70"/>
      <c r="BN402" s="70"/>
      <c r="BO402" s="70"/>
      <c r="BP402" s="70"/>
      <c r="BQ402" s="70"/>
      <c r="BR402" s="70"/>
      <c r="BS402" s="70"/>
      <c r="BT402" s="70"/>
      <c r="BU402" s="70"/>
      <c r="BV402" s="70"/>
      <c r="BW402" s="70"/>
      <c r="BX402" s="70"/>
      <c r="BY402" s="70"/>
      <c r="BZ402" s="70"/>
      <c r="CA402" s="70"/>
    </row>
    <row r="403" spans="2:79" s="67" customFormat="1">
      <c r="B403" s="85"/>
      <c r="C403" s="86"/>
      <c r="D403" s="83"/>
      <c r="E403" s="84"/>
      <c r="F403" s="70"/>
      <c r="G403" s="70"/>
      <c r="H403" s="70"/>
      <c r="I403" s="70"/>
      <c r="J403" s="70"/>
      <c r="K403" s="70"/>
      <c r="L403" s="70"/>
      <c r="M403" s="70"/>
      <c r="N403" s="70"/>
      <c r="O403" s="70"/>
      <c r="P403" s="70"/>
      <c r="Q403" s="70"/>
      <c r="R403" s="70"/>
      <c r="S403" s="70"/>
      <c r="T403" s="70"/>
      <c r="U403" s="70"/>
      <c r="V403" s="70"/>
      <c r="W403" s="70"/>
      <c r="X403" s="70"/>
      <c r="Y403" s="70"/>
      <c r="Z403" s="70"/>
      <c r="AA403" s="70"/>
      <c r="AB403" s="70"/>
      <c r="AC403" s="70"/>
      <c r="AD403" s="70"/>
      <c r="AE403" s="70"/>
      <c r="AF403" s="70"/>
      <c r="AG403" s="70"/>
      <c r="AH403" s="70"/>
      <c r="AI403" s="70"/>
      <c r="AJ403" s="70"/>
      <c r="AK403" s="70"/>
      <c r="AL403" s="70"/>
      <c r="AM403" s="70"/>
      <c r="AN403" s="70"/>
      <c r="AO403" s="70"/>
      <c r="AP403" s="70"/>
      <c r="AQ403" s="70"/>
      <c r="AR403" s="70"/>
      <c r="AS403" s="70"/>
      <c r="AT403" s="70"/>
      <c r="AU403" s="70"/>
      <c r="AV403" s="70"/>
      <c r="AW403" s="70"/>
      <c r="AX403" s="70"/>
      <c r="AY403" s="70"/>
      <c r="AZ403" s="70"/>
      <c r="BA403" s="70"/>
      <c r="BB403" s="70"/>
      <c r="BC403" s="70"/>
      <c r="BD403" s="70"/>
      <c r="BE403" s="70"/>
      <c r="BF403" s="70"/>
      <c r="BG403" s="70"/>
      <c r="BH403" s="70"/>
      <c r="BI403" s="70"/>
      <c r="BJ403" s="70"/>
      <c r="BK403" s="70"/>
      <c r="BL403" s="70"/>
      <c r="BM403" s="70"/>
      <c r="BN403" s="70"/>
      <c r="BO403" s="70"/>
      <c r="BP403" s="70"/>
      <c r="BQ403" s="70"/>
      <c r="BR403" s="70"/>
      <c r="BS403" s="70"/>
      <c r="BT403" s="70"/>
      <c r="BU403" s="70"/>
      <c r="BV403" s="70"/>
      <c r="BW403" s="70"/>
      <c r="BX403" s="70"/>
      <c r="BY403" s="70"/>
      <c r="BZ403" s="70"/>
      <c r="CA403" s="70"/>
    </row>
    <row r="404" spans="2:79" s="67" customFormat="1">
      <c r="B404" s="85"/>
      <c r="C404" s="86"/>
      <c r="D404" s="83"/>
      <c r="E404" s="84"/>
      <c r="F404" s="70"/>
      <c r="G404" s="70"/>
      <c r="H404" s="70"/>
      <c r="I404" s="70"/>
      <c r="J404" s="70"/>
      <c r="K404" s="70"/>
      <c r="L404" s="70"/>
      <c r="M404" s="70"/>
      <c r="N404" s="70"/>
      <c r="O404" s="70"/>
      <c r="P404" s="70"/>
      <c r="Q404" s="70"/>
      <c r="R404" s="70"/>
      <c r="S404" s="70"/>
      <c r="T404" s="70"/>
      <c r="U404" s="70"/>
      <c r="V404" s="70"/>
      <c r="W404" s="70"/>
      <c r="X404" s="70"/>
      <c r="Y404" s="70"/>
      <c r="Z404" s="70"/>
      <c r="AA404" s="70"/>
      <c r="AB404" s="70"/>
      <c r="AC404" s="70"/>
      <c r="AD404" s="70"/>
      <c r="AE404" s="70"/>
      <c r="AF404" s="70"/>
      <c r="AG404" s="70"/>
      <c r="AH404" s="70"/>
      <c r="AI404" s="70"/>
      <c r="AJ404" s="70"/>
      <c r="AK404" s="70"/>
      <c r="AL404" s="70"/>
      <c r="AM404" s="70"/>
      <c r="AN404" s="70"/>
      <c r="AO404" s="70"/>
      <c r="AP404" s="70"/>
      <c r="AQ404" s="70"/>
      <c r="AR404" s="70"/>
      <c r="AS404" s="70"/>
      <c r="AT404" s="70"/>
      <c r="AU404" s="70"/>
      <c r="AV404" s="70"/>
      <c r="AW404" s="70"/>
      <c r="AX404" s="70"/>
      <c r="AY404" s="70"/>
      <c r="AZ404" s="70"/>
      <c r="BA404" s="70"/>
      <c r="BB404" s="70"/>
      <c r="BC404" s="70"/>
      <c r="BD404" s="70"/>
      <c r="BE404" s="70"/>
      <c r="BF404" s="70"/>
      <c r="BG404" s="70"/>
      <c r="BH404" s="70"/>
      <c r="BI404" s="70"/>
      <c r="BJ404" s="70"/>
      <c r="BK404" s="70"/>
      <c r="BL404" s="70"/>
      <c r="BM404" s="70"/>
      <c r="BN404" s="70"/>
      <c r="BO404" s="70"/>
      <c r="BP404" s="70"/>
      <c r="BQ404" s="70"/>
      <c r="BR404" s="70"/>
      <c r="BS404" s="70"/>
      <c r="BT404" s="70"/>
      <c r="BU404" s="70"/>
      <c r="BV404" s="70"/>
      <c r="BW404" s="70"/>
      <c r="BX404" s="70"/>
      <c r="BY404" s="70"/>
      <c r="BZ404" s="70"/>
      <c r="CA404" s="70"/>
    </row>
    <row r="405" spans="2:79" s="67" customFormat="1">
      <c r="B405" s="85"/>
      <c r="C405" s="86"/>
      <c r="D405" s="83"/>
      <c r="E405" s="84"/>
      <c r="F405" s="70"/>
      <c r="G405" s="70"/>
      <c r="H405" s="70"/>
      <c r="I405" s="70"/>
      <c r="J405" s="70"/>
      <c r="K405" s="70"/>
      <c r="L405" s="70"/>
      <c r="M405" s="70"/>
      <c r="N405" s="70"/>
      <c r="O405" s="70"/>
      <c r="P405" s="70"/>
      <c r="Q405" s="70"/>
      <c r="R405" s="70"/>
      <c r="S405" s="70"/>
      <c r="T405" s="70"/>
      <c r="U405" s="70"/>
      <c r="V405" s="70"/>
      <c r="W405" s="70"/>
      <c r="X405" s="70"/>
      <c r="Y405" s="70"/>
      <c r="Z405" s="70"/>
      <c r="AA405" s="70"/>
      <c r="AB405" s="70"/>
      <c r="AC405" s="70"/>
      <c r="AD405" s="70"/>
      <c r="AE405" s="70"/>
      <c r="AF405" s="70"/>
      <c r="AG405" s="70"/>
      <c r="AH405" s="70"/>
      <c r="AI405" s="70"/>
      <c r="AJ405" s="70"/>
      <c r="AK405" s="70"/>
      <c r="AL405" s="70"/>
      <c r="AM405" s="70"/>
      <c r="AN405" s="70"/>
      <c r="AO405" s="70"/>
      <c r="AP405" s="70"/>
      <c r="AQ405" s="70"/>
      <c r="AR405" s="70"/>
      <c r="AS405" s="70"/>
      <c r="AT405" s="70"/>
      <c r="AU405" s="70"/>
      <c r="AV405" s="70"/>
      <c r="AW405" s="70"/>
      <c r="AX405" s="70"/>
      <c r="AY405" s="70"/>
      <c r="AZ405" s="70"/>
      <c r="BA405" s="70"/>
      <c r="BB405" s="70"/>
      <c r="BC405" s="70"/>
      <c r="BD405" s="70"/>
      <c r="BE405" s="70"/>
      <c r="BF405" s="70"/>
      <c r="BG405" s="70"/>
      <c r="BH405" s="70"/>
      <c r="BI405" s="70"/>
      <c r="BJ405" s="70"/>
      <c r="BK405" s="70"/>
      <c r="BL405" s="70"/>
      <c r="BM405" s="70"/>
      <c r="BN405" s="70"/>
      <c r="BO405" s="70"/>
      <c r="BP405" s="70"/>
      <c r="BQ405" s="70"/>
      <c r="BR405" s="70"/>
      <c r="BS405" s="70"/>
      <c r="BT405" s="70"/>
      <c r="BU405" s="70"/>
      <c r="BV405" s="70"/>
      <c r="BW405" s="70"/>
      <c r="BX405" s="70"/>
      <c r="BY405" s="70"/>
      <c r="BZ405" s="70"/>
      <c r="CA405" s="70"/>
    </row>
    <row r="406" spans="2:79" s="67" customFormat="1">
      <c r="B406" s="85"/>
      <c r="C406" s="86"/>
      <c r="D406" s="83"/>
      <c r="E406" s="84"/>
      <c r="F406" s="70"/>
      <c r="G406" s="70"/>
      <c r="H406" s="70"/>
      <c r="I406" s="70"/>
      <c r="J406" s="70"/>
      <c r="K406" s="70"/>
      <c r="L406" s="70"/>
      <c r="M406" s="70"/>
      <c r="N406" s="70"/>
      <c r="O406" s="70"/>
      <c r="P406" s="70"/>
      <c r="Q406" s="70"/>
      <c r="R406" s="70"/>
      <c r="S406" s="70"/>
      <c r="T406" s="70"/>
      <c r="U406" s="70"/>
      <c r="V406" s="70"/>
      <c r="W406" s="70"/>
      <c r="X406" s="70"/>
      <c r="Y406" s="70"/>
      <c r="Z406" s="70"/>
      <c r="AA406" s="70"/>
      <c r="AB406" s="70"/>
      <c r="AC406" s="70"/>
      <c r="AD406" s="70"/>
      <c r="AE406" s="70"/>
      <c r="AF406" s="70"/>
      <c r="AG406" s="70"/>
      <c r="AH406" s="70"/>
      <c r="AI406" s="70"/>
      <c r="AJ406" s="70"/>
      <c r="AK406" s="70"/>
      <c r="AL406" s="70"/>
      <c r="AM406" s="70"/>
      <c r="AN406" s="70"/>
      <c r="AO406" s="70"/>
      <c r="AP406" s="70"/>
      <c r="AQ406" s="70"/>
      <c r="AR406" s="70"/>
      <c r="AS406" s="70"/>
      <c r="AT406" s="70"/>
      <c r="AU406" s="70"/>
      <c r="AV406" s="70"/>
      <c r="AW406" s="70"/>
      <c r="AX406" s="70"/>
      <c r="AY406" s="70"/>
      <c r="AZ406" s="70"/>
      <c r="BA406" s="70"/>
      <c r="BB406" s="70"/>
      <c r="BC406" s="70"/>
      <c r="BD406" s="70"/>
      <c r="BE406" s="70"/>
      <c r="BF406" s="70"/>
      <c r="BG406" s="70"/>
      <c r="BH406" s="70"/>
      <c r="BI406" s="70"/>
      <c r="BJ406" s="70"/>
      <c r="BK406" s="70"/>
      <c r="BL406" s="70"/>
      <c r="BM406" s="70"/>
      <c r="BN406" s="70"/>
      <c r="BO406" s="70"/>
      <c r="BP406" s="70"/>
      <c r="BQ406" s="70"/>
      <c r="BR406" s="70"/>
      <c r="BS406" s="70"/>
      <c r="BT406" s="70"/>
      <c r="BU406" s="70"/>
      <c r="BV406" s="70"/>
      <c r="BW406" s="70"/>
      <c r="BX406" s="70"/>
      <c r="BY406" s="70"/>
      <c r="BZ406" s="70"/>
      <c r="CA406" s="70"/>
    </row>
    <row r="407" spans="2:79" s="67" customFormat="1">
      <c r="B407" s="85"/>
      <c r="C407" s="86"/>
      <c r="D407" s="83"/>
      <c r="E407" s="84"/>
      <c r="F407" s="70"/>
      <c r="G407" s="70"/>
      <c r="H407" s="70"/>
      <c r="I407" s="70"/>
      <c r="J407" s="70"/>
      <c r="K407" s="70"/>
      <c r="L407" s="70"/>
      <c r="M407" s="70"/>
      <c r="N407" s="70"/>
      <c r="O407" s="70"/>
      <c r="P407" s="70"/>
      <c r="Q407" s="70"/>
      <c r="R407" s="70"/>
      <c r="S407" s="70"/>
      <c r="T407" s="70"/>
      <c r="U407" s="70"/>
      <c r="V407" s="70"/>
      <c r="W407" s="70"/>
      <c r="X407" s="70"/>
      <c r="Y407" s="70"/>
      <c r="Z407" s="70"/>
      <c r="AA407" s="70"/>
      <c r="AB407" s="70"/>
      <c r="AC407" s="70"/>
      <c r="AD407" s="70"/>
      <c r="AE407" s="70"/>
      <c r="AF407" s="70"/>
      <c r="AG407" s="70"/>
      <c r="AH407" s="70"/>
      <c r="AI407" s="70"/>
      <c r="AJ407" s="70"/>
      <c r="AK407" s="70"/>
      <c r="AL407" s="70"/>
      <c r="AM407" s="70"/>
      <c r="AN407" s="70"/>
      <c r="AO407" s="70"/>
      <c r="AP407" s="70"/>
      <c r="AQ407" s="70"/>
      <c r="AR407" s="70"/>
      <c r="AS407" s="70"/>
      <c r="AT407" s="70"/>
      <c r="AU407" s="70"/>
      <c r="AV407" s="70"/>
      <c r="AW407" s="70"/>
      <c r="AX407" s="70"/>
      <c r="AY407" s="70"/>
      <c r="AZ407" s="70"/>
      <c r="BA407" s="70"/>
      <c r="BB407" s="70"/>
      <c r="BC407" s="70"/>
      <c r="BD407" s="70"/>
      <c r="BE407" s="70"/>
      <c r="BF407" s="70"/>
      <c r="BG407" s="70"/>
      <c r="BH407" s="70"/>
      <c r="BI407" s="70"/>
      <c r="BJ407" s="70"/>
      <c r="BK407" s="70"/>
      <c r="BL407" s="70"/>
      <c r="BM407" s="70"/>
      <c r="BN407" s="70"/>
      <c r="BO407" s="70"/>
      <c r="BP407" s="70"/>
      <c r="BQ407" s="70"/>
      <c r="BR407" s="70"/>
      <c r="BS407" s="70"/>
      <c r="BT407" s="70"/>
      <c r="BU407" s="70"/>
      <c r="BV407" s="70"/>
      <c r="BW407" s="70"/>
      <c r="BX407" s="70"/>
      <c r="BY407" s="70"/>
      <c r="BZ407" s="70"/>
      <c r="CA407" s="70"/>
    </row>
    <row r="408" spans="2:79" s="67" customFormat="1">
      <c r="B408" s="85"/>
      <c r="C408" s="86"/>
      <c r="D408" s="83"/>
      <c r="E408" s="84"/>
      <c r="F408" s="70"/>
      <c r="G408" s="70"/>
      <c r="H408" s="70"/>
      <c r="I408" s="70"/>
      <c r="J408" s="70"/>
      <c r="K408" s="70"/>
      <c r="L408" s="70"/>
      <c r="M408" s="70"/>
      <c r="N408" s="70"/>
      <c r="O408" s="70"/>
      <c r="P408" s="70"/>
      <c r="Q408" s="70"/>
      <c r="R408" s="70"/>
      <c r="S408" s="70"/>
      <c r="T408" s="70"/>
      <c r="U408" s="70"/>
      <c r="V408" s="70"/>
      <c r="W408" s="70"/>
      <c r="X408" s="70"/>
      <c r="Y408" s="70"/>
      <c r="Z408" s="70"/>
      <c r="AA408" s="70"/>
      <c r="AB408" s="70"/>
      <c r="AC408" s="70"/>
      <c r="AD408" s="70"/>
      <c r="AE408" s="70"/>
      <c r="AF408" s="70"/>
      <c r="AG408" s="70"/>
      <c r="AH408" s="70"/>
      <c r="AI408" s="70"/>
      <c r="AJ408" s="70"/>
      <c r="AK408" s="70"/>
      <c r="AL408" s="70"/>
      <c r="AM408" s="70"/>
      <c r="AN408" s="70"/>
      <c r="AO408" s="70"/>
      <c r="AP408" s="70"/>
      <c r="AQ408" s="70"/>
      <c r="AR408" s="70"/>
      <c r="AS408" s="70"/>
      <c r="AT408" s="70"/>
      <c r="AU408" s="70"/>
      <c r="AV408" s="70"/>
      <c r="AW408" s="70"/>
      <c r="AX408" s="70"/>
      <c r="AY408" s="70"/>
      <c r="AZ408" s="70"/>
      <c r="BA408" s="70"/>
      <c r="BB408" s="70"/>
      <c r="BC408" s="70"/>
      <c r="BD408" s="70"/>
      <c r="BE408" s="70"/>
      <c r="BF408" s="70"/>
      <c r="BG408" s="70"/>
      <c r="BH408" s="70"/>
      <c r="BI408" s="70"/>
      <c r="BJ408" s="70"/>
      <c r="BK408" s="70"/>
      <c r="BL408" s="70"/>
      <c r="BM408" s="70"/>
      <c r="BN408" s="70"/>
      <c r="BO408" s="70"/>
      <c r="BP408" s="70"/>
      <c r="BQ408" s="70"/>
      <c r="BR408" s="70"/>
      <c r="BS408" s="70"/>
      <c r="BT408" s="70"/>
      <c r="BU408" s="70"/>
      <c r="BV408" s="70"/>
      <c r="BW408" s="70"/>
      <c r="BX408" s="70"/>
      <c r="BY408" s="70"/>
      <c r="BZ408" s="70"/>
      <c r="CA408" s="70"/>
    </row>
    <row r="409" spans="2:79" s="67" customFormat="1">
      <c r="B409" s="85"/>
      <c r="C409" s="86"/>
      <c r="D409" s="83"/>
      <c r="E409" s="84"/>
      <c r="F409" s="70"/>
      <c r="G409" s="70"/>
      <c r="H409" s="70"/>
      <c r="I409" s="70"/>
      <c r="J409" s="70"/>
      <c r="K409" s="70"/>
      <c r="L409" s="70"/>
      <c r="M409" s="70"/>
      <c r="N409" s="70"/>
      <c r="O409" s="70"/>
      <c r="P409" s="70"/>
      <c r="Q409" s="70"/>
      <c r="R409" s="70"/>
      <c r="S409" s="70"/>
      <c r="T409" s="70"/>
      <c r="U409" s="70"/>
      <c r="V409" s="70"/>
      <c r="W409" s="70"/>
      <c r="X409" s="70"/>
      <c r="Y409" s="70"/>
      <c r="Z409" s="70"/>
      <c r="AA409" s="70"/>
      <c r="AB409" s="70"/>
      <c r="AC409" s="70"/>
      <c r="AD409" s="70"/>
      <c r="AE409" s="70"/>
      <c r="AF409" s="70"/>
      <c r="AG409" s="70"/>
      <c r="AH409" s="70"/>
      <c r="AI409" s="70"/>
      <c r="AJ409" s="70"/>
      <c r="AK409" s="70"/>
      <c r="AL409" s="70"/>
      <c r="AM409" s="70"/>
      <c r="AN409" s="70"/>
      <c r="AO409" s="70"/>
      <c r="AP409" s="70"/>
      <c r="AQ409" s="70"/>
      <c r="AR409" s="70"/>
      <c r="AS409" s="70"/>
      <c r="AT409" s="70"/>
      <c r="AU409" s="70"/>
      <c r="AV409" s="70"/>
      <c r="AW409" s="70"/>
      <c r="AX409" s="70"/>
      <c r="AY409" s="70"/>
      <c r="AZ409" s="70"/>
      <c r="BA409" s="70"/>
      <c r="BB409" s="70"/>
      <c r="BC409" s="70"/>
      <c r="BD409" s="70"/>
      <c r="BE409" s="70"/>
      <c r="BF409" s="70"/>
      <c r="BG409" s="70"/>
      <c r="BH409" s="70"/>
      <c r="BI409" s="70"/>
      <c r="BJ409" s="70"/>
      <c r="BK409" s="70"/>
      <c r="BL409" s="70"/>
      <c r="BM409" s="70"/>
      <c r="BN409" s="70"/>
      <c r="BO409" s="70"/>
      <c r="BP409" s="70"/>
      <c r="BQ409" s="70"/>
      <c r="BR409" s="70"/>
      <c r="BS409" s="70"/>
      <c r="BT409" s="70"/>
      <c r="BU409" s="70"/>
      <c r="BV409" s="70"/>
      <c r="BW409" s="70"/>
      <c r="BX409" s="70"/>
      <c r="BY409" s="70"/>
      <c r="BZ409" s="70"/>
      <c r="CA409" s="70"/>
    </row>
    <row r="410" spans="2:79" s="67" customFormat="1">
      <c r="B410" s="85"/>
      <c r="C410" s="86"/>
      <c r="D410" s="83"/>
      <c r="E410" s="84"/>
      <c r="F410" s="70"/>
      <c r="G410" s="70"/>
      <c r="H410" s="70"/>
      <c r="I410" s="70"/>
      <c r="J410" s="70"/>
      <c r="K410" s="70"/>
      <c r="L410" s="70"/>
      <c r="M410" s="70"/>
      <c r="N410" s="70"/>
      <c r="O410" s="70"/>
      <c r="P410" s="70"/>
      <c r="Q410" s="70"/>
      <c r="R410" s="70"/>
      <c r="S410" s="70"/>
      <c r="T410" s="70"/>
      <c r="U410" s="70"/>
      <c r="V410" s="70"/>
      <c r="W410" s="70"/>
      <c r="X410" s="70"/>
      <c r="Y410" s="70"/>
      <c r="Z410" s="70"/>
      <c r="AA410" s="70"/>
      <c r="AB410" s="70"/>
      <c r="AC410" s="70"/>
      <c r="AD410" s="70"/>
      <c r="AE410" s="70"/>
      <c r="AF410" s="70"/>
      <c r="AG410" s="70"/>
      <c r="AH410" s="70"/>
      <c r="AI410" s="70"/>
      <c r="AJ410" s="70"/>
      <c r="AK410" s="70"/>
      <c r="AL410" s="70"/>
      <c r="AM410" s="70"/>
      <c r="AN410" s="70"/>
      <c r="AO410" s="70"/>
      <c r="AP410" s="70"/>
      <c r="AQ410" s="70"/>
      <c r="AR410" s="70"/>
      <c r="AS410" s="70"/>
      <c r="AT410" s="70"/>
      <c r="AU410" s="70"/>
      <c r="AV410" s="70"/>
      <c r="AW410" s="70"/>
      <c r="AX410" s="70"/>
      <c r="AY410" s="70"/>
      <c r="AZ410" s="70"/>
      <c r="BA410" s="70"/>
      <c r="BB410" s="70"/>
      <c r="BC410" s="70"/>
      <c r="BD410" s="70"/>
      <c r="BE410" s="70"/>
      <c r="BF410" s="70"/>
      <c r="BG410" s="70"/>
      <c r="BH410" s="70"/>
      <c r="BI410" s="70"/>
      <c r="BJ410" s="70"/>
      <c r="BK410" s="70"/>
      <c r="BL410" s="70"/>
      <c r="BM410" s="70"/>
      <c r="BN410" s="70"/>
      <c r="BO410" s="70"/>
      <c r="BP410" s="70"/>
      <c r="BQ410" s="70"/>
      <c r="BR410" s="70"/>
      <c r="BS410" s="70"/>
      <c r="BT410" s="70"/>
      <c r="BU410" s="70"/>
      <c r="BV410" s="70"/>
      <c r="BW410" s="70"/>
      <c r="BX410" s="70"/>
      <c r="BY410" s="70"/>
      <c r="BZ410" s="70"/>
      <c r="CA410" s="70"/>
    </row>
    <row r="411" spans="2:79" s="67" customFormat="1">
      <c r="B411" s="85"/>
      <c r="C411" s="86"/>
      <c r="D411" s="83"/>
      <c r="E411" s="84"/>
      <c r="F411" s="70"/>
      <c r="G411" s="70"/>
      <c r="H411" s="70"/>
      <c r="I411" s="70"/>
      <c r="J411" s="70"/>
      <c r="K411" s="70"/>
      <c r="L411" s="70"/>
      <c r="M411" s="70"/>
      <c r="N411" s="70"/>
      <c r="O411" s="70"/>
      <c r="P411" s="70"/>
      <c r="Q411" s="70"/>
      <c r="R411" s="70"/>
      <c r="S411" s="70"/>
      <c r="T411" s="70"/>
      <c r="U411" s="70"/>
      <c r="V411" s="70"/>
      <c r="W411" s="70"/>
      <c r="X411" s="70"/>
      <c r="Y411" s="70"/>
      <c r="Z411" s="70"/>
      <c r="AA411" s="70"/>
      <c r="AB411" s="70"/>
      <c r="AC411" s="70"/>
      <c r="AD411" s="70"/>
      <c r="AE411" s="70"/>
      <c r="AF411" s="70"/>
      <c r="AG411" s="70"/>
      <c r="AH411" s="70"/>
      <c r="AI411" s="70"/>
      <c r="AJ411" s="70"/>
      <c r="AK411" s="70"/>
      <c r="AL411" s="70"/>
      <c r="AM411" s="70"/>
      <c r="AN411" s="70"/>
      <c r="AO411" s="70"/>
      <c r="AP411" s="70"/>
      <c r="AQ411" s="70"/>
      <c r="AR411" s="70"/>
      <c r="AS411" s="70"/>
      <c r="AT411" s="70"/>
      <c r="AU411" s="70"/>
      <c r="AV411" s="70"/>
      <c r="AW411" s="70"/>
      <c r="AX411" s="70"/>
      <c r="AY411" s="70"/>
      <c r="AZ411" s="70"/>
      <c r="BA411" s="70"/>
      <c r="BB411" s="70"/>
      <c r="BC411" s="70"/>
      <c r="BD411" s="70"/>
      <c r="BE411" s="70"/>
      <c r="BF411" s="70"/>
      <c r="BG411" s="70"/>
      <c r="BH411" s="70"/>
      <c r="BI411" s="70"/>
      <c r="BJ411" s="70"/>
      <c r="BK411" s="70"/>
      <c r="BL411" s="70"/>
      <c r="BM411" s="70"/>
      <c r="BN411" s="70"/>
      <c r="BO411" s="70"/>
      <c r="BP411" s="70"/>
      <c r="BQ411" s="70"/>
      <c r="BR411" s="70"/>
      <c r="BS411" s="70"/>
      <c r="BT411" s="70"/>
      <c r="BU411" s="70"/>
      <c r="BV411" s="70"/>
      <c r="BW411" s="70"/>
      <c r="BX411" s="70"/>
      <c r="BY411" s="70"/>
      <c r="BZ411" s="70"/>
      <c r="CA411" s="70"/>
    </row>
    <row r="412" spans="2:79" s="67" customFormat="1">
      <c r="B412" s="85"/>
      <c r="C412" s="86"/>
      <c r="D412" s="83"/>
      <c r="E412" s="84"/>
      <c r="F412" s="70"/>
      <c r="G412" s="70"/>
      <c r="H412" s="70"/>
      <c r="I412" s="70"/>
      <c r="J412" s="70"/>
      <c r="K412" s="70"/>
      <c r="L412" s="70"/>
      <c r="M412" s="70"/>
      <c r="N412" s="70"/>
      <c r="O412" s="70"/>
      <c r="P412" s="70"/>
      <c r="Q412" s="70"/>
      <c r="R412" s="70"/>
      <c r="S412" s="70"/>
      <c r="T412" s="70"/>
      <c r="U412" s="70"/>
      <c r="V412" s="70"/>
      <c r="W412" s="70"/>
      <c r="X412" s="70"/>
      <c r="Y412" s="70"/>
      <c r="Z412" s="70"/>
      <c r="AA412" s="70"/>
      <c r="AB412" s="70"/>
      <c r="AC412" s="70"/>
      <c r="AD412" s="70"/>
      <c r="AE412" s="70"/>
      <c r="AF412" s="70"/>
      <c r="AG412" s="70"/>
      <c r="AH412" s="70"/>
      <c r="AI412" s="70"/>
      <c r="AJ412" s="70"/>
      <c r="AK412" s="70"/>
      <c r="AL412" s="70"/>
      <c r="AM412" s="70"/>
      <c r="AN412" s="70"/>
      <c r="AO412" s="70"/>
      <c r="AP412" s="70"/>
      <c r="AQ412" s="70"/>
      <c r="AR412" s="70"/>
      <c r="AS412" s="70"/>
      <c r="AT412" s="70"/>
      <c r="AU412" s="70"/>
      <c r="AV412" s="70"/>
      <c r="AW412" s="70"/>
      <c r="AX412" s="70"/>
      <c r="AY412" s="70"/>
      <c r="AZ412" s="70"/>
      <c r="BA412" s="70"/>
      <c r="BB412" s="70"/>
      <c r="BC412" s="70"/>
      <c r="BD412" s="70"/>
      <c r="BE412" s="70"/>
      <c r="BF412" s="70"/>
      <c r="BG412" s="70"/>
      <c r="BH412" s="70"/>
      <c r="BI412" s="70"/>
      <c r="BJ412" s="70"/>
      <c r="BK412" s="70"/>
      <c r="BL412" s="70"/>
      <c r="BM412" s="70"/>
      <c r="BN412" s="70"/>
      <c r="BO412" s="70"/>
      <c r="BP412" s="70"/>
      <c r="BQ412" s="70"/>
      <c r="BR412" s="70"/>
      <c r="BS412" s="70"/>
      <c r="BT412" s="70"/>
      <c r="BU412" s="70"/>
      <c r="BV412" s="70"/>
      <c r="BW412" s="70"/>
      <c r="BX412" s="70"/>
      <c r="BY412" s="70"/>
      <c r="BZ412" s="70"/>
      <c r="CA412" s="70"/>
    </row>
    <row r="413" spans="2:79" s="67" customFormat="1">
      <c r="B413" s="85"/>
      <c r="C413" s="86"/>
      <c r="D413" s="83"/>
      <c r="E413" s="84"/>
      <c r="F413" s="70"/>
      <c r="G413" s="70"/>
      <c r="H413" s="70"/>
      <c r="I413" s="70"/>
      <c r="J413" s="70"/>
      <c r="K413" s="70"/>
      <c r="L413" s="70"/>
      <c r="M413" s="70"/>
      <c r="N413" s="70"/>
      <c r="O413" s="70"/>
      <c r="P413" s="70"/>
      <c r="Q413" s="70"/>
      <c r="R413" s="70"/>
      <c r="S413" s="70"/>
      <c r="T413" s="70"/>
      <c r="U413" s="70"/>
      <c r="V413" s="70"/>
      <c r="W413" s="70"/>
      <c r="X413" s="70"/>
      <c r="Y413" s="70"/>
      <c r="Z413" s="70"/>
      <c r="AA413" s="70"/>
      <c r="AB413" s="70"/>
      <c r="AC413" s="70"/>
      <c r="AD413" s="70"/>
      <c r="AE413" s="70"/>
      <c r="AF413" s="70"/>
      <c r="AG413" s="70"/>
      <c r="AH413" s="70"/>
      <c r="AI413" s="70"/>
      <c r="AJ413" s="70"/>
      <c r="AK413" s="70"/>
      <c r="AL413" s="70"/>
      <c r="AM413" s="70"/>
      <c r="AN413" s="70"/>
      <c r="AO413" s="70"/>
      <c r="AP413" s="70"/>
      <c r="AQ413" s="70"/>
      <c r="AR413" s="70"/>
      <c r="AS413" s="70"/>
      <c r="AT413" s="70"/>
      <c r="AU413" s="70"/>
      <c r="AV413" s="70"/>
      <c r="AW413" s="70"/>
      <c r="AX413" s="70"/>
      <c r="AY413" s="70"/>
      <c r="AZ413" s="70"/>
      <c r="BA413" s="70"/>
      <c r="BB413" s="70"/>
      <c r="BC413" s="70"/>
      <c r="BD413" s="70"/>
      <c r="BE413" s="70"/>
      <c r="BF413" s="70"/>
      <c r="BG413" s="70"/>
      <c r="BH413" s="70"/>
      <c r="BI413" s="70"/>
      <c r="BJ413" s="70"/>
      <c r="BK413" s="70"/>
      <c r="BL413" s="70"/>
      <c r="BM413" s="70"/>
      <c r="BN413" s="70"/>
      <c r="BO413" s="70"/>
      <c r="BP413" s="70"/>
      <c r="BQ413" s="70"/>
      <c r="BR413" s="70"/>
      <c r="BS413" s="70"/>
      <c r="BT413" s="70"/>
      <c r="BU413" s="70"/>
      <c r="BV413" s="70"/>
      <c r="BW413" s="70"/>
      <c r="BX413" s="70"/>
      <c r="BY413" s="70"/>
      <c r="BZ413" s="70"/>
      <c r="CA413" s="70"/>
    </row>
    <row r="414" spans="2:79" s="67" customFormat="1">
      <c r="B414" s="85"/>
      <c r="C414" s="86"/>
      <c r="D414" s="83"/>
      <c r="E414" s="84"/>
      <c r="F414" s="70"/>
      <c r="G414" s="70"/>
      <c r="H414" s="70"/>
      <c r="I414" s="70"/>
      <c r="J414" s="70"/>
      <c r="K414" s="70"/>
      <c r="L414" s="70"/>
      <c r="M414" s="70"/>
      <c r="N414" s="70"/>
      <c r="O414" s="70"/>
      <c r="P414" s="70"/>
      <c r="Q414" s="70"/>
      <c r="R414" s="70"/>
      <c r="S414" s="70"/>
      <c r="T414" s="70"/>
      <c r="U414" s="70"/>
      <c r="V414" s="70"/>
      <c r="W414" s="70"/>
      <c r="X414" s="70"/>
      <c r="Y414" s="70"/>
      <c r="Z414" s="70"/>
      <c r="AA414" s="70"/>
      <c r="AB414" s="70"/>
      <c r="AC414" s="70"/>
      <c r="AD414" s="70"/>
      <c r="AE414" s="70"/>
      <c r="AF414" s="70"/>
      <c r="AG414" s="70"/>
      <c r="AH414" s="70"/>
      <c r="AI414" s="70"/>
      <c r="AJ414" s="70"/>
      <c r="AK414" s="70"/>
      <c r="AL414" s="70"/>
      <c r="AM414" s="70"/>
      <c r="AN414" s="70"/>
      <c r="AO414" s="70"/>
      <c r="AP414" s="70"/>
      <c r="AQ414" s="70"/>
      <c r="AR414" s="70"/>
      <c r="AS414" s="70"/>
      <c r="AT414" s="70"/>
      <c r="AU414" s="70"/>
      <c r="AV414" s="70"/>
      <c r="AW414" s="70"/>
      <c r="AX414" s="70"/>
      <c r="AY414" s="70"/>
      <c r="AZ414" s="70"/>
      <c r="BA414" s="70"/>
      <c r="BB414" s="70"/>
      <c r="BC414" s="70"/>
      <c r="BD414" s="70"/>
      <c r="BE414" s="70"/>
      <c r="BF414" s="70"/>
      <c r="BG414" s="70"/>
      <c r="BH414" s="70"/>
      <c r="BI414" s="70"/>
      <c r="BJ414" s="70"/>
      <c r="BK414" s="70"/>
      <c r="BL414" s="70"/>
      <c r="BM414" s="70"/>
      <c r="BN414" s="70"/>
      <c r="BO414" s="70"/>
      <c r="BP414" s="70"/>
      <c r="BQ414" s="70"/>
      <c r="BR414" s="70"/>
      <c r="BS414" s="70"/>
      <c r="BT414" s="70"/>
      <c r="BU414" s="70"/>
      <c r="BV414" s="70"/>
      <c r="BW414" s="70"/>
      <c r="BX414" s="70"/>
      <c r="BY414" s="70"/>
      <c r="BZ414" s="70"/>
      <c r="CA414" s="70"/>
    </row>
    <row r="415" spans="2:79" s="67" customFormat="1">
      <c r="B415" s="85"/>
      <c r="C415" s="86"/>
      <c r="D415" s="83"/>
      <c r="E415" s="84"/>
      <c r="F415" s="70"/>
      <c r="G415" s="70"/>
      <c r="H415" s="70"/>
      <c r="I415" s="70"/>
      <c r="J415" s="70"/>
      <c r="K415" s="70"/>
      <c r="L415" s="70"/>
      <c r="M415" s="70"/>
      <c r="N415" s="70"/>
      <c r="O415" s="70"/>
      <c r="P415" s="70"/>
      <c r="Q415" s="70"/>
      <c r="R415" s="70"/>
      <c r="S415" s="70"/>
      <c r="T415" s="70"/>
      <c r="U415" s="70"/>
      <c r="V415" s="70"/>
      <c r="W415" s="70"/>
      <c r="X415" s="70"/>
      <c r="Y415" s="70"/>
      <c r="Z415" s="70"/>
      <c r="AA415" s="70"/>
      <c r="AB415" s="70"/>
      <c r="AC415" s="70"/>
      <c r="AD415" s="70"/>
      <c r="AE415" s="70"/>
      <c r="AF415" s="70"/>
      <c r="AG415" s="70"/>
      <c r="AH415" s="70"/>
      <c r="AI415" s="70"/>
      <c r="AJ415" s="70"/>
      <c r="AK415" s="70"/>
      <c r="AL415" s="70"/>
      <c r="AM415" s="70"/>
      <c r="AN415" s="70"/>
      <c r="AO415" s="70"/>
      <c r="AP415" s="70"/>
      <c r="AQ415" s="70"/>
      <c r="AR415" s="70"/>
      <c r="AS415" s="70"/>
      <c r="AT415" s="70"/>
      <c r="AU415" s="70"/>
      <c r="AV415" s="70"/>
      <c r="AW415" s="70"/>
      <c r="AX415" s="70"/>
      <c r="AY415" s="70"/>
      <c r="AZ415" s="70"/>
      <c r="BA415" s="70"/>
      <c r="BB415" s="70"/>
      <c r="BC415" s="70"/>
      <c r="BD415" s="70"/>
      <c r="BE415" s="70"/>
      <c r="BF415" s="70"/>
      <c r="BG415" s="70"/>
      <c r="BH415" s="70"/>
      <c r="BI415" s="70"/>
      <c r="BJ415" s="70"/>
      <c r="BK415" s="70"/>
      <c r="BL415" s="70"/>
      <c r="BM415" s="70"/>
      <c r="BN415" s="70"/>
      <c r="BO415" s="70"/>
      <c r="BP415" s="70"/>
      <c r="BQ415" s="70"/>
      <c r="BR415" s="70"/>
      <c r="BS415" s="70"/>
      <c r="BT415" s="70"/>
      <c r="BU415" s="70"/>
      <c r="BV415" s="70"/>
      <c r="BW415" s="70"/>
      <c r="BX415" s="70"/>
      <c r="BY415" s="70"/>
      <c r="BZ415" s="70"/>
      <c r="CA415" s="70"/>
    </row>
    <row r="416" spans="2:79" s="67" customFormat="1">
      <c r="B416" s="85"/>
      <c r="C416" s="86"/>
      <c r="D416" s="83"/>
      <c r="E416" s="84"/>
      <c r="F416" s="70"/>
      <c r="G416" s="70"/>
      <c r="H416" s="70"/>
      <c r="I416" s="70"/>
      <c r="J416" s="70"/>
      <c r="K416" s="70"/>
      <c r="L416" s="70"/>
      <c r="M416" s="70"/>
      <c r="N416" s="70"/>
      <c r="O416" s="70"/>
      <c r="P416" s="70"/>
      <c r="Q416" s="70"/>
      <c r="R416" s="70"/>
      <c r="S416" s="70"/>
      <c r="T416" s="70"/>
      <c r="U416" s="70"/>
      <c r="V416" s="70"/>
      <c r="W416" s="70"/>
      <c r="X416" s="70"/>
      <c r="Y416" s="70"/>
      <c r="Z416" s="70"/>
      <c r="AA416" s="70"/>
      <c r="AB416" s="70"/>
      <c r="AC416" s="70"/>
      <c r="AD416" s="70"/>
      <c r="AE416" s="70"/>
      <c r="AF416" s="70"/>
      <c r="AG416" s="70"/>
      <c r="AH416" s="70"/>
      <c r="AI416" s="70"/>
      <c r="AJ416" s="70"/>
      <c r="AK416" s="70"/>
      <c r="AL416" s="70"/>
      <c r="AM416" s="70"/>
      <c r="AN416" s="70"/>
      <c r="AO416" s="70"/>
      <c r="AP416" s="70"/>
      <c r="AQ416" s="70"/>
      <c r="AR416" s="70"/>
      <c r="AS416" s="70"/>
      <c r="AT416" s="70"/>
      <c r="AU416" s="70"/>
      <c r="AV416" s="70"/>
      <c r="AW416" s="70"/>
      <c r="AX416" s="70"/>
      <c r="AY416" s="70"/>
      <c r="AZ416" s="70"/>
      <c r="BA416" s="70"/>
      <c r="BB416" s="70"/>
      <c r="BC416" s="70"/>
      <c r="BD416" s="70"/>
      <c r="BE416" s="70"/>
      <c r="BF416" s="70"/>
      <c r="BG416" s="70"/>
      <c r="BH416" s="70"/>
      <c r="BI416" s="70"/>
      <c r="BJ416" s="70"/>
      <c r="BK416" s="70"/>
      <c r="BL416" s="70"/>
      <c r="BM416" s="70"/>
      <c r="BN416" s="70"/>
      <c r="BO416" s="70"/>
      <c r="BP416" s="70"/>
      <c r="BQ416" s="70"/>
      <c r="BR416" s="70"/>
      <c r="BS416" s="70"/>
      <c r="BT416" s="70"/>
      <c r="BU416" s="70"/>
      <c r="BV416" s="70"/>
      <c r="BW416" s="70"/>
      <c r="BX416" s="70"/>
      <c r="BY416" s="70"/>
      <c r="BZ416" s="70"/>
      <c r="CA416" s="70"/>
    </row>
    <row r="417" spans="2:79" s="67" customFormat="1">
      <c r="B417" s="85"/>
      <c r="C417" s="86"/>
      <c r="D417" s="83"/>
      <c r="E417" s="84"/>
      <c r="F417" s="70"/>
      <c r="G417" s="70"/>
      <c r="H417" s="70"/>
      <c r="I417" s="70"/>
      <c r="J417" s="70"/>
      <c r="K417" s="70"/>
      <c r="L417" s="70"/>
      <c r="M417" s="70"/>
      <c r="N417" s="70"/>
      <c r="O417" s="70"/>
      <c r="P417" s="70"/>
      <c r="Q417" s="70"/>
      <c r="R417" s="70"/>
      <c r="S417" s="70"/>
      <c r="T417" s="70"/>
      <c r="U417" s="70"/>
      <c r="V417" s="70"/>
      <c r="W417" s="70"/>
      <c r="X417" s="70"/>
      <c r="Y417" s="70"/>
      <c r="Z417" s="70"/>
      <c r="AA417" s="70"/>
      <c r="AB417" s="70"/>
      <c r="AC417" s="70"/>
      <c r="AD417" s="70"/>
      <c r="AE417" s="70"/>
      <c r="AF417" s="70"/>
      <c r="AG417" s="70"/>
      <c r="AH417" s="70"/>
      <c r="AI417" s="70"/>
      <c r="AJ417" s="70"/>
      <c r="AK417" s="70"/>
      <c r="AL417" s="70"/>
      <c r="AM417" s="70"/>
      <c r="AN417" s="70"/>
      <c r="AO417" s="70"/>
      <c r="AP417" s="70"/>
      <c r="AQ417" s="70"/>
      <c r="AR417" s="70"/>
      <c r="AS417" s="70"/>
      <c r="AT417" s="70"/>
      <c r="AU417" s="70"/>
      <c r="AV417" s="70"/>
      <c r="AW417" s="70"/>
      <c r="AX417" s="70"/>
      <c r="AY417" s="70"/>
      <c r="AZ417" s="70"/>
      <c r="BA417" s="70"/>
      <c r="BB417" s="70"/>
      <c r="BC417" s="70"/>
      <c r="BD417" s="70"/>
      <c r="BE417" s="70"/>
      <c r="BF417" s="70"/>
      <c r="BG417" s="70"/>
      <c r="BH417" s="70"/>
      <c r="BI417" s="70"/>
      <c r="BJ417" s="70"/>
      <c r="BK417" s="70"/>
      <c r="BL417" s="70"/>
      <c r="BM417" s="70"/>
      <c r="BN417" s="70"/>
      <c r="BO417" s="70"/>
      <c r="BP417" s="70"/>
      <c r="BQ417" s="70"/>
      <c r="BR417" s="70"/>
      <c r="BS417" s="70"/>
      <c r="BT417" s="70"/>
      <c r="BU417" s="70"/>
      <c r="BV417" s="70"/>
      <c r="BW417" s="70"/>
      <c r="BX417" s="70"/>
      <c r="BY417" s="70"/>
      <c r="BZ417" s="70"/>
      <c r="CA417" s="70"/>
    </row>
    <row r="418" spans="2:79" s="67" customFormat="1">
      <c r="B418" s="85"/>
      <c r="C418" s="86"/>
      <c r="D418" s="83"/>
      <c r="E418" s="84"/>
      <c r="F418" s="70"/>
      <c r="G418" s="70"/>
      <c r="H418" s="70"/>
      <c r="I418" s="70"/>
      <c r="J418" s="70"/>
      <c r="K418" s="70"/>
      <c r="L418" s="70"/>
      <c r="M418" s="70"/>
      <c r="N418" s="70"/>
      <c r="O418" s="70"/>
      <c r="P418" s="70"/>
      <c r="Q418" s="70"/>
      <c r="R418" s="70"/>
      <c r="S418" s="70"/>
      <c r="T418" s="70"/>
      <c r="U418" s="70"/>
      <c r="V418" s="70"/>
      <c r="W418" s="70"/>
      <c r="X418" s="70"/>
      <c r="Y418" s="70"/>
      <c r="Z418" s="70"/>
      <c r="AA418" s="70"/>
      <c r="AB418" s="70"/>
      <c r="AC418" s="70"/>
      <c r="AD418" s="70"/>
      <c r="AE418" s="70"/>
      <c r="AF418" s="70"/>
      <c r="AG418" s="70"/>
      <c r="AH418" s="70"/>
      <c r="AI418" s="70"/>
      <c r="AJ418" s="70"/>
      <c r="AK418" s="70"/>
      <c r="AL418" s="70"/>
      <c r="AM418" s="70"/>
      <c r="AN418" s="70"/>
      <c r="AO418" s="70"/>
      <c r="AP418" s="70"/>
      <c r="AQ418" s="70"/>
      <c r="AR418" s="70"/>
      <c r="AS418" s="70"/>
      <c r="AT418" s="70"/>
      <c r="AU418" s="70"/>
      <c r="AV418" s="70"/>
      <c r="AW418" s="70"/>
      <c r="AX418" s="70"/>
      <c r="AY418" s="70"/>
      <c r="AZ418" s="70"/>
      <c r="BA418" s="70"/>
      <c r="BB418" s="70"/>
      <c r="BC418" s="70"/>
      <c r="BD418" s="70"/>
      <c r="BE418" s="70"/>
      <c r="BF418" s="70"/>
      <c r="BG418" s="70"/>
      <c r="BH418" s="70"/>
      <c r="BI418" s="70"/>
      <c r="BJ418" s="70"/>
      <c r="BK418" s="70"/>
      <c r="BL418" s="70"/>
      <c r="BM418" s="70"/>
      <c r="BN418" s="70"/>
      <c r="BO418" s="70"/>
      <c r="BP418" s="70"/>
      <c r="BQ418" s="70"/>
      <c r="BR418" s="70"/>
      <c r="BS418" s="70"/>
      <c r="BT418" s="70"/>
      <c r="BU418" s="70"/>
      <c r="BV418" s="70"/>
      <c r="BW418" s="70"/>
      <c r="BX418" s="70"/>
      <c r="BY418" s="70"/>
      <c r="BZ418" s="70"/>
      <c r="CA418" s="70"/>
    </row>
    <row r="419" spans="2:79" s="67" customFormat="1">
      <c r="B419" s="85"/>
      <c r="C419" s="86"/>
      <c r="D419" s="83"/>
      <c r="E419" s="84"/>
      <c r="F419" s="70"/>
      <c r="G419" s="70"/>
      <c r="H419" s="70"/>
      <c r="I419" s="70"/>
      <c r="J419" s="70"/>
      <c r="K419" s="70"/>
      <c r="L419" s="70"/>
      <c r="M419" s="70"/>
      <c r="N419" s="70"/>
      <c r="O419" s="70"/>
      <c r="P419" s="70"/>
      <c r="Q419" s="70"/>
      <c r="R419" s="70"/>
      <c r="S419" s="70"/>
      <c r="T419" s="70"/>
      <c r="U419" s="70"/>
      <c r="V419" s="70"/>
      <c r="W419" s="70"/>
      <c r="X419" s="70"/>
      <c r="Y419" s="70"/>
      <c r="Z419" s="70"/>
      <c r="AA419" s="70"/>
      <c r="AB419" s="70"/>
      <c r="AC419" s="70"/>
      <c r="AD419" s="70"/>
      <c r="AE419" s="70"/>
      <c r="AF419" s="70"/>
      <c r="AG419" s="70"/>
      <c r="AH419" s="70"/>
      <c r="AI419" s="70"/>
      <c r="AJ419" s="70"/>
      <c r="AK419" s="70"/>
      <c r="AL419" s="70"/>
      <c r="AM419" s="70"/>
      <c r="AN419" s="70"/>
      <c r="AO419" s="70"/>
      <c r="AP419" s="70"/>
      <c r="AQ419" s="70"/>
      <c r="AR419" s="70"/>
      <c r="AS419" s="70"/>
      <c r="AT419" s="70"/>
      <c r="AU419" s="70"/>
      <c r="AV419" s="70"/>
      <c r="AW419" s="70"/>
      <c r="AX419" s="70"/>
      <c r="AY419" s="70"/>
      <c r="AZ419" s="70"/>
      <c r="BA419" s="70"/>
      <c r="BB419" s="70"/>
      <c r="BC419" s="70"/>
      <c r="BD419" s="70"/>
      <c r="BE419" s="70"/>
      <c r="BF419" s="70"/>
      <c r="BG419" s="70"/>
      <c r="BH419" s="70"/>
      <c r="BI419" s="70"/>
      <c r="BJ419" s="70"/>
      <c r="BK419" s="70"/>
      <c r="BL419" s="70"/>
      <c r="BM419" s="70"/>
      <c r="BN419" s="70"/>
      <c r="BO419" s="70"/>
      <c r="BP419" s="70"/>
      <c r="BQ419" s="70"/>
      <c r="BR419" s="70"/>
      <c r="BS419" s="70"/>
      <c r="BT419" s="70"/>
      <c r="BU419" s="70"/>
      <c r="BV419" s="70"/>
      <c r="BW419" s="70"/>
      <c r="BX419" s="70"/>
      <c r="BY419" s="70"/>
      <c r="BZ419" s="70"/>
      <c r="CA419" s="70"/>
    </row>
    <row r="420" spans="2:79" s="67" customFormat="1">
      <c r="B420" s="85"/>
      <c r="C420" s="86"/>
      <c r="D420" s="83"/>
      <c r="E420" s="84"/>
      <c r="F420" s="70"/>
      <c r="G420" s="70"/>
      <c r="H420" s="70"/>
      <c r="I420" s="70"/>
      <c r="J420" s="70"/>
      <c r="K420" s="70"/>
      <c r="L420" s="70"/>
      <c r="M420" s="70"/>
      <c r="N420" s="70"/>
      <c r="O420" s="70"/>
      <c r="P420" s="70"/>
      <c r="Q420" s="70"/>
      <c r="R420" s="70"/>
      <c r="S420" s="70"/>
      <c r="T420" s="70"/>
      <c r="U420" s="70"/>
      <c r="V420" s="70"/>
      <c r="W420" s="70"/>
      <c r="X420" s="70"/>
      <c r="Y420" s="70"/>
      <c r="Z420" s="70"/>
      <c r="AA420" s="70"/>
      <c r="AB420" s="70"/>
      <c r="AC420" s="70"/>
      <c r="AD420" s="70"/>
      <c r="AE420" s="70"/>
      <c r="AF420" s="70"/>
      <c r="AG420" s="70"/>
      <c r="AH420" s="70"/>
      <c r="AI420" s="70"/>
      <c r="AJ420" s="70"/>
      <c r="AK420" s="70"/>
      <c r="AL420" s="70"/>
      <c r="AM420" s="70"/>
      <c r="AN420" s="70"/>
      <c r="AO420" s="70"/>
      <c r="AP420" s="70"/>
      <c r="AQ420" s="70"/>
      <c r="AR420" s="70"/>
      <c r="AS420" s="70"/>
      <c r="AT420" s="70"/>
      <c r="AU420" s="70"/>
      <c r="AV420" s="70"/>
      <c r="AW420" s="70"/>
      <c r="AX420" s="70"/>
      <c r="AY420" s="70"/>
      <c r="AZ420" s="70"/>
      <c r="BA420" s="70"/>
      <c r="BB420" s="70"/>
      <c r="BC420" s="70"/>
      <c r="BD420" s="70"/>
      <c r="BE420" s="70"/>
      <c r="BF420" s="70"/>
      <c r="BG420" s="70"/>
      <c r="BH420" s="70"/>
      <c r="BI420" s="70"/>
      <c r="BJ420" s="70"/>
      <c r="BK420" s="70"/>
      <c r="BL420" s="70"/>
      <c r="BM420" s="70"/>
      <c r="BN420" s="70"/>
      <c r="BO420" s="70"/>
      <c r="BP420" s="70"/>
      <c r="BQ420" s="70"/>
      <c r="BR420" s="70"/>
      <c r="BS420" s="70"/>
      <c r="BT420" s="70"/>
      <c r="BU420" s="70"/>
      <c r="BV420" s="70"/>
      <c r="BW420" s="70"/>
      <c r="BX420" s="70"/>
      <c r="BY420" s="70"/>
      <c r="BZ420" s="70"/>
      <c r="CA420" s="70"/>
    </row>
    <row r="421" spans="2:79" s="67" customFormat="1">
      <c r="B421" s="85"/>
      <c r="C421" s="86"/>
      <c r="D421" s="83"/>
      <c r="E421" s="84"/>
      <c r="F421" s="70"/>
      <c r="G421" s="70"/>
      <c r="H421" s="70"/>
      <c r="I421" s="70"/>
      <c r="J421" s="70"/>
      <c r="K421" s="70"/>
      <c r="L421" s="70"/>
      <c r="M421" s="70"/>
      <c r="N421" s="70"/>
      <c r="O421" s="70"/>
      <c r="P421" s="70"/>
      <c r="Q421" s="70"/>
      <c r="R421" s="70"/>
      <c r="S421" s="70"/>
      <c r="T421" s="70"/>
      <c r="U421" s="70"/>
      <c r="V421" s="70"/>
      <c r="W421" s="70"/>
      <c r="X421" s="70"/>
      <c r="Y421" s="70"/>
      <c r="Z421" s="70"/>
      <c r="AA421" s="70"/>
      <c r="AB421" s="70"/>
      <c r="AC421" s="70"/>
      <c r="AD421" s="70"/>
      <c r="AE421" s="70"/>
      <c r="AF421" s="70"/>
      <c r="AG421" s="70"/>
      <c r="AH421" s="70"/>
      <c r="AI421" s="70"/>
      <c r="AJ421" s="70"/>
      <c r="AK421" s="70"/>
      <c r="AL421" s="70"/>
      <c r="AM421" s="70"/>
      <c r="AN421" s="70"/>
      <c r="AO421" s="70"/>
      <c r="AP421" s="70"/>
      <c r="AQ421" s="70"/>
      <c r="AR421" s="70"/>
      <c r="AS421" s="70"/>
      <c r="AT421" s="70"/>
      <c r="AU421" s="70"/>
      <c r="AV421" s="70"/>
      <c r="AW421" s="70"/>
      <c r="AX421" s="70"/>
      <c r="AY421" s="70"/>
      <c r="AZ421" s="70"/>
      <c r="BA421" s="70"/>
      <c r="BB421" s="70"/>
      <c r="BC421" s="70"/>
      <c r="BD421" s="70"/>
      <c r="BE421" s="70"/>
      <c r="BF421" s="70"/>
      <c r="BG421" s="70"/>
      <c r="BH421" s="70"/>
      <c r="BI421" s="70"/>
      <c r="BJ421" s="70"/>
      <c r="BK421" s="70"/>
      <c r="BL421" s="70"/>
      <c r="BM421" s="70"/>
      <c r="BN421" s="70"/>
      <c r="BO421" s="70"/>
      <c r="BP421" s="70"/>
      <c r="BQ421" s="70"/>
      <c r="BR421" s="70"/>
      <c r="BS421" s="70"/>
      <c r="BT421" s="70"/>
      <c r="BU421" s="70"/>
      <c r="BV421" s="70"/>
      <c r="BW421" s="70"/>
      <c r="BX421" s="70"/>
      <c r="BY421" s="70"/>
      <c r="BZ421" s="70"/>
      <c r="CA421" s="70"/>
    </row>
    <row r="422" spans="2:79" s="67" customFormat="1">
      <c r="B422" s="85"/>
      <c r="C422" s="86"/>
      <c r="D422" s="83"/>
      <c r="E422" s="84"/>
      <c r="F422" s="70"/>
      <c r="G422" s="70"/>
      <c r="H422" s="70"/>
      <c r="I422" s="70"/>
      <c r="J422" s="70"/>
      <c r="K422" s="70"/>
      <c r="L422" s="70"/>
      <c r="M422" s="70"/>
      <c r="N422" s="70"/>
      <c r="O422" s="70"/>
      <c r="P422" s="70"/>
      <c r="Q422" s="70"/>
      <c r="R422" s="70"/>
      <c r="S422" s="70"/>
      <c r="T422" s="70"/>
      <c r="U422" s="70"/>
      <c r="V422" s="70"/>
      <c r="W422" s="70"/>
      <c r="X422" s="70"/>
      <c r="Y422" s="70"/>
      <c r="Z422" s="70"/>
      <c r="AA422" s="70"/>
      <c r="AB422" s="70"/>
      <c r="AC422" s="70"/>
      <c r="AD422" s="70"/>
      <c r="AE422" s="70"/>
      <c r="AF422" s="70"/>
      <c r="AG422" s="70"/>
      <c r="AH422" s="70"/>
      <c r="AI422" s="70"/>
      <c r="AJ422" s="70"/>
      <c r="AK422" s="70"/>
      <c r="AL422" s="70"/>
      <c r="AM422" s="70"/>
      <c r="AN422" s="70"/>
      <c r="AO422" s="70"/>
      <c r="AP422" s="70"/>
      <c r="AQ422" s="70"/>
      <c r="AR422" s="70"/>
      <c r="AS422" s="70"/>
      <c r="AT422" s="70"/>
      <c r="AU422" s="70"/>
      <c r="AV422" s="70"/>
      <c r="AW422" s="70"/>
      <c r="AX422" s="70"/>
      <c r="AY422" s="70"/>
      <c r="AZ422" s="70"/>
      <c r="BA422" s="70"/>
      <c r="BB422" s="70"/>
      <c r="BC422" s="70"/>
      <c r="BD422" s="70"/>
      <c r="BE422" s="70"/>
      <c r="BF422" s="70"/>
      <c r="BG422" s="70"/>
      <c r="BH422" s="70"/>
      <c r="BI422" s="70"/>
      <c r="BJ422" s="70"/>
      <c r="BK422" s="70"/>
      <c r="BL422" s="70"/>
      <c r="BM422" s="70"/>
      <c r="BN422" s="70"/>
      <c r="BO422" s="70"/>
      <c r="BP422" s="70"/>
      <c r="BQ422" s="70"/>
      <c r="BR422" s="70"/>
      <c r="BS422" s="70"/>
      <c r="BT422" s="70"/>
      <c r="BU422" s="70"/>
      <c r="BV422" s="70"/>
      <c r="BW422" s="70"/>
      <c r="BX422" s="70"/>
      <c r="BY422" s="70"/>
      <c r="BZ422" s="70"/>
      <c r="CA422" s="70"/>
    </row>
    <row r="423" spans="2:79" s="67" customFormat="1">
      <c r="B423" s="85"/>
      <c r="C423" s="86"/>
      <c r="D423" s="83"/>
      <c r="E423" s="84"/>
      <c r="F423" s="70"/>
      <c r="G423" s="70"/>
      <c r="H423" s="70"/>
      <c r="I423" s="70"/>
      <c r="J423" s="70"/>
      <c r="K423" s="70"/>
      <c r="L423" s="70"/>
      <c r="M423" s="70"/>
      <c r="N423" s="70"/>
      <c r="O423" s="70"/>
      <c r="P423" s="70"/>
      <c r="Q423" s="70"/>
      <c r="R423" s="70"/>
      <c r="S423" s="70"/>
      <c r="T423" s="70"/>
      <c r="U423" s="70"/>
      <c r="V423" s="70"/>
      <c r="W423" s="70"/>
      <c r="X423" s="70"/>
      <c r="Y423" s="70"/>
      <c r="Z423" s="70"/>
      <c r="AA423" s="70"/>
      <c r="AB423" s="70"/>
      <c r="AC423" s="70"/>
      <c r="AD423" s="70"/>
      <c r="AE423" s="70"/>
      <c r="AF423" s="70"/>
      <c r="AG423" s="70"/>
      <c r="AH423" s="70"/>
      <c r="AI423" s="70"/>
      <c r="AJ423" s="70"/>
      <c r="AK423" s="70"/>
      <c r="AL423" s="70"/>
      <c r="AM423" s="70"/>
      <c r="AN423" s="70"/>
      <c r="AO423" s="70"/>
      <c r="AP423" s="70"/>
      <c r="AQ423" s="70"/>
      <c r="AR423" s="70"/>
      <c r="AS423" s="70"/>
      <c r="AT423" s="70"/>
      <c r="AU423" s="70"/>
      <c r="AV423" s="70"/>
      <c r="AW423" s="70"/>
      <c r="AX423" s="70"/>
      <c r="AY423" s="70"/>
      <c r="AZ423" s="70"/>
      <c r="BA423" s="70"/>
      <c r="BB423" s="70"/>
      <c r="BC423" s="70"/>
      <c r="BD423" s="70"/>
      <c r="BE423" s="70"/>
      <c r="BF423" s="70"/>
      <c r="BG423" s="70"/>
      <c r="BH423" s="70"/>
      <c r="BI423" s="70"/>
      <c r="BJ423" s="70"/>
      <c r="BK423" s="70"/>
      <c r="BL423" s="70"/>
      <c r="BM423" s="70"/>
      <c r="BN423" s="70"/>
      <c r="BO423" s="70"/>
      <c r="BP423" s="70"/>
      <c r="BQ423" s="70"/>
      <c r="BR423" s="70"/>
      <c r="BS423" s="70"/>
      <c r="BT423" s="70"/>
      <c r="BU423" s="70"/>
      <c r="BV423" s="70"/>
      <c r="BW423" s="70"/>
      <c r="BX423" s="70"/>
      <c r="BY423" s="70"/>
      <c r="BZ423" s="70"/>
      <c r="CA423" s="70"/>
    </row>
    <row r="424" spans="2:79" s="67" customFormat="1">
      <c r="B424" s="85"/>
      <c r="C424" s="86"/>
      <c r="D424" s="83"/>
      <c r="E424" s="84"/>
      <c r="F424" s="70"/>
      <c r="G424" s="70"/>
      <c r="H424" s="70"/>
      <c r="I424" s="70"/>
      <c r="J424" s="70"/>
      <c r="K424" s="70"/>
      <c r="L424" s="70"/>
      <c r="M424" s="70"/>
      <c r="N424" s="70"/>
      <c r="O424" s="70"/>
      <c r="P424" s="70"/>
      <c r="Q424" s="70"/>
      <c r="R424" s="70"/>
      <c r="S424" s="70"/>
      <c r="T424" s="70"/>
      <c r="U424" s="70"/>
      <c r="V424" s="70"/>
      <c r="W424" s="70"/>
      <c r="X424" s="70"/>
      <c r="Y424" s="70"/>
      <c r="Z424" s="70"/>
      <c r="AA424" s="70"/>
      <c r="AB424" s="70"/>
      <c r="AC424" s="70"/>
      <c r="AD424" s="70"/>
      <c r="AE424" s="70"/>
      <c r="AF424" s="70"/>
      <c r="AG424" s="70"/>
      <c r="AH424" s="70"/>
      <c r="AI424" s="70"/>
      <c r="AJ424" s="70"/>
      <c r="AK424" s="70"/>
      <c r="AL424" s="70"/>
      <c r="AM424" s="70"/>
      <c r="AN424" s="70"/>
      <c r="AO424" s="70"/>
      <c r="AP424" s="70"/>
      <c r="AQ424" s="70"/>
      <c r="AR424" s="70"/>
      <c r="AS424" s="70"/>
      <c r="AT424" s="70"/>
      <c r="AU424" s="70"/>
      <c r="AV424" s="70"/>
      <c r="AW424" s="70"/>
      <c r="AX424" s="70"/>
      <c r="AY424" s="70"/>
      <c r="AZ424" s="70"/>
      <c r="BA424" s="70"/>
      <c r="BB424" s="70"/>
      <c r="BC424" s="70"/>
      <c r="BD424" s="70"/>
      <c r="BE424" s="70"/>
      <c r="BF424" s="70"/>
      <c r="BG424" s="70"/>
      <c r="BH424" s="70"/>
      <c r="BI424" s="70"/>
      <c r="BJ424" s="70"/>
      <c r="BK424" s="70"/>
      <c r="BL424" s="70"/>
      <c r="BM424" s="70"/>
      <c r="BN424" s="70"/>
      <c r="BO424" s="70"/>
      <c r="BP424" s="70"/>
      <c r="BQ424" s="70"/>
      <c r="BR424" s="70"/>
      <c r="BS424" s="70"/>
      <c r="BT424" s="70"/>
      <c r="BU424" s="70"/>
      <c r="BV424" s="70"/>
      <c r="BW424" s="70"/>
      <c r="BX424" s="70"/>
      <c r="BY424" s="70"/>
      <c r="BZ424" s="70"/>
      <c r="CA424" s="70"/>
    </row>
    <row r="425" spans="2:79" s="67" customFormat="1">
      <c r="B425" s="85"/>
      <c r="C425" s="86"/>
      <c r="D425" s="83"/>
      <c r="E425" s="84"/>
      <c r="F425" s="70"/>
      <c r="G425" s="70"/>
      <c r="H425" s="70"/>
      <c r="I425" s="70"/>
      <c r="J425" s="70"/>
      <c r="K425" s="70"/>
      <c r="L425" s="70"/>
      <c r="M425" s="70"/>
      <c r="N425" s="70"/>
      <c r="O425" s="70"/>
      <c r="P425" s="70"/>
      <c r="Q425" s="70"/>
      <c r="R425" s="70"/>
      <c r="S425" s="70"/>
      <c r="T425" s="70"/>
      <c r="U425" s="70"/>
      <c r="V425" s="70"/>
      <c r="W425" s="70"/>
      <c r="X425" s="70"/>
      <c r="Y425" s="70"/>
      <c r="Z425" s="70"/>
      <c r="AA425" s="70"/>
      <c r="AB425" s="70"/>
      <c r="AC425" s="70"/>
      <c r="AD425" s="70"/>
      <c r="AE425" s="70"/>
      <c r="AF425" s="70"/>
      <c r="AG425" s="70"/>
      <c r="AH425" s="70"/>
      <c r="AI425" s="70"/>
      <c r="AJ425" s="70"/>
      <c r="AK425" s="70"/>
      <c r="AL425" s="70"/>
      <c r="AM425" s="70"/>
      <c r="AN425" s="70"/>
      <c r="AO425" s="70"/>
      <c r="AP425" s="70"/>
      <c r="AQ425" s="70"/>
      <c r="AR425" s="70"/>
      <c r="AS425" s="70"/>
      <c r="AT425" s="70"/>
      <c r="AU425" s="70"/>
      <c r="AV425" s="70"/>
      <c r="AW425" s="70"/>
      <c r="AX425" s="70"/>
      <c r="AY425" s="70"/>
      <c r="AZ425" s="70"/>
      <c r="BA425" s="70"/>
      <c r="BB425" s="70"/>
      <c r="BC425" s="70"/>
      <c r="BD425" s="70"/>
      <c r="BE425" s="70"/>
      <c r="BF425" s="70"/>
      <c r="BG425" s="70"/>
      <c r="BH425" s="70"/>
      <c r="BI425" s="70"/>
      <c r="BJ425" s="70"/>
      <c r="BK425" s="70"/>
      <c r="BL425" s="70"/>
      <c r="BM425" s="70"/>
      <c r="BN425" s="70"/>
      <c r="BO425" s="70"/>
      <c r="BP425" s="70"/>
      <c r="BQ425" s="70"/>
      <c r="BR425" s="70"/>
      <c r="BS425" s="70"/>
      <c r="BT425" s="70"/>
      <c r="BU425" s="70"/>
      <c r="BV425" s="70"/>
      <c r="BW425" s="70"/>
      <c r="BX425" s="70"/>
      <c r="BY425" s="70"/>
      <c r="BZ425" s="70"/>
      <c r="CA425" s="70"/>
    </row>
    <row r="426" spans="2:79" s="67" customFormat="1">
      <c r="B426" s="85"/>
      <c r="C426" s="86"/>
      <c r="D426" s="83"/>
      <c r="E426" s="84"/>
      <c r="F426" s="70"/>
      <c r="G426" s="70"/>
      <c r="H426" s="70"/>
      <c r="I426" s="70"/>
      <c r="J426" s="70"/>
      <c r="K426" s="70"/>
      <c r="L426" s="70"/>
      <c r="M426" s="70"/>
      <c r="N426" s="70"/>
      <c r="O426" s="70"/>
      <c r="P426" s="70"/>
      <c r="Q426" s="70"/>
      <c r="R426" s="70"/>
      <c r="S426" s="70"/>
      <c r="T426" s="70"/>
      <c r="U426" s="70"/>
      <c r="V426" s="70"/>
      <c r="W426" s="70"/>
      <c r="X426" s="70"/>
      <c r="Y426" s="70"/>
      <c r="Z426" s="70"/>
      <c r="AA426" s="70"/>
      <c r="AB426" s="70"/>
      <c r="AC426" s="70"/>
      <c r="AD426" s="70"/>
      <c r="AE426" s="70"/>
      <c r="AF426" s="70"/>
      <c r="AG426" s="70"/>
      <c r="AH426" s="70"/>
      <c r="AI426" s="70"/>
      <c r="AJ426" s="70"/>
      <c r="AK426" s="70"/>
      <c r="AL426" s="70"/>
      <c r="AM426" s="70"/>
      <c r="AN426" s="70"/>
      <c r="AO426" s="70"/>
      <c r="AP426" s="70"/>
      <c r="AQ426" s="70"/>
      <c r="AR426" s="70"/>
      <c r="AS426" s="70"/>
      <c r="AT426" s="70"/>
      <c r="AU426" s="70"/>
      <c r="AV426" s="70"/>
      <c r="AW426" s="70"/>
      <c r="AX426" s="70"/>
      <c r="AY426" s="70"/>
      <c r="AZ426" s="70"/>
      <c r="BA426" s="70"/>
      <c r="BB426" s="70"/>
      <c r="BC426" s="70"/>
      <c r="BD426" s="70"/>
      <c r="BE426" s="70"/>
      <c r="BF426" s="70"/>
      <c r="BG426" s="70"/>
      <c r="BH426" s="70"/>
      <c r="BI426" s="70"/>
      <c r="BJ426" s="70"/>
      <c r="BK426" s="70"/>
      <c r="BL426" s="70"/>
      <c r="BM426" s="70"/>
      <c r="BN426" s="70"/>
      <c r="BO426" s="70"/>
      <c r="BP426" s="70"/>
      <c r="BQ426" s="70"/>
      <c r="BR426" s="70"/>
      <c r="BS426" s="70"/>
      <c r="BT426" s="70"/>
      <c r="BU426" s="70"/>
      <c r="BV426" s="70"/>
      <c r="BW426" s="70"/>
      <c r="BX426" s="70"/>
      <c r="BY426" s="70"/>
      <c r="BZ426" s="70"/>
      <c r="CA426" s="70"/>
    </row>
    <row r="427" spans="2:79" s="67" customFormat="1">
      <c r="B427" s="85"/>
      <c r="C427" s="86"/>
      <c r="D427" s="83"/>
      <c r="E427" s="84"/>
      <c r="F427" s="70"/>
      <c r="G427" s="70"/>
      <c r="H427" s="70"/>
      <c r="I427" s="70"/>
      <c r="J427" s="70"/>
      <c r="K427" s="70"/>
      <c r="L427" s="70"/>
      <c r="M427" s="70"/>
      <c r="N427" s="70"/>
      <c r="O427" s="70"/>
      <c r="P427" s="70"/>
      <c r="Q427" s="70"/>
      <c r="R427" s="70"/>
      <c r="S427" s="70"/>
      <c r="T427" s="70"/>
      <c r="U427" s="70"/>
      <c r="V427" s="70"/>
      <c r="W427" s="70"/>
      <c r="X427" s="70"/>
      <c r="Y427" s="70"/>
      <c r="Z427" s="70"/>
      <c r="AA427" s="70"/>
      <c r="AB427" s="70"/>
      <c r="AC427" s="70"/>
      <c r="AD427" s="70"/>
      <c r="AE427" s="70"/>
      <c r="AF427" s="70"/>
      <c r="AG427" s="70"/>
      <c r="AH427" s="70"/>
      <c r="AI427" s="70"/>
      <c r="AJ427" s="70"/>
      <c r="AK427" s="70"/>
      <c r="AL427" s="70"/>
      <c r="AM427" s="70"/>
      <c r="AN427" s="70"/>
      <c r="AO427" s="70"/>
      <c r="AP427" s="70"/>
      <c r="AQ427" s="70"/>
      <c r="AR427" s="70"/>
      <c r="AS427" s="70"/>
      <c r="AT427" s="70"/>
      <c r="AU427" s="70"/>
      <c r="AV427" s="70"/>
      <c r="AW427" s="70"/>
      <c r="AX427" s="70"/>
      <c r="AY427" s="70"/>
      <c r="AZ427" s="70"/>
      <c r="BA427" s="70"/>
      <c r="BB427" s="70"/>
      <c r="BC427" s="70"/>
      <c r="BD427" s="70"/>
      <c r="BE427" s="70"/>
      <c r="BF427" s="70"/>
      <c r="BG427" s="70"/>
      <c r="BH427" s="70"/>
      <c r="BI427" s="70"/>
      <c r="BJ427" s="70"/>
      <c r="BK427" s="70"/>
      <c r="BL427" s="70"/>
      <c r="BM427" s="70"/>
      <c r="BN427" s="70"/>
      <c r="BO427" s="70"/>
      <c r="BP427" s="70"/>
      <c r="BQ427" s="70"/>
      <c r="BR427" s="70"/>
      <c r="BS427" s="70"/>
      <c r="BT427" s="70"/>
      <c r="BU427" s="70"/>
      <c r="BV427" s="70"/>
      <c r="BW427" s="70"/>
      <c r="BX427" s="70"/>
      <c r="BY427" s="70"/>
      <c r="BZ427" s="70"/>
      <c r="CA427" s="70"/>
    </row>
    <row r="428" spans="2:79" s="67" customFormat="1">
      <c r="B428" s="85"/>
      <c r="C428" s="86"/>
      <c r="D428" s="83"/>
      <c r="E428" s="84"/>
      <c r="F428" s="70"/>
      <c r="G428" s="70"/>
      <c r="H428" s="70"/>
      <c r="I428" s="70"/>
      <c r="J428" s="70"/>
      <c r="K428" s="70"/>
      <c r="L428" s="70"/>
      <c r="M428" s="70"/>
      <c r="N428" s="70"/>
      <c r="O428" s="70"/>
      <c r="P428" s="70"/>
      <c r="Q428" s="70"/>
      <c r="R428" s="70"/>
      <c r="S428" s="70"/>
      <c r="T428" s="70"/>
      <c r="U428" s="70"/>
      <c r="V428" s="70"/>
      <c r="W428" s="70"/>
      <c r="X428" s="70"/>
      <c r="Y428" s="70"/>
      <c r="Z428" s="70"/>
      <c r="AA428" s="70"/>
      <c r="AB428" s="70"/>
      <c r="AC428" s="70"/>
      <c r="AD428" s="70"/>
      <c r="AE428" s="70"/>
      <c r="AF428" s="70"/>
      <c r="AG428" s="70"/>
      <c r="AH428" s="70"/>
      <c r="AI428" s="70"/>
      <c r="AJ428" s="70"/>
      <c r="AK428" s="70"/>
      <c r="AL428" s="70"/>
      <c r="AM428" s="70"/>
      <c r="AN428" s="70"/>
      <c r="AO428" s="70"/>
      <c r="AP428" s="70"/>
      <c r="AQ428" s="70"/>
      <c r="AR428" s="70"/>
      <c r="AS428" s="70"/>
      <c r="AT428" s="70"/>
      <c r="AU428" s="70"/>
      <c r="AV428" s="70"/>
      <c r="AW428" s="70"/>
      <c r="AX428" s="70"/>
      <c r="AY428" s="70"/>
      <c r="AZ428" s="70"/>
      <c r="BA428" s="70"/>
      <c r="BB428" s="70"/>
      <c r="BC428" s="70"/>
      <c r="BD428" s="70"/>
      <c r="BE428" s="70"/>
      <c r="BF428" s="70"/>
      <c r="BG428" s="70"/>
      <c r="BH428" s="70"/>
      <c r="BI428" s="70"/>
      <c r="BJ428" s="70"/>
      <c r="BK428" s="70"/>
      <c r="BL428" s="70"/>
      <c r="BM428" s="70"/>
      <c r="BN428" s="70"/>
      <c r="BO428" s="70"/>
      <c r="BP428" s="70"/>
      <c r="BQ428" s="70"/>
      <c r="BR428" s="70"/>
      <c r="BS428" s="70"/>
      <c r="BT428" s="70"/>
      <c r="BU428" s="70"/>
      <c r="BV428" s="70"/>
      <c r="BW428" s="70"/>
      <c r="BX428" s="70"/>
      <c r="BY428" s="70"/>
      <c r="BZ428" s="70"/>
      <c r="CA428" s="70"/>
    </row>
    <row r="429" spans="2:79" s="67" customFormat="1">
      <c r="B429" s="85"/>
      <c r="C429" s="86"/>
      <c r="D429" s="83"/>
      <c r="E429" s="84"/>
      <c r="F429" s="70"/>
      <c r="G429" s="70"/>
      <c r="H429" s="70"/>
      <c r="I429" s="70"/>
      <c r="J429" s="70"/>
      <c r="K429" s="70"/>
      <c r="L429" s="70"/>
      <c r="M429" s="70"/>
      <c r="N429" s="70"/>
      <c r="O429" s="70"/>
      <c r="P429" s="70"/>
      <c r="Q429" s="70"/>
      <c r="R429" s="70"/>
      <c r="S429" s="70"/>
      <c r="T429" s="70"/>
      <c r="U429" s="70"/>
      <c r="V429" s="70"/>
      <c r="W429" s="70"/>
      <c r="X429" s="70"/>
      <c r="Y429" s="70"/>
      <c r="Z429" s="70"/>
      <c r="AA429" s="70"/>
      <c r="AB429" s="70"/>
      <c r="AC429" s="70"/>
      <c r="AD429" s="70"/>
      <c r="AE429" s="70"/>
      <c r="AF429" s="70"/>
      <c r="AG429" s="70"/>
      <c r="AH429" s="70"/>
      <c r="AI429" s="70"/>
      <c r="AJ429" s="70"/>
      <c r="AK429" s="70"/>
      <c r="AL429" s="70"/>
      <c r="AM429" s="70"/>
      <c r="AN429" s="70"/>
      <c r="AO429" s="70"/>
      <c r="AP429" s="70"/>
      <c r="AQ429" s="70"/>
      <c r="AR429" s="70"/>
      <c r="AS429" s="70"/>
      <c r="AT429" s="70"/>
      <c r="AU429" s="70"/>
      <c r="AV429" s="70"/>
      <c r="AW429" s="70"/>
      <c r="AX429" s="70"/>
      <c r="AY429" s="70"/>
      <c r="AZ429" s="70"/>
      <c r="BA429" s="70"/>
      <c r="BB429" s="70"/>
      <c r="BC429" s="70"/>
      <c r="BD429" s="70"/>
      <c r="BE429" s="70"/>
      <c r="BF429" s="70"/>
      <c r="BG429" s="70"/>
      <c r="BH429" s="70"/>
      <c r="BI429" s="70"/>
      <c r="BJ429" s="70"/>
      <c r="BK429" s="70"/>
      <c r="BL429" s="70"/>
      <c r="BM429" s="70"/>
      <c r="BN429" s="70"/>
      <c r="BO429" s="70"/>
      <c r="BP429" s="70"/>
      <c r="BQ429" s="70"/>
      <c r="BR429" s="70"/>
      <c r="BS429" s="70"/>
      <c r="BT429" s="70"/>
      <c r="BU429" s="70"/>
      <c r="BV429" s="70"/>
      <c r="BW429" s="70"/>
      <c r="BX429" s="70"/>
      <c r="BY429" s="70"/>
      <c r="BZ429" s="70"/>
      <c r="CA429" s="70"/>
    </row>
    <row r="430" spans="2:79" s="67" customFormat="1">
      <c r="B430" s="85"/>
      <c r="C430" s="86"/>
      <c r="D430" s="83"/>
      <c r="E430" s="84"/>
      <c r="F430" s="70"/>
      <c r="G430" s="70"/>
      <c r="H430" s="70"/>
      <c r="I430" s="70"/>
      <c r="J430" s="70"/>
      <c r="K430" s="70"/>
      <c r="L430" s="70"/>
      <c r="M430" s="70"/>
      <c r="N430" s="70"/>
      <c r="O430" s="70"/>
      <c r="P430" s="70"/>
      <c r="Q430" s="70"/>
      <c r="R430" s="70"/>
      <c r="S430" s="70"/>
      <c r="T430" s="70"/>
      <c r="U430" s="70"/>
      <c r="V430" s="70"/>
      <c r="W430" s="70"/>
      <c r="X430" s="70"/>
      <c r="Y430" s="70"/>
      <c r="Z430" s="70"/>
      <c r="AA430" s="70"/>
      <c r="AB430" s="70"/>
      <c r="AC430" s="70"/>
      <c r="AD430" s="70"/>
      <c r="AE430" s="70"/>
      <c r="AF430" s="70"/>
      <c r="AG430" s="70"/>
      <c r="AH430" s="70"/>
      <c r="AI430" s="70"/>
      <c r="AJ430" s="70"/>
      <c r="AK430" s="70"/>
      <c r="AL430" s="70"/>
      <c r="AM430" s="70"/>
      <c r="AN430" s="70"/>
      <c r="AO430" s="70"/>
      <c r="AP430" s="70"/>
      <c r="AQ430" s="70"/>
      <c r="AR430" s="70"/>
      <c r="AS430" s="70"/>
      <c r="AT430" s="70"/>
      <c r="AU430" s="70"/>
      <c r="AV430" s="70"/>
      <c r="AW430" s="70"/>
      <c r="AX430" s="70"/>
      <c r="AY430" s="70"/>
      <c r="AZ430" s="70"/>
      <c r="BA430" s="70"/>
      <c r="BB430" s="70"/>
      <c r="BC430" s="70"/>
      <c r="BD430" s="70"/>
      <c r="BE430" s="70"/>
      <c r="BF430" s="70"/>
      <c r="BG430" s="70"/>
      <c r="BH430" s="70"/>
      <c r="BI430" s="70"/>
      <c r="BJ430" s="70"/>
      <c r="BK430" s="70"/>
      <c r="BL430" s="70"/>
      <c r="BM430" s="70"/>
      <c r="BN430" s="70"/>
      <c r="BO430" s="70"/>
      <c r="BP430" s="70"/>
      <c r="BQ430" s="70"/>
      <c r="BR430" s="70"/>
      <c r="BS430" s="70"/>
      <c r="BT430" s="70"/>
      <c r="BU430" s="70"/>
      <c r="BV430" s="70"/>
      <c r="BW430" s="70"/>
      <c r="BX430" s="70"/>
      <c r="BY430" s="70"/>
      <c r="BZ430" s="70"/>
      <c r="CA430" s="70"/>
    </row>
    <row r="431" spans="2:79" s="67" customFormat="1">
      <c r="B431" s="85"/>
      <c r="C431" s="86"/>
      <c r="D431" s="83"/>
      <c r="E431" s="84"/>
      <c r="F431" s="70"/>
      <c r="G431" s="70"/>
      <c r="H431" s="70"/>
      <c r="I431" s="70"/>
      <c r="J431" s="70"/>
      <c r="K431" s="70"/>
      <c r="L431" s="70"/>
      <c r="M431" s="70"/>
      <c r="N431" s="70"/>
      <c r="O431" s="70"/>
      <c r="P431" s="70"/>
      <c r="Q431" s="70"/>
      <c r="R431" s="70"/>
      <c r="S431" s="70"/>
      <c r="T431" s="70"/>
      <c r="U431" s="70"/>
      <c r="V431" s="70"/>
      <c r="W431" s="70"/>
      <c r="X431" s="70"/>
      <c r="Y431" s="70"/>
      <c r="Z431" s="70"/>
      <c r="AA431" s="70"/>
      <c r="AB431" s="70"/>
      <c r="AC431" s="70"/>
      <c r="AD431" s="70"/>
      <c r="AE431" s="70"/>
      <c r="AF431" s="70"/>
      <c r="AG431" s="70"/>
      <c r="AH431" s="70"/>
      <c r="AI431" s="70"/>
      <c r="AJ431" s="70"/>
      <c r="AK431" s="70"/>
      <c r="AL431" s="70"/>
      <c r="AM431" s="70"/>
      <c r="AN431" s="70"/>
      <c r="AO431" s="70"/>
      <c r="AP431" s="70"/>
      <c r="AQ431" s="70"/>
      <c r="AR431" s="70"/>
      <c r="AS431" s="70"/>
      <c r="AT431" s="70"/>
      <c r="AU431" s="70"/>
      <c r="AV431" s="70"/>
      <c r="AW431" s="70"/>
      <c r="AX431" s="70"/>
      <c r="AY431" s="70"/>
      <c r="AZ431" s="70"/>
      <c r="BA431" s="70"/>
      <c r="BB431" s="70"/>
      <c r="BC431" s="70"/>
      <c r="BD431" s="70"/>
      <c r="BE431" s="70"/>
      <c r="BF431" s="70"/>
      <c r="BG431" s="70"/>
      <c r="BH431" s="70"/>
      <c r="BI431" s="70"/>
      <c r="BJ431" s="70"/>
      <c r="BK431" s="70"/>
      <c r="BL431" s="70"/>
      <c r="BM431" s="70"/>
      <c r="BN431" s="70"/>
      <c r="BO431" s="70"/>
      <c r="BP431" s="70"/>
      <c r="BQ431" s="70"/>
      <c r="BR431" s="70"/>
      <c r="BS431" s="70"/>
      <c r="BT431" s="70"/>
      <c r="BU431" s="70"/>
      <c r="BV431" s="70"/>
      <c r="BW431" s="70"/>
      <c r="BX431" s="70"/>
      <c r="BY431" s="70"/>
      <c r="BZ431" s="70"/>
      <c r="CA431" s="70"/>
    </row>
    <row r="432" spans="2:79" s="67" customFormat="1">
      <c r="B432" s="85"/>
      <c r="C432" s="86"/>
      <c r="D432" s="83"/>
      <c r="E432" s="84"/>
      <c r="F432" s="70"/>
      <c r="G432" s="70"/>
      <c r="H432" s="70"/>
      <c r="I432" s="70"/>
      <c r="J432" s="70"/>
      <c r="K432" s="70"/>
      <c r="L432" s="70"/>
      <c r="M432" s="70"/>
      <c r="N432" s="70"/>
      <c r="O432" s="70"/>
      <c r="P432" s="70"/>
      <c r="Q432" s="70"/>
      <c r="R432" s="70"/>
      <c r="S432" s="70"/>
      <c r="T432" s="70"/>
      <c r="U432" s="70"/>
      <c r="V432" s="70"/>
      <c r="W432" s="70"/>
      <c r="X432" s="70"/>
      <c r="Y432" s="70"/>
      <c r="Z432" s="70"/>
      <c r="AA432" s="70"/>
      <c r="AB432" s="70"/>
      <c r="AC432" s="70"/>
      <c r="AD432" s="70"/>
      <c r="AE432" s="70"/>
      <c r="AF432" s="70"/>
      <c r="AG432" s="70"/>
      <c r="AH432" s="70"/>
      <c r="AI432" s="70"/>
      <c r="AJ432" s="70"/>
      <c r="AK432" s="70"/>
      <c r="AL432" s="70"/>
      <c r="AM432" s="70"/>
      <c r="AN432" s="70"/>
      <c r="AO432" s="70"/>
      <c r="AP432" s="70"/>
      <c r="AQ432" s="70"/>
      <c r="AR432" s="70"/>
      <c r="AS432" s="70"/>
      <c r="AT432" s="70"/>
      <c r="AU432" s="70"/>
      <c r="AV432" s="70"/>
      <c r="AW432" s="70"/>
      <c r="AX432" s="70"/>
      <c r="AY432" s="70"/>
      <c r="AZ432" s="70"/>
      <c r="BA432" s="70"/>
      <c r="BB432" s="70"/>
      <c r="BC432" s="70"/>
      <c r="BD432" s="70"/>
      <c r="BE432" s="70"/>
      <c r="BF432" s="70"/>
      <c r="BG432" s="70"/>
      <c r="BH432" s="70"/>
      <c r="BI432" s="70"/>
      <c r="BJ432" s="70"/>
      <c r="BK432" s="70"/>
      <c r="BL432" s="70"/>
      <c r="BM432" s="70"/>
      <c r="BN432" s="70"/>
      <c r="BO432" s="70"/>
      <c r="BP432" s="70"/>
      <c r="BQ432" s="70"/>
      <c r="BR432" s="70"/>
      <c r="BS432" s="70"/>
      <c r="BT432" s="70"/>
      <c r="BU432" s="70"/>
      <c r="BV432" s="70"/>
      <c r="BW432" s="70"/>
      <c r="BX432" s="70"/>
      <c r="BY432" s="70"/>
      <c r="BZ432" s="70"/>
      <c r="CA432" s="70"/>
    </row>
    <row r="433" spans="2:79" s="67" customFormat="1">
      <c r="B433" s="85"/>
      <c r="C433" s="86"/>
      <c r="D433" s="83"/>
      <c r="E433" s="84"/>
      <c r="F433" s="70"/>
      <c r="G433" s="70"/>
      <c r="H433" s="70"/>
      <c r="I433" s="70"/>
      <c r="J433" s="70"/>
      <c r="K433" s="70"/>
      <c r="L433" s="70"/>
      <c r="M433" s="70"/>
      <c r="N433" s="70"/>
      <c r="O433" s="70"/>
      <c r="P433" s="70"/>
      <c r="Q433" s="70"/>
      <c r="R433" s="70"/>
      <c r="S433" s="70"/>
      <c r="T433" s="70"/>
      <c r="U433" s="70"/>
      <c r="V433" s="70"/>
      <c r="W433" s="70"/>
      <c r="X433" s="70"/>
      <c r="Y433" s="70"/>
      <c r="Z433" s="70"/>
      <c r="AA433" s="70"/>
      <c r="AB433" s="70"/>
      <c r="AC433" s="70"/>
      <c r="AD433" s="70"/>
      <c r="AE433" s="70"/>
      <c r="AF433" s="70"/>
      <c r="AG433" s="70"/>
      <c r="AH433" s="70"/>
      <c r="AI433" s="70"/>
      <c r="AJ433" s="70"/>
      <c r="AK433" s="70"/>
      <c r="AL433" s="70"/>
      <c r="AM433" s="70"/>
      <c r="AN433" s="70"/>
      <c r="AO433" s="70"/>
      <c r="AP433" s="70"/>
      <c r="AQ433" s="70"/>
      <c r="AR433" s="70"/>
      <c r="AS433" s="70"/>
      <c r="AT433" s="70"/>
      <c r="AU433" s="70"/>
      <c r="AV433" s="70"/>
      <c r="AW433" s="70"/>
      <c r="AX433" s="70"/>
      <c r="AY433" s="70"/>
      <c r="AZ433" s="70"/>
      <c r="BA433" s="70"/>
      <c r="BB433" s="70"/>
      <c r="BC433" s="70"/>
      <c r="BD433" s="70"/>
      <c r="BE433" s="70"/>
      <c r="BF433" s="70"/>
      <c r="BG433" s="70"/>
      <c r="BH433" s="70"/>
      <c r="BI433" s="70"/>
      <c r="BJ433" s="70"/>
      <c r="BK433" s="70"/>
      <c r="BL433" s="70"/>
      <c r="BM433" s="70"/>
      <c r="BN433" s="70"/>
      <c r="BO433" s="70"/>
      <c r="BP433" s="70"/>
      <c r="BQ433" s="70"/>
      <c r="BR433" s="70"/>
      <c r="BS433" s="70"/>
      <c r="BT433" s="70"/>
      <c r="BU433" s="70"/>
      <c r="BV433" s="70"/>
      <c r="BW433" s="70"/>
      <c r="BX433" s="70"/>
      <c r="BY433" s="70"/>
      <c r="BZ433" s="70"/>
      <c r="CA433" s="70"/>
    </row>
    <row r="434" spans="2:79" s="67" customFormat="1">
      <c r="B434" s="85"/>
      <c r="C434" s="86"/>
      <c r="D434" s="83"/>
      <c r="E434" s="84"/>
      <c r="F434" s="70"/>
      <c r="G434" s="70"/>
      <c r="H434" s="70"/>
      <c r="I434" s="70"/>
      <c r="J434" s="70"/>
      <c r="K434" s="70"/>
      <c r="L434" s="70"/>
      <c r="M434" s="70"/>
      <c r="N434" s="70"/>
      <c r="O434" s="70"/>
      <c r="P434" s="70"/>
      <c r="Q434" s="70"/>
      <c r="R434" s="70"/>
      <c r="S434" s="70"/>
      <c r="T434" s="70"/>
      <c r="U434" s="70"/>
      <c r="V434" s="70"/>
      <c r="W434" s="70"/>
      <c r="X434" s="70"/>
      <c r="Y434" s="70"/>
      <c r="Z434" s="70"/>
      <c r="AA434" s="70"/>
      <c r="AB434" s="70"/>
      <c r="AC434" s="70"/>
      <c r="AD434" s="70"/>
      <c r="AE434" s="70"/>
      <c r="AF434" s="70"/>
      <c r="AG434" s="70"/>
      <c r="AH434" s="70"/>
      <c r="AI434" s="70"/>
      <c r="AJ434" s="70"/>
      <c r="AK434" s="70"/>
      <c r="AL434" s="70"/>
      <c r="AM434" s="70"/>
      <c r="AN434" s="70"/>
      <c r="AO434" s="70"/>
      <c r="AP434" s="70"/>
      <c r="AQ434" s="70"/>
      <c r="AR434" s="70"/>
      <c r="AS434" s="70"/>
      <c r="AT434" s="70"/>
      <c r="AU434" s="70"/>
      <c r="AV434" s="70"/>
      <c r="AW434" s="70"/>
      <c r="AX434" s="70"/>
      <c r="AY434" s="70"/>
      <c r="AZ434" s="70"/>
      <c r="BA434" s="70"/>
      <c r="BB434" s="70"/>
      <c r="BC434" s="70"/>
      <c r="BD434" s="70"/>
      <c r="BE434" s="70"/>
      <c r="BF434" s="70"/>
      <c r="BG434" s="70"/>
      <c r="BH434" s="70"/>
      <c r="BI434" s="70"/>
      <c r="BJ434" s="70"/>
      <c r="BK434" s="70"/>
      <c r="BL434" s="70"/>
      <c r="BM434" s="70"/>
      <c r="BN434" s="70"/>
      <c r="BO434" s="70"/>
      <c r="BP434" s="70"/>
      <c r="BQ434" s="70"/>
      <c r="BR434" s="70"/>
      <c r="BS434" s="70"/>
      <c r="BT434" s="70"/>
      <c r="BU434" s="70"/>
      <c r="BV434" s="70"/>
      <c r="BW434" s="70"/>
      <c r="BX434" s="70"/>
      <c r="BY434" s="70"/>
      <c r="BZ434" s="70"/>
      <c r="CA434" s="70"/>
    </row>
    <row r="435" spans="2:79" s="67" customFormat="1">
      <c r="B435" s="85"/>
      <c r="C435" s="86"/>
      <c r="D435" s="83"/>
      <c r="E435" s="84"/>
      <c r="F435" s="70"/>
      <c r="G435" s="70"/>
      <c r="H435" s="70"/>
      <c r="I435" s="70"/>
      <c r="J435" s="70"/>
      <c r="K435" s="70"/>
      <c r="L435" s="70"/>
      <c r="M435" s="70"/>
      <c r="N435" s="70"/>
      <c r="O435" s="70"/>
      <c r="P435" s="70"/>
      <c r="Q435" s="70"/>
      <c r="R435" s="70"/>
      <c r="S435" s="70"/>
      <c r="T435" s="70"/>
      <c r="U435" s="70"/>
      <c r="V435" s="70"/>
      <c r="W435" s="70"/>
      <c r="X435" s="70"/>
      <c r="Y435" s="70"/>
      <c r="Z435" s="70"/>
      <c r="AA435" s="70"/>
      <c r="AB435" s="70"/>
      <c r="AC435" s="70"/>
      <c r="AD435" s="70"/>
      <c r="AE435" s="70"/>
      <c r="AF435" s="70"/>
      <c r="AG435" s="70"/>
      <c r="AH435" s="70"/>
      <c r="AI435" s="70"/>
      <c r="AJ435" s="70"/>
      <c r="AK435" s="70"/>
      <c r="AL435" s="70"/>
      <c r="AM435" s="70"/>
      <c r="AN435" s="70"/>
      <c r="AO435" s="70"/>
      <c r="AP435" s="70"/>
      <c r="AQ435" s="70"/>
      <c r="AR435" s="70"/>
      <c r="AS435" s="70"/>
      <c r="AT435" s="70"/>
      <c r="AU435" s="70"/>
      <c r="AV435" s="70"/>
      <c r="AW435" s="70"/>
      <c r="AX435" s="70"/>
      <c r="AY435" s="70"/>
      <c r="AZ435" s="70"/>
      <c r="BA435" s="70"/>
      <c r="BB435" s="70"/>
      <c r="BC435" s="70"/>
      <c r="BD435" s="70"/>
      <c r="BE435" s="70"/>
      <c r="BF435" s="70"/>
      <c r="BG435" s="70"/>
      <c r="BH435" s="70"/>
      <c r="BI435" s="70"/>
      <c r="BJ435" s="70"/>
      <c r="BK435" s="70"/>
      <c r="BL435" s="70"/>
      <c r="BM435" s="70"/>
      <c r="BN435" s="70"/>
      <c r="BO435" s="70"/>
      <c r="BP435" s="70"/>
      <c r="BQ435" s="70"/>
      <c r="BR435" s="70"/>
      <c r="BS435" s="70"/>
      <c r="BT435" s="70"/>
      <c r="BU435" s="70"/>
      <c r="BV435" s="70"/>
      <c r="BW435" s="70"/>
      <c r="BX435" s="70"/>
      <c r="BY435" s="70"/>
      <c r="BZ435" s="70"/>
      <c r="CA435" s="70"/>
    </row>
    <row r="436" spans="2:79" s="67" customFormat="1">
      <c r="B436" s="85"/>
      <c r="C436" s="86"/>
      <c r="D436" s="83"/>
      <c r="E436" s="84"/>
      <c r="F436" s="70"/>
      <c r="G436" s="70"/>
      <c r="H436" s="70"/>
      <c r="I436" s="70"/>
      <c r="J436" s="70"/>
      <c r="K436" s="70"/>
      <c r="L436" s="70"/>
      <c r="M436" s="70"/>
      <c r="N436" s="70"/>
      <c r="O436" s="70"/>
      <c r="P436" s="70"/>
      <c r="Q436" s="70"/>
      <c r="R436" s="70"/>
      <c r="S436" s="70"/>
      <c r="T436" s="70"/>
      <c r="U436" s="70"/>
      <c r="V436" s="70"/>
      <c r="W436" s="70"/>
      <c r="X436" s="70"/>
      <c r="Y436" s="70"/>
      <c r="Z436" s="70"/>
      <c r="AA436" s="70"/>
      <c r="AB436" s="70"/>
      <c r="AC436" s="70"/>
      <c r="AD436" s="70"/>
      <c r="AE436" s="70"/>
      <c r="AF436" s="70"/>
      <c r="AG436" s="70"/>
      <c r="AH436" s="70"/>
      <c r="AI436" s="70"/>
      <c r="AJ436" s="70"/>
      <c r="AK436" s="70"/>
      <c r="AL436" s="70"/>
      <c r="AM436" s="70"/>
      <c r="AN436" s="70"/>
      <c r="AO436" s="70"/>
      <c r="AP436" s="70"/>
      <c r="AQ436" s="70"/>
      <c r="AR436" s="70"/>
      <c r="AS436" s="70"/>
      <c r="AT436" s="70"/>
      <c r="AU436" s="70"/>
      <c r="AV436" s="70"/>
      <c r="AW436" s="70"/>
      <c r="AX436" s="70"/>
      <c r="AY436" s="70"/>
      <c r="AZ436" s="70"/>
      <c r="BA436" s="70"/>
      <c r="BB436" s="70"/>
      <c r="BC436" s="70"/>
      <c r="BD436" s="70"/>
      <c r="BE436" s="70"/>
      <c r="BF436" s="70"/>
      <c r="BG436" s="70"/>
      <c r="BH436" s="70"/>
      <c r="BI436" s="70"/>
      <c r="BJ436" s="70"/>
      <c r="BK436" s="70"/>
      <c r="BL436" s="70"/>
      <c r="BM436" s="70"/>
      <c r="BN436" s="70"/>
      <c r="BO436" s="70"/>
      <c r="BP436" s="70"/>
      <c r="BQ436" s="70"/>
      <c r="BR436" s="70"/>
      <c r="BS436" s="70"/>
      <c r="BT436" s="70"/>
      <c r="BU436" s="70"/>
      <c r="BV436" s="70"/>
      <c r="BW436" s="70"/>
      <c r="BX436" s="70"/>
      <c r="BY436" s="70"/>
      <c r="BZ436" s="70"/>
      <c r="CA436" s="70"/>
    </row>
    <row r="437" spans="2:79" s="67" customFormat="1">
      <c r="B437" s="85"/>
      <c r="C437" s="86"/>
      <c r="D437" s="83"/>
      <c r="E437" s="84"/>
      <c r="F437" s="70"/>
      <c r="G437" s="70"/>
      <c r="H437" s="70"/>
      <c r="I437" s="70"/>
      <c r="J437" s="70"/>
      <c r="K437" s="70"/>
      <c r="L437" s="70"/>
      <c r="M437" s="70"/>
      <c r="N437" s="70"/>
      <c r="O437" s="70"/>
      <c r="P437" s="70"/>
      <c r="Q437" s="70"/>
      <c r="R437" s="70"/>
      <c r="S437" s="70"/>
      <c r="T437" s="70"/>
      <c r="U437" s="70"/>
      <c r="V437" s="70"/>
      <c r="W437" s="70"/>
      <c r="X437" s="70"/>
      <c r="Y437" s="70"/>
      <c r="Z437" s="70"/>
      <c r="AA437" s="70"/>
      <c r="AB437" s="70"/>
      <c r="AC437" s="70"/>
      <c r="AD437" s="70"/>
      <c r="AE437" s="70"/>
      <c r="AF437" s="70"/>
      <c r="AG437" s="70"/>
      <c r="AH437" s="70"/>
      <c r="AI437" s="70"/>
      <c r="AJ437" s="70"/>
      <c r="AK437" s="70"/>
      <c r="AL437" s="70"/>
      <c r="AM437" s="70"/>
      <c r="AN437" s="70"/>
      <c r="AO437" s="70"/>
      <c r="AP437" s="70"/>
      <c r="AQ437" s="70"/>
      <c r="AR437" s="70"/>
      <c r="AS437" s="70"/>
      <c r="AT437" s="70"/>
      <c r="AU437" s="70"/>
      <c r="AV437" s="70"/>
      <c r="AW437" s="70"/>
      <c r="AX437" s="70"/>
      <c r="AY437" s="70"/>
      <c r="AZ437" s="70"/>
      <c r="BA437" s="70"/>
      <c r="BB437" s="70"/>
      <c r="BC437" s="70"/>
      <c r="BD437" s="70"/>
      <c r="BE437" s="70"/>
      <c r="BF437" s="70"/>
      <c r="BG437" s="70"/>
      <c r="BH437" s="70"/>
      <c r="BI437" s="70"/>
      <c r="BJ437" s="70"/>
      <c r="BK437" s="70"/>
      <c r="BL437" s="70"/>
      <c r="BM437" s="70"/>
      <c r="BN437" s="70"/>
      <c r="BO437" s="70"/>
      <c r="BP437" s="70"/>
      <c r="BQ437" s="70"/>
      <c r="BR437" s="70"/>
      <c r="BS437" s="70"/>
      <c r="BT437" s="70"/>
      <c r="BU437" s="70"/>
      <c r="BV437" s="70"/>
      <c r="BW437" s="70"/>
      <c r="BX437" s="70"/>
      <c r="BY437" s="70"/>
      <c r="BZ437" s="70"/>
      <c r="CA437" s="70"/>
    </row>
    <row r="438" spans="2:79" s="67" customFormat="1">
      <c r="B438" s="85"/>
      <c r="C438" s="86"/>
      <c r="D438" s="83"/>
      <c r="E438" s="84"/>
      <c r="F438" s="70"/>
      <c r="G438" s="70"/>
      <c r="H438" s="70"/>
      <c r="I438" s="70"/>
      <c r="J438" s="70"/>
      <c r="K438" s="70"/>
      <c r="L438" s="70"/>
      <c r="M438" s="70"/>
      <c r="N438" s="70"/>
      <c r="O438" s="70"/>
      <c r="P438" s="70"/>
      <c r="Q438" s="70"/>
      <c r="R438" s="70"/>
      <c r="S438" s="70"/>
      <c r="T438" s="70"/>
      <c r="U438" s="70"/>
      <c r="V438" s="70"/>
      <c r="W438" s="70"/>
      <c r="X438" s="70"/>
      <c r="Y438" s="70"/>
      <c r="Z438" s="70"/>
      <c r="AA438" s="70"/>
      <c r="AB438" s="70"/>
      <c r="AC438" s="70"/>
      <c r="AD438" s="70"/>
      <c r="AE438" s="70"/>
      <c r="AF438" s="70"/>
      <c r="AG438" s="70"/>
      <c r="AH438" s="70"/>
      <c r="AI438" s="70"/>
      <c r="AJ438" s="70"/>
      <c r="AK438" s="70"/>
      <c r="AL438" s="70"/>
      <c r="AM438" s="70"/>
      <c r="AN438" s="70"/>
      <c r="AO438" s="70"/>
      <c r="AP438" s="70"/>
      <c r="AQ438" s="70"/>
      <c r="AR438" s="70"/>
      <c r="AS438" s="70"/>
      <c r="AT438" s="70"/>
      <c r="AU438" s="70"/>
      <c r="AV438" s="70"/>
      <c r="AW438" s="70"/>
      <c r="AX438" s="70"/>
      <c r="AY438" s="70"/>
      <c r="AZ438" s="70"/>
      <c r="BA438" s="70"/>
      <c r="BB438" s="70"/>
      <c r="BC438" s="70"/>
      <c r="BD438" s="70"/>
      <c r="BE438" s="70"/>
      <c r="BF438" s="70"/>
      <c r="BG438" s="70"/>
      <c r="BH438" s="70"/>
      <c r="BI438" s="70"/>
      <c r="BJ438" s="70"/>
      <c r="BK438" s="70"/>
      <c r="BL438" s="70"/>
      <c r="BM438" s="70"/>
      <c r="BN438" s="70"/>
      <c r="BO438" s="70"/>
      <c r="BP438" s="70"/>
      <c r="BQ438" s="70"/>
      <c r="BR438" s="70"/>
      <c r="BS438" s="70"/>
      <c r="BT438" s="70"/>
      <c r="BU438" s="70"/>
      <c r="BV438" s="70"/>
      <c r="BW438" s="70"/>
      <c r="BX438" s="70"/>
      <c r="BY438" s="70"/>
      <c r="BZ438" s="70"/>
      <c r="CA438" s="70"/>
    </row>
    <row r="439" spans="2:79" s="67" customFormat="1">
      <c r="B439" s="85"/>
      <c r="C439" s="86"/>
      <c r="D439" s="83"/>
      <c r="E439" s="84"/>
      <c r="F439" s="70"/>
      <c r="G439" s="70"/>
      <c r="H439" s="70"/>
      <c r="I439" s="70"/>
      <c r="J439" s="70"/>
      <c r="K439" s="70"/>
      <c r="L439" s="70"/>
      <c r="M439" s="70"/>
      <c r="N439" s="70"/>
      <c r="O439" s="70"/>
      <c r="P439" s="70"/>
      <c r="Q439" s="70"/>
      <c r="R439" s="70"/>
      <c r="S439" s="70"/>
      <c r="T439" s="70"/>
      <c r="U439" s="70"/>
      <c r="V439" s="70"/>
      <c r="W439" s="70"/>
      <c r="X439" s="70"/>
      <c r="Y439" s="70"/>
      <c r="Z439" s="70"/>
      <c r="AA439" s="70"/>
      <c r="AB439" s="70"/>
      <c r="AC439" s="70"/>
      <c r="AD439" s="70"/>
      <c r="AE439" s="70"/>
      <c r="AF439" s="70"/>
      <c r="AG439" s="70"/>
      <c r="AH439" s="70"/>
      <c r="AI439" s="70"/>
      <c r="AJ439" s="70"/>
      <c r="AK439" s="70"/>
      <c r="AL439" s="70"/>
      <c r="AM439" s="70"/>
      <c r="AN439" s="70"/>
      <c r="AO439" s="70"/>
      <c r="AP439" s="70"/>
      <c r="AQ439" s="70"/>
      <c r="AR439" s="70"/>
      <c r="AS439" s="70"/>
      <c r="AT439" s="70"/>
      <c r="AU439" s="70"/>
      <c r="AV439" s="70"/>
      <c r="AW439" s="70"/>
      <c r="AX439" s="70"/>
      <c r="AY439" s="70"/>
      <c r="AZ439" s="70"/>
      <c r="BA439" s="70"/>
      <c r="BB439" s="70"/>
      <c r="BC439" s="70"/>
      <c r="BD439" s="70"/>
      <c r="BE439" s="70"/>
      <c r="BF439" s="70"/>
      <c r="BG439" s="70"/>
      <c r="BH439" s="70"/>
      <c r="BI439" s="70"/>
      <c r="BJ439" s="70"/>
      <c r="BK439" s="70"/>
      <c r="BL439" s="70"/>
      <c r="BM439" s="70"/>
      <c r="BN439" s="70"/>
      <c r="BO439" s="70"/>
      <c r="BP439" s="70"/>
      <c r="BQ439" s="70"/>
      <c r="BR439" s="70"/>
      <c r="BS439" s="70"/>
      <c r="BT439" s="70"/>
      <c r="BU439" s="70"/>
      <c r="BV439" s="70"/>
      <c r="BW439" s="70"/>
      <c r="BX439" s="70"/>
      <c r="BY439" s="70"/>
      <c r="BZ439" s="70"/>
      <c r="CA439" s="70"/>
    </row>
    <row r="440" spans="2:79" s="67" customFormat="1">
      <c r="B440" s="85"/>
      <c r="C440" s="86"/>
      <c r="D440" s="83"/>
      <c r="E440" s="84"/>
      <c r="F440" s="70"/>
      <c r="G440" s="70"/>
      <c r="H440" s="70"/>
      <c r="I440" s="70"/>
      <c r="J440" s="70"/>
      <c r="K440" s="70"/>
      <c r="L440" s="70"/>
      <c r="M440" s="70"/>
      <c r="N440" s="70"/>
      <c r="O440" s="70"/>
      <c r="P440" s="70"/>
      <c r="Q440" s="70"/>
      <c r="R440" s="70"/>
      <c r="S440" s="70"/>
      <c r="T440" s="70"/>
      <c r="U440" s="70"/>
      <c r="V440" s="70"/>
      <c r="W440" s="70"/>
      <c r="X440" s="70"/>
      <c r="Y440" s="70"/>
      <c r="Z440" s="70"/>
      <c r="AA440" s="70"/>
      <c r="AB440" s="70"/>
      <c r="AC440" s="70"/>
      <c r="AD440" s="70"/>
      <c r="AE440" s="70"/>
      <c r="AF440" s="70"/>
      <c r="AG440" s="70"/>
      <c r="AH440" s="70"/>
      <c r="AI440" s="70"/>
      <c r="AJ440" s="70"/>
      <c r="AK440" s="70"/>
      <c r="AL440" s="70"/>
      <c r="AM440" s="70"/>
      <c r="AN440" s="70"/>
      <c r="AO440" s="70"/>
      <c r="AP440" s="70"/>
      <c r="AQ440" s="70"/>
      <c r="AR440" s="70"/>
      <c r="AS440" s="70"/>
      <c r="AT440" s="70"/>
      <c r="AU440" s="70"/>
      <c r="AV440" s="70"/>
      <c r="AW440" s="70"/>
      <c r="AX440" s="70"/>
      <c r="AY440" s="70"/>
      <c r="AZ440" s="70"/>
      <c r="BA440" s="70"/>
      <c r="BB440" s="70"/>
      <c r="BC440" s="70"/>
      <c r="BD440" s="70"/>
      <c r="BE440" s="70"/>
      <c r="BF440" s="70"/>
      <c r="BG440" s="70"/>
      <c r="BH440" s="70"/>
      <c r="BI440" s="70"/>
      <c r="BJ440" s="70"/>
      <c r="BK440" s="70"/>
      <c r="BL440" s="70"/>
      <c r="BM440" s="70"/>
      <c r="BN440" s="70"/>
      <c r="BO440" s="70"/>
      <c r="BP440" s="70"/>
      <c r="BQ440" s="70"/>
      <c r="BR440" s="70"/>
      <c r="BS440" s="70"/>
      <c r="BT440" s="70"/>
      <c r="BU440" s="70"/>
      <c r="BV440" s="70"/>
      <c r="BW440" s="70"/>
      <c r="BX440" s="70"/>
      <c r="BY440" s="70"/>
      <c r="BZ440" s="70"/>
      <c r="CA440" s="70"/>
    </row>
    <row r="441" spans="2:79" s="67" customFormat="1">
      <c r="B441" s="85"/>
      <c r="C441" s="86"/>
      <c r="D441" s="83"/>
      <c r="E441" s="84"/>
      <c r="F441" s="70"/>
      <c r="G441" s="70"/>
      <c r="H441" s="70"/>
      <c r="I441" s="70"/>
      <c r="J441" s="70"/>
      <c r="K441" s="70"/>
      <c r="L441" s="70"/>
      <c r="M441" s="70"/>
      <c r="N441" s="70"/>
      <c r="O441" s="70"/>
      <c r="P441" s="70"/>
      <c r="Q441" s="70"/>
      <c r="R441" s="70"/>
      <c r="S441" s="70"/>
      <c r="T441" s="70"/>
      <c r="U441" s="70"/>
      <c r="V441" s="70"/>
      <c r="W441" s="70"/>
      <c r="X441" s="70"/>
      <c r="Y441" s="70"/>
      <c r="Z441" s="70"/>
      <c r="AA441" s="70"/>
      <c r="AB441" s="70"/>
      <c r="AC441" s="70"/>
      <c r="AD441" s="70"/>
      <c r="AE441" s="70"/>
      <c r="AF441" s="70"/>
      <c r="AG441" s="70"/>
      <c r="AH441" s="70"/>
      <c r="AI441" s="70"/>
      <c r="AJ441" s="70"/>
      <c r="AK441" s="70"/>
      <c r="AL441" s="70"/>
      <c r="AM441" s="70"/>
      <c r="AN441" s="70"/>
      <c r="AO441" s="70"/>
      <c r="AP441" s="70"/>
      <c r="AQ441" s="70"/>
      <c r="AR441" s="70"/>
      <c r="AS441" s="70"/>
      <c r="AT441" s="70"/>
      <c r="AU441" s="70"/>
      <c r="AV441" s="70"/>
      <c r="AW441" s="70"/>
      <c r="AX441" s="70"/>
      <c r="AY441" s="70"/>
      <c r="AZ441" s="70"/>
      <c r="BA441" s="70"/>
      <c r="BB441" s="70"/>
      <c r="BC441" s="70"/>
      <c r="BD441" s="70"/>
      <c r="BE441" s="70"/>
      <c r="BF441" s="70"/>
      <c r="BG441" s="70"/>
      <c r="BH441" s="70"/>
      <c r="BI441" s="70"/>
      <c r="BJ441" s="70"/>
      <c r="BK441" s="70"/>
      <c r="BL441" s="70"/>
      <c r="BM441" s="70"/>
      <c r="BN441" s="70"/>
      <c r="BO441" s="70"/>
      <c r="BP441" s="70"/>
      <c r="BQ441" s="70"/>
      <c r="BR441" s="70"/>
      <c r="BS441" s="70"/>
      <c r="BT441" s="70"/>
      <c r="BU441" s="70"/>
      <c r="BV441" s="70"/>
      <c r="BW441" s="70"/>
      <c r="BX441" s="70"/>
      <c r="BY441" s="70"/>
      <c r="BZ441" s="70"/>
      <c r="CA441" s="70"/>
    </row>
    <row r="442" spans="2:79" s="67" customFormat="1">
      <c r="B442" s="85"/>
      <c r="C442" s="86"/>
      <c r="D442" s="83"/>
      <c r="E442" s="84"/>
      <c r="F442" s="70"/>
      <c r="G442" s="70"/>
      <c r="H442" s="70"/>
      <c r="I442" s="70"/>
      <c r="J442" s="70"/>
      <c r="K442" s="70"/>
      <c r="L442" s="70"/>
      <c r="M442" s="70"/>
      <c r="N442" s="70"/>
      <c r="O442" s="70"/>
      <c r="P442" s="70"/>
      <c r="Q442" s="70"/>
      <c r="R442" s="70"/>
      <c r="S442" s="70"/>
      <c r="T442" s="70"/>
      <c r="U442" s="70"/>
      <c r="V442" s="70"/>
      <c r="W442" s="70"/>
      <c r="X442" s="70"/>
      <c r="Y442" s="70"/>
      <c r="Z442" s="70"/>
      <c r="AA442" s="70"/>
      <c r="AB442" s="70"/>
      <c r="AC442" s="70"/>
      <c r="AD442" s="70"/>
      <c r="AE442" s="70"/>
      <c r="AF442" s="70"/>
      <c r="AG442" s="70"/>
      <c r="AH442" s="70"/>
      <c r="AI442" s="70"/>
      <c r="AJ442" s="70"/>
      <c r="AK442" s="70"/>
      <c r="AL442" s="70"/>
      <c r="AM442" s="70"/>
      <c r="AN442" s="70"/>
      <c r="AO442" s="70"/>
      <c r="AP442" s="70"/>
      <c r="AQ442" s="70"/>
      <c r="AR442" s="70"/>
      <c r="AS442" s="70"/>
      <c r="AT442" s="70"/>
      <c r="AU442" s="70"/>
      <c r="AV442" s="70"/>
      <c r="AW442" s="70"/>
      <c r="AX442" s="70"/>
      <c r="AY442" s="70"/>
      <c r="AZ442" s="70"/>
      <c r="BA442" s="70"/>
      <c r="BB442" s="70"/>
      <c r="BC442" s="70"/>
      <c r="BD442" s="70"/>
      <c r="BE442" s="70"/>
      <c r="BF442" s="70"/>
      <c r="BG442" s="70"/>
      <c r="BH442" s="70"/>
      <c r="BI442" s="70"/>
      <c r="BJ442" s="70"/>
      <c r="BK442" s="70"/>
      <c r="BL442" s="70"/>
      <c r="BM442" s="70"/>
      <c r="BN442" s="70"/>
      <c r="BO442" s="70"/>
      <c r="BP442" s="70"/>
      <c r="BQ442" s="70"/>
      <c r="BR442" s="70"/>
      <c r="BS442" s="70"/>
      <c r="BT442" s="70"/>
      <c r="BU442" s="70"/>
      <c r="BV442" s="70"/>
      <c r="BW442" s="70"/>
      <c r="BX442" s="70"/>
      <c r="BY442" s="70"/>
      <c r="BZ442" s="70"/>
      <c r="CA442" s="70"/>
    </row>
    <row r="443" spans="2:79" s="67" customFormat="1">
      <c r="B443" s="85"/>
      <c r="C443" s="86"/>
      <c r="D443" s="83"/>
      <c r="E443" s="84"/>
      <c r="F443" s="70"/>
      <c r="G443" s="70"/>
      <c r="H443" s="70"/>
      <c r="I443" s="70"/>
      <c r="J443" s="70"/>
      <c r="K443" s="70"/>
      <c r="L443" s="70"/>
      <c r="M443" s="70"/>
      <c r="N443" s="70"/>
      <c r="O443" s="70"/>
      <c r="P443" s="70"/>
      <c r="Q443" s="70"/>
      <c r="R443" s="70"/>
      <c r="S443" s="70"/>
      <c r="T443" s="70"/>
      <c r="U443" s="70"/>
      <c r="V443" s="70"/>
      <c r="W443" s="70"/>
      <c r="X443" s="70"/>
      <c r="Y443" s="70"/>
      <c r="Z443" s="70"/>
      <c r="AA443" s="70"/>
      <c r="AB443" s="70"/>
      <c r="AC443" s="70"/>
      <c r="AD443" s="70"/>
      <c r="AE443" s="70"/>
      <c r="AF443" s="70"/>
      <c r="AG443" s="70"/>
      <c r="AH443" s="70"/>
      <c r="AI443" s="70"/>
      <c r="AJ443" s="70"/>
      <c r="AK443" s="70"/>
      <c r="AL443" s="70"/>
      <c r="AM443" s="70"/>
      <c r="AN443" s="70"/>
      <c r="AO443" s="70"/>
      <c r="AP443" s="70"/>
      <c r="AQ443" s="70"/>
      <c r="AR443" s="70"/>
      <c r="AS443" s="70"/>
      <c r="AT443" s="70"/>
      <c r="AU443" s="70"/>
      <c r="AV443" s="70"/>
      <c r="AW443" s="70"/>
      <c r="AX443" s="70"/>
      <c r="AY443" s="70"/>
      <c r="AZ443" s="70"/>
      <c r="BA443" s="70"/>
      <c r="BB443" s="70"/>
      <c r="BC443" s="70"/>
      <c r="BD443" s="70"/>
      <c r="BE443" s="70"/>
      <c r="BF443" s="70"/>
      <c r="BG443" s="70"/>
      <c r="BH443" s="70"/>
      <c r="BI443" s="70"/>
      <c r="BJ443" s="70"/>
      <c r="BK443" s="70"/>
      <c r="BL443" s="70"/>
      <c r="BM443" s="70"/>
      <c r="BN443" s="70"/>
      <c r="BO443" s="70"/>
      <c r="BP443" s="70"/>
      <c r="BQ443" s="70"/>
      <c r="BR443" s="70"/>
      <c r="BS443" s="70"/>
      <c r="BT443" s="70"/>
      <c r="BU443" s="70"/>
      <c r="BV443" s="70"/>
      <c r="BW443" s="70"/>
      <c r="BX443" s="70"/>
      <c r="BY443" s="70"/>
      <c r="BZ443" s="70"/>
      <c r="CA443" s="70"/>
    </row>
    <row r="444" spans="2:79" s="67" customFormat="1">
      <c r="B444" s="85"/>
      <c r="C444" s="86"/>
      <c r="D444" s="83"/>
      <c r="E444" s="84"/>
      <c r="F444" s="70"/>
      <c r="G444" s="70"/>
      <c r="H444" s="70"/>
      <c r="I444" s="70"/>
      <c r="J444" s="70"/>
      <c r="K444" s="70"/>
      <c r="L444" s="70"/>
      <c r="M444" s="70"/>
      <c r="N444" s="70"/>
      <c r="O444" s="70"/>
      <c r="P444" s="70"/>
      <c r="Q444" s="70"/>
      <c r="R444" s="70"/>
      <c r="S444" s="70"/>
      <c r="T444" s="70"/>
      <c r="U444" s="70"/>
      <c r="V444" s="70"/>
      <c r="W444" s="70"/>
      <c r="X444" s="70"/>
      <c r="Y444" s="70"/>
      <c r="Z444" s="70"/>
      <c r="AA444" s="70"/>
      <c r="AB444" s="70"/>
      <c r="AC444" s="70"/>
      <c r="AD444" s="70"/>
      <c r="AE444" s="70"/>
      <c r="AF444" s="70"/>
      <c r="AG444" s="70"/>
      <c r="AH444" s="70"/>
      <c r="AI444" s="70"/>
      <c r="AJ444" s="70"/>
      <c r="AK444" s="70"/>
      <c r="AL444" s="70"/>
      <c r="AM444" s="70"/>
      <c r="AN444" s="70"/>
      <c r="AO444" s="70"/>
      <c r="AP444" s="70"/>
      <c r="AQ444" s="70"/>
      <c r="AR444" s="70"/>
      <c r="AS444" s="70"/>
      <c r="AT444" s="70"/>
      <c r="AU444" s="70"/>
      <c r="AV444" s="70"/>
      <c r="AW444" s="70"/>
      <c r="AX444" s="70"/>
      <c r="AY444" s="70"/>
      <c r="AZ444" s="70"/>
      <c r="BA444" s="70"/>
      <c r="BB444" s="70"/>
      <c r="BC444" s="70"/>
      <c r="BD444" s="70"/>
      <c r="BE444" s="70"/>
      <c r="BF444" s="70"/>
      <c r="BG444" s="70"/>
      <c r="BH444" s="70"/>
      <c r="BI444" s="70"/>
      <c r="BJ444" s="70"/>
      <c r="BK444" s="70"/>
      <c r="BL444" s="70"/>
      <c r="BM444" s="70"/>
      <c r="BN444" s="70"/>
      <c r="BO444" s="70"/>
      <c r="BP444" s="70"/>
      <c r="BQ444" s="70"/>
      <c r="BR444" s="70"/>
      <c r="BS444" s="70"/>
      <c r="BT444" s="70"/>
      <c r="BU444" s="70"/>
      <c r="BV444" s="70"/>
      <c r="BW444" s="70"/>
      <c r="BX444" s="70"/>
      <c r="BY444" s="70"/>
      <c r="BZ444" s="70"/>
      <c r="CA444" s="70"/>
    </row>
    <row r="445" spans="2:79" s="67" customFormat="1">
      <c r="B445" s="85"/>
      <c r="C445" s="86"/>
      <c r="D445" s="83"/>
      <c r="E445" s="84"/>
      <c r="F445" s="70"/>
      <c r="G445" s="70"/>
      <c r="H445" s="70"/>
      <c r="I445" s="70"/>
      <c r="J445" s="70"/>
      <c r="K445" s="70"/>
      <c r="L445" s="70"/>
      <c r="M445" s="70"/>
      <c r="N445" s="70"/>
      <c r="O445" s="70"/>
      <c r="P445" s="70"/>
      <c r="Q445" s="70"/>
      <c r="R445" s="70"/>
      <c r="S445" s="70"/>
      <c r="T445" s="70"/>
      <c r="U445" s="70"/>
      <c r="V445" s="70"/>
      <c r="W445" s="70"/>
      <c r="X445" s="70"/>
      <c r="Y445" s="70"/>
      <c r="Z445" s="70"/>
      <c r="AA445" s="70"/>
      <c r="AB445" s="70"/>
      <c r="AC445" s="70"/>
      <c r="AD445" s="70"/>
      <c r="AE445" s="70"/>
      <c r="AF445" s="70"/>
      <c r="AG445" s="70"/>
      <c r="AH445" s="70"/>
      <c r="AI445" s="70"/>
      <c r="AJ445" s="70"/>
      <c r="AK445" s="70"/>
      <c r="AL445" s="70"/>
      <c r="AM445" s="70"/>
      <c r="AN445" s="70"/>
      <c r="AO445" s="70"/>
      <c r="AP445" s="70"/>
      <c r="AQ445" s="70"/>
      <c r="AR445" s="70"/>
      <c r="AS445" s="70"/>
      <c r="AT445" s="70"/>
      <c r="AU445" s="70"/>
      <c r="AV445" s="70"/>
      <c r="AW445" s="70"/>
      <c r="AX445" s="70"/>
      <c r="AY445" s="70"/>
      <c r="AZ445" s="70"/>
      <c r="BA445" s="70"/>
      <c r="BB445" s="70"/>
      <c r="BC445" s="70"/>
      <c r="BD445" s="70"/>
      <c r="BE445" s="70"/>
      <c r="BF445" s="70"/>
      <c r="BG445" s="70"/>
      <c r="BH445" s="70"/>
      <c r="BI445" s="70"/>
      <c r="BJ445" s="70"/>
      <c r="BK445" s="70"/>
      <c r="BL445" s="70"/>
      <c r="BM445" s="70"/>
      <c r="BN445" s="70"/>
      <c r="BO445" s="70"/>
      <c r="BP445" s="70"/>
      <c r="BQ445" s="70"/>
      <c r="BR445" s="70"/>
      <c r="BS445" s="70"/>
      <c r="BT445" s="70"/>
      <c r="BU445" s="70"/>
      <c r="BV445" s="70"/>
      <c r="BW445" s="70"/>
      <c r="BX445" s="70"/>
      <c r="BY445" s="70"/>
      <c r="BZ445" s="70"/>
      <c r="CA445" s="70"/>
    </row>
    <row r="446" spans="2:79" s="67" customFormat="1">
      <c r="B446" s="85"/>
      <c r="C446" s="86"/>
      <c r="D446" s="83"/>
      <c r="E446" s="84"/>
      <c r="F446" s="70"/>
      <c r="G446" s="70"/>
      <c r="H446" s="70"/>
      <c r="I446" s="70"/>
      <c r="J446" s="70"/>
      <c r="K446" s="70"/>
      <c r="L446" s="70"/>
      <c r="M446" s="70"/>
      <c r="N446" s="70"/>
      <c r="O446" s="70"/>
      <c r="P446" s="70"/>
      <c r="Q446" s="70"/>
      <c r="R446" s="70"/>
      <c r="S446" s="70"/>
      <c r="T446" s="70"/>
      <c r="U446" s="70"/>
      <c r="V446" s="70"/>
      <c r="W446" s="70"/>
      <c r="X446" s="70"/>
      <c r="Y446" s="70"/>
      <c r="Z446" s="70"/>
      <c r="AA446" s="70"/>
      <c r="AB446" s="70"/>
      <c r="AC446" s="70"/>
      <c r="AD446" s="70"/>
      <c r="AE446" s="70"/>
      <c r="AF446" s="70"/>
      <c r="AG446" s="70"/>
      <c r="AH446" s="70"/>
      <c r="AI446" s="70"/>
      <c r="AJ446" s="70"/>
      <c r="AK446" s="70"/>
      <c r="AL446" s="70"/>
      <c r="AM446" s="70"/>
      <c r="AN446" s="70"/>
      <c r="AO446" s="70"/>
      <c r="AP446" s="70"/>
      <c r="AQ446" s="70"/>
      <c r="AR446" s="70"/>
      <c r="AS446" s="70"/>
      <c r="AT446" s="70"/>
      <c r="AU446" s="70"/>
      <c r="AV446" s="70"/>
      <c r="AW446" s="70"/>
      <c r="AX446" s="70"/>
      <c r="AY446" s="70"/>
      <c r="AZ446" s="70"/>
      <c r="BA446" s="70"/>
      <c r="BB446" s="70"/>
      <c r="BC446" s="70"/>
      <c r="BD446" s="70"/>
      <c r="BE446" s="70"/>
      <c r="BF446" s="70"/>
      <c r="BG446" s="70"/>
      <c r="BH446" s="70"/>
      <c r="BI446" s="70"/>
      <c r="BJ446" s="70"/>
      <c r="BK446" s="70"/>
      <c r="BL446" s="70"/>
      <c r="BM446" s="70"/>
      <c r="BN446" s="70"/>
      <c r="BO446" s="70"/>
      <c r="BP446" s="70"/>
      <c r="BQ446" s="70"/>
      <c r="BR446" s="70"/>
      <c r="BS446" s="70"/>
      <c r="BT446" s="70"/>
      <c r="BU446" s="70"/>
      <c r="BV446" s="70"/>
      <c r="BW446" s="70"/>
      <c r="BX446" s="70"/>
      <c r="BY446" s="70"/>
      <c r="BZ446" s="70"/>
      <c r="CA446" s="70"/>
    </row>
    <row r="447" spans="2:79" s="67" customFormat="1">
      <c r="B447" s="85"/>
      <c r="C447" s="86"/>
      <c r="D447" s="83"/>
      <c r="E447" s="84"/>
      <c r="F447" s="70"/>
      <c r="G447" s="70"/>
      <c r="H447" s="70"/>
      <c r="I447" s="70"/>
      <c r="J447" s="70"/>
      <c r="K447" s="70"/>
      <c r="L447" s="70"/>
      <c r="M447" s="70"/>
      <c r="N447" s="70"/>
      <c r="O447" s="70"/>
      <c r="P447" s="70"/>
      <c r="Q447" s="70"/>
      <c r="R447" s="70"/>
      <c r="S447" s="70"/>
      <c r="T447" s="70"/>
      <c r="U447" s="70"/>
      <c r="V447" s="70"/>
      <c r="W447" s="70"/>
      <c r="X447" s="70"/>
      <c r="Y447" s="70"/>
      <c r="Z447" s="70"/>
      <c r="AA447" s="70"/>
      <c r="AB447" s="70"/>
      <c r="AC447" s="70"/>
      <c r="AD447" s="70"/>
      <c r="AE447" s="70"/>
      <c r="AF447" s="70"/>
      <c r="AG447" s="70"/>
      <c r="AH447" s="70"/>
      <c r="AI447" s="70"/>
      <c r="AJ447" s="70"/>
      <c r="AK447" s="70"/>
      <c r="AL447" s="70"/>
      <c r="AM447" s="70"/>
      <c r="AN447" s="70"/>
      <c r="AO447" s="70"/>
      <c r="AP447" s="70"/>
      <c r="AQ447" s="70"/>
      <c r="AR447" s="70"/>
      <c r="AS447" s="70"/>
      <c r="AT447" s="70"/>
      <c r="AU447" s="70"/>
      <c r="AV447" s="70"/>
      <c r="AW447" s="70"/>
      <c r="AX447" s="70"/>
      <c r="AY447" s="70"/>
      <c r="AZ447" s="70"/>
      <c r="BA447" s="70"/>
      <c r="BB447" s="70"/>
      <c r="BC447" s="70"/>
      <c r="BD447" s="70"/>
      <c r="BE447" s="70"/>
      <c r="BF447" s="70"/>
      <c r="BG447" s="70"/>
      <c r="BH447" s="70"/>
      <c r="BI447" s="70"/>
      <c r="BJ447" s="70"/>
      <c r="BK447" s="70"/>
      <c r="BL447" s="70"/>
      <c r="BM447" s="70"/>
      <c r="BN447" s="70"/>
      <c r="BO447" s="70"/>
      <c r="BP447" s="70"/>
      <c r="BQ447" s="70"/>
      <c r="BR447" s="70"/>
      <c r="BS447" s="70"/>
      <c r="BT447" s="70"/>
      <c r="BU447" s="70"/>
      <c r="BV447" s="70"/>
      <c r="BW447" s="70"/>
      <c r="BX447" s="70"/>
      <c r="BY447" s="70"/>
      <c r="BZ447" s="70"/>
      <c r="CA447" s="70"/>
    </row>
    <row r="448" spans="2:79" s="67" customFormat="1">
      <c r="B448" s="85"/>
      <c r="C448" s="86"/>
      <c r="D448" s="83"/>
      <c r="E448" s="84"/>
      <c r="F448" s="70"/>
      <c r="G448" s="70"/>
      <c r="H448" s="70"/>
      <c r="I448" s="70"/>
      <c r="J448" s="70"/>
      <c r="K448" s="70"/>
      <c r="L448" s="70"/>
      <c r="M448" s="70"/>
      <c r="N448" s="70"/>
      <c r="O448" s="70"/>
      <c r="P448" s="70"/>
      <c r="Q448" s="70"/>
      <c r="R448" s="70"/>
      <c r="S448" s="70"/>
      <c r="T448" s="70"/>
      <c r="U448" s="70"/>
      <c r="V448" s="70"/>
      <c r="W448" s="70"/>
      <c r="X448" s="70"/>
      <c r="Y448" s="70"/>
      <c r="Z448" s="70"/>
      <c r="AA448" s="70"/>
      <c r="AB448" s="70"/>
      <c r="AC448" s="70"/>
      <c r="AD448" s="70"/>
      <c r="AE448" s="70"/>
      <c r="AF448" s="70"/>
      <c r="AG448" s="70"/>
      <c r="AH448" s="70"/>
      <c r="AI448" s="70"/>
      <c r="AJ448" s="70"/>
      <c r="AK448" s="70"/>
      <c r="AL448" s="70"/>
      <c r="AM448" s="70"/>
      <c r="AN448" s="70"/>
      <c r="AO448" s="70"/>
      <c r="AP448" s="70"/>
      <c r="AQ448" s="70"/>
      <c r="AR448" s="70"/>
      <c r="AS448" s="70"/>
      <c r="AT448" s="70"/>
      <c r="AU448" s="70"/>
      <c r="AV448" s="70"/>
      <c r="AW448" s="70"/>
      <c r="AX448" s="70"/>
      <c r="AY448" s="70"/>
      <c r="AZ448" s="70"/>
      <c r="BA448" s="70"/>
      <c r="BB448" s="70"/>
      <c r="BC448" s="70"/>
      <c r="BD448" s="70"/>
      <c r="BE448" s="70"/>
      <c r="BF448" s="70"/>
      <c r="BG448" s="70"/>
      <c r="BH448" s="70"/>
      <c r="BI448" s="70"/>
      <c r="BJ448" s="70"/>
      <c r="BK448" s="70"/>
      <c r="BL448" s="70"/>
      <c r="BM448" s="70"/>
      <c r="BN448" s="70"/>
      <c r="BO448" s="70"/>
      <c r="BP448" s="70"/>
      <c r="BQ448" s="70"/>
      <c r="BR448" s="70"/>
      <c r="BS448" s="70"/>
      <c r="BT448" s="70"/>
      <c r="BU448" s="70"/>
      <c r="BV448" s="70"/>
      <c r="BW448" s="70"/>
      <c r="BX448" s="70"/>
      <c r="BY448" s="70"/>
      <c r="BZ448" s="70"/>
      <c r="CA448" s="70"/>
    </row>
    <row r="449" spans="2:79" s="67" customFormat="1">
      <c r="B449" s="85"/>
      <c r="C449" s="86"/>
      <c r="D449" s="83"/>
      <c r="E449" s="84"/>
      <c r="F449" s="70"/>
      <c r="G449" s="70"/>
      <c r="H449" s="70"/>
      <c r="I449" s="70"/>
      <c r="J449" s="70"/>
      <c r="K449" s="70"/>
      <c r="L449" s="70"/>
      <c r="M449" s="70"/>
      <c r="N449" s="70"/>
      <c r="O449" s="70"/>
      <c r="P449" s="70"/>
      <c r="Q449" s="70"/>
      <c r="R449" s="70"/>
      <c r="S449" s="70"/>
      <c r="T449" s="70"/>
      <c r="U449" s="70"/>
      <c r="V449" s="70"/>
      <c r="W449" s="70"/>
      <c r="X449" s="70"/>
      <c r="Y449" s="70"/>
      <c r="Z449" s="70"/>
      <c r="AA449" s="70"/>
      <c r="AB449" s="70"/>
      <c r="AC449" s="70"/>
      <c r="AD449" s="70"/>
      <c r="AE449" s="70"/>
      <c r="AF449" s="70"/>
      <c r="AG449" s="70"/>
      <c r="AH449" s="70"/>
      <c r="AI449" s="70"/>
      <c r="AJ449" s="70"/>
      <c r="AK449" s="70"/>
      <c r="AL449" s="70"/>
      <c r="AM449" s="70"/>
      <c r="AN449" s="70"/>
      <c r="AO449" s="70"/>
      <c r="AP449" s="70"/>
      <c r="AQ449" s="70"/>
      <c r="AR449" s="70"/>
      <c r="AS449" s="70"/>
      <c r="AT449" s="70"/>
      <c r="AU449" s="70"/>
      <c r="AV449" s="70"/>
      <c r="AW449" s="70"/>
      <c r="AX449" s="70"/>
      <c r="AY449" s="70"/>
      <c r="AZ449" s="70"/>
      <c r="BA449" s="70"/>
      <c r="BB449" s="70"/>
      <c r="BC449" s="70"/>
      <c r="BD449" s="70"/>
      <c r="BE449" s="70"/>
      <c r="BF449" s="70"/>
      <c r="BG449" s="70"/>
      <c r="BH449" s="70"/>
      <c r="BI449" s="70"/>
      <c r="BJ449" s="70"/>
      <c r="BK449" s="70"/>
      <c r="BL449" s="70"/>
      <c r="BM449" s="70"/>
      <c r="BN449" s="70"/>
      <c r="BO449" s="70"/>
      <c r="BP449" s="70"/>
      <c r="BQ449" s="70"/>
      <c r="BR449" s="70"/>
      <c r="BS449" s="70"/>
      <c r="BT449" s="70"/>
      <c r="BU449" s="70"/>
      <c r="BV449" s="70"/>
      <c r="BW449" s="70"/>
      <c r="BX449" s="70"/>
      <c r="BY449" s="70"/>
      <c r="BZ449" s="70"/>
      <c r="CA449" s="70"/>
    </row>
    <row r="450" spans="2:79" s="67" customFormat="1">
      <c r="B450" s="85"/>
      <c r="C450" s="86"/>
      <c r="D450" s="83"/>
      <c r="E450" s="84"/>
      <c r="F450" s="70"/>
      <c r="G450" s="70"/>
      <c r="H450" s="70"/>
      <c r="I450" s="70"/>
      <c r="J450" s="70"/>
      <c r="K450" s="70"/>
      <c r="L450" s="70"/>
      <c r="M450" s="70"/>
      <c r="N450" s="70"/>
      <c r="O450" s="70"/>
      <c r="P450" s="70"/>
      <c r="Q450" s="70"/>
      <c r="R450" s="70"/>
      <c r="S450" s="70"/>
      <c r="T450" s="70"/>
      <c r="U450" s="70"/>
      <c r="V450" s="70"/>
      <c r="W450" s="70"/>
      <c r="X450" s="70"/>
      <c r="Y450" s="70"/>
      <c r="Z450" s="70"/>
      <c r="AA450" s="70"/>
      <c r="AB450" s="70"/>
      <c r="AC450" s="70"/>
      <c r="AD450" s="70"/>
      <c r="AE450" s="70"/>
      <c r="AF450" s="70"/>
      <c r="AG450" s="70"/>
      <c r="AH450" s="70"/>
      <c r="AI450" s="70"/>
      <c r="AJ450" s="70"/>
      <c r="AK450" s="70"/>
      <c r="AL450" s="70"/>
      <c r="AM450" s="70"/>
      <c r="AN450" s="70"/>
      <c r="AO450" s="70"/>
      <c r="AP450" s="70"/>
      <c r="AQ450" s="70"/>
      <c r="AR450" s="70"/>
      <c r="AS450" s="70"/>
      <c r="AT450" s="70"/>
      <c r="AU450" s="70"/>
      <c r="AV450" s="70"/>
      <c r="AW450" s="70"/>
      <c r="AX450" s="70"/>
      <c r="AY450" s="70"/>
      <c r="AZ450" s="70"/>
      <c r="BA450" s="70"/>
      <c r="BB450" s="70"/>
      <c r="BC450" s="70"/>
      <c r="BD450" s="70"/>
      <c r="BE450" s="70"/>
      <c r="BF450" s="70"/>
      <c r="BG450" s="70"/>
      <c r="BH450" s="70"/>
      <c r="BI450" s="70"/>
      <c r="BJ450" s="70"/>
      <c r="BK450" s="70"/>
      <c r="BL450" s="70"/>
      <c r="BM450" s="70"/>
      <c r="BN450" s="70"/>
      <c r="BO450" s="70"/>
      <c r="BP450" s="70"/>
      <c r="BQ450" s="70"/>
      <c r="BR450" s="70"/>
      <c r="BS450" s="70"/>
      <c r="BT450" s="70"/>
      <c r="BU450" s="70"/>
      <c r="BV450" s="70"/>
      <c r="BW450" s="70"/>
      <c r="BX450" s="70"/>
      <c r="BY450" s="70"/>
      <c r="BZ450" s="70"/>
      <c r="CA450" s="70"/>
    </row>
    <row r="451" spans="2:79" s="67" customFormat="1">
      <c r="B451" s="85"/>
      <c r="C451" s="86"/>
      <c r="D451" s="83"/>
      <c r="E451" s="84"/>
      <c r="F451" s="70"/>
      <c r="G451" s="70"/>
      <c r="H451" s="70"/>
      <c r="I451" s="70"/>
      <c r="J451" s="70"/>
      <c r="K451" s="70"/>
      <c r="L451" s="70"/>
      <c r="M451" s="70"/>
      <c r="N451" s="70"/>
      <c r="O451" s="70"/>
      <c r="P451" s="70"/>
      <c r="Q451" s="70"/>
      <c r="R451" s="70"/>
      <c r="S451" s="70"/>
      <c r="T451" s="70"/>
      <c r="U451" s="70"/>
      <c r="V451" s="70"/>
      <c r="W451" s="70"/>
      <c r="X451" s="70"/>
      <c r="Y451" s="70"/>
      <c r="Z451" s="70"/>
      <c r="AA451" s="70"/>
      <c r="AB451" s="70"/>
      <c r="AC451" s="70"/>
      <c r="AD451" s="70"/>
      <c r="AE451" s="70"/>
      <c r="AF451" s="70"/>
      <c r="AG451" s="70"/>
      <c r="AH451" s="70"/>
      <c r="AI451" s="70"/>
      <c r="AJ451" s="70"/>
      <c r="AK451" s="70"/>
      <c r="AL451" s="70"/>
      <c r="AM451" s="70"/>
      <c r="AN451" s="70"/>
      <c r="AO451" s="70"/>
      <c r="AP451" s="70"/>
      <c r="AQ451" s="70"/>
      <c r="AR451" s="70"/>
      <c r="AS451" s="70"/>
      <c r="AT451" s="70"/>
      <c r="AU451" s="70"/>
      <c r="AV451" s="70"/>
      <c r="AW451" s="70"/>
      <c r="AX451" s="70"/>
      <c r="AY451" s="70"/>
      <c r="AZ451" s="70"/>
      <c r="BA451" s="70"/>
      <c r="BB451" s="70"/>
      <c r="BC451" s="70"/>
      <c r="BD451" s="70"/>
      <c r="BE451" s="70"/>
      <c r="BF451" s="70"/>
      <c r="BG451" s="70"/>
      <c r="BH451" s="70"/>
      <c r="BI451" s="70"/>
      <c r="BJ451" s="70"/>
      <c r="BK451" s="70"/>
      <c r="BL451" s="70"/>
      <c r="BM451" s="70"/>
      <c r="BN451" s="70"/>
      <c r="BO451" s="70"/>
      <c r="BP451" s="70"/>
      <c r="BQ451" s="70"/>
      <c r="BR451" s="70"/>
      <c r="BS451" s="70"/>
      <c r="BT451" s="70"/>
      <c r="BU451" s="70"/>
      <c r="BV451" s="70"/>
      <c r="BW451" s="70"/>
      <c r="BX451" s="70"/>
      <c r="BY451" s="70"/>
      <c r="BZ451" s="70"/>
      <c r="CA451" s="70"/>
    </row>
    <row r="452" spans="2:79" s="67" customFormat="1">
      <c r="B452" s="85"/>
      <c r="C452" s="86"/>
      <c r="D452" s="83"/>
      <c r="E452" s="84"/>
      <c r="F452" s="70"/>
      <c r="G452" s="70"/>
      <c r="H452" s="70"/>
      <c r="I452" s="70"/>
      <c r="J452" s="70"/>
      <c r="K452" s="70"/>
      <c r="L452" s="70"/>
      <c r="M452" s="70"/>
      <c r="N452" s="70"/>
      <c r="O452" s="70"/>
      <c r="P452" s="70"/>
      <c r="Q452" s="70"/>
      <c r="R452" s="70"/>
      <c r="S452" s="70"/>
      <c r="T452" s="70"/>
      <c r="U452" s="70"/>
      <c r="V452" s="70"/>
      <c r="W452" s="70"/>
      <c r="X452" s="70"/>
      <c r="Y452" s="70"/>
      <c r="Z452" s="70"/>
      <c r="AA452" s="70"/>
      <c r="AB452" s="70"/>
      <c r="AC452" s="70"/>
      <c r="AD452" s="70"/>
      <c r="AE452" s="70"/>
      <c r="AF452" s="70"/>
      <c r="AG452" s="70"/>
      <c r="AH452" s="70"/>
      <c r="AI452" s="70"/>
      <c r="AJ452" s="70"/>
      <c r="AK452" s="70"/>
      <c r="AL452" s="70"/>
      <c r="AM452" s="70"/>
      <c r="AN452" s="70"/>
      <c r="AO452" s="70"/>
      <c r="AP452" s="70"/>
      <c r="AQ452" s="70"/>
      <c r="AR452" s="70"/>
      <c r="AS452" s="70"/>
      <c r="AT452" s="70"/>
      <c r="AU452" s="70"/>
      <c r="AV452" s="70"/>
      <c r="AW452" s="70"/>
      <c r="AX452" s="70"/>
      <c r="AY452" s="70"/>
      <c r="AZ452" s="70"/>
      <c r="BA452" s="70"/>
      <c r="BB452" s="70"/>
      <c r="BC452" s="70"/>
      <c r="BD452" s="70"/>
      <c r="BE452" s="70"/>
      <c r="BF452" s="70"/>
      <c r="BG452" s="70"/>
      <c r="BH452" s="70"/>
      <c r="BI452" s="70"/>
      <c r="BJ452" s="70"/>
      <c r="BK452" s="70"/>
      <c r="BL452" s="70"/>
      <c r="BM452" s="70"/>
      <c r="BN452" s="70"/>
      <c r="BO452" s="70"/>
      <c r="BP452" s="70"/>
      <c r="BQ452" s="70"/>
      <c r="BR452" s="70"/>
      <c r="BS452" s="70"/>
      <c r="BT452" s="70"/>
      <c r="BU452" s="70"/>
      <c r="BV452" s="70"/>
      <c r="BW452" s="70"/>
      <c r="BX452" s="70"/>
      <c r="BY452" s="70"/>
      <c r="BZ452" s="70"/>
      <c r="CA452" s="70"/>
    </row>
    <row r="453" spans="2:79" s="67" customFormat="1">
      <c r="B453" s="85"/>
      <c r="C453" s="86"/>
      <c r="D453" s="83"/>
      <c r="E453" s="84"/>
      <c r="F453" s="70"/>
      <c r="G453" s="70"/>
      <c r="H453" s="70"/>
      <c r="I453" s="70"/>
      <c r="J453" s="70"/>
      <c r="K453" s="70"/>
      <c r="L453" s="70"/>
      <c r="M453" s="70"/>
      <c r="N453" s="70"/>
      <c r="O453" s="70"/>
      <c r="P453" s="70"/>
      <c r="Q453" s="70"/>
      <c r="R453" s="70"/>
      <c r="S453" s="70"/>
      <c r="T453" s="70"/>
      <c r="U453" s="70"/>
      <c r="V453" s="70"/>
      <c r="W453" s="70"/>
      <c r="X453" s="70"/>
      <c r="Y453" s="70"/>
      <c r="Z453" s="70"/>
      <c r="AA453" s="70"/>
      <c r="AB453" s="70"/>
      <c r="AC453" s="70"/>
      <c r="AD453" s="70"/>
      <c r="AE453" s="70"/>
      <c r="AF453" s="70"/>
      <c r="AG453" s="70"/>
      <c r="AH453" s="70"/>
      <c r="AI453" s="70"/>
      <c r="AJ453" s="70"/>
      <c r="AK453" s="70"/>
      <c r="AL453" s="70"/>
      <c r="AM453" s="70"/>
      <c r="AN453" s="70"/>
      <c r="AO453" s="70"/>
      <c r="AP453" s="70"/>
      <c r="AQ453" s="70"/>
      <c r="AR453" s="70"/>
      <c r="AS453" s="70"/>
      <c r="AT453" s="70"/>
      <c r="AU453" s="70"/>
      <c r="AV453" s="70"/>
      <c r="AW453" s="70"/>
      <c r="AX453" s="70"/>
      <c r="AY453" s="70"/>
      <c r="AZ453" s="70"/>
      <c r="BA453" s="70"/>
      <c r="BB453" s="70"/>
      <c r="BC453" s="70"/>
      <c r="BD453" s="70"/>
      <c r="BE453" s="70"/>
      <c r="BF453" s="70"/>
      <c r="BG453" s="70"/>
      <c r="BH453" s="70"/>
      <c r="BI453" s="70"/>
      <c r="BJ453" s="70"/>
      <c r="BK453" s="70"/>
      <c r="BL453" s="70"/>
      <c r="BM453" s="70"/>
      <c r="BN453" s="70"/>
      <c r="BO453" s="70"/>
      <c r="BP453" s="70"/>
      <c r="BQ453" s="70"/>
      <c r="BR453" s="70"/>
      <c r="BS453" s="70"/>
      <c r="BT453" s="70"/>
      <c r="BU453" s="70"/>
      <c r="BV453" s="70"/>
      <c r="BW453" s="70"/>
      <c r="BX453" s="70"/>
      <c r="BY453" s="70"/>
      <c r="BZ453" s="70"/>
      <c r="CA453" s="70"/>
    </row>
    <row r="454" spans="2:79" s="67" customFormat="1">
      <c r="B454" s="85"/>
      <c r="C454" s="86"/>
      <c r="D454" s="83"/>
      <c r="E454" s="84"/>
      <c r="F454" s="70"/>
      <c r="G454" s="70"/>
      <c r="H454" s="70"/>
      <c r="I454" s="70"/>
      <c r="J454" s="70"/>
      <c r="K454" s="70"/>
      <c r="L454" s="70"/>
      <c r="M454" s="70"/>
      <c r="N454" s="70"/>
      <c r="O454" s="70"/>
      <c r="P454" s="70"/>
      <c r="Q454" s="70"/>
      <c r="R454" s="70"/>
      <c r="S454" s="70"/>
      <c r="T454" s="70"/>
      <c r="U454" s="70"/>
      <c r="V454" s="70"/>
      <c r="W454" s="70"/>
      <c r="X454" s="70"/>
      <c r="Y454" s="70"/>
      <c r="Z454" s="70"/>
      <c r="AA454" s="70"/>
      <c r="AB454" s="70"/>
      <c r="AC454" s="70"/>
      <c r="AD454" s="70"/>
      <c r="AE454" s="70"/>
      <c r="AF454" s="70"/>
      <c r="AG454" s="70"/>
      <c r="AH454" s="70"/>
      <c r="AI454" s="70"/>
      <c r="AJ454" s="70"/>
      <c r="AK454" s="70"/>
      <c r="AL454" s="70"/>
      <c r="AM454" s="70"/>
      <c r="AN454" s="70"/>
      <c r="AO454" s="70"/>
      <c r="AP454" s="70"/>
      <c r="AQ454" s="70"/>
      <c r="AR454" s="70"/>
      <c r="AS454" s="70"/>
      <c r="AT454" s="70"/>
      <c r="AU454" s="70"/>
      <c r="AV454" s="70"/>
      <c r="AW454" s="70"/>
      <c r="AX454" s="70"/>
      <c r="AY454" s="70"/>
      <c r="AZ454" s="70"/>
      <c r="BA454" s="70"/>
      <c r="BB454" s="70"/>
      <c r="BC454" s="70"/>
      <c r="BD454" s="70"/>
      <c r="BE454" s="70"/>
      <c r="BF454" s="70"/>
      <c r="BG454" s="70"/>
      <c r="BH454" s="70"/>
      <c r="BI454" s="70"/>
      <c r="BJ454" s="70"/>
      <c r="BK454" s="70"/>
      <c r="BL454" s="70"/>
      <c r="BM454" s="70"/>
      <c r="BN454" s="70"/>
      <c r="BO454" s="70"/>
      <c r="BP454" s="70"/>
      <c r="BQ454" s="70"/>
      <c r="BR454" s="70"/>
      <c r="BS454" s="70"/>
      <c r="BT454" s="70"/>
      <c r="BU454" s="70"/>
      <c r="BV454" s="70"/>
      <c r="BW454" s="70"/>
      <c r="BX454" s="70"/>
      <c r="BY454" s="70"/>
      <c r="BZ454" s="70"/>
      <c r="CA454" s="70"/>
    </row>
    <row r="455" spans="2:79" s="67" customFormat="1">
      <c r="B455" s="85"/>
      <c r="C455" s="86"/>
      <c r="D455" s="83"/>
      <c r="E455" s="84"/>
      <c r="F455" s="70"/>
      <c r="G455" s="70"/>
      <c r="H455" s="70"/>
      <c r="I455" s="70"/>
      <c r="J455" s="70"/>
      <c r="K455" s="70"/>
      <c r="L455" s="70"/>
      <c r="M455" s="70"/>
      <c r="N455" s="70"/>
      <c r="O455" s="70"/>
      <c r="P455" s="70"/>
      <c r="Q455" s="70"/>
      <c r="R455" s="70"/>
      <c r="S455" s="70"/>
      <c r="T455" s="70"/>
      <c r="U455" s="70"/>
      <c r="V455" s="70"/>
      <c r="W455" s="70"/>
      <c r="X455" s="70"/>
      <c r="Y455" s="70"/>
      <c r="Z455" s="70"/>
      <c r="AA455" s="70"/>
      <c r="AB455" s="70"/>
      <c r="AC455" s="70"/>
      <c r="AD455" s="70"/>
      <c r="AE455" s="70"/>
      <c r="AF455" s="70"/>
      <c r="AG455" s="70"/>
      <c r="AH455" s="70"/>
      <c r="AI455" s="70"/>
      <c r="AJ455" s="70"/>
      <c r="AK455" s="70"/>
      <c r="AL455" s="70"/>
      <c r="AM455" s="70"/>
      <c r="AN455" s="70"/>
      <c r="AO455" s="70"/>
      <c r="AP455" s="70"/>
      <c r="AQ455" s="70"/>
      <c r="AR455" s="70"/>
      <c r="AS455" s="70"/>
      <c r="AT455" s="70"/>
      <c r="AU455" s="70"/>
      <c r="AV455" s="70"/>
      <c r="AW455" s="70"/>
      <c r="AX455" s="70"/>
      <c r="AY455" s="70"/>
      <c r="AZ455" s="70"/>
      <c r="BA455" s="70"/>
      <c r="BB455" s="70"/>
      <c r="BC455" s="70"/>
      <c r="BD455" s="70"/>
      <c r="BE455" s="70"/>
      <c r="BF455" s="70"/>
      <c r="BG455" s="70"/>
      <c r="BH455" s="70"/>
      <c r="BI455" s="70"/>
      <c r="BJ455" s="70"/>
      <c r="BK455" s="70"/>
      <c r="BL455" s="70"/>
      <c r="BM455" s="70"/>
      <c r="BN455" s="70"/>
      <c r="BO455" s="70"/>
      <c r="BP455" s="70"/>
      <c r="BQ455" s="70"/>
      <c r="BR455" s="70"/>
      <c r="BS455" s="70"/>
      <c r="BT455" s="70"/>
      <c r="BU455" s="70"/>
      <c r="BV455" s="70"/>
      <c r="BW455" s="70"/>
      <c r="BX455" s="70"/>
      <c r="BY455" s="70"/>
      <c r="BZ455" s="70"/>
      <c r="CA455" s="70"/>
    </row>
    <row r="456" spans="2:79" s="67" customFormat="1">
      <c r="B456" s="85"/>
      <c r="C456" s="86"/>
      <c r="D456" s="83"/>
      <c r="E456" s="84"/>
      <c r="F456" s="70"/>
      <c r="G456" s="70"/>
      <c r="H456" s="70"/>
      <c r="I456" s="70"/>
      <c r="J456" s="70"/>
      <c r="K456" s="70"/>
      <c r="L456" s="70"/>
      <c r="M456" s="70"/>
      <c r="N456" s="70"/>
      <c r="O456" s="70"/>
      <c r="P456" s="70"/>
      <c r="Q456" s="70"/>
      <c r="R456" s="70"/>
      <c r="S456" s="70"/>
      <c r="T456" s="70"/>
      <c r="U456" s="70"/>
      <c r="V456" s="70"/>
      <c r="W456" s="70"/>
      <c r="X456" s="70"/>
      <c r="Y456" s="70"/>
      <c r="Z456" s="70"/>
      <c r="AA456" s="70"/>
      <c r="AB456" s="70"/>
      <c r="AC456" s="70"/>
      <c r="AD456" s="70"/>
      <c r="AE456" s="70"/>
      <c r="AF456" s="70"/>
      <c r="AG456" s="70"/>
      <c r="AH456" s="70"/>
      <c r="AI456" s="70"/>
      <c r="AJ456" s="70"/>
      <c r="AK456" s="70"/>
      <c r="AL456" s="70"/>
      <c r="AM456" s="70"/>
      <c r="AN456" s="70"/>
      <c r="AO456" s="70"/>
      <c r="AP456" s="70"/>
      <c r="AQ456" s="70"/>
      <c r="AR456" s="70"/>
      <c r="AS456" s="70"/>
      <c r="AT456" s="70"/>
      <c r="AU456" s="70"/>
      <c r="AV456" s="70"/>
      <c r="AW456" s="70"/>
      <c r="AX456" s="70"/>
      <c r="AY456" s="70"/>
      <c r="AZ456" s="70"/>
      <c r="BA456" s="70"/>
      <c r="BB456" s="70"/>
      <c r="BC456" s="70"/>
      <c r="BD456" s="70"/>
      <c r="BE456" s="70"/>
      <c r="BF456" s="70"/>
      <c r="BG456" s="70"/>
      <c r="BH456" s="70"/>
      <c r="BI456" s="70"/>
      <c r="BJ456" s="70"/>
      <c r="BK456" s="70"/>
      <c r="BL456" s="70"/>
      <c r="BM456" s="70"/>
      <c r="BN456" s="70"/>
      <c r="BO456" s="70"/>
      <c r="BP456" s="70"/>
      <c r="BQ456" s="70"/>
      <c r="BR456" s="70"/>
      <c r="BS456" s="70"/>
      <c r="BT456" s="70"/>
      <c r="BU456" s="70"/>
      <c r="BV456" s="70"/>
      <c r="BW456" s="70"/>
      <c r="BX456" s="70"/>
      <c r="BY456" s="70"/>
      <c r="BZ456" s="70"/>
      <c r="CA456" s="70"/>
    </row>
    <row r="457" spans="2:79" s="67" customFormat="1">
      <c r="B457" s="85"/>
      <c r="C457" s="86"/>
      <c r="D457" s="83"/>
      <c r="E457" s="84"/>
      <c r="F457" s="70"/>
      <c r="G457" s="70"/>
      <c r="H457" s="70"/>
      <c r="I457" s="70"/>
      <c r="J457" s="70"/>
      <c r="K457" s="70"/>
      <c r="L457" s="70"/>
      <c r="M457" s="70"/>
      <c r="N457" s="70"/>
      <c r="O457" s="70"/>
      <c r="P457" s="70"/>
      <c r="Q457" s="70"/>
      <c r="R457" s="70"/>
      <c r="S457" s="70"/>
      <c r="T457" s="70"/>
      <c r="U457" s="70"/>
      <c r="V457" s="70"/>
      <c r="W457" s="70"/>
      <c r="X457" s="70"/>
      <c r="Y457" s="70"/>
      <c r="Z457" s="70"/>
      <c r="AA457" s="70"/>
      <c r="AB457" s="70"/>
      <c r="AC457" s="70"/>
      <c r="AD457" s="70"/>
      <c r="AE457" s="70"/>
      <c r="AF457" s="70"/>
      <c r="AG457" s="70"/>
      <c r="AH457" s="70"/>
      <c r="AI457" s="70"/>
      <c r="AJ457" s="70"/>
      <c r="AK457" s="70"/>
      <c r="AL457" s="70"/>
      <c r="AM457" s="70"/>
      <c r="AN457" s="70"/>
      <c r="AO457" s="70"/>
      <c r="AP457" s="70"/>
      <c r="AQ457" s="70"/>
      <c r="AR457" s="70"/>
      <c r="AS457" s="70"/>
      <c r="AT457" s="70"/>
      <c r="AU457" s="70"/>
      <c r="AV457" s="70"/>
      <c r="AW457" s="70"/>
      <c r="AX457" s="70"/>
      <c r="AY457" s="70"/>
      <c r="AZ457" s="70"/>
      <c r="BA457" s="70"/>
      <c r="BB457" s="70"/>
      <c r="BC457" s="70"/>
      <c r="BD457" s="70"/>
      <c r="BE457" s="70"/>
      <c r="BF457" s="70"/>
      <c r="BG457" s="70"/>
      <c r="BH457" s="70"/>
      <c r="BI457" s="70"/>
      <c r="BJ457" s="70"/>
      <c r="BK457" s="70"/>
      <c r="BL457" s="70"/>
      <c r="BM457" s="70"/>
      <c r="BN457" s="70"/>
      <c r="BO457" s="70"/>
      <c r="BP457" s="70"/>
      <c r="BQ457" s="70"/>
      <c r="BR457" s="70"/>
      <c r="BS457" s="70"/>
      <c r="BT457" s="70"/>
      <c r="BU457" s="70"/>
      <c r="BV457" s="70"/>
      <c r="BW457" s="70"/>
      <c r="BX457" s="70"/>
      <c r="BY457" s="70"/>
      <c r="BZ457" s="70"/>
      <c r="CA457" s="70"/>
    </row>
    <row r="458" spans="2:79" s="67" customFormat="1">
      <c r="B458" s="85"/>
      <c r="C458" s="86"/>
      <c r="D458" s="83"/>
      <c r="E458" s="84"/>
      <c r="F458" s="70"/>
      <c r="G458" s="70"/>
      <c r="H458" s="70"/>
      <c r="I458" s="70"/>
      <c r="J458" s="70"/>
      <c r="K458" s="70"/>
      <c r="L458" s="70"/>
      <c r="M458" s="70"/>
      <c r="N458" s="70"/>
      <c r="O458" s="70"/>
      <c r="P458" s="70"/>
      <c r="Q458" s="70"/>
      <c r="R458" s="70"/>
      <c r="S458" s="70"/>
      <c r="T458" s="70"/>
      <c r="U458" s="70"/>
      <c r="V458" s="70"/>
      <c r="W458" s="70"/>
      <c r="X458" s="70"/>
      <c r="Y458" s="70"/>
      <c r="Z458" s="70"/>
      <c r="AA458" s="70"/>
      <c r="AB458" s="70"/>
      <c r="AC458" s="70"/>
      <c r="AD458" s="70"/>
      <c r="AE458" s="70"/>
      <c r="AF458" s="70"/>
      <c r="AG458" s="70"/>
      <c r="AH458" s="70"/>
      <c r="AI458" s="70"/>
      <c r="AJ458" s="70"/>
      <c r="AK458" s="70"/>
      <c r="AL458" s="70"/>
      <c r="AM458" s="70"/>
      <c r="AN458" s="70"/>
      <c r="AO458" s="70"/>
      <c r="AP458" s="70"/>
      <c r="AQ458" s="70"/>
      <c r="AR458" s="70"/>
      <c r="AS458" s="70"/>
      <c r="AT458" s="70"/>
      <c r="AU458" s="70"/>
      <c r="AV458" s="70"/>
      <c r="AW458" s="70"/>
      <c r="AX458" s="70"/>
      <c r="AY458" s="70"/>
      <c r="AZ458" s="70"/>
      <c r="BA458" s="70"/>
      <c r="BB458" s="70"/>
      <c r="BC458" s="70"/>
      <c r="BD458" s="70"/>
      <c r="BE458" s="70"/>
      <c r="BF458" s="70"/>
      <c r="BG458" s="70"/>
      <c r="BH458" s="70"/>
      <c r="BI458" s="70"/>
      <c r="BJ458" s="70"/>
      <c r="BK458" s="70"/>
      <c r="BL458" s="70"/>
      <c r="BM458" s="70"/>
      <c r="BN458" s="70"/>
      <c r="BO458" s="70"/>
      <c r="BP458" s="70"/>
      <c r="BQ458" s="70"/>
      <c r="BR458" s="70"/>
      <c r="BS458" s="70"/>
      <c r="BT458" s="70"/>
      <c r="BU458" s="70"/>
      <c r="BV458" s="70"/>
      <c r="BW458" s="70"/>
      <c r="BX458" s="70"/>
      <c r="BY458" s="70"/>
      <c r="BZ458" s="70"/>
      <c r="CA458" s="70"/>
    </row>
    <row r="459" spans="2:79" s="67" customFormat="1">
      <c r="B459" s="85"/>
      <c r="C459" s="86"/>
      <c r="D459" s="83"/>
      <c r="E459" s="84"/>
      <c r="F459" s="70"/>
      <c r="G459" s="70"/>
      <c r="H459" s="70"/>
      <c r="I459" s="70"/>
      <c r="J459" s="70"/>
      <c r="K459" s="70"/>
      <c r="L459" s="70"/>
      <c r="M459" s="70"/>
      <c r="N459" s="70"/>
      <c r="O459" s="70"/>
      <c r="P459" s="70"/>
      <c r="Q459" s="70"/>
      <c r="R459" s="70"/>
      <c r="S459" s="70"/>
      <c r="T459" s="70"/>
      <c r="U459" s="70"/>
      <c r="V459" s="70"/>
      <c r="W459" s="70"/>
      <c r="X459" s="70"/>
      <c r="Y459" s="70"/>
      <c r="Z459" s="70"/>
      <c r="AA459" s="70"/>
      <c r="AB459" s="70"/>
      <c r="AC459" s="70"/>
      <c r="AD459" s="70"/>
      <c r="AE459" s="70"/>
      <c r="AF459" s="70"/>
      <c r="AG459" s="70"/>
      <c r="AH459" s="70"/>
      <c r="AI459" s="70"/>
      <c r="AJ459" s="70"/>
      <c r="AK459" s="70"/>
      <c r="AL459" s="70"/>
      <c r="AM459" s="70"/>
      <c r="AN459" s="70"/>
      <c r="AO459" s="70"/>
      <c r="AP459" s="70"/>
      <c r="AQ459" s="70"/>
      <c r="AR459" s="70"/>
      <c r="AS459" s="70"/>
      <c r="AT459" s="70"/>
      <c r="AU459" s="70"/>
      <c r="AV459" s="70"/>
      <c r="AW459" s="70"/>
      <c r="AX459" s="70"/>
      <c r="AY459" s="70"/>
      <c r="AZ459" s="70"/>
      <c r="BA459" s="70"/>
      <c r="BB459" s="70"/>
      <c r="BC459" s="70"/>
      <c r="BD459" s="70"/>
      <c r="BE459" s="70"/>
      <c r="BF459" s="70"/>
      <c r="BG459" s="70"/>
      <c r="BH459" s="70"/>
      <c r="BI459" s="70"/>
      <c r="BJ459" s="70"/>
      <c r="BK459" s="70"/>
      <c r="BL459" s="70"/>
      <c r="BM459" s="70"/>
      <c r="BN459" s="70"/>
      <c r="BO459" s="70"/>
      <c r="BP459" s="70"/>
      <c r="BQ459" s="70"/>
      <c r="BR459" s="70"/>
      <c r="BS459" s="70"/>
      <c r="BT459" s="70"/>
      <c r="BU459" s="70"/>
      <c r="BV459" s="70"/>
      <c r="BW459" s="70"/>
      <c r="BX459" s="70"/>
      <c r="BY459" s="70"/>
      <c r="BZ459" s="70"/>
      <c r="CA459" s="70"/>
    </row>
    <row r="460" spans="2:79" s="67" customFormat="1">
      <c r="B460" s="85"/>
      <c r="C460" s="86"/>
      <c r="D460" s="83"/>
      <c r="E460" s="84"/>
      <c r="F460" s="70"/>
      <c r="G460" s="70"/>
      <c r="H460" s="70"/>
      <c r="I460" s="70"/>
      <c r="J460" s="70"/>
      <c r="K460" s="70"/>
      <c r="L460" s="70"/>
      <c r="M460" s="70"/>
      <c r="N460" s="70"/>
      <c r="O460" s="70"/>
      <c r="P460" s="70"/>
      <c r="Q460" s="70"/>
      <c r="R460" s="70"/>
      <c r="S460" s="70"/>
      <c r="T460" s="70"/>
      <c r="U460" s="70"/>
      <c r="V460" s="70"/>
      <c r="W460" s="70"/>
      <c r="X460" s="70"/>
      <c r="Y460" s="70"/>
      <c r="Z460" s="70"/>
      <c r="AA460" s="70"/>
      <c r="AB460" s="70"/>
      <c r="AC460" s="70"/>
      <c r="AD460" s="70"/>
      <c r="AE460" s="70"/>
      <c r="AF460" s="70"/>
      <c r="AG460" s="70"/>
      <c r="AH460" s="70"/>
      <c r="AI460" s="70"/>
      <c r="AJ460" s="70"/>
      <c r="AK460" s="70"/>
      <c r="AL460" s="70"/>
      <c r="AM460" s="70"/>
      <c r="AN460" s="70"/>
      <c r="AO460" s="70"/>
      <c r="AP460" s="70"/>
      <c r="AQ460" s="70"/>
      <c r="AR460" s="70"/>
      <c r="AS460" s="70"/>
      <c r="AT460" s="70"/>
      <c r="AU460" s="70"/>
      <c r="AV460" s="70"/>
      <c r="AW460" s="70"/>
      <c r="AX460" s="70"/>
      <c r="AY460" s="70"/>
      <c r="AZ460" s="70"/>
      <c r="BA460" s="70"/>
      <c r="BB460" s="70"/>
      <c r="BC460" s="70"/>
      <c r="BD460" s="70"/>
      <c r="BE460" s="70"/>
      <c r="BF460" s="70"/>
      <c r="BG460" s="70"/>
      <c r="BH460" s="70"/>
      <c r="BI460" s="70"/>
      <c r="BJ460" s="70"/>
      <c r="BK460" s="70"/>
      <c r="BL460" s="70"/>
      <c r="BM460" s="70"/>
      <c r="BN460" s="70"/>
      <c r="BO460" s="70"/>
      <c r="BP460" s="70"/>
      <c r="BQ460" s="70"/>
      <c r="BR460" s="70"/>
      <c r="BS460" s="70"/>
      <c r="BT460" s="70"/>
      <c r="BU460" s="70"/>
      <c r="BV460" s="70"/>
      <c r="BW460" s="70"/>
      <c r="BX460" s="70"/>
      <c r="BY460" s="70"/>
      <c r="BZ460" s="70"/>
      <c r="CA460" s="70"/>
    </row>
    <row r="461" spans="2:79" s="67" customFormat="1">
      <c r="B461" s="85"/>
      <c r="C461" s="86"/>
      <c r="D461" s="83"/>
      <c r="E461" s="84"/>
      <c r="F461" s="70"/>
      <c r="G461" s="70"/>
      <c r="H461" s="70"/>
      <c r="I461" s="70"/>
      <c r="J461" s="70"/>
      <c r="K461" s="70"/>
      <c r="L461" s="70"/>
      <c r="M461" s="70"/>
      <c r="N461" s="70"/>
      <c r="O461" s="70"/>
      <c r="P461" s="70"/>
      <c r="Q461" s="70"/>
      <c r="R461" s="70"/>
      <c r="S461" s="70"/>
      <c r="T461" s="70"/>
      <c r="U461" s="70"/>
      <c r="V461" s="70"/>
      <c r="W461" s="70"/>
      <c r="X461" s="70"/>
      <c r="Y461" s="70"/>
      <c r="Z461" s="70"/>
      <c r="AA461" s="70"/>
      <c r="AB461" s="70"/>
      <c r="AC461" s="70"/>
      <c r="AD461" s="70"/>
      <c r="AE461" s="70"/>
      <c r="AF461" s="70"/>
      <c r="AG461" s="70"/>
      <c r="AH461" s="70"/>
      <c r="AI461" s="70"/>
      <c r="AJ461" s="70"/>
      <c r="AK461" s="70"/>
      <c r="AL461" s="70"/>
      <c r="AM461" s="70"/>
      <c r="AN461" s="70"/>
      <c r="AO461" s="70"/>
      <c r="AP461" s="70"/>
      <c r="AQ461" s="70"/>
      <c r="AR461" s="70"/>
      <c r="AS461" s="70"/>
      <c r="AT461" s="70"/>
      <c r="AU461" s="70"/>
      <c r="AV461" s="70"/>
      <c r="AW461" s="70"/>
      <c r="AX461" s="70"/>
      <c r="AY461" s="70"/>
      <c r="AZ461" s="70"/>
      <c r="BA461" s="70"/>
      <c r="BB461" s="70"/>
      <c r="BC461" s="70"/>
      <c r="BD461" s="70"/>
      <c r="BE461" s="70"/>
      <c r="BF461" s="70"/>
      <c r="BG461" s="70"/>
      <c r="BH461" s="70"/>
      <c r="BI461" s="70"/>
      <c r="BJ461" s="70"/>
      <c r="BK461" s="70"/>
      <c r="BL461" s="70"/>
      <c r="BM461" s="70"/>
      <c r="BN461" s="70"/>
      <c r="BO461" s="70"/>
      <c r="BP461" s="70"/>
      <c r="BQ461" s="70"/>
      <c r="BR461" s="70"/>
      <c r="BS461" s="70"/>
      <c r="BT461" s="70"/>
      <c r="BU461" s="70"/>
      <c r="BV461" s="70"/>
      <c r="BW461" s="70"/>
      <c r="BX461" s="70"/>
      <c r="BY461" s="70"/>
      <c r="BZ461" s="70"/>
      <c r="CA461" s="70"/>
    </row>
    <row r="462" spans="2:79" s="67" customFormat="1">
      <c r="B462" s="85"/>
      <c r="C462" s="86"/>
      <c r="D462" s="83"/>
      <c r="E462" s="84"/>
      <c r="F462" s="70"/>
      <c r="G462" s="70"/>
      <c r="H462" s="70"/>
      <c r="I462" s="70"/>
      <c r="J462" s="70"/>
      <c r="K462" s="70"/>
      <c r="L462" s="70"/>
      <c r="M462" s="70"/>
      <c r="N462" s="70"/>
      <c r="O462" s="70"/>
      <c r="P462" s="70"/>
      <c r="Q462" s="70"/>
      <c r="R462" s="70"/>
      <c r="S462" s="70"/>
      <c r="T462" s="70"/>
      <c r="U462" s="70"/>
      <c r="V462" s="70"/>
      <c r="W462" s="70"/>
      <c r="X462" s="70"/>
      <c r="Y462" s="70"/>
      <c r="Z462" s="70"/>
      <c r="AA462" s="70"/>
      <c r="AB462" s="70"/>
      <c r="AC462" s="70"/>
      <c r="AD462" s="70"/>
      <c r="AE462" s="70"/>
      <c r="AF462" s="70"/>
      <c r="AG462" s="70"/>
      <c r="AH462" s="70"/>
      <c r="AI462" s="70"/>
      <c r="AJ462" s="70"/>
      <c r="AK462" s="70"/>
      <c r="AL462" s="70"/>
      <c r="AM462" s="70"/>
      <c r="AN462" s="70"/>
      <c r="AO462" s="70"/>
      <c r="AP462" s="70"/>
      <c r="AQ462" s="70"/>
      <c r="AR462" s="70"/>
      <c r="AS462" s="70"/>
      <c r="AT462" s="70"/>
      <c r="AU462" s="70"/>
      <c r="AV462" s="70"/>
      <c r="AW462" s="70"/>
      <c r="AX462" s="70"/>
      <c r="AY462" s="70"/>
      <c r="AZ462" s="70"/>
      <c r="BA462" s="70"/>
      <c r="BB462" s="70"/>
      <c r="BC462" s="70"/>
      <c r="BD462" s="70"/>
      <c r="BE462" s="70"/>
      <c r="BF462" s="70"/>
      <c r="BG462" s="70"/>
      <c r="BH462" s="70"/>
      <c r="BI462" s="70"/>
      <c r="BJ462" s="70"/>
      <c r="BK462" s="70"/>
      <c r="BL462" s="70"/>
      <c r="BM462" s="70"/>
      <c r="BN462" s="70"/>
      <c r="BO462" s="70"/>
      <c r="BP462" s="70"/>
      <c r="BQ462" s="70"/>
      <c r="BR462" s="70"/>
      <c r="BS462" s="70"/>
      <c r="BT462" s="70"/>
      <c r="BU462" s="70"/>
      <c r="BV462" s="70"/>
      <c r="BW462" s="70"/>
      <c r="BX462" s="70"/>
      <c r="BY462" s="70"/>
      <c r="BZ462" s="70"/>
      <c r="CA462" s="70"/>
    </row>
    <row r="463" spans="2:79" s="67" customFormat="1">
      <c r="B463" s="85"/>
      <c r="C463" s="86"/>
      <c r="D463" s="83"/>
      <c r="E463" s="84"/>
      <c r="F463" s="70"/>
      <c r="G463" s="70"/>
      <c r="H463" s="70"/>
      <c r="I463" s="70"/>
      <c r="J463" s="70"/>
      <c r="K463" s="70"/>
      <c r="L463" s="70"/>
      <c r="M463" s="70"/>
      <c r="N463" s="70"/>
      <c r="O463" s="70"/>
      <c r="P463" s="70"/>
      <c r="Q463" s="70"/>
      <c r="R463" s="70"/>
      <c r="S463" s="70"/>
      <c r="T463" s="70"/>
      <c r="U463" s="70"/>
      <c r="V463" s="70"/>
      <c r="W463" s="70"/>
      <c r="X463" s="70"/>
      <c r="Y463" s="70"/>
      <c r="Z463" s="70"/>
      <c r="AA463" s="70"/>
      <c r="AB463" s="70"/>
      <c r="AC463" s="70"/>
      <c r="AD463" s="70"/>
      <c r="AE463" s="70"/>
      <c r="AF463" s="70"/>
      <c r="AG463" s="70"/>
      <c r="AH463" s="70"/>
      <c r="AI463" s="70"/>
      <c r="AJ463" s="70"/>
      <c r="AK463" s="70"/>
      <c r="AL463" s="70"/>
      <c r="AM463" s="70"/>
      <c r="AN463" s="70"/>
      <c r="AO463" s="70"/>
      <c r="AP463" s="70"/>
      <c r="AQ463" s="70"/>
      <c r="AR463" s="70"/>
      <c r="AS463" s="70"/>
      <c r="AT463" s="70"/>
      <c r="AU463" s="70"/>
      <c r="AV463" s="70"/>
      <c r="AW463" s="70"/>
      <c r="AX463" s="70"/>
      <c r="AY463" s="70"/>
      <c r="AZ463" s="70"/>
      <c r="BA463" s="70"/>
      <c r="BB463" s="70"/>
      <c r="BC463" s="70"/>
      <c r="BD463" s="70"/>
      <c r="BE463" s="70"/>
      <c r="BF463" s="70"/>
      <c r="BG463" s="70"/>
      <c r="BH463" s="70"/>
      <c r="BI463" s="70"/>
      <c r="BJ463" s="70"/>
      <c r="BK463" s="70"/>
      <c r="BL463" s="70"/>
      <c r="BM463" s="70"/>
      <c r="BN463" s="70"/>
      <c r="BO463" s="70"/>
      <c r="BP463" s="70"/>
      <c r="BQ463" s="70"/>
      <c r="BR463" s="70"/>
      <c r="BS463" s="70"/>
      <c r="BT463" s="70"/>
      <c r="BU463" s="70"/>
      <c r="BV463" s="70"/>
      <c r="BW463" s="70"/>
      <c r="BX463" s="70"/>
      <c r="BY463" s="70"/>
      <c r="BZ463" s="70"/>
      <c r="CA463" s="70"/>
    </row>
    <row r="464" spans="2:79" s="67" customFormat="1">
      <c r="B464" s="85"/>
      <c r="C464" s="86"/>
      <c r="D464" s="83"/>
      <c r="E464" s="84"/>
      <c r="F464" s="70"/>
      <c r="G464" s="70"/>
      <c r="H464" s="70"/>
      <c r="I464" s="70"/>
      <c r="J464" s="70"/>
      <c r="K464" s="70"/>
      <c r="L464" s="70"/>
      <c r="M464" s="70"/>
      <c r="N464" s="70"/>
      <c r="O464" s="70"/>
      <c r="P464" s="70"/>
      <c r="Q464" s="70"/>
      <c r="R464" s="70"/>
      <c r="S464" s="70"/>
      <c r="T464" s="70"/>
      <c r="U464" s="70"/>
      <c r="V464" s="70"/>
      <c r="W464" s="70"/>
      <c r="X464" s="70"/>
      <c r="Y464" s="70"/>
      <c r="Z464" s="70"/>
      <c r="AA464" s="70"/>
      <c r="AB464" s="70"/>
      <c r="AC464" s="70"/>
      <c r="AD464" s="70"/>
      <c r="AE464" s="70"/>
      <c r="AF464" s="70"/>
      <c r="AG464" s="70"/>
      <c r="AH464" s="70"/>
      <c r="AI464" s="70"/>
      <c r="AJ464" s="70"/>
      <c r="AK464" s="70"/>
      <c r="AL464" s="70"/>
      <c r="AM464" s="70"/>
      <c r="AN464" s="70"/>
      <c r="AO464" s="70"/>
      <c r="AP464" s="70"/>
      <c r="AQ464" s="70"/>
      <c r="AR464" s="70"/>
      <c r="AS464" s="70"/>
      <c r="AT464" s="70"/>
      <c r="AU464" s="70"/>
      <c r="AV464" s="70"/>
      <c r="AW464" s="70"/>
      <c r="AX464" s="70"/>
      <c r="AY464" s="70"/>
      <c r="AZ464" s="70"/>
      <c r="BA464" s="70"/>
      <c r="BB464" s="70"/>
      <c r="BC464" s="70"/>
      <c r="BD464" s="70"/>
      <c r="BE464" s="70"/>
      <c r="BF464" s="70"/>
      <c r="BG464" s="70"/>
      <c r="BH464" s="70"/>
      <c r="BI464" s="70"/>
      <c r="BJ464" s="70"/>
      <c r="BK464" s="70"/>
      <c r="BL464" s="70"/>
      <c r="BM464" s="70"/>
      <c r="BN464" s="70"/>
      <c r="BO464" s="70"/>
      <c r="BP464" s="70"/>
      <c r="BQ464" s="70"/>
      <c r="BR464" s="70"/>
      <c r="BS464" s="70"/>
      <c r="BT464" s="70"/>
      <c r="BU464" s="70"/>
      <c r="BV464" s="70"/>
      <c r="BW464" s="70"/>
      <c r="BX464" s="70"/>
      <c r="BY464" s="70"/>
      <c r="BZ464" s="70"/>
      <c r="CA464" s="70"/>
    </row>
    <row r="465" spans="2:79" s="67" customFormat="1">
      <c r="B465" s="85"/>
      <c r="C465" s="86"/>
      <c r="D465" s="83"/>
      <c r="E465" s="84"/>
      <c r="F465" s="70"/>
      <c r="G465" s="70"/>
      <c r="H465" s="70"/>
      <c r="I465" s="70"/>
      <c r="J465" s="70"/>
      <c r="K465" s="70"/>
      <c r="L465" s="70"/>
      <c r="M465" s="70"/>
      <c r="N465" s="70"/>
      <c r="O465" s="70"/>
      <c r="P465" s="70"/>
      <c r="Q465" s="70"/>
      <c r="R465" s="70"/>
      <c r="S465" s="70"/>
      <c r="T465" s="70"/>
      <c r="U465" s="70"/>
      <c r="V465" s="70"/>
      <c r="W465" s="70"/>
      <c r="X465" s="70"/>
      <c r="Y465" s="70"/>
      <c r="Z465" s="70"/>
      <c r="AA465" s="70"/>
      <c r="AB465" s="70"/>
      <c r="AC465" s="70"/>
      <c r="AD465" s="70"/>
      <c r="AE465" s="70"/>
      <c r="AF465" s="70"/>
      <c r="AG465" s="70"/>
      <c r="AH465" s="70"/>
      <c r="AI465" s="70"/>
      <c r="AJ465" s="70"/>
      <c r="AK465" s="70"/>
      <c r="AL465" s="70"/>
      <c r="AM465" s="70"/>
      <c r="AN465" s="70"/>
      <c r="AO465" s="70"/>
      <c r="AP465" s="70"/>
      <c r="AQ465" s="70"/>
      <c r="AR465" s="70"/>
      <c r="AS465" s="70"/>
      <c r="AT465" s="70"/>
      <c r="AU465" s="70"/>
      <c r="AV465" s="70"/>
      <c r="AW465" s="70"/>
      <c r="AX465" s="70"/>
      <c r="AY465" s="70"/>
      <c r="AZ465" s="70"/>
      <c r="BA465" s="70"/>
      <c r="BB465" s="70"/>
      <c r="BC465" s="70"/>
      <c r="BD465" s="70"/>
      <c r="BE465" s="70"/>
      <c r="BF465" s="70"/>
      <c r="BG465" s="70"/>
      <c r="BH465" s="70"/>
      <c r="BI465" s="70"/>
      <c r="BJ465" s="70"/>
      <c r="BK465" s="70"/>
      <c r="BL465" s="70"/>
      <c r="BM465" s="70"/>
      <c r="BN465" s="70"/>
      <c r="BO465" s="70"/>
      <c r="BP465" s="70"/>
      <c r="BQ465" s="70"/>
      <c r="BR465" s="70"/>
      <c r="BS465" s="70"/>
      <c r="BT465" s="70"/>
      <c r="BU465" s="70"/>
      <c r="BV465" s="70"/>
      <c r="BW465" s="70"/>
      <c r="BX465" s="70"/>
      <c r="BY465" s="70"/>
      <c r="BZ465" s="70"/>
      <c r="CA465" s="70"/>
    </row>
    <row r="466" spans="2:79" s="67" customFormat="1">
      <c r="B466" s="85"/>
      <c r="C466" s="86"/>
      <c r="D466" s="83"/>
      <c r="E466" s="84"/>
      <c r="F466" s="70"/>
      <c r="G466" s="70"/>
      <c r="H466" s="70"/>
      <c r="I466" s="70"/>
      <c r="J466" s="70"/>
      <c r="K466" s="70"/>
      <c r="L466" s="70"/>
      <c r="M466" s="70"/>
      <c r="N466" s="70"/>
      <c r="O466" s="70"/>
      <c r="P466" s="70"/>
      <c r="Q466" s="70"/>
      <c r="R466" s="70"/>
      <c r="S466" s="70"/>
      <c r="T466" s="70"/>
      <c r="U466" s="70"/>
      <c r="V466" s="70"/>
      <c r="W466" s="70"/>
      <c r="X466" s="70"/>
      <c r="Y466" s="70"/>
      <c r="Z466" s="70"/>
      <c r="AA466" s="70"/>
      <c r="AB466" s="70"/>
      <c r="AC466" s="70"/>
      <c r="AD466" s="70"/>
      <c r="AE466" s="70"/>
      <c r="AF466" s="70"/>
      <c r="AG466" s="70"/>
      <c r="AH466" s="70"/>
      <c r="AI466" s="70"/>
      <c r="AJ466" s="70"/>
      <c r="AK466" s="70"/>
      <c r="AL466" s="70"/>
      <c r="AM466" s="70"/>
      <c r="AN466" s="70"/>
      <c r="AO466" s="70"/>
      <c r="AP466" s="70"/>
      <c r="AQ466" s="70"/>
      <c r="AR466" s="70"/>
      <c r="AS466" s="70"/>
      <c r="AT466" s="70"/>
      <c r="AU466" s="70"/>
      <c r="AV466" s="70"/>
      <c r="AW466" s="70"/>
      <c r="AX466" s="70"/>
      <c r="AY466" s="70"/>
      <c r="AZ466" s="70"/>
      <c r="BA466" s="70"/>
      <c r="BB466" s="70"/>
      <c r="BC466" s="70"/>
      <c r="BD466" s="70"/>
      <c r="BE466" s="70"/>
      <c r="BF466" s="70"/>
      <c r="BG466" s="70"/>
      <c r="BH466" s="70"/>
      <c r="BI466" s="70"/>
      <c r="BJ466" s="70"/>
      <c r="BK466" s="70"/>
      <c r="BL466" s="70"/>
      <c r="BM466" s="70"/>
      <c r="BN466" s="70"/>
      <c r="BO466" s="70"/>
      <c r="BP466" s="70"/>
      <c r="BQ466" s="70"/>
      <c r="BR466" s="70"/>
      <c r="BS466" s="70"/>
      <c r="BT466" s="70"/>
      <c r="BU466" s="70"/>
      <c r="BV466" s="70"/>
      <c r="BW466" s="70"/>
      <c r="BX466" s="70"/>
      <c r="BY466" s="70"/>
      <c r="BZ466" s="70"/>
      <c r="CA466" s="70"/>
    </row>
    <row r="467" spans="2:79" s="67" customFormat="1">
      <c r="B467" s="85"/>
      <c r="C467" s="86"/>
      <c r="D467" s="83"/>
      <c r="E467" s="84"/>
      <c r="F467" s="70"/>
      <c r="G467" s="70"/>
      <c r="H467" s="70"/>
      <c r="I467" s="70"/>
      <c r="J467" s="70"/>
      <c r="K467" s="70"/>
      <c r="L467" s="70"/>
      <c r="M467" s="70"/>
      <c r="N467" s="70"/>
      <c r="O467" s="70"/>
      <c r="P467" s="70"/>
      <c r="Q467" s="70"/>
      <c r="R467" s="70"/>
      <c r="S467" s="70"/>
      <c r="T467" s="70"/>
      <c r="U467" s="70"/>
      <c r="V467" s="70"/>
      <c r="W467" s="70"/>
      <c r="X467" s="70"/>
      <c r="Y467" s="70"/>
      <c r="Z467" s="70"/>
      <c r="AA467" s="70"/>
      <c r="AB467" s="70"/>
      <c r="AC467" s="70"/>
      <c r="AD467" s="70"/>
      <c r="AE467" s="70"/>
      <c r="AF467" s="70"/>
      <c r="AG467" s="70"/>
      <c r="AH467" s="70"/>
      <c r="AI467" s="70"/>
      <c r="AJ467" s="70"/>
      <c r="AK467" s="70"/>
      <c r="AL467" s="70"/>
      <c r="AM467" s="70"/>
      <c r="AN467" s="70"/>
      <c r="AO467" s="70"/>
      <c r="AP467" s="70"/>
      <c r="AQ467" s="70"/>
      <c r="AR467" s="70"/>
      <c r="AS467" s="70"/>
      <c r="AT467" s="70"/>
      <c r="AU467" s="70"/>
      <c r="AV467" s="70"/>
      <c r="AW467" s="70"/>
      <c r="AX467" s="70"/>
      <c r="AY467" s="70"/>
      <c r="AZ467" s="70"/>
      <c r="BA467" s="70"/>
      <c r="BB467" s="70"/>
      <c r="BC467" s="70"/>
      <c r="BD467" s="70"/>
      <c r="BE467" s="70"/>
      <c r="BF467" s="70"/>
      <c r="BG467" s="70"/>
      <c r="BH467" s="70"/>
      <c r="BI467" s="70"/>
      <c r="BJ467" s="70"/>
      <c r="BK467" s="70"/>
      <c r="BL467" s="70"/>
      <c r="BM467" s="70"/>
      <c r="BN467" s="70"/>
      <c r="BO467" s="70"/>
      <c r="BP467" s="70"/>
      <c r="BQ467" s="70"/>
      <c r="BR467" s="70"/>
      <c r="BS467" s="70"/>
      <c r="BT467" s="70"/>
      <c r="BU467" s="70"/>
      <c r="BV467" s="70"/>
      <c r="BW467" s="70"/>
      <c r="BX467" s="70"/>
      <c r="BY467" s="70"/>
      <c r="BZ467" s="70"/>
      <c r="CA467" s="70"/>
    </row>
    <row r="468" spans="2:79" s="67" customFormat="1">
      <c r="B468" s="85"/>
      <c r="C468" s="86"/>
      <c r="D468" s="83"/>
      <c r="E468" s="84"/>
      <c r="F468" s="70"/>
      <c r="G468" s="70"/>
      <c r="H468" s="70"/>
      <c r="I468" s="70"/>
      <c r="J468" s="70"/>
      <c r="K468" s="70"/>
      <c r="L468" s="70"/>
      <c r="M468" s="70"/>
      <c r="N468" s="70"/>
      <c r="O468" s="70"/>
      <c r="P468" s="70"/>
      <c r="Q468" s="70"/>
      <c r="R468" s="70"/>
      <c r="S468" s="70"/>
      <c r="T468" s="70"/>
      <c r="U468" s="70"/>
      <c r="V468" s="70"/>
      <c r="W468" s="70"/>
      <c r="X468" s="70"/>
      <c r="Y468" s="70"/>
      <c r="Z468" s="70"/>
      <c r="AA468" s="70"/>
      <c r="AB468" s="70"/>
      <c r="AC468" s="70"/>
      <c r="AD468" s="70"/>
      <c r="AE468" s="70"/>
      <c r="AF468" s="70"/>
      <c r="AG468" s="70"/>
      <c r="AH468" s="70"/>
      <c r="AI468" s="70"/>
      <c r="AJ468" s="70"/>
      <c r="AK468" s="70"/>
      <c r="AL468" s="70"/>
      <c r="AM468" s="70"/>
      <c r="AN468" s="70"/>
      <c r="AO468" s="70"/>
      <c r="AP468" s="70"/>
      <c r="AQ468" s="70"/>
      <c r="AR468" s="70"/>
      <c r="AS468" s="70"/>
      <c r="AT468" s="70"/>
      <c r="AU468" s="70"/>
      <c r="AV468" s="70"/>
      <c r="AW468" s="70"/>
      <c r="AX468" s="70"/>
      <c r="AY468" s="70"/>
      <c r="AZ468" s="70"/>
      <c r="BA468" s="70"/>
      <c r="BB468" s="70"/>
      <c r="BC468" s="70"/>
      <c r="BD468" s="70"/>
      <c r="BE468" s="70"/>
      <c r="BF468" s="70"/>
      <c r="BG468" s="70"/>
      <c r="BH468" s="70"/>
      <c r="BI468" s="70"/>
      <c r="BJ468" s="70"/>
      <c r="BK468" s="70"/>
      <c r="BL468" s="70"/>
      <c r="BM468" s="70"/>
      <c r="BN468" s="70"/>
      <c r="BO468" s="70"/>
      <c r="BP468" s="70"/>
      <c r="BQ468" s="70"/>
      <c r="BR468" s="70"/>
      <c r="BS468" s="70"/>
      <c r="BT468" s="70"/>
      <c r="BU468" s="70"/>
      <c r="BV468" s="70"/>
      <c r="BW468" s="70"/>
      <c r="BX468" s="70"/>
      <c r="BY468" s="70"/>
      <c r="BZ468" s="70"/>
      <c r="CA468" s="70"/>
    </row>
    <row r="469" spans="2:79" s="67" customFormat="1">
      <c r="B469" s="85"/>
      <c r="C469" s="86"/>
      <c r="D469" s="83"/>
      <c r="E469" s="84"/>
      <c r="F469" s="70"/>
      <c r="G469" s="70"/>
      <c r="H469" s="70"/>
      <c r="I469" s="70"/>
      <c r="J469" s="70"/>
      <c r="K469" s="70"/>
      <c r="L469" s="70"/>
      <c r="M469" s="70"/>
      <c r="N469" s="70"/>
      <c r="O469" s="70"/>
      <c r="P469" s="70"/>
      <c r="Q469" s="70"/>
      <c r="R469" s="70"/>
      <c r="S469" s="70"/>
      <c r="T469" s="70"/>
      <c r="U469" s="70"/>
      <c r="V469" s="70"/>
      <c r="W469" s="70"/>
      <c r="X469" s="70"/>
      <c r="Y469" s="70"/>
      <c r="Z469" s="70"/>
      <c r="AA469" s="70"/>
      <c r="AB469" s="70"/>
      <c r="AC469" s="70"/>
      <c r="AD469" s="70"/>
      <c r="AE469" s="70"/>
      <c r="AF469" s="70"/>
      <c r="AG469" s="70"/>
      <c r="AH469" s="70"/>
      <c r="AI469" s="70"/>
      <c r="AJ469" s="70"/>
      <c r="AK469" s="70"/>
      <c r="AL469" s="70"/>
      <c r="AM469" s="70"/>
      <c r="AN469" s="70"/>
      <c r="AO469" s="70"/>
      <c r="AP469" s="70"/>
      <c r="AQ469" s="70"/>
      <c r="AR469" s="70"/>
      <c r="AS469" s="70"/>
      <c r="AT469" s="70"/>
      <c r="AU469" s="70"/>
      <c r="AV469" s="70"/>
      <c r="AW469" s="70"/>
      <c r="AX469" s="70"/>
      <c r="AY469" s="70"/>
      <c r="AZ469" s="70"/>
      <c r="BA469" s="70"/>
      <c r="BB469" s="70"/>
      <c r="BC469" s="70"/>
      <c r="BD469" s="70"/>
      <c r="BE469" s="70"/>
      <c r="BF469" s="70"/>
      <c r="BG469" s="70"/>
      <c r="BH469" s="70"/>
      <c r="BI469" s="70"/>
      <c r="BJ469" s="70"/>
      <c r="BK469" s="70"/>
      <c r="BL469" s="70"/>
      <c r="BM469" s="70"/>
      <c r="BN469" s="70"/>
      <c r="BO469" s="70"/>
      <c r="BP469" s="70"/>
      <c r="BQ469" s="70"/>
      <c r="BR469" s="70"/>
      <c r="BS469" s="70"/>
      <c r="BT469" s="70"/>
      <c r="BU469" s="70"/>
      <c r="BV469" s="70"/>
      <c r="BW469" s="70"/>
      <c r="BX469" s="70"/>
      <c r="BY469" s="70"/>
      <c r="BZ469" s="70"/>
      <c r="CA469" s="70"/>
    </row>
    <row r="470" spans="2:79" s="67" customFormat="1">
      <c r="B470" s="85"/>
      <c r="C470" s="86"/>
      <c r="D470" s="83"/>
      <c r="E470" s="84"/>
      <c r="F470" s="70"/>
      <c r="G470" s="70"/>
      <c r="H470" s="70"/>
      <c r="I470" s="70"/>
      <c r="J470" s="70"/>
      <c r="K470" s="70"/>
      <c r="L470" s="70"/>
      <c r="M470" s="70"/>
      <c r="N470" s="70"/>
      <c r="O470" s="70"/>
      <c r="P470" s="70"/>
      <c r="Q470" s="70"/>
      <c r="R470" s="70"/>
      <c r="S470" s="70"/>
      <c r="T470" s="70"/>
      <c r="U470" s="70"/>
      <c r="V470" s="70"/>
      <c r="W470" s="70"/>
      <c r="X470" s="70"/>
      <c r="Y470" s="70"/>
      <c r="Z470" s="70"/>
      <c r="AA470" s="70"/>
      <c r="AB470" s="70"/>
      <c r="AC470" s="70"/>
      <c r="AD470" s="70"/>
      <c r="AE470" s="70"/>
      <c r="AF470" s="70"/>
      <c r="AG470" s="70"/>
      <c r="AH470" s="70"/>
      <c r="AI470" s="70"/>
      <c r="AJ470" s="70"/>
      <c r="AK470" s="70"/>
      <c r="AL470" s="70"/>
      <c r="AM470" s="70"/>
      <c r="AN470" s="70"/>
      <c r="AO470" s="70"/>
      <c r="AP470" s="70"/>
      <c r="AQ470" s="70"/>
      <c r="AR470" s="70"/>
      <c r="AS470" s="70"/>
      <c r="AT470" s="70"/>
      <c r="AU470" s="70"/>
      <c r="AV470" s="70"/>
      <c r="AW470" s="70"/>
      <c r="AX470" s="70"/>
      <c r="AY470" s="70"/>
      <c r="AZ470" s="70"/>
      <c r="BA470" s="70"/>
      <c r="BB470" s="70"/>
      <c r="BC470" s="70"/>
      <c r="BD470" s="70"/>
      <c r="BE470" s="70"/>
      <c r="BF470" s="70"/>
      <c r="BG470" s="70"/>
      <c r="BH470" s="70"/>
      <c r="BI470" s="70"/>
      <c r="BJ470" s="70"/>
      <c r="BK470" s="70"/>
      <c r="BL470" s="70"/>
      <c r="BM470" s="70"/>
      <c r="BN470" s="70"/>
      <c r="BO470" s="70"/>
      <c r="BP470" s="70"/>
      <c r="BQ470" s="70"/>
      <c r="BR470" s="70"/>
      <c r="BS470" s="70"/>
      <c r="BT470" s="70"/>
      <c r="BU470" s="70"/>
      <c r="BV470" s="70"/>
      <c r="BW470" s="70"/>
      <c r="BX470" s="70"/>
      <c r="BY470" s="70"/>
      <c r="BZ470" s="70"/>
      <c r="CA470" s="70"/>
    </row>
    <row r="471" spans="2:79" s="67" customFormat="1">
      <c r="B471" s="85"/>
      <c r="C471" s="86"/>
      <c r="D471" s="83"/>
      <c r="E471" s="84"/>
      <c r="F471" s="70"/>
      <c r="G471" s="70"/>
      <c r="H471" s="70"/>
      <c r="I471" s="70"/>
      <c r="J471" s="70"/>
      <c r="K471" s="70"/>
      <c r="L471" s="70"/>
      <c r="M471" s="70"/>
      <c r="N471" s="70"/>
      <c r="O471" s="70"/>
      <c r="P471" s="70"/>
      <c r="Q471" s="70"/>
      <c r="R471" s="70"/>
      <c r="S471" s="70"/>
      <c r="T471" s="70"/>
      <c r="U471" s="70"/>
      <c r="V471" s="70"/>
      <c r="W471" s="70"/>
      <c r="X471" s="70"/>
      <c r="Y471" s="70"/>
      <c r="Z471" s="70"/>
      <c r="AA471" s="70"/>
      <c r="AB471" s="70"/>
      <c r="AC471" s="70"/>
      <c r="AD471" s="70"/>
      <c r="AE471" s="70"/>
      <c r="AF471" s="70"/>
      <c r="AG471" s="70"/>
      <c r="AH471" s="70"/>
      <c r="AI471" s="70"/>
      <c r="AJ471" s="70"/>
      <c r="AK471" s="70"/>
      <c r="AL471" s="70"/>
      <c r="AM471" s="70"/>
      <c r="AN471" s="70"/>
      <c r="AO471" s="70"/>
      <c r="AP471" s="70"/>
      <c r="AQ471" s="70"/>
      <c r="AR471" s="70"/>
      <c r="AS471" s="70"/>
      <c r="AT471" s="70"/>
      <c r="AU471" s="70"/>
      <c r="AV471" s="70"/>
      <c r="AW471" s="70"/>
      <c r="AX471" s="70"/>
      <c r="AY471" s="70"/>
      <c r="AZ471" s="70"/>
      <c r="BA471" s="70"/>
      <c r="BB471" s="70"/>
      <c r="BC471" s="70"/>
      <c r="BD471" s="70"/>
      <c r="BE471" s="70"/>
      <c r="BF471" s="70"/>
      <c r="BG471" s="70"/>
      <c r="BH471" s="70"/>
      <c r="BI471" s="70"/>
      <c r="BJ471" s="70"/>
      <c r="BK471" s="70"/>
      <c r="BL471" s="70"/>
      <c r="BM471" s="70"/>
      <c r="BN471" s="70"/>
      <c r="BO471" s="70"/>
      <c r="BP471" s="70"/>
      <c r="BQ471" s="70"/>
      <c r="BR471" s="70"/>
      <c r="BS471" s="70"/>
      <c r="BT471" s="70"/>
      <c r="BU471" s="70"/>
      <c r="BV471" s="70"/>
      <c r="BW471" s="70"/>
      <c r="BX471" s="70"/>
      <c r="BY471" s="70"/>
      <c r="BZ471" s="70"/>
      <c r="CA471" s="70"/>
    </row>
    <row r="472" spans="2:79" s="67" customFormat="1">
      <c r="B472" s="85"/>
      <c r="C472" s="86"/>
      <c r="D472" s="83"/>
      <c r="E472" s="84"/>
      <c r="F472" s="70"/>
      <c r="G472" s="70"/>
      <c r="H472" s="70"/>
      <c r="I472" s="70"/>
      <c r="J472" s="70"/>
      <c r="K472" s="70"/>
      <c r="L472" s="70"/>
      <c r="M472" s="70"/>
      <c r="N472" s="70"/>
      <c r="O472" s="70"/>
      <c r="P472" s="70"/>
      <c r="Q472" s="70"/>
      <c r="R472" s="70"/>
      <c r="S472" s="70"/>
      <c r="T472" s="70"/>
      <c r="U472" s="70"/>
      <c r="V472" s="70"/>
      <c r="W472" s="70"/>
      <c r="X472" s="70"/>
      <c r="Y472" s="70"/>
      <c r="Z472" s="70"/>
      <c r="AA472" s="70"/>
      <c r="AB472" s="70"/>
      <c r="AC472" s="70"/>
      <c r="AD472" s="70"/>
      <c r="AE472" s="70"/>
      <c r="AF472" s="70"/>
      <c r="AG472" s="70"/>
      <c r="AH472" s="70"/>
      <c r="AI472" s="70"/>
      <c r="AJ472" s="70"/>
      <c r="AK472" s="70"/>
      <c r="AL472" s="70"/>
      <c r="AM472" s="70"/>
      <c r="AN472" s="70"/>
      <c r="AO472" s="70"/>
      <c r="AP472" s="70"/>
      <c r="AQ472" s="70"/>
      <c r="AR472" s="70"/>
      <c r="AS472" s="70"/>
      <c r="AT472" s="70"/>
      <c r="AU472" s="70"/>
      <c r="AV472" s="70"/>
      <c r="AW472" s="70"/>
      <c r="AX472" s="70"/>
      <c r="AY472" s="70"/>
      <c r="AZ472" s="70"/>
      <c r="BA472" s="70"/>
      <c r="BB472" s="70"/>
      <c r="BC472" s="70"/>
      <c r="BD472" s="70"/>
      <c r="BE472" s="70"/>
      <c r="BF472" s="70"/>
      <c r="BG472" s="70"/>
      <c r="BH472" s="70"/>
      <c r="BI472" s="70"/>
      <c r="BJ472" s="70"/>
      <c r="BK472" s="70"/>
      <c r="BL472" s="70"/>
      <c r="BM472" s="70"/>
      <c r="BN472" s="70"/>
      <c r="BO472" s="70"/>
      <c r="BP472" s="70"/>
      <c r="BQ472" s="70"/>
      <c r="BR472" s="70"/>
      <c r="BS472" s="70"/>
      <c r="BT472" s="70"/>
      <c r="BU472" s="70"/>
      <c r="BV472" s="70"/>
      <c r="BW472" s="70"/>
      <c r="BX472" s="70"/>
      <c r="BY472" s="70"/>
      <c r="BZ472" s="70"/>
      <c r="CA472" s="70"/>
    </row>
    <row r="473" spans="2:79" s="67" customFormat="1">
      <c r="B473" s="85"/>
      <c r="C473" s="86"/>
      <c r="D473" s="83"/>
      <c r="E473" s="84"/>
      <c r="F473" s="70"/>
      <c r="G473" s="70"/>
      <c r="H473" s="70"/>
      <c r="I473" s="70"/>
      <c r="J473" s="70"/>
      <c r="K473" s="70"/>
      <c r="L473" s="70"/>
      <c r="M473" s="70"/>
      <c r="N473" s="70"/>
      <c r="O473" s="70"/>
      <c r="P473" s="70"/>
      <c r="Q473" s="70"/>
      <c r="R473" s="70"/>
      <c r="S473" s="70"/>
      <c r="T473" s="70"/>
      <c r="U473" s="70"/>
      <c r="V473" s="70"/>
      <c r="W473" s="70"/>
      <c r="X473" s="70"/>
      <c r="Y473" s="70"/>
      <c r="Z473" s="70"/>
      <c r="AA473" s="70"/>
      <c r="AB473" s="70"/>
      <c r="AC473" s="70"/>
      <c r="AD473" s="70"/>
      <c r="AE473" s="70"/>
      <c r="AF473" s="70"/>
      <c r="AG473" s="70"/>
      <c r="AH473" s="70"/>
      <c r="AI473" s="70"/>
      <c r="AJ473" s="70"/>
      <c r="AK473" s="70"/>
      <c r="AL473" s="70"/>
      <c r="AM473" s="70"/>
      <c r="AN473" s="70"/>
      <c r="AO473" s="70"/>
      <c r="AP473" s="70"/>
      <c r="AQ473" s="70"/>
      <c r="AR473" s="70"/>
      <c r="AS473" s="70"/>
      <c r="AT473" s="70"/>
      <c r="AU473" s="70"/>
      <c r="AV473" s="70"/>
      <c r="AW473" s="70"/>
      <c r="AX473" s="70"/>
      <c r="AY473" s="70"/>
      <c r="AZ473" s="70"/>
      <c r="BA473" s="70"/>
      <c r="BB473" s="70"/>
      <c r="BC473" s="70"/>
      <c r="BD473" s="70"/>
      <c r="BE473" s="70"/>
      <c r="BF473" s="70"/>
      <c r="BG473" s="70"/>
      <c r="BH473" s="70"/>
      <c r="BI473" s="70"/>
      <c r="BJ473" s="70"/>
      <c r="BK473" s="70"/>
      <c r="BL473" s="70"/>
      <c r="BM473" s="70"/>
      <c r="BN473" s="70"/>
      <c r="BO473" s="70"/>
      <c r="BP473" s="70"/>
      <c r="BQ473" s="70"/>
      <c r="BR473" s="70"/>
      <c r="BS473" s="70"/>
      <c r="BT473" s="70"/>
      <c r="BU473" s="70"/>
      <c r="BV473" s="70"/>
      <c r="BW473" s="70"/>
      <c r="BX473" s="70"/>
      <c r="BY473" s="70"/>
      <c r="BZ473" s="70"/>
      <c r="CA473" s="70"/>
    </row>
    <row r="474" spans="2:79" s="67" customFormat="1">
      <c r="B474" s="85"/>
      <c r="C474" s="86"/>
      <c r="D474" s="83"/>
      <c r="E474" s="84"/>
      <c r="F474" s="70"/>
      <c r="G474" s="70"/>
      <c r="H474" s="70"/>
      <c r="I474" s="70"/>
      <c r="J474" s="70"/>
      <c r="K474" s="70"/>
      <c r="L474" s="70"/>
      <c r="M474" s="70"/>
      <c r="N474" s="70"/>
      <c r="O474" s="70"/>
      <c r="P474" s="70"/>
      <c r="Q474" s="70"/>
      <c r="R474" s="70"/>
      <c r="S474" s="70"/>
      <c r="T474" s="70"/>
      <c r="U474" s="70"/>
      <c r="V474" s="70"/>
      <c r="W474" s="70"/>
      <c r="X474" s="70"/>
      <c r="Y474" s="70"/>
      <c r="Z474" s="70"/>
      <c r="AA474" s="70"/>
      <c r="AB474" s="70"/>
      <c r="AC474" s="70"/>
      <c r="AD474" s="70"/>
      <c r="AE474" s="70"/>
      <c r="AF474" s="70"/>
      <c r="AG474" s="70"/>
      <c r="AH474" s="70"/>
      <c r="AI474" s="70"/>
      <c r="AJ474" s="70"/>
      <c r="AK474" s="70"/>
      <c r="AL474" s="70"/>
      <c r="AM474" s="70"/>
      <c r="AN474" s="70"/>
      <c r="AO474" s="70"/>
      <c r="AP474" s="70"/>
      <c r="AQ474" s="70"/>
      <c r="AR474" s="70"/>
      <c r="AS474" s="70"/>
      <c r="AT474" s="70"/>
      <c r="AU474" s="70"/>
      <c r="AV474" s="70"/>
      <c r="AW474" s="70"/>
      <c r="AX474" s="70"/>
      <c r="AY474" s="70"/>
      <c r="AZ474" s="70"/>
      <c r="BA474" s="70"/>
      <c r="BB474" s="70"/>
      <c r="BC474" s="70"/>
      <c r="BD474" s="70"/>
      <c r="BE474" s="70"/>
      <c r="BF474" s="70"/>
      <c r="BG474" s="70"/>
      <c r="BH474" s="70"/>
      <c r="BI474" s="70"/>
      <c r="BJ474" s="70"/>
      <c r="BK474" s="70"/>
      <c r="BL474" s="70"/>
      <c r="BM474" s="70"/>
      <c r="BN474" s="70"/>
      <c r="BO474" s="70"/>
      <c r="BP474" s="70"/>
      <c r="BQ474" s="70"/>
      <c r="BR474" s="70"/>
      <c r="BS474" s="70"/>
      <c r="BT474" s="70"/>
      <c r="BU474" s="70"/>
      <c r="BV474" s="70"/>
      <c r="BW474" s="70"/>
      <c r="BX474" s="70"/>
      <c r="BY474" s="70"/>
      <c r="BZ474" s="70"/>
      <c r="CA474" s="70"/>
    </row>
    <row r="475" spans="2:79" s="67" customFormat="1">
      <c r="B475" s="85"/>
      <c r="C475" s="86"/>
      <c r="D475" s="83"/>
      <c r="E475" s="84"/>
      <c r="F475" s="70"/>
      <c r="G475" s="70"/>
      <c r="H475" s="70"/>
      <c r="I475" s="70"/>
      <c r="J475" s="70"/>
      <c r="K475" s="70"/>
      <c r="L475" s="70"/>
      <c r="M475" s="70"/>
      <c r="N475" s="70"/>
      <c r="O475" s="70"/>
      <c r="P475" s="70"/>
      <c r="Q475" s="70"/>
      <c r="R475" s="70"/>
      <c r="S475" s="70"/>
      <c r="T475" s="70"/>
      <c r="U475" s="70"/>
      <c r="V475" s="70"/>
      <c r="W475" s="70"/>
      <c r="X475" s="70"/>
      <c r="Y475" s="70"/>
      <c r="Z475" s="70"/>
      <c r="AA475" s="70"/>
      <c r="AB475" s="70"/>
      <c r="AC475" s="70"/>
      <c r="AD475" s="70"/>
      <c r="AE475" s="70"/>
      <c r="AF475" s="70"/>
      <c r="AG475" s="70"/>
      <c r="AH475" s="70"/>
      <c r="AI475" s="70"/>
      <c r="AJ475" s="70"/>
      <c r="AK475" s="70"/>
      <c r="AL475" s="70"/>
      <c r="AM475" s="70"/>
      <c r="AN475" s="70"/>
      <c r="AO475" s="70"/>
      <c r="AP475" s="70"/>
      <c r="AQ475" s="70"/>
      <c r="AR475" s="70"/>
      <c r="AS475" s="70"/>
      <c r="AT475" s="70"/>
      <c r="AU475" s="70"/>
      <c r="AV475" s="70"/>
      <c r="AW475" s="70"/>
      <c r="AX475" s="70"/>
      <c r="AY475" s="70"/>
      <c r="AZ475" s="70"/>
      <c r="BA475" s="70"/>
      <c r="BB475" s="70"/>
      <c r="BC475" s="70"/>
      <c r="BD475" s="70"/>
      <c r="BE475" s="70"/>
      <c r="BF475" s="70"/>
      <c r="BG475" s="70"/>
      <c r="BH475" s="70"/>
      <c r="BI475" s="70"/>
      <c r="BJ475" s="70"/>
      <c r="BK475" s="70"/>
      <c r="BL475" s="70"/>
      <c r="BM475" s="70"/>
      <c r="BN475" s="70"/>
      <c r="BO475" s="70"/>
      <c r="BP475" s="70"/>
      <c r="BQ475" s="70"/>
      <c r="BR475" s="70"/>
      <c r="BS475" s="70"/>
      <c r="BT475" s="70"/>
      <c r="BU475" s="70"/>
      <c r="BV475" s="70"/>
      <c r="BW475" s="70"/>
      <c r="BX475" s="70"/>
      <c r="BY475" s="70"/>
      <c r="BZ475" s="70"/>
      <c r="CA475" s="70"/>
    </row>
    <row r="476" spans="2:79" s="67" customFormat="1">
      <c r="B476" s="85"/>
      <c r="C476" s="86"/>
      <c r="D476" s="83"/>
      <c r="E476" s="84"/>
      <c r="F476" s="70"/>
      <c r="G476" s="70"/>
      <c r="H476" s="70"/>
      <c r="I476" s="70"/>
      <c r="J476" s="70"/>
      <c r="K476" s="70"/>
      <c r="L476" s="70"/>
      <c r="M476" s="70"/>
      <c r="N476" s="70"/>
      <c r="O476" s="70"/>
      <c r="P476" s="70"/>
      <c r="Q476" s="70"/>
      <c r="R476" s="70"/>
      <c r="S476" s="70"/>
      <c r="T476" s="70"/>
      <c r="U476" s="70"/>
      <c r="V476" s="70"/>
      <c r="W476" s="70"/>
      <c r="X476" s="70"/>
      <c r="Y476" s="70"/>
      <c r="Z476" s="70"/>
      <c r="AA476" s="70"/>
      <c r="AB476" s="70"/>
      <c r="AC476" s="70"/>
      <c r="AD476" s="70"/>
      <c r="AE476" s="70"/>
      <c r="AF476" s="70"/>
      <c r="AG476" s="70"/>
      <c r="AH476" s="70"/>
      <c r="AI476" s="70"/>
      <c r="AJ476" s="70"/>
      <c r="AK476" s="70"/>
      <c r="AL476" s="70"/>
      <c r="AM476" s="70"/>
      <c r="AN476" s="70"/>
      <c r="AO476" s="70"/>
      <c r="AP476" s="70"/>
      <c r="AQ476" s="70"/>
      <c r="AR476" s="70"/>
      <c r="AS476" s="70"/>
      <c r="AT476" s="70"/>
      <c r="AU476" s="70"/>
      <c r="AV476" s="70"/>
      <c r="AW476" s="70"/>
      <c r="AX476" s="70"/>
      <c r="AY476" s="70"/>
      <c r="AZ476" s="70"/>
      <c r="BA476" s="70"/>
      <c r="BB476" s="70"/>
      <c r="BC476" s="70"/>
      <c r="BD476" s="70"/>
      <c r="BE476" s="70"/>
      <c r="BF476" s="70"/>
      <c r="BG476" s="70"/>
      <c r="BH476" s="70"/>
      <c r="BI476" s="70"/>
      <c r="BJ476" s="70"/>
      <c r="BK476" s="70"/>
      <c r="BL476" s="70"/>
      <c r="BM476" s="70"/>
      <c r="BN476" s="70"/>
      <c r="BO476" s="70"/>
      <c r="BP476" s="70"/>
      <c r="BQ476" s="70"/>
      <c r="BR476" s="70"/>
      <c r="BS476" s="70"/>
      <c r="BT476" s="70"/>
      <c r="BU476" s="70"/>
      <c r="BV476" s="70"/>
      <c r="BW476" s="70"/>
      <c r="BX476" s="70"/>
      <c r="BY476" s="70"/>
      <c r="BZ476" s="70"/>
      <c r="CA476" s="70"/>
    </row>
    <row r="477" spans="2:79" s="67" customFormat="1">
      <c r="B477" s="85"/>
      <c r="C477" s="86"/>
      <c r="D477" s="83"/>
      <c r="E477" s="84"/>
      <c r="F477" s="70"/>
      <c r="G477" s="70"/>
      <c r="H477" s="70"/>
      <c r="I477" s="70"/>
      <c r="J477" s="70"/>
      <c r="K477" s="70"/>
      <c r="L477" s="70"/>
      <c r="M477" s="70"/>
      <c r="N477" s="70"/>
      <c r="O477" s="70"/>
      <c r="P477" s="70"/>
      <c r="Q477" s="70"/>
      <c r="R477" s="70"/>
      <c r="S477" s="70"/>
      <c r="T477" s="70"/>
      <c r="U477" s="70"/>
      <c r="V477" s="70"/>
      <c r="W477" s="70"/>
      <c r="X477" s="70"/>
      <c r="Y477" s="70"/>
      <c r="Z477" s="70"/>
      <c r="AA477" s="70"/>
      <c r="AB477" s="70"/>
      <c r="AC477" s="70"/>
      <c r="AD477" s="70"/>
      <c r="AE477" s="70"/>
      <c r="AF477" s="70"/>
      <c r="AG477" s="70"/>
      <c r="AH477" s="70"/>
      <c r="AI477" s="70"/>
      <c r="AJ477" s="70"/>
      <c r="AK477" s="70"/>
      <c r="AL477" s="70"/>
      <c r="AM477" s="70"/>
      <c r="AN477" s="70"/>
      <c r="AO477" s="70"/>
      <c r="AP477" s="70"/>
      <c r="AQ477" s="70"/>
      <c r="AR477" s="70"/>
      <c r="AS477" s="70"/>
      <c r="AT477" s="70"/>
      <c r="AU477" s="70"/>
      <c r="AV477" s="70"/>
      <c r="AW477" s="70"/>
      <c r="AX477" s="70"/>
      <c r="AY477" s="70"/>
      <c r="AZ477" s="70"/>
      <c r="BA477" s="70"/>
      <c r="BB477" s="70"/>
      <c r="BC477" s="70"/>
      <c r="BD477" s="70"/>
      <c r="BE477" s="70"/>
      <c r="BF477" s="70"/>
      <c r="BG477" s="70"/>
      <c r="BH477" s="70"/>
      <c r="BI477" s="70"/>
      <c r="BJ477" s="70"/>
      <c r="BK477" s="70"/>
      <c r="BL477" s="70"/>
      <c r="BM477" s="70"/>
      <c r="BN477" s="70"/>
      <c r="BO477" s="70"/>
      <c r="BP477" s="70"/>
      <c r="BQ477" s="70"/>
      <c r="BR477" s="70"/>
      <c r="BS477" s="70"/>
      <c r="BT477" s="70"/>
      <c r="BU477" s="70"/>
      <c r="BV477" s="70"/>
      <c r="BW477" s="70"/>
      <c r="BX477" s="70"/>
      <c r="BY477" s="70"/>
      <c r="BZ477" s="70"/>
      <c r="CA477" s="70"/>
    </row>
    <row r="478" spans="2:79" s="67" customFormat="1">
      <c r="B478" s="85"/>
      <c r="C478" s="86"/>
      <c r="D478" s="83"/>
      <c r="E478" s="84"/>
      <c r="F478" s="70"/>
      <c r="G478" s="70"/>
      <c r="H478" s="70"/>
      <c r="I478" s="70"/>
      <c r="J478" s="70"/>
      <c r="K478" s="70"/>
      <c r="L478" s="70"/>
      <c r="M478" s="70"/>
      <c r="N478" s="70"/>
      <c r="O478" s="70"/>
      <c r="P478" s="70"/>
      <c r="Q478" s="70"/>
      <c r="R478" s="70"/>
      <c r="S478" s="70"/>
      <c r="T478" s="70"/>
      <c r="U478" s="70"/>
      <c r="V478" s="70"/>
      <c r="W478" s="70"/>
      <c r="X478" s="70"/>
      <c r="Y478" s="70"/>
      <c r="Z478" s="70"/>
      <c r="AA478" s="70"/>
      <c r="AB478" s="70"/>
      <c r="AC478" s="70"/>
      <c r="AD478" s="70"/>
      <c r="AE478" s="70"/>
      <c r="AF478" s="70"/>
      <c r="AG478" s="70"/>
      <c r="AH478" s="70"/>
      <c r="AI478" s="70"/>
      <c r="AJ478" s="70"/>
      <c r="AK478" s="70"/>
      <c r="AL478" s="70"/>
      <c r="AM478" s="70"/>
      <c r="AN478" s="70"/>
      <c r="AO478" s="70"/>
      <c r="AP478" s="70"/>
      <c r="AQ478" s="70"/>
      <c r="AR478" s="70"/>
      <c r="AS478" s="70"/>
      <c r="AT478" s="70"/>
      <c r="AU478" s="70"/>
      <c r="AV478" s="70"/>
      <c r="AW478" s="70"/>
      <c r="AX478" s="70"/>
      <c r="AY478" s="70"/>
      <c r="AZ478" s="70"/>
      <c r="BA478" s="70"/>
      <c r="BB478" s="70"/>
      <c r="BC478" s="70"/>
      <c r="BD478" s="70"/>
      <c r="BE478" s="70"/>
      <c r="BF478" s="70"/>
      <c r="BG478" s="70"/>
      <c r="BH478" s="70"/>
      <c r="BI478" s="70"/>
      <c r="BJ478" s="70"/>
      <c r="BK478" s="70"/>
      <c r="BL478" s="70"/>
      <c r="BM478" s="70"/>
      <c r="BN478" s="70"/>
      <c r="BO478" s="70"/>
      <c r="BP478" s="70"/>
      <c r="BQ478" s="70"/>
      <c r="BR478" s="70"/>
      <c r="BS478" s="70"/>
      <c r="BT478" s="70"/>
      <c r="BU478" s="70"/>
      <c r="BV478" s="70"/>
      <c r="BW478" s="70"/>
      <c r="BX478" s="70"/>
      <c r="BY478" s="70"/>
      <c r="BZ478" s="70"/>
      <c r="CA478" s="70"/>
    </row>
    <row r="479" spans="2:79" s="67" customFormat="1">
      <c r="B479" s="85"/>
      <c r="C479" s="86"/>
      <c r="D479" s="83"/>
      <c r="E479" s="84"/>
      <c r="F479" s="70"/>
      <c r="G479" s="70"/>
      <c r="H479" s="70"/>
      <c r="I479" s="70"/>
      <c r="J479" s="70"/>
      <c r="K479" s="70"/>
      <c r="L479" s="70"/>
      <c r="M479" s="70"/>
      <c r="N479" s="70"/>
      <c r="O479" s="70"/>
      <c r="P479" s="70"/>
      <c r="Q479" s="70"/>
      <c r="R479" s="70"/>
      <c r="S479" s="70"/>
      <c r="T479" s="70"/>
      <c r="U479" s="70"/>
      <c r="V479" s="70"/>
      <c r="W479" s="70"/>
      <c r="X479" s="70"/>
      <c r="Y479" s="70"/>
      <c r="Z479" s="70"/>
      <c r="AA479" s="70"/>
      <c r="AB479" s="70"/>
      <c r="AC479" s="70"/>
      <c r="AD479" s="70"/>
      <c r="AE479" s="70"/>
      <c r="AF479" s="70"/>
      <c r="AG479" s="70"/>
      <c r="AH479" s="70"/>
      <c r="AI479" s="70"/>
      <c r="AJ479" s="70"/>
      <c r="AK479" s="70"/>
      <c r="AL479" s="70"/>
      <c r="AM479" s="70"/>
      <c r="AN479" s="70"/>
      <c r="AO479" s="70"/>
      <c r="AP479" s="70"/>
      <c r="AQ479" s="70"/>
      <c r="AR479" s="70"/>
      <c r="AS479" s="70"/>
      <c r="AT479" s="70"/>
      <c r="AU479" s="70"/>
      <c r="AV479" s="70"/>
      <c r="AW479" s="70"/>
      <c r="AX479" s="70"/>
      <c r="AY479" s="70"/>
      <c r="AZ479" s="70"/>
      <c r="BA479" s="70"/>
      <c r="BB479" s="70"/>
      <c r="BC479" s="70"/>
      <c r="BD479" s="70"/>
      <c r="BE479" s="70"/>
      <c r="BF479" s="70"/>
      <c r="BG479" s="70"/>
      <c r="BH479" s="70"/>
      <c r="BI479" s="70"/>
      <c r="BJ479" s="70"/>
      <c r="BK479" s="70"/>
      <c r="BL479" s="70"/>
      <c r="BM479" s="70"/>
      <c r="BN479" s="70"/>
      <c r="BO479" s="70"/>
      <c r="BP479" s="70"/>
      <c r="BQ479" s="70"/>
      <c r="BR479" s="70"/>
      <c r="BS479" s="70"/>
      <c r="BT479" s="70"/>
      <c r="BU479" s="70"/>
      <c r="BV479" s="70"/>
      <c r="BW479" s="70"/>
      <c r="BX479" s="70"/>
      <c r="BY479" s="70"/>
      <c r="BZ479" s="70"/>
      <c r="CA479" s="70"/>
    </row>
    <row r="480" spans="2:79" s="67" customFormat="1">
      <c r="B480" s="85"/>
      <c r="C480" s="86"/>
      <c r="D480" s="83"/>
      <c r="E480" s="84"/>
      <c r="F480" s="70"/>
      <c r="G480" s="70"/>
      <c r="H480" s="70"/>
      <c r="I480" s="70"/>
      <c r="J480" s="70"/>
      <c r="K480" s="70"/>
      <c r="L480" s="70"/>
      <c r="M480" s="70"/>
      <c r="N480" s="70"/>
      <c r="O480" s="70"/>
      <c r="P480" s="70"/>
      <c r="Q480" s="70"/>
      <c r="R480" s="70"/>
      <c r="S480" s="70"/>
      <c r="T480" s="70"/>
      <c r="U480" s="70"/>
      <c r="V480" s="70"/>
      <c r="W480" s="70"/>
      <c r="X480" s="70"/>
      <c r="Y480" s="70"/>
      <c r="Z480" s="70"/>
      <c r="AA480" s="70"/>
      <c r="AB480" s="70"/>
      <c r="AC480" s="70"/>
      <c r="AD480" s="70"/>
      <c r="AE480" s="70"/>
      <c r="AF480" s="70"/>
      <c r="AG480" s="70"/>
      <c r="AH480" s="70"/>
      <c r="AI480" s="70"/>
      <c r="AJ480" s="70"/>
      <c r="AK480" s="70"/>
      <c r="AL480" s="70"/>
      <c r="AM480" s="70"/>
      <c r="AN480" s="70"/>
      <c r="AO480" s="70"/>
      <c r="AP480" s="70"/>
      <c r="AQ480" s="70"/>
      <c r="AR480" s="70"/>
      <c r="AS480" s="70"/>
      <c r="AT480" s="70"/>
      <c r="AU480" s="70"/>
      <c r="AV480" s="70"/>
      <c r="AW480" s="70"/>
      <c r="AX480" s="70"/>
      <c r="AY480" s="70"/>
      <c r="AZ480" s="70"/>
      <c r="BA480" s="70"/>
      <c r="BB480" s="70"/>
      <c r="BC480" s="70"/>
      <c r="BD480" s="70"/>
      <c r="BE480" s="70"/>
      <c r="BF480" s="70"/>
      <c r="BG480" s="70"/>
      <c r="BH480" s="70"/>
      <c r="BI480" s="70"/>
      <c r="BJ480" s="70"/>
      <c r="BK480" s="70"/>
      <c r="BL480" s="70"/>
      <c r="BM480" s="70"/>
      <c r="BN480" s="70"/>
      <c r="BO480" s="70"/>
      <c r="BP480" s="70"/>
      <c r="BQ480" s="70"/>
      <c r="BR480" s="70"/>
      <c r="BS480" s="70"/>
      <c r="BT480" s="70"/>
      <c r="BU480" s="70"/>
      <c r="BV480" s="70"/>
      <c r="BW480" s="70"/>
      <c r="BX480" s="70"/>
      <c r="BY480" s="70"/>
      <c r="BZ480" s="70"/>
      <c r="CA480" s="70"/>
    </row>
    <row r="481" spans="2:79" s="67" customFormat="1">
      <c r="B481" s="85"/>
      <c r="C481" s="86"/>
      <c r="D481" s="83"/>
      <c r="E481" s="84"/>
      <c r="F481" s="70"/>
      <c r="G481" s="70"/>
      <c r="H481" s="70"/>
      <c r="I481" s="70"/>
      <c r="J481" s="70"/>
      <c r="K481" s="70"/>
      <c r="L481" s="70"/>
      <c r="M481" s="70"/>
      <c r="N481" s="70"/>
      <c r="O481" s="70"/>
      <c r="P481" s="70"/>
      <c r="Q481" s="70"/>
      <c r="R481" s="70"/>
      <c r="S481" s="70"/>
      <c r="T481" s="70"/>
      <c r="U481" s="70"/>
      <c r="V481" s="70"/>
      <c r="W481" s="70"/>
      <c r="X481" s="70"/>
      <c r="Y481" s="70"/>
      <c r="Z481" s="70"/>
      <c r="AA481" s="70"/>
      <c r="AB481" s="70"/>
      <c r="AC481" s="70"/>
      <c r="AD481" s="70"/>
      <c r="AE481" s="70"/>
      <c r="AF481" s="70"/>
      <c r="AG481" s="70"/>
      <c r="AH481" s="70"/>
      <c r="AI481" s="70"/>
      <c r="AJ481" s="70"/>
      <c r="AK481" s="70"/>
      <c r="AL481" s="70"/>
      <c r="AM481" s="70"/>
      <c r="AN481" s="70"/>
      <c r="AO481" s="70"/>
      <c r="AP481" s="70"/>
      <c r="AQ481" s="70"/>
      <c r="AR481" s="70"/>
      <c r="AS481" s="70"/>
      <c r="AT481" s="70"/>
      <c r="AU481" s="70"/>
      <c r="AV481" s="70"/>
      <c r="AW481" s="70"/>
      <c r="AX481" s="70"/>
      <c r="AY481" s="70"/>
      <c r="AZ481" s="70"/>
      <c r="BA481" s="70"/>
      <c r="BB481" s="70"/>
      <c r="BC481" s="70"/>
      <c r="BD481" s="70"/>
      <c r="BE481" s="70"/>
      <c r="BF481" s="70"/>
      <c r="BG481" s="70"/>
      <c r="BH481" s="70"/>
      <c r="BI481" s="70"/>
      <c r="BJ481" s="70"/>
      <c r="BK481" s="70"/>
      <c r="BL481" s="70"/>
      <c r="BM481" s="70"/>
      <c r="BN481" s="70"/>
      <c r="BO481" s="70"/>
      <c r="BP481" s="70"/>
      <c r="BQ481" s="70"/>
      <c r="BR481" s="70"/>
      <c r="BS481" s="70"/>
      <c r="BT481" s="70"/>
      <c r="BU481" s="70"/>
      <c r="BV481" s="70"/>
      <c r="BW481" s="70"/>
      <c r="BX481" s="70"/>
      <c r="BY481" s="70"/>
      <c r="BZ481" s="70"/>
      <c r="CA481" s="70"/>
    </row>
    <row r="482" spans="2:79"/>
    <row r="483" spans="2:79"/>
    <row r="484" spans="2:79"/>
    <row r="485" spans="2:79"/>
    <row r="486" spans="2:79"/>
    <row r="487" spans="2:79"/>
    <row r="488" spans="2:79"/>
    <row r="489" spans="2:79"/>
    <row r="490" spans="2:79"/>
    <row r="491" spans="2:79"/>
    <row r="492" spans="2:79"/>
    <row r="493" spans="2:79"/>
    <row r="494" spans="2:79"/>
    <row r="495" spans="2:79"/>
    <row r="496" spans="2:79"/>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sheetData>
  <conditionalFormatting sqref="U3:CA3">
    <cfRule type="cellIs" dxfId="11" priority="4" operator="equal">
      <formula>"Post-Fcst"</formula>
    </cfRule>
    <cfRule type="cellIs" dxfId="10" priority="5" operator="equal">
      <formula>"Forecast"</formula>
    </cfRule>
    <cfRule type="cellIs" dxfId="9" priority="6" operator="equal">
      <formula>"Pre Fcst"</formula>
    </cfRule>
  </conditionalFormatting>
  <conditionalFormatting sqref="J3:T3">
    <cfRule type="cellIs" dxfId="8" priority="1" operator="equal">
      <formula>"Post-Fcst"</formula>
    </cfRule>
    <cfRule type="cellIs" dxfId="7" priority="2" operator="equal">
      <formula>"Forecast"</formula>
    </cfRule>
    <cfRule type="cellIs" dxfId="6" priority="3" operator="equal">
      <formula>"Pre Fcst"</formula>
    </cfRule>
  </conditionalFormatting>
  <pageMargins left="0.70866141732283472" right="0.70866141732283472" top="0.74803149606299213" bottom="0.74803149606299213" header="0.31496062992125984" footer="0.31496062992125984"/>
  <pageSetup paperSize="9" scale="61"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6BEE3-0B3D-449F-ABA0-49D6460172B7}">
  <sheetPr>
    <tabColor rgb="FFB97BB4"/>
    <pageSetUpPr fitToPage="1"/>
  </sheetPr>
  <dimension ref="A1:I24"/>
  <sheetViews>
    <sheetView zoomScaleNormal="100" workbookViewId="0"/>
  </sheetViews>
  <sheetFormatPr defaultColWidth="0" defaultRowHeight="12.75" customHeight="1" zeroHeight="1"/>
  <cols>
    <col min="1" max="1" width="13" style="74" customWidth="1"/>
    <col min="2" max="2" width="9.625" style="74" customWidth="1"/>
    <col min="3" max="3" width="18" style="74" customWidth="1"/>
    <col min="4" max="4" width="33.25" style="74" bestFit="1" customWidth="1"/>
    <col min="5" max="5" width="10.625" style="74" customWidth="1"/>
    <col min="6" max="6" width="10" style="74" customWidth="1"/>
    <col min="7" max="9" width="0" style="74" hidden="1" customWidth="1"/>
    <col min="10" max="16384" width="9.625" style="74" hidden="1"/>
  </cols>
  <sheetData>
    <row r="1" spans="1:8" s="73" customFormat="1" ht="28.5">
      <c r="A1" s="72" t="e">
        <f ca="1" xml:space="preserve"> RIGHT(CELL("filename", $A$1), LEN(CELL("filename", $A$1)) - SEARCH("]", CELL("filename", $A$1)))</f>
        <v>#VALUE!</v>
      </c>
      <c r="B1" s="72"/>
      <c r="C1" s="72"/>
      <c r="D1" s="72"/>
      <c r="E1" s="72"/>
      <c r="F1" s="54"/>
      <c r="H1" s="455"/>
    </row>
    <row r="2" spans="1:8"/>
    <row r="3" spans="1:8" ht="25.5">
      <c r="A3" s="75" t="s">
        <v>533</v>
      </c>
      <c r="B3" s="75" t="s">
        <v>191</v>
      </c>
      <c r="C3" s="75" t="s">
        <v>527</v>
      </c>
      <c r="D3" s="75" t="s">
        <v>1429</v>
      </c>
      <c r="E3" s="75" t="s">
        <v>1430</v>
      </c>
      <c r="F3" s="75" t="s">
        <v>1431</v>
      </c>
    </row>
    <row r="4" spans="1:8">
      <c r="A4" s="76"/>
      <c r="B4" s="76"/>
      <c r="C4" s="76"/>
      <c r="D4" s="76"/>
      <c r="E4" s="76"/>
      <c r="F4" s="76"/>
    </row>
    <row r="5" spans="1:8">
      <c r="A5" s="264">
        <v>2020</v>
      </c>
      <c r="B5" s="392" t="s">
        <v>1432</v>
      </c>
      <c r="C5" s="76" t="s">
        <v>1433</v>
      </c>
      <c r="D5" s="389" t="s">
        <v>1434</v>
      </c>
      <c r="E5" s="76" t="b">
        <v>1</v>
      </c>
      <c r="F5" s="76" t="s">
        <v>1435</v>
      </c>
    </row>
    <row r="6" spans="1:8">
      <c r="A6" s="264">
        <v>2021</v>
      </c>
      <c r="B6" s="76" t="s">
        <v>1436</v>
      </c>
      <c r="C6" s="76" t="s">
        <v>1437</v>
      </c>
      <c r="D6" s="389" t="s">
        <v>492</v>
      </c>
      <c r="E6" s="76" t="b">
        <v>0</v>
      </c>
      <c r="F6" s="76" t="s">
        <v>1438</v>
      </c>
    </row>
    <row r="7" spans="1:8">
      <c r="A7" s="264">
        <v>2022</v>
      </c>
      <c r="B7" s="76" t="s">
        <v>1439</v>
      </c>
      <c r="C7" s="76" t="s">
        <v>1440</v>
      </c>
      <c r="D7" s="389" t="s">
        <v>1441</v>
      </c>
      <c r="E7" s="77"/>
      <c r="F7" s="77"/>
    </row>
    <row r="8" spans="1:8">
      <c r="A8" s="264">
        <v>2023</v>
      </c>
      <c r="B8" s="392" t="s">
        <v>1442</v>
      </c>
      <c r="C8" s="76" t="s">
        <v>1443</v>
      </c>
      <c r="D8" s="389" t="s">
        <v>1444</v>
      </c>
      <c r="E8" s="78"/>
      <c r="F8" s="78"/>
    </row>
    <row r="9" spans="1:8">
      <c r="A9" s="264">
        <v>2024</v>
      </c>
      <c r="B9" s="76" t="s">
        <v>1445</v>
      </c>
      <c r="C9" s="76" t="s">
        <v>1446</v>
      </c>
      <c r="D9" s="389" t="s">
        <v>1447</v>
      </c>
      <c r="E9" s="78"/>
      <c r="F9" s="78"/>
    </row>
    <row r="10" spans="1:8">
      <c r="A10" s="264">
        <v>2025</v>
      </c>
      <c r="B10" s="76" t="s">
        <v>1448</v>
      </c>
      <c r="C10" s="76" t="s">
        <v>1449</v>
      </c>
      <c r="D10" s="389" t="s">
        <v>1450</v>
      </c>
      <c r="E10" s="78"/>
      <c r="F10" s="78"/>
    </row>
    <row r="11" spans="1:8">
      <c r="A11" s="77"/>
      <c r="B11" s="76" t="s">
        <v>1451</v>
      </c>
      <c r="C11" s="76" t="s">
        <v>1452</v>
      </c>
      <c r="D11" s="78"/>
      <c r="E11" s="78"/>
      <c r="F11" s="78"/>
    </row>
    <row r="12" spans="1:8">
      <c r="A12" s="78"/>
      <c r="B12" s="76" t="s">
        <v>1453</v>
      </c>
      <c r="C12" s="76" t="s">
        <v>1454</v>
      </c>
      <c r="D12" s="78"/>
      <c r="E12" s="78"/>
      <c r="F12" s="78"/>
    </row>
    <row r="13" spans="1:8">
      <c r="A13" s="78"/>
      <c r="B13" s="76" t="s">
        <v>1455</v>
      </c>
      <c r="C13" s="76" t="s">
        <v>1456</v>
      </c>
      <c r="D13" s="78"/>
      <c r="E13" s="78"/>
      <c r="F13" s="78"/>
    </row>
    <row r="14" spans="1:8">
      <c r="A14" s="78"/>
      <c r="B14" s="76" t="s">
        <v>202</v>
      </c>
      <c r="C14" s="76" t="s">
        <v>1456</v>
      </c>
      <c r="D14" s="78"/>
      <c r="E14" s="78"/>
      <c r="F14" s="78"/>
    </row>
    <row r="15" spans="1:8">
      <c r="A15" s="78"/>
      <c r="B15" s="76" t="s">
        <v>1457</v>
      </c>
      <c r="C15" s="76" t="s">
        <v>1458</v>
      </c>
      <c r="D15" s="78"/>
      <c r="E15" s="78"/>
      <c r="F15" s="78"/>
    </row>
    <row r="16" spans="1:8">
      <c r="A16" s="78"/>
      <c r="B16" s="392" t="s">
        <v>1459</v>
      </c>
      <c r="C16" s="76" t="s">
        <v>1460</v>
      </c>
      <c r="D16" s="78"/>
      <c r="E16" s="78"/>
      <c r="F16" s="78"/>
    </row>
    <row r="17" spans="1:6">
      <c r="A17" s="78"/>
      <c r="B17" s="76" t="s">
        <v>1461</v>
      </c>
      <c r="C17" s="76" t="s">
        <v>1462</v>
      </c>
      <c r="D17" s="78"/>
      <c r="E17" s="78"/>
      <c r="F17" s="78"/>
    </row>
    <row r="18" spans="1:6">
      <c r="A18" s="78"/>
      <c r="B18" s="392" t="s">
        <v>1463</v>
      </c>
      <c r="C18" s="76" t="s">
        <v>1464</v>
      </c>
      <c r="D18" s="78"/>
      <c r="E18" s="78"/>
      <c r="F18" s="78"/>
    </row>
    <row r="19" spans="1:6">
      <c r="A19" s="78"/>
      <c r="B19" s="76" t="s">
        <v>1465</v>
      </c>
      <c r="C19" s="76" t="s">
        <v>1466</v>
      </c>
      <c r="D19" s="78"/>
      <c r="E19" s="78"/>
      <c r="F19" s="78"/>
    </row>
    <row r="20" spans="1:6">
      <c r="A20" s="78"/>
      <c r="B20" s="76" t="s">
        <v>1467</v>
      </c>
      <c r="C20" s="76" t="s">
        <v>1468</v>
      </c>
      <c r="D20" s="78"/>
      <c r="E20" s="78"/>
      <c r="F20" s="78"/>
    </row>
    <row r="21" spans="1:6">
      <c r="A21" s="78"/>
      <c r="B21" s="76" t="s">
        <v>1469</v>
      </c>
      <c r="C21" s="76" t="s">
        <v>1470</v>
      </c>
      <c r="D21" s="78"/>
      <c r="E21" s="78"/>
      <c r="F21" s="78"/>
    </row>
    <row r="22" spans="1:6">
      <c r="A22" s="78"/>
      <c r="B22" s="76" t="s">
        <v>1471</v>
      </c>
      <c r="C22" s="76" t="s">
        <v>1472</v>
      </c>
      <c r="D22" s="78"/>
      <c r="E22" s="78"/>
      <c r="F22" s="78"/>
    </row>
    <row r="23" spans="1:6">
      <c r="B23" s="393" t="s">
        <v>1473</v>
      </c>
    </row>
    <row r="24" spans="1:6" s="51" customFormat="1">
      <c r="A24" s="51" t="s">
        <v>88</v>
      </c>
    </row>
  </sheetData>
  <pageMargins left="0.70866141732283472" right="0.70866141732283472" top="0.74803149606299213" bottom="0.74803149606299213" header="0.31496062992125984" footer="0.31496062992125984"/>
  <pageSetup paperSize="9" scale="85"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ADBF7-E9C2-4357-8CB7-A0C05300BFA5}">
  <sheetPr>
    <tabColor rgb="FFFFB81D"/>
    <outlinePr summaryBelow="0" summaryRight="0"/>
    <pageSetUpPr fitToPage="1"/>
  </sheetPr>
  <dimension ref="A1:CA1596"/>
  <sheetViews>
    <sheetView showGridLines="0" zoomScaleNormal="100" workbookViewId="0">
      <pane ySplit="5" topLeftCell="A6" activePane="bottomLeft" state="frozen"/>
      <selection pane="bottomLeft"/>
    </sheetView>
  </sheetViews>
  <sheetFormatPr defaultColWidth="0" defaultRowHeight="12.75" zeroHeight="1" outlineLevelRow="2"/>
  <cols>
    <col min="1" max="1" width="1.625" style="67" customWidth="1"/>
    <col min="2" max="2" width="1.625" style="85" customWidth="1"/>
    <col min="3" max="3" width="1.625" style="86" customWidth="1"/>
    <col min="4" max="4" width="1.625" style="250" customWidth="1"/>
    <col min="5" max="5" width="80.625" style="84"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2" t="e">
        <f ca="1" xml:space="preserve"> RIGHT(CELL("filename", $A$1), LEN(CELL("filename", $A$1)) - SEARCH("]", CELL("filename", $A$1)))</f>
        <v>#VALUE!</v>
      </c>
      <c r="B1" s="55"/>
      <c r="C1" s="89"/>
      <c r="D1" s="251"/>
      <c r="E1" s="90"/>
      <c r="F1" s="55"/>
      <c r="G1" s="55"/>
      <c r="H1" s="457" t="str">
        <f>Inp!$F$10</f>
        <v>United Utilities</v>
      </c>
      <c r="I1" s="55"/>
      <c r="J1" s="55"/>
      <c r="K1" s="55"/>
      <c r="L1" s="55"/>
      <c r="M1" s="55"/>
      <c r="N1" s="55"/>
      <c r="O1" s="55"/>
      <c r="P1" s="55"/>
      <c r="Q1" s="55"/>
      <c r="R1" s="55"/>
      <c r="S1" s="55"/>
      <c r="T1" s="55"/>
    </row>
    <row r="2" spans="1:79" s="62" customFormat="1">
      <c r="A2" s="57"/>
      <c r="B2" s="58"/>
      <c r="C2" s="59"/>
      <c r="D2" s="252"/>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252"/>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252"/>
      <c r="E4" s="29" t="str">
        <f>Time!E$86</f>
        <v>Financial Year Ending</v>
      </c>
      <c r="F4" s="29"/>
      <c r="G4" s="29"/>
      <c r="H4" s="20"/>
      <c r="I4" s="20"/>
      <c r="J4" s="303">
        <f>Time!J$86</f>
        <v>2018</v>
      </c>
      <c r="K4" s="21">
        <f>Time!K$86</f>
        <v>2019</v>
      </c>
      <c r="L4" s="21">
        <f>Time!L$86</f>
        <v>2020</v>
      </c>
      <c r="M4" s="21">
        <f>Time!M$86</f>
        <v>2021</v>
      </c>
      <c r="N4" s="21">
        <f>Time!N$86</f>
        <v>2022</v>
      </c>
      <c r="O4" s="21">
        <f>Time!O$86</f>
        <v>2023</v>
      </c>
      <c r="P4" s="21">
        <f>Time!P$86</f>
        <v>2024</v>
      </c>
      <c r="Q4" s="21">
        <f>Time!Q$86</f>
        <v>2025</v>
      </c>
    </row>
    <row r="5" spans="1:79" s="66" customFormat="1">
      <c r="A5" s="63"/>
      <c r="B5" s="58"/>
      <c r="C5" s="59"/>
      <c r="D5" s="252"/>
      <c r="E5" s="29" t="str">
        <f>Time!E$10</f>
        <v>Model column counter</v>
      </c>
      <c r="F5" s="63" t="s">
        <v>522</v>
      </c>
      <c r="G5" s="63" t="s">
        <v>193</v>
      </c>
      <c r="H5" s="26" t="s">
        <v>523</v>
      </c>
      <c r="I5" s="26"/>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192" customFormat="1">
      <c r="A6" s="188"/>
      <c r="B6" s="304"/>
      <c r="C6" s="190"/>
      <c r="D6" s="239"/>
      <c r="E6" s="382"/>
      <c r="J6" s="383"/>
      <c r="K6" s="383"/>
      <c r="L6" s="383"/>
      <c r="M6" s="383"/>
      <c r="N6" s="383"/>
      <c r="O6" s="383"/>
      <c r="P6" s="383"/>
      <c r="Q6" s="383"/>
    </row>
    <row r="7" spans="1:79" s="33" customFormat="1" collapsed="1">
      <c r="A7" s="33" t="s">
        <v>936</v>
      </c>
      <c r="D7" s="253"/>
    </row>
    <row r="8" spans="1:79" s="259" customFormat="1" hidden="1" outlineLevel="1">
      <c r="A8" s="256"/>
      <c r="B8" s="257"/>
      <c r="C8" s="258"/>
      <c r="D8" s="255"/>
      <c r="E8" s="196"/>
      <c r="F8" s="196"/>
      <c r="G8" s="196"/>
      <c r="H8" s="196"/>
      <c r="I8" s="196"/>
      <c r="J8" s="196"/>
      <c r="K8" s="196"/>
      <c r="L8" s="196"/>
      <c r="M8" s="196"/>
      <c r="N8" s="196"/>
      <c r="O8" s="196"/>
      <c r="P8" s="196"/>
      <c r="Q8" s="196"/>
    </row>
    <row r="9" spans="1:79" s="292" customFormat="1" hidden="1" outlineLevel="1">
      <c r="A9" s="287"/>
      <c r="B9" s="288"/>
      <c r="C9" s="289"/>
      <c r="D9" s="290"/>
      <c r="E9" s="272" t="str">
        <f xml:space="preserve"> Inp!E$17</f>
        <v>Reporting year ending March</v>
      </c>
      <c r="F9" s="321">
        <f xml:space="preserve"> Inp!F$17</f>
        <v>2022</v>
      </c>
      <c r="G9" s="321" t="str">
        <f xml:space="preserve"> Inp!G$17</f>
        <v>Year</v>
      </c>
      <c r="H9" s="181"/>
      <c r="I9" s="181"/>
      <c r="J9" s="181"/>
      <c r="K9" s="181"/>
      <c r="L9" s="181"/>
      <c r="M9" s="181"/>
      <c r="N9" s="181"/>
      <c r="O9" s="181"/>
      <c r="P9" s="181"/>
      <c r="Q9" s="181"/>
    </row>
    <row r="10" spans="1:79" s="292" customFormat="1" hidden="1" outlineLevel="1">
      <c r="A10" s="287"/>
      <c r="B10" s="288"/>
      <c r="C10" s="289"/>
      <c r="D10" s="290"/>
      <c r="E10" s="272" t="str">
        <f xml:space="preserve"> Time!E$33</f>
        <v>Last Pre Forecast Flag</v>
      </c>
      <c r="F10" s="272">
        <f xml:space="preserve"> Time!F$33</f>
        <v>0</v>
      </c>
      <c r="G10" s="272" t="str">
        <f xml:space="preserve"> Time!G$33</f>
        <v>flag</v>
      </c>
      <c r="H10" s="272">
        <f xml:space="preserve"> Time!H$33</f>
        <v>1</v>
      </c>
      <c r="I10" s="272">
        <f xml:space="preserve"> Time!I$33</f>
        <v>0</v>
      </c>
      <c r="J10" s="272">
        <f xml:space="preserve"> Time!J$33</f>
        <v>0</v>
      </c>
      <c r="K10" s="272">
        <f xml:space="preserve"> Time!K$33</f>
        <v>0</v>
      </c>
      <c r="L10" s="272">
        <f xml:space="preserve"> Time!L$33</f>
        <v>1</v>
      </c>
      <c r="M10" s="272">
        <f xml:space="preserve"> Time!M$33</f>
        <v>0</v>
      </c>
      <c r="N10" s="272">
        <f xml:space="preserve"> Time!N$33</f>
        <v>0</v>
      </c>
      <c r="O10" s="272">
        <f xml:space="preserve"> Time!O$33</f>
        <v>0</v>
      </c>
      <c r="P10" s="272">
        <f xml:space="preserve"> Time!P$33</f>
        <v>0</v>
      </c>
      <c r="Q10" s="272">
        <f xml:space="preserve"> Time!Q$33</f>
        <v>0</v>
      </c>
    </row>
    <row r="11" spans="1:79" s="292" customFormat="1" hidden="1" outlineLevel="1">
      <c r="A11" s="287"/>
      <c r="B11" s="288"/>
      <c r="C11" s="289"/>
      <c r="D11" s="290"/>
      <c r="E11" s="272" t="str">
        <f xml:space="preserve"> Time!E$45</f>
        <v>1st Forecast Period Flag</v>
      </c>
      <c r="F11" s="272">
        <f xml:space="preserve"> Time!F$45</f>
        <v>0</v>
      </c>
      <c r="G11" s="272" t="str">
        <f xml:space="preserve"> Time!G$45</f>
        <v>flag</v>
      </c>
      <c r="H11" s="272">
        <f xml:space="preserve"> Time!H$45</f>
        <v>1</v>
      </c>
      <c r="I11" s="272">
        <f xml:space="preserve"> Time!I$45</f>
        <v>0</v>
      </c>
      <c r="J11" s="272">
        <f xml:space="preserve"> Time!J$45</f>
        <v>0</v>
      </c>
      <c r="K11" s="272">
        <f xml:space="preserve"> Time!K$45</f>
        <v>0</v>
      </c>
      <c r="L11" s="272">
        <f xml:space="preserve"> Time!L$45</f>
        <v>0</v>
      </c>
      <c r="M11" s="272">
        <f xml:space="preserve"> Time!M$45</f>
        <v>1</v>
      </c>
      <c r="N11" s="272">
        <f xml:space="preserve"> Time!N$45</f>
        <v>0</v>
      </c>
      <c r="O11" s="272">
        <f xml:space="preserve"> Time!O$45</f>
        <v>0</v>
      </c>
      <c r="P11" s="272">
        <f xml:space="preserve"> Time!P$45</f>
        <v>0</v>
      </c>
      <c r="Q11" s="272">
        <f xml:space="preserve"> Time!Q$45</f>
        <v>0</v>
      </c>
    </row>
    <row r="12" spans="1:79" s="259" customFormat="1" hidden="1" outlineLevel="1">
      <c r="A12" s="256"/>
      <c r="B12" s="257"/>
      <c r="C12" s="258"/>
      <c r="D12" s="255"/>
      <c r="E12" s="272" t="str">
        <f xml:space="preserve"> Time!E$53</f>
        <v>Forecast Period Flag</v>
      </c>
      <c r="F12" s="272">
        <f xml:space="preserve"> Time!F$53</f>
        <v>0</v>
      </c>
      <c r="G12" s="272" t="str">
        <f xml:space="preserve"> Time!G$53</f>
        <v>flag</v>
      </c>
      <c r="H12" s="272">
        <f xml:space="preserve"> Time!H$53</f>
        <v>5</v>
      </c>
      <c r="I12" s="272">
        <f xml:space="preserve"> Time!I$53</f>
        <v>0</v>
      </c>
      <c r="J12" s="272">
        <f xml:space="preserve"> Time!J$53</f>
        <v>0</v>
      </c>
      <c r="K12" s="272">
        <f xml:space="preserve"> Time!K$53</f>
        <v>0</v>
      </c>
      <c r="L12" s="272">
        <f xml:space="preserve"> Time!L$53</f>
        <v>0</v>
      </c>
      <c r="M12" s="272">
        <f xml:space="preserve"> Time!M$53</f>
        <v>1</v>
      </c>
      <c r="N12" s="272">
        <f xml:space="preserve"> Time!N$53</f>
        <v>1</v>
      </c>
      <c r="O12" s="272">
        <f xml:space="preserve"> Time!O$53</f>
        <v>1</v>
      </c>
      <c r="P12" s="272">
        <f xml:space="preserve"> Time!P$53</f>
        <v>1</v>
      </c>
      <c r="Q12" s="272">
        <f xml:space="preserve"> Time!Q$53</f>
        <v>1</v>
      </c>
    </row>
    <row r="13" spans="1:79" s="259" customFormat="1" hidden="1" outlineLevel="1">
      <c r="A13" s="256"/>
      <c r="B13" s="257"/>
      <c r="C13" s="258"/>
      <c r="D13" s="255"/>
      <c r="E13" s="196" t="str">
        <f xml:space="preserve"> "Annual update active flag"</f>
        <v>Annual update active flag</v>
      </c>
      <c r="F13" s="196"/>
      <c r="G13" s="196" t="s">
        <v>937</v>
      </c>
      <c r="H13" s="196"/>
      <c r="I13" s="196"/>
      <c r="J13" s="266">
        <f t="shared" ref="J13:Q13" si="0" xml:space="preserve"> IF( J$4 &lt;= $F$9, J10 + J12, 0)</f>
        <v>0</v>
      </c>
      <c r="K13" s="266">
        <f t="shared" si="0"/>
        <v>0</v>
      </c>
      <c r="L13" s="266">
        <f t="shared" si="0"/>
        <v>1</v>
      </c>
      <c r="M13" s="266">
        <f t="shared" si="0"/>
        <v>1</v>
      </c>
      <c r="N13" s="266">
        <f t="shared" si="0"/>
        <v>1</v>
      </c>
      <c r="O13" s="266">
        <f t="shared" si="0"/>
        <v>0</v>
      </c>
      <c r="P13" s="266">
        <f t="shared" si="0"/>
        <v>0</v>
      </c>
      <c r="Q13" s="266">
        <f t="shared" si="0"/>
        <v>0</v>
      </c>
    </row>
    <row r="14" spans="1:79" s="259" customFormat="1" hidden="1" outlineLevel="1">
      <c r="A14" s="256"/>
      <c r="B14" s="257"/>
      <c r="C14" s="258"/>
      <c r="D14" s="255"/>
      <c r="E14" s="196"/>
      <c r="F14" s="196"/>
      <c r="G14" s="196"/>
      <c r="H14" s="196"/>
      <c r="I14" s="196"/>
      <c r="J14" s="196"/>
      <c r="K14" s="196"/>
      <c r="L14" s="196"/>
      <c r="M14" s="196"/>
      <c r="N14" s="196"/>
      <c r="O14" s="196"/>
      <c r="P14" s="196"/>
      <c r="Q14" s="196"/>
    </row>
    <row r="15" spans="1:79" s="259" customFormat="1" hidden="1" outlineLevel="1">
      <c r="A15" s="256"/>
      <c r="B15" s="257"/>
      <c r="C15" s="258"/>
      <c r="D15" s="255"/>
      <c r="E15" s="181" t="str">
        <f xml:space="preserve"> Index!E$199</f>
        <v>CPIH index (actual) - FYA - inflate from FYA 2017-18</v>
      </c>
      <c r="F15" s="181">
        <f xml:space="preserve"> Index!F$199</f>
        <v>0</v>
      </c>
      <c r="G15" s="181" t="str">
        <f xml:space="preserve"> Index!G$199</f>
        <v>Factor</v>
      </c>
      <c r="H15" s="181">
        <f xml:space="preserve"> Index!H$199</f>
        <v>0</v>
      </c>
      <c r="I15" s="181">
        <f xml:space="preserve"> Index!I$199</f>
        <v>0</v>
      </c>
      <c r="J15" s="263">
        <f xml:space="preserve"> Index!J$199</f>
        <v>1</v>
      </c>
      <c r="K15" s="263">
        <f xml:space="preserve"> Index!K$199</f>
        <v>1.0212697905005599</v>
      </c>
      <c r="L15" s="263">
        <f xml:space="preserve"> Index!L$199</f>
        <v>1.0386214616983847</v>
      </c>
      <c r="M15" s="263">
        <f xml:space="preserve"> Index!M$199</f>
        <v>1.0469374700143934</v>
      </c>
      <c r="N15" s="263">
        <f xml:space="preserve"> Index!N$199</f>
        <v>1.0853990084759317</v>
      </c>
      <c r="O15" s="263">
        <f xml:space="preserve"> Index!O$199</f>
        <v>0</v>
      </c>
      <c r="P15" s="263">
        <f xml:space="preserve"> Index!P$199</f>
        <v>0</v>
      </c>
      <c r="Q15" s="263">
        <f xml:space="preserve"> Index!Q$199</f>
        <v>0</v>
      </c>
    </row>
    <row r="16" spans="1:79" s="259" customFormat="1" hidden="1" outlineLevel="1">
      <c r="A16" s="256"/>
      <c r="B16" s="257"/>
      <c r="C16" s="258"/>
      <c r="D16" s="255"/>
      <c r="E16" s="181" t="str">
        <f xml:space="preserve"> Index!E$212</f>
        <v>CPIH index (actual) - FYE - inflate from FYA 2017-18</v>
      </c>
      <c r="F16" s="181">
        <f xml:space="preserve"> Index!F$212</f>
        <v>0</v>
      </c>
      <c r="G16" s="181" t="str">
        <f xml:space="preserve"> Index!G$212</f>
        <v>Factor</v>
      </c>
      <c r="H16" s="181">
        <f xml:space="preserve"> Index!H$212</f>
        <v>0</v>
      </c>
      <c r="I16" s="181">
        <f xml:space="preserve"> Index!I$212</f>
        <v>0</v>
      </c>
      <c r="J16" s="263">
        <f xml:space="preserve"> Index!J$212</f>
        <v>1.0084759315528546</v>
      </c>
      <c r="K16" s="263">
        <f xml:space="preserve"> Index!K$212</f>
        <v>1.0267071805533345</v>
      </c>
      <c r="L16" s="263">
        <f xml:space="preserve"> Index!L$212</f>
        <v>1.0420598112905806</v>
      </c>
      <c r="M16" s="263">
        <f xml:space="preserve"> Index!M$212</f>
        <v>1.0526147449224375</v>
      </c>
      <c r="N16" s="263">
        <f xml:space="preserve"> Index!N$212</f>
        <v>1.1178634255557334</v>
      </c>
      <c r="O16" s="263">
        <f xml:space="preserve"> Index!O$212</f>
        <v>0</v>
      </c>
      <c r="P16" s="263">
        <f xml:space="preserve"> Index!P$212</f>
        <v>0</v>
      </c>
      <c r="Q16" s="263">
        <f xml:space="preserve"> Index!Q$212</f>
        <v>0</v>
      </c>
    </row>
    <row r="17" spans="1:17" s="259" customFormat="1" hidden="1" outlineLevel="1">
      <c r="A17" s="256"/>
      <c r="B17" s="257"/>
      <c r="C17" s="258"/>
      <c r="D17" s="255"/>
      <c r="E17" s="181" t="str">
        <f xml:space="preserve"> Index!E$204</f>
        <v>CPIH index (actual) - FYE - annual inflation</v>
      </c>
      <c r="F17" s="181">
        <f xml:space="preserve"> Index!F$204</f>
        <v>0</v>
      </c>
      <c r="G17" s="181" t="str">
        <f xml:space="preserve"> Index!G$204</f>
        <v>Factor</v>
      </c>
      <c r="H17" s="263">
        <f xml:space="preserve"> Index!H$204</f>
        <v>0</v>
      </c>
      <c r="I17" s="263">
        <f xml:space="preserve"> Index!I$204</f>
        <v>0</v>
      </c>
      <c r="J17" s="263">
        <f xml:space="preserve"> Index!J$204</f>
        <v>0</v>
      </c>
      <c r="K17" s="263">
        <f xml:space="preserve"> Index!K$204</f>
        <v>1.0180780209324454</v>
      </c>
      <c r="L17" s="263">
        <f xml:space="preserve"> Index!L$204</f>
        <v>1.0149532710280373</v>
      </c>
      <c r="M17" s="263">
        <f xml:space="preserve"> Index!M$204</f>
        <v>1.0101289134438307</v>
      </c>
      <c r="N17" s="263">
        <f xml:space="preserve"> Index!N$204</f>
        <v>1.0619872379216044</v>
      </c>
      <c r="O17" s="263">
        <f xml:space="preserve"> Index!O$204</f>
        <v>0</v>
      </c>
      <c r="P17" s="263">
        <f xml:space="preserve"> Index!P$204</f>
        <v>0</v>
      </c>
      <c r="Q17" s="263">
        <f xml:space="preserve"> Index!Q$204</f>
        <v>0</v>
      </c>
    </row>
    <row r="18" spans="1:17" s="259" customFormat="1" hidden="1" outlineLevel="1">
      <c r="A18" s="256"/>
      <c r="B18" s="257"/>
      <c r="C18" s="258"/>
      <c r="D18" s="255"/>
      <c r="E18" s="181"/>
      <c r="F18" s="181"/>
      <c r="G18" s="181"/>
      <c r="H18" s="181"/>
      <c r="I18" s="181"/>
      <c r="J18" s="263"/>
      <c r="K18" s="263"/>
      <c r="L18" s="263"/>
      <c r="M18" s="263"/>
      <c r="N18" s="263"/>
      <c r="O18" s="263"/>
      <c r="P18" s="263"/>
      <c r="Q18" s="263"/>
    </row>
    <row r="19" spans="1:17" s="259" customFormat="1" hidden="1" outlineLevel="1">
      <c r="A19" s="256"/>
      <c r="B19" s="257"/>
      <c r="C19" s="258"/>
      <c r="D19" s="255"/>
      <c r="E19" s="196" t="s">
        <v>938</v>
      </c>
      <c r="F19" s="196"/>
      <c r="G19" s="196" t="s">
        <v>668</v>
      </c>
      <c r="H19" s="267"/>
      <c r="I19" s="196"/>
      <c r="J19" s="267">
        <f t="shared" ref="J19:Q19" si="1" xml:space="preserve"> J$13 * J$15</f>
        <v>0</v>
      </c>
      <c r="K19" s="267">
        <f t="shared" si="1"/>
        <v>0</v>
      </c>
      <c r="L19" s="267">
        <f t="shared" si="1"/>
        <v>1.0386214616983847</v>
      </c>
      <c r="M19" s="267">
        <f t="shared" si="1"/>
        <v>1.0469374700143934</v>
      </c>
      <c r="N19" s="267">
        <f t="shared" si="1"/>
        <v>1.0853990084759317</v>
      </c>
      <c r="O19" s="267">
        <f t="shared" si="1"/>
        <v>0</v>
      </c>
      <c r="P19" s="267">
        <f t="shared" si="1"/>
        <v>0</v>
      </c>
      <c r="Q19" s="267">
        <f t="shared" si="1"/>
        <v>0</v>
      </c>
    </row>
    <row r="20" spans="1:17" s="259" customFormat="1" hidden="1" outlineLevel="1">
      <c r="A20" s="256"/>
      <c r="B20" s="257"/>
      <c r="C20" s="258"/>
      <c r="D20" s="255"/>
      <c r="E20" s="196" t="s">
        <v>939</v>
      </c>
      <c r="F20" s="196"/>
      <c r="G20" s="196" t="s">
        <v>668</v>
      </c>
      <c r="H20" s="267"/>
      <c r="I20" s="196"/>
      <c r="J20" s="267">
        <f t="shared" ref="J20:Q20" si="2" xml:space="preserve"> J$13 * J$16</f>
        <v>0</v>
      </c>
      <c r="K20" s="267">
        <f t="shared" si="2"/>
        <v>0</v>
      </c>
      <c r="L20" s="267">
        <f t="shared" si="2"/>
        <v>1.0420598112905806</v>
      </c>
      <c r="M20" s="267">
        <f t="shared" si="2"/>
        <v>1.0526147449224375</v>
      </c>
      <c r="N20" s="267">
        <f t="shared" si="2"/>
        <v>1.1178634255557334</v>
      </c>
      <c r="O20" s="267">
        <f t="shared" si="2"/>
        <v>0</v>
      </c>
      <c r="P20" s="267">
        <f t="shared" si="2"/>
        <v>0</v>
      </c>
      <c r="Q20" s="267">
        <f t="shared" si="2"/>
        <v>0</v>
      </c>
    </row>
    <row r="21" spans="1:17" s="259" customFormat="1" hidden="1" outlineLevel="1">
      <c r="A21" s="256"/>
      <c r="B21" s="257"/>
      <c r="C21" s="258"/>
      <c r="D21" s="255"/>
      <c r="E21" s="266" t="s">
        <v>940</v>
      </c>
      <c r="F21" s="266"/>
      <c r="G21" s="266" t="s">
        <v>668</v>
      </c>
      <c r="H21" s="267"/>
      <c r="I21" s="266"/>
      <c r="J21" s="267">
        <f t="shared" ref="J21:Q21" si="3" xml:space="preserve"> J$13 * J$17</f>
        <v>0</v>
      </c>
      <c r="K21" s="267">
        <f t="shared" si="3"/>
        <v>0</v>
      </c>
      <c r="L21" s="267">
        <f t="shared" si="3"/>
        <v>1.0149532710280373</v>
      </c>
      <c r="M21" s="267">
        <f t="shared" si="3"/>
        <v>1.0101289134438307</v>
      </c>
      <c r="N21" s="267">
        <f t="shared" si="3"/>
        <v>1.0619872379216044</v>
      </c>
      <c r="O21" s="267">
        <f t="shared" si="3"/>
        <v>0</v>
      </c>
      <c r="P21" s="267">
        <f t="shared" si="3"/>
        <v>0</v>
      </c>
      <c r="Q21" s="267">
        <f t="shared" si="3"/>
        <v>0</v>
      </c>
    </row>
    <row r="22" spans="1:17" s="259" customFormat="1" hidden="1" outlineLevel="1">
      <c r="A22" s="256"/>
      <c r="B22" s="257"/>
      <c r="C22" s="258"/>
      <c r="D22" s="255"/>
      <c r="E22" s="266"/>
      <c r="F22" s="266"/>
      <c r="G22" s="266"/>
      <c r="H22" s="267"/>
      <c r="I22" s="266"/>
      <c r="J22" s="267"/>
      <c r="K22" s="267"/>
      <c r="L22" s="267"/>
      <c r="M22" s="267"/>
      <c r="N22" s="267"/>
      <c r="O22" s="267"/>
      <c r="P22" s="267"/>
      <c r="Q22" s="267"/>
    </row>
    <row r="23" spans="1:17" s="259" customFormat="1">
      <c r="A23" s="256"/>
      <c r="B23" s="257"/>
      <c r="C23" s="258"/>
      <c r="D23" s="255"/>
      <c r="E23" s="196"/>
      <c r="F23" s="196"/>
      <c r="G23" s="196"/>
      <c r="H23" s="267"/>
      <c r="I23" s="196"/>
      <c r="J23" s="267"/>
      <c r="K23" s="267"/>
      <c r="L23" s="267"/>
      <c r="M23" s="267"/>
      <c r="N23" s="267"/>
      <c r="O23" s="267"/>
      <c r="P23" s="267"/>
      <c r="Q23" s="267"/>
    </row>
    <row r="24" spans="1:17" s="33" customFormat="1" collapsed="1">
      <c r="A24" s="33" t="s">
        <v>1474</v>
      </c>
      <c r="D24" s="253"/>
    </row>
    <row r="25" spans="1:17" s="259" customFormat="1" hidden="1" outlineLevel="1">
      <c r="A25" s="256"/>
      <c r="B25" s="257"/>
      <c r="C25" s="258"/>
      <c r="D25" s="255"/>
      <c r="E25" s="196"/>
      <c r="F25" s="196"/>
      <c r="G25" s="196"/>
      <c r="H25" s="196"/>
      <c r="I25" s="196"/>
      <c r="J25" s="196"/>
      <c r="K25" s="196"/>
      <c r="L25" s="196"/>
      <c r="M25" s="196"/>
      <c r="N25" s="196"/>
      <c r="O25" s="196"/>
      <c r="P25" s="196"/>
      <c r="Q25" s="196"/>
    </row>
    <row r="26" spans="1:17" s="259" customFormat="1" hidden="1" outlineLevel="1" collapsed="1">
      <c r="A26" s="256"/>
      <c r="B26" s="144" t="s">
        <v>1475</v>
      </c>
      <c r="C26" s="258"/>
      <c r="D26" s="255"/>
      <c r="E26" s="196"/>
      <c r="F26" s="196"/>
      <c r="G26" s="196"/>
      <c r="H26" s="196"/>
      <c r="I26" s="196"/>
      <c r="J26" s="196"/>
      <c r="K26" s="196"/>
      <c r="L26" s="196"/>
      <c r="M26" s="196"/>
      <c r="N26" s="196"/>
      <c r="O26" s="196"/>
      <c r="P26" s="196"/>
      <c r="Q26" s="196"/>
    </row>
    <row r="27" spans="1:17" s="259" customFormat="1" hidden="1" outlineLevel="2">
      <c r="A27" s="256"/>
      <c r="B27" s="257"/>
      <c r="C27" s="258"/>
      <c r="D27" s="255"/>
      <c r="E27" s="196"/>
      <c r="F27" s="196"/>
      <c r="G27" s="196"/>
      <c r="H27" s="196"/>
      <c r="I27" s="196"/>
      <c r="J27" s="196"/>
      <c r="K27" s="196"/>
      <c r="L27" s="196"/>
      <c r="M27" s="196"/>
      <c r="N27" s="196"/>
      <c r="O27" s="196"/>
      <c r="P27" s="196"/>
      <c r="Q27" s="196"/>
    </row>
    <row r="28" spans="1:17" s="292" customFormat="1" hidden="1" outlineLevel="2">
      <c r="A28" s="287"/>
      <c r="B28" s="288"/>
      <c r="C28" s="289"/>
      <c r="D28" s="290"/>
      <c r="E28" s="181" t="str">
        <f xml:space="preserve"> PR19FDPublishedTables!E$19</f>
        <v>RCV (RPI inflated RCV) 31 March 2020 post midnight adjustments - WR - real</v>
      </c>
      <c r="F28" s="181">
        <f xml:space="preserve"> PR19FDPublishedTables!F$19</f>
        <v>0</v>
      </c>
      <c r="G28" s="181" t="str">
        <f xml:space="preserve"> PR19FDPublishedTables!G$19</f>
        <v>£m</v>
      </c>
      <c r="H28" s="181">
        <f xml:space="preserve"> PR19FDPublishedTables!H$19</f>
        <v>0</v>
      </c>
      <c r="I28" s="181">
        <f xml:space="preserve"> PR19FDPublishedTables!I$19</f>
        <v>0</v>
      </c>
      <c r="J28" s="181">
        <f xml:space="preserve"> PR19FDPublishedTables!J$19</f>
        <v>0</v>
      </c>
      <c r="K28" s="181">
        <f xml:space="preserve"> PR19FDPublishedTables!K$19</f>
        <v>0</v>
      </c>
      <c r="L28" s="181">
        <f xml:space="preserve"> PR19FDPublishedTables!L$19</f>
        <v>298.94124188390396</v>
      </c>
      <c r="M28" s="181">
        <f xml:space="preserve"> PR19FDPublishedTables!M$19</f>
        <v>0</v>
      </c>
      <c r="N28" s="181">
        <f xml:space="preserve"> PR19FDPublishedTables!N$19</f>
        <v>0</v>
      </c>
      <c r="O28" s="181">
        <f xml:space="preserve"> PR19FDPublishedTables!O$19</f>
        <v>0</v>
      </c>
      <c r="P28" s="181">
        <f xml:space="preserve"> PR19FDPublishedTables!P$19</f>
        <v>0</v>
      </c>
      <c r="Q28" s="181">
        <f xml:space="preserve"> PR19FDPublishedTables!Q$19</f>
        <v>0</v>
      </c>
    </row>
    <row r="29" spans="1:17" s="292" customFormat="1" hidden="1" outlineLevel="2">
      <c r="A29" s="287"/>
      <c r="B29" s="288"/>
      <c r="C29" s="289"/>
      <c r="D29" s="255"/>
      <c r="E29" s="181" t="str">
        <f xml:space="preserve"> PR19FDPublishedTables!E$28</f>
        <v>Opening RCV (RPI inflated RCV) - WR - real</v>
      </c>
      <c r="F29" s="181">
        <f xml:space="preserve"> PR19FDPublishedTables!F$28</f>
        <v>0</v>
      </c>
      <c r="G29" s="181" t="str">
        <f xml:space="preserve"> PR19FDPublishedTables!G$28</f>
        <v>£m</v>
      </c>
      <c r="H29" s="181">
        <f xml:space="preserve"> PR19FDPublishedTables!H$28</f>
        <v>0</v>
      </c>
      <c r="I29" s="181">
        <f xml:space="preserve"> PR19FDPublishedTables!I$28</f>
        <v>0</v>
      </c>
      <c r="J29" s="181">
        <f xml:space="preserve"> PR19FDPublishedTables!J$28</f>
        <v>0</v>
      </c>
      <c r="K29" s="181">
        <f xml:space="preserve"> PR19FDPublishedTables!K$28</f>
        <v>0</v>
      </c>
      <c r="L29" s="181">
        <f xml:space="preserve"> PR19FDPublishedTables!L$28</f>
        <v>0</v>
      </c>
      <c r="M29" s="181">
        <f xml:space="preserve"> PR19FDPublishedTables!M$28</f>
        <v>300.2381699410538</v>
      </c>
      <c r="N29" s="181">
        <f xml:space="preserve"> PR19FDPublishedTables!N$28</f>
        <v>290.51833559315799</v>
      </c>
      <c r="O29" s="181">
        <f xml:space="preserve"> PR19FDPublishedTables!O$28</f>
        <v>281.28265513813949</v>
      </c>
      <c r="P29" s="181">
        <f xml:space="preserve"> PR19FDPublishedTables!P$28</f>
        <v>272.30527488881796</v>
      </c>
      <c r="Q29" s="181">
        <f xml:space="preserve"> PR19FDPublishedTables!Q$28</f>
        <v>263.38973803977689</v>
      </c>
    </row>
    <row r="30" spans="1:17" s="292" customFormat="1" hidden="1" outlineLevel="2">
      <c r="A30" s="287"/>
      <c r="B30" s="288"/>
      <c r="C30" s="289"/>
      <c r="D30" s="255" t="str">
        <f xml:space="preserve"> PR19FDPublishedTables!D$29</f>
        <v>less</v>
      </c>
      <c r="E30" s="181" t="str">
        <f xml:space="preserve"> PR19FDPublishedTables!E$29</f>
        <v>RCV - CPI(H) + RPI wedge bf depreciation - WR - real</v>
      </c>
      <c r="F30" s="181">
        <f xml:space="preserve"> PR19FDPublishedTables!F$29</f>
        <v>0</v>
      </c>
      <c r="G30" s="181" t="str">
        <f xml:space="preserve"> PR19FDPublishedTables!G$29</f>
        <v>£m</v>
      </c>
      <c r="H30" s="181">
        <f xml:space="preserve"> PR19FDPublishedTables!H$29</f>
        <v>0</v>
      </c>
      <c r="I30" s="181">
        <f xml:space="preserve"> PR19FDPublishedTables!I$29</f>
        <v>0</v>
      </c>
      <c r="J30" s="181">
        <f xml:space="preserve"> PR19FDPublishedTables!J$29</f>
        <v>0</v>
      </c>
      <c r="K30" s="181">
        <f xml:space="preserve"> PR19FDPublishedTables!K$29</f>
        <v>0</v>
      </c>
      <c r="L30" s="181">
        <f xml:space="preserve"> PR19FDPublishedTables!L$29</f>
        <v>0</v>
      </c>
      <c r="M30" s="181">
        <f xml:space="preserve"> PR19FDPublishedTables!M$29</f>
        <v>12.413330991171232</v>
      </c>
      <c r="N30" s="181">
        <f xml:space="preserve"> PR19FDPublishedTables!N$29</f>
        <v>12.167781018328659</v>
      </c>
      <c r="O30" s="181">
        <f xml:space="preserve"> PR19FDPublishedTables!O$29</f>
        <v>11.879858954532304</v>
      </c>
      <c r="P30" s="181">
        <f xml:space="preserve"> PR19FDPublishedTables!P$29</f>
        <v>11.722985607216671</v>
      </c>
      <c r="Q30" s="181">
        <f xml:space="preserve"> PR19FDPublishedTables!Q$29</f>
        <v>11.361541892216906</v>
      </c>
    </row>
    <row r="31" spans="1:17" s="292" customFormat="1" hidden="1" outlineLevel="2">
      <c r="A31" s="287"/>
      <c r="B31" s="288"/>
      <c r="C31" s="289"/>
      <c r="D31" s="255"/>
      <c r="E31" s="181" t="str">
        <f xml:space="preserve"> PR19FDPublishedTables!E$30</f>
        <v>Closing RCV (RPI inflated RCV) - WR - real</v>
      </c>
      <c r="F31" s="181">
        <f xml:space="preserve"> PR19FDPublishedTables!F$30</f>
        <v>0</v>
      </c>
      <c r="G31" s="181" t="str">
        <f xml:space="preserve"> PR19FDPublishedTables!G$30</f>
        <v>£m</v>
      </c>
      <c r="H31" s="181">
        <f xml:space="preserve"> PR19FDPublishedTables!H$30</f>
        <v>0</v>
      </c>
      <c r="I31" s="181">
        <f xml:space="preserve"> PR19FDPublishedTables!I$30</f>
        <v>0</v>
      </c>
      <c r="J31" s="181">
        <f xml:space="preserve"> PR19FDPublishedTables!J$30</f>
        <v>0</v>
      </c>
      <c r="K31" s="181">
        <f xml:space="preserve"> PR19FDPublishedTables!K$30</f>
        <v>0</v>
      </c>
      <c r="L31" s="181">
        <f xml:space="preserve"> PR19FDPublishedTables!L$30</f>
        <v>0</v>
      </c>
      <c r="M31" s="181">
        <f xml:space="preserve"> PR19FDPublishedTables!M$30</f>
        <v>287.82483894988258</v>
      </c>
      <c r="N31" s="181">
        <f xml:space="preserve"> PR19FDPublishedTables!N$30</f>
        <v>278.35055457482935</v>
      </c>
      <c r="O31" s="181">
        <f xml:space="preserve"> PR19FDPublishedTables!O$30</f>
        <v>269.40279618360717</v>
      </c>
      <c r="P31" s="181">
        <f xml:space="preserve"> PR19FDPublishedTables!P$30</f>
        <v>260.58228928160128</v>
      </c>
      <c r="Q31" s="181">
        <f xml:space="preserve"> PR19FDPublishedTables!Q$30</f>
        <v>252.02819614755998</v>
      </c>
    </row>
    <row r="32" spans="1:17" s="292" customFormat="1" hidden="1" outlineLevel="2">
      <c r="A32" s="287"/>
      <c r="B32" s="288"/>
      <c r="C32" s="289"/>
      <c r="D32" s="255"/>
      <c r="E32" s="181" t="str">
        <f xml:space="preserve"> PR19FDPublishedTables!E$34</f>
        <v>Average RPI inflated RCV - WR - real</v>
      </c>
      <c r="F32" s="181">
        <f xml:space="preserve"> PR19FDPublishedTables!F$34</f>
        <v>0</v>
      </c>
      <c r="G32" s="181" t="str">
        <f xml:space="preserve"> PR19FDPublishedTables!G$34</f>
        <v>£m</v>
      </c>
      <c r="H32" s="181">
        <f xml:space="preserve"> PR19FDPublishedTables!H$34</f>
        <v>0</v>
      </c>
      <c r="I32" s="181">
        <f xml:space="preserve"> PR19FDPublishedTables!I$34</f>
        <v>0</v>
      </c>
      <c r="J32" s="181">
        <f xml:space="preserve"> PR19FDPublishedTables!J$34</f>
        <v>0</v>
      </c>
      <c r="K32" s="181">
        <f xml:space="preserve"> PR19FDPublishedTables!K$34</f>
        <v>0</v>
      </c>
      <c r="L32" s="181">
        <f xml:space="preserve"> PR19FDPublishedTables!L$34</f>
        <v>0</v>
      </c>
      <c r="M32" s="181">
        <f xml:space="preserve"> PR19FDPublishedTables!M$34</f>
        <v>294.03150444546816</v>
      </c>
      <c r="N32" s="181">
        <f xml:space="preserve"> PR19FDPublishedTables!N$34</f>
        <v>284.43444508399364</v>
      </c>
      <c r="O32" s="181">
        <f xml:space="preserve"> PR19FDPublishedTables!O$34</f>
        <v>275.34272566087333</v>
      </c>
      <c r="P32" s="181">
        <f xml:space="preserve"> PR19FDPublishedTables!P$34</f>
        <v>266.44378208520959</v>
      </c>
      <c r="Q32" s="181">
        <f xml:space="preserve"> PR19FDPublishedTables!Q$34</f>
        <v>257.70896709366843</v>
      </c>
    </row>
    <row r="33" spans="1:17" s="259" customFormat="1" hidden="1" outlineLevel="2">
      <c r="A33" s="256"/>
      <c r="B33" s="257"/>
      <c r="C33" s="258"/>
      <c r="D33" s="255"/>
      <c r="E33" s="196"/>
      <c r="F33" s="196"/>
      <c r="G33" s="196"/>
      <c r="H33" s="196"/>
      <c r="I33" s="196"/>
      <c r="J33" s="196"/>
      <c r="K33" s="196"/>
      <c r="L33" s="196"/>
      <c r="M33" s="196"/>
      <c r="N33" s="196"/>
      <c r="O33" s="196"/>
      <c r="P33" s="196"/>
      <c r="Q33" s="196"/>
    </row>
    <row r="34" spans="1:17" s="292" customFormat="1" hidden="1" outlineLevel="2">
      <c r="A34" s="287"/>
      <c r="B34" s="288"/>
      <c r="C34" s="289"/>
      <c r="D34" s="290"/>
      <c r="E34" s="181" t="str">
        <f xml:space="preserve"> PR19FDPublishedTables!E$58</f>
        <v>RCV (CPIH inflated RCV) 31 March 2020 post midnight adjustments - WR - real</v>
      </c>
      <c r="F34" s="181">
        <f xml:space="preserve"> PR19FDPublishedTables!F$58</f>
        <v>0</v>
      </c>
      <c r="G34" s="181" t="str">
        <f xml:space="preserve"> PR19FDPublishedTables!G$58</f>
        <v>£m</v>
      </c>
      <c r="H34" s="181">
        <f xml:space="preserve"> PR19FDPublishedTables!H$58</f>
        <v>0</v>
      </c>
      <c r="I34" s="181">
        <f xml:space="preserve"> PR19FDPublishedTables!I$58</f>
        <v>0</v>
      </c>
      <c r="J34" s="181">
        <f xml:space="preserve"> PR19FDPublishedTables!J$58</f>
        <v>0</v>
      </c>
      <c r="K34" s="181">
        <f xml:space="preserve"> PR19FDPublishedTables!K$58</f>
        <v>0</v>
      </c>
      <c r="L34" s="181">
        <f xml:space="preserve"> PR19FDPublishedTables!L$58</f>
        <v>298.94124188390396</v>
      </c>
      <c r="M34" s="181">
        <f xml:space="preserve"> PR19FDPublishedTables!M$58</f>
        <v>0</v>
      </c>
      <c r="N34" s="181">
        <f xml:space="preserve"> PR19FDPublishedTables!N$58</f>
        <v>0</v>
      </c>
      <c r="O34" s="181">
        <f xml:space="preserve"> PR19FDPublishedTables!O$58</f>
        <v>0</v>
      </c>
      <c r="P34" s="181">
        <f xml:space="preserve"> PR19FDPublishedTables!P$58</f>
        <v>0</v>
      </c>
      <c r="Q34" s="181">
        <f xml:space="preserve"> PR19FDPublishedTables!Q$58</f>
        <v>0</v>
      </c>
    </row>
    <row r="35" spans="1:17" s="259" customFormat="1" hidden="1" outlineLevel="2">
      <c r="A35" s="256"/>
      <c r="B35" s="257"/>
      <c r="C35" s="258"/>
      <c r="D35" s="196"/>
      <c r="E35" s="181" t="str">
        <f xml:space="preserve"> PR19FDPublishedTables!E$72</f>
        <v>Opening RCV (CPIH inflated RCV) - WR - real</v>
      </c>
      <c r="F35" s="181">
        <f xml:space="preserve"> PR19FDPublishedTables!F$72</f>
        <v>0</v>
      </c>
      <c r="G35" s="181" t="str">
        <f xml:space="preserve"> PR19FDPublishedTables!G$72</f>
        <v>£m</v>
      </c>
      <c r="H35" s="181">
        <f xml:space="preserve"> PR19FDPublishedTables!H$72</f>
        <v>0</v>
      </c>
      <c r="I35" s="181">
        <f xml:space="preserve"> PR19FDPublishedTables!I$72</f>
        <v>0</v>
      </c>
      <c r="J35" s="181">
        <f xml:space="preserve"> PR19FDPublishedTables!J$72</f>
        <v>0</v>
      </c>
      <c r="K35" s="181">
        <f xml:space="preserve"> PR19FDPublishedTables!K$72</f>
        <v>0</v>
      </c>
      <c r="L35" s="181">
        <f xml:space="preserve"> PR19FDPublishedTables!L$72</f>
        <v>0</v>
      </c>
      <c r="M35" s="181">
        <f xml:space="preserve"> PR19FDPublishedTables!M$72</f>
        <v>298.94124188390396</v>
      </c>
      <c r="N35" s="181">
        <f xml:space="preserve"> PR19FDPublishedTables!N$72</f>
        <v>289.57094473235304</v>
      </c>
      <c r="O35" s="181">
        <f xml:space="preserve"> PR19FDPublishedTables!O$72</f>
        <v>280.33855273788657</v>
      </c>
      <c r="P35" s="181">
        <f xml:space="preserve"> PR19FDPublishedTables!P$72</f>
        <v>271.30195309302536</v>
      </c>
      <c r="Q35" s="181">
        <f xml:space="preserve"> PR19FDPublishedTables!Q$72</f>
        <v>262.33518091732145</v>
      </c>
    </row>
    <row r="36" spans="1:17" s="259" customFormat="1" hidden="1" outlineLevel="2">
      <c r="A36" s="256"/>
      <c r="B36" s="257"/>
      <c r="C36" s="258"/>
      <c r="D36" s="255" t="str">
        <f xml:space="preserve"> PR19FDPublishedTables!D$73</f>
        <v>less</v>
      </c>
      <c r="E36" s="181" t="str">
        <f xml:space="preserve"> PR19FDPublishedTables!E$73</f>
        <v>RCV - CPI(H) bf depreciation - WR - real</v>
      </c>
      <c r="F36" s="181">
        <f xml:space="preserve"> PR19FDPublishedTables!F$73</f>
        <v>0</v>
      </c>
      <c r="G36" s="181" t="str">
        <f xml:space="preserve"> PR19FDPublishedTables!G$73</f>
        <v>£m</v>
      </c>
      <c r="H36" s="181">
        <f xml:space="preserve"> PR19FDPublishedTables!H$73</f>
        <v>0</v>
      </c>
      <c r="I36" s="181">
        <f xml:space="preserve"> PR19FDPublishedTables!I$73</f>
        <v>0</v>
      </c>
      <c r="J36" s="181">
        <f xml:space="preserve"> PR19FDPublishedTables!J$73</f>
        <v>0</v>
      </c>
      <c r="K36" s="181">
        <f xml:space="preserve"> PR19FDPublishedTables!K$73</f>
        <v>0</v>
      </c>
      <c r="L36" s="181">
        <f xml:space="preserve"> PR19FDPublishedTables!L$73</f>
        <v>0</v>
      </c>
      <c r="M36" s="181">
        <f xml:space="preserve"> PR19FDPublishedTables!M$73</f>
        <v>9.3702971515505382</v>
      </c>
      <c r="N36" s="181">
        <f xml:space="preserve"> PR19FDPublishedTables!N$73</f>
        <v>9.2323919944664663</v>
      </c>
      <c r="O36" s="181">
        <f xml:space="preserve"> PR19FDPublishedTables!O$73</f>
        <v>9.0365996448608747</v>
      </c>
      <c r="P36" s="181">
        <f xml:space="preserve"> PR19FDPublishedTables!P$73</f>
        <v>8.9667721757044792</v>
      </c>
      <c r="Q36" s="181">
        <f xml:space="preserve"> PR19FDPublishedTables!Q$73</f>
        <v>8.6927008585443932</v>
      </c>
    </row>
    <row r="37" spans="1:17" s="259" customFormat="1" hidden="1" outlineLevel="2">
      <c r="A37" s="256"/>
      <c r="B37" s="257"/>
      <c r="C37" s="258"/>
      <c r="D37" s="255" t="str">
        <f xml:space="preserve"> PR19FDPublishedTables!D$74</f>
        <v>less</v>
      </c>
      <c r="E37" s="181" t="str">
        <f xml:space="preserve"> PR19FDPublishedTables!E$74</f>
        <v>Other adjustments CPI(H) - WR - real</v>
      </c>
      <c r="F37" s="181">
        <f xml:space="preserve"> PR19FDPublishedTables!F$74</f>
        <v>0</v>
      </c>
      <c r="G37" s="181" t="str">
        <f xml:space="preserve"> PR19FDPublishedTables!G$74</f>
        <v>£m</v>
      </c>
      <c r="H37" s="181">
        <f xml:space="preserve"> PR19FDPublishedTables!H$74</f>
        <v>0</v>
      </c>
      <c r="I37" s="181">
        <f xml:space="preserve"> PR19FDPublishedTables!I$74</f>
        <v>0</v>
      </c>
      <c r="J37" s="181">
        <f xml:space="preserve"> PR19FDPublishedTables!J$74</f>
        <v>0</v>
      </c>
      <c r="K37" s="181">
        <f xml:space="preserve"> PR19FDPublishedTables!K$74</f>
        <v>0</v>
      </c>
      <c r="L37" s="181">
        <f xml:space="preserve"> PR19FDPublishedTables!L$74</f>
        <v>0</v>
      </c>
      <c r="M37" s="181">
        <f xml:space="preserve"> PR19FDPublishedTables!M$74</f>
        <v>0</v>
      </c>
      <c r="N37" s="181">
        <f xml:space="preserve"> PR19FDPublishedTables!N$74</f>
        <v>0</v>
      </c>
      <c r="O37" s="181">
        <f xml:space="preserve"> PR19FDPublishedTables!O$74</f>
        <v>0</v>
      </c>
      <c r="P37" s="181">
        <f xml:space="preserve"> PR19FDPublishedTables!P$74</f>
        <v>0</v>
      </c>
      <c r="Q37" s="181">
        <f xml:space="preserve"> PR19FDPublishedTables!Q$74</f>
        <v>0</v>
      </c>
    </row>
    <row r="38" spans="1:17" s="259" customFormat="1" hidden="1" outlineLevel="2">
      <c r="A38" s="256"/>
      <c r="B38" s="257"/>
      <c r="C38" s="258"/>
      <c r="D38" s="255"/>
      <c r="E38" s="181" t="str">
        <f xml:space="preserve"> PR19FDPublishedTables!E$75</f>
        <v>Closing RCV (CPIH inflated RCV) - WR - real</v>
      </c>
      <c r="F38" s="181">
        <f xml:space="preserve"> PR19FDPublishedTables!F$75</f>
        <v>0</v>
      </c>
      <c r="G38" s="181" t="str">
        <f xml:space="preserve"> PR19FDPublishedTables!G$75</f>
        <v>£m</v>
      </c>
      <c r="H38" s="181">
        <f xml:space="preserve"> PR19FDPublishedTables!H$75</f>
        <v>0</v>
      </c>
      <c r="I38" s="181">
        <f xml:space="preserve"> PR19FDPublishedTables!I$75</f>
        <v>0</v>
      </c>
      <c r="J38" s="181">
        <f xml:space="preserve"> PR19FDPublishedTables!J$75</f>
        <v>0</v>
      </c>
      <c r="K38" s="181">
        <f xml:space="preserve"> PR19FDPublishedTables!K$75</f>
        <v>0</v>
      </c>
      <c r="L38" s="181">
        <f xml:space="preserve"> PR19FDPublishedTables!L$75</f>
        <v>0</v>
      </c>
      <c r="M38" s="181">
        <f xml:space="preserve"> PR19FDPublishedTables!M$75</f>
        <v>289.57094473235344</v>
      </c>
      <c r="N38" s="181">
        <f xml:space="preserve"> PR19FDPublishedTables!N$75</f>
        <v>280.33855273788657</v>
      </c>
      <c r="O38" s="181">
        <f xml:space="preserve"> PR19FDPublishedTables!O$75</f>
        <v>271.3019530930257</v>
      </c>
      <c r="P38" s="181">
        <f xml:space="preserve"> PR19FDPublishedTables!P$75</f>
        <v>262.33518091732088</v>
      </c>
      <c r="Q38" s="181">
        <f xml:space="preserve"> PR19FDPublishedTables!Q$75</f>
        <v>253.64248005877707</v>
      </c>
    </row>
    <row r="39" spans="1:17" s="259" customFormat="1" hidden="1" outlineLevel="2">
      <c r="A39" s="256"/>
      <c r="B39" s="257"/>
      <c r="C39" s="258"/>
      <c r="D39" s="255"/>
      <c r="E39" s="181" t="str">
        <f xml:space="preserve"> PR19FDPublishedTables!E$79</f>
        <v>Average CPIH inflated RCV - WR - real</v>
      </c>
      <c r="F39" s="181">
        <f xml:space="preserve"> PR19FDPublishedTables!F$79</f>
        <v>0</v>
      </c>
      <c r="G39" s="181" t="str">
        <f xml:space="preserve"> PR19FDPublishedTables!G$79</f>
        <v>£m</v>
      </c>
      <c r="H39" s="181">
        <f xml:space="preserve"> PR19FDPublishedTables!H$79</f>
        <v>0</v>
      </c>
      <c r="I39" s="181">
        <f xml:space="preserve"> PR19FDPublishedTables!I$79</f>
        <v>0</v>
      </c>
      <c r="J39" s="181">
        <f xml:space="preserve"> PR19FDPublishedTables!J$79</f>
        <v>0</v>
      </c>
      <c r="K39" s="181">
        <f xml:space="preserve"> PR19FDPublishedTables!K$79</f>
        <v>0</v>
      </c>
      <c r="L39" s="181">
        <f xml:space="preserve"> PR19FDPublishedTables!L$79</f>
        <v>0</v>
      </c>
      <c r="M39" s="181">
        <f xml:space="preserve"> PR19FDPublishedTables!M$79</f>
        <v>294.2560933081287</v>
      </c>
      <c r="N39" s="181">
        <f xml:space="preserve"> PR19FDPublishedTables!N$79</f>
        <v>284.95474873511978</v>
      </c>
      <c r="O39" s="181">
        <f xml:space="preserve"> PR19FDPublishedTables!O$79</f>
        <v>275.82025291545614</v>
      </c>
      <c r="P39" s="181">
        <f xml:space="preserve"> PR19FDPublishedTables!P$79</f>
        <v>266.81856700517312</v>
      </c>
      <c r="Q39" s="181">
        <f xml:space="preserve"> PR19FDPublishedTables!Q$79</f>
        <v>257.98883048804925</v>
      </c>
    </row>
    <row r="40" spans="1:17" s="259" customFormat="1" hidden="1" outlineLevel="2">
      <c r="A40" s="256"/>
      <c r="B40" s="257"/>
      <c r="C40" s="258"/>
      <c r="D40" s="255"/>
      <c r="E40" s="196"/>
      <c r="F40" s="196"/>
      <c r="G40" s="196"/>
      <c r="H40" s="196"/>
      <c r="I40" s="196"/>
      <c r="J40" s="196"/>
      <c r="K40" s="196"/>
      <c r="L40" s="196"/>
      <c r="M40" s="196"/>
      <c r="N40" s="196"/>
      <c r="O40" s="196"/>
      <c r="P40" s="196"/>
      <c r="Q40" s="196"/>
    </row>
    <row r="41" spans="1:17" s="292" customFormat="1" hidden="1" outlineLevel="2">
      <c r="A41" s="287"/>
      <c r="B41" s="288"/>
      <c r="C41" s="289"/>
      <c r="D41" s="290"/>
      <c r="E41" s="181" t="str">
        <f xml:space="preserve"> PR19FDPublishedTables!E$100</f>
        <v>RCV (post 2020 investment RCV) 31 March 2020 post midnight adjustments - WR - real</v>
      </c>
      <c r="F41" s="181">
        <f xml:space="preserve"> PR19FDPublishedTables!F$100</f>
        <v>0</v>
      </c>
      <c r="G41" s="181" t="str">
        <f xml:space="preserve"> PR19FDPublishedTables!G$100</f>
        <v>£m</v>
      </c>
      <c r="H41" s="181">
        <f xml:space="preserve"> PR19FDPublishedTables!H$100</f>
        <v>0</v>
      </c>
      <c r="I41" s="181">
        <f xml:space="preserve"> PR19FDPublishedTables!I$100</f>
        <v>0</v>
      </c>
      <c r="J41" s="181">
        <f xml:space="preserve"> PR19FDPublishedTables!J$100</f>
        <v>0</v>
      </c>
      <c r="K41" s="181">
        <f xml:space="preserve"> PR19FDPublishedTables!K$100</f>
        <v>0</v>
      </c>
      <c r="L41" s="181">
        <f xml:space="preserve"> PR19FDPublishedTables!L$100</f>
        <v>0</v>
      </c>
      <c r="M41" s="181">
        <f xml:space="preserve"> PR19FDPublishedTables!M$100</f>
        <v>0</v>
      </c>
      <c r="N41" s="181">
        <f xml:space="preserve"> PR19FDPublishedTables!N$100</f>
        <v>0</v>
      </c>
      <c r="O41" s="181">
        <f xml:space="preserve"> PR19FDPublishedTables!O$100</f>
        <v>0</v>
      </c>
      <c r="P41" s="181">
        <f xml:space="preserve"> PR19FDPublishedTables!P$100</f>
        <v>0</v>
      </c>
      <c r="Q41" s="181">
        <f xml:space="preserve"> PR19FDPublishedTables!Q$100</f>
        <v>0</v>
      </c>
    </row>
    <row r="42" spans="1:17" s="259" customFormat="1" hidden="1" outlineLevel="2">
      <c r="A42" s="256"/>
      <c r="B42" s="257"/>
      <c r="C42" s="258"/>
      <c r="D42" s="255"/>
      <c r="E42" s="181" t="str">
        <f xml:space="preserve"> PR19FDPublishedTables!E$110</f>
        <v>Opening RCV (Post 2020 investment RCV) - WR - real</v>
      </c>
      <c r="F42" s="181">
        <f xml:space="preserve"> PR19FDPublishedTables!F$110</f>
        <v>0</v>
      </c>
      <c r="G42" s="181" t="str">
        <f xml:space="preserve"> PR19FDPublishedTables!G$110</f>
        <v>£m</v>
      </c>
      <c r="H42" s="181">
        <f xml:space="preserve"> PR19FDPublishedTables!H$110</f>
        <v>0</v>
      </c>
      <c r="I42" s="181">
        <f xml:space="preserve"> PR19FDPublishedTables!I$110</f>
        <v>0</v>
      </c>
      <c r="J42" s="181">
        <f xml:space="preserve"> PR19FDPublishedTables!J$110</f>
        <v>0</v>
      </c>
      <c r="K42" s="181">
        <f xml:space="preserve"> PR19FDPublishedTables!K$110</f>
        <v>0</v>
      </c>
      <c r="L42" s="181">
        <f xml:space="preserve"> PR19FDPublishedTables!L$110</f>
        <v>0</v>
      </c>
      <c r="M42" s="181">
        <f xml:space="preserve"> PR19FDPublishedTables!M$110</f>
        <v>0</v>
      </c>
      <c r="N42" s="181">
        <f xml:space="preserve"> PR19FDPublishedTables!N$110</f>
        <v>12.321174553501564</v>
      </c>
      <c r="O42" s="181">
        <f xml:space="preserve"> PR19FDPublishedTables!O$110</f>
        <v>25.784046366015023</v>
      </c>
      <c r="P42" s="181">
        <f xml:space="preserve"> PR19FDPublishedTables!P$110</f>
        <v>47.610410408147516</v>
      </c>
      <c r="Q42" s="181">
        <f xml:space="preserve"> PR19FDPublishedTables!Q$110</f>
        <v>77.769926667420563</v>
      </c>
    </row>
    <row r="43" spans="1:17" s="259" customFormat="1" hidden="1" outlineLevel="2">
      <c r="A43" s="256"/>
      <c r="B43" s="257"/>
      <c r="C43" s="258"/>
      <c r="D43" s="255" t="str">
        <f xml:space="preserve"> PR19FDPublishedTables!D$111</f>
        <v>plus</v>
      </c>
      <c r="E43" s="181" t="str">
        <f xml:space="preserve"> PR19FDPublishedTables!E$111</f>
        <v>Water resources: Non-PAYG Totex - real</v>
      </c>
      <c r="F43" s="181">
        <f xml:space="preserve"> PR19FDPublishedTables!F$111</f>
        <v>0</v>
      </c>
      <c r="G43" s="181" t="str">
        <f xml:space="preserve"> PR19FDPublishedTables!G$111</f>
        <v>£m</v>
      </c>
      <c r="H43" s="181">
        <f xml:space="preserve"> PR19FDPublishedTables!H$111</f>
        <v>0</v>
      </c>
      <c r="I43" s="181">
        <f xml:space="preserve"> PR19FDPublishedTables!I$111</f>
        <v>0</v>
      </c>
      <c r="J43" s="181">
        <f xml:space="preserve"> PR19FDPublishedTables!J$111</f>
        <v>0</v>
      </c>
      <c r="K43" s="181">
        <f xml:space="preserve"> PR19FDPublishedTables!K$111</f>
        <v>0</v>
      </c>
      <c r="L43" s="181">
        <f xml:space="preserve"> PR19FDPublishedTables!L$111</f>
        <v>0</v>
      </c>
      <c r="M43" s="181">
        <f xml:space="preserve"> PR19FDPublishedTables!M$111</f>
        <v>12.517352422793053</v>
      </c>
      <c r="N43" s="181">
        <f xml:space="preserve"> PR19FDPublishedTables!N$111</f>
        <v>14.080166906078892</v>
      </c>
      <c r="O43" s="181">
        <f xml:space="preserve"> PR19FDPublishedTables!O$111</f>
        <v>23.028662123962381</v>
      </c>
      <c r="P43" s="181">
        <f xml:space="preserve"> PR19FDPublishedTables!P$111</f>
        <v>32.266297902110999</v>
      </c>
      <c r="Q43" s="181">
        <f xml:space="preserve"> PR19FDPublishedTables!Q$111</f>
        <v>20.25720322350622</v>
      </c>
    </row>
    <row r="44" spans="1:17" s="259" customFormat="1" hidden="1" outlineLevel="2">
      <c r="A44" s="256"/>
      <c r="B44" s="257"/>
      <c r="C44" s="258"/>
      <c r="D44" s="255" t="str">
        <f xml:space="preserve"> PR19FDPublishedTables!D$112</f>
        <v>less</v>
      </c>
      <c r="E44" s="181" t="str">
        <f xml:space="preserve"> PR19FDPublishedTables!E$112</f>
        <v>RCV additions depreciation - WR - real POS</v>
      </c>
      <c r="F44" s="181">
        <f xml:space="preserve"> PR19FDPublishedTables!F$112</f>
        <v>0</v>
      </c>
      <c r="G44" s="181" t="str">
        <f xml:space="preserve"> PR19FDPublishedTables!G$112</f>
        <v>£m</v>
      </c>
      <c r="H44" s="181">
        <f xml:space="preserve"> PR19FDPublishedTables!H$112</f>
        <v>0</v>
      </c>
      <c r="I44" s="181">
        <f xml:space="preserve"> PR19FDPublishedTables!I$112</f>
        <v>0</v>
      </c>
      <c r="J44" s="181">
        <f xml:space="preserve"> PR19FDPublishedTables!J$112</f>
        <v>0</v>
      </c>
      <c r="K44" s="181">
        <f xml:space="preserve"> PR19FDPublishedTables!K$112</f>
        <v>0</v>
      </c>
      <c r="L44" s="181">
        <f xml:space="preserve"> PR19FDPublishedTables!L$112</f>
        <v>0</v>
      </c>
      <c r="M44" s="181">
        <f xml:space="preserve"> PR19FDPublishedTables!M$112</f>
        <v>0.19617786929145545</v>
      </c>
      <c r="N44" s="181">
        <f xml:space="preserve"> PR19FDPublishedTables!N$112</f>
        <v>0.61729509356543444</v>
      </c>
      <c r="O44" s="181">
        <f xml:space="preserve"> PR19FDPublishedTables!O$112</f>
        <v>1.2022980818298534</v>
      </c>
      <c r="P44" s="181">
        <f xml:space="preserve"> PR19FDPublishedTables!P$112</f>
        <v>2.1067816428379507</v>
      </c>
      <c r="Q44" s="181">
        <f xml:space="preserve"> PR19FDPublishedTables!Q$112</f>
        <v>2.9125930024534901</v>
      </c>
    </row>
    <row r="45" spans="1:17" s="259" customFormat="1" hidden="1" outlineLevel="2">
      <c r="A45" s="256"/>
      <c r="B45" s="257"/>
      <c r="C45" s="258"/>
      <c r="D45" s="255"/>
      <c r="E45" s="181" t="str">
        <f xml:space="preserve"> PR19FDPublishedTables!E$113</f>
        <v>Closing RCV (Post 2020 investment RCV) - WR - real</v>
      </c>
      <c r="F45" s="181">
        <f xml:space="preserve"> PR19FDPublishedTables!F$113</f>
        <v>0</v>
      </c>
      <c r="G45" s="181" t="str">
        <f xml:space="preserve"> PR19FDPublishedTables!G$113</f>
        <v>£m</v>
      </c>
      <c r="H45" s="181">
        <f xml:space="preserve"> PR19FDPublishedTables!H$113</f>
        <v>0</v>
      </c>
      <c r="I45" s="181">
        <f xml:space="preserve"> PR19FDPublishedTables!I$113</f>
        <v>0</v>
      </c>
      <c r="J45" s="181">
        <f xml:space="preserve"> PR19FDPublishedTables!J$113</f>
        <v>0</v>
      </c>
      <c r="K45" s="181">
        <f xml:space="preserve"> PR19FDPublishedTables!K$113</f>
        <v>0</v>
      </c>
      <c r="L45" s="181">
        <f xml:space="preserve"> PR19FDPublishedTables!L$113</f>
        <v>0</v>
      </c>
      <c r="M45" s="181">
        <f xml:space="preserve"> PR19FDPublishedTables!M$113</f>
        <v>12.321174553501598</v>
      </c>
      <c r="N45" s="181">
        <f xml:space="preserve"> PR19FDPublishedTables!N$113</f>
        <v>25.784046366015023</v>
      </c>
      <c r="O45" s="181">
        <f xml:space="preserve"> PR19FDPublishedTables!O$113</f>
        <v>47.610410408147551</v>
      </c>
      <c r="P45" s="181">
        <f xml:space="preserve"> PR19FDPublishedTables!P$113</f>
        <v>77.769926667420577</v>
      </c>
      <c r="Q45" s="181">
        <f xml:space="preserve"> PR19FDPublishedTables!Q$113</f>
        <v>95.114536888473296</v>
      </c>
    </row>
    <row r="46" spans="1:17" s="259" customFormat="1" hidden="1" outlineLevel="2">
      <c r="A46" s="256"/>
      <c r="B46" s="257"/>
      <c r="C46" s="258"/>
      <c r="D46" s="255"/>
      <c r="E46" s="181" t="str">
        <f xml:space="preserve"> PR19FDPublishedTables!E$117</f>
        <v>Average post 2020 investment RCV - WR - real</v>
      </c>
      <c r="F46" s="181">
        <f xml:space="preserve"> PR19FDPublishedTables!F$117</f>
        <v>0</v>
      </c>
      <c r="G46" s="181" t="str">
        <f xml:space="preserve"> PR19FDPublishedTables!G$117</f>
        <v>£m</v>
      </c>
      <c r="H46" s="181">
        <f xml:space="preserve"> PR19FDPublishedTables!H$117</f>
        <v>0</v>
      </c>
      <c r="I46" s="181">
        <f xml:space="preserve"> PR19FDPublishedTables!I$117</f>
        <v>0</v>
      </c>
      <c r="J46" s="181">
        <f xml:space="preserve"> PR19FDPublishedTables!J$117</f>
        <v>0</v>
      </c>
      <c r="K46" s="181">
        <f xml:space="preserve"> PR19FDPublishedTables!K$117</f>
        <v>0</v>
      </c>
      <c r="L46" s="181">
        <f xml:space="preserve"> PR19FDPublishedTables!L$117</f>
        <v>0</v>
      </c>
      <c r="M46" s="181">
        <f xml:space="preserve"> PR19FDPublishedTables!M$117</f>
        <v>6.1605872767507988</v>
      </c>
      <c r="N46" s="181">
        <f xml:space="preserve"> PR19FDPublishedTables!N$117</f>
        <v>19.052610459758291</v>
      </c>
      <c r="O46" s="181">
        <f xml:space="preserve"> PR19FDPublishedTables!O$117</f>
        <v>36.697228387081289</v>
      </c>
      <c r="P46" s="181">
        <f xml:space="preserve"> PR19FDPublishedTables!P$117</f>
        <v>62.690168537784047</v>
      </c>
      <c r="Q46" s="181">
        <f xml:space="preserve"> PR19FDPublishedTables!Q$117</f>
        <v>86.44223177794693</v>
      </c>
    </row>
    <row r="47" spans="1:17" s="259" customFormat="1" hidden="1" outlineLevel="2">
      <c r="A47" s="256"/>
      <c r="B47" s="257"/>
      <c r="C47" s="258"/>
      <c r="D47" s="255"/>
      <c r="E47" s="196"/>
      <c r="F47" s="196"/>
      <c r="G47" s="196"/>
      <c r="H47" s="196"/>
      <c r="I47" s="196"/>
      <c r="J47" s="196"/>
      <c r="K47" s="196"/>
      <c r="L47" s="196"/>
      <c r="M47" s="196"/>
      <c r="N47" s="196"/>
      <c r="O47" s="196"/>
      <c r="P47" s="196"/>
      <c r="Q47" s="196"/>
    </row>
    <row r="48" spans="1:17" s="259" customFormat="1" hidden="1" outlineLevel="2">
      <c r="A48" s="256"/>
      <c r="B48" s="257"/>
      <c r="C48" s="258"/>
      <c r="D48" s="255"/>
      <c r="E48" s="196" t="str">
        <f t="shared" ref="E48:Q48" si="4" xml:space="preserve"> E32</f>
        <v>Average RPI inflated RCV - WR - real</v>
      </c>
      <c r="F48" s="196">
        <f t="shared" si="4"/>
        <v>0</v>
      </c>
      <c r="G48" s="196" t="str">
        <f t="shared" si="4"/>
        <v>£m</v>
      </c>
      <c r="H48" s="196">
        <f t="shared" si="4"/>
        <v>0</v>
      </c>
      <c r="I48" s="196">
        <f t="shared" si="4"/>
        <v>0</v>
      </c>
      <c r="J48" s="196">
        <f t="shared" si="4"/>
        <v>0</v>
      </c>
      <c r="K48" s="196">
        <f t="shared" si="4"/>
        <v>0</v>
      </c>
      <c r="L48" s="196">
        <f t="shared" si="4"/>
        <v>0</v>
      </c>
      <c r="M48" s="196">
        <f t="shared" si="4"/>
        <v>294.03150444546816</v>
      </c>
      <c r="N48" s="196">
        <f t="shared" si="4"/>
        <v>284.43444508399364</v>
      </c>
      <c r="O48" s="196">
        <f t="shared" si="4"/>
        <v>275.34272566087333</v>
      </c>
      <c r="P48" s="196">
        <f t="shared" si="4"/>
        <v>266.44378208520959</v>
      </c>
      <c r="Q48" s="196">
        <f t="shared" si="4"/>
        <v>257.70896709366843</v>
      </c>
    </row>
    <row r="49" spans="1:17" s="259" customFormat="1" hidden="1" outlineLevel="2">
      <c r="A49" s="256"/>
      <c r="B49" s="257"/>
      <c r="C49" s="258"/>
      <c r="D49" s="255"/>
      <c r="E49" s="196" t="str">
        <f t="shared" ref="E49:Q49" si="5" xml:space="preserve"> E39</f>
        <v>Average CPIH inflated RCV - WR - real</v>
      </c>
      <c r="F49" s="196">
        <f t="shared" si="5"/>
        <v>0</v>
      </c>
      <c r="G49" s="196" t="str">
        <f t="shared" si="5"/>
        <v>£m</v>
      </c>
      <c r="H49" s="196">
        <f t="shared" si="5"/>
        <v>0</v>
      </c>
      <c r="I49" s="196">
        <f t="shared" si="5"/>
        <v>0</v>
      </c>
      <c r="J49" s="196">
        <f t="shared" si="5"/>
        <v>0</v>
      </c>
      <c r="K49" s="196">
        <f t="shared" si="5"/>
        <v>0</v>
      </c>
      <c r="L49" s="196">
        <f t="shared" si="5"/>
        <v>0</v>
      </c>
      <c r="M49" s="196">
        <f t="shared" si="5"/>
        <v>294.2560933081287</v>
      </c>
      <c r="N49" s="196">
        <f t="shared" si="5"/>
        <v>284.95474873511978</v>
      </c>
      <c r="O49" s="196">
        <f t="shared" si="5"/>
        <v>275.82025291545614</v>
      </c>
      <c r="P49" s="196">
        <f t="shared" si="5"/>
        <v>266.81856700517312</v>
      </c>
      <c r="Q49" s="196">
        <f t="shared" si="5"/>
        <v>257.98883048804925</v>
      </c>
    </row>
    <row r="50" spans="1:17" s="259" customFormat="1" hidden="1" outlineLevel="2">
      <c r="A50" s="256"/>
      <c r="B50" s="257"/>
      <c r="C50" s="258"/>
      <c r="D50" s="255"/>
      <c r="E50" s="196" t="str">
        <f t="shared" ref="E50:Q50" si="6" xml:space="preserve"> E46</f>
        <v>Average post 2020 investment RCV - WR - real</v>
      </c>
      <c r="F50" s="196">
        <f t="shared" si="6"/>
        <v>0</v>
      </c>
      <c r="G50" s="196" t="str">
        <f t="shared" si="6"/>
        <v>£m</v>
      </c>
      <c r="H50" s="196">
        <f t="shared" si="6"/>
        <v>0</v>
      </c>
      <c r="I50" s="196">
        <f t="shared" si="6"/>
        <v>0</v>
      </c>
      <c r="J50" s="196">
        <f t="shared" si="6"/>
        <v>0</v>
      </c>
      <c r="K50" s="196">
        <f t="shared" si="6"/>
        <v>0</v>
      </c>
      <c r="L50" s="196">
        <f t="shared" si="6"/>
        <v>0</v>
      </c>
      <c r="M50" s="196">
        <f t="shared" si="6"/>
        <v>6.1605872767507988</v>
      </c>
      <c r="N50" s="196">
        <f t="shared" si="6"/>
        <v>19.052610459758291</v>
      </c>
      <c r="O50" s="196">
        <f t="shared" si="6"/>
        <v>36.697228387081289</v>
      </c>
      <c r="P50" s="196">
        <f t="shared" si="6"/>
        <v>62.690168537784047</v>
      </c>
      <c r="Q50" s="196">
        <f t="shared" si="6"/>
        <v>86.44223177794693</v>
      </c>
    </row>
    <row r="51" spans="1:17" s="259" customFormat="1" hidden="1" outlineLevel="2">
      <c r="A51" s="256"/>
      <c r="B51" s="257"/>
      <c r="C51" s="258"/>
      <c r="D51" s="255"/>
      <c r="E51" s="320" t="s">
        <v>968</v>
      </c>
      <c r="F51" s="379"/>
      <c r="G51" s="320" t="s">
        <v>255</v>
      </c>
      <c r="H51" s="379"/>
      <c r="I51" s="379"/>
      <c r="J51" s="320">
        <f t="shared" ref="J51:Q51" si="7" xml:space="preserve"> SUM(J48:J50)</f>
        <v>0</v>
      </c>
      <c r="K51" s="320">
        <f t="shared" si="7"/>
        <v>0</v>
      </c>
      <c r="L51" s="320">
        <f t="shared" si="7"/>
        <v>0</v>
      </c>
      <c r="M51" s="320">
        <f t="shared" si="7"/>
        <v>594.44818503034764</v>
      </c>
      <c r="N51" s="320">
        <f t="shared" si="7"/>
        <v>588.4418042788717</v>
      </c>
      <c r="O51" s="320">
        <f xml:space="preserve"> SUM(O48:O50)</f>
        <v>587.86020696341075</v>
      </c>
      <c r="P51" s="320">
        <f t="shared" si="7"/>
        <v>595.95251762816679</v>
      </c>
      <c r="Q51" s="320">
        <f t="shared" si="7"/>
        <v>602.1400293596646</v>
      </c>
    </row>
    <row r="52" spans="1:17" s="259" customFormat="1" hidden="1" outlineLevel="1">
      <c r="A52" s="256"/>
      <c r="B52" s="257"/>
      <c r="C52" s="258"/>
      <c r="D52" s="255"/>
      <c r="E52" s="196"/>
      <c r="F52" s="196"/>
      <c r="G52" s="196"/>
      <c r="H52" s="196"/>
      <c r="I52" s="196"/>
      <c r="J52" s="196"/>
      <c r="K52" s="196"/>
      <c r="L52" s="196"/>
      <c r="M52" s="196"/>
      <c r="N52" s="196"/>
      <c r="O52" s="196"/>
      <c r="P52" s="196"/>
      <c r="Q52" s="196"/>
    </row>
    <row r="53" spans="1:17" s="259" customFormat="1" hidden="1" outlineLevel="1" collapsed="1">
      <c r="A53" s="256"/>
      <c r="B53" s="257" t="s">
        <v>936</v>
      </c>
      <c r="C53" s="258"/>
      <c r="D53" s="255"/>
      <c r="E53" s="196"/>
      <c r="F53" s="196"/>
      <c r="G53" s="196"/>
      <c r="H53" s="196"/>
      <c r="I53" s="196"/>
      <c r="J53" s="196"/>
      <c r="K53" s="196"/>
      <c r="L53" s="196"/>
      <c r="M53" s="196"/>
      <c r="N53" s="196"/>
      <c r="O53" s="196"/>
      <c r="P53" s="196"/>
      <c r="Q53" s="196"/>
    </row>
    <row r="54" spans="1:17" s="259" customFormat="1" hidden="1" outlineLevel="2">
      <c r="A54" s="256"/>
      <c r="B54" s="257"/>
      <c r="C54" s="258"/>
      <c r="D54" s="255"/>
      <c r="E54" s="196"/>
      <c r="F54" s="196"/>
      <c r="G54" s="196"/>
      <c r="H54" s="196"/>
      <c r="I54" s="196"/>
      <c r="J54" s="196"/>
      <c r="K54" s="196"/>
      <c r="L54" s="196"/>
      <c r="M54" s="196"/>
      <c r="N54" s="196"/>
      <c r="O54" s="196"/>
      <c r="P54" s="196"/>
      <c r="Q54" s="196"/>
    </row>
    <row r="55" spans="1:17" s="205" customFormat="1" hidden="1" outlineLevel="2">
      <c r="A55" s="294"/>
      <c r="B55" s="295"/>
      <c r="C55" s="296"/>
      <c r="D55" s="297"/>
      <c r="E55" s="298" t="str">
        <f t="shared" ref="E55:P55" si="8" xml:space="preserve"> E$19</f>
        <v>Annual update - CPIH FYA active inflator from FYA 2017-18 - nominal year average prices (used for average RCV)</v>
      </c>
      <c r="F55" s="298">
        <f t="shared" si="8"/>
        <v>0</v>
      </c>
      <c r="G55" s="298" t="str">
        <f t="shared" si="8"/>
        <v>Factor</v>
      </c>
      <c r="H55" s="298">
        <f t="shared" si="8"/>
        <v>0</v>
      </c>
      <c r="I55" s="298">
        <f t="shared" si="8"/>
        <v>0</v>
      </c>
      <c r="J55" s="298">
        <f t="shared" si="8"/>
        <v>0</v>
      </c>
      <c r="K55" s="298">
        <f t="shared" si="8"/>
        <v>0</v>
      </c>
      <c r="L55" s="298">
        <f t="shared" si="8"/>
        <v>1.0386214616983847</v>
      </c>
      <c r="M55" s="298">
        <f t="shared" si="8"/>
        <v>1.0469374700143934</v>
      </c>
      <c r="N55" s="298">
        <f t="shared" si="8"/>
        <v>1.0853990084759317</v>
      </c>
      <c r="O55" s="298">
        <f t="shared" si="8"/>
        <v>0</v>
      </c>
      <c r="P55" s="298">
        <f t="shared" si="8"/>
        <v>0</v>
      </c>
      <c r="Q55" s="298">
        <f xml:space="preserve"> Q$19</f>
        <v>0</v>
      </c>
    </row>
    <row r="56" spans="1:17" s="205" customFormat="1" hidden="1" outlineLevel="2">
      <c r="A56" s="294"/>
      <c r="B56" s="295"/>
      <c r="C56" s="296"/>
      <c r="D56" s="297"/>
      <c r="E56" s="298" t="str">
        <f t="shared" ref="E56:P56" si="9" xml:space="preserve"> E$20</f>
        <v>Annual update - CPIH FYE active inflator from FYA 2017-18 - nominal year end prices (used for RCV components)</v>
      </c>
      <c r="F56" s="298">
        <f t="shared" si="9"/>
        <v>0</v>
      </c>
      <c r="G56" s="298" t="str">
        <f t="shared" si="9"/>
        <v>Factor</v>
      </c>
      <c r="H56" s="298">
        <f t="shared" si="9"/>
        <v>0</v>
      </c>
      <c r="I56" s="298">
        <f t="shared" si="9"/>
        <v>0</v>
      </c>
      <c r="J56" s="298">
        <f t="shared" si="9"/>
        <v>0</v>
      </c>
      <c r="K56" s="298">
        <f t="shared" si="9"/>
        <v>0</v>
      </c>
      <c r="L56" s="298">
        <f t="shared" si="9"/>
        <v>1.0420598112905806</v>
      </c>
      <c r="M56" s="298">
        <f t="shared" si="9"/>
        <v>1.0526147449224375</v>
      </c>
      <c r="N56" s="298">
        <f t="shared" si="9"/>
        <v>1.1178634255557334</v>
      </c>
      <c r="O56" s="298">
        <f t="shared" si="9"/>
        <v>0</v>
      </c>
      <c r="P56" s="298">
        <f t="shared" si="9"/>
        <v>0</v>
      </c>
      <c r="Q56" s="298">
        <f xml:space="preserve"> Q$20</f>
        <v>0</v>
      </c>
    </row>
    <row r="57" spans="1:17" s="259" customFormat="1" hidden="1" outlineLevel="1">
      <c r="A57" s="256"/>
      <c r="B57" s="257"/>
      <c r="C57" s="258"/>
      <c r="D57" s="255"/>
      <c r="E57" s="196"/>
      <c r="F57" s="196"/>
      <c r="G57" s="196"/>
      <c r="H57" s="196"/>
      <c r="I57" s="196"/>
      <c r="J57" s="196"/>
      <c r="K57" s="196"/>
      <c r="L57" s="196"/>
      <c r="M57" s="196"/>
      <c r="N57" s="196"/>
      <c r="O57" s="196"/>
      <c r="P57" s="196"/>
      <c r="Q57" s="196"/>
    </row>
    <row r="58" spans="1:17" s="259" customFormat="1" hidden="1" outlineLevel="1" collapsed="1">
      <c r="A58" s="256"/>
      <c r="B58" s="257" t="s">
        <v>969</v>
      </c>
      <c r="C58" s="258"/>
      <c r="D58" s="255"/>
      <c r="E58" s="196"/>
      <c r="F58" s="196"/>
      <c r="G58" s="196"/>
      <c r="H58" s="196"/>
      <c r="I58" s="196"/>
      <c r="J58" s="196"/>
      <c r="K58" s="196"/>
      <c r="L58" s="196"/>
      <c r="M58" s="434"/>
      <c r="N58" s="196"/>
      <c r="O58" s="196"/>
      <c r="P58" s="196"/>
      <c r="Q58" s="196"/>
    </row>
    <row r="59" spans="1:17" s="259" customFormat="1" hidden="1" outlineLevel="2">
      <c r="A59" s="256"/>
      <c r="B59" s="257"/>
      <c r="C59" s="258"/>
      <c r="D59" s="255"/>
      <c r="E59" s="196"/>
      <c r="F59" s="196"/>
      <c r="G59" s="196"/>
      <c r="H59" s="196"/>
      <c r="I59" s="196"/>
      <c r="J59" s="196"/>
      <c r="K59" s="196"/>
      <c r="L59" s="196"/>
      <c r="M59" s="434"/>
      <c r="N59" s="196"/>
      <c r="O59" s="196"/>
      <c r="P59" s="196"/>
      <c r="Q59" s="196"/>
    </row>
    <row r="60" spans="1:17" s="259" customFormat="1" hidden="1" outlineLevel="2">
      <c r="A60" s="256"/>
      <c r="B60" s="257"/>
      <c r="C60" s="258"/>
      <c r="D60" s="255"/>
      <c r="E60" s="196" t="s">
        <v>1476</v>
      </c>
      <c r="F60" s="196"/>
      <c r="G60" s="196" t="s">
        <v>255</v>
      </c>
      <c r="H60" s="196"/>
      <c r="I60" s="196"/>
      <c r="J60" s="196">
        <f t="shared" ref="J60:Q60" si="10" xml:space="preserve"> J29 * J56</f>
        <v>0</v>
      </c>
      <c r="K60" s="196">
        <f t="shared" si="10"/>
        <v>0</v>
      </c>
      <c r="L60" s="196">
        <f t="shared" si="10"/>
        <v>0</v>
      </c>
      <c r="M60" s="196">
        <f t="shared" si="10"/>
        <v>316.03512466848179</v>
      </c>
      <c r="N60" s="196">
        <f t="shared" si="10"/>
        <v>324.75982181291772</v>
      </c>
      <c r="O60" s="196">
        <f t="shared" si="10"/>
        <v>0</v>
      </c>
      <c r="P60" s="196">
        <f t="shared" si="10"/>
        <v>0</v>
      </c>
      <c r="Q60" s="196">
        <f t="shared" si="10"/>
        <v>0</v>
      </c>
    </row>
    <row r="61" spans="1:17" s="259" customFormat="1" hidden="1" outlineLevel="2">
      <c r="A61" s="256"/>
      <c r="B61" s="257"/>
      <c r="C61" s="258"/>
      <c r="D61" s="255"/>
      <c r="E61" s="196" t="s">
        <v>259</v>
      </c>
      <c r="F61" s="196"/>
      <c r="G61" s="196" t="s">
        <v>255</v>
      </c>
      <c r="H61" s="196"/>
      <c r="I61" s="196"/>
      <c r="J61" s="196">
        <f t="shared" ref="J61:Q61" si="11" xml:space="preserve"> J30 * J56</f>
        <v>0</v>
      </c>
      <c r="K61" s="196">
        <f t="shared" si="11"/>
        <v>0</v>
      </c>
      <c r="L61" s="196">
        <f t="shared" si="11"/>
        <v>0</v>
      </c>
      <c r="M61" s="196">
        <f t="shared" si="11"/>
        <v>13.066455234909494</v>
      </c>
      <c r="N61" s="196">
        <f t="shared" si="11"/>
        <v>13.601917370560905</v>
      </c>
      <c r="O61" s="196">
        <f t="shared" si="11"/>
        <v>0</v>
      </c>
      <c r="P61" s="196">
        <f t="shared" si="11"/>
        <v>0</v>
      </c>
      <c r="Q61" s="196">
        <f t="shared" si="11"/>
        <v>0</v>
      </c>
    </row>
    <row r="62" spans="1:17" s="259" customFormat="1" hidden="1" outlineLevel="2">
      <c r="A62" s="256"/>
      <c r="B62" s="257"/>
      <c r="C62" s="258"/>
      <c r="D62" s="255"/>
      <c r="E62" s="196" t="s">
        <v>1477</v>
      </c>
      <c r="F62" s="196"/>
      <c r="G62" s="196" t="s">
        <v>255</v>
      </c>
      <c r="H62" s="196"/>
      <c r="I62" s="196"/>
      <c r="J62" s="196">
        <f t="shared" ref="J62:Q62" si="12" xml:space="preserve"> IF( J$10 = 1, J28 * J56, J31 * J56)</f>
        <v>0</v>
      </c>
      <c r="K62" s="196">
        <f t="shared" si="12"/>
        <v>0</v>
      </c>
      <c r="L62" s="196">
        <f t="shared" si="12"/>
        <v>311.51465410451277</v>
      </c>
      <c r="M62" s="196">
        <f t="shared" si="12"/>
        <v>302.9686694335723</v>
      </c>
      <c r="N62" s="196">
        <f t="shared" si="12"/>
        <v>311.15790444235682</v>
      </c>
      <c r="O62" s="196">
        <f t="shared" si="12"/>
        <v>0</v>
      </c>
      <c r="P62" s="196">
        <f t="shared" si="12"/>
        <v>0</v>
      </c>
      <c r="Q62" s="196">
        <f t="shared" si="12"/>
        <v>0</v>
      </c>
    </row>
    <row r="63" spans="1:17" s="259" customFormat="1" hidden="1" outlineLevel="2">
      <c r="A63" s="256"/>
      <c r="B63" s="257"/>
      <c r="C63" s="258"/>
      <c r="D63" s="255"/>
      <c r="E63" s="196"/>
      <c r="F63" s="196"/>
      <c r="G63" s="196"/>
      <c r="H63" s="196"/>
      <c r="I63" s="196"/>
      <c r="J63" s="196"/>
      <c r="K63" s="196"/>
      <c r="L63" s="196"/>
      <c r="M63" s="434"/>
      <c r="N63" s="196"/>
      <c r="O63" s="196"/>
      <c r="P63" s="196"/>
      <c r="Q63" s="196"/>
    </row>
    <row r="64" spans="1:17" s="259" customFormat="1" hidden="1" outlineLevel="2">
      <c r="A64" s="256"/>
      <c r="B64" s="257"/>
      <c r="C64" s="258"/>
      <c r="D64" s="255"/>
      <c r="E64" s="196" t="s">
        <v>1478</v>
      </c>
      <c r="F64" s="196"/>
      <c r="G64" s="196" t="s">
        <v>255</v>
      </c>
      <c r="H64" s="196"/>
      <c r="I64" s="196"/>
      <c r="J64" s="196">
        <f t="shared" ref="J64:Q64" si="13" xml:space="preserve"> J35 * J56</f>
        <v>0</v>
      </c>
      <c r="K64" s="196">
        <f t="shared" si="13"/>
        <v>0</v>
      </c>
      <c r="L64" s="196">
        <f t="shared" si="13"/>
        <v>0</v>
      </c>
      <c r="M64" s="196">
        <f t="shared" si="13"/>
        <v>314.66995907242222</v>
      </c>
      <c r="N64" s="196">
        <f t="shared" si="13"/>
        <v>323.70076821991813</v>
      </c>
      <c r="O64" s="196">
        <f t="shared" si="13"/>
        <v>0</v>
      </c>
      <c r="P64" s="196">
        <f t="shared" si="13"/>
        <v>0</v>
      </c>
      <c r="Q64" s="196">
        <f t="shared" si="13"/>
        <v>0</v>
      </c>
    </row>
    <row r="65" spans="1:17" s="259" customFormat="1" hidden="1" outlineLevel="2">
      <c r="A65" s="256"/>
      <c r="B65" s="257"/>
      <c r="C65" s="258"/>
      <c r="D65" s="255"/>
      <c r="E65" s="196" t="s">
        <v>271</v>
      </c>
      <c r="F65" s="196"/>
      <c r="G65" s="196" t="s">
        <v>255</v>
      </c>
      <c r="H65" s="196"/>
      <c r="I65" s="196"/>
      <c r="J65" s="196">
        <f t="shared" ref="J65:Q65" si="14" xml:space="preserve"> J36 * J56</f>
        <v>0</v>
      </c>
      <c r="K65" s="196">
        <f t="shared" si="14"/>
        <v>0</v>
      </c>
      <c r="L65" s="196">
        <f t="shared" si="14"/>
        <v>0</v>
      </c>
      <c r="M65" s="196">
        <f t="shared" si="14"/>
        <v>9.8633129460268112</v>
      </c>
      <c r="N65" s="196">
        <f t="shared" si="14"/>
        <v>10.320553341007614</v>
      </c>
      <c r="O65" s="196">
        <f t="shared" si="14"/>
        <v>0</v>
      </c>
      <c r="P65" s="196">
        <f t="shared" si="14"/>
        <v>0</v>
      </c>
      <c r="Q65" s="196">
        <f t="shared" si="14"/>
        <v>0</v>
      </c>
    </row>
    <row r="66" spans="1:17" s="259" customFormat="1" hidden="1" outlineLevel="2">
      <c r="A66" s="256"/>
      <c r="B66" s="257"/>
      <c r="C66" s="258"/>
      <c r="D66" s="255"/>
      <c r="E66" s="196" t="s">
        <v>273</v>
      </c>
      <c r="F66" s="196"/>
      <c r="G66" s="196" t="s">
        <v>255</v>
      </c>
      <c r="H66" s="196"/>
      <c r="I66" s="196"/>
      <c r="J66" s="196">
        <f t="shared" ref="J66:Q66" si="15" xml:space="preserve"> J37 * J56</f>
        <v>0</v>
      </c>
      <c r="K66" s="196">
        <f t="shared" si="15"/>
        <v>0</v>
      </c>
      <c r="L66" s="196">
        <f t="shared" si="15"/>
        <v>0</v>
      </c>
      <c r="M66" s="196">
        <f t="shared" si="15"/>
        <v>0</v>
      </c>
      <c r="N66" s="196">
        <f t="shared" si="15"/>
        <v>0</v>
      </c>
      <c r="O66" s="196">
        <f t="shared" si="15"/>
        <v>0</v>
      </c>
      <c r="P66" s="196">
        <f t="shared" si="15"/>
        <v>0</v>
      </c>
      <c r="Q66" s="196">
        <f t="shared" si="15"/>
        <v>0</v>
      </c>
    </row>
    <row r="67" spans="1:17" s="259" customFormat="1" hidden="1" outlineLevel="2">
      <c r="A67" s="256"/>
      <c r="B67" s="257"/>
      <c r="C67" s="258"/>
      <c r="D67" s="255"/>
      <c r="E67" s="196" t="s">
        <v>1479</v>
      </c>
      <c r="F67" s="196"/>
      <c r="G67" s="196" t="s">
        <v>255</v>
      </c>
      <c r="H67" s="196"/>
      <c r="I67" s="196"/>
      <c r="J67" s="196">
        <f t="shared" ref="J67:Q67" si="16" xml:space="preserve"> IF( J$10 = 1, J34 * J56, J38 * J56)</f>
        <v>0</v>
      </c>
      <c r="K67" s="196">
        <f t="shared" si="16"/>
        <v>0</v>
      </c>
      <c r="L67" s="196">
        <f t="shared" si="16"/>
        <v>311.51465410451277</v>
      </c>
      <c r="M67" s="196">
        <f t="shared" si="16"/>
        <v>304.80664612639544</v>
      </c>
      <c r="N67" s="196">
        <f t="shared" si="16"/>
        <v>313.38021487891052</v>
      </c>
      <c r="O67" s="196">
        <f t="shared" si="16"/>
        <v>0</v>
      </c>
      <c r="P67" s="196">
        <f t="shared" si="16"/>
        <v>0</v>
      </c>
      <c r="Q67" s="196">
        <f t="shared" si="16"/>
        <v>0</v>
      </c>
    </row>
    <row r="68" spans="1:17" s="259" customFormat="1" hidden="1" outlineLevel="2">
      <c r="A68" s="256"/>
      <c r="B68" s="257"/>
      <c r="C68" s="258"/>
      <c r="D68" s="255"/>
      <c r="E68" s="196"/>
      <c r="F68" s="196"/>
      <c r="G68" s="196"/>
      <c r="H68" s="196"/>
      <c r="I68" s="196"/>
      <c r="J68" s="196"/>
      <c r="K68" s="196"/>
      <c r="L68" s="196"/>
      <c r="M68" s="196"/>
      <c r="N68" s="196"/>
      <c r="O68" s="196"/>
      <c r="P68" s="196"/>
      <c r="Q68" s="196"/>
    </row>
    <row r="69" spans="1:17" s="259" customFormat="1" hidden="1" outlineLevel="2">
      <c r="A69" s="256"/>
      <c r="B69" s="257"/>
      <c r="C69" s="258"/>
      <c r="D69" s="255"/>
      <c r="E69" s="196" t="s">
        <v>1480</v>
      </c>
      <c r="F69" s="196"/>
      <c r="G69" s="196" t="s">
        <v>255</v>
      </c>
      <c r="H69" s="196"/>
      <c r="I69" s="196"/>
      <c r="J69" s="196">
        <f t="shared" ref="J69:Q69" si="17" xml:space="preserve"> J42 * J56</f>
        <v>0</v>
      </c>
      <c r="K69" s="196">
        <f t="shared" si="17"/>
        <v>0</v>
      </c>
      <c r="L69" s="196">
        <f t="shared" si="17"/>
        <v>0</v>
      </c>
      <c r="M69" s="196">
        <f t="shared" si="17"/>
        <v>0</v>
      </c>
      <c r="N69" s="196">
        <f t="shared" si="17"/>
        <v>13.773390393247391</v>
      </c>
      <c r="O69" s="196">
        <f t="shared" si="17"/>
        <v>0</v>
      </c>
      <c r="P69" s="196">
        <f t="shared" si="17"/>
        <v>0</v>
      </c>
      <c r="Q69" s="196">
        <f t="shared" si="17"/>
        <v>0</v>
      </c>
    </row>
    <row r="70" spans="1:17" s="259" customFormat="1" hidden="1" outlineLevel="2">
      <c r="A70" s="256"/>
      <c r="B70" s="257"/>
      <c r="C70" s="258"/>
      <c r="D70" s="255"/>
      <c r="E70" s="196" t="s">
        <v>281</v>
      </c>
      <c r="F70" s="196"/>
      <c r="G70" s="196" t="s">
        <v>255</v>
      </c>
      <c r="H70" s="196"/>
      <c r="I70" s="196"/>
      <c r="J70" s="196">
        <f t="shared" ref="J70:Q70" si="18" xml:space="preserve"> J43 * J56</f>
        <v>0</v>
      </c>
      <c r="K70" s="196">
        <f t="shared" si="18"/>
        <v>0</v>
      </c>
      <c r="L70" s="196">
        <f t="shared" si="18"/>
        <v>0</v>
      </c>
      <c r="M70" s="196">
        <f t="shared" si="18"/>
        <v>13.175949727622564</v>
      </c>
      <c r="N70" s="196">
        <f t="shared" si="18"/>
        <v>15.739703610025822</v>
      </c>
      <c r="O70" s="196">
        <f t="shared" si="18"/>
        <v>0</v>
      </c>
      <c r="P70" s="196">
        <f t="shared" si="18"/>
        <v>0</v>
      </c>
      <c r="Q70" s="196">
        <f t="shared" si="18"/>
        <v>0</v>
      </c>
    </row>
    <row r="71" spans="1:17" s="259" customFormat="1" hidden="1" outlineLevel="2">
      <c r="A71" s="256"/>
      <c r="B71" s="257"/>
      <c r="C71" s="258"/>
      <c r="D71" s="255"/>
      <c r="E71" s="196" t="s">
        <v>283</v>
      </c>
      <c r="F71" s="196"/>
      <c r="G71" s="196" t="s">
        <v>255</v>
      </c>
      <c r="H71" s="196"/>
      <c r="I71" s="196"/>
      <c r="J71" s="196">
        <f t="shared" ref="J71:Q71" si="19" xml:space="preserve"> J44 * J56</f>
        <v>0</v>
      </c>
      <c r="K71" s="196">
        <f t="shared" si="19"/>
        <v>0</v>
      </c>
      <c r="L71" s="196">
        <f t="shared" si="19"/>
        <v>0</v>
      </c>
      <c r="M71" s="196">
        <f t="shared" si="19"/>
        <v>0.20649971784365265</v>
      </c>
      <c r="N71" s="196">
        <f t="shared" si="19"/>
        <v>0.69005160787180353</v>
      </c>
      <c r="O71" s="196">
        <f t="shared" si="19"/>
        <v>0</v>
      </c>
      <c r="P71" s="196">
        <f t="shared" si="19"/>
        <v>0</v>
      </c>
      <c r="Q71" s="196">
        <f t="shared" si="19"/>
        <v>0</v>
      </c>
    </row>
    <row r="72" spans="1:17" s="259" customFormat="1" hidden="1" outlineLevel="2">
      <c r="A72" s="256"/>
      <c r="B72" s="257"/>
      <c r="C72" s="258"/>
      <c r="D72" s="255"/>
      <c r="E72" s="196" t="s">
        <v>1481</v>
      </c>
      <c r="F72" s="196"/>
      <c r="G72" s="196" t="s">
        <v>255</v>
      </c>
      <c r="H72" s="196"/>
      <c r="I72" s="196"/>
      <c r="J72" s="196">
        <f t="shared" ref="J72:Q72" si="20" xml:space="preserve"> IF(J$10 = 1, J41 * J56, J45 * J56)</f>
        <v>0</v>
      </c>
      <c r="K72" s="196">
        <f t="shared" si="20"/>
        <v>0</v>
      </c>
      <c r="L72" s="196">
        <f t="shared" si="20"/>
        <v>0</v>
      </c>
      <c r="M72" s="196">
        <f t="shared" si="20"/>
        <v>12.969450009778912</v>
      </c>
      <c r="N72" s="196">
        <f t="shared" si="20"/>
        <v>28.823042395401412</v>
      </c>
      <c r="O72" s="196">
        <f t="shared" si="20"/>
        <v>0</v>
      </c>
      <c r="P72" s="196">
        <f t="shared" si="20"/>
        <v>0</v>
      </c>
      <c r="Q72" s="196">
        <f t="shared" si="20"/>
        <v>0</v>
      </c>
    </row>
    <row r="73" spans="1:17" s="259" customFormat="1" hidden="1" outlineLevel="2">
      <c r="A73" s="256"/>
      <c r="B73" s="257"/>
      <c r="C73" s="258"/>
      <c r="D73" s="255"/>
      <c r="E73" s="196"/>
      <c r="F73" s="196"/>
      <c r="G73" s="196"/>
      <c r="H73" s="196"/>
      <c r="I73" s="196"/>
      <c r="J73" s="196"/>
      <c r="K73" s="196"/>
      <c r="L73" s="196"/>
      <c r="M73" s="196"/>
      <c r="N73" s="196"/>
      <c r="O73" s="196"/>
      <c r="P73" s="196"/>
      <c r="Q73" s="196"/>
    </row>
    <row r="74" spans="1:17" s="259" customFormat="1" hidden="1" outlineLevel="2">
      <c r="A74" s="256"/>
      <c r="B74" s="257"/>
      <c r="C74" s="258"/>
      <c r="D74" s="255"/>
      <c r="E74" s="196" t="s">
        <v>1482</v>
      </c>
      <c r="F74" s="196"/>
      <c r="G74" s="196" t="s">
        <v>255</v>
      </c>
      <c r="H74" s="196"/>
      <c r="I74" s="196"/>
      <c r="J74" s="196">
        <f t="shared" ref="J74:Q74" si="21" xml:space="preserve"> J32 * J55</f>
        <v>0</v>
      </c>
      <c r="K74" s="196">
        <f t="shared" si="21"/>
        <v>0</v>
      </c>
      <c r="L74" s="196">
        <f t="shared" si="21"/>
        <v>0</v>
      </c>
      <c r="M74" s="196">
        <f t="shared" si="21"/>
        <v>307.83259936866432</v>
      </c>
      <c r="N74" s="196">
        <f t="shared" si="21"/>
        <v>308.72486467056854</v>
      </c>
      <c r="O74" s="196">
        <f t="shared" si="21"/>
        <v>0</v>
      </c>
      <c r="P74" s="196">
        <f t="shared" si="21"/>
        <v>0</v>
      </c>
      <c r="Q74" s="196">
        <f t="shared" si="21"/>
        <v>0</v>
      </c>
    </row>
    <row r="75" spans="1:17" s="259" customFormat="1" hidden="1" outlineLevel="2">
      <c r="A75" s="256"/>
      <c r="B75" s="257"/>
      <c r="C75" s="258"/>
      <c r="D75" s="255"/>
      <c r="E75" s="196" t="s">
        <v>1483</v>
      </c>
      <c r="F75" s="196"/>
      <c r="G75" s="196" t="s">
        <v>255</v>
      </c>
      <c r="H75" s="196"/>
      <c r="I75" s="196"/>
      <c r="J75" s="196">
        <f t="shared" ref="J75:Q75" si="22" xml:space="preserve"> J39 * J55</f>
        <v>0</v>
      </c>
      <c r="K75" s="196">
        <f t="shared" si="22"/>
        <v>0</v>
      </c>
      <c r="L75" s="196">
        <f t="shared" si="22"/>
        <v>0</v>
      </c>
      <c r="M75" s="196">
        <f t="shared" si="22"/>
        <v>308.06772986433151</v>
      </c>
      <c r="N75" s="196">
        <f t="shared" si="22"/>
        <v>309.28960173760726</v>
      </c>
      <c r="O75" s="196">
        <f t="shared" si="22"/>
        <v>0</v>
      </c>
      <c r="P75" s="196">
        <f t="shared" si="22"/>
        <v>0</v>
      </c>
      <c r="Q75" s="196">
        <f t="shared" si="22"/>
        <v>0</v>
      </c>
    </row>
    <row r="76" spans="1:17" s="259" customFormat="1" hidden="1" outlineLevel="2">
      <c r="A76" s="256"/>
      <c r="B76" s="257"/>
      <c r="C76" s="258"/>
      <c r="D76" s="255"/>
      <c r="E76" s="196" t="s">
        <v>1484</v>
      </c>
      <c r="F76" s="196"/>
      <c r="G76" s="196" t="s">
        <v>255</v>
      </c>
      <c r="H76" s="196"/>
      <c r="I76" s="196"/>
      <c r="J76" s="196">
        <f t="shared" ref="J76:Q76" si="23" xml:space="preserve"> J46 * J55</f>
        <v>0</v>
      </c>
      <c r="K76" s="196">
        <f t="shared" si="23"/>
        <v>0</v>
      </c>
      <c r="L76" s="196">
        <f t="shared" si="23"/>
        <v>0</v>
      </c>
      <c r="M76" s="196">
        <f t="shared" si="23"/>
        <v>6.4497496573243431</v>
      </c>
      <c r="N76" s="196">
        <f t="shared" si="23"/>
        <v>20.679684501899814</v>
      </c>
      <c r="O76" s="196">
        <f t="shared" si="23"/>
        <v>0</v>
      </c>
      <c r="P76" s="196">
        <f t="shared" si="23"/>
        <v>0</v>
      </c>
      <c r="Q76" s="196">
        <f t="shared" si="23"/>
        <v>0</v>
      </c>
    </row>
    <row r="77" spans="1:17" s="192" customFormat="1" hidden="1" outlineLevel="2">
      <c r="A77" s="188"/>
      <c r="B77" s="304"/>
      <c r="C77" s="190"/>
      <c r="D77" s="191"/>
      <c r="E77" s="211" t="s">
        <v>1485</v>
      </c>
      <c r="F77" s="243"/>
      <c r="G77" s="243" t="s">
        <v>255</v>
      </c>
      <c r="H77" s="243"/>
      <c r="I77" s="243"/>
      <c r="J77" s="243">
        <f t="shared" ref="J77:Q77" si="24" xml:space="preserve"> SUM(J74:J76)</f>
        <v>0</v>
      </c>
      <c r="K77" s="243">
        <f t="shared" si="24"/>
        <v>0</v>
      </c>
      <c r="L77" s="243">
        <f t="shared" si="24"/>
        <v>0</v>
      </c>
      <c r="M77" s="243">
        <f t="shared" si="24"/>
        <v>622.35007889032011</v>
      </c>
      <c r="N77" s="243">
        <f t="shared" si="24"/>
        <v>638.69415091007568</v>
      </c>
      <c r="O77" s="243">
        <f t="shared" si="24"/>
        <v>0</v>
      </c>
      <c r="P77" s="243">
        <f t="shared" si="24"/>
        <v>0</v>
      </c>
      <c r="Q77" s="243">
        <f t="shared" si="24"/>
        <v>0</v>
      </c>
    </row>
    <row r="78" spans="1:17" s="259" customFormat="1" hidden="1" outlineLevel="1">
      <c r="A78" s="256"/>
      <c r="B78" s="257"/>
      <c r="C78" s="258"/>
      <c r="D78" s="255"/>
      <c r="E78" s="196"/>
      <c r="F78" s="196"/>
      <c r="G78" s="196"/>
      <c r="H78" s="196"/>
      <c r="I78" s="196"/>
      <c r="J78" s="196"/>
      <c r="K78" s="196"/>
      <c r="L78" s="196"/>
      <c r="M78" s="196"/>
      <c r="N78" s="196"/>
      <c r="O78" s="196"/>
      <c r="P78" s="196"/>
      <c r="Q78" s="196"/>
    </row>
    <row r="79" spans="1:17" s="259" customFormat="1" hidden="1" outlineLevel="1" collapsed="1">
      <c r="A79" s="256"/>
      <c r="B79" s="257" t="s">
        <v>994</v>
      </c>
      <c r="C79" s="258"/>
      <c r="D79" s="255"/>
      <c r="E79" s="196"/>
      <c r="F79" s="196"/>
      <c r="G79" s="196"/>
      <c r="H79" s="196"/>
      <c r="I79" s="196"/>
      <c r="J79" s="196"/>
      <c r="K79" s="196"/>
      <c r="L79" s="196"/>
      <c r="M79" s="196"/>
      <c r="N79" s="196"/>
      <c r="O79" s="196"/>
      <c r="P79" s="196"/>
      <c r="Q79" s="196"/>
    </row>
    <row r="80" spans="1:17" s="259" customFormat="1" hidden="1" outlineLevel="2">
      <c r="A80" s="256"/>
      <c r="B80" s="257"/>
      <c r="C80" s="258"/>
      <c r="D80" s="255"/>
      <c r="E80" s="266"/>
      <c r="F80" s="266"/>
      <c r="G80" s="266"/>
      <c r="H80" s="267"/>
      <c r="I80" s="266"/>
      <c r="J80" s="267"/>
      <c r="K80" s="267"/>
      <c r="L80" s="267"/>
      <c r="M80" s="267"/>
      <c r="N80" s="267"/>
      <c r="O80" s="267"/>
      <c r="P80" s="267"/>
      <c r="Q80" s="267"/>
    </row>
    <row r="81" spans="1:17" s="200" customFormat="1" hidden="1" outlineLevel="2">
      <c r="A81" s="314"/>
      <c r="B81" s="315"/>
      <c r="C81" s="316"/>
      <c r="D81" s="317"/>
      <c r="E81" s="318" t="str">
        <f t="shared" ref="E81:Q81" si="25" xml:space="preserve"> E62</f>
        <v>Closing RCV (RPI inflated RCV) - WR - nominal</v>
      </c>
      <c r="F81" s="318">
        <f t="shared" si="25"/>
        <v>0</v>
      </c>
      <c r="G81" s="318" t="str">
        <f t="shared" si="25"/>
        <v>£m</v>
      </c>
      <c r="H81" s="318">
        <f t="shared" si="25"/>
        <v>0</v>
      </c>
      <c r="I81" s="318">
        <f t="shared" si="25"/>
        <v>0</v>
      </c>
      <c r="J81" s="318">
        <f t="shared" si="25"/>
        <v>0</v>
      </c>
      <c r="K81" s="318">
        <f t="shared" si="25"/>
        <v>0</v>
      </c>
      <c r="L81" s="318">
        <f t="shared" si="25"/>
        <v>311.51465410451277</v>
      </c>
      <c r="M81" s="318">
        <f t="shared" si="25"/>
        <v>302.9686694335723</v>
      </c>
      <c r="N81" s="318">
        <f t="shared" si="25"/>
        <v>311.15790444235682</v>
      </c>
      <c r="O81" s="318">
        <f t="shared" si="25"/>
        <v>0</v>
      </c>
      <c r="P81" s="318">
        <f t="shared" si="25"/>
        <v>0</v>
      </c>
      <c r="Q81" s="318">
        <f t="shared" si="25"/>
        <v>0</v>
      </c>
    </row>
    <row r="82" spans="1:17" s="200" customFormat="1" hidden="1" outlineLevel="2">
      <c r="A82" s="314"/>
      <c r="B82" s="315"/>
      <c r="C82" s="316"/>
      <c r="D82" s="317" t="s">
        <v>719</v>
      </c>
      <c r="E82" s="318" t="str">
        <f t="shared" ref="E82:Q82" si="26" xml:space="preserve"> E67</f>
        <v>Closing RCV (CPIH inflated RCV) - WR - nominal</v>
      </c>
      <c r="F82" s="318">
        <f t="shared" si="26"/>
        <v>0</v>
      </c>
      <c r="G82" s="318" t="str">
        <f t="shared" si="26"/>
        <v>£m</v>
      </c>
      <c r="H82" s="318">
        <f t="shared" si="26"/>
        <v>0</v>
      </c>
      <c r="I82" s="318">
        <f t="shared" si="26"/>
        <v>0</v>
      </c>
      <c r="J82" s="318">
        <f t="shared" si="26"/>
        <v>0</v>
      </c>
      <c r="K82" s="318">
        <f t="shared" si="26"/>
        <v>0</v>
      </c>
      <c r="L82" s="318">
        <f t="shared" si="26"/>
        <v>311.51465410451277</v>
      </c>
      <c r="M82" s="318">
        <f t="shared" si="26"/>
        <v>304.80664612639544</v>
      </c>
      <c r="N82" s="318">
        <f t="shared" si="26"/>
        <v>313.38021487891052</v>
      </c>
      <c r="O82" s="318">
        <f t="shared" si="26"/>
        <v>0</v>
      </c>
      <c r="P82" s="318">
        <f t="shared" si="26"/>
        <v>0</v>
      </c>
      <c r="Q82" s="318">
        <f t="shared" si="26"/>
        <v>0</v>
      </c>
    </row>
    <row r="83" spans="1:17" s="200" customFormat="1" hidden="1" outlineLevel="2">
      <c r="A83" s="314"/>
      <c r="B83" s="315"/>
      <c r="C83" s="316"/>
      <c r="D83" s="317" t="s">
        <v>719</v>
      </c>
      <c r="E83" s="318" t="str">
        <f t="shared" ref="E83:Q83" si="27" xml:space="preserve"> E72</f>
        <v>Closing RCV (Post 2020 investment RCV) - WR - nominal</v>
      </c>
      <c r="F83" s="318">
        <f t="shared" si="27"/>
        <v>0</v>
      </c>
      <c r="G83" s="318" t="str">
        <f t="shared" si="27"/>
        <v>£m</v>
      </c>
      <c r="H83" s="318">
        <f t="shared" si="27"/>
        <v>0</v>
      </c>
      <c r="I83" s="318">
        <f t="shared" si="27"/>
        <v>0</v>
      </c>
      <c r="J83" s="318">
        <f t="shared" si="27"/>
        <v>0</v>
      </c>
      <c r="K83" s="318">
        <f t="shared" si="27"/>
        <v>0</v>
      </c>
      <c r="L83" s="318">
        <f t="shared" si="27"/>
        <v>0</v>
      </c>
      <c r="M83" s="318">
        <f t="shared" si="27"/>
        <v>12.969450009778912</v>
      </c>
      <c r="N83" s="318">
        <f t="shared" si="27"/>
        <v>28.823042395401412</v>
      </c>
      <c r="O83" s="318">
        <f t="shared" si="27"/>
        <v>0</v>
      </c>
      <c r="P83" s="318">
        <f t="shared" si="27"/>
        <v>0</v>
      </c>
      <c r="Q83" s="318">
        <f t="shared" si="27"/>
        <v>0</v>
      </c>
    </row>
    <row r="84" spans="1:17" s="192" customFormat="1" hidden="1" outlineLevel="2">
      <c r="A84" s="188"/>
      <c r="B84" s="304"/>
      <c r="C84" s="190"/>
      <c r="D84" s="191"/>
      <c r="E84" s="243" t="s">
        <v>995</v>
      </c>
      <c r="F84" s="243"/>
      <c r="G84" s="243" t="s">
        <v>255</v>
      </c>
      <c r="H84" s="243"/>
      <c r="I84" s="243"/>
      <c r="J84" s="319">
        <f t="shared" ref="J84:Q84" si="28" xml:space="preserve"> SUM(J81:J83)</f>
        <v>0</v>
      </c>
      <c r="K84" s="319">
        <f t="shared" si="28"/>
        <v>0</v>
      </c>
      <c r="L84" s="319">
        <f t="shared" si="28"/>
        <v>623.02930820902554</v>
      </c>
      <c r="M84" s="319">
        <f t="shared" si="28"/>
        <v>620.74476556974673</v>
      </c>
      <c r="N84" s="319">
        <f t="shared" si="28"/>
        <v>653.36116171666879</v>
      </c>
      <c r="O84" s="319">
        <f t="shared" si="28"/>
        <v>0</v>
      </c>
      <c r="P84" s="319">
        <f t="shared" si="28"/>
        <v>0</v>
      </c>
      <c r="Q84" s="319">
        <f t="shared" si="28"/>
        <v>0</v>
      </c>
    </row>
    <row r="85" spans="1:17" s="259" customFormat="1" hidden="1" outlineLevel="2">
      <c r="A85" s="256"/>
      <c r="B85" s="257"/>
      <c r="C85" s="258"/>
      <c r="D85" s="255"/>
      <c r="E85" s="196"/>
      <c r="F85" s="196"/>
      <c r="G85" s="196"/>
      <c r="H85" s="196"/>
      <c r="I85" s="196"/>
      <c r="J85" s="196"/>
      <c r="K85" s="196"/>
      <c r="L85" s="196"/>
      <c r="M85" s="196"/>
      <c r="N85" s="196"/>
      <c r="O85" s="196"/>
      <c r="P85" s="196"/>
      <c r="Q85" s="196"/>
    </row>
    <row r="86" spans="1:17" s="200" customFormat="1" hidden="1" outlineLevel="2">
      <c r="A86" s="314"/>
      <c r="B86" s="315"/>
      <c r="C86" s="316"/>
      <c r="D86" s="317"/>
      <c r="E86" s="318" t="s">
        <v>996</v>
      </c>
      <c r="F86" s="318"/>
      <c r="G86" s="318" t="s">
        <v>255</v>
      </c>
      <c r="H86" s="318"/>
      <c r="I86" s="318"/>
      <c r="J86" s="318">
        <f t="shared" ref="J86:Q88" si="29" xml:space="preserve"> I81 * J$21</f>
        <v>0</v>
      </c>
      <c r="K86" s="318">
        <f t="shared" si="29"/>
        <v>0</v>
      </c>
      <c r="L86" s="318">
        <f t="shared" si="29"/>
        <v>0</v>
      </c>
      <c r="M86" s="318">
        <f xml:space="preserve"> L81 * M$21</f>
        <v>314.66995907242227</v>
      </c>
      <c r="N86" s="318">
        <f xml:space="preserve"> M81 * N$21</f>
        <v>321.74886042854308</v>
      </c>
      <c r="O86" s="318">
        <f t="shared" ref="O86:Q86" si="30" xml:space="preserve"> N81 * O$21</f>
        <v>0</v>
      </c>
      <c r="P86" s="318">
        <f t="shared" si="30"/>
        <v>0</v>
      </c>
      <c r="Q86" s="318">
        <f t="shared" si="30"/>
        <v>0</v>
      </c>
    </row>
    <row r="87" spans="1:17" s="200" customFormat="1" hidden="1" outlineLevel="2">
      <c r="A87" s="314"/>
      <c r="B87" s="315"/>
      <c r="C87" s="316"/>
      <c r="D87" s="317" t="s">
        <v>719</v>
      </c>
      <c r="E87" s="318" t="s">
        <v>997</v>
      </c>
      <c r="F87" s="318"/>
      <c r="G87" s="318" t="s">
        <v>255</v>
      </c>
      <c r="H87" s="318"/>
      <c r="I87" s="318"/>
      <c r="J87" s="318">
        <f t="shared" si="29"/>
        <v>0</v>
      </c>
      <c r="K87" s="318">
        <f t="shared" si="29"/>
        <v>0</v>
      </c>
      <c r="L87" s="318">
        <f t="shared" si="29"/>
        <v>0</v>
      </c>
      <c r="M87" s="318">
        <f t="shared" ref="M87:M88" si="31" xml:space="preserve"> L82 * M$21</f>
        <v>314.66995907242227</v>
      </c>
      <c r="N87" s="318">
        <f t="shared" si="29"/>
        <v>323.70076821991859</v>
      </c>
      <c r="O87" s="318">
        <f t="shared" si="29"/>
        <v>0</v>
      </c>
      <c r="P87" s="318">
        <f t="shared" si="29"/>
        <v>0</v>
      </c>
      <c r="Q87" s="318">
        <f t="shared" si="29"/>
        <v>0</v>
      </c>
    </row>
    <row r="88" spans="1:17" s="200" customFormat="1" hidden="1" outlineLevel="2">
      <c r="A88" s="314"/>
      <c r="B88" s="315"/>
      <c r="C88" s="316"/>
      <c r="D88" s="317" t="s">
        <v>719</v>
      </c>
      <c r="E88" s="318" t="s">
        <v>998</v>
      </c>
      <c r="F88" s="318"/>
      <c r="G88" s="318" t="s">
        <v>255</v>
      </c>
      <c r="H88" s="318"/>
      <c r="I88" s="318"/>
      <c r="J88" s="318">
        <f t="shared" si="29"/>
        <v>0</v>
      </c>
      <c r="K88" s="318">
        <f t="shared" si="29"/>
        <v>0</v>
      </c>
      <c r="L88" s="318">
        <f t="shared" si="29"/>
        <v>0</v>
      </c>
      <c r="M88" s="318">
        <f t="shared" si="31"/>
        <v>0</v>
      </c>
      <c r="N88" s="318">
        <f t="shared" si="29"/>
        <v>13.773390393247432</v>
      </c>
      <c r="O88" s="318">
        <f t="shared" si="29"/>
        <v>0</v>
      </c>
      <c r="P88" s="318">
        <f t="shared" si="29"/>
        <v>0</v>
      </c>
      <c r="Q88" s="318">
        <f t="shared" si="29"/>
        <v>0</v>
      </c>
    </row>
    <row r="89" spans="1:17" s="192" customFormat="1" hidden="1" outlineLevel="2">
      <c r="A89" s="188"/>
      <c r="B89" s="304"/>
      <c r="C89" s="190"/>
      <c r="D89" s="191"/>
      <c r="E89" s="243" t="s">
        <v>999</v>
      </c>
      <c r="F89" s="243"/>
      <c r="G89" s="243" t="s">
        <v>255</v>
      </c>
      <c r="H89" s="243"/>
      <c r="I89" s="243"/>
      <c r="J89" s="319">
        <f t="shared" ref="J89" si="32" xml:space="preserve"> SUM(J86:J88)</f>
        <v>0</v>
      </c>
      <c r="K89" s="319">
        <f t="shared" ref="K89" si="33" xml:space="preserve"> SUM(K86:K88)</f>
        <v>0</v>
      </c>
      <c r="L89" s="319">
        <f t="shared" ref="L89" si="34" xml:space="preserve"> SUM(L86:L88)</f>
        <v>0</v>
      </c>
      <c r="M89" s="319">
        <f t="shared" ref="M89" si="35" xml:space="preserve"> SUM(M86:M88)</f>
        <v>629.33991814484455</v>
      </c>
      <c r="N89" s="319">
        <f t="shared" ref="N89" si="36" xml:space="preserve"> SUM(N86:N88)</f>
        <v>659.22301904170899</v>
      </c>
      <c r="O89" s="319">
        <f t="shared" ref="O89" si="37" xml:space="preserve"> SUM(O86:O88)</f>
        <v>0</v>
      </c>
      <c r="P89" s="319">
        <f t="shared" ref="P89" si="38" xml:space="preserve"> SUM(P86:P88)</f>
        <v>0</v>
      </c>
      <c r="Q89" s="319">
        <f t="shared" ref="Q89" si="39" xml:space="preserve"> SUM(Q86:Q88)</f>
        <v>0</v>
      </c>
    </row>
    <row r="90" spans="1:17" s="259" customFormat="1" hidden="1" outlineLevel="2">
      <c r="A90" s="256"/>
      <c r="B90" s="257"/>
      <c r="C90" s="258"/>
      <c r="D90" s="255"/>
      <c r="E90" s="196"/>
      <c r="F90" s="196"/>
      <c r="G90" s="196"/>
      <c r="H90" s="196"/>
      <c r="I90" s="196"/>
      <c r="J90" s="196"/>
      <c r="K90" s="196"/>
      <c r="L90" s="196"/>
      <c r="M90" s="196"/>
      <c r="N90" s="196"/>
      <c r="O90" s="196"/>
      <c r="P90" s="196"/>
      <c r="Q90" s="196"/>
    </row>
    <row r="91" spans="1:17" s="259" customFormat="1" hidden="1" outlineLevel="2">
      <c r="A91" s="256"/>
      <c r="B91" s="257"/>
      <c r="C91" s="258"/>
      <c r="D91" s="255"/>
      <c r="E91" s="196" t="str">
        <f t="shared" ref="E91:Q91" si="40" xml:space="preserve"> E89</f>
        <v>Prior year closing RCV expressed in current year nominal terms - WR</v>
      </c>
      <c r="F91" s="196">
        <f t="shared" si="40"/>
        <v>0</v>
      </c>
      <c r="G91" s="196" t="str">
        <f t="shared" si="40"/>
        <v>£m</v>
      </c>
      <c r="H91" s="196">
        <f t="shared" si="40"/>
        <v>0</v>
      </c>
      <c r="I91" s="196">
        <f t="shared" si="40"/>
        <v>0</v>
      </c>
      <c r="J91" s="196">
        <f t="shared" si="40"/>
        <v>0</v>
      </c>
      <c r="K91" s="196">
        <f t="shared" si="40"/>
        <v>0</v>
      </c>
      <c r="L91" s="196">
        <f t="shared" si="40"/>
        <v>0</v>
      </c>
      <c r="M91" s="196">
        <f t="shared" si="40"/>
        <v>629.33991814484455</v>
      </c>
      <c r="N91" s="196">
        <f t="shared" si="40"/>
        <v>659.22301904170899</v>
      </c>
      <c r="O91" s="196">
        <f t="shared" si="40"/>
        <v>0</v>
      </c>
      <c r="P91" s="196">
        <f t="shared" si="40"/>
        <v>0</v>
      </c>
      <c r="Q91" s="196">
        <f t="shared" si="40"/>
        <v>0</v>
      </c>
    </row>
    <row r="92" spans="1:17" s="259" customFormat="1" hidden="1" outlineLevel="2">
      <c r="A92" s="256"/>
      <c r="B92" s="257"/>
      <c r="C92" s="258"/>
      <c r="D92" s="255" t="s">
        <v>631</v>
      </c>
      <c r="E92" s="196" t="s">
        <v>1000</v>
      </c>
      <c r="F92" s="196"/>
      <c r="G92" s="196" t="s">
        <v>255</v>
      </c>
      <c r="H92" s="196"/>
      <c r="I92" s="196"/>
      <c r="J92" s="196">
        <f t="shared" ref="J92:Q92" si="41" xml:space="preserve"> I84</f>
        <v>0</v>
      </c>
      <c r="K92" s="196">
        <f t="shared" si="41"/>
        <v>0</v>
      </c>
      <c r="L92" s="196">
        <f t="shared" si="41"/>
        <v>0</v>
      </c>
      <c r="M92" s="196">
        <f t="shared" si="41"/>
        <v>623.02930820902554</v>
      </c>
      <c r="N92" s="196">
        <f t="shared" si="41"/>
        <v>620.74476556974673</v>
      </c>
      <c r="O92" s="196">
        <f t="shared" si="41"/>
        <v>653.36116171666879</v>
      </c>
      <c r="P92" s="196">
        <f t="shared" si="41"/>
        <v>0</v>
      </c>
      <c r="Q92" s="196">
        <f t="shared" si="41"/>
        <v>0</v>
      </c>
    </row>
    <row r="93" spans="1:17" s="259" customFormat="1" hidden="1" outlineLevel="2">
      <c r="A93" s="256"/>
      <c r="B93" s="257"/>
      <c r="C93" s="258"/>
      <c r="D93" s="255"/>
      <c r="E93" s="266" t="str">
        <f t="shared" ref="E93:Q93" si="42" xml:space="preserve"> E$13</f>
        <v>Annual update active flag</v>
      </c>
      <c r="F93" s="266">
        <f t="shared" si="42"/>
        <v>0</v>
      </c>
      <c r="G93" s="266" t="str">
        <f t="shared" si="42"/>
        <v>Flag</v>
      </c>
      <c r="H93" s="266">
        <f t="shared" si="42"/>
        <v>0</v>
      </c>
      <c r="I93" s="266">
        <f t="shared" si="42"/>
        <v>0</v>
      </c>
      <c r="J93" s="266">
        <f t="shared" si="42"/>
        <v>0</v>
      </c>
      <c r="K93" s="266">
        <f t="shared" si="42"/>
        <v>0</v>
      </c>
      <c r="L93" s="266">
        <f t="shared" si="42"/>
        <v>1</v>
      </c>
      <c r="M93" s="266">
        <f t="shared" si="42"/>
        <v>1</v>
      </c>
      <c r="N93" s="266">
        <f t="shared" si="42"/>
        <v>1</v>
      </c>
      <c r="O93" s="266">
        <f t="shared" si="42"/>
        <v>0</v>
      </c>
      <c r="P93" s="266">
        <f t="shared" si="42"/>
        <v>0</v>
      </c>
      <c r="Q93" s="266">
        <f t="shared" si="42"/>
        <v>0</v>
      </c>
    </row>
    <row r="94" spans="1:17" s="259" customFormat="1" hidden="1" outlineLevel="2">
      <c r="A94" s="256"/>
      <c r="B94" s="257"/>
      <c r="C94" s="258"/>
      <c r="D94" s="255"/>
      <c r="E94" s="320" t="s">
        <v>1001</v>
      </c>
      <c r="F94" s="320"/>
      <c r="G94" s="320" t="s">
        <v>255</v>
      </c>
      <c r="H94" s="320"/>
      <c r="I94" s="320"/>
      <c r="J94" s="320">
        <f t="shared" ref="J94:Q94" si="43" xml:space="preserve"> J93 * (J91 - J92)</f>
        <v>0</v>
      </c>
      <c r="K94" s="320">
        <f t="shared" si="43"/>
        <v>0</v>
      </c>
      <c r="L94" s="320">
        <f t="shared" si="43"/>
        <v>0</v>
      </c>
      <c r="M94" s="320">
        <f t="shared" si="43"/>
        <v>6.3106099358190022</v>
      </c>
      <c r="N94" s="320">
        <f t="shared" si="43"/>
        <v>38.478253471962262</v>
      </c>
      <c r="O94" s="320">
        <f t="shared" si="43"/>
        <v>0</v>
      </c>
      <c r="P94" s="320">
        <f t="shared" si="43"/>
        <v>0</v>
      </c>
      <c r="Q94" s="320">
        <f t="shared" si="43"/>
        <v>0</v>
      </c>
    </row>
    <row r="95" spans="1:17" s="192" customFormat="1" hidden="1" outlineLevel="1">
      <c r="A95" s="188"/>
      <c r="B95" s="304"/>
      <c r="C95" s="190"/>
      <c r="D95" s="191"/>
      <c r="E95" s="195"/>
    </row>
    <row r="96" spans="1:17" s="192" customFormat="1" hidden="1" outlineLevel="1" collapsed="1">
      <c r="A96" s="188"/>
      <c r="B96" s="85" t="s">
        <v>759</v>
      </c>
      <c r="C96" s="190"/>
      <c r="D96" s="191"/>
      <c r="E96" s="195"/>
    </row>
    <row r="97" spans="1:17" s="192" customFormat="1" hidden="1" outlineLevel="2">
      <c r="A97" s="188"/>
      <c r="B97" s="85"/>
      <c r="C97" s="190"/>
      <c r="D97" s="191"/>
      <c r="E97" s="195"/>
    </row>
    <row r="98" spans="1:17" s="187" customFormat="1" hidden="1" outlineLevel="2">
      <c r="A98" s="183"/>
      <c r="B98" s="158"/>
      <c r="C98" s="185"/>
      <c r="D98" s="186"/>
      <c r="E98" s="181" t="str">
        <f xml:space="preserve"> Inp!E$206</f>
        <v>Regulatory equity notional (PR19FD)</v>
      </c>
      <c r="F98" s="181">
        <f xml:space="preserve"> Inp!F$206</f>
        <v>0</v>
      </c>
      <c r="G98" s="181" t="str">
        <f xml:space="preserve"> Inp!G$206</f>
        <v>%</v>
      </c>
      <c r="H98" s="181">
        <f xml:space="preserve"> Inp!H$206</f>
        <v>0</v>
      </c>
      <c r="I98" s="181">
        <f xml:space="preserve"> Inp!I$206</f>
        <v>0</v>
      </c>
      <c r="J98" s="291">
        <f xml:space="preserve"> Inp!J$206</f>
        <v>0</v>
      </c>
      <c r="K98" s="291">
        <f xml:space="preserve"> Inp!K$206</f>
        <v>0</v>
      </c>
      <c r="L98" s="291">
        <f xml:space="preserve"> Inp!L$206</f>
        <v>0</v>
      </c>
      <c r="M98" s="291">
        <f xml:space="preserve"> Inp!M$206</f>
        <v>0.4</v>
      </c>
      <c r="N98" s="291">
        <f xml:space="preserve"> Inp!N$206</f>
        <v>0.4</v>
      </c>
      <c r="O98" s="291">
        <f xml:space="preserve"> Inp!O$206</f>
        <v>0.4</v>
      </c>
      <c r="P98" s="291">
        <f xml:space="preserve"> Inp!P$206</f>
        <v>0.4</v>
      </c>
      <c r="Q98" s="291">
        <f xml:space="preserve"> Inp!Q$206</f>
        <v>0.4</v>
      </c>
    </row>
    <row r="99" spans="1:17" s="192" customFormat="1" hidden="1" outlineLevel="2">
      <c r="A99" s="188"/>
      <c r="B99" s="304"/>
      <c r="C99" s="190"/>
      <c r="D99" s="191"/>
      <c r="E99" s="195" t="str">
        <f t="shared" ref="E99:Q99" si="44" xml:space="preserve"> E77</f>
        <v>Average total RCV (year average) - WR - nominal</v>
      </c>
      <c r="F99" s="195">
        <f t="shared" si="44"/>
        <v>0</v>
      </c>
      <c r="G99" s="195" t="str">
        <f t="shared" si="44"/>
        <v>£m</v>
      </c>
      <c r="H99" s="195">
        <f t="shared" si="44"/>
        <v>0</v>
      </c>
      <c r="I99" s="195">
        <f t="shared" si="44"/>
        <v>0</v>
      </c>
      <c r="J99" s="195">
        <f t="shared" si="44"/>
        <v>0</v>
      </c>
      <c r="K99" s="195">
        <f t="shared" si="44"/>
        <v>0</v>
      </c>
      <c r="L99" s="195">
        <f t="shared" si="44"/>
        <v>0</v>
      </c>
      <c r="M99" s="195">
        <f t="shared" si="44"/>
        <v>622.35007889032011</v>
      </c>
      <c r="N99" s="195">
        <f t="shared" si="44"/>
        <v>638.69415091007568</v>
      </c>
      <c r="O99" s="195">
        <f t="shared" si="44"/>
        <v>0</v>
      </c>
      <c r="P99" s="195">
        <f t="shared" si="44"/>
        <v>0</v>
      </c>
      <c r="Q99" s="195">
        <f t="shared" si="44"/>
        <v>0</v>
      </c>
    </row>
    <row r="100" spans="1:17" s="192" customFormat="1" hidden="1" outlineLevel="2">
      <c r="A100" s="188"/>
      <c r="B100" s="269"/>
      <c r="C100" s="190"/>
      <c r="D100" s="191"/>
      <c r="E100" s="195" t="s">
        <v>1486</v>
      </c>
      <c r="G100" s="192" t="s">
        <v>255</v>
      </c>
      <c r="J100" s="195">
        <f t="shared" ref="J100:Q100" si="45" xml:space="preserve"> J98 * J99</f>
        <v>0</v>
      </c>
      <c r="K100" s="195">
        <f t="shared" si="45"/>
        <v>0</v>
      </c>
      <c r="L100" s="195">
        <f t="shared" si="45"/>
        <v>0</v>
      </c>
      <c r="M100" s="195">
        <f t="shared" si="45"/>
        <v>248.94003155612805</v>
      </c>
      <c r="N100" s="195">
        <f t="shared" si="45"/>
        <v>255.47766036403027</v>
      </c>
      <c r="O100" s="195">
        <f t="shared" si="45"/>
        <v>0</v>
      </c>
      <c r="P100" s="195">
        <f t="shared" si="45"/>
        <v>0</v>
      </c>
      <c r="Q100" s="195">
        <f t="shared" si="45"/>
        <v>0</v>
      </c>
    </row>
    <row r="101" spans="1:17" s="240" customFormat="1" hidden="1" outlineLevel="2">
      <c r="A101" s="237"/>
      <c r="B101" s="307"/>
      <c r="C101" s="238"/>
      <c r="D101" s="239"/>
      <c r="E101" s="196" t="s">
        <v>1003</v>
      </c>
      <c r="G101" s="240" t="s">
        <v>255</v>
      </c>
      <c r="J101" s="196">
        <f t="shared" ref="J101:Q101" si="46" xml:space="preserve"> J51 * J$13</f>
        <v>0</v>
      </c>
      <c r="K101" s="196">
        <f t="shared" si="46"/>
        <v>0</v>
      </c>
      <c r="L101" s="196">
        <f t="shared" si="46"/>
        <v>0</v>
      </c>
      <c r="M101" s="196">
        <f t="shared" si="46"/>
        <v>594.44818503034764</v>
      </c>
      <c r="N101" s="196">
        <f t="shared" si="46"/>
        <v>588.4418042788717</v>
      </c>
      <c r="O101" s="196">
        <f t="shared" si="46"/>
        <v>0</v>
      </c>
      <c r="P101" s="196">
        <f t="shared" si="46"/>
        <v>0</v>
      </c>
      <c r="Q101" s="196">
        <f t="shared" si="46"/>
        <v>0</v>
      </c>
    </row>
    <row r="102" spans="1:17" s="240" customFormat="1" hidden="1" outlineLevel="2">
      <c r="A102" s="237"/>
      <c r="B102" s="307"/>
      <c r="C102" s="238"/>
      <c r="D102" s="239"/>
      <c r="E102" s="196" t="s">
        <v>1004</v>
      </c>
      <c r="G102" s="240" t="s">
        <v>255</v>
      </c>
      <c r="J102" s="196">
        <f t="shared" ref="J102:Q102" si="47" xml:space="preserve"> J98 * J101</f>
        <v>0</v>
      </c>
      <c r="K102" s="196">
        <f t="shared" si="47"/>
        <v>0</v>
      </c>
      <c r="L102" s="196">
        <f t="shared" si="47"/>
        <v>0</v>
      </c>
      <c r="M102" s="196">
        <f t="shared" si="47"/>
        <v>237.77927401213907</v>
      </c>
      <c r="N102" s="196">
        <f xml:space="preserve"> N98 * N101</f>
        <v>235.3767217115487</v>
      </c>
      <c r="O102" s="196">
        <f t="shared" si="47"/>
        <v>0</v>
      </c>
      <c r="P102" s="196">
        <f t="shared" si="47"/>
        <v>0</v>
      </c>
      <c r="Q102" s="196">
        <f t="shared" si="47"/>
        <v>0</v>
      </c>
    </row>
    <row r="103" spans="1:17" s="192" customFormat="1" hidden="1" outlineLevel="1">
      <c r="A103" s="188"/>
      <c r="B103" s="85"/>
      <c r="C103" s="190"/>
      <c r="D103" s="191"/>
      <c r="E103" s="195"/>
    </row>
    <row r="104" spans="1:17" s="192" customFormat="1" hidden="1" outlineLevel="1" collapsed="1">
      <c r="A104" s="188"/>
      <c r="B104" s="85" t="s">
        <v>761</v>
      </c>
      <c r="C104" s="190"/>
      <c r="D104" s="191"/>
      <c r="E104" s="195"/>
    </row>
    <row r="105" spans="1:17" s="192" customFormat="1" hidden="1" outlineLevel="2">
      <c r="A105" s="188"/>
      <c r="B105" s="304"/>
      <c r="C105" s="190"/>
      <c r="D105" s="191"/>
      <c r="E105" s="195"/>
    </row>
    <row r="106" spans="1:17" s="187" customFormat="1" hidden="1" outlineLevel="2">
      <c r="A106" s="183"/>
      <c r="B106" s="158"/>
      <c r="C106" s="185"/>
      <c r="D106" s="186"/>
      <c r="E106" s="181" t="str">
        <f xml:space="preserve"> Inp!E$214</f>
        <v>Regulatory equity actual</v>
      </c>
      <c r="F106" s="181">
        <f xml:space="preserve"> Inp!F$214</f>
        <v>0</v>
      </c>
      <c r="G106" s="181" t="str">
        <f xml:space="preserve"> Inp!G$214</f>
        <v>%</v>
      </c>
      <c r="H106" s="181">
        <f xml:space="preserve"> Inp!H$214</f>
        <v>0</v>
      </c>
      <c r="I106" s="181">
        <f xml:space="preserve"> Inp!I$214</f>
        <v>0</v>
      </c>
      <c r="J106" s="291">
        <f xml:space="preserve"> Inp!J$214</f>
        <v>0</v>
      </c>
      <c r="K106" s="291">
        <f xml:space="preserve"> Inp!K$214</f>
        <v>0</v>
      </c>
      <c r="L106" s="291">
        <f xml:space="preserve"> Inp!L$214</f>
        <v>0</v>
      </c>
      <c r="M106" s="291">
        <f xml:space="preserve"> Inp!M$214</f>
        <v>0.33494999999999997</v>
      </c>
      <c r="N106" s="291">
        <f xml:space="preserve"> Inp!N$214</f>
        <v>0</v>
      </c>
      <c r="O106" s="291">
        <f xml:space="preserve"> Inp!O$214</f>
        <v>0</v>
      </c>
      <c r="P106" s="291">
        <f xml:space="preserve"> Inp!P$214</f>
        <v>0</v>
      </c>
      <c r="Q106" s="291">
        <f xml:space="preserve"> Inp!Q$214</f>
        <v>0</v>
      </c>
    </row>
    <row r="107" spans="1:17" s="192" customFormat="1" hidden="1" outlineLevel="2">
      <c r="A107" s="188"/>
      <c r="B107" s="304"/>
      <c r="C107" s="190"/>
      <c r="D107" s="191"/>
      <c r="E107" s="195" t="str">
        <f t="shared" ref="E107:Q107" si="48" xml:space="preserve"> E77</f>
        <v>Average total RCV (year average) - WR - nominal</v>
      </c>
      <c r="F107" s="195">
        <f t="shared" si="48"/>
        <v>0</v>
      </c>
      <c r="G107" s="195" t="str">
        <f t="shared" si="48"/>
        <v>£m</v>
      </c>
      <c r="H107" s="195">
        <f t="shared" si="48"/>
        <v>0</v>
      </c>
      <c r="I107" s="195">
        <f t="shared" si="48"/>
        <v>0</v>
      </c>
      <c r="J107" s="195">
        <f t="shared" si="48"/>
        <v>0</v>
      </c>
      <c r="K107" s="195">
        <f t="shared" si="48"/>
        <v>0</v>
      </c>
      <c r="L107" s="195">
        <f t="shared" si="48"/>
        <v>0</v>
      </c>
      <c r="M107" s="195">
        <f t="shared" si="48"/>
        <v>622.35007889032011</v>
      </c>
      <c r="N107" s="195">
        <f t="shared" si="48"/>
        <v>638.69415091007568</v>
      </c>
      <c r="O107" s="195">
        <f t="shared" si="48"/>
        <v>0</v>
      </c>
      <c r="P107" s="195">
        <f t="shared" si="48"/>
        <v>0</v>
      </c>
      <c r="Q107" s="195">
        <f t="shared" si="48"/>
        <v>0</v>
      </c>
    </row>
    <row r="108" spans="1:17" s="192" customFormat="1" hidden="1" outlineLevel="2">
      <c r="A108" s="188"/>
      <c r="B108" s="304"/>
      <c r="C108" s="190"/>
      <c r="D108" s="191"/>
      <c r="E108" s="195" t="s">
        <v>1487</v>
      </c>
      <c r="G108" s="192" t="s">
        <v>255</v>
      </c>
      <c r="J108" s="195">
        <f t="shared" ref="J108:Q108" si="49" xml:space="preserve"> J106 * J107</f>
        <v>0</v>
      </c>
      <c r="K108" s="195">
        <f t="shared" si="49"/>
        <v>0</v>
      </c>
      <c r="L108" s="195">
        <f t="shared" si="49"/>
        <v>0</v>
      </c>
      <c r="M108" s="195">
        <f t="shared" si="49"/>
        <v>208.45615892431269</v>
      </c>
      <c r="N108" s="195">
        <f t="shared" si="49"/>
        <v>0</v>
      </c>
      <c r="O108" s="195">
        <f t="shared" si="49"/>
        <v>0</v>
      </c>
      <c r="P108" s="195">
        <f t="shared" si="49"/>
        <v>0</v>
      </c>
      <c r="Q108" s="195">
        <f t="shared" si="49"/>
        <v>0</v>
      </c>
    </row>
    <row r="109" spans="1:17" s="259" customFormat="1" hidden="1" outlineLevel="2">
      <c r="A109" s="256"/>
      <c r="B109" s="257"/>
      <c r="C109" s="258"/>
      <c r="D109" s="255"/>
      <c r="E109" s="196" t="s">
        <v>1003</v>
      </c>
      <c r="F109" s="240"/>
      <c r="G109" s="240" t="s">
        <v>255</v>
      </c>
      <c r="H109" s="240"/>
      <c r="I109" s="240"/>
      <c r="J109" s="196">
        <f t="shared" ref="J109:Q109" si="50" xml:space="preserve"> J51 * J$13</f>
        <v>0</v>
      </c>
      <c r="K109" s="196">
        <f t="shared" si="50"/>
        <v>0</v>
      </c>
      <c r="L109" s="196">
        <f t="shared" si="50"/>
        <v>0</v>
      </c>
      <c r="M109" s="196">
        <f t="shared" si="50"/>
        <v>594.44818503034764</v>
      </c>
      <c r="N109" s="196">
        <f t="shared" si="50"/>
        <v>588.4418042788717</v>
      </c>
      <c r="O109" s="196">
        <f t="shared" si="50"/>
        <v>0</v>
      </c>
      <c r="P109" s="196">
        <f t="shared" si="50"/>
        <v>0</v>
      </c>
      <c r="Q109" s="196">
        <f t="shared" si="50"/>
        <v>0</v>
      </c>
    </row>
    <row r="110" spans="1:17" s="259" customFormat="1" hidden="1" outlineLevel="2">
      <c r="A110" s="256"/>
      <c r="B110" s="257"/>
      <c r="C110" s="258"/>
      <c r="D110" s="255"/>
      <c r="E110" s="196" t="s">
        <v>1006</v>
      </c>
      <c r="F110" s="240"/>
      <c r="G110" s="240" t="s">
        <v>255</v>
      </c>
      <c r="H110" s="240"/>
      <c r="I110" s="240"/>
      <c r="J110" s="196">
        <f t="shared" ref="J110:Q110" si="51" xml:space="preserve"> J106 * J109</f>
        <v>0</v>
      </c>
      <c r="K110" s="196">
        <f t="shared" si="51"/>
        <v>0</v>
      </c>
      <c r="L110" s="196">
        <f t="shared" si="51"/>
        <v>0</v>
      </c>
      <c r="M110" s="196">
        <f t="shared" si="51"/>
        <v>199.11041957591493</v>
      </c>
      <c r="N110" s="196">
        <f t="shared" si="51"/>
        <v>0</v>
      </c>
      <c r="O110" s="196">
        <f t="shared" si="51"/>
        <v>0</v>
      </c>
      <c r="P110" s="196">
        <f t="shared" si="51"/>
        <v>0</v>
      </c>
      <c r="Q110" s="196">
        <f t="shared" si="51"/>
        <v>0</v>
      </c>
    </row>
    <row r="111" spans="1:17" s="259" customFormat="1" hidden="1" outlineLevel="1">
      <c r="A111" s="256"/>
      <c r="B111" s="257"/>
      <c r="C111" s="258"/>
      <c r="D111" s="255"/>
      <c r="E111" s="196"/>
      <c r="F111" s="240"/>
      <c r="G111" s="240"/>
      <c r="H111" s="240"/>
      <c r="I111" s="240"/>
      <c r="J111" s="196"/>
      <c r="K111" s="196"/>
      <c r="L111" s="196"/>
      <c r="M111" s="196"/>
      <c r="N111" s="196"/>
      <c r="O111" s="196"/>
      <c r="P111" s="196"/>
      <c r="Q111" s="196"/>
    </row>
    <row r="112" spans="1:17" s="259" customFormat="1">
      <c r="A112" s="256"/>
      <c r="B112" s="257"/>
      <c r="C112" s="258"/>
      <c r="D112" s="255"/>
      <c r="E112" s="196"/>
      <c r="F112" s="196"/>
      <c r="G112" s="196"/>
      <c r="H112" s="196"/>
      <c r="I112" s="196"/>
      <c r="J112" s="196"/>
      <c r="K112" s="196"/>
      <c r="L112" s="196"/>
      <c r="M112" s="196"/>
      <c r="N112" s="196"/>
      <c r="O112" s="196"/>
      <c r="P112" s="196"/>
      <c r="Q112" s="196"/>
    </row>
    <row r="113" spans="1:17" s="33" customFormat="1" collapsed="1">
      <c r="A113" s="33" t="s">
        <v>1488</v>
      </c>
      <c r="D113" s="253"/>
    </row>
    <row r="114" spans="1:17" s="259" customFormat="1" hidden="1" outlineLevel="1">
      <c r="A114" s="256"/>
      <c r="B114" s="257"/>
      <c r="C114" s="258"/>
      <c r="D114" s="255"/>
      <c r="E114" s="196"/>
      <c r="F114" s="196"/>
      <c r="G114" s="196"/>
      <c r="H114" s="196"/>
      <c r="I114" s="196"/>
      <c r="J114" s="196"/>
      <c r="K114" s="196"/>
      <c r="L114" s="196"/>
      <c r="M114" s="196"/>
      <c r="N114" s="196"/>
      <c r="O114" s="196"/>
      <c r="P114" s="196"/>
      <c r="Q114" s="196"/>
    </row>
    <row r="115" spans="1:17" s="259" customFormat="1" hidden="1" outlineLevel="1" collapsed="1">
      <c r="A115" s="256"/>
      <c r="B115" s="144" t="s">
        <v>1475</v>
      </c>
      <c r="C115" s="258"/>
      <c r="D115" s="255"/>
      <c r="E115" s="196"/>
      <c r="F115" s="196"/>
      <c r="G115" s="196"/>
      <c r="H115" s="196"/>
      <c r="I115" s="196"/>
      <c r="J115" s="196"/>
      <c r="K115" s="196"/>
      <c r="L115" s="196"/>
      <c r="M115" s="196"/>
      <c r="N115" s="196"/>
      <c r="O115" s="196"/>
      <c r="P115" s="196"/>
      <c r="Q115" s="196"/>
    </row>
    <row r="116" spans="1:17" s="259" customFormat="1" hidden="1" outlineLevel="2">
      <c r="A116" s="256"/>
      <c r="B116" s="257"/>
      <c r="C116" s="258"/>
      <c r="D116" s="255"/>
      <c r="E116" s="196"/>
      <c r="F116" s="196"/>
      <c r="G116" s="196"/>
      <c r="H116" s="196"/>
      <c r="I116" s="196"/>
      <c r="J116" s="196"/>
      <c r="K116" s="196"/>
      <c r="L116" s="196"/>
      <c r="M116" s="196"/>
      <c r="N116" s="196"/>
      <c r="O116" s="196"/>
      <c r="P116" s="196"/>
      <c r="Q116" s="196"/>
    </row>
    <row r="117" spans="1:17" s="292" customFormat="1" hidden="1" outlineLevel="2">
      <c r="A117" s="287"/>
      <c r="B117" s="288"/>
      <c r="C117" s="289"/>
      <c r="D117" s="290"/>
      <c r="E117" s="181" t="str">
        <f xml:space="preserve"> PR19FDPublishedTables!E$194</f>
        <v>RCV (RPI inflated RCV) 31 March 2020 post midnight adjustments - WN - real</v>
      </c>
      <c r="F117" s="181">
        <f xml:space="preserve"> PR19FDPublishedTables!F$194</f>
        <v>0</v>
      </c>
      <c r="G117" s="181" t="str">
        <f xml:space="preserve"> PR19FDPublishedTables!G$194</f>
        <v>£m</v>
      </c>
      <c r="H117" s="181">
        <f xml:space="preserve"> PR19FDPublishedTables!H$194</f>
        <v>0</v>
      </c>
      <c r="I117" s="181">
        <f xml:space="preserve"> PR19FDPublishedTables!I$194</f>
        <v>0</v>
      </c>
      <c r="J117" s="181">
        <f xml:space="preserve"> PR19FDPublishedTables!J$194</f>
        <v>0</v>
      </c>
      <c r="K117" s="181">
        <f xml:space="preserve"> PR19FDPublishedTables!K$194</f>
        <v>0</v>
      </c>
      <c r="L117" s="181">
        <f xml:space="preserve"> PR19FDPublishedTables!L$194</f>
        <v>1694.280955969482</v>
      </c>
      <c r="M117" s="181">
        <f xml:space="preserve"> PR19FDPublishedTables!M$194</f>
        <v>0</v>
      </c>
      <c r="N117" s="181">
        <f xml:space="preserve"> PR19FDPublishedTables!N$194</f>
        <v>0</v>
      </c>
      <c r="O117" s="181">
        <f xml:space="preserve"> PR19FDPublishedTables!O$194</f>
        <v>0</v>
      </c>
      <c r="P117" s="181">
        <f xml:space="preserve"> PR19FDPublishedTables!P$194</f>
        <v>0</v>
      </c>
      <c r="Q117" s="181">
        <f xml:space="preserve"> PR19FDPublishedTables!Q$194</f>
        <v>0</v>
      </c>
    </row>
    <row r="118" spans="1:17" s="292" customFormat="1" hidden="1" outlineLevel="2">
      <c r="A118" s="287"/>
      <c r="B118" s="288"/>
      <c r="C118" s="289"/>
      <c r="D118" s="255"/>
      <c r="E118" s="181" t="str">
        <f xml:space="preserve"> PR19FDPublishedTables!E$203</f>
        <v>Opening RCV (RPI inflated RCV) - WN - real</v>
      </c>
      <c r="F118" s="181">
        <f xml:space="preserve"> PR19FDPublishedTables!F$203</f>
        <v>0</v>
      </c>
      <c r="G118" s="181" t="str">
        <f xml:space="preserve"> PR19FDPublishedTables!G$203</f>
        <v>£m</v>
      </c>
      <c r="H118" s="181">
        <f xml:space="preserve"> PR19FDPublishedTables!H$203</f>
        <v>0</v>
      </c>
      <c r="I118" s="181">
        <f xml:space="preserve"> PR19FDPublishedTables!I$203</f>
        <v>0</v>
      </c>
      <c r="J118" s="181">
        <f xml:space="preserve"> PR19FDPublishedTables!J$203</f>
        <v>0</v>
      </c>
      <c r="K118" s="181">
        <f xml:space="preserve"> PR19FDPublishedTables!K$203</f>
        <v>0</v>
      </c>
      <c r="L118" s="181">
        <f xml:space="preserve"> PR19FDPublishedTables!L$203</f>
        <v>0</v>
      </c>
      <c r="M118" s="181">
        <f xml:space="preserve"> PR19FDPublishedTables!M$203</f>
        <v>1701.6314322525266</v>
      </c>
      <c r="N118" s="181">
        <f xml:space="preserve"> PR19FDPublishedTables!N$203</f>
        <v>1616.9662059154957</v>
      </c>
      <c r="O118" s="181">
        <f xml:space="preserve"> PR19FDPublishedTables!O$203</f>
        <v>1537.4344269264252</v>
      </c>
      <c r="P118" s="181">
        <f xml:space="preserve"> PR19FDPublishedTables!P$203</f>
        <v>1461.4758256219316</v>
      </c>
      <c r="Q118" s="181">
        <f xml:space="preserve"> PR19FDPublishedTables!Q$203</f>
        <v>1386.5469793120415</v>
      </c>
    </row>
    <row r="119" spans="1:17" s="292" customFormat="1" hidden="1" outlineLevel="2">
      <c r="A119" s="287"/>
      <c r="B119" s="288"/>
      <c r="C119" s="289"/>
      <c r="D119" s="255" t="str">
        <f xml:space="preserve"> PR19FDPublishedTables!D$29</f>
        <v>less</v>
      </c>
      <c r="E119" s="181" t="str">
        <f xml:space="preserve"> PR19FDPublishedTables!E$204</f>
        <v>RCV - CPI(H) + RPI wedge bf depreciation - WN - real</v>
      </c>
      <c r="F119" s="181">
        <f xml:space="preserve"> PR19FDPublishedTables!F$204</f>
        <v>0</v>
      </c>
      <c r="G119" s="181" t="str">
        <f xml:space="preserve"> PR19FDPublishedTables!G$204</f>
        <v>£m</v>
      </c>
      <c r="H119" s="181">
        <f xml:space="preserve"> PR19FDPublishedTables!H$204</f>
        <v>0</v>
      </c>
      <c r="I119" s="181">
        <f xml:space="preserve"> PR19FDPublishedTables!I$204</f>
        <v>0</v>
      </c>
      <c r="J119" s="181">
        <f xml:space="preserve"> PR19FDPublishedTables!J$204</f>
        <v>0</v>
      </c>
      <c r="K119" s="181">
        <f xml:space="preserve"> PR19FDPublishedTables!K$204</f>
        <v>0</v>
      </c>
      <c r="L119" s="181">
        <f xml:space="preserve"> PR19FDPublishedTables!L$204</f>
        <v>0</v>
      </c>
      <c r="M119" s="181">
        <f xml:space="preserve"> PR19FDPublishedTables!M$204</f>
        <v>99.656683034704983</v>
      </c>
      <c r="N119" s="181">
        <f xml:space="preserve"> PR19FDPublishedTables!N$204</f>
        <v>95.558051021481887</v>
      </c>
      <c r="O119" s="181">
        <f xml:space="preserve"> PR19FDPublishedTables!O$204</f>
        <v>91.536347507835274</v>
      </c>
      <c r="P119" s="181">
        <f xml:space="preserve"> PR19FDPublishedTables!P$204</f>
        <v>89.707932329686116</v>
      </c>
      <c r="Q119" s="181">
        <f xml:space="preserve"> PR19FDPublishedTables!Q$204</f>
        <v>87.088159818172429</v>
      </c>
    </row>
    <row r="120" spans="1:17" s="292" customFormat="1" hidden="1" outlineLevel="2">
      <c r="A120" s="287"/>
      <c r="B120" s="288"/>
      <c r="C120" s="289"/>
      <c r="D120" s="255"/>
      <c r="E120" s="181" t="str">
        <f xml:space="preserve"> PR19FDPublishedTables!E$205</f>
        <v>Closing RCV (RPI inflated RCV) - WN - real</v>
      </c>
      <c r="F120" s="181">
        <f xml:space="preserve"> PR19FDPublishedTables!F$205</f>
        <v>0</v>
      </c>
      <c r="G120" s="181" t="str">
        <f xml:space="preserve"> PR19FDPublishedTables!G$205</f>
        <v>£m</v>
      </c>
      <c r="H120" s="181">
        <f xml:space="preserve"> PR19FDPublishedTables!H$205</f>
        <v>0</v>
      </c>
      <c r="I120" s="181">
        <f xml:space="preserve"> PR19FDPublishedTables!I$205</f>
        <v>0</v>
      </c>
      <c r="J120" s="181">
        <f xml:space="preserve"> PR19FDPublishedTables!J$205</f>
        <v>0</v>
      </c>
      <c r="K120" s="181">
        <f xml:space="preserve"> PR19FDPublishedTables!K$205</f>
        <v>0</v>
      </c>
      <c r="L120" s="181">
        <f xml:space="preserve"> PR19FDPublishedTables!L$205</f>
        <v>0</v>
      </c>
      <c r="M120" s="181">
        <f xml:space="preserve"> PR19FDPublishedTables!M$205</f>
        <v>1601.9747492178217</v>
      </c>
      <c r="N120" s="181">
        <f xml:space="preserve"> PR19FDPublishedTables!N$205</f>
        <v>1521.4081548940139</v>
      </c>
      <c r="O120" s="181">
        <f xml:space="preserve"> PR19FDPublishedTables!O$205</f>
        <v>1445.89807941859</v>
      </c>
      <c r="P120" s="181">
        <f xml:space="preserve"> PR19FDPublishedTables!P$205</f>
        <v>1371.7678932922454</v>
      </c>
      <c r="Q120" s="181">
        <f xml:space="preserve"> PR19FDPublishedTables!Q$205</f>
        <v>1299.458819493869</v>
      </c>
    </row>
    <row r="121" spans="1:17" s="292" customFormat="1" hidden="1" outlineLevel="2">
      <c r="A121" s="287"/>
      <c r="B121" s="288"/>
      <c r="C121" s="289"/>
      <c r="D121" s="255"/>
      <c r="E121" s="181" t="str">
        <f xml:space="preserve"> PR19FDPublishedTables!E$209</f>
        <v>Average RPI inflated RCV - WN - real</v>
      </c>
      <c r="F121" s="181">
        <f xml:space="preserve"> PR19FDPublishedTables!F$209</f>
        <v>0</v>
      </c>
      <c r="G121" s="181" t="str">
        <f xml:space="preserve"> PR19FDPublishedTables!G$209</f>
        <v>£m</v>
      </c>
      <c r="H121" s="181">
        <f xml:space="preserve"> PR19FDPublishedTables!H$209</f>
        <v>0</v>
      </c>
      <c r="I121" s="181">
        <f xml:space="preserve"> PR19FDPublishedTables!I$209</f>
        <v>0</v>
      </c>
      <c r="J121" s="181">
        <f xml:space="preserve"> PR19FDPublishedTables!J$209</f>
        <v>0</v>
      </c>
      <c r="K121" s="181">
        <f xml:space="preserve"> PR19FDPublishedTables!K$209</f>
        <v>0</v>
      </c>
      <c r="L121" s="181">
        <f xml:space="preserve"> PR19FDPublishedTables!L$209</f>
        <v>0</v>
      </c>
      <c r="M121" s="181">
        <f xml:space="preserve"> PR19FDPublishedTables!M$209</f>
        <v>1651.803090735174</v>
      </c>
      <c r="N121" s="181">
        <f xml:space="preserve"> PR19FDPublishedTables!N$209</f>
        <v>1569.1871804047548</v>
      </c>
      <c r="O121" s="181">
        <f xml:space="preserve"> PR19FDPublishedTables!O$209</f>
        <v>1491.6662531725076</v>
      </c>
      <c r="P121" s="181">
        <f xml:space="preserve"> PR19FDPublishedTables!P$209</f>
        <v>1416.6218594570885</v>
      </c>
      <c r="Q121" s="181">
        <f xml:space="preserve"> PR19FDPublishedTables!Q$209</f>
        <v>1343.0028994029553</v>
      </c>
    </row>
    <row r="122" spans="1:17" s="259" customFormat="1" hidden="1" outlineLevel="2">
      <c r="A122" s="256"/>
      <c r="B122" s="257"/>
      <c r="C122" s="258"/>
      <c r="D122" s="255"/>
      <c r="E122" s="196"/>
      <c r="F122" s="196"/>
      <c r="G122" s="196"/>
      <c r="H122" s="196"/>
      <c r="I122" s="196"/>
      <c r="J122" s="196"/>
      <c r="K122" s="196"/>
      <c r="L122" s="196"/>
      <c r="M122" s="196"/>
      <c r="N122" s="196"/>
      <c r="O122" s="196"/>
      <c r="P122" s="196"/>
      <c r="Q122" s="196"/>
    </row>
    <row r="123" spans="1:17" s="292" customFormat="1" hidden="1" outlineLevel="2">
      <c r="A123" s="287"/>
      <c r="B123" s="288"/>
      <c r="C123" s="289"/>
      <c r="D123" s="290"/>
      <c r="E123" s="181" t="str">
        <f xml:space="preserve"> PR19FDPublishedTables!E$233</f>
        <v>RCV (CPIH inflated RCV) 31 March 2020 post midnight adjustments - WN - real</v>
      </c>
      <c r="F123" s="181">
        <f xml:space="preserve"> PR19FDPublishedTables!F$233</f>
        <v>0</v>
      </c>
      <c r="G123" s="181" t="str">
        <f xml:space="preserve"> PR19FDPublishedTables!G$233</f>
        <v>£m</v>
      </c>
      <c r="H123" s="181">
        <f xml:space="preserve"> PR19FDPublishedTables!H$233</f>
        <v>0</v>
      </c>
      <c r="I123" s="181">
        <f xml:space="preserve"> PR19FDPublishedTables!I$233</f>
        <v>0</v>
      </c>
      <c r="J123" s="181">
        <f xml:space="preserve"> PR19FDPublishedTables!J$233</f>
        <v>0</v>
      </c>
      <c r="K123" s="181">
        <f xml:space="preserve"> PR19FDPublishedTables!K$233</f>
        <v>0</v>
      </c>
      <c r="L123" s="181">
        <f xml:space="preserve"> PR19FDPublishedTables!L$233</f>
        <v>1694.280955969482</v>
      </c>
      <c r="M123" s="181">
        <f xml:space="preserve"> PR19FDPublishedTables!M$233</f>
        <v>0</v>
      </c>
      <c r="N123" s="181">
        <f xml:space="preserve"> PR19FDPublishedTables!N$233</f>
        <v>0</v>
      </c>
      <c r="O123" s="181">
        <f xml:space="preserve"> PR19FDPublishedTables!O$233</f>
        <v>0</v>
      </c>
      <c r="P123" s="181">
        <f xml:space="preserve"> PR19FDPublishedTables!P$233</f>
        <v>0</v>
      </c>
      <c r="Q123" s="181">
        <f xml:space="preserve"> PR19FDPublishedTables!Q$233</f>
        <v>0</v>
      </c>
    </row>
    <row r="124" spans="1:17" s="259" customFormat="1" hidden="1" outlineLevel="2">
      <c r="A124" s="256"/>
      <c r="B124" s="257"/>
      <c r="C124" s="258"/>
      <c r="D124" s="196"/>
      <c r="E124" s="181" t="str">
        <f xml:space="preserve"> PR19FDPublishedTables!E$247</f>
        <v>Opening RCV (CPIH inflated RCV) - WN - real</v>
      </c>
      <c r="F124" s="181">
        <f xml:space="preserve"> PR19FDPublishedTables!F$247</f>
        <v>0</v>
      </c>
      <c r="G124" s="181" t="str">
        <f xml:space="preserve"> PR19FDPublishedTables!G$247</f>
        <v>£m</v>
      </c>
      <c r="H124" s="181">
        <f xml:space="preserve"> PR19FDPublishedTables!H$247</f>
        <v>0</v>
      </c>
      <c r="I124" s="181">
        <f xml:space="preserve"> PR19FDPublishedTables!I$247</f>
        <v>0</v>
      </c>
      <c r="J124" s="181">
        <f xml:space="preserve"> PR19FDPublishedTables!J$247</f>
        <v>0</v>
      </c>
      <c r="K124" s="181">
        <f xml:space="preserve"> PR19FDPublishedTables!K$247</f>
        <v>0</v>
      </c>
      <c r="L124" s="181">
        <f xml:space="preserve"> PR19FDPublishedTables!L$247</f>
        <v>0</v>
      </c>
      <c r="M124" s="181">
        <f xml:space="preserve"> PR19FDPublishedTables!M$247</f>
        <v>1694.2809559694822</v>
      </c>
      <c r="N124" s="181">
        <f xml:space="preserve"> PR19FDPublishedTables!N$247</f>
        <v>1611.9975658948235</v>
      </c>
      <c r="O124" s="181">
        <f xml:space="preserve"> PR19FDPublishedTables!O$247</f>
        <v>1532.8531228635395</v>
      </c>
      <c r="P124" s="181">
        <f xml:space="preserve"> PR19FDPublishedTables!P$247</f>
        <v>1456.9180699838046</v>
      </c>
      <c r="Q124" s="181">
        <f xml:space="preserve"> PR19FDPublishedTables!Q$247</f>
        <v>1382.0590813354577</v>
      </c>
    </row>
    <row r="125" spans="1:17" s="259" customFormat="1" hidden="1" outlineLevel="2">
      <c r="A125" s="256"/>
      <c r="B125" s="257"/>
      <c r="C125" s="258"/>
      <c r="D125" s="255" t="str">
        <f xml:space="preserve"> PR19FDPublishedTables!D$73</f>
        <v>less</v>
      </c>
      <c r="E125" s="181" t="str">
        <f xml:space="preserve"> PR19FDPublishedTables!E$248</f>
        <v>RCV - CPI(H) bf depreciation - WN - real</v>
      </c>
      <c r="F125" s="181">
        <f xml:space="preserve"> PR19FDPublishedTables!F$248</f>
        <v>0</v>
      </c>
      <c r="G125" s="181" t="str">
        <f xml:space="preserve"> PR19FDPublishedTables!G$248</f>
        <v>£m</v>
      </c>
      <c r="H125" s="181">
        <f xml:space="preserve"> PR19FDPublishedTables!H$248</f>
        <v>0</v>
      </c>
      <c r="I125" s="181">
        <f xml:space="preserve"> PR19FDPublishedTables!I$248</f>
        <v>0</v>
      </c>
      <c r="J125" s="181">
        <f xml:space="preserve"> PR19FDPublishedTables!J$248</f>
        <v>0</v>
      </c>
      <c r="K125" s="181">
        <f xml:space="preserve"> PR19FDPublishedTables!K$248</f>
        <v>0</v>
      </c>
      <c r="L125" s="181">
        <f xml:space="preserve"> PR19FDPublishedTables!L$248</f>
        <v>0</v>
      </c>
      <c r="M125" s="181">
        <f xml:space="preserve"> PR19FDPublishedTables!M$248</f>
        <v>82.28339007466333</v>
      </c>
      <c r="N125" s="181">
        <f xml:space="preserve"> PR19FDPublishedTables!N$248</f>
        <v>79.144443031278925</v>
      </c>
      <c r="O125" s="181">
        <f xml:space="preserve"> PR19FDPublishedTables!O$248</f>
        <v>75.935052879736858</v>
      </c>
      <c r="P125" s="181">
        <f xml:space="preserve"> PR19FDPublishedTables!P$248</f>
        <v>74.858988648352337</v>
      </c>
      <c r="Q125" s="181">
        <f xml:space="preserve"> PR19FDPublishedTables!Q$248</f>
        <v>72.985686903407782</v>
      </c>
    </row>
    <row r="126" spans="1:17" s="259" customFormat="1" hidden="1" outlineLevel="2">
      <c r="A126" s="256"/>
      <c r="B126" s="257"/>
      <c r="C126" s="258"/>
      <c r="D126" s="255" t="str">
        <f xml:space="preserve"> PR19FDPublishedTables!D$74</f>
        <v>less</v>
      </c>
      <c r="E126" s="181" t="str">
        <f xml:space="preserve"> PR19FDPublishedTables!E$249</f>
        <v>Other adjustments CPI(H) - WN - real</v>
      </c>
      <c r="F126" s="181">
        <f xml:space="preserve"> PR19FDPublishedTables!F$249</f>
        <v>0</v>
      </c>
      <c r="G126" s="181" t="str">
        <f xml:space="preserve"> PR19FDPublishedTables!G$249</f>
        <v>£m</v>
      </c>
      <c r="H126" s="181">
        <f xml:space="preserve"> PR19FDPublishedTables!H$249</f>
        <v>0</v>
      </c>
      <c r="I126" s="181">
        <f xml:space="preserve"> PR19FDPublishedTables!I$249</f>
        <v>0</v>
      </c>
      <c r="J126" s="181">
        <f xml:space="preserve"> PR19FDPublishedTables!J$249</f>
        <v>0</v>
      </c>
      <c r="K126" s="181">
        <f xml:space="preserve"> PR19FDPublishedTables!K$249</f>
        <v>0</v>
      </c>
      <c r="L126" s="181">
        <f xml:space="preserve"> PR19FDPublishedTables!L$249</f>
        <v>0</v>
      </c>
      <c r="M126" s="181">
        <f xml:space="preserve"> PR19FDPublishedTables!M$249</f>
        <v>0</v>
      </c>
      <c r="N126" s="181">
        <f xml:space="preserve"> PR19FDPublishedTables!N$249</f>
        <v>0</v>
      </c>
      <c r="O126" s="181">
        <f xml:space="preserve"> PR19FDPublishedTables!O$249</f>
        <v>0</v>
      </c>
      <c r="P126" s="181">
        <f xml:space="preserve"> PR19FDPublishedTables!P$249</f>
        <v>0</v>
      </c>
      <c r="Q126" s="181">
        <f xml:space="preserve"> PR19FDPublishedTables!Q$249</f>
        <v>0</v>
      </c>
    </row>
    <row r="127" spans="1:17" s="259" customFormat="1" hidden="1" outlineLevel="2">
      <c r="A127" s="256"/>
      <c r="B127" s="257"/>
      <c r="C127" s="258"/>
      <c r="D127" s="255"/>
      <c r="E127" s="181" t="str">
        <f xml:space="preserve"> PR19FDPublishedTables!E$250</f>
        <v>Closing RCV (CPIH inflated RCV) - WN - real</v>
      </c>
      <c r="F127" s="181">
        <f xml:space="preserve"> PR19FDPublishedTables!F$250</f>
        <v>0</v>
      </c>
      <c r="G127" s="181" t="str">
        <f xml:space="preserve"> PR19FDPublishedTables!G$250</f>
        <v>£m</v>
      </c>
      <c r="H127" s="181">
        <f xml:space="preserve"> PR19FDPublishedTables!H$250</f>
        <v>0</v>
      </c>
      <c r="I127" s="181">
        <f xml:space="preserve"> PR19FDPublishedTables!I$250</f>
        <v>0</v>
      </c>
      <c r="J127" s="181">
        <f xml:space="preserve"> PR19FDPublishedTables!J$250</f>
        <v>0</v>
      </c>
      <c r="K127" s="181">
        <f xml:space="preserve"> PR19FDPublishedTables!K$250</f>
        <v>0</v>
      </c>
      <c r="L127" s="181">
        <f xml:space="preserve"> PR19FDPublishedTables!L$250</f>
        <v>0</v>
      </c>
      <c r="M127" s="181">
        <f xml:space="preserve"> PR19FDPublishedTables!M$250</f>
        <v>1611.9975658948188</v>
      </c>
      <c r="N127" s="181">
        <f xml:space="preserve"> PR19FDPublishedTables!N$250</f>
        <v>1532.8531228635445</v>
      </c>
      <c r="O127" s="181">
        <f xml:space="preserve"> PR19FDPublishedTables!O$250</f>
        <v>1456.9180699838028</v>
      </c>
      <c r="P127" s="181">
        <f xml:space="preserve"> PR19FDPublishedTables!P$250</f>
        <v>1382.0590813354522</v>
      </c>
      <c r="Q127" s="181">
        <f xml:space="preserve"> PR19FDPublishedTables!Q$250</f>
        <v>1309.07339443205</v>
      </c>
    </row>
    <row r="128" spans="1:17" s="259" customFormat="1" hidden="1" outlineLevel="2">
      <c r="A128" s="256"/>
      <c r="B128" s="257"/>
      <c r="C128" s="258"/>
      <c r="D128" s="255"/>
      <c r="E128" s="181" t="str">
        <f xml:space="preserve"> PR19FDPublishedTables!E$254</f>
        <v>Average CPIH inflated RCV - WN - real</v>
      </c>
      <c r="F128" s="181">
        <f xml:space="preserve"> PR19FDPublishedTables!F$254</f>
        <v>0</v>
      </c>
      <c r="G128" s="181" t="str">
        <f xml:space="preserve"> PR19FDPublishedTables!G$254</f>
        <v>£m</v>
      </c>
      <c r="H128" s="181">
        <f xml:space="preserve"> PR19FDPublishedTables!H$254</f>
        <v>0</v>
      </c>
      <c r="I128" s="181">
        <f xml:space="preserve"> PR19FDPublishedTables!I$254</f>
        <v>0</v>
      </c>
      <c r="J128" s="181">
        <f xml:space="preserve"> PR19FDPublishedTables!J$254</f>
        <v>0</v>
      </c>
      <c r="K128" s="181">
        <f xml:space="preserve"> PR19FDPublishedTables!K$254</f>
        <v>0</v>
      </c>
      <c r="L128" s="181">
        <f xml:space="preserve"> PR19FDPublishedTables!L$254</f>
        <v>0</v>
      </c>
      <c r="M128" s="181">
        <f xml:space="preserve"> PR19FDPublishedTables!M$254</f>
        <v>1653.1392609321506</v>
      </c>
      <c r="N128" s="181">
        <f xml:space="preserve"> PR19FDPublishedTables!N$254</f>
        <v>1572.425344379184</v>
      </c>
      <c r="O128" s="181">
        <f xml:space="preserve"> PR19FDPublishedTables!O$254</f>
        <v>1494.8855964236711</v>
      </c>
      <c r="P128" s="181">
        <f xml:space="preserve"> PR19FDPublishedTables!P$254</f>
        <v>1419.4885756596284</v>
      </c>
      <c r="Q128" s="181">
        <f xml:space="preserve"> PR19FDPublishedTables!Q$254</f>
        <v>1345.5662378837537</v>
      </c>
    </row>
    <row r="129" spans="1:17" s="259" customFormat="1" hidden="1" outlineLevel="2">
      <c r="A129" s="256"/>
      <c r="B129" s="257"/>
      <c r="C129" s="258"/>
      <c r="D129" s="255"/>
      <c r="E129" s="196"/>
      <c r="F129" s="196"/>
      <c r="G129" s="196"/>
      <c r="H129" s="196"/>
      <c r="I129" s="196"/>
      <c r="J129" s="196"/>
      <c r="K129" s="196"/>
      <c r="L129" s="196"/>
      <c r="M129" s="196"/>
      <c r="N129" s="196"/>
      <c r="O129" s="196"/>
      <c r="P129" s="196"/>
      <c r="Q129" s="196"/>
    </row>
    <row r="130" spans="1:17" s="292" customFormat="1" hidden="1" outlineLevel="2">
      <c r="A130" s="287"/>
      <c r="B130" s="288"/>
      <c r="C130" s="289"/>
      <c r="D130" s="290"/>
      <c r="E130" s="181" t="str">
        <f xml:space="preserve"> PR19FDPublishedTables!E$275</f>
        <v>RCV (post 2020 investment RCV) 31 March 2020 post midnight adjustments - WN - real</v>
      </c>
      <c r="F130" s="181">
        <f xml:space="preserve"> PR19FDPublishedTables!F$275</f>
        <v>0</v>
      </c>
      <c r="G130" s="181" t="str">
        <f xml:space="preserve"> PR19FDPublishedTables!G$275</f>
        <v>£m</v>
      </c>
      <c r="H130" s="181">
        <f xml:space="preserve"> PR19FDPublishedTables!H$275</f>
        <v>0</v>
      </c>
      <c r="I130" s="181">
        <f xml:space="preserve"> PR19FDPublishedTables!I$275</f>
        <v>0</v>
      </c>
      <c r="J130" s="181">
        <f xml:space="preserve"> PR19FDPublishedTables!J$275</f>
        <v>0</v>
      </c>
      <c r="K130" s="181">
        <f xml:space="preserve"> PR19FDPublishedTables!K$275</f>
        <v>0</v>
      </c>
      <c r="L130" s="181">
        <f xml:space="preserve"> PR19FDPublishedTables!L$275</f>
        <v>0</v>
      </c>
      <c r="M130" s="181">
        <f xml:space="preserve"> PR19FDPublishedTables!M$275</f>
        <v>0</v>
      </c>
      <c r="N130" s="181">
        <f xml:space="preserve"> PR19FDPublishedTables!N$275</f>
        <v>0</v>
      </c>
      <c r="O130" s="181">
        <f xml:space="preserve"> PR19FDPublishedTables!O$275</f>
        <v>0</v>
      </c>
      <c r="P130" s="181">
        <f xml:space="preserve"> PR19FDPublishedTables!P$275</f>
        <v>0</v>
      </c>
      <c r="Q130" s="181">
        <f xml:space="preserve"> PR19FDPublishedTables!Q$275</f>
        <v>0</v>
      </c>
    </row>
    <row r="131" spans="1:17" s="259" customFormat="1" hidden="1" outlineLevel="2">
      <c r="A131" s="256"/>
      <c r="B131" s="257"/>
      <c r="C131" s="258"/>
      <c r="D131" s="255"/>
      <c r="E131" s="181" t="str">
        <f xml:space="preserve"> PR19FDPublishedTables!E$285</f>
        <v>Opening RCV (Post 2020 investment RCV) - WN - real</v>
      </c>
      <c r="F131" s="181">
        <f xml:space="preserve"> PR19FDPublishedTables!F$285</f>
        <v>0</v>
      </c>
      <c r="G131" s="181" t="str">
        <f xml:space="preserve"> PR19FDPublishedTables!G$285</f>
        <v>£m</v>
      </c>
      <c r="H131" s="181">
        <f xml:space="preserve"> PR19FDPublishedTables!H$285</f>
        <v>0</v>
      </c>
      <c r="I131" s="181">
        <f xml:space="preserve"> PR19FDPublishedTables!I$285</f>
        <v>0</v>
      </c>
      <c r="J131" s="181">
        <f xml:space="preserve"> PR19FDPublishedTables!J$285</f>
        <v>0</v>
      </c>
      <c r="K131" s="181">
        <f xml:space="preserve"> PR19FDPublishedTables!K$285</f>
        <v>0</v>
      </c>
      <c r="L131" s="181">
        <f xml:space="preserve"> PR19FDPublishedTables!L$285</f>
        <v>0</v>
      </c>
      <c r="M131" s="181">
        <f xml:space="preserve"> PR19FDPublishedTables!M$285</f>
        <v>0</v>
      </c>
      <c r="N131" s="181">
        <f xml:space="preserve"> PR19FDPublishedTables!N$285</f>
        <v>142.25878494628478</v>
      </c>
      <c r="O131" s="181">
        <f xml:space="preserve"> PR19FDPublishedTables!O$285</f>
        <v>259.64322775279601</v>
      </c>
      <c r="P131" s="181">
        <f xml:space="preserve"> PR19FDPublishedTables!P$285</f>
        <v>373.13045178174724</v>
      </c>
      <c r="Q131" s="181">
        <f xml:space="preserve"> PR19FDPublishedTables!Q$285</f>
        <v>455.54513557560739</v>
      </c>
    </row>
    <row r="132" spans="1:17" s="259" customFormat="1" hidden="1" outlineLevel="2">
      <c r="A132" s="256"/>
      <c r="B132" s="257"/>
      <c r="C132" s="258"/>
      <c r="D132" s="255" t="str">
        <f xml:space="preserve"> PR19FDPublishedTables!D$111</f>
        <v>plus</v>
      </c>
      <c r="E132" s="181" t="str">
        <f xml:space="preserve"> PR19FDPublishedTables!E$286</f>
        <v>Water network: Non-PAYG Totex - real</v>
      </c>
      <c r="F132" s="181">
        <f xml:space="preserve"> PR19FDPublishedTables!F$286</f>
        <v>0</v>
      </c>
      <c r="G132" s="181" t="str">
        <f xml:space="preserve"> PR19FDPublishedTables!G$286</f>
        <v>£m</v>
      </c>
      <c r="H132" s="181">
        <f xml:space="preserve"> PR19FDPublishedTables!H$286</f>
        <v>0</v>
      </c>
      <c r="I132" s="181">
        <f xml:space="preserve"> PR19FDPublishedTables!I$286</f>
        <v>0</v>
      </c>
      <c r="J132" s="181">
        <f xml:space="preserve"> PR19FDPublishedTables!J$286</f>
        <v>0</v>
      </c>
      <c r="K132" s="181">
        <f xml:space="preserve"> PR19FDPublishedTables!K$286</f>
        <v>0</v>
      </c>
      <c r="L132" s="181">
        <f xml:space="preserve"> PR19FDPublishedTables!L$286</f>
        <v>0</v>
      </c>
      <c r="M132" s="181">
        <f xml:space="preserve"> PR19FDPublishedTables!M$286</f>
        <v>145.79918089776703</v>
      </c>
      <c r="N132" s="181">
        <f xml:space="preserve"> PR19FDPublishedTables!N$286</f>
        <v>127.49885334495791</v>
      </c>
      <c r="O132" s="181">
        <f xml:space="preserve"> PR19FDPublishedTables!O$286</f>
        <v>129.55858859735454</v>
      </c>
      <c r="P132" s="181">
        <f xml:space="preserve"> PR19FDPublishedTables!P$286</f>
        <v>104.26544661466075</v>
      </c>
      <c r="Q132" s="181">
        <f xml:space="preserve"> PR19FDPublishedTables!Q$286</f>
        <v>87.870121054299389</v>
      </c>
    </row>
    <row r="133" spans="1:17" s="259" customFormat="1" hidden="1" outlineLevel="2">
      <c r="A133" s="256"/>
      <c r="B133" s="257"/>
      <c r="C133" s="258"/>
      <c r="D133" s="255" t="str">
        <f xml:space="preserve"> PR19FDPublishedTables!D$112</f>
        <v>less</v>
      </c>
      <c r="E133" s="181" t="str">
        <f xml:space="preserve"> PR19FDPublishedTables!E$287</f>
        <v>RCV additions depreciation - WN - real POS</v>
      </c>
      <c r="F133" s="181">
        <f xml:space="preserve"> PR19FDPublishedTables!F$287</f>
        <v>0</v>
      </c>
      <c r="G133" s="181" t="str">
        <f xml:space="preserve"> PR19FDPublishedTables!G$287</f>
        <v>£m</v>
      </c>
      <c r="H133" s="181">
        <f xml:space="preserve"> PR19FDPublishedTables!H$287</f>
        <v>0</v>
      </c>
      <c r="I133" s="181">
        <f xml:space="preserve"> PR19FDPublishedTables!I$287</f>
        <v>0</v>
      </c>
      <c r="J133" s="181">
        <f xml:space="preserve"> PR19FDPublishedTables!J$287</f>
        <v>0</v>
      </c>
      <c r="K133" s="181">
        <f xml:space="preserve"> PR19FDPublishedTables!K$287</f>
        <v>0</v>
      </c>
      <c r="L133" s="181">
        <f xml:space="preserve"> PR19FDPublishedTables!L$287</f>
        <v>0</v>
      </c>
      <c r="M133" s="181">
        <f xml:space="preserve"> PR19FDPublishedTables!M$287</f>
        <v>3.5403959514827585</v>
      </c>
      <c r="N133" s="181">
        <f xml:space="preserve"> PR19FDPublishedTables!N$287</f>
        <v>10.11441053844659</v>
      </c>
      <c r="O133" s="181">
        <f xml:space="preserve"> PR19FDPublishedTables!O$287</f>
        <v>16.071364568403805</v>
      </c>
      <c r="P133" s="181">
        <f xml:space="preserve"> PR19FDPublishedTables!P$287</f>
        <v>21.850762820801169</v>
      </c>
      <c r="Q133" s="181">
        <f xml:space="preserve"> PR19FDPublishedTables!Q$287</f>
        <v>26.377240813745097</v>
      </c>
    </row>
    <row r="134" spans="1:17" s="259" customFormat="1" hidden="1" outlineLevel="2">
      <c r="A134" s="256"/>
      <c r="B134" s="257"/>
      <c r="C134" s="258"/>
      <c r="D134" s="255"/>
      <c r="E134" s="181" t="str">
        <f xml:space="preserve"> PR19FDPublishedTables!E$288</f>
        <v>Closing RCV (Post 2020 investment RCV) - WN - real</v>
      </c>
      <c r="F134" s="181">
        <f xml:space="preserve"> PR19FDPublishedTables!F$288</f>
        <v>0</v>
      </c>
      <c r="G134" s="181" t="str">
        <f xml:space="preserve"> PR19FDPublishedTables!G$288</f>
        <v>£m</v>
      </c>
      <c r="H134" s="181">
        <f xml:space="preserve"> PR19FDPublishedTables!H$288</f>
        <v>0</v>
      </c>
      <c r="I134" s="181">
        <f xml:space="preserve"> PR19FDPublishedTables!I$288</f>
        <v>0</v>
      </c>
      <c r="J134" s="181">
        <f xml:space="preserve"> PR19FDPublishedTables!J$288</f>
        <v>0</v>
      </c>
      <c r="K134" s="181">
        <f xml:space="preserve"> PR19FDPublishedTables!K$288</f>
        <v>0</v>
      </c>
      <c r="L134" s="181">
        <f xml:space="preserve"> PR19FDPublishedTables!L$288</f>
        <v>0</v>
      </c>
      <c r="M134" s="181">
        <f xml:space="preserve"> PR19FDPublishedTables!M$288</f>
        <v>142.25878494628427</v>
      </c>
      <c r="N134" s="181">
        <f xml:space="preserve"> PR19FDPublishedTables!N$288</f>
        <v>259.64322775279612</v>
      </c>
      <c r="O134" s="181">
        <f xml:space="preserve"> PR19FDPublishedTables!O$288</f>
        <v>373.13045178174679</v>
      </c>
      <c r="P134" s="181">
        <f xml:space="preserve"> PR19FDPublishedTables!P$288</f>
        <v>455.54513557560682</v>
      </c>
      <c r="Q134" s="181">
        <f xml:space="preserve"> PR19FDPublishedTables!Q$288</f>
        <v>517.03801581616176</v>
      </c>
    </row>
    <row r="135" spans="1:17" s="259" customFormat="1" hidden="1" outlineLevel="2">
      <c r="A135" s="256"/>
      <c r="B135" s="257"/>
      <c r="C135" s="258"/>
      <c r="D135" s="255"/>
      <c r="E135" s="181" t="str">
        <f xml:space="preserve"> PR19FDPublishedTables!E$292</f>
        <v>Average post 2020 investment RCV - WN - real</v>
      </c>
      <c r="F135" s="181">
        <f xml:space="preserve"> PR19FDPublishedTables!F$292</f>
        <v>0</v>
      </c>
      <c r="G135" s="181" t="str">
        <f xml:space="preserve"> PR19FDPublishedTables!G$292</f>
        <v>£m</v>
      </c>
      <c r="H135" s="181">
        <f xml:space="preserve"> PR19FDPublishedTables!H$292</f>
        <v>0</v>
      </c>
      <c r="I135" s="181">
        <f xml:space="preserve"> PR19FDPublishedTables!I$292</f>
        <v>0</v>
      </c>
      <c r="J135" s="181">
        <f xml:space="preserve"> PR19FDPublishedTables!J$292</f>
        <v>0</v>
      </c>
      <c r="K135" s="181">
        <f xml:space="preserve"> PR19FDPublishedTables!K$292</f>
        <v>0</v>
      </c>
      <c r="L135" s="181">
        <f xml:space="preserve"> PR19FDPublishedTables!L$292</f>
        <v>0</v>
      </c>
      <c r="M135" s="181">
        <f xml:space="preserve"> PR19FDPublishedTables!M$292</f>
        <v>71.129392473142133</v>
      </c>
      <c r="N135" s="181">
        <f xml:space="preserve"> PR19FDPublishedTables!N$292</f>
        <v>200.95100634954045</v>
      </c>
      <c r="O135" s="181">
        <f xml:space="preserve"> PR19FDPublishedTables!O$292</f>
        <v>316.3868397672714</v>
      </c>
      <c r="P135" s="181">
        <f xml:space="preserve"> PR19FDPublishedTables!P$292</f>
        <v>414.33779367867703</v>
      </c>
      <c r="Q135" s="181">
        <f xml:space="preserve"> PR19FDPublishedTables!Q$292</f>
        <v>486.2915756958846</v>
      </c>
    </row>
    <row r="136" spans="1:17" s="259" customFormat="1" hidden="1" outlineLevel="2">
      <c r="A136" s="256"/>
      <c r="B136" s="257"/>
      <c r="C136" s="258"/>
      <c r="D136" s="255"/>
      <c r="E136" s="196"/>
      <c r="F136" s="196"/>
      <c r="G136" s="196"/>
      <c r="H136" s="196"/>
      <c r="I136" s="196"/>
      <c r="J136" s="196"/>
      <c r="K136" s="196"/>
      <c r="L136" s="196"/>
      <c r="M136" s="196"/>
      <c r="N136" s="196"/>
      <c r="O136" s="196"/>
      <c r="P136" s="196"/>
      <c r="Q136" s="196"/>
    </row>
    <row r="137" spans="1:17" s="259" customFormat="1" hidden="1" outlineLevel="2">
      <c r="A137" s="256"/>
      <c r="B137" s="257"/>
      <c r="C137" s="258"/>
      <c r="D137" s="255"/>
      <c r="E137" s="196" t="str">
        <f t="shared" ref="E137:Q137" si="52" xml:space="preserve"> E121</f>
        <v>Average RPI inflated RCV - WN - real</v>
      </c>
      <c r="F137" s="196">
        <f t="shared" si="52"/>
        <v>0</v>
      </c>
      <c r="G137" s="196" t="str">
        <f t="shared" si="52"/>
        <v>£m</v>
      </c>
      <c r="H137" s="196">
        <f t="shared" si="52"/>
        <v>0</v>
      </c>
      <c r="I137" s="196">
        <f t="shared" si="52"/>
        <v>0</v>
      </c>
      <c r="J137" s="196">
        <f t="shared" si="52"/>
        <v>0</v>
      </c>
      <c r="K137" s="196">
        <f t="shared" si="52"/>
        <v>0</v>
      </c>
      <c r="L137" s="196">
        <f t="shared" si="52"/>
        <v>0</v>
      </c>
      <c r="M137" s="196">
        <f t="shared" si="52"/>
        <v>1651.803090735174</v>
      </c>
      <c r="N137" s="196">
        <f t="shared" si="52"/>
        <v>1569.1871804047548</v>
      </c>
      <c r="O137" s="196">
        <f t="shared" si="52"/>
        <v>1491.6662531725076</v>
      </c>
      <c r="P137" s="196">
        <f t="shared" si="52"/>
        <v>1416.6218594570885</v>
      </c>
      <c r="Q137" s="196">
        <f t="shared" si="52"/>
        <v>1343.0028994029553</v>
      </c>
    </row>
    <row r="138" spans="1:17" s="259" customFormat="1" hidden="1" outlineLevel="2">
      <c r="A138" s="256"/>
      <c r="B138" s="257"/>
      <c r="C138" s="258"/>
      <c r="D138" s="255"/>
      <c r="E138" s="196" t="str">
        <f t="shared" ref="E138:Q138" si="53" xml:space="preserve"> E128</f>
        <v>Average CPIH inflated RCV - WN - real</v>
      </c>
      <c r="F138" s="196">
        <f t="shared" si="53"/>
        <v>0</v>
      </c>
      <c r="G138" s="196" t="str">
        <f t="shared" si="53"/>
        <v>£m</v>
      </c>
      <c r="H138" s="196">
        <f t="shared" si="53"/>
        <v>0</v>
      </c>
      <c r="I138" s="196">
        <f t="shared" si="53"/>
        <v>0</v>
      </c>
      <c r="J138" s="196">
        <f t="shared" si="53"/>
        <v>0</v>
      </c>
      <c r="K138" s="196">
        <f t="shared" si="53"/>
        <v>0</v>
      </c>
      <c r="L138" s="196">
        <f t="shared" si="53"/>
        <v>0</v>
      </c>
      <c r="M138" s="196">
        <f t="shared" si="53"/>
        <v>1653.1392609321506</v>
      </c>
      <c r="N138" s="196">
        <f t="shared" si="53"/>
        <v>1572.425344379184</v>
      </c>
      <c r="O138" s="196">
        <f t="shared" si="53"/>
        <v>1494.8855964236711</v>
      </c>
      <c r="P138" s="196">
        <f t="shared" si="53"/>
        <v>1419.4885756596284</v>
      </c>
      <c r="Q138" s="196">
        <f t="shared" si="53"/>
        <v>1345.5662378837537</v>
      </c>
    </row>
    <row r="139" spans="1:17" s="259" customFormat="1" hidden="1" outlineLevel="2">
      <c r="A139" s="256"/>
      <c r="B139" s="257"/>
      <c r="C139" s="258"/>
      <c r="D139" s="255"/>
      <c r="E139" s="196" t="str">
        <f t="shared" ref="E139:Q139" si="54" xml:space="preserve"> E135</f>
        <v>Average post 2020 investment RCV - WN - real</v>
      </c>
      <c r="F139" s="196">
        <f t="shared" si="54"/>
        <v>0</v>
      </c>
      <c r="G139" s="196" t="str">
        <f t="shared" si="54"/>
        <v>£m</v>
      </c>
      <c r="H139" s="196">
        <f t="shared" si="54"/>
        <v>0</v>
      </c>
      <c r="I139" s="196">
        <f t="shared" si="54"/>
        <v>0</v>
      </c>
      <c r="J139" s="196">
        <f t="shared" si="54"/>
        <v>0</v>
      </c>
      <c r="K139" s="196">
        <f t="shared" si="54"/>
        <v>0</v>
      </c>
      <c r="L139" s="196">
        <f t="shared" si="54"/>
        <v>0</v>
      </c>
      <c r="M139" s="196">
        <f t="shared" si="54"/>
        <v>71.129392473142133</v>
      </c>
      <c r="N139" s="196">
        <f t="shared" si="54"/>
        <v>200.95100634954045</v>
      </c>
      <c r="O139" s="196">
        <f t="shared" si="54"/>
        <v>316.3868397672714</v>
      </c>
      <c r="P139" s="196">
        <f t="shared" si="54"/>
        <v>414.33779367867703</v>
      </c>
      <c r="Q139" s="196">
        <f t="shared" si="54"/>
        <v>486.2915756958846</v>
      </c>
    </row>
    <row r="140" spans="1:17" s="259" customFormat="1" hidden="1" outlineLevel="2">
      <c r="A140" s="256"/>
      <c r="B140" s="257"/>
      <c r="C140" s="258"/>
      <c r="D140" s="255"/>
      <c r="E140" s="320" t="s">
        <v>1032</v>
      </c>
      <c r="F140" s="379"/>
      <c r="G140" s="320" t="s">
        <v>255</v>
      </c>
      <c r="H140" s="379"/>
      <c r="I140" s="379"/>
      <c r="J140" s="320">
        <f t="shared" ref="J140:Q140" si="55" xml:space="preserve"> SUM(J137:J139)</f>
        <v>0</v>
      </c>
      <c r="K140" s="320">
        <f t="shared" si="55"/>
        <v>0</v>
      </c>
      <c r="L140" s="320">
        <f t="shared" si="55"/>
        <v>0</v>
      </c>
      <c r="M140" s="320">
        <f t="shared" si="55"/>
        <v>3376.0717441404668</v>
      </c>
      <c r="N140" s="320">
        <f t="shared" si="55"/>
        <v>3342.5635311334795</v>
      </c>
      <c r="O140" s="320">
        <f xml:space="preserve"> SUM(O137:O139)</f>
        <v>3302.9386893634501</v>
      </c>
      <c r="P140" s="320">
        <f t="shared" si="55"/>
        <v>3250.4482287953938</v>
      </c>
      <c r="Q140" s="320">
        <f t="shared" si="55"/>
        <v>3174.8607129825937</v>
      </c>
    </row>
    <row r="141" spans="1:17" s="259" customFormat="1" hidden="1" outlineLevel="1">
      <c r="A141" s="256"/>
      <c r="B141" s="257"/>
      <c r="C141" s="258"/>
      <c r="D141" s="255"/>
      <c r="E141" s="196"/>
      <c r="F141" s="196"/>
      <c r="G141" s="196"/>
      <c r="H141" s="196"/>
      <c r="I141" s="196"/>
      <c r="J141" s="196"/>
      <c r="K141" s="196"/>
      <c r="L141" s="196"/>
      <c r="M141" s="196"/>
      <c r="N141" s="196"/>
      <c r="O141" s="196"/>
      <c r="P141" s="196"/>
      <c r="Q141" s="196"/>
    </row>
    <row r="142" spans="1:17" s="259" customFormat="1" hidden="1" outlineLevel="1" collapsed="1">
      <c r="A142" s="256"/>
      <c r="B142" s="257" t="s">
        <v>936</v>
      </c>
      <c r="C142" s="258"/>
      <c r="D142" s="255"/>
      <c r="E142" s="196"/>
      <c r="F142" s="196"/>
      <c r="G142" s="196"/>
      <c r="H142" s="196"/>
      <c r="I142" s="196"/>
      <c r="J142" s="196"/>
      <c r="K142" s="196"/>
      <c r="L142" s="196"/>
      <c r="M142" s="196"/>
      <c r="N142" s="196"/>
      <c r="O142" s="196"/>
      <c r="P142" s="196"/>
      <c r="Q142" s="196"/>
    </row>
    <row r="143" spans="1:17" s="259" customFormat="1" hidden="1" outlineLevel="2">
      <c r="A143" s="256"/>
      <c r="B143" s="257"/>
      <c r="C143" s="258"/>
      <c r="D143" s="255"/>
      <c r="E143" s="196"/>
      <c r="F143" s="196"/>
      <c r="G143" s="196"/>
      <c r="H143" s="196"/>
      <c r="I143" s="196"/>
      <c r="J143" s="196"/>
      <c r="K143" s="196"/>
      <c r="L143" s="196"/>
      <c r="M143" s="196"/>
      <c r="N143" s="196"/>
      <c r="O143" s="196"/>
      <c r="P143" s="196"/>
      <c r="Q143" s="196"/>
    </row>
    <row r="144" spans="1:17" s="205" customFormat="1" hidden="1" outlineLevel="2">
      <c r="A144" s="294"/>
      <c r="B144" s="295"/>
      <c r="C144" s="296"/>
      <c r="D144" s="297"/>
      <c r="E144" s="298" t="str">
        <f t="shared" ref="E144:P144" si="56" xml:space="preserve"> E$19</f>
        <v>Annual update - CPIH FYA active inflator from FYA 2017-18 - nominal year average prices (used for average RCV)</v>
      </c>
      <c r="F144" s="298">
        <f t="shared" si="56"/>
        <v>0</v>
      </c>
      <c r="G144" s="298" t="str">
        <f t="shared" si="56"/>
        <v>Factor</v>
      </c>
      <c r="H144" s="298">
        <f t="shared" si="56"/>
        <v>0</v>
      </c>
      <c r="I144" s="298">
        <f t="shared" si="56"/>
        <v>0</v>
      </c>
      <c r="J144" s="298">
        <f t="shared" si="56"/>
        <v>0</v>
      </c>
      <c r="K144" s="298">
        <f t="shared" si="56"/>
        <v>0</v>
      </c>
      <c r="L144" s="298">
        <f t="shared" si="56"/>
        <v>1.0386214616983847</v>
      </c>
      <c r="M144" s="298">
        <f t="shared" si="56"/>
        <v>1.0469374700143934</v>
      </c>
      <c r="N144" s="298">
        <f t="shared" si="56"/>
        <v>1.0853990084759317</v>
      </c>
      <c r="O144" s="298">
        <f t="shared" si="56"/>
        <v>0</v>
      </c>
      <c r="P144" s="298">
        <f t="shared" si="56"/>
        <v>0</v>
      </c>
      <c r="Q144" s="298">
        <f xml:space="preserve"> Q$19</f>
        <v>0</v>
      </c>
    </row>
    <row r="145" spans="1:17" s="205" customFormat="1" hidden="1" outlineLevel="2">
      <c r="A145" s="294"/>
      <c r="B145" s="295"/>
      <c r="C145" s="296"/>
      <c r="D145" s="297"/>
      <c r="E145" s="298" t="str">
        <f t="shared" ref="E145:P145" si="57" xml:space="preserve"> E$20</f>
        <v>Annual update - CPIH FYE active inflator from FYA 2017-18 - nominal year end prices (used for RCV components)</v>
      </c>
      <c r="F145" s="298">
        <f t="shared" si="57"/>
        <v>0</v>
      </c>
      <c r="G145" s="298" t="str">
        <f t="shared" si="57"/>
        <v>Factor</v>
      </c>
      <c r="H145" s="298">
        <f t="shared" si="57"/>
        <v>0</v>
      </c>
      <c r="I145" s="298">
        <f t="shared" si="57"/>
        <v>0</v>
      </c>
      <c r="J145" s="298">
        <f t="shared" si="57"/>
        <v>0</v>
      </c>
      <c r="K145" s="298">
        <f t="shared" si="57"/>
        <v>0</v>
      </c>
      <c r="L145" s="298">
        <f t="shared" si="57"/>
        <v>1.0420598112905806</v>
      </c>
      <c r="M145" s="298">
        <f t="shared" si="57"/>
        <v>1.0526147449224375</v>
      </c>
      <c r="N145" s="298">
        <f t="shared" si="57"/>
        <v>1.1178634255557334</v>
      </c>
      <c r="O145" s="298">
        <f t="shared" si="57"/>
        <v>0</v>
      </c>
      <c r="P145" s="298">
        <f t="shared" si="57"/>
        <v>0</v>
      </c>
      <c r="Q145" s="298">
        <f xml:space="preserve"> Q$20</f>
        <v>0</v>
      </c>
    </row>
    <row r="146" spans="1:17" s="259" customFormat="1" hidden="1" outlineLevel="1">
      <c r="A146" s="256"/>
      <c r="B146" s="257"/>
      <c r="C146" s="258"/>
      <c r="D146" s="255"/>
      <c r="E146" s="196"/>
      <c r="F146" s="196"/>
      <c r="G146" s="196"/>
      <c r="H146" s="196"/>
      <c r="I146" s="196"/>
      <c r="J146" s="196"/>
      <c r="K146" s="196"/>
      <c r="L146" s="196"/>
      <c r="M146" s="196"/>
      <c r="N146" s="196"/>
      <c r="O146" s="196"/>
      <c r="P146" s="196"/>
      <c r="Q146" s="196"/>
    </row>
    <row r="147" spans="1:17" s="259" customFormat="1" hidden="1" outlineLevel="1" collapsed="1">
      <c r="A147" s="256"/>
      <c r="B147" s="257" t="s">
        <v>969</v>
      </c>
      <c r="C147" s="258"/>
      <c r="D147" s="255"/>
      <c r="E147" s="196"/>
      <c r="F147" s="196"/>
      <c r="G147" s="196"/>
      <c r="H147" s="196"/>
      <c r="I147" s="196"/>
      <c r="J147" s="196"/>
      <c r="K147" s="196"/>
      <c r="L147" s="196"/>
      <c r="M147" s="196"/>
      <c r="N147" s="196"/>
      <c r="O147" s="196"/>
      <c r="P147" s="196"/>
      <c r="Q147" s="196"/>
    </row>
    <row r="148" spans="1:17" s="259" customFormat="1" hidden="1" outlineLevel="2">
      <c r="A148" s="256"/>
      <c r="B148" s="257"/>
      <c r="C148" s="258"/>
      <c r="D148" s="255"/>
      <c r="E148" s="196"/>
      <c r="F148" s="196"/>
      <c r="G148" s="196"/>
      <c r="H148" s="196"/>
      <c r="I148" s="196"/>
      <c r="J148" s="196"/>
      <c r="K148" s="196"/>
      <c r="L148" s="196"/>
      <c r="M148" s="196"/>
      <c r="N148" s="196"/>
      <c r="O148" s="196"/>
      <c r="P148" s="196"/>
      <c r="Q148" s="196"/>
    </row>
    <row r="149" spans="1:17" s="259" customFormat="1" hidden="1" outlineLevel="2">
      <c r="A149" s="256"/>
      <c r="B149" s="257"/>
      <c r="C149" s="258"/>
      <c r="D149" s="255"/>
      <c r="E149" s="196" t="s">
        <v>1489</v>
      </c>
      <c r="F149" s="196"/>
      <c r="G149" s="196" t="s">
        <v>255</v>
      </c>
      <c r="H149" s="196"/>
      <c r="I149" s="196"/>
      <c r="J149" s="196">
        <f t="shared" ref="J149:Q149" si="58" xml:space="preserve"> J118 * J145</f>
        <v>0</v>
      </c>
      <c r="K149" s="196">
        <f t="shared" si="58"/>
        <v>0</v>
      </c>
      <c r="L149" s="196">
        <f t="shared" si="58"/>
        <v>0</v>
      </c>
      <c r="M149" s="196">
        <f t="shared" si="58"/>
        <v>1791.1623360124952</v>
      </c>
      <c r="N149" s="196">
        <f t="shared" si="58"/>
        <v>1807.5473819525535</v>
      </c>
      <c r="O149" s="196">
        <f t="shared" si="58"/>
        <v>0</v>
      </c>
      <c r="P149" s="196">
        <f t="shared" si="58"/>
        <v>0</v>
      </c>
      <c r="Q149" s="196">
        <f t="shared" si="58"/>
        <v>0</v>
      </c>
    </row>
    <row r="150" spans="1:17" s="259" customFormat="1" hidden="1" outlineLevel="2">
      <c r="A150" s="256"/>
      <c r="B150" s="257"/>
      <c r="C150" s="258"/>
      <c r="D150" s="255"/>
      <c r="E150" s="196" t="s">
        <v>297</v>
      </c>
      <c r="F150" s="196"/>
      <c r="G150" s="196" t="s">
        <v>255</v>
      </c>
      <c r="H150" s="196"/>
      <c r="I150" s="196"/>
      <c r="J150" s="196">
        <f t="shared" ref="J150:Q150" si="59" xml:space="preserve"> J119 * J145</f>
        <v>0</v>
      </c>
      <c r="K150" s="196">
        <f t="shared" si="59"/>
        <v>0</v>
      </c>
      <c r="L150" s="196">
        <f t="shared" si="59"/>
        <v>0</v>
      </c>
      <c r="M150" s="196">
        <f t="shared" si="59"/>
        <v>104.90009399239219</v>
      </c>
      <c r="N150" s="196">
        <f t="shared" si="59"/>
        <v>106.82085025430329</v>
      </c>
      <c r="O150" s="196">
        <f t="shared" si="59"/>
        <v>0</v>
      </c>
      <c r="P150" s="196">
        <f t="shared" si="59"/>
        <v>0</v>
      </c>
      <c r="Q150" s="196">
        <f t="shared" si="59"/>
        <v>0</v>
      </c>
    </row>
    <row r="151" spans="1:17" s="259" customFormat="1" hidden="1" outlineLevel="2">
      <c r="A151" s="256"/>
      <c r="B151" s="257"/>
      <c r="C151" s="258"/>
      <c r="D151" s="255"/>
      <c r="E151" s="196" t="s">
        <v>1490</v>
      </c>
      <c r="F151" s="196"/>
      <c r="G151" s="196" t="s">
        <v>255</v>
      </c>
      <c r="H151" s="196"/>
      <c r="I151" s="196"/>
      <c r="J151" s="196">
        <f t="shared" ref="J151:Q151" si="60" xml:space="preserve"> IF( J$10 = 1, J117 * J145, J120 * J145)</f>
        <v>0</v>
      </c>
      <c r="K151" s="196">
        <f t="shared" si="60"/>
        <v>0</v>
      </c>
      <c r="L151" s="196">
        <f t="shared" si="60"/>
        <v>1765.5420932507827</v>
      </c>
      <c r="M151" s="196">
        <f t="shared" si="60"/>
        <v>1686.262242020103</v>
      </c>
      <c r="N151" s="196">
        <f t="shared" si="60"/>
        <v>1700.7265316982503</v>
      </c>
      <c r="O151" s="196">
        <f t="shared" si="60"/>
        <v>0</v>
      </c>
      <c r="P151" s="196">
        <f t="shared" si="60"/>
        <v>0</v>
      </c>
      <c r="Q151" s="196">
        <f t="shared" si="60"/>
        <v>0</v>
      </c>
    </row>
    <row r="152" spans="1:17" s="259" customFormat="1" hidden="1" outlineLevel="2">
      <c r="A152" s="256"/>
      <c r="B152" s="257"/>
      <c r="C152" s="258"/>
      <c r="D152" s="255"/>
      <c r="E152" s="196"/>
      <c r="F152" s="196"/>
      <c r="G152" s="196"/>
      <c r="H152" s="196"/>
      <c r="I152" s="196"/>
      <c r="J152" s="196"/>
      <c r="K152" s="196"/>
      <c r="L152" s="196"/>
      <c r="M152" s="196"/>
      <c r="N152" s="196"/>
      <c r="O152" s="196"/>
      <c r="P152" s="196"/>
      <c r="Q152" s="196"/>
    </row>
    <row r="153" spans="1:17" s="259" customFormat="1" hidden="1" outlineLevel="2">
      <c r="A153" s="256"/>
      <c r="B153" s="257"/>
      <c r="C153" s="258"/>
      <c r="D153" s="255"/>
      <c r="E153" s="196" t="s">
        <v>1491</v>
      </c>
      <c r="F153" s="196"/>
      <c r="G153" s="196" t="s">
        <v>255</v>
      </c>
      <c r="H153" s="196"/>
      <c r="I153" s="196"/>
      <c r="J153" s="196">
        <f t="shared" ref="J153:Q153" si="61" xml:space="preserve"> J124 * J145</f>
        <v>0</v>
      </c>
      <c r="K153" s="196">
        <f t="shared" si="61"/>
        <v>0</v>
      </c>
      <c r="L153" s="196">
        <f t="shared" si="61"/>
        <v>0</v>
      </c>
      <c r="M153" s="196">
        <f t="shared" si="61"/>
        <v>1783.4251162947601</v>
      </c>
      <c r="N153" s="196">
        <f t="shared" si="61"/>
        <v>1801.9931209986914</v>
      </c>
      <c r="O153" s="196">
        <f t="shared" si="61"/>
        <v>0</v>
      </c>
      <c r="P153" s="196">
        <f t="shared" si="61"/>
        <v>0</v>
      </c>
      <c r="Q153" s="196">
        <f t="shared" si="61"/>
        <v>0</v>
      </c>
    </row>
    <row r="154" spans="1:17" s="259" customFormat="1" hidden="1" outlineLevel="2">
      <c r="A154" s="256"/>
      <c r="B154" s="257"/>
      <c r="C154" s="258"/>
      <c r="D154" s="255"/>
      <c r="E154" s="196" t="s">
        <v>309</v>
      </c>
      <c r="F154" s="196"/>
      <c r="G154" s="196" t="s">
        <v>255</v>
      </c>
      <c r="H154" s="196"/>
      <c r="I154" s="196"/>
      <c r="J154" s="196">
        <f t="shared" ref="J154:Q154" si="62" xml:space="preserve"> J125 * J145</f>
        <v>0</v>
      </c>
      <c r="K154" s="196">
        <f t="shared" si="62"/>
        <v>0</v>
      </c>
      <c r="L154" s="196">
        <f t="shared" si="62"/>
        <v>0</v>
      </c>
      <c r="M154" s="196">
        <f t="shared" si="62"/>
        <v>86.612709654795168</v>
      </c>
      <c r="N154" s="196">
        <f t="shared" si="62"/>
        <v>88.472678200646044</v>
      </c>
      <c r="O154" s="196">
        <f t="shared" si="62"/>
        <v>0</v>
      </c>
      <c r="P154" s="196">
        <f t="shared" si="62"/>
        <v>0</v>
      </c>
      <c r="Q154" s="196">
        <f t="shared" si="62"/>
        <v>0</v>
      </c>
    </row>
    <row r="155" spans="1:17" s="259" customFormat="1" hidden="1" outlineLevel="2">
      <c r="A155" s="256"/>
      <c r="B155" s="257"/>
      <c r="C155" s="258"/>
      <c r="D155" s="255"/>
      <c r="E155" s="196" t="s">
        <v>311</v>
      </c>
      <c r="F155" s="196"/>
      <c r="G155" s="196" t="s">
        <v>255</v>
      </c>
      <c r="H155" s="196"/>
      <c r="I155" s="196"/>
      <c r="J155" s="196">
        <f t="shared" ref="J155:Q155" si="63" xml:space="preserve"> J126 * J145</f>
        <v>0</v>
      </c>
      <c r="K155" s="196">
        <f t="shared" si="63"/>
        <v>0</v>
      </c>
      <c r="L155" s="196">
        <f t="shared" si="63"/>
        <v>0</v>
      </c>
      <c r="M155" s="196">
        <f t="shared" si="63"/>
        <v>0</v>
      </c>
      <c r="N155" s="196">
        <f t="shared" si="63"/>
        <v>0</v>
      </c>
      <c r="O155" s="196">
        <f t="shared" si="63"/>
        <v>0</v>
      </c>
      <c r="P155" s="196">
        <f t="shared" si="63"/>
        <v>0</v>
      </c>
      <c r="Q155" s="196">
        <f t="shared" si="63"/>
        <v>0</v>
      </c>
    </row>
    <row r="156" spans="1:17" s="259" customFormat="1" hidden="1" outlineLevel="2">
      <c r="A156" s="256"/>
      <c r="B156" s="257"/>
      <c r="C156" s="258"/>
      <c r="D156" s="255"/>
      <c r="E156" s="196" t="s">
        <v>1492</v>
      </c>
      <c r="F156" s="196"/>
      <c r="G156" s="196" t="s">
        <v>255</v>
      </c>
      <c r="H156" s="196"/>
      <c r="I156" s="196"/>
      <c r="J156" s="196">
        <f t="shared" ref="J156:Q156" si="64" xml:space="preserve"> IF( J$10 = 1, J123 * J145, J127 * J145)</f>
        <v>0</v>
      </c>
      <c r="K156" s="196">
        <f t="shared" si="64"/>
        <v>0</v>
      </c>
      <c r="L156" s="196">
        <f t="shared" si="64"/>
        <v>1765.5420932507827</v>
      </c>
      <c r="M156" s="196">
        <f t="shared" si="64"/>
        <v>1696.8124066399648</v>
      </c>
      <c r="N156" s="196">
        <f t="shared" si="64"/>
        <v>1713.5204427980452</v>
      </c>
      <c r="O156" s="196">
        <f t="shared" si="64"/>
        <v>0</v>
      </c>
      <c r="P156" s="196">
        <f t="shared" si="64"/>
        <v>0</v>
      </c>
      <c r="Q156" s="196">
        <f t="shared" si="64"/>
        <v>0</v>
      </c>
    </row>
    <row r="157" spans="1:17" s="259" customFormat="1" hidden="1" outlineLevel="2">
      <c r="A157" s="256"/>
      <c r="B157" s="257"/>
      <c r="C157" s="258"/>
      <c r="D157" s="255"/>
      <c r="E157" s="196"/>
      <c r="F157" s="196"/>
      <c r="G157" s="196"/>
      <c r="H157" s="196"/>
      <c r="I157" s="196"/>
      <c r="J157" s="196"/>
      <c r="K157" s="196"/>
      <c r="L157" s="196"/>
      <c r="M157" s="196"/>
      <c r="N157" s="196"/>
      <c r="O157" s="196"/>
      <c r="P157" s="196"/>
      <c r="Q157" s="196"/>
    </row>
    <row r="158" spans="1:17" s="259" customFormat="1" hidden="1" outlineLevel="2">
      <c r="A158" s="256"/>
      <c r="B158" s="257"/>
      <c r="C158" s="258"/>
      <c r="D158" s="255"/>
      <c r="E158" s="196" t="s">
        <v>1493</v>
      </c>
      <c r="F158" s="196"/>
      <c r="G158" s="196" t="s">
        <v>255</v>
      </c>
      <c r="H158" s="196"/>
      <c r="I158" s="196"/>
      <c r="J158" s="196">
        <f t="shared" ref="J158:Q158" si="65" xml:space="preserve"> J131 * J145</f>
        <v>0</v>
      </c>
      <c r="K158" s="196">
        <f t="shared" si="65"/>
        <v>0</v>
      </c>
      <c r="L158" s="196">
        <f t="shared" si="65"/>
        <v>0</v>
      </c>
      <c r="M158" s="196">
        <f t="shared" si="65"/>
        <v>0</v>
      </c>
      <c r="N158" s="196">
        <f t="shared" si="65"/>
        <v>159.02589265545029</v>
      </c>
      <c r="O158" s="196">
        <f t="shared" si="65"/>
        <v>0</v>
      </c>
      <c r="P158" s="196">
        <f t="shared" si="65"/>
        <v>0</v>
      </c>
      <c r="Q158" s="196">
        <f t="shared" si="65"/>
        <v>0</v>
      </c>
    </row>
    <row r="159" spans="1:17" s="259" customFormat="1" hidden="1" outlineLevel="2">
      <c r="A159" s="256"/>
      <c r="B159" s="257"/>
      <c r="C159" s="258"/>
      <c r="D159" s="255"/>
      <c r="E159" s="196" t="s">
        <v>319</v>
      </c>
      <c r="F159" s="196"/>
      <c r="G159" s="196" t="s">
        <v>255</v>
      </c>
      <c r="H159" s="196"/>
      <c r="I159" s="196"/>
      <c r="J159" s="196">
        <f t="shared" ref="J159:Q159" si="66" xml:space="preserve"> J132 * J145</f>
        <v>0</v>
      </c>
      <c r="K159" s="196">
        <f t="shared" si="66"/>
        <v>0</v>
      </c>
      <c r="L159" s="196">
        <f t="shared" si="66"/>
        <v>0</v>
      </c>
      <c r="M159" s="196">
        <f t="shared" si="66"/>
        <v>153.47036761060335</v>
      </c>
      <c r="N159" s="196">
        <f t="shared" si="66"/>
        <v>142.52630495462273</v>
      </c>
      <c r="O159" s="196">
        <f t="shared" si="66"/>
        <v>0</v>
      </c>
      <c r="P159" s="196">
        <f t="shared" si="66"/>
        <v>0</v>
      </c>
      <c r="Q159" s="196">
        <f t="shared" si="66"/>
        <v>0</v>
      </c>
    </row>
    <row r="160" spans="1:17" s="259" customFormat="1" hidden="1" outlineLevel="2">
      <c r="A160" s="256"/>
      <c r="B160" s="257"/>
      <c r="C160" s="258"/>
      <c r="D160" s="255"/>
      <c r="E160" s="196" t="s">
        <v>321</v>
      </c>
      <c r="F160" s="196"/>
      <c r="G160" s="196" t="s">
        <v>255</v>
      </c>
      <c r="H160" s="196"/>
      <c r="I160" s="196"/>
      <c r="J160" s="196">
        <f t="shared" ref="J160:Q160" si="67" xml:space="preserve"> J133 * J145</f>
        <v>0</v>
      </c>
      <c r="K160" s="196">
        <f t="shared" si="67"/>
        <v>0</v>
      </c>
      <c r="L160" s="196">
        <f t="shared" si="67"/>
        <v>0</v>
      </c>
      <c r="M160" s="196">
        <f t="shared" si="67"/>
        <v>3.7266729813944539</v>
      </c>
      <c r="N160" s="196">
        <f t="shared" si="67"/>
        <v>11.306529611984915</v>
      </c>
      <c r="O160" s="196">
        <f t="shared" si="67"/>
        <v>0</v>
      </c>
      <c r="P160" s="196">
        <f t="shared" si="67"/>
        <v>0</v>
      </c>
      <c r="Q160" s="196">
        <f t="shared" si="67"/>
        <v>0</v>
      </c>
    </row>
    <row r="161" spans="1:17" s="259" customFormat="1" hidden="1" outlineLevel="2">
      <c r="A161" s="256"/>
      <c r="B161" s="257"/>
      <c r="C161" s="258"/>
      <c r="D161" s="255"/>
      <c r="E161" s="196" t="s">
        <v>1494</v>
      </c>
      <c r="F161" s="196"/>
      <c r="G161" s="196" t="s">
        <v>255</v>
      </c>
      <c r="H161" s="196"/>
      <c r="I161" s="196"/>
      <c r="J161" s="196">
        <f t="shared" ref="J161:Q161" si="68" xml:space="preserve"> IF(J$10 = 1, J130 * J145, J134 * J145)</f>
        <v>0</v>
      </c>
      <c r="K161" s="196">
        <f t="shared" si="68"/>
        <v>0</v>
      </c>
      <c r="L161" s="196">
        <f t="shared" si="68"/>
        <v>0</v>
      </c>
      <c r="M161" s="196">
        <f t="shared" si="68"/>
        <v>149.7436946292089</v>
      </c>
      <c r="N161" s="196">
        <f t="shared" si="68"/>
        <v>290.24566799808815</v>
      </c>
      <c r="O161" s="196">
        <f t="shared" si="68"/>
        <v>0</v>
      </c>
      <c r="P161" s="196">
        <f t="shared" si="68"/>
        <v>0</v>
      </c>
      <c r="Q161" s="196">
        <f t="shared" si="68"/>
        <v>0</v>
      </c>
    </row>
    <row r="162" spans="1:17" s="259" customFormat="1" hidden="1" outlineLevel="2">
      <c r="A162" s="256"/>
      <c r="B162" s="257"/>
      <c r="C162" s="258"/>
      <c r="D162" s="255"/>
      <c r="E162" s="196"/>
      <c r="F162" s="196"/>
      <c r="G162" s="196"/>
      <c r="H162" s="196"/>
      <c r="I162" s="196"/>
      <c r="J162" s="196"/>
      <c r="K162" s="196"/>
      <c r="L162" s="196"/>
      <c r="M162" s="196"/>
      <c r="N162" s="196"/>
      <c r="O162" s="196"/>
      <c r="P162" s="196"/>
      <c r="Q162" s="196"/>
    </row>
    <row r="163" spans="1:17" s="259" customFormat="1" hidden="1" outlineLevel="2">
      <c r="A163" s="256"/>
      <c r="B163" s="257"/>
      <c r="C163" s="258"/>
      <c r="D163" s="255"/>
      <c r="E163" s="196" t="s">
        <v>1495</v>
      </c>
      <c r="F163" s="196"/>
      <c r="G163" s="196" t="s">
        <v>255</v>
      </c>
      <c r="H163" s="196"/>
      <c r="I163" s="196"/>
      <c r="J163" s="196">
        <f t="shared" ref="J163:Q163" si="69" xml:space="preserve"> J121 * J144</f>
        <v>0</v>
      </c>
      <c r="K163" s="196">
        <f t="shared" si="69"/>
        <v>0</v>
      </c>
      <c r="L163" s="196">
        <f t="shared" si="69"/>
        <v>0</v>
      </c>
      <c r="M163" s="196">
        <f t="shared" si="69"/>
        <v>1729.3345487762385</v>
      </c>
      <c r="N163" s="196">
        <f t="shared" si="69"/>
        <v>1703.1942097244639</v>
      </c>
      <c r="O163" s="196">
        <f t="shared" si="69"/>
        <v>0</v>
      </c>
      <c r="P163" s="196">
        <f t="shared" si="69"/>
        <v>0</v>
      </c>
      <c r="Q163" s="196">
        <f t="shared" si="69"/>
        <v>0</v>
      </c>
    </row>
    <row r="164" spans="1:17" s="259" customFormat="1" hidden="1" outlineLevel="2">
      <c r="A164" s="256"/>
      <c r="B164" s="257"/>
      <c r="C164" s="258"/>
      <c r="D164" s="255"/>
      <c r="E164" s="196" t="s">
        <v>1496</v>
      </c>
      <c r="F164" s="196"/>
      <c r="G164" s="196" t="s">
        <v>255</v>
      </c>
      <c r="H164" s="196"/>
      <c r="I164" s="196"/>
      <c r="J164" s="196">
        <f t="shared" ref="J164:Q164" si="70" xml:space="preserve"> J128 * J144</f>
        <v>0</v>
      </c>
      <c r="K164" s="196">
        <f t="shared" si="70"/>
        <v>0</v>
      </c>
      <c r="L164" s="196">
        <f t="shared" si="70"/>
        <v>0</v>
      </c>
      <c r="M164" s="196">
        <f t="shared" si="70"/>
        <v>1730.7334354217699</v>
      </c>
      <c r="N164" s="196">
        <f t="shared" si="70"/>
        <v>1706.7089096915918</v>
      </c>
      <c r="O164" s="196">
        <f t="shared" si="70"/>
        <v>0</v>
      </c>
      <c r="P164" s="196">
        <f t="shared" si="70"/>
        <v>0</v>
      </c>
      <c r="Q164" s="196">
        <f t="shared" si="70"/>
        <v>0</v>
      </c>
    </row>
    <row r="165" spans="1:17" s="259" customFormat="1" hidden="1" outlineLevel="2">
      <c r="A165" s="256"/>
      <c r="B165" s="257"/>
      <c r="C165" s="258"/>
      <c r="D165" s="255"/>
      <c r="E165" s="196" t="s">
        <v>1497</v>
      </c>
      <c r="F165" s="196"/>
      <c r="G165" s="196" t="s">
        <v>255</v>
      </c>
      <c r="H165" s="196"/>
      <c r="I165" s="196"/>
      <c r="J165" s="196">
        <f t="shared" ref="J165:Q165" si="71" xml:space="preserve"> J135 * J144</f>
        <v>0</v>
      </c>
      <c r="K165" s="196">
        <f t="shared" si="71"/>
        <v>0</v>
      </c>
      <c r="L165" s="196">
        <f t="shared" si="71"/>
        <v>0</v>
      </c>
      <c r="M165" s="196">
        <f t="shared" si="71"/>
        <v>74.468026199492257</v>
      </c>
      <c r="N165" s="196">
        <f t="shared" si="71"/>
        <v>218.11202304403187</v>
      </c>
      <c r="O165" s="196">
        <f t="shared" si="71"/>
        <v>0</v>
      </c>
      <c r="P165" s="196">
        <f t="shared" si="71"/>
        <v>0</v>
      </c>
      <c r="Q165" s="196">
        <f t="shared" si="71"/>
        <v>0</v>
      </c>
    </row>
    <row r="166" spans="1:17" s="192" customFormat="1" hidden="1" outlineLevel="2">
      <c r="A166" s="188"/>
      <c r="B166" s="304"/>
      <c r="C166" s="190"/>
      <c r="D166" s="191"/>
      <c r="E166" s="243" t="s">
        <v>1498</v>
      </c>
      <c r="F166" s="243"/>
      <c r="G166" s="243" t="s">
        <v>255</v>
      </c>
      <c r="H166" s="243"/>
      <c r="I166" s="243"/>
      <c r="J166" s="243">
        <f t="shared" ref="J166:Q166" si="72" xml:space="preserve"> SUM(J163:J165)</f>
        <v>0</v>
      </c>
      <c r="K166" s="243">
        <f t="shared" si="72"/>
        <v>0</v>
      </c>
      <c r="L166" s="243">
        <f t="shared" si="72"/>
        <v>0</v>
      </c>
      <c r="M166" s="243">
        <f t="shared" si="72"/>
        <v>3534.5360103975004</v>
      </c>
      <c r="N166" s="243">
        <f t="shared" si="72"/>
        <v>3628.0151424600876</v>
      </c>
      <c r="O166" s="243">
        <f t="shared" si="72"/>
        <v>0</v>
      </c>
      <c r="P166" s="243">
        <f t="shared" si="72"/>
        <v>0</v>
      </c>
      <c r="Q166" s="243">
        <f t="shared" si="72"/>
        <v>0</v>
      </c>
    </row>
    <row r="167" spans="1:17" s="259" customFormat="1" hidden="1" outlineLevel="1">
      <c r="A167" s="256"/>
      <c r="B167" s="257"/>
      <c r="C167" s="258"/>
      <c r="D167" s="255"/>
      <c r="E167" s="196"/>
      <c r="F167" s="196"/>
      <c r="G167" s="196"/>
      <c r="H167" s="196"/>
      <c r="I167" s="196"/>
      <c r="J167" s="196"/>
      <c r="K167" s="196"/>
      <c r="L167" s="196"/>
      <c r="M167" s="196"/>
      <c r="N167" s="196"/>
      <c r="O167" s="196"/>
      <c r="P167" s="196"/>
      <c r="Q167" s="196"/>
    </row>
    <row r="168" spans="1:17" s="259" customFormat="1" hidden="1" outlineLevel="1" collapsed="1">
      <c r="A168" s="256"/>
      <c r="B168" s="257" t="s">
        <v>994</v>
      </c>
      <c r="C168" s="258"/>
      <c r="D168" s="255"/>
      <c r="E168" s="196"/>
      <c r="F168" s="196"/>
      <c r="G168" s="196"/>
      <c r="H168" s="196"/>
      <c r="I168" s="196"/>
      <c r="J168" s="196"/>
      <c r="K168" s="196"/>
      <c r="L168" s="196"/>
      <c r="M168" s="196"/>
      <c r="N168" s="196"/>
      <c r="O168" s="196"/>
      <c r="P168" s="196"/>
      <c r="Q168" s="196"/>
    </row>
    <row r="169" spans="1:17" s="259" customFormat="1" hidden="1" outlineLevel="2">
      <c r="A169" s="256"/>
      <c r="B169" s="257"/>
      <c r="C169" s="258"/>
      <c r="D169" s="255"/>
      <c r="E169" s="266"/>
      <c r="F169" s="266"/>
      <c r="G169" s="266"/>
      <c r="H169" s="267"/>
      <c r="I169" s="266"/>
      <c r="J169" s="267"/>
      <c r="K169" s="267"/>
      <c r="L169" s="267"/>
      <c r="M169" s="267"/>
      <c r="N169" s="267"/>
      <c r="O169" s="267"/>
      <c r="P169" s="267"/>
      <c r="Q169" s="267"/>
    </row>
    <row r="170" spans="1:17" s="200" customFormat="1" hidden="1" outlineLevel="2">
      <c r="A170" s="314"/>
      <c r="B170" s="315"/>
      <c r="C170" s="316"/>
      <c r="D170" s="317"/>
      <c r="E170" s="318" t="str">
        <f t="shared" ref="E170:Q170" si="73" xml:space="preserve"> E151</f>
        <v>Closing RCV (RPI inflated RCV) - WN - nominal</v>
      </c>
      <c r="F170" s="318">
        <f t="shared" si="73"/>
        <v>0</v>
      </c>
      <c r="G170" s="318" t="str">
        <f t="shared" si="73"/>
        <v>£m</v>
      </c>
      <c r="H170" s="318">
        <f t="shared" si="73"/>
        <v>0</v>
      </c>
      <c r="I170" s="318">
        <f t="shared" si="73"/>
        <v>0</v>
      </c>
      <c r="J170" s="318">
        <f t="shared" si="73"/>
        <v>0</v>
      </c>
      <c r="K170" s="318">
        <f t="shared" si="73"/>
        <v>0</v>
      </c>
      <c r="L170" s="318">
        <f t="shared" si="73"/>
        <v>1765.5420932507827</v>
      </c>
      <c r="M170" s="318">
        <f t="shared" si="73"/>
        <v>1686.262242020103</v>
      </c>
      <c r="N170" s="318">
        <f t="shared" si="73"/>
        <v>1700.7265316982503</v>
      </c>
      <c r="O170" s="318">
        <f t="shared" si="73"/>
        <v>0</v>
      </c>
      <c r="P170" s="318">
        <f t="shared" si="73"/>
        <v>0</v>
      </c>
      <c r="Q170" s="318">
        <f t="shared" si="73"/>
        <v>0</v>
      </c>
    </row>
    <row r="171" spans="1:17" s="200" customFormat="1" hidden="1" outlineLevel="2">
      <c r="A171" s="314"/>
      <c r="B171" s="315"/>
      <c r="C171" s="316"/>
      <c r="D171" s="317" t="s">
        <v>719</v>
      </c>
      <c r="E171" s="318" t="str">
        <f t="shared" ref="E171:Q171" si="74" xml:space="preserve"> E156</f>
        <v>Closing RCV (CPIH inflated RCV) - WN - nominal</v>
      </c>
      <c r="F171" s="318">
        <f t="shared" si="74"/>
        <v>0</v>
      </c>
      <c r="G171" s="318" t="str">
        <f t="shared" si="74"/>
        <v>£m</v>
      </c>
      <c r="H171" s="318">
        <f t="shared" si="74"/>
        <v>0</v>
      </c>
      <c r="I171" s="318">
        <f t="shared" si="74"/>
        <v>0</v>
      </c>
      <c r="J171" s="318">
        <f t="shared" si="74"/>
        <v>0</v>
      </c>
      <c r="K171" s="318">
        <f t="shared" si="74"/>
        <v>0</v>
      </c>
      <c r="L171" s="318">
        <f t="shared" si="74"/>
        <v>1765.5420932507827</v>
      </c>
      <c r="M171" s="318">
        <f t="shared" si="74"/>
        <v>1696.8124066399648</v>
      </c>
      <c r="N171" s="318">
        <f t="shared" si="74"/>
        <v>1713.5204427980452</v>
      </c>
      <c r="O171" s="318">
        <f t="shared" si="74"/>
        <v>0</v>
      </c>
      <c r="P171" s="318">
        <f t="shared" si="74"/>
        <v>0</v>
      </c>
      <c r="Q171" s="318">
        <f t="shared" si="74"/>
        <v>0</v>
      </c>
    </row>
    <row r="172" spans="1:17" s="200" customFormat="1" hidden="1" outlineLevel="2">
      <c r="A172" s="314"/>
      <c r="B172" s="315"/>
      <c r="C172" s="316"/>
      <c r="D172" s="317" t="s">
        <v>719</v>
      </c>
      <c r="E172" s="318" t="str">
        <f t="shared" ref="E172:Q172" si="75" xml:space="preserve"> E161</f>
        <v>Closing RCV (Post 2020 investment RCV) - WN - nominal</v>
      </c>
      <c r="F172" s="318">
        <f t="shared" si="75"/>
        <v>0</v>
      </c>
      <c r="G172" s="318" t="str">
        <f t="shared" si="75"/>
        <v>£m</v>
      </c>
      <c r="H172" s="318">
        <f t="shared" si="75"/>
        <v>0</v>
      </c>
      <c r="I172" s="318">
        <f t="shared" si="75"/>
        <v>0</v>
      </c>
      <c r="J172" s="318">
        <f t="shared" si="75"/>
        <v>0</v>
      </c>
      <c r="K172" s="318">
        <f t="shared" si="75"/>
        <v>0</v>
      </c>
      <c r="L172" s="318">
        <f t="shared" si="75"/>
        <v>0</v>
      </c>
      <c r="M172" s="318">
        <f t="shared" si="75"/>
        <v>149.7436946292089</v>
      </c>
      <c r="N172" s="318">
        <f t="shared" si="75"/>
        <v>290.24566799808815</v>
      </c>
      <c r="O172" s="318">
        <f t="shared" si="75"/>
        <v>0</v>
      </c>
      <c r="P172" s="318">
        <f t="shared" si="75"/>
        <v>0</v>
      </c>
      <c r="Q172" s="318">
        <f t="shared" si="75"/>
        <v>0</v>
      </c>
    </row>
    <row r="173" spans="1:17" s="192" customFormat="1" hidden="1" outlineLevel="2">
      <c r="A173" s="188"/>
      <c r="B173" s="304"/>
      <c r="C173" s="190"/>
      <c r="D173" s="191"/>
      <c r="E173" s="243" t="s">
        <v>1057</v>
      </c>
      <c r="F173" s="243"/>
      <c r="G173" s="243" t="s">
        <v>255</v>
      </c>
      <c r="H173" s="243"/>
      <c r="I173" s="243"/>
      <c r="J173" s="319">
        <f t="shared" ref="J173:Q173" si="76" xml:space="preserve"> SUM(J170:J172)</f>
        <v>0</v>
      </c>
      <c r="K173" s="319">
        <f t="shared" si="76"/>
        <v>0</v>
      </c>
      <c r="L173" s="319">
        <f t="shared" si="76"/>
        <v>3531.0841865015655</v>
      </c>
      <c r="M173" s="319">
        <f t="shared" si="76"/>
        <v>3532.8183432892765</v>
      </c>
      <c r="N173" s="319">
        <f t="shared" si="76"/>
        <v>3704.4926424943837</v>
      </c>
      <c r="O173" s="319">
        <f t="shared" si="76"/>
        <v>0</v>
      </c>
      <c r="P173" s="319">
        <f t="shared" si="76"/>
        <v>0</v>
      </c>
      <c r="Q173" s="319">
        <f t="shared" si="76"/>
        <v>0</v>
      </c>
    </row>
    <row r="174" spans="1:17" s="259" customFormat="1" hidden="1" outlineLevel="2">
      <c r="A174" s="256"/>
      <c r="B174" s="257"/>
      <c r="C174" s="258"/>
      <c r="D174" s="255"/>
      <c r="E174" s="196"/>
      <c r="F174" s="196"/>
      <c r="G174" s="196"/>
      <c r="H174" s="196"/>
      <c r="I174" s="196"/>
      <c r="J174" s="196"/>
      <c r="K174" s="196"/>
      <c r="L174" s="196"/>
      <c r="M174" s="196"/>
      <c r="N174" s="196"/>
      <c r="O174" s="196"/>
      <c r="P174" s="196"/>
      <c r="Q174" s="196"/>
    </row>
    <row r="175" spans="1:17" s="200" customFormat="1" hidden="1" outlineLevel="2">
      <c r="A175" s="314"/>
      <c r="B175" s="315"/>
      <c r="C175" s="316"/>
      <c r="D175" s="317"/>
      <c r="E175" s="318" t="s">
        <v>1058</v>
      </c>
      <c r="F175" s="318"/>
      <c r="G175" s="318" t="s">
        <v>255</v>
      </c>
      <c r="H175" s="318"/>
      <c r="I175" s="318"/>
      <c r="J175" s="318">
        <f t="shared" ref="J175:Q177" si="77" xml:space="preserve"> I170 * J$21</f>
        <v>0</v>
      </c>
      <c r="K175" s="318">
        <f t="shared" si="77"/>
        <v>0</v>
      </c>
      <c r="L175" s="318">
        <f t="shared" si="77"/>
        <v>0</v>
      </c>
      <c r="M175" s="318">
        <f xml:space="preserve"> L170 * M$21</f>
        <v>1783.4251162947596</v>
      </c>
      <c r="N175" s="318">
        <f xml:space="preserve"> M170 * N$21</f>
        <v>1790.7889808144212</v>
      </c>
      <c r="O175" s="318">
        <f t="shared" ref="O175:Q175" si="78" xml:space="preserve"> N170 * O$21</f>
        <v>0</v>
      </c>
      <c r="P175" s="318">
        <f t="shared" si="78"/>
        <v>0</v>
      </c>
      <c r="Q175" s="318">
        <f t="shared" si="78"/>
        <v>0</v>
      </c>
    </row>
    <row r="176" spans="1:17" s="200" customFormat="1" hidden="1" outlineLevel="2">
      <c r="A176" s="314"/>
      <c r="B176" s="315"/>
      <c r="C176" s="316"/>
      <c r="D176" s="317" t="s">
        <v>719</v>
      </c>
      <c r="E176" s="318" t="s">
        <v>1059</v>
      </c>
      <c r="F176" s="318"/>
      <c r="G176" s="318" t="s">
        <v>255</v>
      </c>
      <c r="H176" s="318"/>
      <c r="I176" s="318"/>
      <c r="J176" s="318">
        <f t="shared" si="77"/>
        <v>0</v>
      </c>
      <c r="K176" s="318">
        <f t="shared" si="77"/>
        <v>0</v>
      </c>
      <c r="L176" s="318">
        <f t="shared" si="77"/>
        <v>0</v>
      </c>
      <c r="M176" s="318">
        <f t="shared" si="77"/>
        <v>1783.4251162947596</v>
      </c>
      <c r="N176" s="318">
        <f t="shared" si="77"/>
        <v>1801.9931209986864</v>
      </c>
      <c r="O176" s="318">
        <f t="shared" si="77"/>
        <v>0</v>
      </c>
      <c r="P176" s="318">
        <f t="shared" si="77"/>
        <v>0</v>
      </c>
      <c r="Q176" s="318">
        <f t="shared" si="77"/>
        <v>0</v>
      </c>
    </row>
    <row r="177" spans="1:17" s="200" customFormat="1" hidden="1" outlineLevel="2">
      <c r="A177" s="314"/>
      <c r="B177" s="315"/>
      <c r="C177" s="316"/>
      <c r="D177" s="317" t="s">
        <v>719</v>
      </c>
      <c r="E177" s="318" t="s">
        <v>1060</v>
      </c>
      <c r="F177" s="318"/>
      <c r="G177" s="318" t="s">
        <v>255</v>
      </c>
      <c r="H177" s="318"/>
      <c r="I177" s="318"/>
      <c r="J177" s="318">
        <f t="shared" si="77"/>
        <v>0</v>
      </c>
      <c r="K177" s="318">
        <f t="shared" si="77"/>
        <v>0</v>
      </c>
      <c r="L177" s="318">
        <f t="shared" si="77"/>
        <v>0</v>
      </c>
      <c r="M177" s="318">
        <f t="shared" si="77"/>
        <v>0</v>
      </c>
      <c r="N177" s="318">
        <f t="shared" si="77"/>
        <v>159.02589265544975</v>
      </c>
      <c r="O177" s="318">
        <f t="shared" si="77"/>
        <v>0</v>
      </c>
      <c r="P177" s="318">
        <f t="shared" si="77"/>
        <v>0</v>
      </c>
      <c r="Q177" s="318">
        <f t="shared" si="77"/>
        <v>0</v>
      </c>
    </row>
    <row r="178" spans="1:17" s="192" customFormat="1" hidden="1" outlineLevel="2">
      <c r="A178" s="188"/>
      <c r="B178" s="304"/>
      <c r="C178" s="190"/>
      <c r="D178" s="191"/>
      <c r="E178" s="243" t="s">
        <v>1061</v>
      </c>
      <c r="F178" s="243"/>
      <c r="G178" s="243" t="s">
        <v>255</v>
      </c>
      <c r="H178" s="243"/>
      <c r="I178" s="243"/>
      <c r="J178" s="319">
        <f t="shared" ref="J178:Q178" si="79" xml:space="preserve"> SUM(J175:J177)</f>
        <v>0</v>
      </c>
      <c r="K178" s="319">
        <f t="shared" si="79"/>
        <v>0</v>
      </c>
      <c r="L178" s="319">
        <f t="shared" si="79"/>
        <v>0</v>
      </c>
      <c r="M178" s="319">
        <f t="shared" si="79"/>
        <v>3566.8502325895192</v>
      </c>
      <c r="N178" s="319">
        <f t="shared" si="79"/>
        <v>3751.8079944685574</v>
      </c>
      <c r="O178" s="319">
        <f t="shared" si="79"/>
        <v>0</v>
      </c>
      <c r="P178" s="319">
        <f t="shared" si="79"/>
        <v>0</v>
      </c>
      <c r="Q178" s="319">
        <f t="shared" si="79"/>
        <v>0</v>
      </c>
    </row>
    <row r="179" spans="1:17" s="259" customFormat="1" hidden="1" outlineLevel="2">
      <c r="A179" s="256"/>
      <c r="B179" s="257"/>
      <c r="C179" s="258"/>
      <c r="D179" s="255"/>
      <c r="E179" s="196"/>
      <c r="F179" s="196"/>
      <c r="G179" s="196"/>
      <c r="H179" s="196"/>
      <c r="I179" s="196"/>
      <c r="J179" s="196"/>
      <c r="K179" s="196"/>
      <c r="L179" s="196"/>
      <c r="M179" s="196"/>
      <c r="N179" s="196"/>
      <c r="O179" s="196"/>
      <c r="P179" s="196"/>
      <c r="Q179" s="196"/>
    </row>
    <row r="180" spans="1:17" s="259" customFormat="1" hidden="1" outlineLevel="2">
      <c r="A180" s="256"/>
      <c r="B180" s="257"/>
      <c r="C180" s="258"/>
      <c r="D180" s="255"/>
      <c r="E180" s="196" t="str">
        <f t="shared" ref="E180:Q180" si="80" xml:space="preserve"> E178</f>
        <v>Prior year closing RCV expressed in current year nominal terms - WN</v>
      </c>
      <c r="F180" s="196">
        <f t="shared" si="80"/>
        <v>0</v>
      </c>
      <c r="G180" s="196" t="str">
        <f t="shared" si="80"/>
        <v>£m</v>
      </c>
      <c r="H180" s="196">
        <f t="shared" si="80"/>
        <v>0</v>
      </c>
      <c r="I180" s="196">
        <f t="shared" si="80"/>
        <v>0</v>
      </c>
      <c r="J180" s="196">
        <f t="shared" si="80"/>
        <v>0</v>
      </c>
      <c r="K180" s="196">
        <f t="shared" si="80"/>
        <v>0</v>
      </c>
      <c r="L180" s="196">
        <f t="shared" si="80"/>
        <v>0</v>
      </c>
      <c r="M180" s="196">
        <f t="shared" si="80"/>
        <v>3566.8502325895192</v>
      </c>
      <c r="N180" s="196">
        <f t="shared" si="80"/>
        <v>3751.8079944685574</v>
      </c>
      <c r="O180" s="196">
        <f t="shared" si="80"/>
        <v>0</v>
      </c>
      <c r="P180" s="196">
        <f t="shared" si="80"/>
        <v>0</v>
      </c>
      <c r="Q180" s="196">
        <f t="shared" si="80"/>
        <v>0</v>
      </c>
    </row>
    <row r="181" spans="1:17" s="259" customFormat="1" hidden="1" outlineLevel="2">
      <c r="A181" s="256"/>
      <c r="B181" s="257"/>
      <c r="C181" s="258"/>
      <c r="D181" s="255" t="s">
        <v>631</v>
      </c>
      <c r="E181" s="196" t="s">
        <v>1062</v>
      </c>
      <c r="F181" s="196"/>
      <c r="G181" s="196" t="s">
        <v>255</v>
      </c>
      <c r="H181" s="196"/>
      <c r="I181" s="196"/>
      <c r="J181" s="196">
        <f t="shared" ref="J181:Q181" si="81" xml:space="preserve"> I173</f>
        <v>0</v>
      </c>
      <c r="K181" s="196">
        <f t="shared" si="81"/>
        <v>0</v>
      </c>
      <c r="L181" s="196">
        <f t="shared" si="81"/>
        <v>0</v>
      </c>
      <c r="M181" s="196">
        <f t="shared" si="81"/>
        <v>3531.0841865015655</v>
      </c>
      <c r="N181" s="196">
        <f t="shared" si="81"/>
        <v>3532.8183432892765</v>
      </c>
      <c r="O181" s="196">
        <f t="shared" si="81"/>
        <v>3704.4926424943837</v>
      </c>
      <c r="P181" s="196">
        <f t="shared" si="81"/>
        <v>0</v>
      </c>
      <c r="Q181" s="196">
        <f t="shared" si="81"/>
        <v>0</v>
      </c>
    </row>
    <row r="182" spans="1:17" s="259" customFormat="1" hidden="1" outlineLevel="2">
      <c r="A182" s="256"/>
      <c r="B182" s="257"/>
      <c r="C182" s="258"/>
      <c r="D182" s="255"/>
      <c r="E182" s="266" t="str">
        <f t="shared" ref="E182:Q182" si="82" xml:space="preserve"> E$13</f>
        <v>Annual update active flag</v>
      </c>
      <c r="F182" s="266">
        <f t="shared" si="82"/>
        <v>0</v>
      </c>
      <c r="G182" s="266" t="str">
        <f t="shared" si="82"/>
        <v>Flag</v>
      </c>
      <c r="H182" s="266">
        <f t="shared" si="82"/>
        <v>0</v>
      </c>
      <c r="I182" s="266">
        <f t="shared" si="82"/>
        <v>0</v>
      </c>
      <c r="J182" s="266">
        <f t="shared" si="82"/>
        <v>0</v>
      </c>
      <c r="K182" s="266">
        <f t="shared" si="82"/>
        <v>0</v>
      </c>
      <c r="L182" s="266">
        <f t="shared" si="82"/>
        <v>1</v>
      </c>
      <c r="M182" s="266">
        <f t="shared" si="82"/>
        <v>1</v>
      </c>
      <c r="N182" s="266">
        <f t="shared" si="82"/>
        <v>1</v>
      </c>
      <c r="O182" s="266">
        <f t="shared" si="82"/>
        <v>0</v>
      </c>
      <c r="P182" s="266">
        <f t="shared" si="82"/>
        <v>0</v>
      </c>
      <c r="Q182" s="266">
        <f t="shared" si="82"/>
        <v>0</v>
      </c>
    </row>
    <row r="183" spans="1:17" s="259" customFormat="1" hidden="1" outlineLevel="2">
      <c r="A183" s="256"/>
      <c r="B183" s="257"/>
      <c r="C183" s="258"/>
      <c r="D183" s="255"/>
      <c r="E183" s="320" t="s">
        <v>1063</v>
      </c>
      <c r="F183" s="320"/>
      <c r="G183" s="320" t="s">
        <v>255</v>
      </c>
      <c r="H183" s="320"/>
      <c r="I183" s="320"/>
      <c r="J183" s="320">
        <f t="shared" ref="J183:Q183" si="83" xml:space="preserve"> J182 * (J180 - J181)</f>
        <v>0</v>
      </c>
      <c r="K183" s="320">
        <f t="shared" si="83"/>
        <v>0</v>
      </c>
      <c r="L183" s="320">
        <f t="shared" si="83"/>
        <v>0</v>
      </c>
      <c r="M183" s="320">
        <f t="shared" si="83"/>
        <v>35.766046087953782</v>
      </c>
      <c r="N183" s="320">
        <f t="shared" si="83"/>
        <v>218.98965117928083</v>
      </c>
      <c r="O183" s="320">
        <f t="shared" si="83"/>
        <v>0</v>
      </c>
      <c r="P183" s="320">
        <f t="shared" si="83"/>
        <v>0</v>
      </c>
      <c r="Q183" s="320">
        <f t="shared" si="83"/>
        <v>0</v>
      </c>
    </row>
    <row r="184" spans="1:17" s="192" customFormat="1" hidden="1" outlineLevel="1">
      <c r="A184" s="188"/>
      <c r="B184" s="304"/>
      <c r="C184" s="190"/>
      <c r="D184" s="191"/>
      <c r="E184" s="195"/>
    </row>
    <row r="185" spans="1:17" s="192" customFormat="1" hidden="1" outlineLevel="1" collapsed="1">
      <c r="A185" s="188"/>
      <c r="B185" s="304" t="s">
        <v>759</v>
      </c>
      <c r="C185" s="190"/>
      <c r="D185" s="191"/>
      <c r="E185" s="195"/>
    </row>
    <row r="186" spans="1:17" s="192" customFormat="1" hidden="1" outlineLevel="2">
      <c r="A186" s="188"/>
      <c r="B186" s="85"/>
      <c r="C186" s="190"/>
      <c r="D186" s="191"/>
      <c r="E186" s="195"/>
    </row>
    <row r="187" spans="1:17" s="187" customFormat="1" hidden="1" outlineLevel="2">
      <c r="A187" s="183"/>
      <c r="B187" s="158"/>
      <c r="C187" s="185"/>
      <c r="D187" s="186"/>
      <c r="E187" s="181" t="str">
        <f xml:space="preserve"> Inp!E$206</f>
        <v>Regulatory equity notional (PR19FD)</v>
      </c>
      <c r="F187" s="181">
        <f xml:space="preserve"> Inp!F$206</f>
        <v>0</v>
      </c>
      <c r="G187" s="181" t="str">
        <f xml:space="preserve"> Inp!G$206</f>
        <v>%</v>
      </c>
      <c r="H187" s="181">
        <f xml:space="preserve"> Inp!H$206</f>
        <v>0</v>
      </c>
      <c r="I187" s="181">
        <f xml:space="preserve"> Inp!I$206</f>
        <v>0</v>
      </c>
      <c r="J187" s="291">
        <f xml:space="preserve"> Inp!J$206</f>
        <v>0</v>
      </c>
      <c r="K187" s="291">
        <f xml:space="preserve"> Inp!K$206</f>
        <v>0</v>
      </c>
      <c r="L187" s="291">
        <f xml:space="preserve"> Inp!L$206</f>
        <v>0</v>
      </c>
      <c r="M187" s="291">
        <f xml:space="preserve"> Inp!M$206</f>
        <v>0.4</v>
      </c>
      <c r="N187" s="291">
        <f xml:space="preserve"> Inp!N$206</f>
        <v>0.4</v>
      </c>
      <c r="O187" s="291">
        <f xml:space="preserve"> Inp!O$206</f>
        <v>0.4</v>
      </c>
      <c r="P187" s="291">
        <f xml:space="preserve"> Inp!P$206</f>
        <v>0.4</v>
      </c>
      <c r="Q187" s="291">
        <f xml:space="preserve"> Inp!Q$206</f>
        <v>0.4</v>
      </c>
    </row>
    <row r="188" spans="1:17" s="192" customFormat="1" hidden="1" outlineLevel="2">
      <c r="A188" s="188"/>
      <c r="B188" s="304"/>
      <c r="C188" s="190"/>
      <c r="D188" s="191"/>
      <c r="E188" s="195" t="str">
        <f t="shared" ref="E188:Q188" si="84" xml:space="preserve"> E166</f>
        <v>Average total RCV (year average) - WN - nominal</v>
      </c>
      <c r="F188" s="195">
        <f t="shared" si="84"/>
        <v>0</v>
      </c>
      <c r="G188" s="195" t="str">
        <f t="shared" si="84"/>
        <v>£m</v>
      </c>
      <c r="H188" s="195">
        <f t="shared" si="84"/>
        <v>0</v>
      </c>
      <c r="I188" s="195">
        <f t="shared" si="84"/>
        <v>0</v>
      </c>
      <c r="J188" s="195">
        <f t="shared" si="84"/>
        <v>0</v>
      </c>
      <c r="K188" s="195">
        <f t="shared" si="84"/>
        <v>0</v>
      </c>
      <c r="L188" s="195">
        <f t="shared" si="84"/>
        <v>0</v>
      </c>
      <c r="M188" s="195">
        <f t="shared" si="84"/>
        <v>3534.5360103975004</v>
      </c>
      <c r="N188" s="195">
        <f t="shared" si="84"/>
        <v>3628.0151424600876</v>
      </c>
      <c r="O188" s="195">
        <f t="shared" si="84"/>
        <v>0</v>
      </c>
      <c r="P188" s="195">
        <f t="shared" si="84"/>
        <v>0</v>
      </c>
      <c r="Q188" s="195">
        <f t="shared" si="84"/>
        <v>0</v>
      </c>
    </row>
    <row r="189" spans="1:17" s="192" customFormat="1" hidden="1" outlineLevel="2">
      <c r="A189" s="188"/>
      <c r="B189" s="269"/>
      <c r="C189" s="190"/>
      <c r="D189" s="191"/>
      <c r="E189" s="195" t="s">
        <v>1499</v>
      </c>
      <c r="G189" s="192" t="s">
        <v>255</v>
      </c>
      <c r="J189" s="195">
        <f t="shared" ref="J189:Q189" si="85" xml:space="preserve"> J187 * J188</f>
        <v>0</v>
      </c>
      <c r="K189" s="195">
        <f t="shared" si="85"/>
        <v>0</v>
      </c>
      <c r="L189" s="195">
        <f t="shared" si="85"/>
        <v>0</v>
      </c>
      <c r="M189" s="195">
        <f t="shared" si="85"/>
        <v>1413.8144041590003</v>
      </c>
      <c r="N189" s="195">
        <f t="shared" si="85"/>
        <v>1451.2060569840351</v>
      </c>
      <c r="O189" s="195">
        <f t="shared" si="85"/>
        <v>0</v>
      </c>
      <c r="P189" s="195">
        <f t="shared" si="85"/>
        <v>0</v>
      </c>
      <c r="Q189" s="195">
        <f t="shared" si="85"/>
        <v>0</v>
      </c>
    </row>
    <row r="190" spans="1:17" s="240" customFormat="1" hidden="1" outlineLevel="2">
      <c r="A190" s="237"/>
      <c r="B190" s="307"/>
      <c r="C190" s="238"/>
      <c r="D190" s="239"/>
      <c r="E190" s="196" t="s">
        <v>1065</v>
      </c>
      <c r="G190" s="240" t="s">
        <v>255</v>
      </c>
      <c r="J190" s="196">
        <f t="shared" ref="J190:Q190" si="86" xml:space="preserve"> J140 * J$13</f>
        <v>0</v>
      </c>
      <c r="K190" s="196">
        <f t="shared" si="86"/>
        <v>0</v>
      </c>
      <c r="L190" s="196">
        <f t="shared" si="86"/>
        <v>0</v>
      </c>
      <c r="M190" s="196">
        <f t="shared" si="86"/>
        <v>3376.0717441404668</v>
      </c>
      <c r="N190" s="196">
        <f t="shared" si="86"/>
        <v>3342.5635311334795</v>
      </c>
      <c r="O190" s="196">
        <f t="shared" si="86"/>
        <v>0</v>
      </c>
      <c r="P190" s="196">
        <f t="shared" si="86"/>
        <v>0</v>
      </c>
      <c r="Q190" s="196">
        <f t="shared" si="86"/>
        <v>0</v>
      </c>
    </row>
    <row r="191" spans="1:17" s="240" customFormat="1" hidden="1" outlineLevel="2">
      <c r="A191" s="237"/>
      <c r="B191" s="307"/>
      <c r="C191" s="238"/>
      <c r="D191" s="239"/>
      <c r="E191" s="196" t="s">
        <v>1066</v>
      </c>
      <c r="G191" s="240" t="s">
        <v>255</v>
      </c>
      <c r="J191" s="196">
        <f t="shared" ref="J191:Q191" si="87" xml:space="preserve"> J187 * J190</f>
        <v>0</v>
      </c>
      <c r="K191" s="196">
        <f t="shared" si="87"/>
        <v>0</v>
      </c>
      <c r="L191" s="196">
        <f t="shared" si="87"/>
        <v>0</v>
      </c>
      <c r="M191" s="196">
        <f t="shared" si="87"/>
        <v>1350.4286976561868</v>
      </c>
      <c r="N191" s="196">
        <f xml:space="preserve"> N187 * N190</f>
        <v>1337.0254124533919</v>
      </c>
      <c r="O191" s="196">
        <f t="shared" si="87"/>
        <v>0</v>
      </c>
      <c r="P191" s="196">
        <f t="shared" si="87"/>
        <v>0</v>
      </c>
      <c r="Q191" s="196">
        <f t="shared" si="87"/>
        <v>0</v>
      </c>
    </row>
    <row r="192" spans="1:17" s="192" customFormat="1" hidden="1" outlineLevel="1">
      <c r="A192" s="188"/>
      <c r="B192" s="85"/>
      <c r="C192" s="190"/>
      <c r="D192" s="191"/>
      <c r="E192" s="195"/>
    </row>
    <row r="193" spans="1:17" s="192" customFormat="1" hidden="1" outlineLevel="1" collapsed="1">
      <c r="A193" s="188"/>
      <c r="B193" s="304" t="s">
        <v>761</v>
      </c>
      <c r="C193" s="190"/>
      <c r="D193" s="191"/>
      <c r="E193" s="195"/>
    </row>
    <row r="194" spans="1:17" s="192" customFormat="1" hidden="1" outlineLevel="2">
      <c r="A194" s="188"/>
      <c r="B194" s="304"/>
      <c r="C194" s="190"/>
      <c r="D194" s="191"/>
      <c r="E194" s="195"/>
    </row>
    <row r="195" spans="1:17" s="187" customFormat="1" hidden="1" outlineLevel="2">
      <c r="A195" s="183"/>
      <c r="B195" s="158"/>
      <c r="C195" s="185"/>
      <c r="D195" s="186"/>
      <c r="E195" s="181" t="str">
        <f xml:space="preserve"> Inp!E$214</f>
        <v>Regulatory equity actual</v>
      </c>
      <c r="F195" s="181">
        <f xml:space="preserve"> Inp!F$214</f>
        <v>0</v>
      </c>
      <c r="G195" s="181" t="str">
        <f xml:space="preserve"> Inp!G$214</f>
        <v>%</v>
      </c>
      <c r="H195" s="181">
        <f xml:space="preserve"> Inp!H$214</f>
        <v>0</v>
      </c>
      <c r="I195" s="181">
        <f xml:space="preserve"> Inp!I$214</f>
        <v>0</v>
      </c>
      <c r="J195" s="291">
        <f xml:space="preserve"> Inp!J$214</f>
        <v>0</v>
      </c>
      <c r="K195" s="291">
        <f xml:space="preserve"> Inp!K$214</f>
        <v>0</v>
      </c>
      <c r="L195" s="291">
        <f xml:space="preserve"> Inp!L$214</f>
        <v>0</v>
      </c>
      <c r="M195" s="291">
        <f xml:space="preserve"> Inp!M$214</f>
        <v>0.33494999999999997</v>
      </c>
      <c r="N195" s="291">
        <f xml:space="preserve"> Inp!N$214</f>
        <v>0</v>
      </c>
      <c r="O195" s="291">
        <f xml:space="preserve"> Inp!O$214</f>
        <v>0</v>
      </c>
      <c r="P195" s="291">
        <f xml:space="preserve"> Inp!P$214</f>
        <v>0</v>
      </c>
      <c r="Q195" s="291">
        <f xml:space="preserve"> Inp!Q$214</f>
        <v>0</v>
      </c>
    </row>
    <row r="196" spans="1:17" s="192" customFormat="1" hidden="1" outlineLevel="2">
      <c r="A196" s="188"/>
      <c r="B196" s="304"/>
      <c r="C196" s="190"/>
      <c r="D196" s="191"/>
      <c r="E196" s="195" t="str">
        <f t="shared" ref="E196:Q196" si="88" xml:space="preserve"> E166</f>
        <v>Average total RCV (year average) - WN - nominal</v>
      </c>
      <c r="F196" s="195">
        <f t="shared" si="88"/>
        <v>0</v>
      </c>
      <c r="G196" s="195" t="str">
        <f t="shared" si="88"/>
        <v>£m</v>
      </c>
      <c r="H196" s="195">
        <f t="shared" si="88"/>
        <v>0</v>
      </c>
      <c r="I196" s="195">
        <f t="shared" si="88"/>
        <v>0</v>
      </c>
      <c r="J196" s="195">
        <f t="shared" si="88"/>
        <v>0</v>
      </c>
      <c r="K196" s="195">
        <f t="shared" si="88"/>
        <v>0</v>
      </c>
      <c r="L196" s="195">
        <f t="shared" si="88"/>
        <v>0</v>
      </c>
      <c r="M196" s="195">
        <f t="shared" si="88"/>
        <v>3534.5360103975004</v>
      </c>
      <c r="N196" s="195">
        <f t="shared" si="88"/>
        <v>3628.0151424600876</v>
      </c>
      <c r="O196" s="195">
        <f t="shared" si="88"/>
        <v>0</v>
      </c>
      <c r="P196" s="195">
        <f t="shared" si="88"/>
        <v>0</v>
      </c>
      <c r="Q196" s="195">
        <f t="shared" si="88"/>
        <v>0</v>
      </c>
    </row>
    <row r="197" spans="1:17" s="192" customFormat="1" hidden="1" outlineLevel="2">
      <c r="A197" s="188"/>
      <c r="B197" s="304"/>
      <c r="C197" s="190"/>
      <c r="D197" s="191"/>
      <c r="E197" s="195" t="s">
        <v>1500</v>
      </c>
      <c r="G197" s="192" t="s">
        <v>255</v>
      </c>
      <c r="J197" s="195">
        <f t="shared" ref="J197:Q197" si="89" xml:space="preserve"> J195 * J196</f>
        <v>0</v>
      </c>
      <c r="K197" s="195">
        <f t="shared" si="89"/>
        <v>0</v>
      </c>
      <c r="L197" s="195">
        <f t="shared" si="89"/>
        <v>0</v>
      </c>
      <c r="M197" s="195">
        <f t="shared" si="89"/>
        <v>1183.8928366826426</v>
      </c>
      <c r="N197" s="195">
        <f t="shared" si="89"/>
        <v>0</v>
      </c>
      <c r="O197" s="195">
        <f t="shared" si="89"/>
        <v>0</v>
      </c>
      <c r="P197" s="195">
        <f t="shared" si="89"/>
        <v>0</v>
      </c>
      <c r="Q197" s="195">
        <f t="shared" si="89"/>
        <v>0</v>
      </c>
    </row>
    <row r="198" spans="1:17" s="259" customFormat="1" hidden="1" outlineLevel="2">
      <c r="A198" s="256"/>
      <c r="B198" s="257"/>
      <c r="C198" s="258"/>
      <c r="D198" s="255"/>
      <c r="E198" s="196" t="s">
        <v>1065</v>
      </c>
      <c r="F198" s="240"/>
      <c r="G198" s="240" t="s">
        <v>255</v>
      </c>
      <c r="H198" s="240"/>
      <c r="I198" s="240"/>
      <c r="J198" s="196">
        <f t="shared" ref="J198:Q198" si="90" xml:space="preserve"> J140 * J$13</f>
        <v>0</v>
      </c>
      <c r="K198" s="196">
        <f t="shared" si="90"/>
        <v>0</v>
      </c>
      <c r="L198" s="196">
        <f t="shared" si="90"/>
        <v>0</v>
      </c>
      <c r="M198" s="196">
        <f xml:space="preserve"> M140 * M$13</f>
        <v>3376.0717441404668</v>
      </c>
      <c r="N198" s="196">
        <f t="shared" si="90"/>
        <v>3342.5635311334795</v>
      </c>
      <c r="O198" s="196">
        <f t="shared" si="90"/>
        <v>0</v>
      </c>
      <c r="P198" s="196">
        <f t="shared" si="90"/>
        <v>0</v>
      </c>
      <c r="Q198" s="196">
        <f t="shared" si="90"/>
        <v>0</v>
      </c>
    </row>
    <row r="199" spans="1:17" s="259" customFormat="1" hidden="1" outlineLevel="2">
      <c r="A199" s="256"/>
      <c r="B199" s="257"/>
      <c r="C199" s="258"/>
      <c r="D199" s="255"/>
      <c r="E199" s="196" t="s">
        <v>1068</v>
      </c>
      <c r="F199" s="240"/>
      <c r="G199" s="240" t="s">
        <v>255</v>
      </c>
      <c r="H199" s="240"/>
      <c r="I199" s="240"/>
      <c r="J199" s="196">
        <f t="shared" ref="J199:Q199" si="91" xml:space="preserve"> J195 * J198</f>
        <v>0</v>
      </c>
      <c r="K199" s="196">
        <f t="shared" si="91"/>
        <v>0</v>
      </c>
      <c r="L199" s="196">
        <f t="shared" si="91"/>
        <v>0</v>
      </c>
      <c r="M199" s="196">
        <f xml:space="preserve"> M195 * M198</f>
        <v>1130.8152306998493</v>
      </c>
      <c r="N199" s="196">
        <f t="shared" si="91"/>
        <v>0</v>
      </c>
      <c r="O199" s="196">
        <f t="shared" si="91"/>
        <v>0</v>
      </c>
      <c r="P199" s="196">
        <f t="shared" si="91"/>
        <v>0</v>
      </c>
      <c r="Q199" s="196">
        <f t="shared" si="91"/>
        <v>0</v>
      </c>
    </row>
    <row r="200" spans="1:17" s="259" customFormat="1" hidden="1" outlineLevel="1">
      <c r="A200" s="256"/>
      <c r="B200" s="257"/>
      <c r="C200" s="258"/>
      <c r="D200" s="255"/>
      <c r="E200" s="196"/>
      <c r="F200" s="240"/>
      <c r="G200" s="240"/>
      <c r="H200" s="240"/>
      <c r="I200" s="240"/>
      <c r="J200" s="196"/>
      <c r="K200" s="196"/>
      <c r="L200" s="196"/>
      <c r="M200" s="196"/>
      <c r="N200" s="196"/>
      <c r="O200" s="196"/>
      <c r="P200" s="196"/>
      <c r="Q200" s="196"/>
    </row>
    <row r="201" spans="1:17" s="259" customFormat="1">
      <c r="A201" s="256"/>
      <c r="B201" s="257"/>
      <c r="C201" s="258"/>
      <c r="D201" s="255"/>
      <c r="E201" s="196"/>
      <c r="F201" s="196"/>
      <c r="G201" s="196"/>
      <c r="H201" s="196"/>
      <c r="I201" s="196"/>
      <c r="J201" s="196"/>
      <c r="K201" s="196"/>
      <c r="L201" s="196"/>
      <c r="M201" s="196"/>
      <c r="N201" s="196"/>
      <c r="O201" s="196"/>
      <c r="P201" s="196"/>
      <c r="Q201" s="196"/>
    </row>
    <row r="202" spans="1:17" s="33" customFormat="1" collapsed="1">
      <c r="A202" s="33" t="s">
        <v>1501</v>
      </c>
      <c r="D202" s="253"/>
    </row>
    <row r="203" spans="1:17" s="259" customFormat="1" hidden="1" outlineLevel="1">
      <c r="A203" s="256"/>
      <c r="B203" s="257"/>
      <c r="C203" s="258"/>
      <c r="D203" s="255"/>
      <c r="E203" s="196"/>
      <c r="F203" s="196"/>
      <c r="G203" s="196"/>
      <c r="H203" s="196"/>
      <c r="I203" s="196"/>
      <c r="J203" s="196"/>
      <c r="K203" s="196"/>
      <c r="L203" s="196"/>
      <c r="M203" s="196"/>
      <c r="N203" s="196"/>
      <c r="O203" s="196"/>
      <c r="P203" s="196"/>
      <c r="Q203" s="196"/>
    </row>
    <row r="204" spans="1:17" s="259" customFormat="1" hidden="1" outlineLevel="1" collapsed="1">
      <c r="A204" s="256"/>
      <c r="B204" s="144" t="s">
        <v>1475</v>
      </c>
      <c r="C204" s="258"/>
      <c r="D204" s="255"/>
      <c r="E204" s="196"/>
      <c r="F204" s="196"/>
      <c r="G204" s="196"/>
      <c r="H204" s="196"/>
      <c r="I204" s="196"/>
      <c r="J204" s="196"/>
      <c r="K204" s="196"/>
      <c r="L204" s="196"/>
      <c r="M204" s="196"/>
      <c r="N204" s="196"/>
      <c r="O204" s="196"/>
      <c r="P204" s="196"/>
      <c r="Q204" s="196"/>
    </row>
    <row r="205" spans="1:17" s="259" customFormat="1" hidden="1" outlineLevel="2">
      <c r="A205" s="256"/>
      <c r="B205" s="257"/>
      <c r="C205" s="258"/>
      <c r="D205" s="255"/>
      <c r="E205" s="196"/>
      <c r="F205" s="196"/>
      <c r="G205" s="196"/>
      <c r="H205" s="196"/>
      <c r="I205" s="196"/>
      <c r="J205" s="196"/>
      <c r="K205" s="196"/>
      <c r="L205" s="196"/>
      <c r="M205" s="196"/>
      <c r="N205" s="196"/>
      <c r="O205" s="196"/>
      <c r="P205" s="196"/>
      <c r="Q205" s="196"/>
    </row>
    <row r="206" spans="1:17" s="292" customFormat="1" hidden="1" outlineLevel="2">
      <c r="A206" s="287"/>
      <c r="B206" s="288"/>
      <c r="C206" s="289"/>
      <c r="D206" s="290"/>
      <c r="E206" s="181" t="str">
        <f xml:space="preserve"> PR19FDPublishedTables!E$369</f>
        <v>RCV (RPI inflated RCV) 31 March 2020 post midnight adjustments - WWN - real</v>
      </c>
      <c r="F206" s="181">
        <f xml:space="preserve"> PR19FDPublishedTables!F$369</f>
        <v>0</v>
      </c>
      <c r="G206" s="181" t="str">
        <f xml:space="preserve"> PR19FDPublishedTables!G$369</f>
        <v>£m</v>
      </c>
      <c r="H206" s="181">
        <f xml:space="preserve"> PR19FDPublishedTables!H$369</f>
        <v>0</v>
      </c>
      <c r="I206" s="181">
        <f xml:space="preserve"> PR19FDPublishedTables!I$369</f>
        <v>0</v>
      </c>
      <c r="J206" s="181">
        <f xml:space="preserve"> PR19FDPublishedTables!J$369</f>
        <v>0</v>
      </c>
      <c r="K206" s="181">
        <f xml:space="preserve"> PR19FDPublishedTables!K$369</f>
        <v>0</v>
      </c>
      <c r="L206" s="181">
        <f xml:space="preserve"> PR19FDPublishedTables!L$369</f>
        <v>3427.2911928923309</v>
      </c>
      <c r="M206" s="181">
        <f xml:space="preserve"> PR19FDPublishedTables!M$369</f>
        <v>0</v>
      </c>
      <c r="N206" s="181">
        <f xml:space="preserve"> PR19FDPublishedTables!N$369</f>
        <v>0</v>
      </c>
      <c r="O206" s="181">
        <f xml:space="preserve"> PR19FDPublishedTables!O$369</f>
        <v>0</v>
      </c>
      <c r="P206" s="181">
        <f xml:space="preserve"> PR19FDPublishedTables!P$369</f>
        <v>0</v>
      </c>
      <c r="Q206" s="181">
        <f xml:space="preserve"> PR19FDPublishedTables!Q$369</f>
        <v>0</v>
      </c>
    </row>
    <row r="207" spans="1:17" s="292" customFormat="1" hidden="1" outlineLevel="2">
      <c r="A207" s="287"/>
      <c r="B207" s="288"/>
      <c r="C207" s="289"/>
      <c r="D207" s="255"/>
      <c r="E207" s="181" t="str">
        <f xml:space="preserve"> PR19FDPublishedTables!E$378</f>
        <v>Opening RCV (RPI inflated RCV) - WWN - real</v>
      </c>
      <c r="F207" s="181">
        <f xml:space="preserve"> PR19FDPublishedTables!F$378</f>
        <v>0</v>
      </c>
      <c r="G207" s="181" t="str">
        <f xml:space="preserve"> PR19FDPublishedTables!G$378</f>
        <v>£m</v>
      </c>
      <c r="H207" s="181">
        <f xml:space="preserve"> PR19FDPublishedTables!H$378</f>
        <v>0</v>
      </c>
      <c r="I207" s="181">
        <f xml:space="preserve"> PR19FDPublishedTables!I$378</f>
        <v>0</v>
      </c>
      <c r="J207" s="181">
        <f xml:space="preserve"> PR19FDPublishedTables!J$378</f>
        <v>0</v>
      </c>
      <c r="K207" s="181">
        <f xml:space="preserve"> PR19FDPublishedTables!K$378</f>
        <v>0</v>
      </c>
      <c r="L207" s="181">
        <f xml:space="preserve"> PR19FDPublishedTables!L$378</f>
        <v>0</v>
      </c>
      <c r="M207" s="181">
        <f xml:space="preserve"> PR19FDPublishedTables!M$378</f>
        <v>3442.1601687488333</v>
      </c>
      <c r="N207" s="181">
        <f xml:space="preserve"> PR19FDPublishedTables!N$378</f>
        <v>3285.7859408443492</v>
      </c>
      <c r="O207" s="181">
        <f xml:space="preserve"> PR19FDPublishedTables!O$378</f>
        <v>3144.3700692498646</v>
      </c>
      <c r="P207" s="181">
        <f xml:space="preserve"> PR19FDPublishedTables!P$378</f>
        <v>3009.5409504739723</v>
      </c>
      <c r="Q207" s="181">
        <f xml:space="preserve"> PR19FDPublishedTables!Q$378</f>
        <v>2880.8672714247646</v>
      </c>
    </row>
    <row r="208" spans="1:17" s="292" customFormat="1" hidden="1" outlineLevel="2">
      <c r="A208" s="287"/>
      <c r="B208" s="288"/>
      <c r="C208" s="289"/>
      <c r="D208" s="255" t="str">
        <f xml:space="preserve"> PR19FDPublishedTables!D$29</f>
        <v>less</v>
      </c>
      <c r="E208" s="181" t="str">
        <f xml:space="preserve"> PR19FDPublishedTables!E$379</f>
        <v>RCV - CPI(H) + RPI wedge bf depreciation - WWN - real</v>
      </c>
      <c r="F208" s="181">
        <f xml:space="preserve"> PR19FDPublishedTables!F$379</f>
        <v>0</v>
      </c>
      <c r="G208" s="181" t="str">
        <f xml:space="preserve"> PR19FDPublishedTables!G$379</f>
        <v>£m</v>
      </c>
      <c r="H208" s="181">
        <f xml:space="preserve"> PR19FDPublishedTables!H$379</f>
        <v>0</v>
      </c>
      <c r="I208" s="181">
        <f xml:space="preserve"> PR19FDPublishedTables!I$379</f>
        <v>0</v>
      </c>
      <c r="J208" s="181">
        <f xml:space="preserve"> PR19FDPublishedTables!J$379</f>
        <v>0</v>
      </c>
      <c r="K208" s="181">
        <f xml:space="preserve"> PR19FDPublishedTables!K$379</f>
        <v>0</v>
      </c>
      <c r="L208" s="181">
        <f xml:space="preserve"> PR19FDPublishedTables!L$379</f>
        <v>0</v>
      </c>
      <c r="M208" s="181">
        <f xml:space="preserve"> PR19FDPublishedTables!M$379</f>
        <v>186.83789342190411</v>
      </c>
      <c r="N208" s="181">
        <f xml:space="preserve"> PR19FDPublishedTables!N$379</f>
        <v>174.19289884054001</v>
      </c>
      <c r="O208" s="181">
        <f xml:space="preserve"> PR19FDPublishedTables!O$379</f>
        <v>166.90755913947268</v>
      </c>
      <c r="P208" s="181">
        <f xml:space="preserve"> PR19FDPublishedTables!P$379</f>
        <v>159.38059763996912</v>
      </c>
      <c r="Q208" s="181">
        <f xml:space="preserve"> PR19FDPublishedTables!Q$379</f>
        <v>150.33925086143151</v>
      </c>
    </row>
    <row r="209" spans="1:17" s="292" customFormat="1" hidden="1" outlineLevel="2">
      <c r="A209" s="287"/>
      <c r="B209" s="288"/>
      <c r="C209" s="289"/>
      <c r="D209" s="255"/>
      <c r="E209" s="181" t="str">
        <f xml:space="preserve"> PR19FDPublishedTables!E$380</f>
        <v>Closing RCV (RPI inflated RCV) - WWN - real</v>
      </c>
      <c r="F209" s="181">
        <f xml:space="preserve"> PR19FDPublishedTables!F$380</f>
        <v>0</v>
      </c>
      <c r="G209" s="181" t="str">
        <f xml:space="preserve"> PR19FDPublishedTables!G$380</f>
        <v>£m</v>
      </c>
      <c r="H209" s="181">
        <f xml:space="preserve"> PR19FDPublishedTables!H$380</f>
        <v>0</v>
      </c>
      <c r="I209" s="181">
        <f xml:space="preserve"> PR19FDPublishedTables!I$380</f>
        <v>0</v>
      </c>
      <c r="J209" s="181">
        <f xml:space="preserve"> PR19FDPublishedTables!J$380</f>
        <v>0</v>
      </c>
      <c r="K209" s="181">
        <f xml:space="preserve"> PR19FDPublishedTables!K$380</f>
        <v>0</v>
      </c>
      <c r="L209" s="181">
        <f xml:space="preserve"> PR19FDPublishedTables!L$380</f>
        <v>0</v>
      </c>
      <c r="M209" s="181">
        <f xml:space="preserve"> PR19FDPublishedTables!M$380</f>
        <v>3255.3222753269292</v>
      </c>
      <c r="N209" s="181">
        <f xml:space="preserve"> PR19FDPublishedTables!N$380</f>
        <v>3111.5930420038094</v>
      </c>
      <c r="O209" s="181">
        <f xml:space="preserve"> PR19FDPublishedTables!O$380</f>
        <v>2977.462510110392</v>
      </c>
      <c r="P209" s="181">
        <f xml:space="preserve"> PR19FDPublishedTables!P$380</f>
        <v>2850.1603528340033</v>
      </c>
      <c r="Q209" s="181">
        <f xml:space="preserve"> PR19FDPublishedTables!Q$380</f>
        <v>2730.528020563333</v>
      </c>
    </row>
    <row r="210" spans="1:17" s="292" customFormat="1" hidden="1" outlineLevel="2">
      <c r="A210" s="287"/>
      <c r="B210" s="288"/>
      <c r="C210" s="289"/>
      <c r="D210" s="255"/>
      <c r="E210" s="181" t="str">
        <f xml:space="preserve"> PR19FDPublishedTables!E$384</f>
        <v>Average RPI inflated RCV - WWN - real</v>
      </c>
      <c r="F210" s="181">
        <f xml:space="preserve"> PR19FDPublishedTables!F$384</f>
        <v>0</v>
      </c>
      <c r="G210" s="181" t="str">
        <f xml:space="preserve"> PR19FDPublishedTables!G$384</f>
        <v>£m</v>
      </c>
      <c r="H210" s="181">
        <f xml:space="preserve"> PR19FDPublishedTables!H$384</f>
        <v>0</v>
      </c>
      <c r="I210" s="181">
        <f xml:space="preserve"> PR19FDPublishedTables!I$384</f>
        <v>0</v>
      </c>
      <c r="J210" s="181">
        <f xml:space="preserve"> PR19FDPublishedTables!J$384</f>
        <v>0</v>
      </c>
      <c r="K210" s="181">
        <f xml:space="preserve"> PR19FDPublishedTables!K$384</f>
        <v>0</v>
      </c>
      <c r="L210" s="181">
        <f xml:space="preserve"> PR19FDPublishedTables!L$384</f>
        <v>0</v>
      </c>
      <c r="M210" s="181">
        <f xml:space="preserve"> PR19FDPublishedTables!M$384</f>
        <v>3348.741222037881</v>
      </c>
      <c r="N210" s="181">
        <f xml:space="preserve"> PR19FDPublishedTables!N$384</f>
        <v>3198.6894914240793</v>
      </c>
      <c r="O210" s="181">
        <f xml:space="preserve"> PR19FDPublishedTables!O$384</f>
        <v>3060.9162896801281</v>
      </c>
      <c r="P210" s="181">
        <f xml:space="preserve"> PR19FDPublishedTables!P$384</f>
        <v>2929.8506516539878</v>
      </c>
      <c r="Q210" s="181">
        <f xml:space="preserve"> PR19FDPublishedTables!Q$384</f>
        <v>2805.6976459940488</v>
      </c>
    </row>
    <row r="211" spans="1:17" s="259" customFormat="1" hidden="1" outlineLevel="2">
      <c r="A211" s="256"/>
      <c r="B211" s="257"/>
      <c r="C211" s="258"/>
      <c r="D211" s="255"/>
      <c r="E211" s="196"/>
      <c r="F211" s="196"/>
      <c r="G211" s="196"/>
      <c r="H211" s="196"/>
      <c r="I211" s="196"/>
      <c r="J211" s="196"/>
      <c r="K211" s="196"/>
      <c r="L211" s="196"/>
      <c r="M211" s="196"/>
      <c r="N211" s="196"/>
      <c r="O211" s="196"/>
      <c r="P211" s="196"/>
      <c r="Q211" s="196"/>
    </row>
    <row r="212" spans="1:17" s="292" customFormat="1" hidden="1" outlineLevel="2">
      <c r="A212" s="287"/>
      <c r="B212" s="288"/>
      <c r="C212" s="289"/>
      <c r="D212" s="290"/>
      <c r="E212" s="181" t="str">
        <f xml:space="preserve"> PR19FDPublishedTables!E$408</f>
        <v>RCV (CPIH inflated RCV) 31 March 2020 post midnight adjustments - WWN - real</v>
      </c>
      <c r="F212" s="181">
        <f xml:space="preserve"> PR19FDPublishedTables!F$408</f>
        <v>0</v>
      </c>
      <c r="G212" s="181" t="str">
        <f xml:space="preserve"> PR19FDPublishedTables!G$408</f>
        <v>£m</v>
      </c>
      <c r="H212" s="181">
        <f xml:space="preserve"> PR19FDPublishedTables!H$408</f>
        <v>0</v>
      </c>
      <c r="I212" s="181">
        <f xml:space="preserve"> PR19FDPublishedTables!I$408</f>
        <v>0</v>
      </c>
      <c r="J212" s="181">
        <f xml:space="preserve"> PR19FDPublishedTables!J$408</f>
        <v>0</v>
      </c>
      <c r="K212" s="181">
        <f xml:space="preserve"> PR19FDPublishedTables!K$408</f>
        <v>0</v>
      </c>
      <c r="L212" s="181">
        <f xml:space="preserve"> PR19FDPublishedTables!L$408</f>
        <v>3427.2911928923309</v>
      </c>
      <c r="M212" s="181">
        <f xml:space="preserve"> PR19FDPublishedTables!M$408</f>
        <v>0</v>
      </c>
      <c r="N212" s="181">
        <f xml:space="preserve"> PR19FDPublishedTables!N$408</f>
        <v>0</v>
      </c>
      <c r="O212" s="181">
        <f xml:space="preserve"> PR19FDPublishedTables!O$408</f>
        <v>0</v>
      </c>
      <c r="P212" s="181">
        <f xml:space="preserve"> PR19FDPublishedTables!P$408</f>
        <v>0</v>
      </c>
      <c r="Q212" s="181">
        <f xml:space="preserve"> PR19FDPublishedTables!Q$408</f>
        <v>0</v>
      </c>
    </row>
    <row r="213" spans="1:17" s="259" customFormat="1" hidden="1" outlineLevel="2">
      <c r="A213" s="256"/>
      <c r="B213" s="257"/>
      <c r="C213" s="258"/>
      <c r="D213" s="196"/>
      <c r="E213" s="181" t="str">
        <f xml:space="preserve"> PR19FDPublishedTables!E$422</f>
        <v>Opening RCV (CPIH inflated RCV) - WWN - real</v>
      </c>
      <c r="F213" s="181">
        <f xml:space="preserve"> PR19FDPublishedTables!F$422</f>
        <v>0</v>
      </c>
      <c r="G213" s="181" t="str">
        <f xml:space="preserve"> PR19FDPublishedTables!G$422</f>
        <v>£m</v>
      </c>
      <c r="H213" s="181">
        <f xml:space="preserve"> PR19FDPublishedTables!H$422</f>
        <v>0</v>
      </c>
      <c r="I213" s="181">
        <f xml:space="preserve"> PR19FDPublishedTables!I$422</f>
        <v>0</v>
      </c>
      <c r="J213" s="181">
        <f xml:space="preserve"> PR19FDPublishedTables!J$422</f>
        <v>0</v>
      </c>
      <c r="K213" s="181">
        <f xml:space="preserve"> PR19FDPublishedTables!K$422</f>
        <v>0</v>
      </c>
      <c r="L213" s="181">
        <f xml:space="preserve"> PR19FDPublishedTables!L$422</f>
        <v>0</v>
      </c>
      <c r="M213" s="181">
        <f xml:space="preserve"> PR19FDPublishedTables!M$422</f>
        <v>3427.2911928923309</v>
      </c>
      <c r="N213" s="181">
        <f xml:space="preserve"> PR19FDPublishedTables!N$422</f>
        <v>3275.5332883481842</v>
      </c>
      <c r="O213" s="181">
        <f xml:space="preserve"> PR19FDPublishedTables!O$422</f>
        <v>3134.6392572687041</v>
      </c>
      <c r="P213" s="181">
        <f xml:space="preserve"> PR19FDPublishedTables!P$422</f>
        <v>2999.5946158056636</v>
      </c>
      <c r="Q213" s="181">
        <f xml:space="preserve"> PR19FDPublishedTables!Q$422</f>
        <v>2870.7367067040113</v>
      </c>
    </row>
    <row r="214" spans="1:17" s="259" customFormat="1" hidden="1" outlineLevel="2">
      <c r="A214" s="256"/>
      <c r="B214" s="257"/>
      <c r="C214" s="258"/>
      <c r="D214" s="255" t="str">
        <f xml:space="preserve"> PR19FDPublishedTables!D$73</f>
        <v>less</v>
      </c>
      <c r="E214" s="181" t="str">
        <f xml:space="preserve"> PR19FDPublishedTables!E$423</f>
        <v>RCV - CPI(H) bf depreciation - WWN - real</v>
      </c>
      <c r="F214" s="181">
        <f xml:space="preserve"> PR19FDPublishedTables!F$423</f>
        <v>0</v>
      </c>
      <c r="G214" s="181" t="str">
        <f xml:space="preserve"> PR19FDPublishedTables!G$423</f>
        <v>£m</v>
      </c>
      <c r="H214" s="181">
        <f xml:space="preserve"> PR19FDPublishedTables!H$423</f>
        <v>0</v>
      </c>
      <c r="I214" s="181">
        <f xml:space="preserve"> PR19FDPublishedTables!I$423</f>
        <v>0</v>
      </c>
      <c r="J214" s="181">
        <f xml:space="preserve"> PR19FDPublishedTables!J$423</f>
        <v>0</v>
      </c>
      <c r="K214" s="181">
        <f xml:space="preserve"> PR19FDPublishedTables!K$423</f>
        <v>0</v>
      </c>
      <c r="L214" s="181">
        <f xml:space="preserve"> PR19FDPublishedTables!L$423</f>
        <v>0</v>
      </c>
      <c r="M214" s="181">
        <f xml:space="preserve"> PR19FDPublishedTables!M$423</f>
        <v>151.7579045441536</v>
      </c>
      <c r="N214" s="181">
        <f xml:space="preserve"> PR19FDPublishedTables!N$423</f>
        <v>140.89403107947788</v>
      </c>
      <c r="O214" s="181">
        <f xml:space="preserve"> PR19FDPublishedTables!O$423</f>
        <v>135.04464146304437</v>
      </c>
      <c r="P214" s="181">
        <f xml:space="preserve"> PR19FDPublishedTables!P$423</f>
        <v>128.85790910164641</v>
      </c>
      <c r="Q214" s="181">
        <f xml:space="preserve"> PR19FDPublishedTables!Q$423</f>
        <v>121.1032160817108</v>
      </c>
    </row>
    <row r="215" spans="1:17" s="259" customFormat="1" hidden="1" outlineLevel="2">
      <c r="A215" s="256"/>
      <c r="B215" s="257"/>
      <c r="C215" s="258"/>
      <c r="D215" s="255" t="str">
        <f xml:space="preserve"> PR19FDPublishedTables!D$74</f>
        <v>less</v>
      </c>
      <c r="E215" s="181" t="str">
        <f xml:space="preserve"> PR19FDPublishedTables!E$424</f>
        <v>Other adjustments CPI(H) - WWN - real</v>
      </c>
      <c r="F215" s="181">
        <f xml:space="preserve"> PR19FDPublishedTables!F$424</f>
        <v>0</v>
      </c>
      <c r="G215" s="181" t="str">
        <f xml:space="preserve"> PR19FDPublishedTables!G$424</f>
        <v>£m</v>
      </c>
      <c r="H215" s="181">
        <f xml:space="preserve"> PR19FDPublishedTables!H$424</f>
        <v>0</v>
      </c>
      <c r="I215" s="181">
        <f xml:space="preserve"> PR19FDPublishedTables!I$424</f>
        <v>0</v>
      </c>
      <c r="J215" s="181">
        <f xml:space="preserve"> PR19FDPublishedTables!J$424</f>
        <v>0</v>
      </c>
      <c r="K215" s="181">
        <f xml:space="preserve"> PR19FDPublishedTables!K$424</f>
        <v>0</v>
      </c>
      <c r="L215" s="181">
        <f xml:space="preserve"> PR19FDPublishedTables!L$424</f>
        <v>0</v>
      </c>
      <c r="M215" s="181">
        <f xml:space="preserve"> PR19FDPublishedTables!M$424</f>
        <v>0</v>
      </c>
      <c r="N215" s="181">
        <f xml:space="preserve"> PR19FDPublishedTables!N$424</f>
        <v>0</v>
      </c>
      <c r="O215" s="181">
        <f xml:space="preserve"> PR19FDPublishedTables!O$424</f>
        <v>0</v>
      </c>
      <c r="P215" s="181">
        <f xml:space="preserve"> PR19FDPublishedTables!P$424</f>
        <v>0</v>
      </c>
      <c r="Q215" s="181">
        <f xml:space="preserve"> PR19FDPublishedTables!Q$424</f>
        <v>0</v>
      </c>
    </row>
    <row r="216" spans="1:17" s="259" customFormat="1" hidden="1" outlineLevel="2">
      <c r="A216" s="256"/>
      <c r="B216" s="257"/>
      <c r="C216" s="258"/>
      <c r="D216" s="255"/>
      <c r="E216" s="181" t="str">
        <f xml:space="preserve"> PR19FDPublishedTables!E$425</f>
        <v>Closing RCV (CPIH inflated RCV) - WWN - real</v>
      </c>
      <c r="F216" s="181">
        <f xml:space="preserve"> PR19FDPublishedTables!F$425</f>
        <v>0</v>
      </c>
      <c r="G216" s="181" t="str">
        <f xml:space="preserve"> PR19FDPublishedTables!G$425</f>
        <v>£m</v>
      </c>
      <c r="H216" s="181">
        <f xml:space="preserve"> PR19FDPublishedTables!H$425</f>
        <v>0</v>
      </c>
      <c r="I216" s="181">
        <f xml:space="preserve"> PR19FDPublishedTables!I$425</f>
        <v>0</v>
      </c>
      <c r="J216" s="181">
        <f xml:space="preserve"> PR19FDPublishedTables!J$425</f>
        <v>0</v>
      </c>
      <c r="K216" s="181">
        <f xml:space="preserve"> PR19FDPublishedTables!K$425</f>
        <v>0</v>
      </c>
      <c r="L216" s="181">
        <f xml:space="preserve"> PR19FDPublishedTables!L$425</f>
        <v>0</v>
      </c>
      <c r="M216" s="181">
        <f xml:space="preserve"> PR19FDPublishedTables!M$425</f>
        <v>3275.5332883481774</v>
      </c>
      <c r="N216" s="181">
        <f xml:space="preserve"> PR19FDPublishedTables!N$425</f>
        <v>3134.6392572687064</v>
      </c>
      <c r="O216" s="181">
        <f xml:space="preserve"> PR19FDPublishedTables!O$425</f>
        <v>2999.5946158056599</v>
      </c>
      <c r="P216" s="181">
        <f xml:space="preserve"> PR19FDPublishedTables!P$425</f>
        <v>2870.7367067040173</v>
      </c>
      <c r="Q216" s="181">
        <f xml:space="preserve"> PR19FDPublishedTables!Q$425</f>
        <v>2749.6334906223005</v>
      </c>
    </row>
    <row r="217" spans="1:17" s="259" customFormat="1" hidden="1" outlineLevel="2">
      <c r="A217" s="256"/>
      <c r="B217" s="257"/>
      <c r="C217" s="258"/>
      <c r="D217" s="255"/>
      <c r="E217" s="181" t="str">
        <f xml:space="preserve"> PR19FDPublishedTables!E$429</f>
        <v>Average CPIH inflated RCV - WWN - real</v>
      </c>
      <c r="F217" s="181">
        <f xml:space="preserve"> PR19FDPublishedTables!F$429</f>
        <v>0</v>
      </c>
      <c r="G217" s="181" t="str">
        <f xml:space="preserve"> PR19FDPublishedTables!G$429</f>
        <v>£m</v>
      </c>
      <c r="H217" s="181">
        <f xml:space="preserve"> PR19FDPublishedTables!H$429</f>
        <v>0</v>
      </c>
      <c r="I217" s="181">
        <f xml:space="preserve"> PR19FDPublishedTables!I$429</f>
        <v>0</v>
      </c>
      <c r="J217" s="181">
        <f xml:space="preserve"> PR19FDPublishedTables!J$429</f>
        <v>0</v>
      </c>
      <c r="K217" s="181">
        <f xml:space="preserve"> PR19FDPublishedTables!K$429</f>
        <v>0</v>
      </c>
      <c r="L217" s="181">
        <f xml:space="preserve"> PR19FDPublishedTables!L$429</f>
        <v>0</v>
      </c>
      <c r="M217" s="181">
        <f xml:space="preserve"> PR19FDPublishedTables!M$429</f>
        <v>3351.4122406202541</v>
      </c>
      <c r="N217" s="181">
        <f xml:space="preserve"> PR19FDPublishedTables!N$429</f>
        <v>3205.0862728084453</v>
      </c>
      <c r="O217" s="181">
        <f xml:space="preserve"> PR19FDPublishedTables!O$429</f>
        <v>3067.116936537182</v>
      </c>
      <c r="P217" s="181">
        <f xml:space="preserve"> PR19FDPublishedTables!P$429</f>
        <v>2935.1656612548404</v>
      </c>
      <c r="Q217" s="181">
        <f xml:space="preserve"> PR19FDPublishedTables!Q$429</f>
        <v>2810.1850986631562</v>
      </c>
    </row>
    <row r="218" spans="1:17" s="259" customFormat="1" hidden="1" outlineLevel="2">
      <c r="A218" s="256"/>
      <c r="B218" s="257"/>
      <c r="C218" s="258"/>
      <c r="D218" s="255"/>
      <c r="E218" s="196"/>
      <c r="F218" s="196"/>
      <c r="G218" s="196"/>
      <c r="H218" s="196"/>
      <c r="I218" s="196"/>
      <c r="J218" s="196"/>
      <c r="K218" s="196"/>
      <c r="L218" s="196"/>
      <c r="M218" s="196"/>
      <c r="N218" s="196"/>
      <c r="O218" s="196"/>
      <c r="P218" s="196"/>
      <c r="Q218" s="196"/>
    </row>
    <row r="219" spans="1:17" s="292" customFormat="1" hidden="1" outlineLevel="2">
      <c r="A219" s="287"/>
      <c r="B219" s="288"/>
      <c r="C219" s="289"/>
      <c r="D219" s="290"/>
      <c r="E219" s="181" t="str">
        <f xml:space="preserve"> PR19FDPublishedTables!E$450</f>
        <v>RCV (post 2020 investment RCV) 31 March 2020 post midnight adjustments - WWN - real</v>
      </c>
      <c r="F219" s="181">
        <f xml:space="preserve"> PR19FDPublishedTables!F$450</f>
        <v>0</v>
      </c>
      <c r="G219" s="181" t="str">
        <f xml:space="preserve"> PR19FDPublishedTables!G$450</f>
        <v>£m</v>
      </c>
      <c r="H219" s="181">
        <f xml:space="preserve"> PR19FDPublishedTables!H$450</f>
        <v>0</v>
      </c>
      <c r="I219" s="181">
        <f xml:space="preserve"> PR19FDPublishedTables!I$450</f>
        <v>0</v>
      </c>
      <c r="J219" s="181">
        <f xml:space="preserve"> PR19FDPublishedTables!J$450</f>
        <v>0</v>
      </c>
      <c r="K219" s="181">
        <f xml:space="preserve"> PR19FDPublishedTables!K$450</f>
        <v>0</v>
      </c>
      <c r="L219" s="181">
        <f xml:space="preserve"> PR19FDPublishedTables!L$450</f>
        <v>0</v>
      </c>
      <c r="M219" s="181">
        <f xml:space="preserve"> PR19FDPublishedTables!M$450</f>
        <v>0</v>
      </c>
      <c r="N219" s="181">
        <f xml:space="preserve"> PR19FDPublishedTables!N$450</f>
        <v>0</v>
      </c>
      <c r="O219" s="181">
        <f xml:space="preserve"> PR19FDPublishedTables!O$450</f>
        <v>0</v>
      </c>
      <c r="P219" s="181">
        <f xml:space="preserve"> PR19FDPublishedTables!P$450</f>
        <v>0</v>
      </c>
      <c r="Q219" s="181">
        <f xml:space="preserve"> PR19FDPublishedTables!Q$450</f>
        <v>0</v>
      </c>
    </row>
    <row r="220" spans="1:17" s="259" customFormat="1" hidden="1" outlineLevel="2">
      <c r="A220" s="256"/>
      <c r="B220" s="257"/>
      <c r="C220" s="258"/>
      <c r="D220" s="255"/>
      <c r="E220" s="181" t="str">
        <f xml:space="preserve"> PR19FDPublishedTables!E$460</f>
        <v>Opening RCV (Post 2020 investment RCV) - WWN - real</v>
      </c>
      <c r="F220" s="181">
        <f xml:space="preserve"> PR19FDPublishedTables!F$460</f>
        <v>0</v>
      </c>
      <c r="G220" s="181" t="str">
        <f xml:space="preserve"> PR19FDPublishedTables!G$460</f>
        <v>£m</v>
      </c>
      <c r="H220" s="181">
        <f xml:space="preserve"> PR19FDPublishedTables!H$460</f>
        <v>0</v>
      </c>
      <c r="I220" s="181">
        <f xml:space="preserve"> PR19FDPublishedTables!I$460</f>
        <v>0</v>
      </c>
      <c r="J220" s="181">
        <f xml:space="preserve"> PR19FDPublishedTables!J$460</f>
        <v>0</v>
      </c>
      <c r="K220" s="181">
        <f xml:space="preserve"> PR19FDPublishedTables!K$460</f>
        <v>0</v>
      </c>
      <c r="L220" s="181">
        <f xml:space="preserve"> PR19FDPublishedTables!L$460</f>
        <v>0</v>
      </c>
      <c r="M220" s="181">
        <f xml:space="preserve"> PR19FDPublishedTables!M$460</f>
        <v>0</v>
      </c>
      <c r="N220" s="181">
        <f xml:space="preserve"> PR19FDPublishedTables!N$460</f>
        <v>206.23882817667592</v>
      </c>
      <c r="O220" s="181">
        <f xml:space="preserve"> PR19FDPublishedTables!O$460</f>
        <v>421.2318916882632</v>
      </c>
      <c r="P220" s="181">
        <f xml:space="preserve"> PR19FDPublishedTables!P$460</f>
        <v>591.43596167753287</v>
      </c>
      <c r="Q220" s="181">
        <f xml:space="preserve"> PR19FDPublishedTables!Q$460</f>
        <v>923.94778577617637</v>
      </c>
    </row>
    <row r="221" spans="1:17" s="259" customFormat="1" hidden="1" outlineLevel="2">
      <c r="A221" s="256"/>
      <c r="B221" s="257"/>
      <c r="C221" s="258"/>
      <c r="D221" s="255" t="str">
        <f xml:space="preserve"> PR19FDPublishedTables!D$111</f>
        <v>plus</v>
      </c>
      <c r="E221" s="181" t="str">
        <f xml:space="preserve"> PR19FDPublishedTables!E$461</f>
        <v>Wastewater network: Non-PAYG Totex - real</v>
      </c>
      <c r="F221" s="181">
        <f xml:space="preserve"> PR19FDPublishedTables!F$461</f>
        <v>0</v>
      </c>
      <c r="G221" s="181" t="str">
        <f xml:space="preserve"> PR19FDPublishedTables!G$461</f>
        <v>£m</v>
      </c>
      <c r="H221" s="181">
        <f xml:space="preserve"> PR19FDPublishedTables!H$461</f>
        <v>0</v>
      </c>
      <c r="I221" s="181">
        <f xml:space="preserve"> PR19FDPublishedTables!I$461</f>
        <v>0</v>
      </c>
      <c r="J221" s="181">
        <f xml:space="preserve"> PR19FDPublishedTables!J$461</f>
        <v>0</v>
      </c>
      <c r="K221" s="181">
        <f xml:space="preserve"> PR19FDPublishedTables!K$461</f>
        <v>0</v>
      </c>
      <c r="L221" s="181">
        <f xml:space="preserve"> PR19FDPublishedTables!L$461</f>
        <v>0</v>
      </c>
      <c r="M221" s="181">
        <f xml:space="preserve"> PR19FDPublishedTables!M$461</f>
        <v>210.90825857685007</v>
      </c>
      <c r="N221" s="181">
        <f xml:space="preserve"> PR19FDPublishedTables!N$461</f>
        <v>228.78471708674107</v>
      </c>
      <c r="O221" s="181">
        <f xml:space="preserve"> PR19FDPublishedTables!O$461</f>
        <v>192.49786739063813</v>
      </c>
      <c r="P221" s="181">
        <f xml:space="preserve"> PR19FDPublishedTables!P$461</f>
        <v>365.77556518166404</v>
      </c>
      <c r="Q221" s="181">
        <f xml:space="preserve"> PR19FDPublishedTables!Q$461</f>
        <v>289.66580929178087</v>
      </c>
    </row>
    <row r="222" spans="1:17" s="259" customFormat="1" hidden="1" outlineLevel="2">
      <c r="A222" s="256"/>
      <c r="B222" s="257"/>
      <c r="C222" s="258"/>
      <c r="D222" s="255" t="str">
        <f xml:space="preserve"> PR19FDPublishedTables!D$112</f>
        <v>less</v>
      </c>
      <c r="E222" s="181" t="str">
        <f xml:space="preserve"> PR19FDPublishedTables!E$462</f>
        <v>RCV additions depreciation - WWN - real POS</v>
      </c>
      <c r="F222" s="181">
        <f xml:space="preserve"> PR19FDPublishedTables!F$462</f>
        <v>0</v>
      </c>
      <c r="G222" s="181" t="str">
        <f xml:space="preserve"> PR19FDPublishedTables!G$462</f>
        <v>£m</v>
      </c>
      <c r="H222" s="181">
        <f xml:space="preserve"> PR19FDPublishedTables!H$462</f>
        <v>0</v>
      </c>
      <c r="I222" s="181">
        <f xml:space="preserve"> PR19FDPublishedTables!I$462</f>
        <v>0</v>
      </c>
      <c r="J222" s="181">
        <f xml:space="preserve"> PR19FDPublishedTables!J$462</f>
        <v>0</v>
      </c>
      <c r="K222" s="181">
        <f xml:space="preserve"> PR19FDPublishedTables!K$462</f>
        <v>0</v>
      </c>
      <c r="L222" s="181">
        <f xml:space="preserve"> PR19FDPublishedTables!L$462</f>
        <v>0</v>
      </c>
      <c r="M222" s="181">
        <f xml:space="preserve"> PR19FDPublishedTables!M$462</f>
        <v>4.6694304001738711</v>
      </c>
      <c r="N222" s="181">
        <f xml:space="preserve"> PR19FDPublishedTables!N$462</f>
        <v>13.791653575154307</v>
      </c>
      <c r="O222" s="181">
        <f xml:space="preserve"> PR19FDPublishedTables!O$462</f>
        <v>22.29379740136898</v>
      </c>
      <c r="P222" s="181">
        <f xml:space="preserve"> PR19FDPublishedTables!P$462</f>
        <v>33.263741083019632</v>
      </c>
      <c r="Q222" s="181">
        <f xml:space="preserve"> PR19FDPublishedTables!Q$462</f>
        <v>45.086955760826065</v>
      </c>
    </row>
    <row r="223" spans="1:17" s="259" customFormat="1" hidden="1" outlineLevel="2">
      <c r="A223" s="256"/>
      <c r="B223" s="257"/>
      <c r="C223" s="258"/>
      <c r="D223" s="255"/>
      <c r="E223" s="181" t="str">
        <f xml:space="preserve"> PR19FDPublishedTables!E$463</f>
        <v>Closing RCV (Post 2020 investment RCV) - WWN - real</v>
      </c>
      <c r="F223" s="181">
        <f xml:space="preserve"> PR19FDPublishedTables!F$463</f>
        <v>0</v>
      </c>
      <c r="G223" s="181" t="str">
        <f xml:space="preserve"> PR19FDPublishedTables!G$463</f>
        <v>£m</v>
      </c>
      <c r="H223" s="181">
        <f xml:space="preserve"> PR19FDPublishedTables!H$463</f>
        <v>0</v>
      </c>
      <c r="I223" s="181">
        <f xml:space="preserve"> PR19FDPublishedTables!I$463</f>
        <v>0</v>
      </c>
      <c r="J223" s="181">
        <f xml:space="preserve"> PR19FDPublishedTables!J$463</f>
        <v>0</v>
      </c>
      <c r="K223" s="181">
        <f xml:space="preserve"> PR19FDPublishedTables!K$463</f>
        <v>0</v>
      </c>
      <c r="L223" s="181">
        <f xml:space="preserve"> PR19FDPublishedTables!L$463</f>
        <v>0</v>
      </c>
      <c r="M223" s="181">
        <f xml:space="preserve"> PR19FDPublishedTables!M$463</f>
        <v>206.23882817667621</v>
      </c>
      <c r="N223" s="181">
        <f xml:space="preserve"> PR19FDPublishedTables!N$463</f>
        <v>421.23189168826264</v>
      </c>
      <c r="O223" s="181">
        <f xml:space="preserve"> PR19FDPublishedTables!O$463</f>
        <v>591.4359616775323</v>
      </c>
      <c r="P223" s="181">
        <f xml:space="preserve"> PR19FDPublishedTables!P$463</f>
        <v>923.94778577617728</v>
      </c>
      <c r="Q223" s="181">
        <f xml:space="preserve"> PR19FDPublishedTables!Q$463</f>
        <v>1168.5266393071313</v>
      </c>
    </row>
    <row r="224" spans="1:17" s="259" customFormat="1" hidden="1" outlineLevel="2">
      <c r="A224" s="256"/>
      <c r="B224" s="257"/>
      <c r="C224" s="258"/>
      <c r="D224" s="255"/>
      <c r="E224" s="181" t="str">
        <f xml:space="preserve"> PR19FDPublishedTables!E$467</f>
        <v>Average post 2020 investment RCV - WWN - real</v>
      </c>
      <c r="F224" s="181">
        <f xml:space="preserve"> PR19FDPublishedTables!F$467</f>
        <v>0</v>
      </c>
      <c r="G224" s="181" t="str">
        <f xml:space="preserve"> PR19FDPublishedTables!G$467</f>
        <v>£m</v>
      </c>
      <c r="H224" s="181">
        <f xml:space="preserve"> PR19FDPublishedTables!H$467</f>
        <v>0</v>
      </c>
      <c r="I224" s="181">
        <f xml:space="preserve"> PR19FDPublishedTables!I$467</f>
        <v>0</v>
      </c>
      <c r="J224" s="181">
        <f xml:space="preserve"> PR19FDPublishedTables!J$467</f>
        <v>0</v>
      </c>
      <c r="K224" s="181">
        <f xml:space="preserve"> PR19FDPublishedTables!K$467</f>
        <v>0</v>
      </c>
      <c r="L224" s="181">
        <f xml:space="preserve"> PR19FDPublishedTables!L$467</f>
        <v>0</v>
      </c>
      <c r="M224" s="181">
        <f xml:space="preserve"> PR19FDPublishedTables!M$467</f>
        <v>103.1194140883381</v>
      </c>
      <c r="N224" s="181">
        <f xml:space="preserve"> PR19FDPublishedTables!N$467</f>
        <v>313.73535993246929</v>
      </c>
      <c r="O224" s="181">
        <f xml:space="preserve"> PR19FDPublishedTables!O$467</f>
        <v>506.33392668289775</v>
      </c>
      <c r="P224" s="181">
        <f xml:space="preserve"> PR19FDPublishedTables!P$467</f>
        <v>757.69187372685508</v>
      </c>
      <c r="Q224" s="181">
        <f xml:space="preserve"> PR19FDPublishedTables!Q$467</f>
        <v>1046.2372125416539</v>
      </c>
    </row>
    <row r="225" spans="1:17" s="259" customFormat="1" hidden="1" outlineLevel="2">
      <c r="A225" s="256"/>
      <c r="B225" s="257"/>
      <c r="C225" s="258"/>
      <c r="D225" s="255"/>
      <c r="E225" s="196"/>
      <c r="F225" s="196"/>
      <c r="G225" s="196"/>
      <c r="H225" s="196"/>
      <c r="I225" s="196"/>
      <c r="J225" s="196"/>
      <c r="K225" s="196"/>
      <c r="L225" s="196"/>
      <c r="M225" s="196"/>
      <c r="N225" s="196"/>
      <c r="O225" s="196"/>
      <c r="P225" s="196"/>
      <c r="Q225" s="196"/>
    </row>
    <row r="226" spans="1:17" s="259" customFormat="1" hidden="1" outlineLevel="2">
      <c r="A226" s="256"/>
      <c r="B226" s="257"/>
      <c r="C226" s="258"/>
      <c r="D226" s="255"/>
      <c r="E226" s="196" t="str">
        <f t="shared" ref="E226:Q226" si="92" xml:space="preserve"> E210</f>
        <v>Average RPI inflated RCV - WWN - real</v>
      </c>
      <c r="F226" s="196">
        <f t="shared" si="92"/>
        <v>0</v>
      </c>
      <c r="G226" s="196" t="str">
        <f t="shared" si="92"/>
        <v>£m</v>
      </c>
      <c r="H226" s="196">
        <f t="shared" si="92"/>
        <v>0</v>
      </c>
      <c r="I226" s="196">
        <f t="shared" si="92"/>
        <v>0</v>
      </c>
      <c r="J226" s="196">
        <f t="shared" si="92"/>
        <v>0</v>
      </c>
      <c r="K226" s="196">
        <f t="shared" si="92"/>
        <v>0</v>
      </c>
      <c r="L226" s="196">
        <f t="shared" si="92"/>
        <v>0</v>
      </c>
      <c r="M226" s="196">
        <f t="shared" si="92"/>
        <v>3348.741222037881</v>
      </c>
      <c r="N226" s="196">
        <f t="shared" si="92"/>
        <v>3198.6894914240793</v>
      </c>
      <c r="O226" s="196">
        <f t="shared" si="92"/>
        <v>3060.9162896801281</v>
      </c>
      <c r="P226" s="196">
        <f t="shared" si="92"/>
        <v>2929.8506516539878</v>
      </c>
      <c r="Q226" s="196">
        <f t="shared" si="92"/>
        <v>2805.6976459940488</v>
      </c>
    </row>
    <row r="227" spans="1:17" s="259" customFormat="1" hidden="1" outlineLevel="2">
      <c r="A227" s="256"/>
      <c r="B227" s="257"/>
      <c r="C227" s="258"/>
      <c r="D227" s="255"/>
      <c r="E227" s="196" t="str">
        <f t="shared" ref="E227:Q227" si="93" xml:space="preserve"> E217</f>
        <v>Average CPIH inflated RCV - WWN - real</v>
      </c>
      <c r="F227" s="196">
        <f t="shared" si="93"/>
        <v>0</v>
      </c>
      <c r="G227" s="196" t="str">
        <f t="shared" si="93"/>
        <v>£m</v>
      </c>
      <c r="H227" s="196">
        <f t="shared" si="93"/>
        <v>0</v>
      </c>
      <c r="I227" s="196">
        <f t="shared" si="93"/>
        <v>0</v>
      </c>
      <c r="J227" s="196">
        <f t="shared" si="93"/>
        <v>0</v>
      </c>
      <c r="K227" s="196">
        <f t="shared" si="93"/>
        <v>0</v>
      </c>
      <c r="L227" s="196">
        <f t="shared" si="93"/>
        <v>0</v>
      </c>
      <c r="M227" s="196">
        <f t="shared" si="93"/>
        <v>3351.4122406202541</v>
      </c>
      <c r="N227" s="196">
        <f t="shared" si="93"/>
        <v>3205.0862728084453</v>
      </c>
      <c r="O227" s="196">
        <f t="shared" si="93"/>
        <v>3067.116936537182</v>
      </c>
      <c r="P227" s="196">
        <f t="shared" si="93"/>
        <v>2935.1656612548404</v>
      </c>
      <c r="Q227" s="196">
        <f t="shared" si="93"/>
        <v>2810.1850986631562</v>
      </c>
    </row>
    <row r="228" spans="1:17" s="259" customFormat="1" hidden="1" outlineLevel="2">
      <c r="A228" s="256"/>
      <c r="B228" s="257"/>
      <c r="C228" s="258"/>
      <c r="D228" s="255"/>
      <c r="E228" s="196" t="str">
        <f t="shared" ref="E228:Q228" si="94" xml:space="preserve"> E224</f>
        <v>Average post 2020 investment RCV - WWN - real</v>
      </c>
      <c r="F228" s="196">
        <f t="shared" si="94"/>
        <v>0</v>
      </c>
      <c r="G228" s="196" t="str">
        <f t="shared" si="94"/>
        <v>£m</v>
      </c>
      <c r="H228" s="196">
        <f t="shared" si="94"/>
        <v>0</v>
      </c>
      <c r="I228" s="196">
        <f t="shared" si="94"/>
        <v>0</v>
      </c>
      <c r="J228" s="196">
        <f t="shared" si="94"/>
        <v>0</v>
      </c>
      <c r="K228" s="196">
        <f t="shared" si="94"/>
        <v>0</v>
      </c>
      <c r="L228" s="196">
        <f t="shared" si="94"/>
        <v>0</v>
      </c>
      <c r="M228" s="196">
        <f t="shared" si="94"/>
        <v>103.1194140883381</v>
      </c>
      <c r="N228" s="196">
        <f t="shared" si="94"/>
        <v>313.73535993246929</v>
      </c>
      <c r="O228" s="196">
        <f t="shared" si="94"/>
        <v>506.33392668289775</v>
      </c>
      <c r="P228" s="196">
        <f t="shared" si="94"/>
        <v>757.69187372685508</v>
      </c>
      <c r="Q228" s="196">
        <f t="shared" si="94"/>
        <v>1046.2372125416539</v>
      </c>
    </row>
    <row r="229" spans="1:17" s="259" customFormat="1" hidden="1" outlineLevel="2">
      <c r="A229" s="256"/>
      <c r="B229" s="257"/>
      <c r="C229" s="258"/>
      <c r="D229" s="255"/>
      <c r="E229" s="320" t="s">
        <v>1092</v>
      </c>
      <c r="F229" s="379"/>
      <c r="G229" s="320" t="s">
        <v>255</v>
      </c>
      <c r="H229" s="379"/>
      <c r="I229" s="379"/>
      <c r="J229" s="320">
        <f t="shared" ref="J229:N229" si="95" xml:space="preserve"> SUM(J226:J228)</f>
        <v>0</v>
      </c>
      <c r="K229" s="320">
        <f t="shared" si="95"/>
        <v>0</v>
      </c>
      <c r="L229" s="320">
        <f t="shared" si="95"/>
        <v>0</v>
      </c>
      <c r="M229" s="320">
        <f t="shared" si="95"/>
        <v>6803.2728767464732</v>
      </c>
      <c r="N229" s="320">
        <f t="shared" si="95"/>
        <v>6717.5111241649947</v>
      </c>
      <c r="O229" s="320">
        <f xml:space="preserve"> SUM(O226:O228)</f>
        <v>6634.3671529002086</v>
      </c>
      <c r="P229" s="320">
        <f t="shared" ref="P229:Q229" si="96" xml:space="preserve"> SUM(P226:P228)</f>
        <v>6622.7081866356839</v>
      </c>
      <c r="Q229" s="320">
        <f t="shared" si="96"/>
        <v>6662.1199571988591</v>
      </c>
    </row>
    <row r="230" spans="1:17" s="259" customFormat="1" hidden="1" outlineLevel="1">
      <c r="A230" s="256"/>
      <c r="B230" s="257"/>
      <c r="C230" s="258"/>
      <c r="D230" s="255"/>
      <c r="E230" s="196"/>
      <c r="F230" s="196"/>
      <c r="G230" s="196"/>
      <c r="H230" s="196"/>
      <c r="I230" s="196"/>
      <c r="J230" s="196"/>
      <c r="K230" s="196"/>
      <c r="L230" s="196"/>
      <c r="M230" s="196"/>
      <c r="N230" s="196"/>
      <c r="O230" s="196"/>
      <c r="P230" s="196"/>
      <c r="Q230" s="196"/>
    </row>
    <row r="231" spans="1:17" s="259" customFormat="1" hidden="1" outlineLevel="1" collapsed="1">
      <c r="A231" s="256"/>
      <c r="B231" s="257" t="s">
        <v>936</v>
      </c>
      <c r="C231" s="258"/>
      <c r="D231" s="255"/>
      <c r="E231" s="196"/>
      <c r="F231" s="196"/>
      <c r="G231" s="196"/>
      <c r="H231" s="196"/>
      <c r="I231" s="196"/>
      <c r="J231" s="196"/>
      <c r="K231" s="196"/>
      <c r="L231" s="196"/>
      <c r="M231" s="196"/>
      <c r="N231" s="196"/>
      <c r="O231" s="196"/>
      <c r="P231" s="196"/>
      <c r="Q231" s="196"/>
    </row>
    <row r="232" spans="1:17" s="259" customFormat="1" hidden="1" outlineLevel="2">
      <c r="A232" s="256"/>
      <c r="B232" s="257"/>
      <c r="C232" s="258"/>
      <c r="D232" s="255"/>
      <c r="E232" s="196"/>
      <c r="F232" s="196"/>
      <c r="G232" s="196"/>
      <c r="H232" s="196"/>
      <c r="I232" s="196"/>
      <c r="J232" s="196"/>
      <c r="K232" s="196"/>
      <c r="L232" s="196"/>
      <c r="M232" s="196"/>
      <c r="N232" s="196"/>
      <c r="O232" s="196"/>
      <c r="P232" s="196"/>
      <c r="Q232" s="196"/>
    </row>
    <row r="233" spans="1:17" s="205" customFormat="1" hidden="1" outlineLevel="2">
      <c r="A233" s="294"/>
      <c r="B233" s="295"/>
      <c r="C233" s="296"/>
      <c r="D233" s="297"/>
      <c r="E233" s="298" t="str">
        <f t="shared" ref="E233:P233" si="97" xml:space="preserve"> E$19</f>
        <v>Annual update - CPIH FYA active inflator from FYA 2017-18 - nominal year average prices (used for average RCV)</v>
      </c>
      <c r="F233" s="298">
        <f t="shared" si="97"/>
        <v>0</v>
      </c>
      <c r="G233" s="298" t="str">
        <f t="shared" si="97"/>
        <v>Factor</v>
      </c>
      <c r="H233" s="298">
        <f t="shared" si="97"/>
        <v>0</v>
      </c>
      <c r="I233" s="298">
        <f t="shared" si="97"/>
        <v>0</v>
      </c>
      <c r="J233" s="298">
        <f t="shared" si="97"/>
        <v>0</v>
      </c>
      <c r="K233" s="298">
        <f t="shared" si="97"/>
        <v>0</v>
      </c>
      <c r="L233" s="298">
        <f t="shared" si="97"/>
        <v>1.0386214616983847</v>
      </c>
      <c r="M233" s="298">
        <f t="shared" si="97"/>
        <v>1.0469374700143934</v>
      </c>
      <c r="N233" s="298">
        <f t="shared" si="97"/>
        <v>1.0853990084759317</v>
      </c>
      <c r="O233" s="298">
        <f t="shared" si="97"/>
        <v>0</v>
      </c>
      <c r="P233" s="298">
        <f t="shared" si="97"/>
        <v>0</v>
      </c>
      <c r="Q233" s="298">
        <f xml:space="preserve"> Q$19</f>
        <v>0</v>
      </c>
    </row>
    <row r="234" spans="1:17" s="205" customFormat="1" hidden="1" outlineLevel="2">
      <c r="A234" s="294"/>
      <c r="B234" s="295"/>
      <c r="C234" s="296"/>
      <c r="D234" s="297"/>
      <c r="E234" s="298" t="str">
        <f t="shared" ref="E234:P234" si="98" xml:space="preserve"> E$20</f>
        <v>Annual update - CPIH FYE active inflator from FYA 2017-18 - nominal year end prices (used for RCV components)</v>
      </c>
      <c r="F234" s="298">
        <f t="shared" si="98"/>
        <v>0</v>
      </c>
      <c r="G234" s="298" t="str">
        <f t="shared" si="98"/>
        <v>Factor</v>
      </c>
      <c r="H234" s="298">
        <f t="shared" si="98"/>
        <v>0</v>
      </c>
      <c r="I234" s="298">
        <f t="shared" si="98"/>
        <v>0</v>
      </c>
      <c r="J234" s="298">
        <f t="shared" si="98"/>
        <v>0</v>
      </c>
      <c r="K234" s="298">
        <f t="shared" si="98"/>
        <v>0</v>
      </c>
      <c r="L234" s="298">
        <f t="shared" si="98"/>
        <v>1.0420598112905806</v>
      </c>
      <c r="M234" s="298">
        <f t="shared" si="98"/>
        <v>1.0526147449224375</v>
      </c>
      <c r="N234" s="298">
        <f t="shared" si="98"/>
        <v>1.1178634255557334</v>
      </c>
      <c r="O234" s="298">
        <f t="shared" si="98"/>
        <v>0</v>
      </c>
      <c r="P234" s="298">
        <f t="shared" si="98"/>
        <v>0</v>
      </c>
      <c r="Q234" s="298">
        <f xml:space="preserve"> Q$20</f>
        <v>0</v>
      </c>
    </row>
    <row r="235" spans="1:17" s="259" customFormat="1" hidden="1" outlineLevel="1">
      <c r="A235" s="256"/>
      <c r="B235" s="257"/>
      <c r="C235" s="258"/>
      <c r="D235" s="255"/>
      <c r="E235" s="196"/>
      <c r="F235" s="196"/>
      <c r="G235" s="196"/>
      <c r="H235" s="196"/>
      <c r="I235" s="196"/>
      <c r="J235" s="196"/>
      <c r="K235" s="196"/>
      <c r="L235" s="196"/>
      <c r="M235" s="196"/>
      <c r="N235" s="196"/>
      <c r="O235" s="196"/>
      <c r="P235" s="196"/>
      <c r="Q235" s="196"/>
    </row>
    <row r="236" spans="1:17" s="259" customFormat="1" hidden="1" outlineLevel="1" collapsed="1">
      <c r="A236" s="256"/>
      <c r="B236" s="257" t="s">
        <v>969</v>
      </c>
      <c r="C236" s="258"/>
      <c r="D236" s="255"/>
      <c r="E236" s="196"/>
      <c r="F236" s="196"/>
      <c r="G236" s="196"/>
      <c r="H236" s="196"/>
      <c r="I236" s="196"/>
      <c r="J236" s="196"/>
      <c r="K236" s="196"/>
      <c r="L236" s="196"/>
      <c r="M236" s="196"/>
      <c r="N236" s="196"/>
      <c r="O236" s="196"/>
      <c r="P236" s="196"/>
      <c r="Q236" s="196"/>
    </row>
    <row r="237" spans="1:17" s="259" customFormat="1" hidden="1" outlineLevel="2">
      <c r="A237" s="256"/>
      <c r="B237" s="257"/>
      <c r="C237" s="258"/>
      <c r="D237" s="255"/>
      <c r="E237" s="196"/>
      <c r="F237" s="196"/>
      <c r="G237" s="196"/>
      <c r="H237" s="196"/>
      <c r="I237" s="196"/>
      <c r="J237" s="196"/>
      <c r="K237" s="196"/>
      <c r="L237" s="196"/>
      <c r="M237" s="196"/>
      <c r="N237" s="196"/>
      <c r="O237" s="196"/>
      <c r="P237" s="196"/>
      <c r="Q237" s="196"/>
    </row>
    <row r="238" spans="1:17" s="259" customFormat="1" hidden="1" outlineLevel="2">
      <c r="A238" s="256"/>
      <c r="B238" s="257"/>
      <c r="C238" s="258"/>
      <c r="D238" s="255"/>
      <c r="E238" s="196" t="s">
        <v>1502</v>
      </c>
      <c r="F238" s="196"/>
      <c r="G238" s="196" t="s">
        <v>255</v>
      </c>
      <c r="H238" s="196"/>
      <c r="I238" s="196"/>
      <c r="J238" s="196">
        <f t="shared" ref="J238:Q238" si="99" xml:space="preserve"> J207 * J234</f>
        <v>0</v>
      </c>
      <c r="K238" s="196">
        <f t="shared" si="99"/>
        <v>0</v>
      </c>
      <c r="L238" s="196">
        <f t="shared" si="99"/>
        <v>0</v>
      </c>
      <c r="M238" s="196">
        <f t="shared" si="99"/>
        <v>3623.2685480097275</v>
      </c>
      <c r="N238" s="196">
        <f t="shared" si="99"/>
        <v>3673.0599274751326</v>
      </c>
      <c r="O238" s="196">
        <f t="shared" si="99"/>
        <v>0</v>
      </c>
      <c r="P238" s="196">
        <f t="shared" si="99"/>
        <v>0</v>
      </c>
      <c r="Q238" s="196">
        <f t="shared" si="99"/>
        <v>0</v>
      </c>
    </row>
    <row r="239" spans="1:17" s="259" customFormat="1" hidden="1" outlineLevel="2">
      <c r="A239" s="256"/>
      <c r="B239" s="257"/>
      <c r="C239" s="258"/>
      <c r="D239" s="255"/>
      <c r="E239" s="196" t="s">
        <v>335</v>
      </c>
      <c r="F239" s="196"/>
      <c r="G239" s="196" t="s">
        <v>255</v>
      </c>
      <c r="H239" s="196"/>
      <c r="I239" s="196"/>
      <c r="J239" s="196">
        <f t="shared" ref="J239:Q239" si="100" xml:space="preserve"> J208 * J234</f>
        <v>0</v>
      </c>
      <c r="K239" s="196">
        <f t="shared" si="100"/>
        <v>0</v>
      </c>
      <c r="L239" s="196">
        <f t="shared" si="100"/>
        <v>0</v>
      </c>
      <c r="M239" s="196">
        <f t="shared" si="100"/>
        <v>196.66832152614316</v>
      </c>
      <c r="N239" s="196">
        <f t="shared" si="100"/>
        <v>194.7238706053694</v>
      </c>
      <c r="O239" s="196">
        <f t="shared" si="100"/>
        <v>0</v>
      </c>
      <c r="P239" s="196">
        <f t="shared" si="100"/>
        <v>0</v>
      </c>
      <c r="Q239" s="196">
        <f t="shared" si="100"/>
        <v>0</v>
      </c>
    </row>
    <row r="240" spans="1:17" s="259" customFormat="1" hidden="1" outlineLevel="2">
      <c r="A240" s="256"/>
      <c r="B240" s="257"/>
      <c r="C240" s="258"/>
      <c r="D240" s="255"/>
      <c r="E240" s="196" t="s">
        <v>1503</v>
      </c>
      <c r="F240" s="196"/>
      <c r="G240" s="196" t="s">
        <v>255</v>
      </c>
      <c r="H240" s="196"/>
      <c r="I240" s="196"/>
      <c r="J240" s="196">
        <f t="shared" ref="J240:Q240" si="101" xml:space="preserve"> IF( J$10 = 1, J206 * J234, J209 * J234)</f>
        <v>0</v>
      </c>
      <c r="K240" s="196">
        <f t="shared" si="101"/>
        <v>0</v>
      </c>
      <c r="L240" s="196">
        <f t="shared" si="101"/>
        <v>3571.4424137032511</v>
      </c>
      <c r="M240" s="196">
        <f t="shared" si="101"/>
        <v>3426.6002264835843</v>
      </c>
      <c r="N240" s="196">
        <f t="shared" si="101"/>
        <v>3478.3360568697635</v>
      </c>
      <c r="O240" s="196">
        <f t="shared" si="101"/>
        <v>0</v>
      </c>
      <c r="P240" s="196">
        <f t="shared" si="101"/>
        <v>0</v>
      </c>
      <c r="Q240" s="196">
        <f t="shared" si="101"/>
        <v>0</v>
      </c>
    </row>
    <row r="241" spans="1:17" s="259" customFormat="1" hidden="1" outlineLevel="2">
      <c r="A241" s="256"/>
      <c r="B241" s="257"/>
      <c r="C241" s="258"/>
      <c r="D241" s="255"/>
      <c r="E241" s="196"/>
      <c r="F241" s="196"/>
      <c r="G241" s="196"/>
      <c r="H241" s="196"/>
      <c r="I241" s="196"/>
      <c r="J241" s="196"/>
      <c r="K241" s="196"/>
      <c r="L241" s="196"/>
      <c r="M241" s="196"/>
      <c r="N241" s="196"/>
      <c r="O241" s="196"/>
      <c r="P241" s="196"/>
      <c r="Q241" s="196"/>
    </row>
    <row r="242" spans="1:17" s="259" customFormat="1" hidden="1" outlineLevel="2">
      <c r="A242" s="256"/>
      <c r="B242" s="257"/>
      <c r="C242" s="258"/>
      <c r="D242" s="255"/>
      <c r="E242" s="196" t="s">
        <v>1504</v>
      </c>
      <c r="F242" s="196"/>
      <c r="G242" s="196" t="s">
        <v>255</v>
      </c>
      <c r="H242" s="196"/>
      <c r="I242" s="196"/>
      <c r="J242" s="196">
        <f t="shared" ref="J242:Q242" si="102" xml:space="preserve"> J213 * J234</f>
        <v>0</v>
      </c>
      <c r="K242" s="196">
        <f t="shared" si="102"/>
        <v>0</v>
      </c>
      <c r="L242" s="196">
        <f t="shared" si="102"/>
        <v>0</v>
      </c>
      <c r="M242" s="196">
        <f t="shared" si="102"/>
        <v>3607.6172447812773</v>
      </c>
      <c r="N242" s="196">
        <f t="shared" si="102"/>
        <v>3661.5988622347368</v>
      </c>
      <c r="O242" s="196">
        <f t="shared" si="102"/>
        <v>0</v>
      </c>
      <c r="P242" s="196">
        <f t="shared" si="102"/>
        <v>0</v>
      </c>
      <c r="Q242" s="196">
        <f t="shared" si="102"/>
        <v>0</v>
      </c>
    </row>
    <row r="243" spans="1:17" s="259" customFormat="1" hidden="1" outlineLevel="2">
      <c r="A243" s="256"/>
      <c r="B243" s="257"/>
      <c r="C243" s="258"/>
      <c r="D243" s="255"/>
      <c r="E243" s="196" t="s">
        <v>347</v>
      </c>
      <c r="F243" s="196"/>
      <c r="G243" s="196" t="s">
        <v>255</v>
      </c>
      <c r="H243" s="196"/>
      <c r="I243" s="196"/>
      <c r="J243" s="196">
        <f t="shared" ref="J243:Q243" si="103" xml:space="preserve"> J214 * J234</f>
        <v>0</v>
      </c>
      <c r="K243" s="196">
        <f t="shared" si="103"/>
        <v>0</v>
      </c>
      <c r="L243" s="196">
        <f t="shared" si="103"/>
        <v>0</v>
      </c>
      <c r="M243" s="196">
        <f t="shared" si="103"/>
        <v>159.74260798170786</v>
      </c>
      <c r="N243" s="196">
        <f t="shared" si="103"/>
        <v>157.5002842228611</v>
      </c>
      <c r="O243" s="196">
        <f t="shared" si="103"/>
        <v>0</v>
      </c>
      <c r="P243" s="196">
        <f t="shared" si="103"/>
        <v>0</v>
      </c>
      <c r="Q243" s="196">
        <f t="shared" si="103"/>
        <v>0</v>
      </c>
    </row>
    <row r="244" spans="1:17" s="259" customFormat="1" hidden="1" outlineLevel="2">
      <c r="A244" s="256"/>
      <c r="B244" s="257"/>
      <c r="C244" s="258"/>
      <c r="D244" s="255"/>
      <c r="E244" s="196" t="s">
        <v>349</v>
      </c>
      <c r="F244" s="196"/>
      <c r="G244" s="196" t="s">
        <v>255</v>
      </c>
      <c r="H244" s="196"/>
      <c r="I244" s="196"/>
      <c r="J244" s="196">
        <f t="shared" ref="J244:Q244" si="104" xml:space="preserve"> J215 * J234</f>
        <v>0</v>
      </c>
      <c r="K244" s="196">
        <f t="shared" si="104"/>
        <v>0</v>
      </c>
      <c r="L244" s="196">
        <f t="shared" si="104"/>
        <v>0</v>
      </c>
      <c r="M244" s="196">
        <f t="shared" si="104"/>
        <v>0</v>
      </c>
      <c r="N244" s="196">
        <f t="shared" si="104"/>
        <v>0</v>
      </c>
      <c r="O244" s="196">
        <f t="shared" si="104"/>
        <v>0</v>
      </c>
      <c r="P244" s="196">
        <f t="shared" si="104"/>
        <v>0</v>
      </c>
      <c r="Q244" s="196">
        <f t="shared" si="104"/>
        <v>0</v>
      </c>
    </row>
    <row r="245" spans="1:17" s="259" customFormat="1" hidden="1" outlineLevel="2">
      <c r="A245" s="256"/>
      <c r="B245" s="257"/>
      <c r="C245" s="258"/>
      <c r="D245" s="255"/>
      <c r="E245" s="196" t="s">
        <v>1505</v>
      </c>
      <c r="F245" s="196"/>
      <c r="G245" s="196" t="s">
        <v>255</v>
      </c>
      <c r="H245" s="196"/>
      <c r="I245" s="196"/>
      <c r="J245" s="196">
        <f t="shared" ref="J245:Q245" si="105" xml:space="preserve"> IF( J$10 = 1, J212 * J234, J216 * J234)</f>
        <v>0</v>
      </c>
      <c r="K245" s="196">
        <f t="shared" si="105"/>
        <v>0</v>
      </c>
      <c r="L245" s="196">
        <f t="shared" si="105"/>
        <v>3571.4424137032511</v>
      </c>
      <c r="M245" s="196">
        <f t="shared" si="105"/>
        <v>3447.8746367995695</v>
      </c>
      <c r="N245" s="196">
        <f t="shared" si="105"/>
        <v>3504.0985780118758</v>
      </c>
      <c r="O245" s="196">
        <f t="shared" si="105"/>
        <v>0</v>
      </c>
      <c r="P245" s="196">
        <f t="shared" si="105"/>
        <v>0</v>
      </c>
      <c r="Q245" s="196">
        <f t="shared" si="105"/>
        <v>0</v>
      </c>
    </row>
    <row r="246" spans="1:17" s="259" customFormat="1" hidden="1" outlineLevel="2">
      <c r="A246" s="256"/>
      <c r="B246" s="257"/>
      <c r="C246" s="258"/>
      <c r="D246" s="255"/>
      <c r="E246" s="196"/>
      <c r="F246" s="196"/>
      <c r="G246" s="196"/>
      <c r="H246" s="196"/>
      <c r="I246" s="196"/>
      <c r="J246" s="196"/>
      <c r="K246" s="196"/>
      <c r="L246" s="196"/>
      <c r="M246" s="196"/>
      <c r="N246" s="196"/>
      <c r="O246" s="196"/>
      <c r="P246" s="196"/>
      <c r="Q246" s="196"/>
    </row>
    <row r="247" spans="1:17" s="259" customFormat="1" hidden="1" outlineLevel="2">
      <c r="A247" s="256"/>
      <c r="B247" s="257"/>
      <c r="C247" s="258"/>
      <c r="D247" s="255"/>
      <c r="E247" s="196" t="s">
        <v>1506</v>
      </c>
      <c r="F247" s="196"/>
      <c r="G247" s="196" t="s">
        <v>255</v>
      </c>
      <c r="H247" s="196"/>
      <c r="I247" s="196"/>
      <c r="J247" s="196">
        <f t="shared" ref="J247:Q247" si="106" xml:space="preserve"> J220 * J234</f>
        <v>0</v>
      </c>
      <c r="K247" s="196">
        <f t="shared" si="106"/>
        <v>0</v>
      </c>
      <c r="L247" s="196">
        <f t="shared" si="106"/>
        <v>0</v>
      </c>
      <c r="M247" s="196">
        <f t="shared" si="106"/>
        <v>0</v>
      </c>
      <c r="N247" s="196">
        <f t="shared" si="106"/>
        <v>230.54684294817926</v>
      </c>
      <c r="O247" s="196">
        <f t="shared" si="106"/>
        <v>0</v>
      </c>
      <c r="P247" s="196">
        <f t="shared" si="106"/>
        <v>0</v>
      </c>
      <c r="Q247" s="196">
        <f t="shared" si="106"/>
        <v>0</v>
      </c>
    </row>
    <row r="248" spans="1:17" s="259" customFormat="1" hidden="1" outlineLevel="2">
      <c r="A248" s="256"/>
      <c r="B248" s="257"/>
      <c r="C248" s="258"/>
      <c r="D248" s="255"/>
      <c r="E248" s="196" t="s">
        <v>357</v>
      </c>
      <c r="F248" s="196"/>
      <c r="G248" s="196" t="s">
        <v>255</v>
      </c>
      <c r="H248" s="196"/>
      <c r="I248" s="196"/>
      <c r="J248" s="196">
        <f t="shared" ref="J248:Q248" si="107" xml:space="preserve"> J221 * J234</f>
        <v>0</v>
      </c>
      <c r="K248" s="196">
        <f t="shared" si="107"/>
        <v>0</v>
      </c>
      <c r="L248" s="196">
        <f t="shared" si="107"/>
        <v>0</v>
      </c>
      <c r="M248" s="196">
        <f t="shared" si="107"/>
        <v>222.00514280390652</v>
      </c>
      <c r="N248" s="196">
        <f t="shared" si="107"/>
        <v>255.75006755738369</v>
      </c>
      <c r="O248" s="196">
        <f t="shared" si="107"/>
        <v>0</v>
      </c>
      <c r="P248" s="196">
        <f t="shared" si="107"/>
        <v>0</v>
      </c>
      <c r="Q248" s="196">
        <f t="shared" si="107"/>
        <v>0</v>
      </c>
    </row>
    <row r="249" spans="1:17" s="259" customFormat="1" hidden="1" outlineLevel="2">
      <c r="A249" s="256"/>
      <c r="B249" s="257"/>
      <c r="C249" s="258"/>
      <c r="D249" s="255"/>
      <c r="E249" s="196" t="s">
        <v>359</v>
      </c>
      <c r="F249" s="196"/>
      <c r="G249" s="196" t="s">
        <v>255</v>
      </c>
      <c r="H249" s="196"/>
      <c r="I249" s="196"/>
      <c r="J249" s="196">
        <f t="shared" ref="J249:Q249" si="108" xml:space="preserve"> J222 * J234</f>
        <v>0</v>
      </c>
      <c r="K249" s="196">
        <f t="shared" si="108"/>
        <v>0</v>
      </c>
      <c r="L249" s="196">
        <f t="shared" si="108"/>
        <v>0</v>
      </c>
      <c r="M249" s="196">
        <f t="shared" si="108"/>
        <v>4.9151112896120948</v>
      </c>
      <c r="N249" s="196">
        <f t="shared" si="108"/>
        <v>15.41718510959997</v>
      </c>
      <c r="O249" s="196">
        <f t="shared" si="108"/>
        <v>0</v>
      </c>
      <c r="P249" s="196">
        <f t="shared" si="108"/>
        <v>0</v>
      </c>
      <c r="Q249" s="196">
        <f t="shared" si="108"/>
        <v>0</v>
      </c>
    </row>
    <row r="250" spans="1:17" s="259" customFormat="1" hidden="1" outlineLevel="2">
      <c r="A250" s="256"/>
      <c r="B250" s="257"/>
      <c r="C250" s="258"/>
      <c r="D250" s="255"/>
      <c r="E250" s="196" t="s">
        <v>1507</v>
      </c>
      <c r="F250" s="196"/>
      <c r="G250" s="196" t="s">
        <v>255</v>
      </c>
      <c r="H250" s="196"/>
      <c r="I250" s="196"/>
      <c r="J250" s="196">
        <f t="shared" ref="J250:Q250" si="109" xml:space="preserve"> IF(J$10 = 1, J219 * J234, J223 * J234)</f>
        <v>0</v>
      </c>
      <c r="K250" s="196">
        <f t="shared" si="109"/>
        <v>0</v>
      </c>
      <c r="L250" s="196">
        <f t="shared" si="109"/>
        <v>0</v>
      </c>
      <c r="M250" s="196">
        <f t="shared" si="109"/>
        <v>217.09003151429442</v>
      </c>
      <c r="N250" s="196">
        <f t="shared" si="109"/>
        <v>470.87972539596291</v>
      </c>
      <c r="O250" s="196">
        <f t="shared" si="109"/>
        <v>0</v>
      </c>
      <c r="P250" s="196">
        <f t="shared" si="109"/>
        <v>0</v>
      </c>
      <c r="Q250" s="196">
        <f t="shared" si="109"/>
        <v>0</v>
      </c>
    </row>
    <row r="251" spans="1:17" s="259" customFormat="1" hidden="1" outlineLevel="2">
      <c r="A251" s="256"/>
      <c r="B251" s="257"/>
      <c r="C251" s="258"/>
      <c r="D251" s="255"/>
      <c r="E251" s="196"/>
      <c r="F251" s="196"/>
      <c r="G251" s="196"/>
      <c r="H251" s="196"/>
      <c r="I251" s="196"/>
      <c r="J251" s="196"/>
      <c r="K251" s="196"/>
      <c r="L251" s="196"/>
      <c r="M251" s="196"/>
      <c r="N251" s="196"/>
      <c r="O251" s="196"/>
      <c r="P251" s="196"/>
      <c r="Q251" s="196"/>
    </row>
    <row r="252" spans="1:17" s="259" customFormat="1" hidden="1" outlineLevel="2">
      <c r="A252" s="256"/>
      <c r="B252" s="257"/>
      <c r="C252" s="258"/>
      <c r="D252" s="255"/>
      <c r="E252" s="196" t="s">
        <v>1508</v>
      </c>
      <c r="F252" s="196"/>
      <c r="G252" s="196" t="s">
        <v>255</v>
      </c>
      <c r="H252" s="196"/>
      <c r="I252" s="196"/>
      <c r="J252" s="196">
        <f t="shared" ref="J252:Q252" si="110" xml:space="preserve"> J210 * J233</f>
        <v>0</v>
      </c>
      <c r="K252" s="196">
        <f t="shared" si="110"/>
        <v>0</v>
      </c>
      <c r="L252" s="196">
        <f t="shared" si="110"/>
        <v>0</v>
      </c>
      <c r="M252" s="196">
        <f t="shared" si="110"/>
        <v>3505.9226627332473</v>
      </c>
      <c r="N252" s="196">
        <f t="shared" si="110"/>
        <v>3471.8544024140779</v>
      </c>
      <c r="O252" s="196">
        <f t="shared" si="110"/>
        <v>0</v>
      </c>
      <c r="P252" s="196">
        <f t="shared" si="110"/>
        <v>0</v>
      </c>
      <c r="Q252" s="196">
        <f t="shared" si="110"/>
        <v>0</v>
      </c>
    </row>
    <row r="253" spans="1:17" s="259" customFormat="1" hidden="1" outlineLevel="2">
      <c r="A253" s="256"/>
      <c r="B253" s="257"/>
      <c r="C253" s="258"/>
      <c r="D253" s="255"/>
      <c r="E253" s="196" t="s">
        <v>1509</v>
      </c>
      <c r="F253" s="196"/>
      <c r="G253" s="196" t="s">
        <v>255</v>
      </c>
      <c r="H253" s="196"/>
      <c r="I253" s="196"/>
      <c r="J253" s="196">
        <f t="shared" ref="J253:Q253" si="111" xml:space="preserve"> J217 * J233</f>
        <v>0</v>
      </c>
      <c r="K253" s="196">
        <f t="shared" si="111"/>
        <v>0</v>
      </c>
      <c r="L253" s="196">
        <f t="shared" si="111"/>
        <v>0</v>
      </c>
      <c r="M253" s="196">
        <f t="shared" si="111"/>
        <v>3508.7190521702382</v>
      </c>
      <c r="N253" s="196">
        <f t="shared" si="111"/>
        <v>3478.7974625861061</v>
      </c>
      <c r="O253" s="196">
        <f t="shared" si="111"/>
        <v>0</v>
      </c>
      <c r="P253" s="196">
        <f t="shared" si="111"/>
        <v>0</v>
      </c>
      <c r="Q253" s="196">
        <f t="shared" si="111"/>
        <v>0</v>
      </c>
    </row>
    <row r="254" spans="1:17" s="259" customFormat="1" hidden="1" outlineLevel="2">
      <c r="A254" s="256"/>
      <c r="B254" s="257"/>
      <c r="C254" s="258"/>
      <c r="D254" s="255"/>
      <c r="E254" s="196" t="s">
        <v>1510</v>
      </c>
      <c r="F254" s="196"/>
      <c r="G254" s="196" t="s">
        <v>255</v>
      </c>
      <c r="H254" s="196"/>
      <c r="I254" s="196"/>
      <c r="J254" s="196">
        <f t="shared" ref="J254:Q254" si="112" xml:space="preserve"> J224 * J233</f>
        <v>0</v>
      </c>
      <c r="K254" s="196">
        <f t="shared" si="112"/>
        <v>0</v>
      </c>
      <c r="L254" s="196">
        <f t="shared" si="112"/>
        <v>0</v>
      </c>
      <c r="M254" s="196">
        <f t="shared" si="112"/>
        <v>107.95957849501129</v>
      </c>
      <c r="N254" s="196">
        <f t="shared" si="112"/>
        <v>340.52804859454176</v>
      </c>
      <c r="O254" s="196">
        <f t="shared" si="112"/>
        <v>0</v>
      </c>
      <c r="P254" s="196">
        <f t="shared" si="112"/>
        <v>0</v>
      </c>
      <c r="Q254" s="196">
        <f t="shared" si="112"/>
        <v>0</v>
      </c>
    </row>
    <row r="255" spans="1:17" s="192" customFormat="1" hidden="1" outlineLevel="2">
      <c r="A255" s="188"/>
      <c r="B255" s="304"/>
      <c r="C255" s="190"/>
      <c r="D255" s="191"/>
      <c r="E255" s="243" t="s">
        <v>1511</v>
      </c>
      <c r="F255" s="243"/>
      <c r="G255" s="243" t="s">
        <v>255</v>
      </c>
      <c r="H255" s="243"/>
      <c r="I255" s="243"/>
      <c r="J255" s="243">
        <f t="shared" ref="J255:Q255" si="113" xml:space="preserve"> SUM(J252:J254)</f>
        <v>0</v>
      </c>
      <c r="K255" s="243">
        <f t="shared" si="113"/>
        <v>0</v>
      </c>
      <c r="L255" s="243">
        <f t="shared" si="113"/>
        <v>0</v>
      </c>
      <c r="M255" s="243">
        <f t="shared" si="113"/>
        <v>7122.6012933984975</v>
      </c>
      <c r="N255" s="243">
        <f t="shared" si="113"/>
        <v>7291.1799135947249</v>
      </c>
      <c r="O255" s="243">
        <f t="shared" si="113"/>
        <v>0</v>
      </c>
      <c r="P255" s="243">
        <f t="shared" si="113"/>
        <v>0</v>
      </c>
      <c r="Q255" s="243">
        <f t="shared" si="113"/>
        <v>0</v>
      </c>
    </row>
    <row r="256" spans="1:17" s="259" customFormat="1" hidden="1" outlineLevel="1">
      <c r="A256" s="256"/>
      <c r="B256" s="257"/>
      <c r="C256" s="258"/>
      <c r="D256" s="255"/>
      <c r="E256" s="196"/>
      <c r="F256" s="196"/>
      <c r="G256" s="196"/>
      <c r="H256" s="196"/>
      <c r="I256" s="196"/>
      <c r="J256" s="196"/>
      <c r="K256" s="196"/>
      <c r="L256" s="196"/>
      <c r="M256" s="196"/>
      <c r="N256" s="196"/>
      <c r="O256" s="196"/>
      <c r="P256" s="196"/>
      <c r="Q256" s="196"/>
    </row>
    <row r="257" spans="1:17" s="259" customFormat="1" hidden="1" outlineLevel="1" collapsed="1">
      <c r="A257" s="256"/>
      <c r="B257" s="257" t="s">
        <v>994</v>
      </c>
      <c r="C257" s="258"/>
      <c r="D257" s="255"/>
      <c r="E257" s="196"/>
      <c r="F257" s="196"/>
      <c r="G257" s="196"/>
      <c r="H257" s="196"/>
      <c r="I257" s="196"/>
      <c r="J257" s="196"/>
      <c r="K257" s="196"/>
      <c r="L257" s="196"/>
      <c r="M257" s="196"/>
      <c r="N257" s="196"/>
      <c r="O257" s="196"/>
      <c r="P257" s="196"/>
      <c r="Q257" s="196"/>
    </row>
    <row r="258" spans="1:17" s="259" customFormat="1" hidden="1" outlineLevel="2">
      <c r="A258" s="256"/>
      <c r="B258" s="257"/>
      <c r="C258" s="258"/>
      <c r="D258" s="255"/>
      <c r="E258" s="266"/>
      <c r="F258" s="266"/>
      <c r="G258" s="266"/>
      <c r="H258" s="267"/>
      <c r="I258" s="266"/>
      <c r="J258" s="267"/>
      <c r="K258" s="267"/>
      <c r="L258" s="267"/>
      <c r="M258" s="267"/>
      <c r="N258" s="267"/>
      <c r="O258" s="267"/>
      <c r="P258" s="267"/>
      <c r="Q258" s="267"/>
    </row>
    <row r="259" spans="1:17" s="200" customFormat="1" hidden="1" outlineLevel="2">
      <c r="A259" s="314"/>
      <c r="B259" s="315"/>
      <c r="C259" s="316"/>
      <c r="D259" s="317"/>
      <c r="E259" s="318" t="str">
        <f t="shared" ref="E259:Q259" si="114" xml:space="preserve"> E240</f>
        <v>Closing RCV (RPI inflated RCV) - WWN - nominal</v>
      </c>
      <c r="F259" s="318">
        <f t="shared" si="114"/>
        <v>0</v>
      </c>
      <c r="G259" s="318" t="str">
        <f t="shared" si="114"/>
        <v>£m</v>
      </c>
      <c r="H259" s="318">
        <f t="shared" si="114"/>
        <v>0</v>
      </c>
      <c r="I259" s="318">
        <f t="shared" si="114"/>
        <v>0</v>
      </c>
      <c r="J259" s="318">
        <f t="shared" si="114"/>
        <v>0</v>
      </c>
      <c r="K259" s="318">
        <f t="shared" si="114"/>
        <v>0</v>
      </c>
      <c r="L259" s="318">
        <f t="shared" si="114"/>
        <v>3571.4424137032511</v>
      </c>
      <c r="M259" s="318">
        <f t="shared" si="114"/>
        <v>3426.6002264835843</v>
      </c>
      <c r="N259" s="318">
        <f t="shared" si="114"/>
        <v>3478.3360568697635</v>
      </c>
      <c r="O259" s="318">
        <f t="shared" si="114"/>
        <v>0</v>
      </c>
      <c r="P259" s="318">
        <f t="shared" si="114"/>
        <v>0</v>
      </c>
      <c r="Q259" s="318">
        <f t="shared" si="114"/>
        <v>0</v>
      </c>
    </row>
    <row r="260" spans="1:17" s="200" customFormat="1" hidden="1" outlineLevel="2">
      <c r="A260" s="314"/>
      <c r="B260" s="315"/>
      <c r="C260" s="316"/>
      <c r="D260" s="317" t="s">
        <v>719</v>
      </c>
      <c r="E260" s="318" t="str">
        <f t="shared" ref="E260:Q260" si="115" xml:space="preserve"> E245</f>
        <v>Closing RCV (CPIH inflated RCV) - WWN - nominal</v>
      </c>
      <c r="F260" s="318">
        <f t="shared" si="115"/>
        <v>0</v>
      </c>
      <c r="G260" s="318" t="str">
        <f t="shared" si="115"/>
        <v>£m</v>
      </c>
      <c r="H260" s="318">
        <f t="shared" si="115"/>
        <v>0</v>
      </c>
      <c r="I260" s="318">
        <f t="shared" si="115"/>
        <v>0</v>
      </c>
      <c r="J260" s="318">
        <f t="shared" si="115"/>
        <v>0</v>
      </c>
      <c r="K260" s="318">
        <f t="shared" si="115"/>
        <v>0</v>
      </c>
      <c r="L260" s="318">
        <f t="shared" si="115"/>
        <v>3571.4424137032511</v>
      </c>
      <c r="M260" s="318">
        <f t="shared" si="115"/>
        <v>3447.8746367995695</v>
      </c>
      <c r="N260" s="318">
        <f t="shared" si="115"/>
        <v>3504.0985780118758</v>
      </c>
      <c r="O260" s="318">
        <f t="shared" si="115"/>
        <v>0</v>
      </c>
      <c r="P260" s="318">
        <f t="shared" si="115"/>
        <v>0</v>
      </c>
      <c r="Q260" s="318">
        <f t="shared" si="115"/>
        <v>0</v>
      </c>
    </row>
    <row r="261" spans="1:17" s="200" customFormat="1" hidden="1" outlineLevel="2">
      <c r="A261" s="314"/>
      <c r="B261" s="315"/>
      <c r="C261" s="316"/>
      <c r="D261" s="317" t="s">
        <v>719</v>
      </c>
      <c r="E261" s="318" t="str">
        <f t="shared" ref="E261:Q261" si="116" xml:space="preserve"> E250</f>
        <v>Closing RCV (Post 2020 investment RCV) - WWN - nominal</v>
      </c>
      <c r="F261" s="318">
        <f t="shared" si="116"/>
        <v>0</v>
      </c>
      <c r="G261" s="318" t="str">
        <f t="shared" si="116"/>
        <v>£m</v>
      </c>
      <c r="H261" s="318">
        <f t="shared" si="116"/>
        <v>0</v>
      </c>
      <c r="I261" s="318">
        <f t="shared" si="116"/>
        <v>0</v>
      </c>
      <c r="J261" s="318">
        <f t="shared" si="116"/>
        <v>0</v>
      </c>
      <c r="K261" s="318">
        <f t="shared" si="116"/>
        <v>0</v>
      </c>
      <c r="L261" s="318">
        <f t="shared" si="116"/>
        <v>0</v>
      </c>
      <c r="M261" s="318">
        <f t="shared" si="116"/>
        <v>217.09003151429442</v>
      </c>
      <c r="N261" s="318">
        <f t="shared" si="116"/>
        <v>470.87972539596291</v>
      </c>
      <c r="O261" s="318">
        <f t="shared" si="116"/>
        <v>0</v>
      </c>
      <c r="P261" s="318">
        <f t="shared" si="116"/>
        <v>0</v>
      </c>
      <c r="Q261" s="318">
        <f t="shared" si="116"/>
        <v>0</v>
      </c>
    </row>
    <row r="262" spans="1:17" s="192" customFormat="1" hidden="1" outlineLevel="2">
      <c r="A262" s="188"/>
      <c r="B262" s="304"/>
      <c r="C262" s="190"/>
      <c r="D262" s="191"/>
      <c r="E262" s="243" t="s">
        <v>1116</v>
      </c>
      <c r="F262" s="243"/>
      <c r="G262" s="243" t="s">
        <v>255</v>
      </c>
      <c r="H262" s="243"/>
      <c r="I262" s="243"/>
      <c r="J262" s="319">
        <f t="shared" ref="J262:Q262" si="117" xml:space="preserve"> SUM(J259:J261)</f>
        <v>0</v>
      </c>
      <c r="K262" s="319">
        <f t="shared" si="117"/>
        <v>0</v>
      </c>
      <c r="L262" s="319">
        <f t="shared" si="117"/>
        <v>7142.8848274065022</v>
      </c>
      <c r="M262" s="319">
        <f t="shared" si="117"/>
        <v>7091.5648947974487</v>
      </c>
      <c r="N262" s="319">
        <f t="shared" si="117"/>
        <v>7453.3143602776026</v>
      </c>
      <c r="O262" s="319">
        <f t="shared" si="117"/>
        <v>0</v>
      </c>
      <c r="P262" s="319">
        <f t="shared" si="117"/>
        <v>0</v>
      </c>
      <c r="Q262" s="319">
        <f t="shared" si="117"/>
        <v>0</v>
      </c>
    </row>
    <row r="263" spans="1:17" s="259" customFormat="1" hidden="1" outlineLevel="2">
      <c r="A263" s="256"/>
      <c r="B263" s="257"/>
      <c r="C263" s="258"/>
      <c r="D263" s="255"/>
      <c r="E263" s="196"/>
      <c r="F263" s="196"/>
      <c r="G263" s="196"/>
      <c r="H263" s="196"/>
      <c r="I263" s="196"/>
      <c r="J263" s="196"/>
      <c r="K263" s="196"/>
      <c r="L263" s="196"/>
      <c r="M263" s="196"/>
      <c r="N263" s="196"/>
      <c r="O263" s="196"/>
      <c r="P263" s="196"/>
      <c r="Q263" s="196"/>
    </row>
    <row r="264" spans="1:17" s="200" customFormat="1" hidden="1" outlineLevel="2">
      <c r="A264" s="314"/>
      <c r="B264" s="315"/>
      <c r="C264" s="316"/>
      <c r="D264" s="317"/>
      <c r="E264" s="318" t="s">
        <v>1117</v>
      </c>
      <c r="F264" s="318"/>
      <c r="G264" s="318" t="s">
        <v>255</v>
      </c>
      <c r="H264" s="318"/>
      <c r="I264" s="318"/>
      <c r="J264" s="318">
        <f t="shared" ref="J264:J266" si="118" xml:space="preserve"> I259 * J$21</f>
        <v>0</v>
      </c>
      <c r="K264" s="318">
        <f t="shared" ref="K264:K266" si="119" xml:space="preserve"> J259 * K$21</f>
        <v>0</v>
      </c>
      <c r="L264" s="318">
        <f t="shared" ref="L264:L266" si="120" xml:space="preserve"> K259 * L$21</f>
        <v>0</v>
      </c>
      <c r="M264" s="318">
        <f xml:space="preserve"> L259 * M$21</f>
        <v>3607.6172447812773</v>
      </c>
      <c r="N264" s="318">
        <f xml:space="preserve"> M259 * N$21</f>
        <v>3639.0057099848459</v>
      </c>
      <c r="O264" s="318">
        <f t="shared" ref="O264:O266" si="121" xml:space="preserve"> N259 * O$21</f>
        <v>0</v>
      </c>
      <c r="P264" s="318">
        <f t="shared" ref="P264:P266" si="122" xml:space="preserve"> O259 * P$21</f>
        <v>0</v>
      </c>
      <c r="Q264" s="318">
        <f t="shared" ref="Q264:Q266" si="123" xml:space="preserve"> P259 * Q$21</f>
        <v>0</v>
      </c>
    </row>
    <row r="265" spans="1:17" s="200" customFormat="1" hidden="1" outlineLevel="2">
      <c r="A265" s="314"/>
      <c r="B265" s="315"/>
      <c r="C265" s="316"/>
      <c r="D265" s="317" t="s">
        <v>719</v>
      </c>
      <c r="E265" s="318" t="s">
        <v>1118</v>
      </c>
      <c r="F265" s="318"/>
      <c r="G265" s="318" t="s">
        <v>255</v>
      </c>
      <c r="H265" s="318"/>
      <c r="I265" s="318"/>
      <c r="J265" s="318">
        <f t="shared" si="118"/>
        <v>0</v>
      </c>
      <c r="K265" s="318">
        <f t="shared" si="119"/>
        <v>0</v>
      </c>
      <c r="L265" s="318">
        <f t="shared" si="120"/>
        <v>0</v>
      </c>
      <c r="M265" s="318">
        <f t="shared" ref="M265:M266" si="124" xml:space="preserve"> L260 * M$21</f>
        <v>3607.6172447812773</v>
      </c>
      <c r="N265" s="318">
        <f t="shared" ref="N265:N266" si="125" xml:space="preserve"> M260 * N$21</f>
        <v>3661.5988622347299</v>
      </c>
      <c r="O265" s="318">
        <f t="shared" si="121"/>
        <v>0</v>
      </c>
      <c r="P265" s="318">
        <f t="shared" si="122"/>
        <v>0</v>
      </c>
      <c r="Q265" s="318">
        <f t="shared" si="123"/>
        <v>0</v>
      </c>
    </row>
    <row r="266" spans="1:17" s="200" customFormat="1" hidden="1" outlineLevel="2">
      <c r="A266" s="314"/>
      <c r="B266" s="315"/>
      <c r="C266" s="316"/>
      <c r="D266" s="317" t="s">
        <v>719</v>
      </c>
      <c r="E266" s="318" t="s">
        <v>1119</v>
      </c>
      <c r="F266" s="318"/>
      <c r="G266" s="318" t="s">
        <v>255</v>
      </c>
      <c r="H266" s="318"/>
      <c r="I266" s="318"/>
      <c r="J266" s="318">
        <f t="shared" si="118"/>
        <v>0</v>
      </c>
      <c r="K266" s="318">
        <f t="shared" si="119"/>
        <v>0</v>
      </c>
      <c r="L266" s="318">
        <f t="shared" si="120"/>
        <v>0</v>
      </c>
      <c r="M266" s="318">
        <f t="shared" si="124"/>
        <v>0</v>
      </c>
      <c r="N266" s="318">
        <f t="shared" si="125"/>
        <v>230.5468429481796</v>
      </c>
      <c r="O266" s="318">
        <f t="shared" si="121"/>
        <v>0</v>
      </c>
      <c r="P266" s="318">
        <f t="shared" si="122"/>
        <v>0</v>
      </c>
      <c r="Q266" s="318">
        <f t="shared" si="123"/>
        <v>0</v>
      </c>
    </row>
    <row r="267" spans="1:17" s="192" customFormat="1" hidden="1" outlineLevel="2">
      <c r="A267" s="188"/>
      <c r="B267" s="304"/>
      <c r="C267" s="190"/>
      <c r="D267" s="191"/>
      <c r="E267" s="243" t="s">
        <v>1120</v>
      </c>
      <c r="F267" s="243"/>
      <c r="G267" s="243" t="s">
        <v>255</v>
      </c>
      <c r="H267" s="243"/>
      <c r="I267" s="243"/>
      <c r="J267" s="319">
        <f t="shared" ref="J267:Q267" si="126" xml:space="preserve"> SUM(J264:J266)</f>
        <v>0</v>
      </c>
      <c r="K267" s="319">
        <f t="shared" si="126"/>
        <v>0</v>
      </c>
      <c r="L267" s="319">
        <f t="shared" si="126"/>
        <v>0</v>
      </c>
      <c r="M267" s="319">
        <f t="shared" si="126"/>
        <v>7215.2344895625547</v>
      </c>
      <c r="N267" s="319">
        <f t="shared" si="126"/>
        <v>7531.1514151677557</v>
      </c>
      <c r="O267" s="319">
        <f t="shared" si="126"/>
        <v>0</v>
      </c>
      <c r="P267" s="319">
        <f t="shared" si="126"/>
        <v>0</v>
      </c>
      <c r="Q267" s="319">
        <f t="shared" si="126"/>
        <v>0</v>
      </c>
    </row>
    <row r="268" spans="1:17" s="259" customFormat="1" hidden="1" outlineLevel="2">
      <c r="A268" s="256"/>
      <c r="B268" s="257"/>
      <c r="C268" s="258"/>
      <c r="D268" s="255"/>
      <c r="E268" s="196"/>
      <c r="F268" s="196"/>
      <c r="G268" s="196"/>
      <c r="H268" s="196"/>
      <c r="I268" s="196"/>
      <c r="J268" s="196"/>
      <c r="K268" s="196"/>
      <c r="L268" s="196"/>
      <c r="M268" s="196"/>
      <c r="N268" s="196"/>
      <c r="O268" s="196"/>
      <c r="P268" s="196"/>
      <c r="Q268" s="196"/>
    </row>
    <row r="269" spans="1:17" s="259" customFormat="1" hidden="1" outlineLevel="2">
      <c r="A269" s="256"/>
      <c r="B269" s="257"/>
      <c r="C269" s="258"/>
      <c r="D269" s="255"/>
      <c r="E269" s="196" t="str">
        <f t="shared" ref="E269:Q269" si="127" xml:space="preserve"> E267</f>
        <v>Prior year closing RCV expressed in current year nominal terms - WWN</v>
      </c>
      <c r="F269" s="196">
        <f t="shared" si="127"/>
        <v>0</v>
      </c>
      <c r="G269" s="196" t="str">
        <f t="shared" si="127"/>
        <v>£m</v>
      </c>
      <c r="H269" s="196">
        <f t="shared" si="127"/>
        <v>0</v>
      </c>
      <c r="I269" s="196">
        <f t="shared" si="127"/>
        <v>0</v>
      </c>
      <c r="J269" s="196">
        <f t="shared" si="127"/>
        <v>0</v>
      </c>
      <c r="K269" s="196">
        <f t="shared" si="127"/>
        <v>0</v>
      </c>
      <c r="L269" s="196">
        <f t="shared" si="127"/>
        <v>0</v>
      </c>
      <c r="M269" s="196">
        <f t="shared" si="127"/>
        <v>7215.2344895625547</v>
      </c>
      <c r="N269" s="196">
        <f t="shared" si="127"/>
        <v>7531.1514151677557</v>
      </c>
      <c r="O269" s="196">
        <f t="shared" si="127"/>
        <v>0</v>
      </c>
      <c r="P269" s="196">
        <f t="shared" si="127"/>
        <v>0</v>
      </c>
      <c r="Q269" s="196">
        <f t="shared" si="127"/>
        <v>0</v>
      </c>
    </row>
    <row r="270" spans="1:17" s="259" customFormat="1" hidden="1" outlineLevel="2">
      <c r="A270" s="256"/>
      <c r="B270" s="257"/>
      <c r="C270" s="258"/>
      <c r="D270" s="255" t="s">
        <v>631</v>
      </c>
      <c r="E270" s="196" t="s">
        <v>1121</v>
      </c>
      <c r="F270" s="196"/>
      <c r="G270" s="196" t="s">
        <v>255</v>
      </c>
      <c r="H270" s="196"/>
      <c r="I270" s="196"/>
      <c r="J270" s="196">
        <f t="shared" ref="J270" si="128" xml:space="preserve"> I262</f>
        <v>0</v>
      </c>
      <c r="K270" s="196">
        <f t="shared" ref="K270" si="129" xml:space="preserve"> J262</f>
        <v>0</v>
      </c>
      <c r="L270" s="196">
        <f t="shared" ref="L270" si="130" xml:space="preserve"> K262</f>
        <v>0</v>
      </c>
      <c r="M270" s="196">
        <f t="shared" ref="M270" si="131" xml:space="preserve"> L262</f>
        <v>7142.8848274065022</v>
      </c>
      <c r="N270" s="196">
        <f t="shared" ref="N270" si="132" xml:space="preserve"> M262</f>
        <v>7091.5648947974487</v>
      </c>
      <c r="O270" s="196">
        <f t="shared" ref="O270" si="133" xml:space="preserve"> N262</f>
        <v>7453.3143602776026</v>
      </c>
      <c r="P270" s="196">
        <f t="shared" ref="P270" si="134" xml:space="preserve"> O262</f>
        <v>0</v>
      </c>
      <c r="Q270" s="196">
        <f t="shared" ref="Q270" si="135" xml:space="preserve"> P262</f>
        <v>0</v>
      </c>
    </row>
    <row r="271" spans="1:17" s="259" customFormat="1" hidden="1" outlineLevel="2">
      <c r="A271" s="256"/>
      <c r="B271" s="257"/>
      <c r="C271" s="258"/>
      <c r="D271" s="255"/>
      <c r="E271" s="266" t="str">
        <f t="shared" ref="E271:Q271" si="136" xml:space="preserve"> E$13</f>
        <v>Annual update active flag</v>
      </c>
      <c r="F271" s="266">
        <f t="shared" si="136"/>
        <v>0</v>
      </c>
      <c r="G271" s="266" t="str">
        <f t="shared" si="136"/>
        <v>Flag</v>
      </c>
      <c r="H271" s="266">
        <f t="shared" si="136"/>
        <v>0</v>
      </c>
      <c r="I271" s="266">
        <f t="shared" si="136"/>
        <v>0</v>
      </c>
      <c r="J271" s="266">
        <f t="shared" si="136"/>
        <v>0</v>
      </c>
      <c r="K271" s="266">
        <f t="shared" si="136"/>
        <v>0</v>
      </c>
      <c r="L271" s="266">
        <f t="shared" si="136"/>
        <v>1</v>
      </c>
      <c r="M271" s="266">
        <f t="shared" si="136"/>
        <v>1</v>
      </c>
      <c r="N271" s="266">
        <f t="shared" si="136"/>
        <v>1</v>
      </c>
      <c r="O271" s="266">
        <f t="shared" si="136"/>
        <v>0</v>
      </c>
      <c r="P271" s="266">
        <f t="shared" si="136"/>
        <v>0</v>
      </c>
      <c r="Q271" s="266">
        <f t="shared" si="136"/>
        <v>0</v>
      </c>
    </row>
    <row r="272" spans="1:17" s="259" customFormat="1" hidden="1" outlineLevel="2">
      <c r="A272" s="256"/>
      <c r="B272" s="257"/>
      <c r="C272" s="258"/>
      <c r="D272" s="255"/>
      <c r="E272" s="320" t="s">
        <v>1122</v>
      </c>
      <c r="F272" s="320"/>
      <c r="G272" s="320" t="s">
        <v>255</v>
      </c>
      <c r="H272" s="320"/>
      <c r="I272" s="320"/>
      <c r="J272" s="320">
        <f t="shared" ref="J272:Q272" si="137" xml:space="preserve"> J271 * (J269 - J270)</f>
        <v>0</v>
      </c>
      <c r="K272" s="320">
        <f t="shared" si="137"/>
        <v>0</v>
      </c>
      <c r="L272" s="320">
        <f t="shared" si="137"/>
        <v>0</v>
      </c>
      <c r="M272" s="320">
        <f t="shared" si="137"/>
        <v>72.349662156052545</v>
      </c>
      <c r="N272" s="320">
        <f t="shared" si="137"/>
        <v>439.58652037030697</v>
      </c>
      <c r="O272" s="320">
        <f t="shared" si="137"/>
        <v>0</v>
      </c>
      <c r="P272" s="320">
        <f t="shared" si="137"/>
        <v>0</v>
      </c>
      <c r="Q272" s="320">
        <f t="shared" si="137"/>
        <v>0</v>
      </c>
    </row>
    <row r="273" spans="1:17" s="192" customFormat="1" hidden="1" outlineLevel="1">
      <c r="A273" s="188"/>
      <c r="B273" s="304"/>
      <c r="C273" s="190"/>
      <c r="D273" s="191"/>
      <c r="E273" s="195"/>
    </row>
    <row r="274" spans="1:17" s="192" customFormat="1" hidden="1" outlineLevel="1" collapsed="1">
      <c r="A274" s="188"/>
      <c r="B274" s="304" t="s">
        <v>759</v>
      </c>
      <c r="C274" s="190"/>
      <c r="D274" s="191"/>
      <c r="E274" s="195"/>
    </row>
    <row r="275" spans="1:17" s="192" customFormat="1" hidden="1" outlineLevel="2">
      <c r="A275" s="188"/>
      <c r="B275" s="85"/>
      <c r="C275" s="190"/>
      <c r="D275" s="191"/>
      <c r="E275" s="195"/>
    </row>
    <row r="276" spans="1:17" s="187" customFormat="1" hidden="1" outlineLevel="2">
      <c r="A276" s="183"/>
      <c r="B276" s="158"/>
      <c r="C276" s="185"/>
      <c r="D276" s="186"/>
      <c r="E276" s="181" t="str">
        <f xml:space="preserve"> Inp!E$206</f>
        <v>Regulatory equity notional (PR19FD)</v>
      </c>
      <c r="F276" s="181">
        <f xml:space="preserve"> Inp!F$206</f>
        <v>0</v>
      </c>
      <c r="G276" s="181" t="str">
        <f xml:space="preserve"> Inp!G$206</f>
        <v>%</v>
      </c>
      <c r="H276" s="181">
        <f xml:space="preserve"> Inp!H$206</f>
        <v>0</v>
      </c>
      <c r="I276" s="181">
        <f xml:space="preserve"> Inp!I$206</f>
        <v>0</v>
      </c>
      <c r="J276" s="291">
        <f xml:space="preserve"> Inp!J$206</f>
        <v>0</v>
      </c>
      <c r="K276" s="291">
        <f xml:space="preserve"> Inp!K$206</f>
        <v>0</v>
      </c>
      <c r="L276" s="291">
        <f xml:space="preserve"> Inp!L$206</f>
        <v>0</v>
      </c>
      <c r="M276" s="291">
        <f xml:space="preserve"> Inp!M$206</f>
        <v>0.4</v>
      </c>
      <c r="N276" s="291">
        <f xml:space="preserve"> Inp!N$206</f>
        <v>0.4</v>
      </c>
      <c r="O276" s="291">
        <f xml:space="preserve"> Inp!O$206</f>
        <v>0.4</v>
      </c>
      <c r="P276" s="291">
        <f xml:space="preserve"> Inp!P$206</f>
        <v>0.4</v>
      </c>
      <c r="Q276" s="291">
        <f xml:space="preserve"> Inp!Q$206</f>
        <v>0.4</v>
      </c>
    </row>
    <row r="277" spans="1:17" s="192" customFormat="1" hidden="1" outlineLevel="2">
      <c r="A277" s="188"/>
      <c r="B277" s="304"/>
      <c r="C277" s="190"/>
      <c r="D277" s="191"/>
      <c r="E277" s="195" t="str">
        <f t="shared" ref="E277:Q277" si="138" xml:space="preserve"> E255</f>
        <v>Average total RCV (year average) - WWN - nominal</v>
      </c>
      <c r="F277" s="195">
        <f t="shared" si="138"/>
        <v>0</v>
      </c>
      <c r="G277" s="195" t="str">
        <f t="shared" si="138"/>
        <v>£m</v>
      </c>
      <c r="H277" s="195">
        <f t="shared" si="138"/>
        <v>0</v>
      </c>
      <c r="I277" s="195">
        <f t="shared" si="138"/>
        <v>0</v>
      </c>
      <c r="J277" s="195">
        <f t="shared" si="138"/>
        <v>0</v>
      </c>
      <c r="K277" s="195">
        <f t="shared" si="138"/>
        <v>0</v>
      </c>
      <c r="L277" s="195">
        <f t="shared" si="138"/>
        <v>0</v>
      </c>
      <c r="M277" s="195">
        <f t="shared" si="138"/>
        <v>7122.6012933984975</v>
      </c>
      <c r="N277" s="195">
        <f t="shared" si="138"/>
        <v>7291.1799135947249</v>
      </c>
      <c r="O277" s="195">
        <f t="shared" si="138"/>
        <v>0</v>
      </c>
      <c r="P277" s="195">
        <f t="shared" si="138"/>
        <v>0</v>
      </c>
      <c r="Q277" s="195">
        <f t="shared" si="138"/>
        <v>0</v>
      </c>
    </row>
    <row r="278" spans="1:17" s="192" customFormat="1" hidden="1" outlineLevel="2">
      <c r="A278" s="188"/>
      <c r="B278" s="269"/>
      <c r="C278" s="190"/>
      <c r="D278" s="191"/>
      <c r="E278" s="195" t="s">
        <v>1512</v>
      </c>
      <c r="G278" s="192" t="s">
        <v>255</v>
      </c>
      <c r="J278" s="195">
        <f t="shared" ref="J278:Q278" si="139" xml:space="preserve"> J276 * J277</f>
        <v>0</v>
      </c>
      <c r="K278" s="195">
        <f t="shared" si="139"/>
        <v>0</v>
      </c>
      <c r="L278" s="195">
        <f t="shared" si="139"/>
        <v>0</v>
      </c>
      <c r="M278" s="195">
        <f t="shared" si="139"/>
        <v>2849.040517359399</v>
      </c>
      <c r="N278" s="195">
        <f t="shared" si="139"/>
        <v>2916.47196543789</v>
      </c>
      <c r="O278" s="195">
        <f t="shared" si="139"/>
        <v>0</v>
      </c>
      <c r="P278" s="195">
        <f t="shared" si="139"/>
        <v>0</v>
      </c>
      <c r="Q278" s="195">
        <f t="shared" si="139"/>
        <v>0</v>
      </c>
    </row>
    <row r="279" spans="1:17" s="240" customFormat="1" hidden="1" outlineLevel="2">
      <c r="A279" s="237"/>
      <c r="B279" s="307"/>
      <c r="C279" s="238"/>
      <c r="D279" s="239"/>
      <c r="E279" s="196" t="s">
        <v>1127</v>
      </c>
      <c r="G279" s="240" t="s">
        <v>255</v>
      </c>
      <c r="J279" s="196">
        <f t="shared" ref="J279:Q279" si="140" xml:space="preserve"> J229 * J$13</f>
        <v>0</v>
      </c>
      <c r="K279" s="196">
        <f t="shared" si="140"/>
        <v>0</v>
      </c>
      <c r="L279" s="196">
        <f t="shared" si="140"/>
        <v>0</v>
      </c>
      <c r="M279" s="196">
        <f t="shared" si="140"/>
        <v>6803.2728767464732</v>
      </c>
      <c r="N279" s="196">
        <f t="shared" si="140"/>
        <v>6717.5111241649947</v>
      </c>
      <c r="O279" s="196">
        <f t="shared" si="140"/>
        <v>0</v>
      </c>
      <c r="P279" s="196">
        <f t="shared" si="140"/>
        <v>0</v>
      </c>
      <c r="Q279" s="196">
        <f t="shared" si="140"/>
        <v>0</v>
      </c>
    </row>
    <row r="280" spans="1:17" s="240" customFormat="1" hidden="1" outlineLevel="2">
      <c r="A280" s="237"/>
      <c r="B280" s="307"/>
      <c r="C280" s="238"/>
      <c r="D280" s="239"/>
      <c r="E280" s="196" t="s">
        <v>1125</v>
      </c>
      <c r="G280" s="240" t="s">
        <v>255</v>
      </c>
      <c r="J280" s="196">
        <f t="shared" ref="J280" si="141" xml:space="preserve"> J276 * J279</f>
        <v>0</v>
      </c>
      <c r="K280" s="196">
        <f t="shared" ref="K280" si="142" xml:space="preserve"> K276 * K279</f>
        <v>0</v>
      </c>
      <c r="L280" s="196">
        <f t="shared" ref="L280" si="143" xml:space="preserve"> L276 * L279</f>
        <v>0</v>
      </c>
      <c r="M280" s="196">
        <f t="shared" ref="M280" si="144" xml:space="preserve"> M276 * M279</f>
        <v>2721.3091506985893</v>
      </c>
      <c r="N280" s="196">
        <f xml:space="preserve"> N276 * N279</f>
        <v>2687.004449665998</v>
      </c>
      <c r="O280" s="196">
        <f t="shared" ref="O280" si="145" xml:space="preserve"> O276 * O279</f>
        <v>0</v>
      </c>
      <c r="P280" s="196">
        <f t="shared" ref="P280" si="146" xml:space="preserve"> P276 * P279</f>
        <v>0</v>
      </c>
      <c r="Q280" s="196">
        <f t="shared" ref="Q280" si="147" xml:space="preserve"> Q276 * Q279</f>
        <v>0</v>
      </c>
    </row>
    <row r="281" spans="1:17" s="192" customFormat="1" hidden="1" outlineLevel="1">
      <c r="A281" s="188"/>
      <c r="B281" s="85"/>
      <c r="C281" s="190"/>
      <c r="D281" s="191"/>
      <c r="E281" s="195"/>
    </row>
    <row r="282" spans="1:17" s="192" customFormat="1" hidden="1" outlineLevel="1" collapsed="1">
      <c r="A282" s="188"/>
      <c r="B282" s="304" t="s">
        <v>761</v>
      </c>
      <c r="C282" s="190"/>
      <c r="D282" s="191"/>
      <c r="E282" s="195"/>
    </row>
    <row r="283" spans="1:17" s="192" customFormat="1" hidden="1" outlineLevel="2">
      <c r="A283" s="188"/>
      <c r="B283" s="304"/>
      <c r="C283" s="190"/>
      <c r="D283" s="191"/>
      <c r="E283" s="195"/>
    </row>
    <row r="284" spans="1:17" s="187" customFormat="1" hidden="1" outlineLevel="2">
      <c r="A284" s="183"/>
      <c r="B284" s="158"/>
      <c r="C284" s="185"/>
      <c r="D284" s="186"/>
      <c r="E284" s="181" t="str">
        <f xml:space="preserve"> Inp!E$214</f>
        <v>Regulatory equity actual</v>
      </c>
      <c r="F284" s="181">
        <f xml:space="preserve"> Inp!F$214</f>
        <v>0</v>
      </c>
      <c r="G284" s="181" t="str">
        <f xml:space="preserve"> Inp!G$214</f>
        <v>%</v>
      </c>
      <c r="H284" s="181">
        <f xml:space="preserve"> Inp!H$214</f>
        <v>0</v>
      </c>
      <c r="I284" s="181">
        <f xml:space="preserve"> Inp!I$214</f>
        <v>0</v>
      </c>
      <c r="J284" s="291">
        <f xml:space="preserve"> Inp!J$214</f>
        <v>0</v>
      </c>
      <c r="K284" s="291">
        <f xml:space="preserve"> Inp!K$214</f>
        <v>0</v>
      </c>
      <c r="L284" s="291">
        <f xml:space="preserve"> Inp!L$214</f>
        <v>0</v>
      </c>
      <c r="M284" s="291">
        <f xml:space="preserve"> Inp!M$214</f>
        <v>0.33494999999999997</v>
      </c>
      <c r="N284" s="291">
        <f xml:space="preserve"> Inp!N$214</f>
        <v>0</v>
      </c>
      <c r="O284" s="291">
        <f xml:space="preserve"> Inp!O$214</f>
        <v>0</v>
      </c>
      <c r="P284" s="291">
        <f xml:space="preserve"> Inp!P$214</f>
        <v>0</v>
      </c>
      <c r="Q284" s="291">
        <f xml:space="preserve"> Inp!Q$214</f>
        <v>0</v>
      </c>
    </row>
    <row r="285" spans="1:17" s="192" customFormat="1" hidden="1" outlineLevel="2">
      <c r="A285" s="188"/>
      <c r="B285" s="304"/>
      <c r="C285" s="190"/>
      <c r="D285" s="191"/>
      <c r="E285" s="195" t="str">
        <f t="shared" ref="E285:Q285" si="148" xml:space="preserve"> E255</f>
        <v>Average total RCV (year average) - WWN - nominal</v>
      </c>
      <c r="F285" s="195">
        <f t="shared" si="148"/>
        <v>0</v>
      </c>
      <c r="G285" s="195" t="str">
        <f t="shared" si="148"/>
        <v>£m</v>
      </c>
      <c r="H285" s="195">
        <f t="shared" si="148"/>
        <v>0</v>
      </c>
      <c r="I285" s="195">
        <f t="shared" si="148"/>
        <v>0</v>
      </c>
      <c r="J285" s="195">
        <f t="shared" si="148"/>
        <v>0</v>
      </c>
      <c r="K285" s="195">
        <f t="shared" si="148"/>
        <v>0</v>
      </c>
      <c r="L285" s="195">
        <f t="shared" si="148"/>
        <v>0</v>
      </c>
      <c r="M285" s="195">
        <f t="shared" si="148"/>
        <v>7122.6012933984975</v>
      </c>
      <c r="N285" s="195">
        <f t="shared" si="148"/>
        <v>7291.1799135947249</v>
      </c>
      <c r="O285" s="195">
        <f t="shared" si="148"/>
        <v>0</v>
      </c>
      <c r="P285" s="195">
        <f t="shared" si="148"/>
        <v>0</v>
      </c>
      <c r="Q285" s="195">
        <f t="shared" si="148"/>
        <v>0</v>
      </c>
    </row>
    <row r="286" spans="1:17" s="192" customFormat="1" hidden="1" outlineLevel="2">
      <c r="A286" s="188"/>
      <c r="B286" s="304"/>
      <c r="C286" s="190"/>
      <c r="D286" s="191"/>
      <c r="E286" s="195" t="s">
        <v>1513</v>
      </c>
      <c r="G286" s="192" t="s">
        <v>255</v>
      </c>
      <c r="J286" s="195">
        <f t="shared" ref="J286:Q286" si="149" xml:space="preserve"> J284 * J285</f>
        <v>0</v>
      </c>
      <c r="K286" s="195">
        <f t="shared" si="149"/>
        <v>0</v>
      </c>
      <c r="L286" s="195">
        <f t="shared" si="149"/>
        <v>0</v>
      </c>
      <c r="M286" s="195">
        <f t="shared" si="149"/>
        <v>2385.7153032238266</v>
      </c>
      <c r="N286" s="195">
        <f t="shared" si="149"/>
        <v>0</v>
      </c>
      <c r="O286" s="195">
        <f t="shared" si="149"/>
        <v>0</v>
      </c>
      <c r="P286" s="195">
        <f t="shared" si="149"/>
        <v>0</v>
      </c>
      <c r="Q286" s="195">
        <f t="shared" si="149"/>
        <v>0</v>
      </c>
    </row>
    <row r="287" spans="1:17" s="259" customFormat="1" hidden="1" outlineLevel="2">
      <c r="A287" s="256"/>
      <c r="B287" s="257"/>
      <c r="C287" s="258"/>
      <c r="D287" s="255"/>
      <c r="E287" s="196" t="s">
        <v>1127</v>
      </c>
      <c r="F287" s="240"/>
      <c r="G287" s="240" t="s">
        <v>255</v>
      </c>
      <c r="H287" s="240"/>
      <c r="I287" s="240"/>
      <c r="J287" s="196">
        <f t="shared" ref="J287:L287" si="150" xml:space="preserve"> J229 * J$13</f>
        <v>0</v>
      </c>
      <c r="K287" s="196">
        <f t="shared" si="150"/>
        <v>0</v>
      </c>
      <c r="L287" s="196">
        <f t="shared" si="150"/>
        <v>0</v>
      </c>
      <c r="M287" s="196">
        <f xml:space="preserve"> M229 * M$13</f>
        <v>6803.2728767464732</v>
      </c>
      <c r="N287" s="196">
        <f t="shared" ref="N287:Q287" si="151" xml:space="preserve"> N229 * N$13</f>
        <v>6717.5111241649947</v>
      </c>
      <c r="O287" s="196">
        <f t="shared" si="151"/>
        <v>0</v>
      </c>
      <c r="P287" s="196">
        <f t="shared" si="151"/>
        <v>0</v>
      </c>
      <c r="Q287" s="196">
        <f t="shared" si="151"/>
        <v>0</v>
      </c>
    </row>
    <row r="288" spans="1:17" s="259" customFormat="1" hidden="1" outlineLevel="2">
      <c r="A288" s="256"/>
      <c r="B288" s="257"/>
      <c r="C288" s="258"/>
      <c r="D288" s="255"/>
      <c r="E288" s="196" t="s">
        <v>1128</v>
      </c>
      <c r="F288" s="240"/>
      <c r="G288" s="240" t="s">
        <v>255</v>
      </c>
      <c r="H288" s="240"/>
      <c r="I288" s="240"/>
      <c r="J288" s="196">
        <f t="shared" ref="J288" si="152" xml:space="preserve"> J284 * J287</f>
        <v>0</v>
      </c>
      <c r="K288" s="196">
        <f t="shared" ref="K288" si="153" xml:space="preserve"> K284 * K287</f>
        <v>0</v>
      </c>
      <c r="L288" s="196">
        <f t="shared" ref="L288" si="154" xml:space="preserve"> L284 * L287</f>
        <v>0</v>
      </c>
      <c r="M288" s="196">
        <f xml:space="preserve"> M284 * M287</f>
        <v>2278.7562500662311</v>
      </c>
      <c r="N288" s="196">
        <f t="shared" ref="N288" si="155" xml:space="preserve"> N284 * N287</f>
        <v>0</v>
      </c>
      <c r="O288" s="196">
        <f t="shared" ref="O288" si="156" xml:space="preserve"> O284 * O287</f>
        <v>0</v>
      </c>
      <c r="P288" s="196">
        <f t="shared" ref="P288" si="157" xml:space="preserve"> P284 * P287</f>
        <v>0</v>
      </c>
      <c r="Q288" s="196">
        <f t="shared" ref="Q288" si="158" xml:space="preserve"> Q284 * Q287</f>
        <v>0</v>
      </c>
    </row>
    <row r="289" spans="1:17" s="259" customFormat="1" hidden="1" outlineLevel="1">
      <c r="A289" s="256"/>
      <c r="B289" s="257"/>
      <c r="C289" s="258"/>
      <c r="D289" s="255"/>
      <c r="E289" s="196"/>
      <c r="F289" s="240"/>
      <c r="G289" s="240"/>
      <c r="H289" s="240"/>
      <c r="I289" s="240"/>
      <c r="J289" s="196"/>
      <c r="K289" s="196"/>
      <c r="L289" s="196"/>
      <c r="M289" s="196"/>
      <c r="N289" s="196"/>
      <c r="O289" s="196"/>
      <c r="P289" s="196"/>
      <c r="Q289" s="196"/>
    </row>
    <row r="290" spans="1:17" s="259" customFormat="1">
      <c r="A290" s="256"/>
      <c r="B290" s="257"/>
      <c r="C290" s="258"/>
      <c r="D290" s="255"/>
      <c r="E290" s="196"/>
      <c r="F290" s="196"/>
      <c r="G290" s="196"/>
      <c r="H290" s="196"/>
      <c r="I290" s="196"/>
      <c r="J290" s="196"/>
      <c r="K290" s="196"/>
      <c r="L290" s="196"/>
      <c r="M290" s="196"/>
      <c r="N290" s="196"/>
      <c r="O290" s="196"/>
      <c r="P290" s="196"/>
      <c r="Q290" s="196"/>
    </row>
    <row r="291" spans="1:17" s="33" customFormat="1" collapsed="1">
      <c r="A291" s="33" t="s">
        <v>1514</v>
      </c>
      <c r="D291" s="253"/>
    </row>
    <row r="292" spans="1:17" s="259" customFormat="1" hidden="1" outlineLevel="1">
      <c r="A292" s="256"/>
      <c r="B292" s="257"/>
      <c r="C292" s="258"/>
      <c r="D292" s="255"/>
      <c r="E292" s="196"/>
      <c r="F292" s="196"/>
      <c r="G292" s="196"/>
      <c r="H292" s="196"/>
      <c r="I292" s="196"/>
      <c r="J292" s="196"/>
      <c r="K292" s="196"/>
      <c r="L292" s="196"/>
      <c r="M292" s="196"/>
      <c r="N292" s="196"/>
      <c r="O292" s="196"/>
      <c r="P292" s="196"/>
      <c r="Q292" s="196"/>
    </row>
    <row r="293" spans="1:17" s="259" customFormat="1" hidden="1" outlineLevel="1" collapsed="1">
      <c r="A293" s="256"/>
      <c r="B293" s="144" t="s">
        <v>1475</v>
      </c>
      <c r="C293" s="258"/>
      <c r="D293" s="255"/>
      <c r="E293" s="196"/>
      <c r="F293" s="196"/>
      <c r="G293" s="196"/>
      <c r="H293" s="196"/>
      <c r="I293" s="196"/>
      <c r="J293" s="196"/>
      <c r="K293" s="196"/>
      <c r="L293" s="196"/>
      <c r="M293" s="196"/>
      <c r="N293" s="196"/>
      <c r="O293" s="196"/>
      <c r="P293" s="196"/>
      <c r="Q293" s="196"/>
    </row>
    <row r="294" spans="1:17" s="259" customFormat="1" hidden="1" outlineLevel="2">
      <c r="A294" s="256"/>
      <c r="B294" s="257"/>
      <c r="C294" s="258"/>
      <c r="D294" s="255"/>
      <c r="E294" s="196"/>
      <c r="F294" s="196"/>
      <c r="G294" s="196"/>
      <c r="H294" s="196"/>
      <c r="I294" s="196"/>
      <c r="J294" s="196"/>
      <c r="K294" s="196"/>
      <c r="L294" s="196"/>
      <c r="M294" s="196"/>
      <c r="N294" s="196"/>
      <c r="O294" s="196"/>
      <c r="P294" s="196"/>
      <c r="Q294" s="196"/>
    </row>
    <row r="295" spans="1:17" s="292" customFormat="1" hidden="1" outlineLevel="2">
      <c r="A295" s="287"/>
      <c r="B295" s="288"/>
      <c r="C295" s="289"/>
      <c r="D295" s="290"/>
      <c r="E295" s="181" t="str">
        <f xml:space="preserve"> PR19FDPublishedTables!E$544</f>
        <v>RCV (RPI inflated RCV) 31 March 2020 post midnight adjustments - BR - real</v>
      </c>
      <c r="F295" s="181">
        <f xml:space="preserve"> PR19FDPublishedTables!F$544</f>
        <v>0</v>
      </c>
      <c r="G295" s="181" t="str">
        <f xml:space="preserve"> PR19FDPublishedTables!G$544</f>
        <v>£m</v>
      </c>
      <c r="H295" s="181">
        <f xml:space="preserve"> PR19FDPublishedTables!H$544</f>
        <v>0</v>
      </c>
      <c r="I295" s="181">
        <f xml:space="preserve"> PR19FDPublishedTables!I$544</f>
        <v>0</v>
      </c>
      <c r="J295" s="181">
        <f xml:space="preserve"> PR19FDPublishedTables!J$544</f>
        <v>0</v>
      </c>
      <c r="K295" s="181">
        <f xml:space="preserve"> PR19FDPublishedTables!K$544</f>
        <v>0</v>
      </c>
      <c r="L295" s="181">
        <f xml:space="preserve"> PR19FDPublishedTables!L$544</f>
        <v>218.69659391225309</v>
      </c>
      <c r="M295" s="181">
        <f xml:space="preserve"> PR19FDPublishedTables!M$544</f>
        <v>0</v>
      </c>
      <c r="N295" s="181">
        <f xml:space="preserve"> PR19FDPublishedTables!N$544</f>
        <v>0</v>
      </c>
      <c r="O295" s="181">
        <f xml:space="preserve"> PR19FDPublishedTables!O$544</f>
        <v>0</v>
      </c>
      <c r="P295" s="181">
        <f xml:space="preserve"> PR19FDPublishedTables!P$544</f>
        <v>0</v>
      </c>
      <c r="Q295" s="181">
        <f xml:space="preserve"> PR19FDPublishedTables!Q$544</f>
        <v>0</v>
      </c>
    </row>
    <row r="296" spans="1:17" s="292" customFormat="1" hidden="1" outlineLevel="2">
      <c r="A296" s="287"/>
      <c r="B296" s="288"/>
      <c r="C296" s="289"/>
      <c r="D296" s="255"/>
      <c r="E296" s="181" t="str">
        <f xml:space="preserve"> PR19FDPublishedTables!E$553</f>
        <v>Opening RCV (RPI inflated RCV) - BR - real</v>
      </c>
      <c r="F296" s="181">
        <f xml:space="preserve"> PR19FDPublishedTables!F$553</f>
        <v>0</v>
      </c>
      <c r="G296" s="181" t="str">
        <f xml:space="preserve"> PR19FDPublishedTables!G$553</f>
        <v>£m</v>
      </c>
      <c r="H296" s="181">
        <f xml:space="preserve"> PR19FDPublishedTables!H$553</f>
        <v>0</v>
      </c>
      <c r="I296" s="181">
        <f xml:space="preserve"> PR19FDPublishedTables!I$553</f>
        <v>0</v>
      </c>
      <c r="J296" s="181">
        <f xml:space="preserve"> PR19FDPublishedTables!J$553</f>
        <v>0</v>
      </c>
      <c r="K296" s="181">
        <f xml:space="preserve"> PR19FDPublishedTables!K$553</f>
        <v>0</v>
      </c>
      <c r="L296" s="181">
        <f xml:space="preserve"> PR19FDPublishedTables!L$553</f>
        <v>0</v>
      </c>
      <c r="M296" s="181">
        <f xml:space="preserve"> PR19FDPublishedTables!M$553</f>
        <v>219.64538821999221</v>
      </c>
      <c r="N296" s="181">
        <f xml:space="preserve"> PR19FDPublishedTables!N$553</f>
        <v>201.5815159508083</v>
      </c>
      <c r="O296" s="181">
        <f xml:space="preserve"> PR19FDPublishedTables!O$553</f>
        <v>184.63065430185588</v>
      </c>
      <c r="P296" s="181">
        <f xml:space="preserve"> PR19FDPublishedTables!P$553</f>
        <v>168.32014164574642</v>
      </c>
      <c r="Q296" s="181">
        <f xml:space="preserve"> PR19FDPublishedTables!Q$553</f>
        <v>152.52312934067109</v>
      </c>
    </row>
    <row r="297" spans="1:17" s="292" customFormat="1" hidden="1" outlineLevel="2">
      <c r="A297" s="287"/>
      <c r="B297" s="288"/>
      <c r="C297" s="289"/>
      <c r="D297" s="255" t="str">
        <f xml:space="preserve"> PR19FDPublishedTables!D$29</f>
        <v>less</v>
      </c>
      <c r="E297" s="181" t="str">
        <f xml:space="preserve"> PR19FDPublishedTables!E$554</f>
        <v>RCV - CPI(H) + RPI wedge bf depreciation - BR - real</v>
      </c>
      <c r="F297" s="181">
        <f xml:space="preserve"> PR19FDPublishedTables!F$554</f>
        <v>0</v>
      </c>
      <c r="G297" s="181" t="str">
        <f xml:space="preserve"> PR19FDPublishedTables!G$554</f>
        <v>£m</v>
      </c>
      <c r="H297" s="181">
        <f xml:space="preserve"> PR19FDPublishedTables!H$554</f>
        <v>0</v>
      </c>
      <c r="I297" s="181">
        <f xml:space="preserve"> PR19FDPublishedTables!I$554</f>
        <v>0</v>
      </c>
      <c r="J297" s="181">
        <f xml:space="preserve"> PR19FDPublishedTables!J$554</f>
        <v>0</v>
      </c>
      <c r="K297" s="181">
        <f xml:space="preserve"> PR19FDPublishedTables!K$554</f>
        <v>0</v>
      </c>
      <c r="L297" s="181">
        <f xml:space="preserve"> PR19FDPublishedTables!L$554</f>
        <v>0</v>
      </c>
      <c r="M297" s="181">
        <f xml:space="preserve"> PR19FDPublishedTables!M$554</f>
        <v>19.932804691131004</v>
      </c>
      <c r="N297" s="181">
        <f xml:space="preserve"> PR19FDPublishedTables!N$554</f>
        <v>18.875458262337105</v>
      </c>
      <c r="O297" s="181">
        <f xml:space="preserve"> PR19FDPublishedTables!O$554</f>
        <v>18.104622693031274</v>
      </c>
      <c r="P297" s="181">
        <f xml:space="preserve"> PR19FDPublishedTables!P$554</f>
        <v>17.42274333486975</v>
      </c>
      <c r="Q297" s="181">
        <f xml:space="preserve"> PR19FDPublishedTables!Q$554</f>
        <v>16.702498703948873</v>
      </c>
    </row>
    <row r="298" spans="1:17" s="292" customFormat="1" hidden="1" outlineLevel="2">
      <c r="A298" s="287"/>
      <c r="B298" s="288"/>
      <c r="C298" s="289"/>
      <c r="D298" s="255"/>
      <c r="E298" s="181" t="str">
        <f xml:space="preserve"> PR19FDPublishedTables!E$555</f>
        <v>Closing RCV (RPI inflated RCV) - BR - real</v>
      </c>
      <c r="F298" s="181">
        <f xml:space="preserve"> PR19FDPublishedTables!F$555</f>
        <v>0</v>
      </c>
      <c r="G298" s="181" t="str">
        <f xml:space="preserve"> PR19FDPublishedTables!G$555</f>
        <v>£m</v>
      </c>
      <c r="H298" s="181">
        <f xml:space="preserve"> PR19FDPublishedTables!H$555</f>
        <v>0</v>
      </c>
      <c r="I298" s="181">
        <f xml:space="preserve"> PR19FDPublishedTables!I$555</f>
        <v>0</v>
      </c>
      <c r="J298" s="181">
        <f xml:space="preserve"> PR19FDPublishedTables!J$555</f>
        <v>0</v>
      </c>
      <c r="K298" s="181">
        <f xml:space="preserve"> PR19FDPublishedTables!K$555</f>
        <v>0</v>
      </c>
      <c r="L298" s="181">
        <f xml:space="preserve"> PR19FDPublishedTables!L$555</f>
        <v>0</v>
      </c>
      <c r="M298" s="181">
        <f xml:space="preserve"> PR19FDPublishedTables!M$555</f>
        <v>199.71258352886122</v>
      </c>
      <c r="N298" s="181">
        <f xml:space="preserve"> PR19FDPublishedTables!N$555</f>
        <v>182.70605768847119</v>
      </c>
      <c r="O298" s="181">
        <f xml:space="preserve"> PR19FDPublishedTables!O$555</f>
        <v>166.52603160882461</v>
      </c>
      <c r="P298" s="181">
        <f xml:space="preserve"> PR19FDPublishedTables!P$555</f>
        <v>150.89739831087667</v>
      </c>
      <c r="Q298" s="181">
        <f xml:space="preserve"> PR19FDPublishedTables!Q$555</f>
        <v>135.82063063672223</v>
      </c>
    </row>
    <row r="299" spans="1:17" s="292" customFormat="1" hidden="1" outlineLevel="2">
      <c r="A299" s="287"/>
      <c r="B299" s="288"/>
      <c r="C299" s="289"/>
      <c r="D299" s="255"/>
      <c r="E299" s="181" t="str">
        <f xml:space="preserve"> PR19FDPublishedTables!E$559</f>
        <v>Average RPI inflated RCV - BR - real</v>
      </c>
      <c r="F299" s="181">
        <f xml:space="preserve"> PR19FDPublishedTables!F$559</f>
        <v>0</v>
      </c>
      <c r="G299" s="181" t="str">
        <f xml:space="preserve"> PR19FDPublishedTables!G$559</f>
        <v>£m</v>
      </c>
      <c r="H299" s="181">
        <f xml:space="preserve"> PR19FDPublishedTables!H$559</f>
        <v>0</v>
      </c>
      <c r="I299" s="181">
        <f xml:space="preserve"> PR19FDPublishedTables!I$559</f>
        <v>0</v>
      </c>
      <c r="J299" s="181">
        <f xml:space="preserve"> PR19FDPublishedTables!J$559</f>
        <v>0</v>
      </c>
      <c r="K299" s="181">
        <f xml:space="preserve"> PR19FDPublishedTables!K$559</f>
        <v>0</v>
      </c>
      <c r="L299" s="181">
        <f xml:space="preserve"> PR19FDPublishedTables!L$559</f>
        <v>0</v>
      </c>
      <c r="M299" s="181">
        <f xml:space="preserve"> PR19FDPublishedTables!M$559</f>
        <v>209.6789858744267</v>
      </c>
      <c r="N299" s="181">
        <f xml:space="preserve"> PR19FDPublishedTables!N$559</f>
        <v>192.14378681963973</v>
      </c>
      <c r="O299" s="181">
        <f xml:space="preserve"> PR19FDPublishedTables!O$559</f>
        <v>175.57834295534025</v>
      </c>
      <c r="P299" s="181">
        <f xml:space="preserve"> PR19FDPublishedTables!P$559</f>
        <v>159.60876997831156</v>
      </c>
      <c r="Q299" s="181">
        <f xml:space="preserve"> PR19FDPublishedTables!Q$559</f>
        <v>144.17187998869667</v>
      </c>
    </row>
    <row r="300" spans="1:17" s="259" customFormat="1" hidden="1" outlineLevel="2">
      <c r="A300" s="256"/>
      <c r="B300" s="257"/>
      <c r="C300" s="258"/>
      <c r="D300" s="255"/>
      <c r="E300" s="196"/>
      <c r="F300" s="196"/>
      <c r="G300" s="196"/>
      <c r="H300" s="196"/>
      <c r="I300" s="196"/>
      <c r="J300" s="196"/>
      <c r="K300" s="196"/>
      <c r="L300" s="196"/>
      <c r="M300" s="196"/>
      <c r="N300" s="196"/>
      <c r="O300" s="196"/>
      <c r="P300" s="196"/>
      <c r="Q300" s="196"/>
    </row>
    <row r="301" spans="1:17" s="292" customFormat="1" hidden="1" outlineLevel="2">
      <c r="A301" s="287"/>
      <c r="B301" s="288"/>
      <c r="C301" s="289"/>
      <c r="D301" s="290"/>
      <c r="E301" s="181" t="str">
        <f xml:space="preserve"> PR19FDPublishedTables!E$583</f>
        <v>RCV (CPIH inflated RCV) 31 March 2020 post midnight adjustments - BR - real</v>
      </c>
      <c r="F301" s="181">
        <f xml:space="preserve"> PR19FDPublishedTables!F$583</f>
        <v>0</v>
      </c>
      <c r="G301" s="181" t="str">
        <f xml:space="preserve"> PR19FDPublishedTables!G$583</f>
        <v>£m</v>
      </c>
      <c r="H301" s="181">
        <f xml:space="preserve"> PR19FDPublishedTables!H$583</f>
        <v>0</v>
      </c>
      <c r="I301" s="181">
        <f xml:space="preserve"> PR19FDPublishedTables!I$583</f>
        <v>0</v>
      </c>
      <c r="J301" s="181">
        <f xml:space="preserve"> PR19FDPublishedTables!J$583</f>
        <v>0</v>
      </c>
      <c r="K301" s="181">
        <f xml:space="preserve"> PR19FDPublishedTables!K$583</f>
        <v>0</v>
      </c>
      <c r="L301" s="181">
        <f xml:space="preserve"> PR19FDPublishedTables!L$583</f>
        <v>218.69659391225309</v>
      </c>
      <c r="M301" s="181">
        <f xml:space="preserve"> PR19FDPublishedTables!M$583</f>
        <v>0</v>
      </c>
      <c r="N301" s="181">
        <f xml:space="preserve"> PR19FDPublishedTables!N$583</f>
        <v>0</v>
      </c>
      <c r="O301" s="181">
        <f xml:space="preserve"> PR19FDPublishedTables!O$583</f>
        <v>0</v>
      </c>
      <c r="P301" s="181">
        <f xml:space="preserve"> PR19FDPublishedTables!P$583</f>
        <v>0</v>
      </c>
      <c r="Q301" s="181">
        <f xml:space="preserve"> PR19FDPublishedTables!Q$583</f>
        <v>0</v>
      </c>
    </row>
    <row r="302" spans="1:17" s="259" customFormat="1" hidden="1" outlineLevel="2">
      <c r="A302" s="256"/>
      <c r="B302" s="257"/>
      <c r="C302" s="258"/>
      <c r="D302" s="196"/>
      <c r="E302" s="181" t="str">
        <f xml:space="preserve"> PR19FDPublishedTables!E$597</f>
        <v>Opening RCV (CPIH inflated RCV) - BR - real</v>
      </c>
      <c r="F302" s="181">
        <f xml:space="preserve"> PR19FDPublishedTables!F$597</f>
        <v>0</v>
      </c>
      <c r="G302" s="181" t="str">
        <f xml:space="preserve"> PR19FDPublishedTables!G$597</f>
        <v>£m</v>
      </c>
      <c r="H302" s="181">
        <f xml:space="preserve"> PR19FDPublishedTables!H$597</f>
        <v>0</v>
      </c>
      <c r="I302" s="181">
        <f xml:space="preserve"> PR19FDPublishedTables!I$597</f>
        <v>0</v>
      </c>
      <c r="J302" s="181">
        <f xml:space="preserve"> PR19FDPublishedTables!J$597</f>
        <v>0</v>
      </c>
      <c r="K302" s="181">
        <f xml:space="preserve"> PR19FDPublishedTables!K$597</f>
        <v>0</v>
      </c>
      <c r="L302" s="181">
        <f xml:space="preserve"> PR19FDPublishedTables!L$597</f>
        <v>0</v>
      </c>
      <c r="M302" s="181">
        <f xml:space="preserve"> PR19FDPublishedTables!M$597</f>
        <v>218.69659391225312</v>
      </c>
      <c r="N302" s="181">
        <f xml:space="preserve"> PR19FDPublishedTables!N$597</f>
        <v>201.03685818194549</v>
      </c>
      <c r="O302" s="181">
        <f xml:space="preserve"> PR19FDPublishedTables!O$597</f>
        <v>184.22276853947668</v>
      </c>
      <c r="P302" s="181">
        <f xml:space="preserve"> PR19FDPublishedTables!P$597</f>
        <v>168.00037023692454</v>
      </c>
      <c r="Q302" s="181">
        <f xml:space="preserve"> PR19FDPublishedTables!Q$597</f>
        <v>152.29073000136702</v>
      </c>
    </row>
    <row r="303" spans="1:17" s="259" customFormat="1" hidden="1" outlineLevel="2">
      <c r="A303" s="256"/>
      <c r="B303" s="257"/>
      <c r="C303" s="258"/>
      <c r="D303" s="255" t="str">
        <f xml:space="preserve"> PR19FDPublishedTables!D$73</f>
        <v>less</v>
      </c>
      <c r="E303" s="181" t="str">
        <f xml:space="preserve"> PR19FDPublishedTables!E$598</f>
        <v>RCV - CPI(H) bf depreciation - BR - real</v>
      </c>
      <c r="F303" s="181">
        <f xml:space="preserve"> PR19FDPublishedTables!F$598</f>
        <v>0</v>
      </c>
      <c r="G303" s="181" t="str">
        <f xml:space="preserve"> PR19FDPublishedTables!G$598</f>
        <v>£m</v>
      </c>
      <c r="H303" s="181">
        <f xml:space="preserve"> PR19FDPublishedTables!H$598</f>
        <v>0</v>
      </c>
      <c r="I303" s="181">
        <f xml:space="preserve"> PR19FDPublishedTables!I$598</f>
        <v>0</v>
      </c>
      <c r="J303" s="181">
        <f xml:space="preserve"> PR19FDPublishedTables!J$598</f>
        <v>0</v>
      </c>
      <c r="K303" s="181">
        <f xml:space="preserve"> PR19FDPublishedTables!K$598</f>
        <v>0</v>
      </c>
      <c r="L303" s="181">
        <f xml:space="preserve"> PR19FDPublishedTables!L$598</f>
        <v>0</v>
      </c>
      <c r="M303" s="181">
        <f xml:space="preserve"> PR19FDPublishedTables!M$598</f>
        <v>17.659735730308377</v>
      </c>
      <c r="N303" s="181">
        <f xml:space="preserve"> PR19FDPublishedTables!N$598</f>
        <v>16.814089642468836</v>
      </c>
      <c r="O303" s="181">
        <f xml:space="preserve"> PR19FDPublishedTables!O$598</f>
        <v>16.222398302551646</v>
      </c>
      <c r="P303" s="181">
        <f xml:space="preserve"> PR19FDPublishedTables!P$598</f>
        <v>15.709640235558114</v>
      </c>
      <c r="Q303" s="181">
        <f xml:space="preserve"> PR19FDPublishedTables!Q$598</f>
        <v>15.154141823400725</v>
      </c>
    </row>
    <row r="304" spans="1:17" s="259" customFormat="1" hidden="1" outlineLevel="2">
      <c r="A304" s="256"/>
      <c r="B304" s="257"/>
      <c r="C304" s="258"/>
      <c r="D304" s="255" t="str">
        <f xml:space="preserve"> PR19FDPublishedTables!D$74</f>
        <v>less</v>
      </c>
      <c r="E304" s="181" t="str">
        <f xml:space="preserve"> PR19FDPublishedTables!E$599</f>
        <v>Other adjustments CPI(H) - BR - real</v>
      </c>
      <c r="F304" s="181">
        <f xml:space="preserve"> PR19FDPublishedTables!F$599</f>
        <v>0</v>
      </c>
      <c r="G304" s="181" t="str">
        <f xml:space="preserve"> PR19FDPublishedTables!G$599</f>
        <v>£m</v>
      </c>
      <c r="H304" s="181">
        <f xml:space="preserve"> PR19FDPublishedTables!H$599</f>
        <v>0</v>
      </c>
      <c r="I304" s="181">
        <f xml:space="preserve"> PR19FDPublishedTables!I$599</f>
        <v>0</v>
      </c>
      <c r="J304" s="181">
        <f xml:space="preserve"> PR19FDPublishedTables!J$599</f>
        <v>0</v>
      </c>
      <c r="K304" s="181">
        <f xml:space="preserve"> PR19FDPublishedTables!K$599</f>
        <v>0</v>
      </c>
      <c r="L304" s="181">
        <f xml:space="preserve"> PR19FDPublishedTables!L$599</f>
        <v>0</v>
      </c>
      <c r="M304" s="181">
        <f xml:space="preserve"> PR19FDPublishedTables!M$599</f>
        <v>0</v>
      </c>
      <c r="N304" s="181">
        <f xml:space="preserve"> PR19FDPublishedTables!N$599</f>
        <v>0</v>
      </c>
      <c r="O304" s="181">
        <f xml:space="preserve"> PR19FDPublishedTables!O$599</f>
        <v>0</v>
      </c>
      <c r="P304" s="181">
        <f xml:space="preserve"> PR19FDPublishedTables!P$599</f>
        <v>0</v>
      </c>
      <c r="Q304" s="181">
        <f xml:space="preserve"> PR19FDPublishedTables!Q$599</f>
        <v>0</v>
      </c>
    </row>
    <row r="305" spans="1:17" s="259" customFormat="1" hidden="1" outlineLevel="2">
      <c r="A305" s="256"/>
      <c r="B305" s="257"/>
      <c r="C305" s="258"/>
      <c r="D305" s="255"/>
      <c r="E305" s="181" t="str">
        <f xml:space="preserve"> PR19FDPublishedTables!E$600</f>
        <v>Closing RCV (CPIH inflated RCV) - BR - real</v>
      </c>
      <c r="F305" s="181">
        <f xml:space="preserve"> PR19FDPublishedTables!F$600</f>
        <v>0</v>
      </c>
      <c r="G305" s="181" t="str">
        <f xml:space="preserve"> PR19FDPublishedTables!G$600</f>
        <v>£m</v>
      </c>
      <c r="H305" s="181">
        <f xml:space="preserve"> PR19FDPublishedTables!H$600</f>
        <v>0</v>
      </c>
      <c r="I305" s="181">
        <f xml:space="preserve"> PR19FDPublishedTables!I$600</f>
        <v>0</v>
      </c>
      <c r="J305" s="181">
        <f xml:space="preserve"> PR19FDPublishedTables!J$600</f>
        <v>0</v>
      </c>
      <c r="K305" s="181">
        <f xml:space="preserve"> PR19FDPublishedTables!K$600</f>
        <v>0</v>
      </c>
      <c r="L305" s="181">
        <f xml:space="preserve"> PR19FDPublishedTables!L$600</f>
        <v>0</v>
      </c>
      <c r="M305" s="181">
        <f xml:space="preserve"> PR19FDPublishedTables!M$600</f>
        <v>201.03685818194475</v>
      </c>
      <c r="N305" s="181">
        <f xml:space="preserve"> PR19FDPublishedTables!N$600</f>
        <v>184.22276853947665</v>
      </c>
      <c r="O305" s="181">
        <f xml:space="preserve"> PR19FDPublishedTables!O$600</f>
        <v>168.00037023692502</v>
      </c>
      <c r="P305" s="181">
        <f xml:space="preserve"> PR19FDPublishedTables!P$600</f>
        <v>152.29073000136643</v>
      </c>
      <c r="Q305" s="181">
        <f xml:space="preserve"> PR19FDPublishedTables!Q$600</f>
        <v>137.1365881779663</v>
      </c>
    </row>
    <row r="306" spans="1:17" s="259" customFormat="1" hidden="1" outlineLevel="2">
      <c r="A306" s="256"/>
      <c r="B306" s="257"/>
      <c r="C306" s="258"/>
      <c r="D306" s="255"/>
      <c r="E306" s="181" t="str">
        <f xml:space="preserve"> PR19FDPublishedTables!E$604</f>
        <v>Average CPIH inflated RCV - BR - real</v>
      </c>
      <c r="F306" s="181">
        <f xml:space="preserve"> PR19FDPublishedTables!F$604</f>
        <v>0</v>
      </c>
      <c r="G306" s="181" t="str">
        <f xml:space="preserve"> PR19FDPublishedTables!G$604</f>
        <v>£m</v>
      </c>
      <c r="H306" s="181">
        <f xml:space="preserve"> PR19FDPublishedTables!H$604</f>
        <v>0</v>
      </c>
      <c r="I306" s="181">
        <f xml:space="preserve"> PR19FDPublishedTables!I$604</f>
        <v>0</v>
      </c>
      <c r="J306" s="181">
        <f xml:space="preserve"> PR19FDPublishedTables!J$604</f>
        <v>0</v>
      </c>
      <c r="K306" s="181">
        <f xml:space="preserve"> PR19FDPublishedTables!K$604</f>
        <v>0</v>
      </c>
      <c r="L306" s="181">
        <f xml:space="preserve"> PR19FDPublishedTables!L$604</f>
        <v>0</v>
      </c>
      <c r="M306" s="181">
        <f xml:space="preserve"> PR19FDPublishedTables!M$604</f>
        <v>209.86672604709895</v>
      </c>
      <c r="N306" s="181">
        <f xml:space="preserve"> PR19FDPublishedTables!N$604</f>
        <v>192.62981336071107</v>
      </c>
      <c r="O306" s="181">
        <f xml:space="preserve"> PR19FDPublishedTables!O$604</f>
        <v>176.11156938820085</v>
      </c>
      <c r="P306" s="181">
        <f xml:space="preserve"> PR19FDPublishedTables!P$604</f>
        <v>160.14555011914547</v>
      </c>
      <c r="Q306" s="181">
        <f xml:space="preserve"> PR19FDPublishedTables!Q$604</f>
        <v>144.71365908966666</v>
      </c>
    </row>
    <row r="307" spans="1:17" s="259" customFormat="1" hidden="1" outlineLevel="2">
      <c r="A307" s="256"/>
      <c r="B307" s="257"/>
      <c r="C307" s="258"/>
      <c r="D307" s="255"/>
      <c r="E307" s="196"/>
      <c r="F307" s="196"/>
      <c r="G307" s="196"/>
      <c r="H307" s="196"/>
      <c r="I307" s="196"/>
      <c r="J307" s="196"/>
      <c r="K307" s="196"/>
      <c r="L307" s="196"/>
      <c r="M307" s="196"/>
      <c r="N307" s="196"/>
      <c r="O307" s="196"/>
      <c r="P307" s="196"/>
      <c r="Q307" s="196"/>
    </row>
    <row r="308" spans="1:17" s="292" customFormat="1" hidden="1" outlineLevel="2">
      <c r="A308" s="287"/>
      <c r="B308" s="288"/>
      <c r="C308" s="289"/>
      <c r="D308" s="290"/>
      <c r="E308" s="181" t="str">
        <f xml:space="preserve"> PR19FDPublishedTables!E$625</f>
        <v>RCV (post 2020 investment RCV) 31 March 2020 post midnight adjustments - BR - real</v>
      </c>
      <c r="F308" s="181">
        <f xml:space="preserve"> PR19FDPublishedTables!F$625</f>
        <v>0</v>
      </c>
      <c r="G308" s="181" t="str">
        <f xml:space="preserve"> PR19FDPublishedTables!G$625</f>
        <v>£m</v>
      </c>
      <c r="H308" s="181">
        <f xml:space="preserve"> PR19FDPublishedTables!H$625</f>
        <v>0</v>
      </c>
      <c r="I308" s="181">
        <f xml:space="preserve"> PR19FDPublishedTables!I$625</f>
        <v>0</v>
      </c>
      <c r="J308" s="181">
        <f xml:space="preserve"> PR19FDPublishedTables!J$625</f>
        <v>0</v>
      </c>
      <c r="K308" s="181">
        <f xml:space="preserve"> PR19FDPublishedTables!K$625</f>
        <v>0</v>
      </c>
      <c r="L308" s="181">
        <f xml:space="preserve"> PR19FDPublishedTables!L$625</f>
        <v>0</v>
      </c>
      <c r="M308" s="181">
        <f xml:space="preserve"> PR19FDPublishedTables!M$625</f>
        <v>0</v>
      </c>
      <c r="N308" s="181">
        <f xml:space="preserve"> PR19FDPublishedTables!N$625</f>
        <v>0</v>
      </c>
      <c r="O308" s="181">
        <f xml:space="preserve"> PR19FDPublishedTables!O$625</f>
        <v>0</v>
      </c>
      <c r="P308" s="181">
        <f xml:space="preserve"> PR19FDPublishedTables!P$625</f>
        <v>0</v>
      </c>
      <c r="Q308" s="181">
        <f xml:space="preserve"> PR19FDPublishedTables!Q$625</f>
        <v>0</v>
      </c>
    </row>
    <row r="309" spans="1:17" s="259" customFormat="1" hidden="1" outlineLevel="2">
      <c r="A309" s="256"/>
      <c r="B309" s="257"/>
      <c r="C309" s="258"/>
      <c r="D309" s="255"/>
      <c r="E309" s="181" t="str">
        <f xml:space="preserve"> PR19FDPublishedTables!E$635</f>
        <v>Opening RCV (Post 2020 investment RCV) - BR - real</v>
      </c>
      <c r="F309" s="181">
        <f xml:space="preserve"> PR19FDPublishedTables!F$635</f>
        <v>0</v>
      </c>
      <c r="G309" s="181" t="str">
        <f xml:space="preserve"> PR19FDPublishedTables!G$635</f>
        <v>£m</v>
      </c>
      <c r="H309" s="181">
        <f xml:space="preserve"> PR19FDPublishedTables!H$635</f>
        <v>0</v>
      </c>
      <c r="I309" s="181">
        <f xml:space="preserve"> PR19FDPublishedTables!I$635</f>
        <v>0</v>
      </c>
      <c r="J309" s="181">
        <f xml:space="preserve"> PR19FDPublishedTables!J$635</f>
        <v>0</v>
      </c>
      <c r="K309" s="181">
        <f xml:space="preserve"> PR19FDPublishedTables!K$635</f>
        <v>0</v>
      </c>
      <c r="L309" s="181">
        <f xml:space="preserve"> PR19FDPublishedTables!L$635</f>
        <v>0</v>
      </c>
      <c r="M309" s="181">
        <f xml:space="preserve"> PR19FDPublishedTables!M$635</f>
        <v>0</v>
      </c>
      <c r="N309" s="181">
        <f xml:space="preserve"> PR19FDPublishedTables!N$635</f>
        <v>33.224837184900124</v>
      </c>
      <c r="O309" s="181">
        <f xml:space="preserve"> PR19FDPublishedTables!O$635</f>
        <v>66.05365573756221</v>
      </c>
      <c r="P309" s="181">
        <f xml:space="preserve"> PR19FDPublishedTables!P$635</f>
        <v>91.578299780323078</v>
      </c>
      <c r="Q309" s="181">
        <f xml:space="preserve"> PR19FDPublishedTables!Q$635</f>
        <v>110.15779179540911</v>
      </c>
    </row>
    <row r="310" spans="1:17" s="259" customFormat="1" hidden="1" outlineLevel="2">
      <c r="A310" s="256"/>
      <c r="B310" s="257"/>
      <c r="C310" s="258"/>
      <c r="D310" s="255" t="str">
        <f xml:space="preserve"> PR19FDPublishedTables!D$111</f>
        <v>plus</v>
      </c>
      <c r="E310" s="181" t="str">
        <f xml:space="preserve"> PR19FDPublishedTables!E$636</f>
        <v>Bio resources: Non-PAYG Totex - real</v>
      </c>
      <c r="F310" s="181">
        <f xml:space="preserve"> PR19FDPublishedTables!F$636</f>
        <v>0</v>
      </c>
      <c r="G310" s="181" t="str">
        <f xml:space="preserve"> PR19FDPublishedTables!G$636</f>
        <v>£m</v>
      </c>
      <c r="H310" s="181">
        <f xml:space="preserve"> PR19FDPublishedTables!H$636</f>
        <v>0</v>
      </c>
      <c r="I310" s="181">
        <f xml:space="preserve"> PR19FDPublishedTables!I$636</f>
        <v>0</v>
      </c>
      <c r="J310" s="181">
        <f xml:space="preserve"> PR19FDPublishedTables!J$636</f>
        <v>0</v>
      </c>
      <c r="K310" s="181">
        <f xml:space="preserve"> PR19FDPublishedTables!K$636</f>
        <v>0</v>
      </c>
      <c r="L310" s="181">
        <f xml:space="preserve"> PR19FDPublishedTables!L$636</f>
        <v>0</v>
      </c>
      <c r="M310" s="181">
        <f xml:space="preserve"> PR19FDPublishedTables!M$636</f>
        <v>34.622728731166895</v>
      </c>
      <c r="N310" s="181">
        <f xml:space="preserve"> PR19FDPublishedTables!N$636</f>
        <v>37.161682325004712</v>
      </c>
      <c r="O310" s="181">
        <f xml:space="preserve"> PR19FDPublishedTables!O$636</f>
        <v>32.784724616980562</v>
      </c>
      <c r="P310" s="181">
        <f xml:space="preserve"> PR19FDPublishedTables!P$636</f>
        <v>28.474245315519568</v>
      </c>
      <c r="Q310" s="181">
        <f xml:space="preserve"> PR19FDPublishedTables!Q$636</f>
        <v>30.611205436178061</v>
      </c>
    </row>
    <row r="311" spans="1:17" s="259" customFormat="1" hidden="1" outlineLevel="2">
      <c r="A311" s="256"/>
      <c r="B311" s="257"/>
      <c r="C311" s="258"/>
      <c r="D311" s="255" t="str">
        <f xml:space="preserve"> PR19FDPublishedTables!D$112</f>
        <v>less</v>
      </c>
      <c r="E311" s="181" t="str">
        <f xml:space="preserve"> PR19FDPublishedTables!E$637</f>
        <v>RCV additions depreciation - BR - real POS</v>
      </c>
      <c r="F311" s="181">
        <f xml:space="preserve"> PR19FDPublishedTables!F$637</f>
        <v>0</v>
      </c>
      <c r="G311" s="181" t="str">
        <f xml:space="preserve"> PR19FDPublishedTables!G$637</f>
        <v>£m</v>
      </c>
      <c r="H311" s="181">
        <f xml:space="preserve"> PR19FDPublishedTables!H$637</f>
        <v>0</v>
      </c>
      <c r="I311" s="181">
        <f xml:space="preserve"> PR19FDPublishedTables!I$637</f>
        <v>0</v>
      </c>
      <c r="J311" s="181">
        <f xml:space="preserve"> PR19FDPublishedTables!J$637</f>
        <v>0</v>
      </c>
      <c r="K311" s="181">
        <f xml:space="preserve"> PR19FDPublishedTables!K$637</f>
        <v>0</v>
      </c>
      <c r="L311" s="181">
        <f xml:space="preserve"> PR19FDPublishedTables!L$637</f>
        <v>0</v>
      </c>
      <c r="M311" s="181">
        <f xml:space="preserve"> PR19FDPublishedTables!M$637</f>
        <v>1.3978915462667927</v>
      </c>
      <c r="N311" s="181">
        <f xml:space="preserve"> PR19FDPublishedTables!N$637</f>
        <v>4.3328637723426242</v>
      </c>
      <c r="O311" s="181">
        <f xml:space="preserve"> PR19FDPublishedTables!O$637</f>
        <v>7.2600805742196926</v>
      </c>
      <c r="P311" s="181">
        <f xml:space="preserve"> PR19FDPublishedTables!P$637</f>
        <v>9.8947533004336581</v>
      </c>
      <c r="Q311" s="181">
        <f xml:space="preserve"> PR19FDPublishedTables!Q$637</f>
        <v>12.484608052543768</v>
      </c>
    </row>
    <row r="312" spans="1:17" s="259" customFormat="1" hidden="1" outlineLevel="2">
      <c r="A312" s="256"/>
      <c r="B312" s="257"/>
      <c r="C312" s="258"/>
      <c r="D312" s="255"/>
      <c r="E312" s="181" t="str">
        <f xml:space="preserve"> PR19FDPublishedTables!E$638</f>
        <v>Closing RCV (Post 2020 investment RCV) - BR - real</v>
      </c>
      <c r="F312" s="181">
        <f xml:space="preserve"> PR19FDPublishedTables!F$638</f>
        <v>0</v>
      </c>
      <c r="G312" s="181" t="str">
        <f xml:space="preserve"> PR19FDPublishedTables!G$638</f>
        <v>£m</v>
      </c>
      <c r="H312" s="181">
        <f xml:space="preserve"> PR19FDPublishedTables!H$638</f>
        <v>0</v>
      </c>
      <c r="I312" s="181">
        <f xml:space="preserve"> PR19FDPublishedTables!I$638</f>
        <v>0</v>
      </c>
      <c r="J312" s="181">
        <f xml:space="preserve"> PR19FDPublishedTables!J$638</f>
        <v>0</v>
      </c>
      <c r="K312" s="181">
        <f xml:space="preserve"> PR19FDPublishedTables!K$638</f>
        <v>0</v>
      </c>
      <c r="L312" s="181">
        <f xml:space="preserve"> PR19FDPublishedTables!L$638</f>
        <v>0</v>
      </c>
      <c r="M312" s="181">
        <f xml:space="preserve"> PR19FDPublishedTables!M$638</f>
        <v>33.224837184900103</v>
      </c>
      <c r="N312" s="181">
        <f xml:space="preserve"> PR19FDPublishedTables!N$638</f>
        <v>66.053655737562224</v>
      </c>
      <c r="O312" s="181">
        <f xml:space="preserve"> PR19FDPublishedTables!O$638</f>
        <v>91.578299780323078</v>
      </c>
      <c r="P312" s="181">
        <f xml:space="preserve"> PR19FDPublishedTables!P$638</f>
        <v>110.15779179540898</v>
      </c>
      <c r="Q312" s="181">
        <f xml:space="preserve"> PR19FDPublishedTables!Q$638</f>
        <v>128.28438917904342</v>
      </c>
    </row>
    <row r="313" spans="1:17" s="259" customFormat="1" hidden="1" outlineLevel="2">
      <c r="A313" s="256"/>
      <c r="B313" s="257"/>
      <c r="C313" s="258"/>
      <c r="D313" s="255"/>
      <c r="E313" s="181" t="str">
        <f xml:space="preserve"> PR19FDPublishedTables!E$642</f>
        <v>Average post 2020 investment RCV - BR - real</v>
      </c>
      <c r="F313" s="181">
        <f xml:space="preserve"> PR19FDPublishedTables!F$642</f>
        <v>0</v>
      </c>
      <c r="G313" s="181" t="str">
        <f xml:space="preserve"> PR19FDPublishedTables!G$642</f>
        <v>£m</v>
      </c>
      <c r="H313" s="181">
        <f xml:space="preserve"> PR19FDPublishedTables!H$642</f>
        <v>0</v>
      </c>
      <c r="I313" s="181">
        <f xml:space="preserve"> PR19FDPublishedTables!I$642</f>
        <v>0</v>
      </c>
      <c r="J313" s="181">
        <f xml:space="preserve"> PR19FDPublishedTables!J$642</f>
        <v>0</v>
      </c>
      <c r="K313" s="181">
        <f xml:space="preserve"> PR19FDPublishedTables!K$642</f>
        <v>0</v>
      </c>
      <c r="L313" s="181">
        <f xml:space="preserve"> PR19FDPublishedTables!L$642</f>
        <v>0</v>
      </c>
      <c r="M313" s="181">
        <f xml:space="preserve"> PR19FDPublishedTables!M$642</f>
        <v>16.612418592450052</v>
      </c>
      <c r="N313" s="181">
        <f xml:space="preserve"> PR19FDPublishedTables!N$642</f>
        <v>49.639246461231174</v>
      </c>
      <c r="O313" s="181">
        <f xml:space="preserve"> PR19FDPublishedTables!O$642</f>
        <v>78.815977758942637</v>
      </c>
      <c r="P313" s="181">
        <f xml:space="preserve"> PR19FDPublishedTables!P$642</f>
        <v>100.86804578786604</v>
      </c>
      <c r="Q313" s="181">
        <f xml:space="preserve"> PR19FDPublishedTables!Q$642</f>
        <v>119.22109048722626</v>
      </c>
    </row>
    <row r="314" spans="1:17" s="259" customFormat="1" hidden="1" outlineLevel="2">
      <c r="A314" s="256"/>
      <c r="B314" s="257"/>
      <c r="C314" s="258"/>
      <c r="D314" s="255"/>
      <c r="E314" s="196"/>
      <c r="F314" s="196"/>
      <c r="G314" s="196"/>
      <c r="H314" s="196"/>
      <c r="I314" s="196"/>
      <c r="J314" s="196"/>
      <c r="K314" s="196"/>
      <c r="L314" s="196"/>
      <c r="M314" s="196"/>
      <c r="N314" s="196"/>
      <c r="O314" s="196"/>
      <c r="P314" s="196"/>
      <c r="Q314" s="196"/>
    </row>
    <row r="315" spans="1:17" s="259" customFormat="1" hidden="1" outlineLevel="2">
      <c r="A315" s="256"/>
      <c r="B315" s="257"/>
      <c r="C315" s="258"/>
      <c r="D315" s="255"/>
      <c r="E315" s="196" t="str">
        <f t="shared" ref="E315:Q315" si="159" xml:space="preserve"> E299</f>
        <v>Average RPI inflated RCV - BR - real</v>
      </c>
      <c r="F315" s="196">
        <f t="shared" si="159"/>
        <v>0</v>
      </c>
      <c r="G315" s="196" t="str">
        <f t="shared" si="159"/>
        <v>£m</v>
      </c>
      <c r="H315" s="196">
        <f t="shared" si="159"/>
        <v>0</v>
      </c>
      <c r="I315" s="196">
        <f t="shared" si="159"/>
        <v>0</v>
      </c>
      <c r="J315" s="196">
        <f t="shared" si="159"/>
        <v>0</v>
      </c>
      <c r="K315" s="196">
        <f t="shared" si="159"/>
        <v>0</v>
      </c>
      <c r="L315" s="196">
        <f t="shared" si="159"/>
        <v>0</v>
      </c>
      <c r="M315" s="196">
        <f t="shared" si="159"/>
        <v>209.6789858744267</v>
      </c>
      <c r="N315" s="196">
        <f t="shared" si="159"/>
        <v>192.14378681963973</v>
      </c>
      <c r="O315" s="196">
        <f t="shared" si="159"/>
        <v>175.57834295534025</v>
      </c>
      <c r="P315" s="196">
        <f t="shared" si="159"/>
        <v>159.60876997831156</v>
      </c>
      <c r="Q315" s="196">
        <f t="shared" si="159"/>
        <v>144.17187998869667</v>
      </c>
    </row>
    <row r="316" spans="1:17" s="259" customFormat="1" hidden="1" outlineLevel="2">
      <c r="A316" s="256"/>
      <c r="B316" s="257"/>
      <c r="C316" s="258"/>
      <c r="D316" s="255"/>
      <c r="E316" s="196" t="str">
        <f t="shared" ref="E316:Q316" si="160" xml:space="preserve"> E306</f>
        <v>Average CPIH inflated RCV - BR - real</v>
      </c>
      <c r="F316" s="196">
        <f t="shared" si="160"/>
        <v>0</v>
      </c>
      <c r="G316" s="196" t="str">
        <f t="shared" si="160"/>
        <v>£m</v>
      </c>
      <c r="H316" s="196">
        <f t="shared" si="160"/>
        <v>0</v>
      </c>
      <c r="I316" s="196">
        <f t="shared" si="160"/>
        <v>0</v>
      </c>
      <c r="J316" s="196">
        <f t="shared" si="160"/>
        <v>0</v>
      </c>
      <c r="K316" s="196">
        <f t="shared" si="160"/>
        <v>0</v>
      </c>
      <c r="L316" s="196">
        <f t="shared" si="160"/>
        <v>0</v>
      </c>
      <c r="M316" s="196">
        <f t="shared" si="160"/>
        <v>209.86672604709895</v>
      </c>
      <c r="N316" s="196">
        <f t="shared" si="160"/>
        <v>192.62981336071107</v>
      </c>
      <c r="O316" s="196">
        <f t="shared" si="160"/>
        <v>176.11156938820085</v>
      </c>
      <c r="P316" s="196">
        <f t="shared" si="160"/>
        <v>160.14555011914547</v>
      </c>
      <c r="Q316" s="196">
        <f t="shared" si="160"/>
        <v>144.71365908966666</v>
      </c>
    </row>
    <row r="317" spans="1:17" s="259" customFormat="1" hidden="1" outlineLevel="2">
      <c r="A317" s="256"/>
      <c r="B317" s="257"/>
      <c r="C317" s="258"/>
      <c r="D317" s="255"/>
      <c r="E317" s="196" t="str">
        <f t="shared" ref="E317:Q317" si="161" xml:space="preserve"> E313</f>
        <v>Average post 2020 investment RCV - BR - real</v>
      </c>
      <c r="F317" s="196">
        <f t="shared" si="161"/>
        <v>0</v>
      </c>
      <c r="G317" s="196" t="str">
        <f t="shared" si="161"/>
        <v>£m</v>
      </c>
      <c r="H317" s="196">
        <f t="shared" si="161"/>
        <v>0</v>
      </c>
      <c r="I317" s="196">
        <f t="shared" si="161"/>
        <v>0</v>
      </c>
      <c r="J317" s="196">
        <f t="shared" si="161"/>
        <v>0</v>
      </c>
      <c r="K317" s="196">
        <f t="shared" si="161"/>
        <v>0</v>
      </c>
      <c r="L317" s="196">
        <f t="shared" si="161"/>
        <v>0</v>
      </c>
      <c r="M317" s="196">
        <f t="shared" si="161"/>
        <v>16.612418592450052</v>
      </c>
      <c r="N317" s="196">
        <f t="shared" si="161"/>
        <v>49.639246461231174</v>
      </c>
      <c r="O317" s="196">
        <f t="shared" si="161"/>
        <v>78.815977758942637</v>
      </c>
      <c r="P317" s="196">
        <f t="shared" si="161"/>
        <v>100.86804578786604</v>
      </c>
      <c r="Q317" s="196">
        <f t="shared" si="161"/>
        <v>119.22109048722626</v>
      </c>
    </row>
    <row r="318" spans="1:17" s="259" customFormat="1" hidden="1" outlineLevel="2">
      <c r="A318" s="256"/>
      <c r="B318" s="257"/>
      <c r="C318" s="258"/>
      <c r="D318" s="255"/>
      <c r="E318" s="320" t="s">
        <v>1152</v>
      </c>
      <c r="F318" s="379"/>
      <c r="G318" s="320" t="s">
        <v>255</v>
      </c>
      <c r="H318" s="379"/>
      <c r="I318" s="379"/>
      <c r="J318" s="320">
        <f t="shared" ref="J318:N318" si="162" xml:space="preserve"> SUM(J315:J317)</f>
        <v>0</v>
      </c>
      <c r="K318" s="320">
        <f t="shared" si="162"/>
        <v>0</v>
      </c>
      <c r="L318" s="320">
        <f t="shared" si="162"/>
        <v>0</v>
      </c>
      <c r="M318" s="320">
        <f t="shared" si="162"/>
        <v>436.15813051397572</v>
      </c>
      <c r="N318" s="320">
        <f t="shared" si="162"/>
        <v>434.41284664158195</v>
      </c>
      <c r="O318" s="320">
        <f xml:space="preserve"> SUM(O315:O317)</f>
        <v>430.5058901024837</v>
      </c>
      <c r="P318" s="320">
        <f t="shared" ref="P318:Q318" si="163" xml:space="preserve"> SUM(P315:P317)</f>
        <v>420.62236588532306</v>
      </c>
      <c r="Q318" s="320">
        <f t="shared" si="163"/>
        <v>408.10662956558957</v>
      </c>
    </row>
    <row r="319" spans="1:17" s="259" customFormat="1" hidden="1" outlineLevel="1">
      <c r="A319" s="256"/>
      <c r="B319" s="257"/>
      <c r="C319" s="258"/>
      <c r="D319" s="255"/>
      <c r="E319" s="196"/>
      <c r="F319" s="196"/>
      <c r="G319" s="196"/>
      <c r="H319" s="196"/>
      <c r="I319" s="196"/>
      <c r="J319" s="196"/>
      <c r="K319" s="196"/>
      <c r="L319" s="196"/>
      <c r="M319" s="196"/>
      <c r="N319" s="196"/>
      <c r="O319" s="196"/>
      <c r="P319" s="196"/>
      <c r="Q319" s="196"/>
    </row>
    <row r="320" spans="1:17" s="259" customFormat="1" hidden="1" outlineLevel="1" collapsed="1">
      <c r="A320" s="256"/>
      <c r="B320" s="257" t="s">
        <v>936</v>
      </c>
      <c r="C320" s="258"/>
      <c r="D320" s="255"/>
      <c r="E320" s="196"/>
      <c r="F320" s="196"/>
      <c r="G320" s="196"/>
      <c r="H320" s="196"/>
      <c r="I320" s="196"/>
      <c r="J320" s="196"/>
      <c r="K320" s="196"/>
      <c r="L320" s="196"/>
      <c r="M320" s="196"/>
      <c r="N320" s="196"/>
      <c r="O320" s="196"/>
      <c r="P320" s="196"/>
      <c r="Q320" s="196"/>
    </row>
    <row r="321" spans="1:17" s="259" customFormat="1" hidden="1" outlineLevel="2">
      <c r="A321" s="256"/>
      <c r="B321" s="257"/>
      <c r="C321" s="258"/>
      <c r="D321" s="255"/>
      <c r="E321" s="196"/>
      <c r="F321" s="196"/>
      <c r="G321" s="196"/>
      <c r="H321" s="196"/>
      <c r="I321" s="196"/>
      <c r="J321" s="196"/>
      <c r="K321" s="196"/>
      <c r="L321" s="196"/>
      <c r="M321" s="196"/>
      <c r="N321" s="196"/>
      <c r="O321" s="196"/>
      <c r="P321" s="196"/>
      <c r="Q321" s="196"/>
    </row>
    <row r="322" spans="1:17" s="205" customFormat="1" hidden="1" outlineLevel="2">
      <c r="A322" s="294"/>
      <c r="B322" s="295"/>
      <c r="C322" s="296"/>
      <c r="D322" s="297"/>
      <c r="E322" s="298" t="str">
        <f t="shared" ref="E322:P322" si="164" xml:space="preserve"> E$19</f>
        <v>Annual update - CPIH FYA active inflator from FYA 2017-18 - nominal year average prices (used for average RCV)</v>
      </c>
      <c r="F322" s="298">
        <f t="shared" si="164"/>
        <v>0</v>
      </c>
      <c r="G322" s="298" t="str">
        <f t="shared" si="164"/>
        <v>Factor</v>
      </c>
      <c r="H322" s="298">
        <f t="shared" si="164"/>
        <v>0</v>
      </c>
      <c r="I322" s="298">
        <f t="shared" si="164"/>
        <v>0</v>
      </c>
      <c r="J322" s="298">
        <f t="shared" si="164"/>
        <v>0</v>
      </c>
      <c r="K322" s="298">
        <f t="shared" si="164"/>
        <v>0</v>
      </c>
      <c r="L322" s="298">
        <f t="shared" si="164"/>
        <v>1.0386214616983847</v>
      </c>
      <c r="M322" s="298">
        <f t="shared" si="164"/>
        <v>1.0469374700143934</v>
      </c>
      <c r="N322" s="298">
        <f t="shared" si="164"/>
        <v>1.0853990084759317</v>
      </c>
      <c r="O322" s="298">
        <f t="shared" si="164"/>
        <v>0</v>
      </c>
      <c r="P322" s="298">
        <f t="shared" si="164"/>
        <v>0</v>
      </c>
      <c r="Q322" s="298">
        <f xml:space="preserve"> Q$19</f>
        <v>0</v>
      </c>
    </row>
    <row r="323" spans="1:17" s="205" customFormat="1" hidden="1" outlineLevel="2">
      <c r="A323" s="294"/>
      <c r="B323" s="295"/>
      <c r="C323" s="296"/>
      <c r="D323" s="297"/>
      <c r="E323" s="298" t="str">
        <f t="shared" ref="E323:P323" si="165" xml:space="preserve"> E$20</f>
        <v>Annual update - CPIH FYE active inflator from FYA 2017-18 - nominal year end prices (used for RCV components)</v>
      </c>
      <c r="F323" s="298">
        <f t="shared" si="165"/>
        <v>0</v>
      </c>
      <c r="G323" s="298" t="str">
        <f t="shared" si="165"/>
        <v>Factor</v>
      </c>
      <c r="H323" s="298">
        <f t="shared" si="165"/>
        <v>0</v>
      </c>
      <c r="I323" s="298">
        <f t="shared" si="165"/>
        <v>0</v>
      </c>
      <c r="J323" s="298">
        <f t="shared" si="165"/>
        <v>0</v>
      </c>
      <c r="K323" s="298">
        <f t="shared" si="165"/>
        <v>0</v>
      </c>
      <c r="L323" s="298">
        <f t="shared" si="165"/>
        <v>1.0420598112905806</v>
      </c>
      <c r="M323" s="298">
        <f t="shared" si="165"/>
        <v>1.0526147449224375</v>
      </c>
      <c r="N323" s="298">
        <f t="shared" si="165"/>
        <v>1.1178634255557334</v>
      </c>
      <c r="O323" s="298">
        <f t="shared" si="165"/>
        <v>0</v>
      </c>
      <c r="P323" s="298">
        <f t="shared" si="165"/>
        <v>0</v>
      </c>
      <c r="Q323" s="298">
        <f xml:space="preserve"> Q$20</f>
        <v>0</v>
      </c>
    </row>
    <row r="324" spans="1:17" s="259" customFormat="1" hidden="1" outlineLevel="1">
      <c r="A324" s="256"/>
      <c r="B324" s="257"/>
      <c r="C324" s="258"/>
      <c r="D324" s="255"/>
      <c r="E324" s="196"/>
      <c r="F324" s="196"/>
      <c r="G324" s="196"/>
      <c r="H324" s="196"/>
      <c r="I324" s="196"/>
      <c r="J324" s="196"/>
      <c r="K324" s="196"/>
      <c r="L324" s="196"/>
      <c r="M324" s="196"/>
      <c r="N324" s="196"/>
      <c r="O324" s="196"/>
      <c r="P324" s="196"/>
      <c r="Q324" s="196"/>
    </row>
    <row r="325" spans="1:17" s="259" customFormat="1" hidden="1" outlineLevel="1" collapsed="1">
      <c r="A325" s="256"/>
      <c r="B325" s="257" t="s">
        <v>969</v>
      </c>
      <c r="C325" s="258"/>
      <c r="D325" s="255"/>
      <c r="E325" s="196"/>
      <c r="F325" s="196"/>
      <c r="G325" s="196"/>
      <c r="H325" s="196"/>
      <c r="I325" s="196"/>
      <c r="J325" s="196"/>
      <c r="K325" s="196"/>
      <c r="L325" s="196"/>
      <c r="M325" s="196"/>
      <c r="N325" s="196"/>
      <c r="O325" s="196"/>
      <c r="P325" s="196"/>
      <c r="Q325" s="196"/>
    </row>
    <row r="326" spans="1:17" s="259" customFormat="1" hidden="1" outlineLevel="2">
      <c r="A326" s="256"/>
      <c r="B326" s="257"/>
      <c r="C326" s="258"/>
      <c r="D326" s="255"/>
      <c r="E326" s="196"/>
      <c r="F326" s="196"/>
      <c r="G326" s="196"/>
      <c r="H326" s="196"/>
      <c r="I326" s="196"/>
      <c r="J326" s="196"/>
      <c r="K326" s="196"/>
      <c r="L326" s="196"/>
      <c r="M326" s="196"/>
      <c r="N326" s="196"/>
      <c r="O326" s="196"/>
      <c r="P326" s="196"/>
      <c r="Q326" s="196"/>
    </row>
    <row r="327" spans="1:17" s="259" customFormat="1" hidden="1" outlineLevel="2">
      <c r="A327" s="256"/>
      <c r="B327" s="257"/>
      <c r="C327" s="258"/>
      <c r="D327" s="255"/>
      <c r="E327" s="196" t="s">
        <v>1515</v>
      </c>
      <c r="F327" s="196"/>
      <c r="G327" s="196" t="s">
        <v>255</v>
      </c>
      <c r="H327" s="196"/>
      <c r="I327" s="196"/>
      <c r="J327" s="196">
        <f t="shared" ref="J327:Q327" si="166" xml:space="preserve"> J296 * J323</f>
        <v>0</v>
      </c>
      <c r="K327" s="196">
        <f t="shared" si="166"/>
        <v>0</v>
      </c>
      <c r="L327" s="196">
        <f t="shared" si="166"/>
        <v>0</v>
      </c>
      <c r="M327" s="196">
        <f t="shared" si="166"/>
        <v>231.20197429457684</v>
      </c>
      <c r="N327" s="196">
        <f t="shared" si="166"/>
        <v>225.34060394948827</v>
      </c>
      <c r="O327" s="196">
        <f t="shared" si="166"/>
        <v>0</v>
      </c>
      <c r="P327" s="196">
        <f t="shared" si="166"/>
        <v>0</v>
      </c>
      <c r="Q327" s="196">
        <f t="shared" si="166"/>
        <v>0</v>
      </c>
    </row>
    <row r="328" spans="1:17" s="259" customFormat="1" hidden="1" outlineLevel="2">
      <c r="A328" s="256"/>
      <c r="B328" s="257"/>
      <c r="C328" s="258"/>
      <c r="D328" s="255"/>
      <c r="E328" s="196" t="s">
        <v>373</v>
      </c>
      <c r="F328" s="196"/>
      <c r="G328" s="196" t="s">
        <v>255</v>
      </c>
      <c r="H328" s="196"/>
      <c r="I328" s="196"/>
      <c r="J328" s="196">
        <f t="shared" ref="J328:Q328" si="167" xml:space="preserve"> J297 * J323</f>
        <v>0</v>
      </c>
      <c r="K328" s="196">
        <f t="shared" si="167"/>
        <v>0</v>
      </c>
      <c r="L328" s="196">
        <f t="shared" si="167"/>
        <v>0</v>
      </c>
      <c r="M328" s="196">
        <f t="shared" si="167"/>
        <v>20.981564125543628</v>
      </c>
      <c r="N328" s="196">
        <f t="shared" si="167"/>
        <v>21.100184432070428</v>
      </c>
      <c r="O328" s="196">
        <f t="shared" si="167"/>
        <v>0</v>
      </c>
      <c r="P328" s="196">
        <f t="shared" si="167"/>
        <v>0</v>
      </c>
      <c r="Q328" s="196">
        <f t="shared" si="167"/>
        <v>0</v>
      </c>
    </row>
    <row r="329" spans="1:17" s="259" customFormat="1" hidden="1" outlineLevel="2">
      <c r="A329" s="256"/>
      <c r="B329" s="257"/>
      <c r="C329" s="258"/>
      <c r="D329" s="255"/>
      <c r="E329" s="196" t="s">
        <v>1516</v>
      </c>
      <c r="F329" s="196"/>
      <c r="G329" s="196" t="s">
        <v>255</v>
      </c>
      <c r="H329" s="196"/>
      <c r="I329" s="196"/>
      <c r="J329" s="196">
        <f t="shared" ref="J329:Q329" si="168" xml:space="preserve"> IF( J$10 = 1, J295 * J323, J298 * J323)</f>
        <v>0</v>
      </c>
      <c r="K329" s="196">
        <f t="shared" si="168"/>
        <v>0</v>
      </c>
      <c r="L329" s="196">
        <f t="shared" si="168"/>
        <v>227.89493138209519</v>
      </c>
      <c r="M329" s="196">
        <f t="shared" si="168"/>
        <v>210.22041016903324</v>
      </c>
      <c r="N329" s="196">
        <f t="shared" si="168"/>
        <v>204.24041951741785</v>
      </c>
      <c r="O329" s="196">
        <f t="shared" si="168"/>
        <v>0</v>
      </c>
      <c r="P329" s="196">
        <f t="shared" si="168"/>
        <v>0</v>
      </c>
      <c r="Q329" s="196">
        <f t="shared" si="168"/>
        <v>0</v>
      </c>
    </row>
    <row r="330" spans="1:17" s="259" customFormat="1" hidden="1" outlineLevel="2">
      <c r="A330" s="256"/>
      <c r="B330" s="257"/>
      <c r="C330" s="258"/>
      <c r="D330" s="255"/>
      <c r="E330" s="196"/>
      <c r="F330" s="196"/>
      <c r="G330" s="196"/>
      <c r="H330" s="196"/>
      <c r="I330" s="196"/>
      <c r="J330" s="196"/>
      <c r="K330" s="196"/>
      <c r="L330" s="196"/>
      <c r="M330" s="196"/>
      <c r="N330" s="196"/>
      <c r="O330" s="196"/>
      <c r="P330" s="196"/>
      <c r="Q330" s="196"/>
    </row>
    <row r="331" spans="1:17" s="259" customFormat="1" hidden="1" outlineLevel="2">
      <c r="A331" s="256"/>
      <c r="B331" s="257"/>
      <c r="C331" s="258"/>
      <c r="D331" s="255"/>
      <c r="E331" s="196" t="s">
        <v>1517</v>
      </c>
      <c r="F331" s="196"/>
      <c r="G331" s="196" t="s">
        <v>255</v>
      </c>
      <c r="H331" s="196"/>
      <c r="I331" s="196"/>
      <c r="J331" s="196">
        <f t="shared" ref="J331:Q331" si="169" xml:space="preserve"> J302 * J323</f>
        <v>0</v>
      </c>
      <c r="K331" s="196">
        <f t="shared" si="169"/>
        <v>0</v>
      </c>
      <c r="L331" s="196">
        <f t="shared" si="169"/>
        <v>0</v>
      </c>
      <c r="M331" s="196">
        <f t="shared" si="169"/>
        <v>230.20325941635221</v>
      </c>
      <c r="N331" s="196">
        <f t="shared" si="169"/>
        <v>224.73175095023174</v>
      </c>
      <c r="O331" s="196">
        <f t="shared" si="169"/>
        <v>0</v>
      </c>
      <c r="P331" s="196">
        <f t="shared" si="169"/>
        <v>0</v>
      </c>
      <c r="Q331" s="196">
        <f t="shared" si="169"/>
        <v>0</v>
      </c>
    </row>
    <row r="332" spans="1:17" s="259" customFormat="1" hidden="1" outlineLevel="2">
      <c r="A332" s="256"/>
      <c r="B332" s="257"/>
      <c r="C332" s="258"/>
      <c r="D332" s="255"/>
      <c r="E332" s="196" t="s">
        <v>385</v>
      </c>
      <c r="F332" s="196"/>
      <c r="G332" s="196" t="s">
        <v>255</v>
      </c>
      <c r="H332" s="196"/>
      <c r="I332" s="196"/>
      <c r="J332" s="196">
        <f t="shared" ref="J332:Q332" si="170" xml:space="preserve"> J303 * J323</f>
        <v>0</v>
      </c>
      <c r="K332" s="196">
        <f t="shared" si="170"/>
        <v>0</v>
      </c>
      <c r="L332" s="196">
        <f t="shared" si="170"/>
        <v>0</v>
      </c>
      <c r="M332" s="196">
        <f t="shared" si="170"/>
        <v>18.588898221156207</v>
      </c>
      <c r="N332" s="196">
        <f t="shared" si="170"/>
        <v>18.795855845331388</v>
      </c>
      <c r="O332" s="196">
        <f t="shared" si="170"/>
        <v>0</v>
      </c>
      <c r="P332" s="196">
        <f t="shared" si="170"/>
        <v>0</v>
      </c>
      <c r="Q332" s="196">
        <f t="shared" si="170"/>
        <v>0</v>
      </c>
    </row>
    <row r="333" spans="1:17" s="259" customFormat="1" hidden="1" outlineLevel="2">
      <c r="A333" s="256"/>
      <c r="B333" s="257"/>
      <c r="C333" s="258"/>
      <c r="D333" s="255"/>
      <c r="E333" s="196" t="s">
        <v>387</v>
      </c>
      <c r="F333" s="196"/>
      <c r="G333" s="196" t="s">
        <v>255</v>
      </c>
      <c r="H333" s="196"/>
      <c r="I333" s="196"/>
      <c r="J333" s="196">
        <f t="shared" ref="J333:Q333" si="171" xml:space="preserve"> J304 * J323</f>
        <v>0</v>
      </c>
      <c r="K333" s="196">
        <f t="shared" si="171"/>
        <v>0</v>
      </c>
      <c r="L333" s="196">
        <f t="shared" si="171"/>
        <v>0</v>
      </c>
      <c r="M333" s="196">
        <f t="shared" si="171"/>
        <v>0</v>
      </c>
      <c r="N333" s="196">
        <f t="shared" si="171"/>
        <v>0</v>
      </c>
      <c r="O333" s="196">
        <f t="shared" si="171"/>
        <v>0</v>
      </c>
      <c r="P333" s="196">
        <f t="shared" si="171"/>
        <v>0</v>
      </c>
      <c r="Q333" s="196">
        <f t="shared" si="171"/>
        <v>0</v>
      </c>
    </row>
    <row r="334" spans="1:17" s="259" customFormat="1" hidden="1" outlineLevel="2">
      <c r="A334" s="256"/>
      <c r="B334" s="257"/>
      <c r="C334" s="258"/>
      <c r="D334" s="255"/>
      <c r="E334" s="196" t="s">
        <v>1518</v>
      </c>
      <c r="F334" s="196"/>
      <c r="G334" s="196" t="s">
        <v>255</v>
      </c>
      <c r="H334" s="196"/>
      <c r="I334" s="196"/>
      <c r="J334" s="196">
        <f t="shared" ref="J334:Q334" si="172" xml:space="preserve"> IF( J$10 = 1, J301 * J323, J305 * J323)</f>
        <v>0</v>
      </c>
      <c r="K334" s="196">
        <f t="shared" si="172"/>
        <v>0</v>
      </c>
      <c r="L334" s="196">
        <f t="shared" si="172"/>
        <v>227.89493138209519</v>
      </c>
      <c r="M334" s="196">
        <f t="shared" si="172"/>
        <v>211.61436119519601</v>
      </c>
      <c r="N334" s="196">
        <f t="shared" si="172"/>
        <v>205.93589510490034</v>
      </c>
      <c r="O334" s="196">
        <f t="shared" si="172"/>
        <v>0</v>
      </c>
      <c r="P334" s="196">
        <f t="shared" si="172"/>
        <v>0</v>
      </c>
      <c r="Q334" s="196">
        <f t="shared" si="172"/>
        <v>0</v>
      </c>
    </row>
    <row r="335" spans="1:17" s="259" customFormat="1" hidden="1" outlineLevel="2">
      <c r="A335" s="256"/>
      <c r="B335" s="257"/>
      <c r="C335" s="258"/>
      <c r="D335" s="255"/>
      <c r="E335" s="196"/>
      <c r="F335" s="196"/>
      <c r="G335" s="196"/>
      <c r="H335" s="196"/>
      <c r="I335" s="196"/>
      <c r="J335" s="196"/>
      <c r="K335" s="196"/>
      <c r="L335" s="196"/>
      <c r="M335" s="196"/>
      <c r="N335" s="196"/>
      <c r="O335" s="196"/>
      <c r="P335" s="196"/>
      <c r="Q335" s="196"/>
    </row>
    <row r="336" spans="1:17" s="259" customFormat="1" hidden="1" outlineLevel="2">
      <c r="A336" s="256"/>
      <c r="B336" s="257"/>
      <c r="C336" s="258"/>
      <c r="D336" s="255"/>
      <c r="E336" s="196" t="s">
        <v>1519</v>
      </c>
      <c r="F336" s="196"/>
      <c r="G336" s="196" t="s">
        <v>255</v>
      </c>
      <c r="H336" s="196"/>
      <c r="I336" s="196"/>
      <c r="J336" s="196">
        <f t="shared" ref="J336:Q336" si="173" xml:space="preserve"> J309 * J323</f>
        <v>0</v>
      </c>
      <c r="K336" s="196">
        <f t="shared" si="173"/>
        <v>0</v>
      </c>
      <c r="L336" s="196">
        <f t="shared" si="173"/>
        <v>0</v>
      </c>
      <c r="M336" s="196">
        <f t="shared" si="173"/>
        <v>0</v>
      </c>
      <c r="N336" s="196">
        <f t="shared" si="173"/>
        <v>37.140830309043963</v>
      </c>
      <c r="O336" s="196">
        <f t="shared" si="173"/>
        <v>0</v>
      </c>
      <c r="P336" s="196">
        <f t="shared" si="173"/>
        <v>0</v>
      </c>
      <c r="Q336" s="196">
        <f t="shared" si="173"/>
        <v>0</v>
      </c>
    </row>
    <row r="337" spans="1:17" s="259" customFormat="1" hidden="1" outlineLevel="2">
      <c r="A337" s="256"/>
      <c r="B337" s="257"/>
      <c r="C337" s="258"/>
      <c r="D337" s="255"/>
      <c r="E337" s="196" t="s">
        <v>395</v>
      </c>
      <c r="F337" s="196"/>
      <c r="G337" s="196" t="s">
        <v>255</v>
      </c>
      <c r="H337" s="196"/>
      <c r="I337" s="196"/>
      <c r="J337" s="196">
        <f t="shared" ref="J337:Q337" si="174" xml:space="preserve"> J310 * J323</f>
        <v>0</v>
      </c>
      <c r="K337" s="196">
        <f t="shared" si="174"/>
        <v>0</v>
      </c>
      <c r="L337" s="196">
        <f t="shared" si="174"/>
        <v>0</v>
      </c>
      <c r="M337" s="196">
        <f t="shared" si="174"/>
        <v>36.444394771875984</v>
      </c>
      <c r="N337" s="196">
        <f t="shared" si="174"/>
        <v>41.54168550324372</v>
      </c>
      <c r="O337" s="196">
        <f t="shared" si="174"/>
        <v>0</v>
      </c>
      <c r="P337" s="196">
        <f t="shared" si="174"/>
        <v>0</v>
      </c>
      <c r="Q337" s="196">
        <f t="shared" si="174"/>
        <v>0</v>
      </c>
    </row>
    <row r="338" spans="1:17" s="259" customFormat="1" hidden="1" outlineLevel="2">
      <c r="A338" s="256"/>
      <c r="B338" s="257"/>
      <c r="C338" s="258"/>
      <c r="D338" s="255"/>
      <c r="E338" s="196" t="s">
        <v>397</v>
      </c>
      <c r="F338" s="196"/>
      <c r="G338" s="196" t="s">
        <v>255</v>
      </c>
      <c r="H338" s="196"/>
      <c r="I338" s="196"/>
      <c r="J338" s="196">
        <f t="shared" ref="J338:Q338" si="175" xml:space="preserve"> J311 * J323</f>
        <v>0</v>
      </c>
      <c r="K338" s="196">
        <f t="shared" si="175"/>
        <v>0</v>
      </c>
      <c r="L338" s="196">
        <f t="shared" si="175"/>
        <v>0</v>
      </c>
      <c r="M338" s="196">
        <f t="shared" si="175"/>
        <v>1.4714412534028516</v>
      </c>
      <c r="N338" s="196">
        <f t="shared" si="175"/>
        <v>4.8435499390172634</v>
      </c>
      <c r="O338" s="196">
        <f t="shared" si="175"/>
        <v>0</v>
      </c>
      <c r="P338" s="196">
        <f t="shared" si="175"/>
        <v>0</v>
      </c>
      <c r="Q338" s="196">
        <f t="shared" si="175"/>
        <v>0</v>
      </c>
    </row>
    <row r="339" spans="1:17" s="259" customFormat="1" hidden="1" outlineLevel="2">
      <c r="A339" s="256"/>
      <c r="B339" s="257"/>
      <c r="C339" s="258"/>
      <c r="D339" s="255"/>
      <c r="E339" s="196" t="s">
        <v>1520</v>
      </c>
      <c r="F339" s="196"/>
      <c r="G339" s="196" t="s">
        <v>255</v>
      </c>
      <c r="H339" s="196"/>
      <c r="I339" s="196"/>
      <c r="J339" s="196">
        <f t="shared" ref="J339:Q339" si="176" xml:space="preserve"> IF(J$10 = 1, J308 * J323, J312 * J323)</f>
        <v>0</v>
      </c>
      <c r="K339" s="196">
        <f t="shared" si="176"/>
        <v>0</v>
      </c>
      <c r="L339" s="196">
        <f t="shared" si="176"/>
        <v>0</v>
      </c>
      <c r="M339" s="196">
        <f t="shared" si="176"/>
        <v>34.97295351847314</v>
      </c>
      <c r="N339" s="196">
        <f t="shared" si="176"/>
        <v>73.838965873270425</v>
      </c>
      <c r="O339" s="196">
        <f t="shared" si="176"/>
        <v>0</v>
      </c>
      <c r="P339" s="196">
        <f t="shared" si="176"/>
        <v>0</v>
      </c>
      <c r="Q339" s="196">
        <f t="shared" si="176"/>
        <v>0</v>
      </c>
    </row>
    <row r="340" spans="1:17" s="259" customFormat="1" hidden="1" outlineLevel="2">
      <c r="A340" s="256"/>
      <c r="B340" s="257"/>
      <c r="C340" s="258"/>
      <c r="D340" s="255"/>
      <c r="E340" s="196"/>
      <c r="F340" s="196"/>
      <c r="G340" s="196"/>
      <c r="H340" s="196"/>
      <c r="I340" s="196"/>
      <c r="J340" s="196"/>
      <c r="K340" s="196"/>
      <c r="L340" s="196"/>
      <c r="M340" s="196"/>
      <c r="N340" s="196"/>
      <c r="O340" s="196"/>
      <c r="P340" s="196"/>
      <c r="Q340" s="196"/>
    </row>
    <row r="341" spans="1:17" s="259" customFormat="1" hidden="1" outlineLevel="2">
      <c r="A341" s="256"/>
      <c r="B341" s="257"/>
      <c r="C341" s="258"/>
      <c r="D341" s="255"/>
      <c r="E341" s="196" t="s">
        <v>1521</v>
      </c>
      <c r="F341" s="196"/>
      <c r="G341" s="196" t="s">
        <v>255</v>
      </c>
      <c r="H341" s="196"/>
      <c r="I341" s="196"/>
      <c r="J341" s="196">
        <f t="shared" ref="J341:Q341" si="177" xml:space="preserve"> J299 * J322</f>
        <v>0</v>
      </c>
      <c r="K341" s="196">
        <f t="shared" si="177"/>
        <v>0</v>
      </c>
      <c r="L341" s="196">
        <f t="shared" si="177"/>
        <v>0</v>
      </c>
      <c r="M341" s="196">
        <f t="shared" si="177"/>
        <v>219.52078698655603</v>
      </c>
      <c r="N341" s="196">
        <f t="shared" si="177"/>
        <v>208.55267569884776</v>
      </c>
      <c r="O341" s="196">
        <f t="shared" si="177"/>
        <v>0</v>
      </c>
      <c r="P341" s="196">
        <f t="shared" si="177"/>
        <v>0</v>
      </c>
      <c r="Q341" s="196">
        <f t="shared" si="177"/>
        <v>0</v>
      </c>
    </row>
    <row r="342" spans="1:17" s="259" customFormat="1" hidden="1" outlineLevel="2">
      <c r="A342" s="256"/>
      <c r="B342" s="257"/>
      <c r="C342" s="258"/>
      <c r="D342" s="255"/>
      <c r="E342" s="196" t="s">
        <v>1522</v>
      </c>
      <c r="F342" s="196"/>
      <c r="G342" s="196" t="s">
        <v>255</v>
      </c>
      <c r="H342" s="196"/>
      <c r="I342" s="196"/>
      <c r="J342" s="196">
        <f t="shared" ref="J342:Q342" si="178" xml:space="preserve"> J306 * J322</f>
        <v>0</v>
      </c>
      <c r="K342" s="196">
        <f t="shared" si="178"/>
        <v>0</v>
      </c>
      <c r="L342" s="196">
        <f t="shared" si="178"/>
        <v>0</v>
      </c>
      <c r="M342" s="196">
        <f t="shared" si="178"/>
        <v>219.71733920795359</v>
      </c>
      <c r="N342" s="196">
        <f t="shared" si="178"/>
        <v>209.08020842461957</v>
      </c>
      <c r="O342" s="196">
        <f t="shared" si="178"/>
        <v>0</v>
      </c>
      <c r="P342" s="196">
        <f t="shared" si="178"/>
        <v>0</v>
      </c>
      <c r="Q342" s="196">
        <f t="shared" si="178"/>
        <v>0</v>
      </c>
    </row>
    <row r="343" spans="1:17" s="259" customFormat="1" hidden="1" outlineLevel="2">
      <c r="A343" s="256"/>
      <c r="B343" s="257"/>
      <c r="C343" s="258"/>
      <c r="D343" s="255"/>
      <c r="E343" s="196" t="s">
        <v>1523</v>
      </c>
      <c r="F343" s="196"/>
      <c r="G343" s="196" t="s">
        <v>255</v>
      </c>
      <c r="H343" s="196"/>
      <c r="I343" s="196"/>
      <c r="J343" s="196">
        <f t="shared" ref="J343:Q343" si="179" xml:space="preserve"> J313 * J322</f>
        <v>0</v>
      </c>
      <c r="K343" s="196">
        <f t="shared" si="179"/>
        <v>0</v>
      </c>
      <c r="L343" s="196">
        <f t="shared" si="179"/>
        <v>0</v>
      </c>
      <c r="M343" s="196">
        <f t="shared" si="179"/>
        <v>17.392163491999728</v>
      </c>
      <c r="N343" s="196">
        <f t="shared" si="179"/>
        <v>53.878388890512717</v>
      </c>
      <c r="O343" s="196">
        <f t="shared" si="179"/>
        <v>0</v>
      </c>
      <c r="P343" s="196">
        <f t="shared" si="179"/>
        <v>0</v>
      </c>
      <c r="Q343" s="196">
        <f t="shared" si="179"/>
        <v>0</v>
      </c>
    </row>
    <row r="344" spans="1:17" s="192" customFormat="1" hidden="1" outlineLevel="2">
      <c r="A344" s="188"/>
      <c r="B344" s="304"/>
      <c r="C344" s="190"/>
      <c r="D344" s="191"/>
      <c r="E344" s="243" t="s">
        <v>1524</v>
      </c>
      <c r="F344" s="243"/>
      <c r="G344" s="243" t="s">
        <v>255</v>
      </c>
      <c r="H344" s="243"/>
      <c r="I344" s="243"/>
      <c r="J344" s="243">
        <f t="shared" ref="J344:Q344" si="180" xml:space="preserve"> SUM(J341:J343)</f>
        <v>0</v>
      </c>
      <c r="K344" s="243">
        <f t="shared" si="180"/>
        <v>0</v>
      </c>
      <c r="L344" s="243">
        <f t="shared" si="180"/>
        <v>0</v>
      </c>
      <c r="M344" s="243">
        <f t="shared" si="180"/>
        <v>456.63028968650934</v>
      </c>
      <c r="N344" s="243">
        <f t="shared" si="180"/>
        <v>471.51127301398003</v>
      </c>
      <c r="O344" s="243">
        <f t="shared" si="180"/>
        <v>0</v>
      </c>
      <c r="P344" s="243">
        <f t="shared" si="180"/>
        <v>0</v>
      </c>
      <c r="Q344" s="243">
        <f t="shared" si="180"/>
        <v>0</v>
      </c>
    </row>
    <row r="345" spans="1:17" s="259" customFormat="1" hidden="1" outlineLevel="1">
      <c r="A345" s="256"/>
      <c r="B345" s="257"/>
      <c r="C345" s="258"/>
      <c r="D345" s="255"/>
      <c r="E345" s="196"/>
      <c r="F345" s="196"/>
      <c r="G345" s="196"/>
      <c r="H345" s="196"/>
      <c r="I345" s="196"/>
      <c r="J345" s="196"/>
      <c r="K345" s="196"/>
      <c r="L345" s="196"/>
      <c r="M345" s="196"/>
      <c r="N345" s="196"/>
      <c r="O345" s="196"/>
      <c r="P345" s="196"/>
      <c r="Q345" s="196"/>
    </row>
    <row r="346" spans="1:17" s="259" customFormat="1" hidden="1" outlineLevel="1" collapsed="1">
      <c r="A346" s="256"/>
      <c r="B346" s="257" t="s">
        <v>994</v>
      </c>
      <c r="C346" s="258"/>
      <c r="D346" s="255"/>
      <c r="E346" s="196"/>
      <c r="F346" s="196"/>
      <c r="G346" s="196"/>
      <c r="H346" s="196"/>
      <c r="I346" s="196"/>
      <c r="J346" s="196"/>
      <c r="K346" s="196"/>
      <c r="L346" s="196"/>
      <c r="M346" s="196"/>
      <c r="N346" s="196"/>
      <c r="O346" s="196"/>
      <c r="P346" s="196"/>
      <c r="Q346" s="196"/>
    </row>
    <row r="347" spans="1:17" s="259" customFormat="1" hidden="1" outlineLevel="2">
      <c r="A347" s="256"/>
      <c r="B347" s="257"/>
      <c r="C347" s="258"/>
      <c r="D347" s="255"/>
      <c r="E347" s="266"/>
      <c r="F347" s="266"/>
      <c r="G347" s="266"/>
      <c r="H347" s="267"/>
      <c r="I347" s="266"/>
      <c r="J347" s="267"/>
      <c r="K347" s="267"/>
      <c r="L347" s="267"/>
      <c r="M347" s="267"/>
      <c r="N347" s="267"/>
      <c r="O347" s="267"/>
      <c r="P347" s="267"/>
      <c r="Q347" s="267"/>
    </row>
    <row r="348" spans="1:17" s="200" customFormat="1" hidden="1" outlineLevel="2">
      <c r="A348" s="314"/>
      <c r="B348" s="315"/>
      <c r="C348" s="316"/>
      <c r="D348" s="317"/>
      <c r="E348" s="318" t="str">
        <f t="shared" ref="E348:Q348" si="181" xml:space="preserve"> E329</f>
        <v>Closing RCV (RPI inflated RCV) - BR - nominal</v>
      </c>
      <c r="F348" s="318">
        <f t="shared" si="181"/>
        <v>0</v>
      </c>
      <c r="G348" s="318" t="str">
        <f t="shared" si="181"/>
        <v>£m</v>
      </c>
      <c r="H348" s="318">
        <f t="shared" si="181"/>
        <v>0</v>
      </c>
      <c r="I348" s="318">
        <f t="shared" si="181"/>
        <v>0</v>
      </c>
      <c r="J348" s="318">
        <f t="shared" si="181"/>
        <v>0</v>
      </c>
      <c r="K348" s="318">
        <f t="shared" si="181"/>
        <v>0</v>
      </c>
      <c r="L348" s="318">
        <f t="shared" si="181"/>
        <v>227.89493138209519</v>
      </c>
      <c r="M348" s="318">
        <f t="shared" si="181"/>
        <v>210.22041016903324</v>
      </c>
      <c r="N348" s="318">
        <f t="shared" si="181"/>
        <v>204.24041951741785</v>
      </c>
      <c r="O348" s="318">
        <f t="shared" si="181"/>
        <v>0</v>
      </c>
      <c r="P348" s="318">
        <f t="shared" si="181"/>
        <v>0</v>
      </c>
      <c r="Q348" s="318">
        <f t="shared" si="181"/>
        <v>0</v>
      </c>
    </row>
    <row r="349" spans="1:17" s="200" customFormat="1" hidden="1" outlineLevel="2">
      <c r="A349" s="314"/>
      <c r="B349" s="315"/>
      <c r="C349" s="316"/>
      <c r="D349" s="317" t="s">
        <v>719</v>
      </c>
      <c r="E349" s="318" t="str">
        <f t="shared" ref="E349:Q349" si="182" xml:space="preserve"> E334</f>
        <v>Closing RCV (CPIH inflated RCV) - BR - nominal</v>
      </c>
      <c r="F349" s="318">
        <f t="shared" si="182"/>
        <v>0</v>
      </c>
      <c r="G349" s="318" t="str">
        <f t="shared" si="182"/>
        <v>£m</v>
      </c>
      <c r="H349" s="318">
        <f t="shared" si="182"/>
        <v>0</v>
      </c>
      <c r="I349" s="318">
        <f t="shared" si="182"/>
        <v>0</v>
      </c>
      <c r="J349" s="318">
        <f t="shared" si="182"/>
        <v>0</v>
      </c>
      <c r="K349" s="318">
        <f t="shared" si="182"/>
        <v>0</v>
      </c>
      <c r="L349" s="318">
        <f t="shared" si="182"/>
        <v>227.89493138209519</v>
      </c>
      <c r="M349" s="318">
        <f t="shared" si="182"/>
        <v>211.61436119519601</v>
      </c>
      <c r="N349" s="318">
        <f t="shared" si="182"/>
        <v>205.93589510490034</v>
      </c>
      <c r="O349" s="318">
        <f t="shared" si="182"/>
        <v>0</v>
      </c>
      <c r="P349" s="318">
        <f t="shared" si="182"/>
        <v>0</v>
      </c>
      <c r="Q349" s="318">
        <f t="shared" si="182"/>
        <v>0</v>
      </c>
    </row>
    <row r="350" spans="1:17" s="200" customFormat="1" hidden="1" outlineLevel="2">
      <c r="A350" s="314"/>
      <c r="B350" s="315"/>
      <c r="C350" s="316"/>
      <c r="D350" s="317" t="s">
        <v>719</v>
      </c>
      <c r="E350" s="318" t="str">
        <f t="shared" ref="E350:Q350" si="183" xml:space="preserve"> E339</f>
        <v>Closing RCV (Post 2020 investment RCV) - BR - nominal</v>
      </c>
      <c r="F350" s="318">
        <f t="shared" si="183"/>
        <v>0</v>
      </c>
      <c r="G350" s="318" t="str">
        <f t="shared" si="183"/>
        <v>£m</v>
      </c>
      <c r="H350" s="318">
        <f t="shared" si="183"/>
        <v>0</v>
      </c>
      <c r="I350" s="318">
        <f t="shared" si="183"/>
        <v>0</v>
      </c>
      <c r="J350" s="318">
        <f t="shared" si="183"/>
        <v>0</v>
      </c>
      <c r="K350" s="318">
        <f t="shared" si="183"/>
        <v>0</v>
      </c>
      <c r="L350" s="318">
        <f t="shared" si="183"/>
        <v>0</v>
      </c>
      <c r="M350" s="318">
        <f t="shared" si="183"/>
        <v>34.97295351847314</v>
      </c>
      <c r="N350" s="318">
        <f t="shared" si="183"/>
        <v>73.838965873270425</v>
      </c>
      <c r="O350" s="318">
        <f t="shared" si="183"/>
        <v>0</v>
      </c>
      <c r="P350" s="318">
        <f t="shared" si="183"/>
        <v>0</v>
      </c>
      <c r="Q350" s="318">
        <f t="shared" si="183"/>
        <v>0</v>
      </c>
    </row>
    <row r="351" spans="1:17" s="192" customFormat="1" hidden="1" outlineLevel="2">
      <c r="A351" s="188"/>
      <c r="B351" s="304"/>
      <c r="C351" s="190"/>
      <c r="D351" s="191"/>
      <c r="E351" s="243" t="s">
        <v>1176</v>
      </c>
      <c r="F351" s="243"/>
      <c r="G351" s="243" t="s">
        <v>255</v>
      </c>
      <c r="H351" s="243"/>
      <c r="I351" s="243"/>
      <c r="J351" s="319">
        <f t="shared" ref="J351:Q351" si="184" xml:space="preserve"> SUM(J348:J350)</f>
        <v>0</v>
      </c>
      <c r="K351" s="319">
        <f t="shared" si="184"/>
        <v>0</v>
      </c>
      <c r="L351" s="319">
        <f t="shared" si="184"/>
        <v>455.78986276419039</v>
      </c>
      <c r="M351" s="319">
        <f t="shared" si="184"/>
        <v>456.80772488270242</v>
      </c>
      <c r="N351" s="319">
        <f t="shared" si="184"/>
        <v>484.01528049558857</v>
      </c>
      <c r="O351" s="319">
        <f t="shared" si="184"/>
        <v>0</v>
      </c>
      <c r="P351" s="319">
        <f t="shared" si="184"/>
        <v>0</v>
      </c>
      <c r="Q351" s="319">
        <f t="shared" si="184"/>
        <v>0</v>
      </c>
    </row>
    <row r="352" spans="1:17" s="259" customFormat="1" hidden="1" outlineLevel="2">
      <c r="A352" s="256"/>
      <c r="B352" s="257"/>
      <c r="C352" s="258"/>
      <c r="D352" s="255"/>
      <c r="E352" s="196"/>
      <c r="F352" s="196"/>
      <c r="G352" s="196"/>
      <c r="H352" s="196"/>
      <c r="I352" s="196"/>
      <c r="J352" s="196"/>
      <c r="K352" s="196"/>
      <c r="L352" s="196"/>
      <c r="M352" s="196"/>
      <c r="N352" s="196"/>
      <c r="O352" s="196"/>
      <c r="P352" s="196"/>
      <c r="Q352" s="196"/>
    </row>
    <row r="353" spans="1:17" s="200" customFormat="1" hidden="1" outlineLevel="2">
      <c r="A353" s="314"/>
      <c r="B353" s="315"/>
      <c r="C353" s="316"/>
      <c r="D353" s="317"/>
      <c r="E353" s="318" t="s">
        <v>1177</v>
      </c>
      <c r="F353" s="318"/>
      <c r="G353" s="318" t="s">
        <v>255</v>
      </c>
      <c r="H353" s="318"/>
      <c r="I353" s="318"/>
      <c r="J353" s="318">
        <f t="shared" ref="J353:J355" si="185" xml:space="preserve"> I348 * J$21</f>
        <v>0</v>
      </c>
      <c r="K353" s="318">
        <f t="shared" ref="K353:K355" si="186" xml:space="preserve"> J348 * K$21</f>
        <v>0</v>
      </c>
      <c r="L353" s="318">
        <f t="shared" ref="L353:L355" si="187" xml:space="preserve"> K348 * L$21</f>
        <v>0</v>
      </c>
      <c r="M353" s="318">
        <f xml:space="preserve"> L348 * M$21</f>
        <v>230.20325941635218</v>
      </c>
      <c r="N353" s="318">
        <f xml:space="preserve"> M348 * N$21</f>
        <v>223.25139275015837</v>
      </c>
      <c r="O353" s="318">
        <f t="shared" ref="O353:O355" si="188" xml:space="preserve"> N348 * O$21</f>
        <v>0</v>
      </c>
      <c r="P353" s="318">
        <f t="shared" ref="P353:P355" si="189" xml:space="preserve"> O348 * P$21</f>
        <v>0</v>
      </c>
      <c r="Q353" s="318">
        <f t="shared" ref="Q353:Q355" si="190" xml:space="preserve"> P348 * Q$21</f>
        <v>0</v>
      </c>
    </row>
    <row r="354" spans="1:17" s="200" customFormat="1" hidden="1" outlineLevel="2">
      <c r="A354" s="314"/>
      <c r="B354" s="315"/>
      <c r="C354" s="316"/>
      <c r="D354" s="317" t="s">
        <v>719</v>
      </c>
      <c r="E354" s="318" t="s">
        <v>1178</v>
      </c>
      <c r="F354" s="318"/>
      <c r="G354" s="318" t="s">
        <v>255</v>
      </c>
      <c r="H354" s="318"/>
      <c r="I354" s="318"/>
      <c r="J354" s="318">
        <f t="shared" si="185"/>
        <v>0</v>
      </c>
      <c r="K354" s="318">
        <f t="shared" si="186"/>
        <v>0</v>
      </c>
      <c r="L354" s="318">
        <f t="shared" si="187"/>
        <v>0</v>
      </c>
      <c r="M354" s="318">
        <f t="shared" ref="M354:M355" si="191" xml:space="preserve"> L349 * M$21</f>
        <v>230.20325941635218</v>
      </c>
      <c r="N354" s="318">
        <f t="shared" ref="N354:N355" si="192" xml:space="preserve"> M349 * N$21</f>
        <v>224.73175095023097</v>
      </c>
      <c r="O354" s="318">
        <f t="shared" si="188"/>
        <v>0</v>
      </c>
      <c r="P354" s="318">
        <f t="shared" si="189"/>
        <v>0</v>
      </c>
      <c r="Q354" s="318">
        <f t="shared" si="190"/>
        <v>0</v>
      </c>
    </row>
    <row r="355" spans="1:17" s="200" customFormat="1" hidden="1" outlineLevel="2">
      <c r="A355" s="314"/>
      <c r="B355" s="315"/>
      <c r="C355" s="316"/>
      <c r="D355" s="317" t="s">
        <v>719</v>
      </c>
      <c r="E355" s="318" t="s">
        <v>1179</v>
      </c>
      <c r="F355" s="318"/>
      <c r="G355" s="318" t="s">
        <v>255</v>
      </c>
      <c r="H355" s="318"/>
      <c r="I355" s="318"/>
      <c r="J355" s="318">
        <f t="shared" si="185"/>
        <v>0</v>
      </c>
      <c r="K355" s="318">
        <f t="shared" si="186"/>
        <v>0</v>
      </c>
      <c r="L355" s="318">
        <f t="shared" si="187"/>
        <v>0</v>
      </c>
      <c r="M355" s="318">
        <f t="shared" si="191"/>
        <v>0</v>
      </c>
      <c r="N355" s="318">
        <f t="shared" si="192"/>
        <v>37.140830309043949</v>
      </c>
      <c r="O355" s="318">
        <f t="shared" si="188"/>
        <v>0</v>
      </c>
      <c r="P355" s="318">
        <f t="shared" si="189"/>
        <v>0</v>
      </c>
      <c r="Q355" s="318">
        <f t="shared" si="190"/>
        <v>0</v>
      </c>
    </row>
    <row r="356" spans="1:17" s="192" customFormat="1" hidden="1" outlineLevel="2">
      <c r="A356" s="188"/>
      <c r="B356" s="304"/>
      <c r="C356" s="190"/>
      <c r="D356" s="191"/>
      <c r="E356" s="243" t="s">
        <v>1180</v>
      </c>
      <c r="F356" s="243"/>
      <c r="G356" s="243" t="s">
        <v>255</v>
      </c>
      <c r="H356" s="243"/>
      <c r="I356" s="243"/>
      <c r="J356" s="319">
        <f t="shared" ref="J356:Q356" si="193" xml:space="preserve"> SUM(J353:J355)</f>
        <v>0</v>
      </c>
      <c r="K356" s="319">
        <f t="shared" si="193"/>
        <v>0</v>
      </c>
      <c r="L356" s="319">
        <f t="shared" si="193"/>
        <v>0</v>
      </c>
      <c r="M356" s="319">
        <f t="shared" si="193"/>
        <v>460.40651883270436</v>
      </c>
      <c r="N356" s="319">
        <f t="shared" si="193"/>
        <v>485.12397400943331</v>
      </c>
      <c r="O356" s="319">
        <f t="shared" si="193"/>
        <v>0</v>
      </c>
      <c r="P356" s="319">
        <f t="shared" si="193"/>
        <v>0</v>
      </c>
      <c r="Q356" s="319">
        <f t="shared" si="193"/>
        <v>0</v>
      </c>
    </row>
    <row r="357" spans="1:17" s="259" customFormat="1" hidden="1" outlineLevel="2">
      <c r="A357" s="256"/>
      <c r="B357" s="257"/>
      <c r="C357" s="258"/>
      <c r="D357" s="255"/>
      <c r="E357" s="196"/>
      <c r="F357" s="196"/>
      <c r="G357" s="196"/>
      <c r="H357" s="196"/>
      <c r="I357" s="196"/>
      <c r="J357" s="196"/>
      <c r="K357" s="196"/>
      <c r="L357" s="196"/>
      <c r="M357" s="196"/>
      <c r="N357" s="196"/>
      <c r="O357" s="196"/>
      <c r="P357" s="196"/>
      <c r="Q357" s="196"/>
    </row>
    <row r="358" spans="1:17" s="259" customFormat="1" hidden="1" outlineLevel="2">
      <c r="A358" s="256"/>
      <c r="B358" s="257"/>
      <c r="C358" s="258"/>
      <c r="D358" s="255"/>
      <c r="E358" s="196" t="str">
        <f t="shared" ref="E358:Q358" si="194" xml:space="preserve"> E356</f>
        <v>Prior year closing RCV expressed in current year nominal terms - BR</v>
      </c>
      <c r="F358" s="196">
        <f t="shared" si="194"/>
        <v>0</v>
      </c>
      <c r="G358" s="196" t="str">
        <f t="shared" si="194"/>
        <v>£m</v>
      </c>
      <c r="H358" s="196">
        <f t="shared" si="194"/>
        <v>0</v>
      </c>
      <c r="I358" s="196">
        <f t="shared" si="194"/>
        <v>0</v>
      </c>
      <c r="J358" s="196">
        <f t="shared" si="194"/>
        <v>0</v>
      </c>
      <c r="K358" s="196">
        <f t="shared" si="194"/>
        <v>0</v>
      </c>
      <c r="L358" s="196">
        <f t="shared" si="194"/>
        <v>0</v>
      </c>
      <c r="M358" s="196">
        <f t="shared" si="194"/>
        <v>460.40651883270436</v>
      </c>
      <c r="N358" s="196">
        <f t="shared" si="194"/>
        <v>485.12397400943331</v>
      </c>
      <c r="O358" s="196">
        <f t="shared" si="194"/>
        <v>0</v>
      </c>
      <c r="P358" s="196">
        <f t="shared" si="194"/>
        <v>0</v>
      </c>
      <c r="Q358" s="196">
        <f t="shared" si="194"/>
        <v>0</v>
      </c>
    </row>
    <row r="359" spans="1:17" s="259" customFormat="1" hidden="1" outlineLevel="2">
      <c r="A359" s="256"/>
      <c r="B359" s="257"/>
      <c r="C359" s="258"/>
      <c r="D359" s="255" t="s">
        <v>631</v>
      </c>
      <c r="E359" s="196" t="s">
        <v>1181</v>
      </c>
      <c r="F359" s="196"/>
      <c r="G359" s="196" t="s">
        <v>255</v>
      </c>
      <c r="H359" s="196"/>
      <c r="I359" s="196"/>
      <c r="J359" s="196">
        <f t="shared" ref="J359" si="195" xml:space="preserve"> I351</f>
        <v>0</v>
      </c>
      <c r="K359" s="196">
        <f t="shared" ref="K359" si="196" xml:space="preserve"> J351</f>
        <v>0</v>
      </c>
      <c r="L359" s="196">
        <f t="shared" ref="L359" si="197" xml:space="preserve"> K351</f>
        <v>0</v>
      </c>
      <c r="M359" s="196">
        <f t="shared" ref="M359" si="198" xml:space="preserve"> L351</f>
        <v>455.78986276419039</v>
      </c>
      <c r="N359" s="196">
        <f t="shared" ref="N359" si="199" xml:space="preserve"> M351</f>
        <v>456.80772488270242</v>
      </c>
      <c r="O359" s="196">
        <f t="shared" ref="O359" si="200" xml:space="preserve"> N351</f>
        <v>484.01528049558857</v>
      </c>
      <c r="P359" s="196">
        <f t="shared" ref="P359" si="201" xml:space="preserve"> O351</f>
        <v>0</v>
      </c>
      <c r="Q359" s="196">
        <f t="shared" ref="Q359" si="202" xml:space="preserve"> P351</f>
        <v>0</v>
      </c>
    </row>
    <row r="360" spans="1:17" s="259" customFormat="1" hidden="1" outlineLevel="2">
      <c r="A360" s="256"/>
      <c r="B360" s="257"/>
      <c r="C360" s="258"/>
      <c r="D360" s="255"/>
      <c r="E360" s="266" t="str">
        <f t="shared" ref="E360:Q360" si="203" xml:space="preserve"> E$13</f>
        <v>Annual update active flag</v>
      </c>
      <c r="F360" s="266">
        <f t="shared" si="203"/>
        <v>0</v>
      </c>
      <c r="G360" s="266" t="str">
        <f t="shared" si="203"/>
        <v>Flag</v>
      </c>
      <c r="H360" s="266">
        <f t="shared" si="203"/>
        <v>0</v>
      </c>
      <c r="I360" s="266">
        <f t="shared" si="203"/>
        <v>0</v>
      </c>
      <c r="J360" s="266">
        <f t="shared" si="203"/>
        <v>0</v>
      </c>
      <c r="K360" s="266">
        <f t="shared" si="203"/>
        <v>0</v>
      </c>
      <c r="L360" s="266">
        <f t="shared" si="203"/>
        <v>1</v>
      </c>
      <c r="M360" s="266">
        <f t="shared" si="203"/>
        <v>1</v>
      </c>
      <c r="N360" s="266">
        <f t="shared" si="203"/>
        <v>1</v>
      </c>
      <c r="O360" s="266">
        <f t="shared" si="203"/>
        <v>0</v>
      </c>
      <c r="P360" s="266">
        <f t="shared" si="203"/>
        <v>0</v>
      </c>
      <c r="Q360" s="266">
        <f t="shared" si="203"/>
        <v>0</v>
      </c>
    </row>
    <row r="361" spans="1:17" s="259" customFormat="1" hidden="1" outlineLevel="2">
      <c r="A361" s="256"/>
      <c r="B361" s="257"/>
      <c r="C361" s="258"/>
      <c r="D361" s="255"/>
      <c r="E361" s="320" t="s">
        <v>1182</v>
      </c>
      <c r="F361" s="320"/>
      <c r="G361" s="320" t="s">
        <v>255</v>
      </c>
      <c r="H361" s="320"/>
      <c r="I361" s="320"/>
      <c r="J361" s="320">
        <f t="shared" ref="J361:Q361" si="204" xml:space="preserve"> J360 * (J358 - J359)</f>
        <v>0</v>
      </c>
      <c r="K361" s="320">
        <f t="shared" si="204"/>
        <v>0</v>
      </c>
      <c r="L361" s="320">
        <f t="shared" si="204"/>
        <v>0</v>
      </c>
      <c r="M361" s="320">
        <f t="shared" si="204"/>
        <v>4.6166560685139757</v>
      </c>
      <c r="N361" s="320">
        <f t="shared" si="204"/>
        <v>28.316249126730895</v>
      </c>
      <c r="O361" s="320">
        <f t="shared" si="204"/>
        <v>0</v>
      </c>
      <c r="P361" s="320">
        <f t="shared" si="204"/>
        <v>0</v>
      </c>
      <c r="Q361" s="320">
        <f t="shared" si="204"/>
        <v>0</v>
      </c>
    </row>
    <row r="362" spans="1:17" s="192" customFormat="1" hidden="1" outlineLevel="1">
      <c r="A362" s="188"/>
      <c r="B362" s="304"/>
      <c r="C362" s="190"/>
      <c r="D362" s="191"/>
      <c r="E362" s="195"/>
    </row>
    <row r="363" spans="1:17" s="192" customFormat="1" hidden="1" outlineLevel="1" collapsed="1">
      <c r="A363" s="188"/>
      <c r="B363" s="304" t="s">
        <v>759</v>
      </c>
      <c r="C363" s="190"/>
      <c r="D363" s="191"/>
      <c r="E363" s="195"/>
    </row>
    <row r="364" spans="1:17" s="192" customFormat="1" hidden="1" outlineLevel="2">
      <c r="A364" s="188"/>
      <c r="B364" s="85"/>
      <c r="C364" s="190"/>
      <c r="D364" s="191"/>
      <c r="E364" s="195"/>
    </row>
    <row r="365" spans="1:17" s="187" customFormat="1" hidden="1" outlineLevel="2">
      <c r="A365" s="183"/>
      <c r="B365" s="158"/>
      <c r="C365" s="185"/>
      <c r="D365" s="186"/>
      <c r="E365" s="181" t="str">
        <f xml:space="preserve"> Inp!E$206</f>
        <v>Regulatory equity notional (PR19FD)</v>
      </c>
      <c r="F365" s="181">
        <f xml:space="preserve"> Inp!F$206</f>
        <v>0</v>
      </c>
      <c r="G365" s="181" t="str">
        <f xml:space="preserve"> Inp!G$206</f>
        <v>%</v>
      </c>
      <c r="H365" s="181">
        <f xml:space="preserve"> Inp!H$206</f>
        <v>0</v>
      </c>
      <c r="I365" s="181">
        <f xml:space="preserve"> Inp!I$206</f>
        <v>0</v>
      </c>
      <c r="J365" s="291">
        <f xml:space="preserve"> Inp!J$206</f>
        <v>0</v>
      </c>
      <c r="K365" s="291">
        <f xml:space="preserve"> Inp!K$206</f>
        <v>0</v>
      </c>
      <c r="L365" s="291">
        <f xml:space="preserve"> Inp!L$206</f>
        <v>0</v>
      </c>
      <c r="M365" s="291">
        <f xml:space="preserve"> Inp!M$206</f>
        <v>0.4</v>
      </c>
      <c r="N365" s="291">
        <f xml:space="preserve"> Inp!N$206</f>
        <v>0.4</v>
      </c>
      <c r="O365" s="291">
        <f xml:space="preserve"> Inp!O$206</f>
        <v>0.4</v>
      </c>
      <c r="P365" s="291">
        <f xml:space="preserve"> Inp!P$206</f>
        <v>0.4</v>
      </c>
      <c r="Q365" s="291">
        <f xml:space="preserve"> Inp!Q$206</f>
        <v>0.4</v>
      </c>
    </row>
    <row r="366" spans="1:17" s="192" customFormat="1" hidden="1" outlineLevel="2">
      <c r="A366" s="188"/>
      <c r="B366" s="304"/>
      <c r="C366" s="190"/>
      <c r="D366" s="191"/>
      <c r="E366" s="195" t="str">
        <f t="shared" ref="E366:Q366" si="205" xml:space="preserve"> E344</f>
        <v>Average total RCV (year average) - BR - nominal</v>
      </c>
      <c r="F366" s="195">
        <f t="shared" si="205"/>
        <v>0</v>
      </c>
      <c r="G366" s="195" t="str">
        <f t="shared" si="205"/>
        <v>£m</v>
      </c>
      <c r="H366" s="195">
        <f t="shared" si="205"/>
        <v>0</v>
      </c>
      <c r="I366" s="195">
        <f t="shared" si="205"/>
        <v>0</v>
      </c>
      <c r="J366" s="195">
        <f t="shared" si="205"/>
        <v>0</v>
      </c>
      <c r="K366" s="195">
        <f t="shared" si="205"/>
        <v>0</v>
      </c>
      <c r="L366" s="195">
        <f t="shared" si="205"/>
        <v>0</v>
      </c>
      <c r="M366" s="195">
        <f t="shared" si="205"/>
        <v>456.63028968650934</v>
      </c>
      <c r="N366" s="195">
        <f t="shared" si="205"/>
        <v>471.51127301398003</v>
      </c>
      <c r="O366" s="195">
        <f t="shared" si="205"/>
        <v>0</v>
      </c>
      <c r="P366" s="195">
        <f t="shared" si="205"/>
        <v>0</v>
      </c>
      <c r="Q366" s="195">
        <f t="shared" si="205"/>
        <v>0</v>
      </c>
    </row>
    <row r="367" spans="1:17" s="192" customFormat="1" hidden="1" outlineLevel="2">
      <c r="A367" s="188"/>
      <c r="B367" s="269"/>
      <c r="C367" s="190"/>
      <c r="D367" s="191"/>
      <c r="E367" s="195" t="s">
        <v>1525</v>
      </c>
      <c r="G367" s="192" t="s">
        <v>255</v>
      </c>
      <c r="J367" s="195">
        <f t="shared" ref="J367:Q367" si="206" xml:space="preserve"> J365 * J366</f>
        <v>0</v>
      </c>
      <c r="K367" s="195">
        <f t="shared" si="206"/>
        <v>0</v>
      </c>
      <c r="L367" s="195">
        <f t="shared" si="206"/>
        <v>0</v>
      </c>
      <c r="M367" s="195">
        <f t="shared" si="206"/>
        <v>182.65211587460374</v>
      </c>
      <c r="N367" s="195">
        <f t="shared" si="206"/>
        <v>188.60450920559202</v>
      </c>
      <c r="O367" s="195">
        <f t="shared" si="206"/>
        <v>0</v>
      </c>
      <c r="P367" s="195">
        <f t="shared" si="206"/>
        <v>0</v>
      </c>
      <c r="Q367" s="195">
        <f t="shared" si="206"/>
        <v>0</v>
      </c>
    </row>
    <row r="368" spans="1:17" s="240" customFormat="1" hidden="1" outlineLevel="2">
      <c r="A368" s="237"/>
      <c r="B368" s="241"/>
      <c r="C368" s="238"/>
      <c r="D368" s="239"/>
      <c r="E368" s="196" t="s">
        <v>1184</v>
      </c>
      <c r="G368" s="240" t="s">
        <v>255</v>
      </c>
      <c r="J368" s="196">
        <f t="shared" ref="J368:Q368" si="207" xml:space="preserve"> J318 * J$13</f>
        <v>0</v>
      </c>
      <c r="K368" s="196">
        <f t="shared" si="207"/>
        <v>0</v>
      </c>
      <c r="L368" s="196">
        <f t="shared" si="207"/>
        <v>0</v>
      </c>
      <c r="M368" s="196">
        <f t="shared" si="207"/>
        <v>436.15813051397572</v>
      </c>
      <c r="N368" s="196">
        <f t="shared" si="207"/>
        <v>434.41284664158195</v>
      </c>
      <c r="O368" s="196">
        <f t="shared" si="207"/>
        <v>0</v>
      </c>
      <c r="P368" s="196">
        <f t="shared" si="207"/>
        <v>0</v>
      </c>
      <c r="Q368" s="196">
        <f t="shared" si="207"/>
        <v>0</v>
      </c>
    </row>
    <row r="369" spans="1:17" s="240" customFormat="1" hidden="1" outlineLevel="2">
      <c r="A369" s="237"/>
      <c r="B369" s="241"/>
      <c r="C369" s="238"/>
      <c r="D369" s="239"/>
      <c r="E369" s="196" t="s">
        <v>1185</v>
      </c>
      <c r="G369" s="240" t="s">
        <v>255</v>
      </c>
      <c r="J369" s="196">
        <f t="shared" ref="J369" si="208" xml:space="preserve"> J365 * J368</f>
        <v>0</v>
      </c>
      <c r="K369" s="196">
        <f t="shared" ref="K369" si="209" xml:space="preserve"> K365 * K368</f>
        <v>0</v>
      </c>
      <c r="L369" s="196">
        <f t="shared" ref="L369" si="210" xml:space="preserve"> L365 * L368</f>
        <v>0</v>
      </c>
      <c r="M369" s="196">
        <f t="shared" ref="M369" si="211" xml:space="preserve"> M365 * M368</f>
        <v>174.46325220559029</v>
      </c>
      <c r="N369" s="196">
        <f xml:space="preserve"> N365 * N368</f>
        <v>173.76513865663279</v>
      </c>
      <c r="O369" s="196">
        <f t="shared" ref="O369" si="212" xml:space="preserve"> O365 * O368</f>
        <v>0</v>
      </c>
      <c r="P369" s="196">
        <f t="shared" ref="P369" si="213" xml:space="preserve"> P365 * P368</f>
        <v>0</v>
      </c>
      <c r="Q369" s="196">
        <f t="shared" ref="Q369" si="214" xml:space="preserve"> Q365 * Q368</f>
        <v>0</v>
      </c>
    </row>
    <row r="370" spans="1:17" s="192" customFormat="1" hidden="1" outlineLevel="1">
      <c r="A370" s="188"/>
      <c r="B370" s="85"/>
      <c r="C370" s="190"/>
      <c r="D370" s="191"/>
      <c r="E370" s="195"/>
    </row>
    <row r="371" spans="1:17" s="192" customFormat="1" hidden="1" outlineLevel="1" collapsed="1">
      <c r="A371" s="188"/>
      <c r="B371" s="304" t="s">
        <v>761</v>
      </c>
      <c r="C371" s="190"/>
      <c r="D371" s="191"/>
      <c r="E371" s="195"/>
    </row>
    <row r="372" spans="1:17" s="192" customFormat="1" hidden="1" outlineLevel="2">
      <c r="A372" s="188"/>
      <c r="B372" s="304"/>
      <c r="C372" s="190"/>
      <c r="D372" s="191"/>
      <c r="E372" s="195"/>
    </row>
    <row r="373" spans="1:17" s="187" customFormat="1" hidden="1" outlineLevel="2">
      <c r="A373" s="183"/>
      <c r="B373" s="158"/>
      <c r="C373" s="185"/>
      <c r="D373" s="186"/>
      <c r="E373" s="181" t="str">
        <f xml:space="preserve"> Inp!E$214</f>
        <v>Regulatory equity actual</v>
      </c>
      <c r="F373" s="181">
        <f xml:space="preserve"> Inp!F$214</f>
        <v>0</v>
      </c>
      <c r="G373" s="181" t="str">
        <f xml:space="preserve"> Inp!G$214</f>
        <v>%</v>
      </c>
      <c r="H373" s="181">
        <f xml:space="preserve"> Inp!H$214</f>
        <v>0</v>
      </c>
      <c r="I373" s="181">
        <f xml:space="preserve"> Inp!I$214</f>
        <v>0</v>
      </c>
      <c r="J373" s="291">
        <f xml:space="preserve"> Inp!J$214</f>
        <v>0</v>
      </c>
      <c r="K373" s="291">
        <f xml:space="preserve"> Inp!K$214</f>
        <v>0</v>
      </c>
      <c r="L373" s="291">
        <f xml:space="preserve"> Inp!L$214</f>
        <v>0</v>
      </c>
      <c r="M373" s="291">
        <f xml:space="preserve"> Inp!M$214</f>
        <v>0.33494999999999997</v>
      </c>
      <c r="N373" s="291">
        <f xml:space="preserve"> Inp!N$214</f>
        <v>0</v>
      </c>
      <c r="O373" s="291">
        <f xml:space="preserve"> Inp!O$214</f>
        <v>0</v>
      </c>
      <c r="P373" s="291">
        <f xml:space="preserve"> Inp!P$214</f>
        <v>0</v>
      </c>
      <c r="Q373" s="291">
        <f xml:space="preserve"> Inp!Q$214</f>
        <v>0</v>
      </c>
    </row>
    <row r="374" spans="1:17" s="192" customFormat="1" hidden="1" outlineLevel="2">
      <c r="A374" s="188"/>
      <c r="B374" s="304"/>
      <c r="C374" s="190"/>
      <c r="D374" s="191"/>
      <c r="E374" s="195" t="str">
        <f t="shared" ref="E374:Q374" si="215" xml:space="preserve"> E344</f>
        <v>Average total RCV (year average) - BR - nominal</v>
      </c>
      <c r="F374" s="195">
        <f t="shared" si="215"/>
        <v>0</v>
      </c>
      <c r="G374" s="195" t="str">
        <f t="shared" si="215"/>
        <v>£m</v>
      </c>
      <c r="H374" s="195">
        <f t="shared" si="215"/>
        <v>0</v>
      </c>
      <c r="I374" s="195">
        <f t="shared" si="215"/>
        <v>0</v>
      </c>
      <c r="J374" s="195">
        <f t="shared" si="215"/>
        <v>0</v>
      </c>
      <c r="K374" s="195">
        <f t="shared" si="215"/>
        <v>0</v>
      </c>
      <c r="L374" s="195">
        <f t="shared" si="215"/>
        <v>0</v>
      </c>
      <c r="M374" s="195">
        <f t="shared" si="215"/>
        <v>456.63028968650934</v>
      </c>
      <c r="N374" s="195">
        <f t="shared" si="215"/>
        <v>471.51127301398003</v>
      </c>
      <c r="O374" s="195">
        <f t="shared" si="215"/>
        <v>0</v>
      </c>
      <c r="P374" s="195">
        <f t="shared" si="215"/>
        <v>0</v>
      </c>
      <c r="Q374" s="195">
        <f t="shared" si="215"/>
        <v>0</v>
      </c>
    </row>
    <row r="375" spans="1:17" s="192" customFormat="1" hidden="1" outlineLevel="2">
      <c r="A375" s="188"/>
      <c r="B375" s="304"/>
      <c r="C375" s="190"/>
      <c r="D375" s="191"/>
      <c r="E375" s="195" t="s">
        <v>1526</v>
      </c>
      <c r="G375" s="192" t="s">
        <v>255</v>
      </c>
      <c r="J375" s="195">
        <f t="shared" ref="J375:Q375" si="216" xml:space="preserve"> J373 * J374</f>
        <v>0</v>
      </c>
      <c r="K375" s="195">
        <f t="shared" si="216"/>
        <v>0</v>
      </c>
      <c r="L375" s="195">
        <f t="shared" si="216"/>
        <v>0</v>
      </c>
      <c r="M375" s="195">
        <f t="shared" si="216"/>
        <v>152.9483155304963</v>
      </c>
      <c r="N375" s="195">
        <f t="shared" si="216"/>
        <v>0</v>
      </c>
      <c r="O375" s="195">
        <f t="shared" si="216"/>
        <v>0</v>
      </c>
      <c r="P375" s="195">
        <f t="shared" si="216"/>
        <v>0</v>
      </c>
      <c r="Q375" s="195">
        <f t="shared" si="216"/>
        <v>0</v>
      </c>
    </row>
    <row r="376" spans="1:17" s="259" customFormat="1" hidden="1" outlineLevel="2">
      <c r="A376" s="256"/>
      <c r="B376" s="257"/>
      <c r="C376" s="258"/>
      <c r="D376" s="255"/>
      <c r="E376" s="196" t="s">
        <v>1184</v>
      </c>
      <c r="F376" s="240"/>
      <c r="G376" s="240" t="s">
        <v>255</v>
      </c>
      <c r="H376" s="240"/>
      <c r="I376" s="240"/>
      <c r="J376" s="196">
        <f t="shared" ref="J376:L376" si="217" xml:space="preserve"> J318 * J$13</f>
        <v>0</v>
      </c>
      <c r="K376" s="196">
        <f t="shared" si="217"/>
        <v>0</v>
      </c>
      <c r="L376" s="196">
        <f t="shared" si="217"/>
        <v>0</v>
      </c>
      <c r="M376" s="196">
        <f xml:space="preserve"> M318 * M$13</f>
        <v>436.15813051397572</v>
      </c>
      <c r="N376" s="196">
        <f t="shared" ref="N376:Q376" si="218" xml:space="preserve"> N318 * N$13</f>
        <v>434.41284664158195</v>
      </c>
      <c r="O376" s="196">
        <f t="shared" si="218"/>
        <v>0</v>
      </c>
      <c r="P376" s="196">
        <f t="shared" si="218"/>
        <v>0</v>
      </c>
      <c r="Q376" s="196">
        <f t="shared" si="218"/>
        <v>0</v>
      </c>
    </row>
    <row r="377" spans="1:17" s="259" customFormat="1" hidden="1" outlineLevel="2">
      <c r="A377" s="256"/>
      <c r="B377" s="257"/>
      <c r="C377" s="258"/>
      <c r="D377" s="255"/>
      <c r="E377" s="196" t="s">
        <v>1187</v>
      </c>
      <c r="F377" s="240"/>
      <c r="G377" s="240" t="s">
        <v>255</v>
      </c>
      <c r="H377" s="240"/>
      <c r="I377" s="240"/>
      <c r="J377" s="196">
        <f t="shared" ref="J377" si="219" xml:space="preserve"> J373 * J376</f>
        <v>0</v>
      </c>
      <c r="K377" s="196">
        <f t="shared" ref="K377" si="220" xml:space="preserve"> K373 * K376</f>
        <v>0</v>
      </c>
      <c r="L377" s="196">
        <f t="shared" ref="L377" si="221" xml:space="preserve"> L373 * L376</f>
        <v>0</v>
      </c>
      <c r="M377" s="196">
        <f xml:space="preserve"> M373 * M376</f>
        <v>146.09116581565615</v>
      </c>
      <c r="N377" s="196">
        <f t="shared" ref="N377" si="222" xml:space="preserve"> N373 * N376</f>
        <v>0</v>
      </c>
      <c r="O377" s="196">
        <f t="shared" ref="O377" si="223" xml:space="preserve"> O373 * O376</f>
        <v>0</v>
      </c>
      <c r="P377" s="196">
        <f t="shared" ref="P377" si="224" xml:space="preserve"> P373 * P376</f>
        <v>0</v>
      </c>
      <c r="Q377" s="196">
        <f t="shared" ref="Q377" si="225" xml:space="preserve"> Q373 * Q376</f>
        <v>0</v>
      </c>
    </row>
    <row r="378" spans="1:17" s="259" customFormat="1" hidden="1" outlineLevel="1">
      <c r="A378" s="256"/>
      <c r="B378" s="257"/>
      <c r="C378" s="258"/>
      <c r="D378" s="255"/>
      <c r="E378" s="196"/>
      <c r="F378" s="240"/>
      <c r="G378" s="240"/>
      <c r="H378" s="240"/>
      <c r="I378" s="240"/>
      <c r="J378" s="196"/>
      <c r="K378" s="196"/>
      <c r="L378" s="196"/>
      <c r="M378" s="196"/>
      <c r="N378" s="196"/>
      <c r="O378" s="196"/>
      <c r="P378" s="196"/>
      <c r="Q378" s="196"/>
    </row>
    <row r="379" spans="1:17" s="259" customFormat="1">
      <c r="A379" s="256"/>
      <c r="B379" s="257"/>
      <c r="C379" s="258"/>
      <c r="D379" s="255"/>
      <c r="E379" s="196"/>
      <c r="F379" s="196"/>
      <c r="G379" s="196"/>
      <c r="H379" s="196"/>
      <c r="I379" s="196"/>
      <c r="J379" s="196"/>
      <c r="K379" s="196"/>
      <c r="L379" s="196"/>
      <c r="M379" s="196"/>
      <c r="N379" s="196"/>
      <c r="O379" s="196"/>
      <c r="P379" s="196"/>
      <c r="Q379" s="196"/>
    </row>
    <row r="380" spans="1:17" s="33" customFormat="1" collapsed="1">
      <c r="A380" s="33" t="s">
        <v>1527</v>
      </c>
      <c r="D380" s="253"/>
    </row>
    <row r="381" spans="1:17" s="259" customFormat="1" hidden="1" outlineLevel="1">
      <c r="A381" s="256"/>
      <c r="B381" s="257"/>
      <c r="C381" s="258"/>
      <c r="D381" s="255"/>
      <c r="E381" s="196"/>
      <c r="F381" s="196"/>
      <c r="G381" s="196"/>
      <c r="H381" s="196"/>
      <c r="I381" s="196"/>
      <c r="J381" s="196"/>
      <c r="K381" s="196"/>
      <c r="L381" s="196"/>
      <c r="M381" s="196"/>
      <c r="N381" s="196"/>
      <c r="O381" s="196"/>
      <c r="P381" s="196"/>
      <c r="Q381" s="196"/>
    </row>
    <row r="382" spans="1:17" s="259" customFormat="1" hidden="1" outlineLevel="1" collapsed="1">
      <c r="A382" s="256"/>
      <c r="B382" s="144" t="s">
        <v>1475</v>
      </c>
      <c r="C382" s="258"/>
      <c r="D382" s="255"/>
      <c r="E382" s="196"/>
      <c r="F382" s="196"/>
      <c r="G382" s="196"/>
      <c r="H382" s="196"/>
      <c r="I382" s="196"/>
      <c r="J382" s="196"/>
      <c r="K382" s="196"/>
      <c r="L382" s="196"/>
      <c r="M382" s="196"/>
      <c r="N382" s="196"/>
      <c r="O382" s="196"/>
      <c r="P382" s="196"/>
      <c r="Q382" s="196"/>
    </row>
    <row r="383" spans="1:17" s="259" customFormat="1" hidden="1" outlineLevel="2">
      <c r="A383" s="256"/>
      <c r="B383" s="257"/>
      <c r="C383" s="258"/>
      <c r="D383" s="255"/>
      <c r="E383" s="196"/>
      <c r="F383" s="196"/>
      <c r="G383" s="196"/>
      <c r="H383" s="196"/>
      <c r="I383" s="196"/>
      <c r="J383" s="196"/>
      <c r="K383" s="196"/>
      <c r="L383" s="196"/>
      <c r="M383" s="196"/>
      <c r="N383" s="196"/>
      <c r="O383" s="196"/>
      <c r="P383" s="196"/>
      <c r="Q383" s="196"/>
    </row>
    <row r="384" spans="1:17" s="292" customFormat="1" hidden="1" outlineLevel="2">
      <c r="A384" s="287"/>
      <c r="B384" s="288"/>
      <c r="C384" s="289"/>
      <c r="D384" s="290"/>
      <c r="E384" s="181" t="str">
        <f xml:space="preserve"> PR19FDPublishedTables!E$719</f>
        <v>RCV (RPI inflated RCV) 31 March 2020 post midnight adjustments - DMMY - real</v>
      </c>
      <c r="F384" s="181">
        <f xml:space="preserve"> PR19FDPublishedTables!F$719</f>
        <v>0</v>
      </c>
      <c r="G384" s="181" t="str">
        <f xml:space="preserve"> PR19FDPublishedTables!G$719</f>
        <v>£m</v>
      </c>
      <c r="H384" s="181">
        <f xml:space="preserve"> PR19FDPublishedTables!H$719</f>
        <v>0</v>
      </c>
      <c r="I384" s="181">
        <f xml:space="preserve"> PR19FDPublishedTables!I$719</f>
        <v>0</v>
      </c>
      <c r="J384" s="181">
        <f xml:space="preserve"> PR19FDPublishedTables!J$719</f>
        <v>0</v>
      </c>
      <c r="K384" s="181">
        <f xml:space="preserve"> PR19FDPublishedTables!K$719</f>
        <v>0</v>
      </c>
      <c r="L384" s="181">
        <f xml:space="preserve"> PR19FDPublishedTables!L$719</f>
        <v>0</v>
      </c>
      <c r="M384" s="181">
        <f xml:space="preserve"> PR19FDPublishedTables!M$719</f>
        <v>0</v>
      </c>
      <c r="N384" s="181">
        <f xml:space="preserve"> PR19FDPublishedTables!N$719</f>
        <v>0</v>
      </c>
      <c r="O384" s="181">
        <f xml:space="preserve"> PR19FDPublishedTables!O$719</f>
        <v>0</v>
      </c>
      <c r="P384" s="181">
        <f xml:space="preserve"> PR19FDPublishedTables!P$719</f>
        <v>0</v>
      </c>
      <c r="Q384" s="181">
        <f xml:space="preserve"> PR19FDPublishedTables!Q$719</f>
        <v>0</v>
      </c>
    </row>
    <row r="385" spans="1:17" s="292" customFormat="1" hidden="1" outlineLevel="2">
      <c r="A385" s="287"/>
      <c r="B385" s="288"/>
      <c r="C385" s="289"/>
      <c r="D385" s="255"/>
      <c r="E385" s="181" t="str">
        <f xml:space="preserve"> PR19FDPublishedTables!E$728</f>
        <v>Opening RCV (RPI inflated RCV) - DMMY - real</v>
      </c>
      <c r="F385" s="181">
        <f xml:space="preserve"> PR19FDPublishedTables!F$728</f>
        <v>0</v>
      </c>
      <c r="G385" s="181" t="str">
        <f xml:space="preserve"> PR19FDPublishedTables!G$728</f>
        <v>£m</v>
      </c>
      <c r="H385" s="181">
        <f xml:space="preserve"> PR19FDPublishedTables!H$728</f>
        <v>0</v>
      </c>
      <c r="I385" s="181">
        <f xml:space="preserve"> PR19FDPublishedTables!I$728</f>
        <v>0</v>
      </c>
      <c r="J385" s="181">
        <f xml:space="preserve"> PR19FDPublishedTables!J$728</f>
        <v>0</v>
      </c>
      <c r="K385" s="181">
        <f xml:space="preserve"> PR19FDPublishedTables!K$728</f>
        <v>0</v>
      </c>
      <c r="L385" s="181">
        <f xml:space="preserve"> PR19FDPublishedTables!L$728</f>
        <v>0</v>
      </c>
      <c r="M385" s="181">
        <f xml:space="preserve"> PR19FDPublishedTables!M$728</f>
        <v>0</v>
      </c>
      <c r="N385" s="181">
        <f xml:space="preserve"> PR19FDPublishedTables!N$728</f>
        <v>0</v>
      </c>
      <c r="O385" s="181">
        <f xml:space="preserve"> PR19FDPublishedTables!O$728</f>
        <v>0</v>
      </c>
      <c r="P385" s="181">
        <f xml:space="preserve"> PR19FDPublishedTables!P$728</f>
        <v>0</v>
      </c>
      <c r="Q385" s="181">
        <f xml:space="preserve"> PR19FDPublishedTables!Q$728</f>
        <v>0</v>
      </c>
    </row>
    <row r="386" spans="1:17" s="292" customFormat="1" hidden="1" outlineLevel="2">
      <c r="A386" s="287"/>
      <c r="B386" s="288"/>
      <c r="C386" s="289"/>
      <c r="D386" s="255" t="str">
        <f xml:space="preserve"> PR19FDPublishedTables!D$29</f>
        <v>less</v>
      </c>
      <c r="E386" s="181" t="str">
        <f xml:space="preserve"> PR19FDPublishedTables!E$729</f>
        <v>RCV - CPI(H) + RPI wedge bf depreciation - DMMY - real</v>
      </c>
      <c r="F386" s="181">
        <f xml:space="preserve"> PR19FDPublishedTables!F$729</f>
        <v>0</v>
      </c>
      <c r="G386" s="181" t="str">
        <f xml:space="preserve"> PR19FDPublishedTables!G$729</f>
        <v>£m</v>
      </c>
      <c r="H386" s="181">
        <f xml:space="preserve"> PR19FDPublishedTables!H$729</f>
        <v>0</v>
      </c>
      <c r="I386" s="181">
        <f xml:space="preserve"> PR19FDPublishedTables!I$729</f>
        <v>0</v>
      </c>
      <c r="J386" s="181">
        <f xml:space="preserve"> PR19FDPublishedTables!J$729</f>
        <v>0</v>
      </c>
      <c r="K386" s="181">
        <f xml:space="preserve"> PR19FDPublishedTables!K$729</f>
        <v>0</v>
      </c>
      <c r="L386" s="181">
        <f xml:space="preserve"> PR19FDPublishedTables!L$729</f>
        <v>0</v>
      </c>
      <c r="M386" s="181">
        <f xml:space="preserve"> PR19FDPublishedTables!M$729</f>
        <v>0</v>
      </c>
      <c r="N386" s="181">
        <f xml:space="preserve"> PR19FDPublishedTables!N$729</f>
        <v>0</v>
      </c>
      <c r="O386" s="181">
        <f xml:space="preserve"> PR19FDPublishedTables!O$729</f>
        <v>0</v>
      </c>
      <c r="P386" s="181">
        <f xml:space="preserve"> PR19FDPublishedTables!P$729</f>
        <v>0</v>
      </c>
      <c r="Q386" s="181">
        <f xml:space="preserve"> PR19FDPublishedTables!Q$729</f>
        <v>0</v>
      </c>
    </row>
    <row r="387" spans="1:17" s="292" customFormat="1" hidden="1" outlineLevel="2">
      <c r="A387" s="287"/>
      <c r="B387" s="288"/>
      <c r="C387" s="289"/>
      <c r="D387" s="255"/>
      <c r="E387" s="181" t="str">
        <f xml:space="preserve"> PR19FDPublishedTables!E$730</f>
        <v>Closing RCV (RPI inflated RCV) - DMMY - real</v>
      </c>
      <c r="F387" s="181">
        <f xml:space="preserve"> PR19FDPublishedTables!F$730</f>
        <v>0</v>
      </c>
      <c r="G387" s="181" t="str">
        <f xml:space="preserve"> PR19FDPublishedTables!G$730</f>
        <v>£m</v>
      </c>
      <c r="H387" s="181">
        <f xml:space="preserve"> PR19FDPublishedTables!H$730</f>
        <v>0</v>
      </c>
      <c r="I387" s="181">
        <f xml:space="preserve"> PR19FDPublishedTables!I$730</f>
        <v>0</v>
      </c>
      <c r="J387" s="181">
        <f xml:space="preserve"> PR19FDPublishedTables!J$730</f>
        <v>0</v>
      </c>
      <c r="K387" s="181">
        <f xml:space="preserve"> PR19FDPublishedTables!K$730</f>
        <v>0</v>
      </c>
      <c r="L387" s="181">
        <f xml:space="preserve"> PR19FDPublishedTables!L$730</f>
        <v>0</v>
      </c>
      <c r="M387" s="181">
        <f xml:space="preserve"> PR19FDPublishedTables!M$730</f>
        <v>0</v>
      </c>
      <c r="N387" s="181">
        <f xml:space="preserve"> PR19FDPublishedTables!N$730</f>
        <v>0</v>
      </c>
      <c r="O387" s="181">
        <f xml:space="preserve"> PR19FDPublishedTables!O$730</f>
        <v>0</v>
      </c>
      <c r="P387" s="181">
        <f xml:space="preserve"> PR19FDPublishedTables!P$730</f>
        <v>0</v>
      </c>
      <c r="Q387" s="181">
        <f xml:space="preserve"> PR19FDPublishedTables!Q$730</f>
        <v>0</v>
      </c>
    </row>
    <row r="388" spans="1:17" s="292" customFormat="1" hidden="1" outlineLevel="2">
      <c r="A388" s="287"/>
      <c r="B388" s="288"/>
      <c r="C388" s="289"/>
      <c r="D388" s="255"/>
      <c r="E388" s="181" t="str">
        <f xml:space="preserve"> PR19FDPublishedTables!E$734</f>
        <v>Average RPI inflated RCV - DMMY - real</v>
      </c>
      <c r="F388" s="181">
        <f xml:space="preserve"> PR19FDPublishedTables!F$734</f>
        <v>0</v>
      </c>
      <c r="G388" s="181" t="str">
        <f xml:space="preserve"> PR19FDPublishedTables!G$734</f>
        <v>£m</v>
      </c>
      <c r="H388" s="181">
        <f xml:space="preserve"> PR19FDPublishedTables!H$734</f>
        <v>0</v>
      </c>
      <c r="I388" s="181">
        <f xml:space="preserve"> PR19FDPublishedTables!I$734</f>
        <v>0</v>
      </c>
      <c r="J388" s="181">
        <f xml:space="preserve"> PR19FDPublishedTables!J$734</f>
        <v>0</v>
      </c>
      <c r="K388" s="181">
        <f xml:space="preserve"> PR19FDPublishedTables!K$734</f>
        <v>0</v>
      </c>
      <c r="L388" s="181">
        <f xml:space="preserve"> PR19FDPublishedTables!L$734</f>
        <v>0</v>
      </c>
      <c r="M388" s="181">
        <f xml:space="preserve"> PR19FDPublishedTables!M$734</f>
        <v>0</v>
      </c>
      <c r="N388" s="181">
        <f xml:space="preserve"> PR19FDPublishedTables!N$734</f>
        <v>0</v>
      </c>
      <c r="O388" s="181">
        <f xml:space="preserve"> PR19FDPublishedTables!O$734</f>
        <v>0</v>
      </c>
      <c r="P388" s="181">
        <f xml:space="preserve"> PR19FDPublishedTables!P$734</f>
        <v>0</v>
      </c>
      <c r="Q388" s="181">
        <f xml:space="preserve"> PR19FDPublishedTables!Q$734</f>
        <v>0</v>
      </c>
    </row>
    <row r="389" spans="1:17" s="259" customFormat="1" hidden="1" outlineLevel="2">
      <c r="A389" s="256"/>
      <c r="B389" s="257"/>
      <c r="C389" s="258"/>
      <c r="D389" s="255"/>
      <c r="E389" s="196"/>
      <c r="F389" s="196"/>
      <c r="G389" s="196"/>
      <c r="H389" s="196"/>
      <c r="I389" s="196"/>
      <c r="J389" s="196"/>
      <c r="K389" s="196"/>
      <c r="L389" s="196"/>
      <c r="M389" s="196"/>
      <c r="N389" s="196"/>
      <c r="O389" s="196"/>
      <c r="P389" s="196"/>
      <c r="Q389" s="196"/>
    </row>
    <row r="390" spans="1:17" s="292" customFormat="1" hidden="1" outlineLevel="2">
      <c r="A390" s="287"/>
      <c r="B390" s="288"/>
      <c r="C390" s="289"/>
      <c r="D390" s="290"/>
      <c r="E390" s="181" t="str">
        <f xml:space="preserve"> PR19FDPublishedTables!E$758</f>
        <v>RCV (CPIH inflated RCV) 31 March 2020 post midnight adjustments - DMMY - real</v>
      </c>
      <c r="F390" s="181">
        <f xml:space="preserve"> PR19FDPublishedTables!F$758</f>
        <v>0</v>
      </c>
      <c r="G390" s="181" t="str">
        <f xml:space="preserve"> PR19FDPublishedTables!G$758</f>
        <v>£m</v>
      </c>
      <c r="H390" s="181">
        <f xml:space="preserve"> PR19FDPublishedTables!H$758</f>
        <v>0</v>
      </c>
      <c r="I390" s="181">
        <f xml:space="preserve"> PR19FDPublishedTables!I$758</f>
        <v>0</v>
      </c>
      <c r="J390" s="181">
        <f xml:space="preserve"> PR19FDPublishedTables!J$758</f>
        <v>0</v>
      </c>
      <c r="K390" s="181">
        <f xml:space="preserve"> PR19FDPublishedTables!K$758</f>
        <v>0</v>
      </c>
      <c r="L390" s="181">
        <f xml:space="preserve"> PR19FDPublishedTables!L$758</f>
        <v>0</v>
      </c>
      <c r="M390" s="181">
        <f xml:space="preserve"> PR19FDPublishedTables!M$758</f>
        <v>0</v>
      </c>
      <c r="N390" s="181">
        <f xml:space="preserve"> PR19FDPublishedTables!N$758</f>
        <v>0</v>
      </c>
      <c r="O390" s="181">
        <f xml:space="preserve"> PR19FDPublishedTables!O$758</f>
        <v>0</v>
      </c>
      <c r="P390" s="181">
        <f xml:space="preserve"> PR19FDPublishedTables!P$758</f>
        <v>0</v>
      </c>
      <c r="Q390" s="181">
        <f xml:space="preserve"> PR19FDPublishedTables!Q$758</f>
        <v>0</v>
      </c>
    </row>
    <row r="391" spans="1:17" s="259" customFormat="1" hidden="1" outlineLevel="2">
      <c r="A391" s="256"/>
      <c r="B391" s="257"/>
      <c r="C391" s="258"/>
      <c r="D391" s="196"/>
      <c r="E391" s="181" t="str">
        <f xml:space="preserve"> PR19FDPublishedTables!E$772</f>
        <v>Opening RCV (CPIH inflated RCV) - DMMY - real</v>
      </c>
      <c r="F391" s="181">
        <f xml:space="preserve"> PR19FDPublishedTables!F$772</f>
        <v>0</v>
      </c>
      <c r="G391" s="181" t="str">
        <f xml:space="preserve"> PR19FDPublishedTables!G$772</f>
        <v>£m</v>
      </c>
      <c r="H391" s="181">
        <f xml:space="preserve"> PR19FDPublishedTables!H$772</f>
        <v>0</v>
      </c>
      <c r="I391" s="181">
        <f xml:space="preserve"> PR19FDPublishedTables!I$772</f>
        <v>0</v>
      </c>
      <c r="J391" s="181">
        <f xml:space="preserve"> PR19FDPublishedTables!J$772</f>
        <v>0</v>
      </c>
      <c r="K391" s="181">
        <f xml:space="preserve"> PR19FDPublishedTables!K$772</f>
        <v>0</v>
      </c>
      <c r="L391" s="181">
        <f xml:space="preserve"> PR19FDPublishedTables!L$772</f>
        <v>0</v>
      </c>
      <c r="M391" s="181">
        <f xml:space="preserve"> PR19FDPublishedTables!M$772</f>
        <v>0</v>
      </c>
      <c r="N391" s="181">
        <f xml:space="preserve"> PR19FDPublishedTables!N$772</f>
        <v>0</v>
      </c>
      <c r="O391" s="181">
        <f xml:space="preserve"> PR19FDPublishedTables!O$772</f>
        <v>0</v>
      </c>
      <c r="P391" s="181">
        <f xml:space="preserve"> PR19FDPublishedTables!P$772</f>
        <v>0</v>
      </c>
      <c r="Q391" s="181">
        <f xml:space="preserve"> PR19FDPublishedTables!Q$772</f>
        <v>0</v>
      </c>
    </row>
    <row r="392" spans="1:17" s="259" customFormat="1" hidden="1" outlineLevel="2">
      <c r="A392" s="256"/>
      <c r="B392" s="257"/>
      <c r="C392" s="258"/>
      <c r="D392" s="255" t="str">
        <f xml:space="preserve"> PR19FDPublishedTables!D$73</f>
        <v>less</v>
      </c>
      <c r="E392" s="181" t="str">
        <f xml:space="preserve"> PR19FDPublishedTables!E$773</f>
        <v>RCV - CPI(H) bf depreciation - DMMY - real</v>
      </c>
      <c r="F392" s="181">
        <f xml:space="preserve"> PR19FDPublishedTables!F$773</f>
        <v>0</v>
      </c>
      <c r="G392" s="181" t="str">
        <f xml:space="preserve"> PR19FDPublishedTables!G$773</f>
        <v>£m</v>
      </c>
      <c r="H392" s="181">
        <f xml:space="preserve"> PR19FDPublishedTables!H$773</f>
        <v>0</v>
      </c>
      <c r="I392" s="181">
        <f xml:space="preserve"> PR19FDPublishedTables!I$773</f>
        <v>0</v>
      </c>
      <c r="J392" s="181">
        <f xml:space="preserve"> PR19FDPublishedTables!J$773</f>
        <v>0</v>
      </c>
      <c r="K392" s="181">
        <f xml:space="preserve"> PR19FDPublishedTables!K$773</f>
        <v>0</v>
      </c>
      <c r="L392" s="181">
        <f xml:space="preserve"> PR19FDPublishedTables!L$773</f>
        <v>0</v>
      </c>
      <c r="M392" s="181">
        <f xml:space="preserve"> PR19FDPublishedTables!M$773</f>
        <v>0</v>
      </c>
      <c r="N392" s="181">
        <f xml:space="preserve"> PR19FDPublishedTables!N$773</f>
        <v>0</v>
      </c>
      <c r="O392" s="181">
        <f xml:space="preserve"> PR19FDPublishedTables!O$773</f>
        <v>0</v>
      </c>
      <c r="P392" s="181">
        <f xml:space="preserve"> PR19FDPublishedTables!P$773</f>
        <v>0</v>
      </c>
      <c r="Q392" s="181">
        <f xml:space="preserve"> PR19FDPublishedTables!Q$773</f>
        <v>0</v>
      </c>
    </row>
    <row r="393" spans="1:17" s="259" customFormat="1" hidden="1" outlineLevel="2">
      <c r="A393" s="256"/>
      <c r="B393" s="257"/>
      <c r="C393" s="258"/>
      <c r="D393" s="255" t="str">
        <f xml:space="preserve"> PR19FDPublishedTables!D$74</f>
        <v>less</v>
      </c>
      <c r="E393" s="181" t="str">
        <f xml:space="preserve"> PR19FDPublishedTables!E$774</f>
        <v>Other adjustments CPI(H) - DMMY - real</v>
      </c>
      <c r="F393" s="181">
        <f xml:space="preserve"> PR19FDPublishedTables!F$774</f>
        <v>0</v>
      </c>
      <c r="G393" s="181" t="str">
        <f xml:space="preserve"> PR19FDPublishedTables!G$774</f>
        <v>£m</v>
      </c>
      <c r="H393" s="181">
        <f xml:space="preserve"> PR19FDPublishedTables!H$774</f>
        <v>0</v>
      </c>
      <c r="I393" s="181">
        <f xml:space="preserve"> PR19FDPublishedTables!I$774</f>
        <v>0</v>
      </c>
      <c r="J393" s="181">
        <f xml:space="preserve"> PR19FDPublishedTables!J$774</f>
        <v>0</v>
      </c>
      <c r="K393" s="181">
        <f xml:space="preserve"> PR19FDPublishedTables!K$774</f>
        <v>0</v>
      </c>
      <c r="L393" s="181">
        <f xml:space="preserve"> PR19FDPublishedTables!L$774</f>
        <v>0</v>
      </c>
      <c r="M393" s="181">
        <f xml:space="preserve"> PR19FDPublishedTables!M$774</f>
        <v>0</v>
      </c>
      <c r="N393" s="181">
        <f xml:space="preserve"> PR19FDPublishedTables!N$774</f>
        <v>0</v>
      </c>
      <c r="O393" s="181">
        <f xml:space="preserve"> PR19FDPublishedTables!O$774</f>
        <v>0</v>
      </c>
      <c r="P393" s="181">
        <f xml:space="preserve"> PR19FDPublishedTables!P$774</f>
        <v>0</v>
      </c>
      <c r="Q393" s="181">
        <f xml:space="preserve"> PR19FDPublishedTables!Q$774</f>
        <v>0</v>
      </c>
    </row>
    <row r="394" spans="1:17" s="259" customFormat="1" hidden="1" outlineLevel="2">
      <c r="A394" s="256"/>
      <c r="B394" s="257"/>
      <c r="C394" s="258"/>
      <c r="D394" s="255"/>
      <c r="E394" s="181" t="str">
        <f xml:space="preserve"> PR19FDPublishedTables!E$775</f>
        <v>Closing RCV (CPIH inflated RCV) - DMMY - real</v>
      </c>
      <c r="F394" s="181">
        <f xml:space="preserve"> PR19FDPublishedTables!F$775</f>
        <v>0</v>
      </c>
      <c r="G394" s="181" t="str">
        <f xml:space="preserve"> PR19FDPublishedTables!G$775</f>
        <v>£m</v>
      </c>
      <c r="H394" s="181">
        <f xml:space="preserve"> PR19FDPublishedTables!H$775</f>
        <v>0</v>
      </c>
      <c r="I394" s="181">
        <f xml:space="preserve"> PR19FDPublishedTables!I$775</f>
        <v>0</v>
      </c>
      <c r="J394" s="181">
        <f xml:space="preserve"> PR19FDPublishedTables!J$775</f>
        <v>0</v>
      </c>
      <c r="K394" s="181">
        <f xml:space="preserve"> PR19FDPublishedTables!K$775</f>
        <v>0</v>
      </c>
      <c r="L394" s="181">
        <f xml:space="preserve"> PR19FDPublishedTables!L$775</f>
        <v>0</v>
      </c>
      <c r="M394" s="181">
        <f xml:space="preserve"> PR19FDPublishedTables!M$775</f>
        <v>0</v>
      </c>
      <c r="N394" s="181">
        <f xml:space="preserve"> PR19FDPublishedTables!N$775</f>
        <v>0</v>
      </c>
      <c r="O394" s="181">
        <f xml:space="preserve"> PR19FDPublishedTables!O$775</f>
        <v>0</v>
      </c>
      <c r="P394" s="181">
        <f xml:space="preserve"> PR19FDPublishedTables!P$775</f>
        <v>0</v>
      </c>
      <c r="Q394" s="181">
        <f xml:space="preserve"> PR19FDPublishedTables!Q$775</f>
        <v>0</v>
      </c>
    </row>
    <row r="395" spans="1:17" s="259" customFormat="1" hidden="1" outlineLevel="2">
      <c r="A395" s="256"/>
      <c r="B395" s="257"/>
      <c r="C395" s="258"/>
      <c r="D395" s="255"/>
      <c r="E395" s="181" t="str">
        <f xml:space="preserve"> PR19FDPublishedTables!E$779</f>
        <v>Average CPIH inflated RCV - DMMY - real</v>
      </c>
      <c r="F395" s="181">
        <f xml:space="preserve"> PR19FDPublishedTables!F$779</f>
        <v>0</v>
      </c>
      <c r="G395" s="181" t="str">
        <f xml:space="preserve"> PR19FDPublishedTables!G$779</f>
        <v>£m</v>
      </c>
      <c r="H395" s="181">
        <f xml:space="preserve"> PR19FDPublishedTables!H$779</f>
        <v>0</v>
      </c>
      <c r="I395" s="181">
        <f xml:space="preserve"> PR19FDPublishedTables!I$779</f>
        <v>0</v>
      </c>
      <c r="J395" s="181">
        <f xml:space="preserve"> PR19FDPublishedTables!J$779</f>
        <v>0</v>
      </c>
      <c r="K395" s="181">
        <f xml:space="preserve"> PR19FDPublishedTables!K$779</f>
        <v>0</v>
      </c>
      <c r="L395" s="181">
        <f xml:space="preserve"> PR19FDPublishedTables!L$779</f>
        <v>0</v>
      </c>
      <c r="M395" s="181">
        <f xml:space="preserve"> PR19FDPublishedTables!M$779</f>
        <v>0</v>
      </c>
      <c r="N395" s="181">
        <f xml:space="preserve"> PR19FDPublishedTables!N$779</f>
        <v>0</v>
      </c>
      <c r="O395" s="181">
        <f xml:space="preserve"> PR19FDPublishedTables!O$779</f>
        <v>0</v>
      </c>
      <c r="P395" s="181">
        <f xml:space="preserve"> PR19FDPublishedTables!P$779</f>
        <v>0</v>
      </c>
      <c r="Q395" s="181">
        <f xml:space="preserve"> PR19FDPublishedTables!Q$779</f>
        <v>0</v>
      </c>
    </row>
    <row r="396" spans="1:17" s="259" customFormat="1" hidden="1" outlineLevel="2">
      <c r="A396" s="256"/>
      <c r="B396" s="257"/>
      <c r="C396" s="258"/>
      <c r="D396" s="255"/>
      <c r="E396" s="196"/>
      <c r="F396" s="196"/>
      <c r="G396" s="196"/>
      <c r="H396" s="196"/>
      <c r="I396" s="196"/>
      <c r="J396" s="196"/>
      <c r="K396" s="196"/>
      <c r="L396" s="196"/>
      <c r="M396" s="196"/>
      <c r="N396" s="196"/>
      <c r="O396" s="196"/>
      <c r="P396" s="196"/>
      <c r="Q396" s="196"/>
    </row>
    <row r="397" spans="1:17" s="292" customFormat="1" hidden="1" outlineLevel="2">
      <c r="A397" s="287"/>
      <c r="B397" s="288"/>
      <c r="C397" s="289"/>
      <c r="D397" s="290"/>
      <c r="E397" s="181" t="str">
        <f xml:space="preserve"> PR19FDPublishedTables!E$800</f>
        <v>RCV (post 2020 investment RCV) 31 March 2020 post midnight adjustments - DMMY - real</v>
      </c>
      <c r="F397" s="181">
        <f xml:space="preserve"> PR19FDPublishedTables!F$800</f>
        <v>0</v>
      </c>
      <c r="G397" s="181" t="str">
        <f xml:space="preserve"> PR19FDPublishedTables!G$800</f>
        <v>£m</v>
      </c>
      <c r="H397" s="181">
        <f xml:space="preserve"> PR19FDPublishedTables!H$800</f>
        <v>0</v>
      </c>
      <c r="I397" s="181">
        <f xml:space="preserve"> PR19FDPublishedTables!I$800</f>
        <v>0</v>
      </c>
      <c r="J397" s="181">
        <f xml:space="preserve"> PR19FDPublishedTables!J$800</f>
        <v>0</v>
      </c>
      <c r="K397" s="181">
        <f xml:space="preserve"> PR19FDPublishedTables!K$800</f>
        <v>0</v>
      </c>
      <c r="L397" s="181">
        <f xml:space="preserve"> PR19FDPublishedTables!L$800</f>
        <v>0</v>
      </c>
      <c r="M397" s="181">
        <f xml:space="preserve"> PR19FDPublishedTables!M$800</f>
        <v>0</v>
      </c>
      <c r="N397" s="181">
        <f xml:space="preserve"> PR19FDPublishedTables!N$800</f>
        <v>0</v>
      </c>
      <c r="O397" s="181">
        <f xml:space="preserve"> PR19FDPublishedTables!O$800</f>
        <v>0</v>
      </c>
      <c r="P397" s="181">
        <f xml:space="preserve"> PR19FDPublishedTables!P$800</f>
        <v>0</v>
      </c>
      <c r="Q397" s="181">
        <f xml:space="preserve"> PR19FDPublishedTables!Q$800</f>
        <v>0</v>
      </c>
    </row>
    <row r="398" spans="1:17" s="259" customFormat="1" hidden="1" outlineLevel="2">
      <c r="A398" s="256"/>
      <c r="B398" s="257"/>
      <c r="C398" s="258"/>
      <c r="D398" s="255"/>
      <c r="E398" s="181" t="str">
        <f xml:space="preserve"> PR19FDPublishedTables!E$810</f>
        <v>Opening RCV (Post 2020 investment RCV) - DMMY - real</v>
      </c>
      <c r="F398" s="181">
        <f xml:space="preserve"> PR19FDPublishedTables!F$810</f>
        <v>0</v>
      </c>
      <c r="G398" s="181" t="str">
        <f xml:space="preserve"> PR19FDPublishedTables!G$810</f>
        <v>£m</v>
      </c>
      <c r="H398" s="181">
        <f xml:space="preserve"> PR19FDPublishedTables!H$810</f>
        <v>0</v>
      </c>
      <c r="I398" s="181">
        <f xml:space="preserve"> PR19FDPublishedTables!I$810</f>
        <v>0</v>
      </c>
      <c r="J398" s="181">
        <f xml:space="preserve"> PR19FDPublishedTables!J$810</f>
        <v>0</v>
      </c>
      <c r="K398" s="181">
        <f xml:space="preserve"> PR19FDPublishedTables!K$810</f>
        <v>0</v>
      </c>
      <c r="L398" s="181">
        <f xml:space="preserve"> PR19FDPublishedTables!L$810</f>
        <v>0</v>
      </c>
      <c r="M398" s="181">
        <f xml:space="preserve"> PR19FDPublishedTables!M$810</f>
        <v>0</v>
      </c>
      <c r="N398" s="181">
        <f xml:space="preserve"> PR19FDPublishedTables!N$810</f>
        <v>0</v>
      </c>
      <c r="O398" s="181">
        <f xml:space="preserve"> PR19FDPublishedTables!O$810</f>
        <v>0</v>
      </c>
      <c r="P398" s="181">
        <f xml:space="preserve"> PR19FDPublishedTables!P$810</f>
        <v>0</v>
      </c>
      <c r="Q398" s="181">
        <f xml:space="preserve"> PR19FDPublishedTables!Q$810</f>
        <v>0</v>
      </c>
    </row>
    <row r="399" spans="1:17" s="259" customFormat="1" hidden="1" outlineLevel="2">
      <c r="A399" s="256"/>
      <c r="B399" s="257"/>
      <c r="C399" s="258"/>
      <c r="D399" s="255" t="str">
        <f xml:space="preserve"> PR19FDPublishedTables!D$111</f>
        <v>plus</v>
      </c>
      <c r="E399" s="181" t="str">
        <f xml:space="preserve"> PR19FDPublishedTables!E$811</f>
        <v>Dummy control: Non-PAYG Totex - real</v>
      </c>
      <c r="F399" s="181">
        <f xml:space="preserve"> PR19FDPublishedTables!F$811</f>
        <v>0</v>
      </c>
      <c r="G399" s="181" t="str">
        <f xml:space="preserve"> PR19FDPublishedTables!G$811</f>
        <v>£m</v>
      </c>
      <c r="H399" s="181">
        <f xml:space="preserve"> PR19FDPublishedTables!H$811</f>
        <v>0</v>
      </c>
      <c r="I399" s="181">
        <f xml:space="preserve"> PR19FDPublishedTables!I$811</f>
        <v>0</v>
      </c>
      <c r="J399" s="181">
        <f xml:space="preserve"> PR19FDPublishedTables!J$811</f>
        <v>0</v>
      </c>
      <c r="K399" s="181">
        <f xml:space="preserve"> PR19FDPublishedTables!K$811</f>
        <v>0</v>
      </c>
      <c r="L399" s="181">
        <f xml:space="preserve"> PR19FDPublishedTables!L$811</f>
        <v>0</v>
      </c>
      <c r="M399" s="181">
        <f xml:space="preserve"> PR19FDPublishedTables!M$811</f>
        <v>0</v>
      </c>
      <c r="N399" s="181">
        <f xml:space="preserve"> PR19FDPublishedTables!N$811</f>
        <v>0</v>
      </c>
      <c r="O399" s="181">
        <f xml:space="preserve"> PR19FDPublishedTables!O$811</f>
        <v>0</v>
      </c>
      <c r="P399" s="181">
        <f xml:space="preserve"> PR19FDPublishedTables!P$811</f>
        <v>0</v>
      </c>
      <c r="Q399" s="181">
        <f xml:space="preserve"> PR19FDPublishedTables!Q$811</f>
        <v>0</v>
      </c>
    </row>
    <row r="400" spans="1:17" s="259" customFormat="1" hidden="1" outlineLevel="2">
      <c r="A400" s="256"/>
      <c r="B400" s="257"/>
      <c r="C400" s="258"/>
      <c r="D400" s="255" t="str">
        <f xml:space="preserve"> PR19FDPublishedTables!D$112</f>
        <v>less</v>
      </c>
      <c r="E400" s="181" t="str">
        <f xml:space="preserve"> PR19FDPublishedTables!E$812</f>
        <v>RCV additions depreciation - DMMY - real POS</v>
      </c>
      <c r="F400" s="181">
        <f xml:space="preserve"> PR19FDPublishedTables!F$812</f>
        <v>0</v>
      </c>
      <c r="G400" s="181" t="str">
        <f xml:space="preserve"> PR19FDPublishedTables!G$812</f>
        <v>£m</v>
      </c>
      <c r="H400" s="181">
        <f xml:space="preserve"> PR19FDPublishedTables!H$812</f>
        <v>0</v>
      </c>
      <c r="I400" s="181">
        <f xml:space="preserve"> PR19FDPublishedTables!I$812</f>
        <v>0</v>
      </c>
      <c r="J400" s="181">
        <f xml:space="preserve"> PR19FDPublishedTables!J$812</f>
        <v>0</v>
      </c>
      <c r="K400" s="181">
        <f xml:space="preserve"> PR19FDPublishedTables!K$812</f>
        <v>0</v>
      </c>
      <c r="L400" s="181">
        <f xml:space="preserve"> PR19FDPublishedTables!L$812</f>
        <v>0</v>
      </c>
      <c r="M400" s="181">
        <f xml:space="preserve"> PR19FDPublishedTables!M$812</f>
        <v>0</v>
      </c>
      <c r="N400" s="181">
        <f xml:space="preserve"> PR19FDPublishedTables!N$812</f>
        <v>0</v>
      </c>
      <c r="O400" s="181">
        <f xml:space="preserve"> PR19FDPublishedTables!O$812</f>
        <v>0</v>
      </c>
      <c r="P400" s="181">
        <f xml:space="preserve"> PR19FDPublishedTables!P$812</f>
        <v>0</v>
      </c>
      <c r="Q400" s="181">
        <f xml:space="preserve"> PR19FDPublishedTables!Q$812</f>
        <v>0</v>
      </c>
    </row>
    <row r="401" spans="1:17" s="259" customFormat="1" hidden="1" outlineLevel="2">
      <c r="A401" s="256"/>
      <c r="B401" s="257"/>
      <c r="C401" s="258"/>
      <c r="D401" s="255"/>
      <c r="E401" s="181" t="str">
        <f xml:space="preserve"> PR19FDPublishedTables!E$813</f>
        <v>Closing RCV (Post 2020 investment RCV) - DMMY - real</v>
      </c>
      <c r="F401" s="181">
        <f xml:space="preserve"> PR19FDPublishedTables!F$813</f>
        <v>0</v>
      </c>
      <c r="G401" s="181" t="str">
        <f xml:space="preserve"> PR19FDPublishedTables!G$813</f>
        <v>£m</v>
      </c>
      <c r="H401" s="181">
        <f xml:space="preserve"> PR19FDPublishedTables!H$813</f>
        <v>0</v>
      </c>
      <c r="I401" s="181">
        <f xml:space="preserve"> PR19FDPublishedTables!I$813</f>
        <v>0</v>
      </c>
      <c r="J401" s="181">
        <f xml:space="preserve"> PR19FDPublishedTables!J$813</f>
        <v>0</v>
      </c>
      <c r="K401" s="181">
        <f xml:space="preserve"> PR19FDPublishedTables!K$813</f>
        <v>0</v>
      </c>
      <c r="L401" s="181">
        <f xml:space="preserve"> PR19FDPublishedTables!L$813</f>
        <v>0</v>
      </c>
      <c r="M401" s="181">
        <f xml:space="preserve"> PR19FDPublishedTables!M$813</f>
        <v>0</v>
      </c>
      <c r="N401" s="181">
        <f xml:space="preserve"> PR19FDPublishedTables!N$813</f>
        <v>0</v>
      </c>
      <c r="O401" s="181">
        <f xml:space="preserve"> PR19FDPublishedTables!O$813</f>
        <v>0</v>
      </c>
      <c r="P401" s="181">
        <f xml:space="preserve"> PR19FDPublishedTables!P$813</f>
        <v>0</v>
      </c>
      <c r="Q401" s="181">
        <f xml:space="preserve"> PR19FDPublishedTables!Q$813</f>
        <v>0</v>
      </c>
    </row>
    <row r="402" spans="1:17" s="259" customFormat="1" hidden="1" outlineLevel="2">
      <c r="A402" s="256"/>
      <c r="B402" s="257"/>
      <c r="C402" s="258"/>
      <c r="D402" s="255"/>
      <c r="E402" s="181" t="str">
        <f xml:space="preserve"> PR19FDPublishedTables!E$817</f>
        <v>Average post 2020 investment RCV - DMMY - real</v>
      </c>
      <c r="F402" s="181">
        <f xml:space="preserve"> PR19FDPublishedTables!F$817</f>
        <v>0</v>
      </c>
      <c r="G402" s="181" t="str">
        <f xml:space="preserve"> PR19FDPublishedTables!G$817</f>
        <v>£m</v>
      </c>
      <c r="H402" s="181">
        <f xml:space="preserve"> PR19FDPublishedTables!H$817</f>
        <v>0</v>
      </c>
      <c r="I402" s="181">
        <f xml:space="preserve"> PR19FDPublishedTables!I$817</f>
        <v>0</v>
      </c>
      <c r="J402" s="181">
        <f xml:space="preserve"> PR19FDPublishedTables!J$817</f>
        <v>0</v>
      </c>
      <c r="K402" s="181">
        <f xml:space="preserve"> PR19FDPublishedTables!K$817</f>
        <v>0</v>
      </c>
      <c r="L402" s="181">
        <f xml:space="preserve"> PR19FDPublishedTables!L$817</f>
        <v>0</v>
      </c>
      <c r="M402" s="181">
        <f xml:space="preserve"> PR19FDPublishedTables!M$817</f>
        <v>0</v>
      </c>
      <c r="N402" s="181">
        <f xml:space="preserve"> PR19FDPublishedTables!N$817</f>
        <v>0</v>
      </c>
      <c r="O402" s="181">
        <f xml:space="preserve"> PR19FDPublishedTables!O$817</f>
        <v>0</v>
      </c>
      <c r="P402" s="181">
        <f xml:space="preserve"> PR19FDPublishedTables!P$817</f>
        <v>0</v>
      </c>
      <c r="Q402" s="181">
        <f xml:space="preserve"> PR19FDPublishedTables!Q$817</f>
        <v>0</v>
      </c>
    </row>
    <row r="403" spans="1:17" s="259" customFormat="1" hidden="1" outlineLevel="2">
      <c r="A403" s="256"/>
      <c r="B403" s="257"/>
      <c r="C403" s="258"/>
      <c r="D403" s="255"/>
      <c r="E403" s="196"/>
      <c r="F403" s="196"/>
      <c r="G403" s="196"/>
      <c r="H403" s="196"/>
      <c r="I403" s="196"/>
      <c r="J403" s="196"/>
      <c r="K403" s="196"/>
      <c r="L403" s="196"/>
      <c r="M403" s="196"/>
      <c r="N403" s="196"/>
      <c r="O403" s="196"/>
      <c r="P403" s="196"/>
      <c r="Q403" s="196"/>
    </row>
    <row r="404" spans="1:17" s="259" customFormat="1" hidden="1" outlineLevel="2">
      <c r="A404" s="256"/>
      <c r="B404" s="257"/>
      <c r="C404" s="258"/>
      <c r="D404" s="255"/>
      <c r="E404" s="196" t="str">
        <f t="shared" ref="E404:Q404" si="226" xml:space="preserve"> E388</f>
        <v>Average RPI inflated RCV - DMMY - real</v>
      </c>
      <c r="F404" s="196">
        <f t="shared" si="226"/>
        <v>0</v>
      </c>
      <c r="G404" s="196" t="str">
        <f t="shared" si="226"/>
        <v>£m</v>
      </c>
      <c r="H404" s="196">
        <f t="shared" si="226"/>
        <v>0</v>
      </c>
      <c r="I404" s="196">
        <f t="shared" si="226"/>
        <v>0</v>
      </c>
      <c r="J404" s="196">
        <f t="shared" si="226"/>
        <v>0</v>
      </c>
      <c r="K404" s="196">
        <f t="shared" si="226"/>
        <v>0</v>
      </c>
      <c r="L404" s="196">
        <f t="shared" si="226"/>
        <v>0</v>
      </c>
      <c r="M404" s="196">
        <f t="shared" si="226"/>
        <v>0</v>
      </c>
      <c r="N404" s="196">
        <f t="shared" si="226"/>
        <v>0</v>
      </c>
      <c r="O404" s="196">
        <f t="shared" si="226"/>
        <v>0</v>
      </c>
      <c r="P404" s="196">
        <f t="shared" si="226"/>
        <v>0</v>
      </c>
      <c r="Q404" s="196">
        <f t="shared" si="226"/>
        <v>0</v>
      </c>
    </row>
    <row r="405" spans="1:17" s="259" customFormat="1" hidden="1" outlineLevel="2">
      <c r="A405" s="256"/>
      <c r="B405" s="257"/>
      <c r="C405" s="258"/>
      <c r="D405" s="255"/>
      <c r="E405" s="196" t="str">
        <f t="shared" ref="E405:Q405" si="227" xml:space="preserve"> E395</f>
        <v>Average CPIH inflated RCV - DMMY - real</v>
      </c>
      <c r="F405" s="196">
        <f t="shared" si="227"/>
        <v>0</v>
      </c>
      <c r="G405" s="196" t="str">
        <f t="shared" si="227"/>
        <v>£m</v>
      </c>
      <c r="H405" s="196">
        <f t="shared" si="227"/>
        <v>0</v>
      </c>
      <c r="I405" s="196">
        <f t="shared" si="227"/>
        <v>0</v>
      </c>
      <c r="J405" s="196">
        <f t="shared" si="227"/>
        <v>0</v>
      </c>
      <c r="K405" s="196">
        <f t="shared" si="227"/>
        <v>0</v>
      </c>
      <c r="L405" s="196">
        <f t="shared" si="227"/>
        <v>0</v>
      </c>
      <c r="M405" s="196">
        <f t="shared" si="227"/>
        <v>0</v>
      </c>
      <c r="N405" s="196">
        <f t="shared" si="227"/>
        <v>0</v>
      </c>
      <c r="O405" s="196">
        <f t="shared" si="227"/>
        <v>0</v>
      </c>
      <c r="P405" s="196">
        <f t="shared" si="227"/>
        <v>0</v>
      </c>
      <c r="Q405" s="196">
        <f t="shared" si="227"/>
        <v>0</v>
      </c>
    </row>
    <row r="406" spans="1:17" s="259" customFormat="1" hidden="1" outlineLevel="2">
      <c r="A406" s="256"/>
      <c r="B406" s="257"/>
      <c r="C406" s="258"/>
      <c r="D406" s="255"/>
      <c r="E406" s="196" t="str">
        <f t="shared" ref="E406:Q406" si="228" xml:space="preserve"> E402</f>
        <v>Average post 2020 investment RCV - DMMY - real</v>
      </c>
      <c r="F406" s="196">
        <f t="shared" si="228"/>
        <v>0</v>
      </c>
      <c r="G406" s="196" t="str">
        <f t="shared" si="228"/>
        <v>£m</v>
      </c>
      <c r="H406" s="196">
        <f t="shared" si="228"/>
        <v>0</v>
      </c>
      <c r="I406" s="196">
        <f t="shared" si="228"/>
        <v>0</v>
      </c>
      <c r="J406" s="196">
        <f t="shared" si="228"/>
        <v>0</v>
      </c>
      <c r="K406" s="196">
        <f t="shared" si="228"/>
        <v>0</v>
      </c>
      <c r="L406" s="196">
        <f t="shared" si="228"/>
        <v>0</v>
      </c>
      <c r="M406" s="196">
        <f t="shared" si="228"/>
        <v>0</v>
      </c>
      <c r="N406" s="196">
        <f t="shared" si="228"/>
        <v>0</v>
      </c>
      <c r="O406" s="196">
        <f t="shared" si="228"/>
        <v>0</v>
      </c>
      <c r="P406" s="196">
        <f t="shared" si="228"/>
        <v>0</v>
      </c>
      <c r="Q406" s="196">
        <f t="shared" si="228"/>
        <v>0</v>
      </c>
    </row>
    <row r="407" spans="1:17" s="259" customFormat="1" hidden="1" outlineLevel="2">
      <c r="A407" s="256"/>
      <c r="B407" s="257"/>
      <c r="C407" s="258"/>
      <c r="D407" s="255"/>
      <c r="E407" s="320" t="s">
        <v>1212</v>
      </c>
      <c r="F407" s="379"/>
      <c r="G407" s="320" t="s">
        <v>255</v>
      </c>
      <c r="H407" s="379"/>
      <c r="I407" s="379"/>
      <c r="J407" s="320">
        <f t="shared" ref="J407:N407" si="229" xml:space="preserve"> SUM(J404:J406)</f>
        <v>0</v>
      </c>
      <c r="K407" s="320">
        <f t="shared" si="229"/>
        <v>0</v>
      </c>
      <c r="L407" s="320">
        <f t="shared" si="229"/>
        <v>0</v>
      </c>
      <c r="M407" s="320">
        <f t="shared" si="229"/>
        <v>0</v>
      </c>
      <c r="N407" s="320">
        <f t="shared" si="229"/>
        <v>0</v>
      </c>
      <c r="O407" s="320">
        <f xml:space="preserve"> SUM(O404:O406)</f>
        <v>0</v>
      </c>
      <c r="P407" s="320">
        <f t="shared" ref="P407:Q407" si="230" xml:space="preserve"> SUM(P404:P406)</f>
        <v>0</v>
      </c>
      <c r="Q407" s="320">
        <f t="shared" si="230"/>
        <v>0</v>
      </c>
    </row>
    <row r="408" spans="1:17" s="259" customFormat="1" hidden="1" outlineLevel="1">
      <c r="A408" s="256"/>
      <c r="B408" s="257"/>
      <c r="C408" s="258"/>
      <c r="D408" s="255"/>
      <c r="E408" s="196"/>
      <c r="F408" s="196"/>
      <c r="G408" s="196"/>
      <c r="H408" s="196"/>
      <c r="I408" s="196"/>
      <c r="J408" s="196"/>
      <c r="K408" s="196"/>
      <c r="L408" s="196"/>
      <c r="M408" s="196"/>
      <c r="N408" s="196"/>
      <c r="O408" s="196"/>
      <c r="P408" s="196"/>
      <c r="Q408" s="196"/>
    </row>
    <row r="409" spans="1:17" s="259" customFormat="1" hidden="1" outlineLevel="1" collapsed="1">
      <c r="A409" s="256"/>
      <c r="B409" s="257" t="s">
        <v>936</v>
      </c>
      <c r="C409" s="258"/>
      <c r="D409" s="255"/>
      <c r="E409" s="196"/>
      <c r="F409" s="196"/>
      <c r="G409" s="196"/>
      <c r="H409" s="196"/>
      <c r="I409" s="196"/>
      <c r="J409" s="196"/>
      <c r="K409" s="196"/>
      <c r="L409" s="196"/>
      <c r="M409" s="196"/>
      <c r="N409" s="196"/>
      <c r="O409" s="196"/>
      <c r="P409" s="196"/>
      <c r="Q409" s="196"/>
    </row>
    <row r="410" spans="1:17" s="259" customFormat="1" hidden="1" outlineLevel="2">
      <c r="A410" s="256"/>
      <c r="B410" s="257"/>
      <c r="C410" s="258"/>
      <c r="D410" s="255"/>
      <c r="E410" s="196"/>
      <c r="F410" s="196"/>
      <c r="G410" s="196"/>
      <c r="H410" s="196"/>
      <c r="I410" s="196"/>
      <c r="J410" s="196"/>
      <c r="K410" s="196"/>
      <c r="L410" s="196"/>
      <c r="M410" s="196"/>
      <c r="N410" s="196"/>
      <c r="O410" s="196"/>
      <c r="P410" s="196"/>
      <c r="Q410" s="196"/>
    </row>
    <row r="411" spans="1:17" s="205" customFormat="1" hidden="1" outlineLevel="2">
      <c r="A411" s="294"/>
      <c r="B411" s="295"/>
      <c r="C411" s="296"/>
      <c r="D411" s="297"/>
      <c r="E411" s="298" t="str">
        <f t="shared" ref="E411:P411" si="231" xml:space="preserve"> E$19</f>
        <v>Annual update - CPIH FYA active inflator from FYA 2017-18 - nominal year average prices (used for average RCV)</v>
      </c>
      <c r="F411" s="298">
        <f t="shared" si="231"/>
        <v>0</v>
      </c>
      <c r="G411" s="298" t="str">
        <f t="shared" si="231"/>
        <v>Factor</v>
      </c>
      <c r="H411" s="298">
        <f t="shared" si="231"/>
        <v>0</v>
      </c>
      <c r="I411" s="298">
        <f t="shared" si="231"/>
        <v>0</v>
      </c>
      <c r="J411" s="298">
        <f t="shared" si="231"/>
        <v>0</v>
      </c>
      <c r="K411" s="298">
        <f t="shared" si="231"/>
        <v>0</v>
      </c>
      <c r="L411" s="298">
        <f t="shared" si="231"/>
        <v>1.0386214616983847</v>
      </c>
      <c r="M411" s="298">
        <f t="shared" si="231"/>
        <v>1.0469374700143934</v>
      </c>
      <c r="N411" s="298">
        <f t="shared" si="231"/>
        <v>1.0853990084759317</v>
      </c>
      <c r="O411" s="298">
        <f t="shared" si="231"/>
        <v>0</v>
      </c>
      <c r="P411" s="298">
        <f t="shared" si="231"/>
        <v>0</v>
      </c>
      <c r="Q411" s="298">
        <f xml:space="preserve"> Q$19</f>
        <v>0</v>
      </c>
    </row>
    <row r="412" spans="1:17" s="205" customFormat="1" hidden="1" outlineLevel="2">
      <c r="A412" s="294"/>
      <c r="B412" s="295"/>
      <c r="C412" s="296"/>
      <c r="D412" s="297"/>
      <c r="E412" s="298" t="str">
        <f t="shared" ref="E412:P412" si="232" xml:space="preserve"> E$20</f>
        <v>Annual update - CPIH FYE active inflator from FYA 2017-18 - nominal year end prices (used for RCV components)</v>
      </c>
      <c r="F412" s="298">
        <f t="shared" si="232"/>
        <v>0</v>
      </c>
      <c r="G412" s="298" t="str">
        <f t="shared" si="232"/>
        <v>Factor</v>
      </c>
      <c r="H412" s="298">
        <f t="shared" si="232"/>
        <v>0</v>
      </c>
      <c r="I412" s="298">
        <f t="shared" si="232"/>
        <v>0</v>
      </c>
      <c r="J412" s="298">
        <f t="shared" si="232"/>
        <v>0</v>
      </c>
      <c r="K412" s="298">
        <f t="shared" si="232"/>
        <v>0</v>
      </c>
      <c r="L412" s="298">
        <f t="shared" si="232"/>
        <v>1.0420598112905806</v>
      </c>
      <c r="M412" s="298">
        <f t="shared" si="232"/>
        <v>1.0526147449224375</v>
      </c>
      <c r="N412" s="298">
        <f t="shared" si="232"/>
        <v>1.1178634255557334</v>
      </c>
      <c r="O412" s="298">
        <f t="shared" si="232"/>
        <v>0</v>
      </c>
      <c r="P412" s="298">
        <f t="shared" si="232"/>
        <v>0</v>
      </c>
      <c r="Q412" s="298">
        <f xml:space="preserve"> Q$20</f>
        <v>0</v>
      </c>
    </row>
    <row r="413" spans="1:17" s="259" customFormat="1" hidden="1" outlineLevel="1">
      <c r="A413" s="256"/>
      <c r="B413" s="257"/>
      <c r="C413" s="258"/>
      <c r="D413" s="255"/>
      <c r="E413" s="196"/>
      <c r="F413" s="196"/>
      <c r="G413" s="196"/>
      <c r="H413" s="196"/>
      <c r="I413" s="196"/>
      <c r="J413" s="196"/>
      <c r="K413" s="196"/>
      <c r="L413" s="196"/>
      <c r="M413" s="196"/>
      <c r="N413" s="196"/>
      <c r="O413" s="196"/>
      <c r="P413" s="196"/>
      <c r="Q413" s="196"/>
    </row>
    <row r="414" spans="1:17" s="259" customFormat="1" hidden="1" outlineLevel="1" collapsed="1">
      <c r="A414" s="256"/>
      <c r="B414" s="257" t="s">
        <v>969</v>
      </c>
      <c r="C414" s="258"/>
      <c r="D414" s="255"/>
      <c r="E414" s="196"/>
      <c r="F414" s="196"/>
      <c r="G414" s="196"/>
      <c r="H414" s="196"/>
      <c r="I414" s="196"/>
      <c r="J414" s="196"/>
      <c r="K414" s="196"/>
      <c r="L414" s="196"/>
      <c r="M414" s="196"/>
      <c r="N414" s="196"/>
      <c r="O414" s="196"/>
      <c r="P414" s="196"/>
      <c r="Q414" s="196"/>
    </row>
    <row r="415" spans="1:17" s="259" customFormat="1" hidden="1" outlineLevel="2">
      <c r="A415" s="256"/>
      <c r="B415" s="257"/>
      <c r="C415" s="258"/>
      <c r="D415" s="255"/>
      <c r="E415" s="196"/>
      <c r="F415" s="196"/>
      <c r="G415" s="196"/>
      <c r="H415" s="196"/>
      <c r="I415" s="196"/>
      <c r="J415" s="196"/>
      <c r="K415" s="196"/>
      <c r="L415" s="196"/>
      <c r="M415" s="196"/>
      <c r="N415" s="196"/>
      <c r="O415" s="196"/>
      <c r="P415" s="196"/>
      <c r="Q415" s="196"/>
    </row>
    <row r="416" spans="1:17" s="259" customFormat="1" hidden="1" outlineLevel="2">
      <c r="A416" s="256"/>
      <c r="B416" s="257"/>
      <c r="C416" s="258"/>
      <c r="D416" s="255"/>
      <c r="E416" s="196" t="s">
        <v>1528</v>
      </c>
      <c r="F416" s="196"/>
      <c r="G416" s="196" t="s">
        <v>255</v>
      </c>
      <c r="H416" s="196"/>
      <c r="I416" s="196"/>
      <c r="J416" s="196">
        <f t="shared" ref="J416:Q416" si="233" xml:space="preserve"> J385 * J412</f>
        <v>0</v>
      </c>
      <c r="K416" s="196">
        <f t="shared" si="233"/>
        <v>0</v>
      </c>
      <c r="L416" s="196">
        <f t="shared" si="233"/>
        <v>0</v>
      </c>
      <c r="M416" s="196">
        <f t="shared" si="233"/>
        <v>0</v>
      </c>
      <c r="N416" s="196">
        <f t="shared" si="233"/>
        <v>0</v>
      </c>
      <c r="O416" s="196">
        <f t="shared" si="233"/>
        <v>0</v>
      </c>
      <c r="P416" s="196">
        <f t="shared" si="233"/>
        <v>0</v>
      </c>
      <c r="Q416" s="196">
        <f t="shared" si="233"/>
        <v>0</v>
      </c>
    </row>
    <row r="417" spans="1:17" s="259" customFormat="1" hidden="1" outlineLevel="2">
      <c r="A417" s="256"/>
      <c r="B417" s="257"/>
      <c r="C417" s="258"/>
      <c r="D417" s="255"/>
      <c r="E417" s="196" t="s">
        <v>411</v>
      </c>
      <c r="F417" s="196"/>
      <c r="G417" s="196" t="s">
        <v>255</v>
      </c>
      <c r="H417" s="196"/>
      <c r="I417" s="196"/>
      <c r="J417" s="196">
        <f t="shared" ref="J417:Q417" si="234" xml:space="preserve"> J386 * J412</f>
        <v>0</v>
      </c>
      <c r="K417" s="196">
        <f t="shared" si="234"/>
        <v>0</v>
      </c>
      <c r="L417" s="196">
        <f t="shared" si="234"/>
        <v>0</v>
      </c>
      <c r="M417" s="196">
        <f t="shared" si="234"/>
        <v>0</v>
      </c>
      <c r="N417" s="196">
        <f t="shared" si="234"/>
        <v>0</v>
      </c>
      <c r="O417" s="196">
        <f t="shared" si="234"/>
        <v>0</v>
      </c>
      <c r="P417" s="196">
        <f t="shared" si="234"/>
        <v>0</v>
      </c>
      <c r="Q417" s="196">
        <f t="shared" si="234"/>
        <v>0</v>
      </c>
    </row>
    <row r="418" spans="1:17" s="259" customFormat="1" hidden="1" outlineLevel="2">
      <c r="A418" s="256"/>
      <c r="B418" s="257"/>
      <c r="C418" s="258"/>
      <c r="D418" s="255"/>
      <c r="E418" s="196" t="s">
        <v>1529</v>
      </c>
      <c r="F418" s="196"/>
      <c r="G418" s="196" t="s">
        <v>255</v>
      </c>
      <c r="H418" s="196"/>
      <c r="I418" s="196"/>
      <c r="J418" s="196">
        <f t="shared" ref="J418:Q418" si="235" xml:space="preserve"> IF( J$10 = 1, J384 * J412, J387 * J412)</f>
        <v>0</v>
      </c>
      <c r="K418" s="196">
        <f t="shared" si="235"/>
        <v>0</v>
      </c>
      <c r="L418" s="196">
        <f t="shared" si="235"/>
        <v>0</v>
      </c>
      <c r="M418" s="196">
        <f t="shared" si="235"/>
        <v>0</v>
      </c>
      <c r="N418" s="196">
        <f t="shared" si="235"/>
        <v>0</v>
      </c>
      <c r="O418" s="196">
        <f t="shared" si="235"/>
        <v>0</v>
      </c>
      <c r="P418" s="196">
        <f t="shared" si="235"/>
        <v>0</v>
      </c>
      <c r="Q418" s="196">
        <f t="shared" si="235"/>
        <v>0</v>
      </c>
    </row>
    <row r="419" spans="1:17" s="259" customFormat="1" hidden="1" outlineLevel="2">
      <c r="A419" s="256"/>
      <c r="B419" s="257"/>
      <c r="C419" s="258"/>
      <c r="D419" s="255"/>
      <c r="E419" s="196"/>
      <c r="F419" s="196"/>
      <c r="G419" s="196"/>
      <c r="H419" s="196"/>
      <c r="I419" s="196"/>
      <c r="J419" s="196"/>
      <c r="K419" s="196"/>
      <c r="L419" s="196"/>
      <c r="M419" s="196"/>
      <c r="N419" s="196"/>
      <c r="O419" s="196"/>
      <c r="P419" s="196"/>
      <c r="Q419" s="196"/>
    </row>
    <row r="420" spans="1:17" s="259" customFormat="1" hidden="1" outlineLevel="2">
      <c r="A420" s="256"/>
      <c r="B420" s="257"/>
      <c r="C420" s="258"/>
      <c r="D420" s="255"/>
      <c r="E420" s="196" t="s">
        <v>1530</v>
      </c>
      <c r="F420" s="196"/>
      <c r="G420" s="196" t="s">
        <v>255</v>
      </c>
      <c r="H420" s="196"/>
      <c r="I420" s="196"/>
      <c r="J420" s="196">
        <f t="shared" ref="J420:Q420" si="236" xml:space="preserve"> J391 * J412</f>
        <v>0</v>
      </c>
      <c r="K420" s="196">
        <f t="shared" si="236"/>
        <v>0</v>
      </c>
      <c r="L420" s="196">
        <f t="shared" si="236"/>
        <v>0</v>
      </c>
      <c r="M420" s="196">
        <f t="shared" si="236"/>
        <v>0</v>
      </c>
      <c r="N420" s="196">
        <f t="shared" si="236"/>
        <v>0</v>
      </c>
      <c r="O420" s="196">
        <f t="shared" si="236"/>
        <v>0</v>
      </c>
      <c r="P420" s="196">
        <f t="shared" si="236"/>
        <v>0</v>
      </c>
      <c r="Q420" s="196">
        <f t="shared" si="236"/>
        <v>0</v>
      </c>
    </row>
    <row r="421" spans="1:17" s="259" customFormat="1" hidden="1" outlineLevel="2">
      <c r="A421" s="256"/>
      <c r="B421" s="257"/>
      <c r="C421" s="258"/>
      <c r="D421" s="255"/>
      <c r="E421" s="196" t="s">
        <v>423</v>
      </c>
      <c r="F421" s="196"/>
      <c r="G421" s="196" t="s">
        <v>255</v>
      </c>
      <c r="H421" s="196"/>
      <c r="I421" s="196"/>
      <c r="J421" s="196">
        <f t="shared" ref="J421:Q421" si="237" xml:space="preserve"> J392 * J412</f>
        <v>0</v>
      </c>
      <c r="K421" s="196">
        <f t="shared" si="237"/>
        <v>0</v>
      </c>
      <c r="L421" s="196">
        <f t="shared" si="237"/>
        <v>0</v>
      </c>
      <c r="M421" s="196">
        <f t="shared" si="237"/>
        <v>0</v>
      </c>
      <c r="N421" s="196">
        <f t="shared" si="237"/>
        <v>0</v>
      </c>
      <c r="O421" s="196">
        <f t="shared" si="237"/>
        <v>0</v>
      </c>
      <c r="P421" s="196">
        <f t="shared" si="237"/>
        <v>0</v>
      </c>
      <c r="Q421" s="196">
        <f t="shared" si="237"/>
        <v>0</v>
      </c>
    </row>
    <row r="422" spans="1:17" s="259" customFormat="1" hidden="1" outlineLevel="2">
      <c r="A422" s="256"/>
      <c r="B422" s="257"/>
      <c r="C422" s="258"/>
      <c r="D422" s="255"/>
      <c r="E422" s="196" t="s">
        <v>425</v>
      </c>
      <c r="F422" s="196"/>
      <c r="G422" s="196" t="s">
        <v>255</v>
      </c>
      <c r="H422" s="196"/>
      <c r="I422" s="196"/>
      <c r="J422" s="196">
        <f t="shared" ref="J422:Q422" si="238" xml:space="preserve"> J393 * J412</f>
        <v>0</v>
      </c>
      <c r="K422" s="196">
        <f t="shared" si="238"/>
        <v>0</v>
      </c>
      <c r="L422" s="196">
        <f t="shared" si="238"/>
        <v>0</v>
      </c>
      <c r="M422" s="196">
        <f t="shared" si="238"/>
        <v>0</v>
      </c>
      <c r="N422" s="196">
        <f t="shared" si="238"/>
        <v>0</v>
      </c>
      <c r="O422" s="196">
        <f t="shared" si="238"/>
        <v>0</v>
      </c>
      <c r="P422" s="196">
        <f t="shared" si="238"/>
        <v>0</v>
      </c>
      <c r="Q422" s="196">
        <f t="shared" si="238"/>
        <v>0</v>
      </c>
    </row>
    <row r="423" spans="1:17" s="259" customFormat="1" hidden="1" outlineLevel="2">
      <c r="A423" s="256"/>
      <c r="B423" s="257"/>
      <c r="C423" s="258"/>
      <c r="D423" s="255"/>
      <c r="E423" s="196" t="s">
        <v>1531</v>
      </c>
      <c r="F423" s="196"/>
      <c r="G423" s="196" t="s">
        <v>255</v>
      </c>
      <c r="H423" s="196"/>
      <c r="I423" s="196"/>
      <c r="J423" s="196">
        <f t="shared" ref="J423:Q423" si="239" xml:space="preserve"> IF( J$10 = 1, J390 * J412, J394 * J412)</f>
        <v>0</v>
      </c>
      <c r="K423" s="196">
        <f t="shared" si="239"/>
        <v>0</v>
      </c>
      <c r="L423" s="196">
        <f t="shared" si="239"/>
        <v>0</v>
      </c>
      <c r="M423" s="196">
        <f t="shared" si="239"/>
        <v>0</v>
      </c>
      <c r="N423" s="196">
        <f t="shared" si="239"/>
        <v>0</v>
      </c>
      <c r="O423" s="196">
        <f t="shared" si="239"/>
        <v>0</v>
      </c>
      <c r="P423" s="196">
        <f t="shared" si="239"/>
        <v>0</v>
      </c>
      <c r="Q423" s="196">
        <f t="shared" si="239"/>
        <v>0</v>
      </c>
    </row>
    <row r="424" spans="1:17" s="259" customFormat="1" hidden="1" outlineLevel="2">
      <c r="A424" s="256"/>
      <c r="B424" s="257"/>
      <c r="C424" s="258"/>
      <c r="D424" s="255"/>
      <c r="E424" s="196"/>
      <c r="F424" s="196"/>
      <c r="G424" s="196"/>
      <c r="H424" s="196"/>
      <c r="I424" s="196"/>
      <c r="J424" s="196"/>
      <c r="K424" s="196"/>
      <c r="L424" s="196"/>
      <c r="M424" s="196"/>
      <c r="N424" s="196"/>
      <c r="O424" s="196"/>
      <c r="P424" s="196"/>
      <c r="Q424" s="196"/>
    </row>
    <row r="425" spans="1:17" s="259" customFormat="1" hidden="1" outlineLevel="2">
      <c r="A425" s="256"/>
      <c r="B425" s="257"/>
      <c r="C425" s="258"/>
      <c r="D425" s="255"/>
      <c r="E425" s="196" t="s">
        <v>1532</v>
      </c>
      <c r="F425" s="196"/>
      <c r="G425" s="196" t="s">
        <v>255</v>
      </c>
      <c r="H425" s="196"/>
      <c r="I425" s="196"/>
      <c r="J425" s="196">
        <f t="shared" ref="J425:Q425" si="240" xml:space="preserve"> J398 * J412</f>
        <v>0</v>
      </c>
      <c r="K425" s="196">
        <f t="shared" si="240"/>
        <v>0</v>
      </c>
      <c r="L425" s="196">
        <f t="shared" si="240"/>
        <v>0</v>
      </c>
      <c r="M425" s="196">
        <f t="shared" si="240"/>
        <v>0</v>
      </c>
      <c r="N425" s="196">
        <f t="shared" si="240"/>
        <v>0</v>
      </c>
      <c r="O425" s="196">
        <f t="shared" si="240"/>
        <v>0</v>
      </c>
      <c r="P425" s="196">
        <f t="shared" si="240"/>
        <v>0</v>
      </c>
      <c r="Q425" s="196">
        <f t="shared" si="240"/>
        <v>0</v>
      </c>
    </row>
    <row r="426" spans="1:17" s="259" customFormat="1" hidden="1" outlineLevel="2">
      <c r="A426" s="256"/>
      <c r="B426" s="257"/>
      <c r="C426" s="258"/>
      <c r="D426" s="255"/>
      <c r="E426" s="196" t="s">
        <v>433</v>
      </c>
      <c r="F426" s="196"/>
      <c r="G426" s="196" t="s">
        <v>255</v>
      </c>
      <c r="H426" s="196"/>
      <c r="I426" s="196"/>
      <c r="J426" s="196">
        <f t="shared" ref="J426:Q426" si="241" xml:space="preserve"> J399 * J412</f>
        <v>0</v>
      </c>
      <c r="K426" s="196">
        <f t="shared" si="241"/>
        <v>0</v>
      </c>
      <c r="L426" s="196">
        <f t="shared" si="241"/>
        <v>0</v>
      </c>
      <c r="M426" s="196">
        <f t="shared" si="241"/>
        <v>0</v>
      </c>
      <c r="N426" s="196">
        <f t="shared" si="241"/>
        <v>0</v>
      </c>
      <c r="O426" s="196">
        <f t="shared" si="241"/>
        <v>0</v>
      </c>
      <c r="P426" s="196">
        <f t="shared" si="241"/>
        <v>0</v>
      </c>
      <c r="Q426" s="196">
        <f t="shared" si="241"/>
        <v>0</v>
      </c>
    </row>
    <row r="427" spans="1:17" s="259" customFormat="1" hidden="1" outlineLevel="2">
      <c r="A427" s="256"/>
      <c r="B427" s="257"/>
      <c r="C427" s="258"/>
      <c r="D427" s="255"/>
      <c r="E427" s="196" t="s">
        <v>435</v>
      </c>
      <c r="F427" s="196"/>
      <c r="G427" s="196" t="s">
        <v>255</v>
      </c>
      <c r="H427" s="196"/>
      <c r="I427" s="196"/>
      <c r="J427" s="196">
        <f t="shared" ref="J427:Q427" si="242" xml:space="preserve"> J400 * J412</f>
        <v>0</v>
      </c>
      <c r="K427" s="196">
        <f t="shared" si="242"/>
        <v>0</v>
      </c>
      <c r="L427" s="196">
        <f t="shared" si="242"/>
        <v>0</v>
      </c>
      <c r="M427" s="196">
        <f t="shared" si="242"/>
        <v>0</v>
      </c>
      <c r="N427" s="196">
        <f t="shared" si="242"/>
        <v>0</v>
      </c>
      <c r="O427" s="196">
        <f t="shared" si="242"/>
        <v>0</v>
      </c>
      <c r="P427" s="196">
        <f t="shared" si="242"/>
        <v>0</v>
      </c>
      <c r="Q427" s="196">
        <f t="shared" si="242"/>
        <v>0</v>
      </c>
    </row>
    <row r="428" spans="1:17" s="259" customFormat="1" hidden="1" outlineLevel="2">
      <c r="A428" s="256"/>
      <c r="B428" s="257"/>
      <c r="C428" s="258"/>
      <c r="D428" s="255"/>
      <c r="E428" s="196" t="s">
        <v>1533</v>
      </c>
      <c r="F428" s="196"/>
      <c r="G428" s="196" t="s">
        <v>255</v>
      </c>
      <c r="H428" s="196"/>
      <c r="I428" s="196"/>
      <c r="J428" s="196">
        <f t="shared" ref="J428:Q428" si="243" xml:space="preserve"> IF(J$10 = 1, J397 * J412, J401 * J412)</f>
        <v>0</v>
      </c>
      <c r="K428" s="196">
        <f t="shared" si="243"/>
        <v>0</v>
      </c>
      <c r="L428" s="196">
        <f t="shared" si="243"/>
        <v>0</v>
      </c>
      <c r="M428" s="196">
        <f t="shared" si="243"/>
        <v>0</v>
      </c>
      <c r="N428" s="196">
        <f t="shared" si="243"/>
        <v>0</v>
      </c>
      <c r="O428" s="196">
        <f t="shared" si="243"/>
        <v>0</v>
      </c>
      <c r="P428" s="196">
        <f t="shared" si="243"/>
        <v>0</v>
      </c>
      <c r="Q428" s="196">
        <f t="shared" si="243"/>
        <v>0</v>
      </c>
    </row>
    <row r="429" spans="1:17" s="259" customFormat="1" hidden="1" outlineLevel="2">
      <c r="A429" s="256"/>
      <c r="B429" s="257"/>
      <c r="C429" s="258"/>
      <c r="D429" s="255"/>
      <c r="E429" s="196"/>
      <c r="F429" s="196"/>
      <c r="G429" s="196"/>
      <c r="H429" s="196"/>
      <c r="I429" s="196"/>
      <c r="J429" s="196"/>
      <c r="K429" s="196"/>
      <c r="L429" s="196"/>
      <c r="M429" s="196"/>
      <c r="N429" s="196"/>
      <c r="O429" s="196"/>
      <c r="P429" s="196"/>
      <c r="Q429" s="196"/>
    </row>
    <row r="430" spans="1:17" s="259" customFormat="1" hidden="1" outlineLevel="2">
      <c r="A430" s="256"/>
      <c r="B430" s="257"/>
      <c r="C430" s="258"/>
      <c r="D430" s="255"/>
      <c r="E430" s="196" t="s">
        <v>1534</v>
      </c>
      <c r="F430" s="196"/>
      <c r="G430" s="196" t="s">
        <v>255</v>
      </c>
      <c r="H430" s="196"/>
      <c r="I430" s="196"/>
      <c r="J430" s="196">
        <f t="shared" ref="J430:Q430" si="244" xml:space="preserve"> J388 * J411</f>
        <v>0</v>
      </c>
      <c r="K430" s="196">
        <f t="shared" si="244"/>
        <v>0</v>
      </c>
      <c r="L430" s="196">
        <f t="shared" si="244"/>
        <v>0</v>
      </c>
      <c r="M430" s="196">
        <f t="shared" si="244"/>
        <v>0</v>
      </c>
      <c r="N430" s="196">
        <f t="shared" si="244"/>
        <v>0</v>
      </c>
      <c r="O430" s="196">
        <f t="shared" si="244"/>
        <v>0</v>
      </c>
      <c r="P430" s="196">
        <f t="shared" si="244"/>
        <v>0</v>
      </c>
      <c r="Q430" s="196">
        <f t="shared" si="244"/>
        <v>0</v>
      </c>
    </row>
    <row r="431" spans="1:17" s="259" customFormat="1" hidden="1" outlineLevel="2">
      <c r="A431" s="256"/>
      <c r="B431" s="257"/>
      <c r="C431" s="258"/>
      <c r="D431" s="255"/>
      <c r="E431" s="196" t="s">
        <v>1535</v>
      </c>
      <c r="F431" s="196"/>
      <c r="G431" s="196" t="s">
        <v>255</v>
      </c>
      <c r="H431" s="196"/>
      <c r="I431" s="196"/>
      <c r="J431" s="196">
        <f t="shared" ref="J431:Q431" si="245" xml:space="preserve"> J395 * J411</f>
        <v>0</v>
      </c>
      <c r="K431" s="196">
        <f t="shared" si="245"/>
        <v>0</v>
      </c>
      <c r="L431" s="196">
        <f t="shared" si="245"/>
        <v>0</v>
      </c>
      <c r="M431" s="196">
        <f t="shared" si="245"/>
        <v>0</v>
      </c>
      <c r="N431" s="196">
        <f t="shared" si="245"/>
        <v>0</v>
      </c>
      <c r="O431" s="196">
        <f t="shared" si="245"/>
        <v>0</v>
      </c>
      <c r="P431" s="196">
        <f t="shared" si="245"/>
        <v>0</v>
      </c>
      <c r="Q431" s="196">
        <f t="shared" si="245"/>
        <v>0</v>
      </c>
    </row>
    <row r="432" spans="1:17" s="259" customFormat="1" hidden="1" outlineLevel="2">
      <c r="A432" s="256"/>
      <c r="B432" s="257"/>
      <c r="C432" s="258"/>
      <c r="D432" s="255"/>
      <c r="E432" s="196" t="s">
        <v>1536</v>
      </c>
      <c r="F432" s="196"/>
      <c r="G432" s="196" t="s">
        <v>255</v>
      </c>
      <c r="H432" s="196"/>
      <c r="I432" s="196"/>
      <c r="J432" s="196">
        <f t="shared" ref="J432:Q432" si="246" xml:space="preserve"> J402 * J411</f>
        <v>0</v>
      </c>
      <c r="K432" s="196">
        <f t="shared" si="246"/>
        <v>0</v>
      </c>
      <c r="L432" s="196">
        <f t="shared" si="246"/>
        <v>0</v>
      </c>
      <c r="M432" s="196">
        <f t="shared" si="246"/>
        <v>0</v>
      </c>
      <c r="N432" s="196">
        <f t="shared" si="246"/>
        <v>0</v>
      </c>
      <c r="O432" s="196">
        <f t="shared" si="246"/>
        <v>0</v>
      </c>
      <c r="P432" s="196">
        <f t="shared" si="246"/>
        <v>0</v>
      </c>
      <c r="Q432" s="196">
        <f t="shared" si="246"/>
        <v>0</v>
      </c>
    </row>
    <row r="433" spans="1:17" s="192" customFormat="1" hidden="1" outlineLevel="2">
      <c r="A433" s="188"/>
      <c r="B433" s="304"/>
      <c r="C433" s="190"/>
      <c r="D433" s="191"/>
      <c r="E433" s="243" t="s">
        <v>1537</v>
      </c>
      <c r="F433" s="243"/>
      <c r="G433" s="243" t="s">
        <v>255</v>
      </c>
      <c r="H433" s="243"/>
      <c r="I433" s="243"/>
      <c r="J433" s="243">
        <f t="shared" ref="J433:Q433" si="247" xml:space="preserve"> SUM(J430:J432)</f>
        <v>0</v>
      </c>
      <c r="K433" s="243">
        <f t="shared" si="247"/>
        <v>0</v>
      </c>
      <c r="L433" s="243">
        <f t="shared" si="247"/>
        <v>0</v>
      </c>
      <c r="M433" s="243">
        <f t="shared" si="247"/>
        <v>0</v>
      </c>
      <c r="N433" s="243">
        <f t="shared" si="247"/>
        <v>0</v>
      </c>
      <c r="O433" s="243">
        <f t="shared" si="247"/>
        <v>0</v>
      </c>
      <c r="P433" s="243">
        <f t="shared" si="247"/>
        <v>0</v>
      </c>
      <c r="Q433" s="243">
        <f t="shared" si="247"/>
        <v>0</v>
      </c>
    </row>
    <row r="434" spans="1:17" s="259" customFormat="1" hidden="1" outlineLevel="1">
      <c r="A434" s="256"/>
      <c r="B434" s="257"/>
      <c r="C434" s="258"/>
      <c r="D434" s="255"/>
      <c r="E434" s="196"/>
      <c r="F434" s="196"/>
      <c r="G434" s="196"/>
      <c r="H434" s="196"/>
      <c r="I434" s="196"/>
      <c r="J434" s="196"/>
      <c r="K434" s="196"/>
      <c r="L434" s="196"/>
      <c r="M434" s="196"/>
      <c r="N434" s="196"/>
      <c r="O434" s="196"/>
      <c r="P434" s="196"/>
      <c r="Q434" s="196"/>
    </row>
    <row r="435" spans="1:17" s="259" customFormat="1" hidden="1" outlineLevel="1" collapsed="1">
      <c r="A435" s="256"/>
      <c r="B435" s="257" t="s">
        <v>994</v>
      </c>
      <c r="C435" s="258"/>
      <c r="D435" s="255"/>
      <c r="E435" s="196"/>
      <c r="F435" s="196"/>
      <c r="G435" s="196"/>
      <c r="H435" s="196"/>
      <c r="I435" s="196"/>
      <c r="J435" s="196"/>
      <c r="K435" s="196"/>
      <c r="L435" s="196"/>
      <c r="M435" s="196"/>
      <c r="N435" s="196"/>
      <c r="O435" s="196"/>
      <c r="P435" s="196"/>
      <c r="Q435" s="196"/>
    </row>
    <row r="436" spans="1:17" s="259" customFormat="1" hidden="1" outlineLevel="2">
      <c r="A436" s="256"/>
      <c r="B436" s="257"/>
      <c r="C436" s="258"/>
      <c r="D436" s="255"/>
      <c r="E436" s="266"/>
      <c r="F436" s="266"/>
      <c r="G436" s="266"/>
      <c r="H436" s="267"/>
      <c r="I436" s="266"/>
      <c r="J436" s="267"/>
      <c r="K436" s="267"/>
      <c r="L436" s="267"/>
      <c r="M436" s="267"/>
      <c r="N436" s="267"/>
      <c r="O436" s="267"/>
      <c r="P436" s="267"/>
      <c r="Q436" s="267"/>
    </row>
    <row r="437" spans="1:17" s="200" customFormat="1" hidden="1" outlineLevel="2">
      <c r="A437" s="314"/>
      <c r="B437" s="315"/>
      <c r="C437" s="316"/>
      <c r="D437" s="317"/>
      <c r="E437" s="318" t="str">
        <f t="shared" ref="E437:Q437" si="248" xml:space="preserve"> E418</f>
        <v>Closing RCV (RPI inflated RCV) - DMMY - nominal</v>
      </c>
      <c r="F437" s="318">
        <f t="shared" si="248"/>
        <v>0</v>
      </c>
      <c r="G437" s="318" t="str">
        <f t="shared" si="248"/>
        <v>£m</v>
      </c>
      <c r="H437" s="318">
        <f t="shared" si="248"/>
        <v>0</v>
      </c>
      <c r="I437" s="318">
        <f t="shared" si="248"/>
        <v>0</v>
      </c>
      <c r="J437" s="318">
        <f t="shared" si="248"/>
        <v>0</v>
      </c>
      <c r="K437" s="318">
        <f t="shared" si="248"/>
        <v>0</v>
      </c>
      <c r="L437" s="318">
        <f t="shared" si="248"/>
        <v>0</v>
      </c>
      <c r="M437" s="318">
        <f t="shared" si="248"/>
        <v>0</v>
      </c>
      <c r="N437" s="318">
        <f t="shared" si="248"/>
        <v>0</v>
      </c>
      <c r="O437" s="318">
        <f t="shared" si="248"/>
        <v>0</v>
      </c>
      <c r="P437" s="318">
        <f t="shared" si="248"/>
        <v>0</v>
      </c>
      <c r="Q437" s="318">
        <f t="shared" si="248"/>
        <v>0</v>
      </c>
    </row>
    <row r="438" spans="1:17" s="200" customFormat="1" hidden="1" outlineLevel="2">
      <c r="A438" s="314"/>
      <c r="B438" s="315"/>
      <c r="C438" s="316"/>
      <c r="D438" s="317" t="s">
        <v>719</v>
      </c>
      <c r="E438" s="318" t="str">
        <f t="shared" ref="E438:Q438" si="249" xml:space="preserve"> E423</f>
        <v>Closing RCV (CPIH inflated RCV) - DMMY - nominal</v>
      </c>
      <c r="F438" s="318">
        <f t="shared" si="249"/>
        <v>0</v>
      </c>
      <c r="G438" s="318" t="str">
        <f t="shared" si="249"/>
        <v>£m</v>
      </c>
      <c r="H438" s="318">
        <f t="shared" si="249"/>
        <v>0</v>
      </c>
      <c r="I438" s="318">
        <f t="shared" si="249"/>
        <v>0</v>
      </c>
      <c r="J438" s="318">
        <f t="shared" si="249"/>
        <v>0</v>
      </c>
      <c r="K438" s="318">
        <f t="shared" si="249"/>
        <v>0</v>
      </c>
      <c r="L438" s="318">
        <f t="shared" si="249"/>
        <v>0</v>
      </c>
      <c r="M438" s="318">
        <f t="shared" si="249"/>
        <v>0</v>
      </c>
      <c r="N438" s="318">
        <f t="shared" si="249"/>
        <v>0</v>
      </c>
      <c r="O438" s="318">
        <f t="shared" si="249"/>
        <v>0</v>
      </c>
      <c r="P438" s="318">
        <f t="shared" si="249"/>
        <v>0</v>
      </c>
      <c r="Q438" s="318">
        <f t="shared" si="249"/>
        <v>0</v>
      </c>
    </row>
    <row r="439" spans="1:17" s="200" customFormat="1" hidden="1" outlineLevel="2">
      <c r="A439" s="314"/>
      <c r="B439" s="315"/>
      <c r="C439" s="316"/>
      <c r="D439" s="317" t="s">
        <v>719</v>
      </c>
      <c r="E439" s="318" t="str">
        <f t="shared" ref="E439:Q439" si="250" xml:space="preserve"> E428</f>
        <v>Closing RCV (Post 2020 investment RCV) - DMMY - nominal</v>
      </c>
      <c r="F439" s="318">
        <f t="shared" si="250"/>
        <v>0</v>
      </c>
      <c r="G439" s="318" t="str">
        <f t="shared" si="250"/>
        <v>£m</v>
      </c>
      <c r="H439" s="318">
        <f t="shared" si="250"/>
        <v>0</v>
      </c>
      <c r="I439" s="318">
        <f t="shared" si="250"/>
        <v>0</v>
      </c>
      <c r="J439" s="318">
        <f t="shared" si="250"/>
        <v>0</v>
      </c>
      <c r="K439" s="318">
        <f t="shared" si="250"/>
        <v>0</v>
      </c>
      <c r="L439" s="318">
        <f t="shared" si="250"/>
        <v>0</v>
      </c>
      <c r="M439" s="318">
        <f t="shared" si="250"/>
        <v>0</v>
      </c>
      <c r="N439" s="318">
        <f t="shared" si="250"/>
        <v>0</v>
      </c>
      <c r="O439" s="318">
        <f t="shared" si="250"/>
        <v>0</v>
      </c>
      <c r="P439" s="318">
        <f t="shared" si="250"/>
        <v>0</v>
      </c>
      <c r="Q439" s="318">
        <f t="shared" si="250"/>
        <v>0</v>
      </c>
    </row>
    <row r="440" spans="1:17" s="192" customFormat="1" hidden="1" outlineLevel="2">
      <c r="A440" s="188"/>
      <c r="B440" s="304"/>
      <c r="C440" s="190"/>
      <c r="D440" s="191"/>
      <c r="E440" s="243" t="s">
        <v>1236</v>
      </c>
      <c r="F440" s="243"/>
      <c r="G440" s="243" t="s">
        <v>255</v>
      </c>
      <c r="H440" s="243"/>
      <c r="I440" s="243"/>
      <c r="J440" s="319">
        <f t="shared" ref="J440:Q440" si="251" xml:space="preserve"> SUM(J437:J439)</f>
        <v>0</v>
      </c>
      <c r="K440" s="319">
        <f t="shared" si="251"/>
        <v>0</v>
      </c>
      <c r="L440" s="319">
        <f t="shared" si="251"/>
        <v>0</v>
      </c>
      <c r="M440" s="319">
        <f t="shared" si="251"/>
        <v>0</v>
      </c>
      <c r="N440" s="319">
        <f t="shared" si="251"/>
        <v>0</v>
      </c>
      <c r="O440" s="319">
        <f t="shared" si="251"/>
        <v>0</v>
      </c>
      <c r="P440" s="319">
        <f t="shared" si="251"/>
        <v>0</v>
      </c>
      <c r="Q440" s="319">
        <f t="shared" si="251"/>
        <v>0</v>
      </c>
    </row>
    <row r="441" spans="1:17" s="259" customFormat="1" hidden="1" outlineLevel="2">
      <c r="A441" s="256"/>
      <c r="B441" s="257"/>
      <c r="C441" s="258"/>
      <c r="D441" s="255"/>
      <c r="E441" s="196"/>
      <c r="F441" s="196"/>
      <c r="G441" s="196"/>
      <c r="H441" s="196"/>
      <c r="I441" s="196"/>
      <c r="J441" s="196"/>
      <c r="K441" s="196"/>
      <c r="L441" s="196"/>
      <c r="M441" s="196"/>
      <c r="N441" s="196"/>
      <c r="O441" s="196"/>
      <c r="P441" s="196"/>
      <c r="Q441" s="196"/>
    </row>
    <row r="442" spans="1:17" s="200" customFormat="1" hidden="1" outlineLevel="2">
      <c r="A442" s="314"/>
      <c r="B442" s="315"/>
      <c r="C442" s="316"/>
      <c r="D442" s="317"/>
      <c r="E442" s="318" t="s">
        <v>1237</v>
      </c>
      <c r="F442" s="318"/>
      <c r="G442" s="318" t="s">
        <v>255</v>
      </c>
      <c r="H442" s="318"/>
      <c r="I442" s="318"/>
      <c r="J442" s="318">
        <f t="shared" ref="J442:J444" si="252" xml:space="preserve"> I437 * J$21</f>
        <v>0</v>
      </c>
      <c r="K442" s="318">
        <f t="shared" ref="K442:K444" si="253" xml:space="preserve"> J437 * K$21</f>
        <v>0</v>
      </c>
      <c r="L442" s="318">
        <f t="shared" ref="L442:L444" si="254" xml:space="preserve"> K437 * L$21</f>
        <v>0</v>
      </c>
      <c r="M442" s="318">
        <f xml:space="preserve"> L437 * M$21</f>
        <v>0</v>
      </c>
      <c r="N442" s="318">
        <f xml:space="preserve"> M437 * N$21</f>
        <v>0</v>
      </c>
      <c r="O442" s="318">
        <f t="shared" ref="O442:O444" si="255" xml:space="preserve"> N437 * O$21</f>
        <v>0</v>
      </c>
      <c r="P442" s="318">
        <f t="shared" ref="P442:P444" si="256" xml:space="preserve"> O437 * P$21</f>
        <v>0</v>
      </c>
      <c r="Q442" s="318">
        <f t="shared" ref="Q442:Q444" si="257" xml:space="preserve"> P437 * Q$21</f>
        <v>0</v>
      </c>
    </row>
    <row r="443" spans="1:17" s="200" customFormat="1" hidden="1" outlineLevel="2">
      <c r="A443" s="314"/>
      <c r="B443" s="315"/>
      <c r="C443" s="316"/>
      <c r="D443" s="317" t="s">
        <v>719</v>
      </c>
      <c r="E443" s="318" t="s">
        <v>1238</v>
      </c>
      <c r="F443" s="318"/>
      <c r="G443" s="318" t="s">
        <v>255</v>
      </c>
      <c r="H443" s="318"/>
      <c r="I443" s="318"/>
      <c r="J443" s="318">
        <f t="shared" si="252"/>
        <v>0</v>
      </c>
      <c r="K443" s="318">
        <f t="shared" si="253"/>
        <v>0</v>
      </c>
      <c r="L443" s="318">
        <f t="shared" si="254"/>
        <v>0</v>
      </c>
      <c r="M443" s="318">
        <f t="shared" ref="M443:M444" si="258" xml:space="preserve"> L438 * M$21</f>
        <v>0</v>
      </c>
      <c r="N443" s="318">
        <f t="shared" ref="N443:N444" si="259" xml:space="preserve"> M438 * N$21</f>
        <v>0</v>
      </c>
      <c r="O443" s="318">
        <f t="shared" si="255"/>
        <v>0</v>
      </c>
      <c r="P443" s="318">
        <f t="shared" si="256"/>
        <v>0</v>
      </c>
      <c r="Q443" s="318">
        <f t="shared" si="257"/>
        <v>0</v>
      </c>
    </row>
    <row r="444" spans="1:17" s="200" customFormat="1" hidden="1" outlineLevel="2">
      <c r="A444" s="314"/>
      <c r="B444" s="315"/>
      <c r="C444" s="316"/>
      <c r="D444" s="317" t="s">
        <v>719</v>
      </c>
      <c r="E444" s="318" t="s">
        <v>1239</v>
      </c>
      <c r="F444" s="318"/>
      <c r="G444" s="318" t="s">
        <v>255</v>
      </c>
      <c r="H444" s="318"/>
      <c r="I444" s="318"/>
      <c r="J444" s="318">
        <f t="shared" si="252"/>
        <v>0</v>
      </c>
      <c r="K444" s="318">
        <f t="shared" si="253"/>
        <v>0</v>
      </c>
      <c r="L444" s="318">
        <f t="shared" si="254"/>
        <v>0</v>
      </c>
      <c r="M444" s="318">
        <f t="shared" si="258"/>
        <v>0</v>
      </c>
      <c r="N444" s="318">
        <f t="shared" si="259"/>
        <v>0</v>
      </c>
      <c r="O444" s="318">
        <f t="shared" si="255"/>
        <v>0</v>
      </c>
      <c r="P444" s="318">
        <f t="shared" si="256"/>
        <v>0</v>
      </c>
      <c r="Q444" s="318">
        <f t="shared" si="257"/>
        <v>0</v>
      </c>
    </row>
    <row r="445" spans="1:17" s="192" customFormat="1" hidden="1" outlineLevel="2">
      <c r="A445" s="188"/>
      <c r="B445" s="304"/>
      <c r="C445" s="190"/>
      <c r="D445" s="191"/>
      <c r="E445" s="243" t="s">
        <v>1240</v>
      </c>
      <c r="F445" s="243"/>
      <c r="G445" s="243" t="s">
        <v>255</v>
      </c>
      <c r="H445" s="243"/>
      <c r="I445" s="243"/>
      <c r="J445" s="319">
        <f t="shared" ref="J445:Q445" si="260" xml:space="preserve"> SUM(J442:J444)</f>
        <v>0</v>
      </c>
      <c r="K445" s="319">
        <f t="shared" si="260"/>
        <v>0</v>
      </c>
      <c r="L445" s="319">
        <f t="shared" si="260"/>
        <v>0</v>
      </c>
      <c r="M445" s="319">
        <f t="shared" si="260"/>
        <v>0</v>
      </c>
      <c r="N445" s="319">
        <f t="shared" si="260"/>
        <v>0</v>
      </c>
      <c r="O445" s="319">
        <f t="shared" si="260"/>
        <v>0</v>
      </c>
      <c r="P445" s="319">
        <f t="shared" si="260"/>
        <v>0</v>
      </c>
      <c r="Q445" s="319">
        <f t="shared" si="260"/>
        <v>0</v>
      </c>
    </row>
    <row r="446" spans="1:17" s="259" customFormat="1" hidden="1" outlineLevel="2">
      <c r="A446" s="256"/>
      <c r="B446" s="257"/>
      <c r="C446" s="258"/>
      <c r="D446" s="255"/>
      <c r="E446" s="196"/>
      <c r="F446" s="196"/>
      <c r="G446" s="196"/>
      <c r="H446" s="196"/>
      <c r="I446" s="196"/>
      <c r="J446" s="196"/>
      <c r="K446" s="196"/>
      <c r="L446" s="196"/>
      <c r="M446" s="196"/>
      <c r="N446" s="196"/>
      <c r="O446" s="196"/>
      <c r="P446" s="196"/>
      <c r="Q446" s="196"/>
    </row>
    <row r="447" spans="1:17" s="259" customFormat="1" hidden="1" outlineLevel="2">
      <c r="A447" s="256"/>
      <c r="B447" s="257"/>
      <c r="C447" s="258"/>
      <c r="D447" s="255"/>
      <c r="E447" s="196" t="str">
        <f t="shared" ref="E447:Q447" si="261" xml:space="preserve"> E445</f>
        <v>Prior year closing RCV expressed in current year nominal terms - DMMY</v>
      </c>
      <c r="F447" s="196">
        <f t="shared" si="261"/>
        <v>0</v>
      </c>
      <c r="G447" s="196" t="str">
        <f t="shared" si="261"/>
        <v>£m</v>
      </c>
      <c r="H447" s="196">
        <f t="shared" si="261"/>
        <v>0</v>
      </c>
      <c r="I447" s="196">
        <f t="shared" si="261"/>
        <v>0</v>
      </c>
      <c r="J447" s="196">
        <f t="shared" si="261"/>
        <v>0</v>
      </c>
      <c r="K447" s="196">
        <f t="shared" si="261"/>
        <v>0</v>
      </c>
      <c r="L447" s="196">
        <f t="shared" si="261"/>
        <v>0</v>
      </c>
      <c r="M447" s="196">
        <f t="shared" si="261"/>
        <v>0</v>
      </c>
      <c r="N447" s="196">
        <f t="shared" si="261"/>
        <v>0</v>
      </c>
      <c r="O447" s="196">
        <f t="shared" si="261"/>
        <v>0</v>
      </c>
      <c r="P447" s="196">
        <f t="shared" si="261"/>
        <v>0</v>
      </c>
      <c r="Q447" s="196">
        <f t="shared" si="261"/>
        <v>0</v>
      </c>
    </row>
    <row r="448" spans="1:17" s="259" customFormat="1" hidden="1" outlineLevel="2">
      <c r="A448" s="256"/>
      <c r="B448" s="257"/>
      <c r="C448" s="258"/>
      <c r="D448" s="255" t="s">
        <v>631</v>
      </c>
      <c r="E448" s="196" t="s">
        <v>1241</v>
      </c>
      <c r="F448" s="196"/>
      <c r="G448" s="196" t="s">
        <v>255</v>
      </c>
      <c r="H448" s="196"/>
      <c r="I448" s="196"/>
      <c r="J448" s="196">
        <f t="shared" ref="J448" si="262" xml:space="preserve"> I440</f>
        <v>0</v>
      </c>
      <c r="K448" s="196">
        <f t="shared" ref="K448" si="263" xml:space="preserve"> J440</f>
        <v>0</v>
      </c>
      <c r="L448" s="196">
        <f t="shared" ref="L448" si="264" xml:space="preserve"> K440</f>
        <v>0</v>
      </c>
      <c r="M448" s="196">
        <f t="shared" ref="M448" si="265" xml:space="preserve"> L440</f>
        <v>0</v>
      </c>
      <c r="N448" s="196">
        <f t="shared" ref="N448" si="266" xml:space="preserve"> M440</f>
        <v>0</v>
      </c>
      <c r="O448" s="196">
        <f t="shared" ref="O448" si="267" xml:space="preserve"> N440</f>
        <v>0</v>
      </c>
      <c r="P448" s="196">
        <f t="shared" ref="P448" si="268" xml:space="preserve"> O440</f>
        <v>0</v>
      </c>
      <c r="Q448" s="196">
        <f t="shared" ref="Q448" si="269" xml:space="preserve"> P440</f>
        <v>0</v>
      </c>
    </row>
    <row r="449" spans="1:17" s="259" customFormat="1" hidden="1" outlineLevel="2">
      <c r="A449" s="256"/>
      <c r="B449" s="257"/>
      <c r="C449" s="258"/>
      <c r="D449" s="255"/>
      <c r="E449" s="266" t="str">
        <f t="shared" ref="E449:Q449" si="270" xml:space="preserve"> E$13</f>
        <v>Annual update active flag</v>
      </c>
      <c r="F449" s="266">
        <f t="shared" si="270"/>
        <v>0</v>
      </c>
      <c r="G449" s="266" t="str">
        <f t="shared" si="270"/>
        <v>Flag</v>
      </c>
      <c r="H449" s="266">
        <f t="shared" si="270"/>
        <v>0</v>
      </c>
      <c r="I449" s="266">
        <f t="shared" si="270"/>
        <v>0</v>
      </c>
      <c r="J449" s="266">
        <f t="shared" si="270"/>
        <v>0</v>
      </c>
      <c r="K449" s="266">
        <f t="shared" si="270"/>
        <v>0</v>
      </c>
      <c r="L449" s="266">
        <f t="shared" si="270"/>
        <v>1</v>
      </c>
      <c r="M449" s="266">
        <f t="shared" si="270"/>
        <v>1</v>
      </c>
      <c r="N449" s="266">
        <f t="shared" si="270"/>
        <v>1</v>
      </c>
      <c r="O449" s="266">
        <f t="shared" si="270"/>
        <v>0</v>
      </c>
      <c r="P449" s="266">
        <f t="shared" si="270"/>
        <v>0</v>
      </c>
      <c r="Q449" s="266">
        <f t="shared" si="270"/>
        <v>0</v>
      </c>
    </row>
    <row r="450" spans="1:17" s="259" customFormat="1" hidden="1" outlineLevel="2">
      <c r="A450" s="256"/>
      <c r="B450" s="257"/>
      <c r="C450" s="258"/>
      <c r="D450" s="255"/>
      <c r="E450" s="320" t="s">
        <v>1242</v>
      </c>
      <c r="F450" s="320"/>
      <c r="G450" s="320" t="s">
        <v>255</v>
      </c>
      <c r="H450" s="320"/>
      <c r="I450" s="320"/>
      <c r="J450" s="320">
        <f t="shared" ref="J450:Q450" si="271" xml:space="preserve"> J449 * (J447 - J448)</f>
        <v>0</v>
      </c>
      <c r="K450" s="320">
        <f t="shared" si="271"/>
        <v>0</v>
      </c>
      <c r="L450" s="320">
        <f t="shared" si="271"/>
        <v>0</v>
      </c>
      <c r="M450" s="320">
        <f t="shared" si="271"/>
        <v>0</v>
      </c>
      <c r="N450" s="320">
        <f t="shared" si="271"/>
        <v>0</v>
      </c>
      <c r="O450" s="320">
        <f t="shared" si="271"/>
        <v>0</v>
      </c>
      <c r="P450" s="320">
        <f t="shared" si="271"/>
        <v>0</v>
      </c>
      <c r="Q450" s="320">
        <f t="shared" si="271"/>
        <v>0</v>
      </c>
    </row>
    <row r="451" spans="1:17" s="192" customFormat="1" hidden="1" outlineLevel="1">
      <c r="A451" s="188"/>
      <c r="B451" s="304"/>
      <c r="C451" s="190"/>
      <c r="D451" s="191"/>
      <c r="E451" s="195"/>
    </row>
    <row r="452" spans="1:17" s="192" customFormat="1" hidden="1" outlineLevel="1" collapsed="1">
      <c r="A452" s="188"/>
      <c r="B452" s="304" t="s">
        <v>759</v>
      </c>
      <c r="C452" s="190"/>
      <c r="D452" s="191"/>
      <c r="E452" s="195"/>
    </row>
    <row r="453" spans="1:17" s="192" customFormat="1" hidden="1" outlineLevel="2">
      <c r="A453" s="188"/>
      <c r="B453" s="85"/>
      <c r="C453" s="190"/>
      <c r="D453" s="191"/>
      <c r="E453" s="195"/>
    </row>
    <row r="454" spans="1:17" s="187" customFormat="1" hidden="1" outlineLevel="2">
      <c r="A454" s="183"/>
      <c r="B454" s="158"/>
      <c r="C454" s="185"/>
      <c r="D454" s="186"/>
      <c r="E454" s="181" t="str">
        <f xml:space="preserve"> Inp!E$206</f>
        <v>Regulatory equity notional (PR19FD)</v>
      </c>
      <c r="F454" s="181">
        <f xml:space="preserve"> Inp!F$206</f>
        <v>0</v>
      </c>
      <c r="G454" s="181" t="str">
        <f xml:space="preserve"> Inp!G$206</f>
        <v>%</v>
      </c>
      <c r="H454" s="181">
        <f xml:space="preserve"> Inp!H$206</f>
        <v>0</v>
      </c>
      <c r="I454" s="181">
        <f xml:space="preserve"> Inp!I$206</f>
        <v>0</v>
      </c>
      <c r="J454" s="291">
        <f xml:space="preserve"> Inp!J$206</f>
        <v>0</v>
      </c>
      <c r="K454" s="291">
        <f xml:space="preserve"> Inp!K$206</f>
        <v>0</v>
      </c>
      <c r="L454" s="291">
        <f xml:space="preserve"> Inp!L$206</f>
        <v>0</v>
      </c>
      <c r="M454" s="291">
        <f xml:space="preserve"> Inp!M$206</f>
        <v>0.4</v>
      </c>
      <c r="N454" s="291">
        <f xml:space="preserve"> Inp!N$206</f>
        <v>0.4</v>
      </c>
      <c r="O454" s="291">
        <f xml:space="preserve"> Inp!O$206</f>
        <v>0.4</v>
      </c>
      <c r="P454" s="291">
        <f xml:space="preserve"> Inp!P$206</f>
        <v>0.4</v>
      </c>
      <c r="Q454" s="291">
        <f xml:space="preserve"> Inp!Q$206</f>
        <v>0.4</v>
      </c>
    </row>
    <row r="455" spans="1:17" s="192" customFormat="1" hidden="1" outlineLevel="2">
      <c r="A455" s="188"/>
      <c r="B455" s="304"/>
      <c r="C455" s="190"/>
      <c r="D455" s="191"/>
      <c r="E455" s="195" t="str">
        <f t="shared" ref="E455:Q455" si="272" xml:space="preserve"> E433</f>
        <v>Average total RCV (year average) - DMMY - nominal</v>
      </c>
      <c r="F455" s="195">
        <f t="shared" si="272"/>
        <v>0</v>
      </c>
      <c r="G455" s="195" t="str">
        <f t="shared" si="272"/>
        <v>£m</v>
      </c>
      <c r="H455" s="195">
        <f t="shared" si="272"/>
        <v>0</v>
      </c>
      <c r="I455" s="195">
        <f t="shared" si="272"/>
        <v>0</v>
      </c>
      <c r="J455" s="195">
        <f t="shared" si="272"/>
        <v>0</v>
      </c>
      <c r="K455" s="195">
        <f t="shared" si="272"/>
        <v>0</v>
      </c>
      <c r="L455" s="195">
        <f t="shared" si="272"/>
        <v>0</v>
      </c>
      <c r="M455" s="195">
        <f t="shared" si="272"/>
        <v>0</v>
      </c>
      <c r="N455" s="195">
        <f t="shared" si="272"/>
        <v>0</v>
      </c>
      <c r="O455" s="195">
        <f t="shared" si="272"/>
        <v>0</v>
      </c>
      <c r="P455" s="195">
        <f t="shared" si="272"/>
        <v>0</v>
      </c>
      <c r="Q455" s="195">
        <f t="shared" si="272"/>
        <v>0</v>
      </c>
    </row>
    <row r="456" spans="1:17" s="192" customFormat="1" hidden="1" outlineLevel="2">
      <c r="A456" s="188"/>
      <c r="B456" s="269"/>
      <c r="C456" s="190"/>
      <c r="D456" s="191"/>
      <c r="E456" s="195" t="s">
        <v>1538</v>
      </c>
      <c r="G456" s="192" t="s">
        <v>255</v>
      </c>
      <c r="J456" s="195">
        <f t="shared" ref="J456:Q456" si="273" xml:space="preserve"> J454 * J455</f>
        <v>0</v>
      </c>
      <c r="K456" s="195">
        <f t="shared" si="273"/>
        <v>0</v>
      </c>
      <c r="L456" s="195">
        <f t="shared" si="273"/>
        <v>0</v>
      </c>
      <c r="M456" s="195">
        <f t="shared" si="273"/>
        <v>0</v>
      </c>
      <c r="N456" s="195">
        <f t="shared" si="273"/>
        <v>0</v>
      </c>
      <c r="O456" s="195">
        <f t="shared" si="273"/>
        <v>0</v>
      </c>
      <c r="P456" s="195">
        <f t="shared" si="273"/>
        <v>0</v>
      </c>
      <c r="Q456" s="195">
        <f t="shared" si="273"/>
        <v>0</v>
      </c>
    </row>
    <row r="457" spans="1:17" s="240" customFormat="1" hidden="1" outlineLevel="2">
      <c r="A457" s="237"/>
      <c r="B457" s="307"/>
      <c r="C457" s="238"/>
      <c r="D457" s="239"/>
      <c r="E457" s="196" t="s">
        <v>1244</v>
      </c>
      <c r="G457" s="240" t="s">
        <v>255</v>
      </c>
      <c r="J457" s="196">
        <f t="shared" ref="J457:Q457" si="274" xml:space="preserve"> J407 * J$13</f>
        <v>0</v>
      </c>
      <c r="K457" s="196">
        <f t="shared" si="274"/>
        <v>0</v>
      </c>
      <c r="L457" s="196">
        <f t="shared" si="274"/>
        <v>0</v>
      </c>
      <c r="M457" s="196">
        <f t="shared" si="274"/>
        <v>0</v>
      </c>
      <c r="N457" s="196">
        <f t="shared" si="274"/>
        <v>0</v>
      </c>
      <c r="O457" s="196">
        <f t="shared" si="274"/>
        <v>0</v>
      </c>
      <c r="P457" s="196">
        <f t="shared" si="274"/>
        <v>0</v>
      </c>
      <c r="Q457" s="196">
        <f t="shared" si="274"/>
        <v>0</v>
      </c>
    </row>
    <row r="458" spans="1:17" s="240" customFormat="1" hidden="1" outlineLevel="2">
      <c r="A458" s="237"/>
      <c r="B458" s="307"/>
      <c r="C458" s="238"/>
      <c r="D458" s="239"/>
      <c r="E458" s="196" t="s">
        <v>1245</v>
      </c>
      <c r="G458" s="240" t="s">
        <v>255</v>
      </c>
      <c r="J458" s="196">
        <f t="shared" ref="J458" si="275" xml:space="preserve"> J454 * J457</f>
        <v>0</v>
      </c>
      <c r="K458" s="196">
        <f t="shared" ref="K458" si="276" xml:space="preserve"> K454 * K457</f>
        <v>0</v>
      </c>
      <c r="L458" s="196">
        <f t="shared" ref="L458" si="277" xml:space="preserve"> L454 * L457</f>
        <v>0</v>
      </c>
      <c r="M458" s="196">
        <f t="shared" ref="M458" si="278" xml:space="preserve"> M454 * M457</f>
        <v>0</v>
      </c>
      <c r="N458" s="196">
        <f xml:space="preserve"> N454 * N457</f>
        <v>0</v>
      </c>
      <c r="O458" s="196">
        <f t="shared" ref="O458" si="279" xml:space="preserve"> O454 * O457</f>
        <v>0</v>
      </c>
      <c r="P458" s="196">
        <f t="shared" ref="P458" si="280" xml:space="preserve"> P454 * P457</f>
        <v>0</v>
      </c>
      <c r="Q458" s="196">
        <f t="shared" ref="Q458" si="281" xml:space="preserve"> Q454 * Q457</f>
        <v>0</v>
      </c>
    </row>
    <row r="459" spans="1:17" s="192" customFormat="1" hidden="1" outlineLevel="1">
      <c r="A459" s="188"/>
      <c r="B459" s="85"/>
      <c r="C459" s="190"/>
      <c r="D459" s="191"/>
      <c r="E459" s="195"/>
    </row>
    <row r="460" spans="1:17" s="192" customFormat="1" hidden="1" outlineLevel="1" collapsed="1">
      <c r="A460" s="188"/>
      <c r="B460" s="304" t="s">
        <v>761</v>
      </c>
      <c r="C460" s="190"/>
      <c r="D460" s="191"/>
      <c r="E460" s="195"/>
    </row>
    <row r="461" spans="1:17" s="192" customFormat="1" hidden="1" outlineLevel="2">
      <c r="A461" s="188"/>
      <c r="B461" s="304"/>
      <c r="C461" s="190"/>
      <c r="D461" s="191"/>
      <c r="E461" s="195"/>
    </row>
    <row r="462" spans="1:17" s="187" customFormat="1" hidden="1" outlineLevel="2">
      <c r="A462" s="183"/>
      <c r="B462" s="158"/>
      <c r="C462" s="185"/>
      <c r="D462" s="186"/>
      <c r="E462" s="181" t="str">
        <f xml:space="preserve"> Inp!E$214</f>
        <v>Regulatory equity actual</v>
      </c>
      <c r="F462" s="181">
        <f xml:space="preserve"> Inp!F$214</f>
        <v>0</v>
      </c>
      <c r="G462" s="181" t="str">
        <f xml:space="preserve"> Inp!G$214</f>
        <v>%</v>
      </c>
      <c r="H462" s="181">
        <f xml:space="preserve"> Inp!H$214</f>
        <v>0</v>
      </c>
      <c r="I462" s="181">
        <f xml:space="preserve"> Inp!I$214</f>
        <v>0</v>
      </c>
      <c r="J462" s="291">
        <f xml:space="preserve"> Inp!J$214</f>
        <v>0</v>
      </c>
      <c r="K462" s="291">
        <f xml:space="preserve"> Inp!K$214</f>
        <v>0</v>
      </c>
      <c r="L462" s="291">
        <f xml:space="preserve"> Inp!L$214</f>
        <v>0</v>
      </c>
      <c r="M462" s="291">
        <f xml:space="preserve"> Inp!M$214</f>
        <v>0.33494999999999997</v>
      </c>
      <c r="N462" s="291">
        <f xml:space="preserve"> Inp!N$214</f>
        <v>0</v>
      </c>
      <c r="O462" s="291">
        <f xml:space="preserve"> Inp!O$214</f>
        <v>0</v>
      </c>
      <c r="P462" s="291">
        <f xml:space="preserve"> Inp!P$214</f>
        <v>0</v>
      </c>
      <c r="Q462" s="291">
        <f xml:space="preserve"> Inp!Q$214</f>
        <v>0</v>
      </c>
    </row>
    <row r="463" spans="1:17" s="192" customFormat="1" hidden="1" outlineLevel="2">
      <c r="A463" s="188"/>
      <c r="B463" s="304"/>
      <c r="C463" s="190"/>
      <c r="D463" s="191"/>
      <c r="E463" s="195" t="str">
        <f t="shared" ref="E463:Q463" si="282" xml:space="preserve"> E433</f>
        <v>Average total RCV (year average) - DMMY - nominal</v>
      </c>
      <c r="F463" s="195">
        <f t="shared" si="282"/>
        <v>0</v>
      </c>
      <c r="G463" s="195" t="str">
        <f t="shared" si="282"/>
        <v>£m</v>
      </c>
      <c r="H463" s="195">
        <f t="shared" si="282"/>
        <v>0</v>
      </c>
      <c r="I463" s="195">
        <f t="shared" si="282"/>
        <v>0</v>
      </c>
      <c r="J463" s="195">
        <f t="shared" si="282"/>
        <v>0</v>
      </c>
      <c r="K463" s="195">
        <f t="shared" si="282"/>
        <v>0</v>
      </c>
      <c r="L463" s="195">
        <f t="shared" si="282"/>
        <v>0</v>
      </c>
      <c r="M463" s="195">
        <f t="shared" si="282"/>
        <v>0</v>
      </c>
      <c r="N463" s="195">
        <f t="shared" si="282"/>
        <v>0</v>
      </c>
      <c r="O463" s="195">
        <f t="shared" si="282"/>
        <v>0</v>
      </c>
      <c r="P463" s="195">
        <f t="shared" si="282"/>
        <v>0</v>
      </c>
      <c r="Q463" s="195">
        <f t="shared" si="282"/>
        <v>0</v>
      </c>
    </row>
    <row r="464" spans="1:17" s="192" customFormat="1" hidden="1" outlineLevel="2">
      <c r="A464" s="188"/>
      <c r="B464" s="304"/>
      <c r="C464" s="190"/>
      <c r="D464" s="191"/>
      <c r="E464" s="195" t="s">
        <v>1539</v>
      </c>
      <c r="G464" s="192" t="s">
        <v>255</v>
      </c>
      <c r="J464" s="195">
        <f t="shared" ref="J464:Q464" si="283" xml:space="preserve"> J462 * J463</f>
        <v>0</v>
      </c>
      <c r="K464" s="195">
        <f t="shared" si="283"/>
        <v>0</v>
      </c>
      <c r="L464" s="195">
        <f t="shared" si="283"/>
        <v>0</v>
      </c>
      <c r="M464" s="195">
        <f t="shared" si="283"/>
        <v>0</v>
      </c>
      <c r="N464" s="195">
        <f t="shared" si="283"/>
        <v>0</v>
      </c>
      <c r="O464" s="195">
        <f t="shared" si="283"/>
        <v>0</v>
      </c>
      <c r="P464" s="195">
        <f t="shared" si="283"/>
        <v>0</v>
      </c>
      <c r="Q464" s="195">
        <f t="shared" si="283"/>
        <v>0</v>
      </c>
    </row>
    <row r="465" spans="1:17" s="259" customFormat="1" hidden="1" outlineLevel="2">
      <c r="A465" s="256"/>
      <c r="B465" s="257"/>
      <c r="C465" s="258"/>
      <c r="D465" s="255"/>
      <c r="E465" s="196" t="s">
        <v>1244</v>
      </c>
      <c r="F465" s="240"/>
      <c r="G465" s="240" t="s">
        <v>255</v>
      </c>
      <c r="H465" s="240"/>
      <c r="I465" s="240"/>
      <c r="J465" s="196">
        <f t="shared" ref="J465:L465" si="284" xml:space="preserve"> J407 * J$13</f>
        <v>0</v>
      </c>
      <c r="K465" s="196">
        <f t="shared" si="284"/>
        <v>0</v>
      </c>
      <c r="L465" s="196">
        <f t="shared" si="284"/>
        <v>0</v>
      </c>
      <c r="M465" s="196">
        <f xml:space="preserve"> M407 * M$13</f>
        <v>0</v>
      </c>
      <c r="N465" s="196">
        <f t="shared" ref="N465:Q465" si="285" xml:space="preserve"> N407 * N$13</f>
        <v>0</v>
      </c>
      <c r="O465" s="196">
        <f t="shared" si="285"/>
        <v>0</v>
      </c>
      <c r="P465" s="196">
        <f t="shared" si="285"/>
        <v>0</v>
      </c>
      <c r="Q465" s="196">
        <f t="shared" si="285"/>
        <v>0</v>
      </c>
    </row>
    <row r="466" spans="1:17" s="259" customFormat="1" hidden="1" outlineLevel="2">
      <c r="A466" s="256"/>
      <c r="B466" s="257"/>
      <c r="C466" s="258"/>
      <c r="D466" s="255"/>
      <c r="E466" s="196" t="s">
        <v>1247</v>
      </c>
      <c r="F466" s="240"/>
      <c r="G466" s="240" t="s">
        <v>255</v>
      </c>
      <c r="H466" s="240"/>
      <c r="I466" s="240"/>
      <c r="J466" s="196">
        <f t="shared" ref="J466" si="286" xml:space="preserve"> J462 * J465</f>
        <v>0</v>
      </c>
      <c r="K466" s="196">
        <f t="shared" ref="K466" si="287" xml:space="preserve"> K462 * K465</f>
        <v>0</v>
      </c>
      <c r="L466" s="196">
        <f t="shared" ref="L466" si="288" xml:space="preserve"> L462 * L465</f>
        <v>0</v>
      </c>
      <c r="M466" s="196">
        <f xml:space="preserve"> M462 * M465</f>
        <v>0</v>
      </c>
      <c r="N466" s="196">
        <f t="shared" ref="N466" si="289" xml:space="preserve"> N462 * N465</f>
        <v>0</v>
      </c>
      <c r="O466" s="196">
        <f t="shared" ref="O466" si="290" xml:space="preserve"> O462 * O465</f>
        <v>0</v>
      </c>
      <c r="P466" s="196">
        <f t="shared" ref="P466" si="291" xml:space="preserve"> P462 * P465</f>
        <v>0</v>
      </c>
      <c r="Q466" s="196">
        <f t="shared" ref="Q466" si="292" xml:space="preserve"> Q462 * Q465</f>
        <v>0</v>
      </c>
    </row>
    <row r="467" spans="1:17" s="259" customFormat="1" hidden="1" outlineLevel="1">
      <c r="A467" s="256"/>
      <c r="B467" s="257"/>
      <c r="C467" s="258"/>
      <c r="D467" s="255"/>
      <c r="E467" s="196"/>
      <c r="F467" s="240"/>
      <c r="G467" s="240"/>
      <c r="H467" s="240"/>
      <c r="I467" s="240"/>
      <c r="J467" s="196"/>
      <c r="K467" s="196"/>
      <c r="L467" s="196"/>
      <c r="M467" s="196"/>
      <c r="N467" s="196"/>
      <c r="O467" s="196"/>
      <c r="P467" s="196"/>
      <c r="Q467" s="196"/>
    </row>
    <row r="468" spans="1:17" s="273" customFormat="1"/>
    <row r="469" spans="1:17" s="33" customFormat="1" collapsed="1">
      <c r="A469" s="33" t="s">
        <v>1540</v>
      </c>
    </row>
    <row r="470" spans="1:17" s="259" customFormat="1" hidden="1" outlineLevel="1">
      <c r="A470" s="256"/>
      <c r="B470" s="257"/>
      <c r="C470" s="258"/>
      <c r="D470" s="255"/>
      <c r="E470" s="196"/>
      <c r="F470" s="196"/>
      <c r="G470" s="196"/>
      <c r="H470" s="196"/>
      <c r="I470" s="196"/>
      <c r="J470" s="196"/>
      <c r="K470" s="196"/>
      <c r="L470" s="196"/>
      <c r="M470" s="196"/>
      <c r="N470" s="196"/>
      <c r="O470" s="196"/>
      <c r="P470" s="196"/>
      <c r="Q470" s="196"/>
    </row>
    <row r="471" spans="1:17" s="259" customFormat="1" hidden="1" outlineLevel="1">
      <c r="A471" s="256"/>
      <c r="B471" s="257" t="s">
        <v>969</v>
      </c>
      <c r="C471" s="258"/>
      <c r="D471" s="255"/>
      <c r="E471" s="196"/>
      <c r="F471" s="196"/>
      <c r="G471" s="196"/>
      <c r="H471" s="196"/>
      <c r="I471" s="196"/>
      <c r="J471" s="196"/>
      <c r="K471" s="196"/>
      <c r="L471" s="196"/>
      <c r="M471" s="196"/>
      <c r="N471" s="196"/>
      <c r="O471" s="196"/>
      <c r="P471" s="196"/>
      <c r="Q471" s="196"/>
    </row>
    <row r="472" spans="1:17" s="259" customFormat="1" hidden="1" outlineLevel="1">
      <c r="A472" s="256"/>
      <c r="B472" s="257"/>
      <c r="C472" s="258"/>
      <c r="D472" s="255"/>
      <c r="E472" s="196"/>
      <c r="F472" s="196"/>
      <c r="G472" s="196"/>
      <c r="H472" s="196"/>
      <c r="I472" s="196"/>
      <c r="J472" s="196"/>
      <c r="K472" s="196"/>
      <c r="L472" s="196"/>
      <c r="M472" s="196"/>
      <c r="N472" s="196"/>
      <c r="O472" s="196"/>
      <c r="P472" s="196"/>
      <c r="Q472" s="196"/>
    </row>
    <row r="473" spans="1:17" s="259" customFormat="1" hidden="1" outlineLevel="1">
      <c r="A473" s="256"/>
      <c r="B473" s="257"/>
      <c r="C473" s="258"/>
      <c r="D473" s="255"/>
      <c r="E473" s="196" t="s">
        <v>1541</v>
      </c>
      <c r="F473" s="196"/>
      <c r="G473" s="196" t="s">
        <v>255</v>
      </c>
      <c r="H473" s="196"/>
      <c r="I473" s="196"/>
      <c r="J473" s="196">
        <f xml:space="preserve"> J60 + J149 + J238 + J327 + J416</f>
        <v>0</v>
      </c>
      <c r="K473" s="196">
        <f t="shared" ref="K473:Q473" si="293" xml:space="preserve"> K60 + K149 + K238 + K327 + K416</f>
        <v>0</v>
      </c>
      <c r="L473" s="196">
        <f t="shared" si="293"/>
        <v>0</v>
      </c>
      <c r="M473" s="196">
        <f t="shared" si="293"/>
        <v>5961.667982985281</v>
      </c>
      <c r="N473" s="196">
        <f t="shared" si="293"/>
        <v>6030.7077351900925</v>
      </c>
      <c r="O473" s="196">
        <f t="shared" si="293"/>
        <v>0</v>
      </c>
      <c r="P473" s="196">
        <f t="shared" si="293"/>
        <v>0</v>
      </c>
      <c r="Q473" s="196">
        <f t="shared" si="293"/>
        <v>0</v>
      </c>
    </row>
    <row r="474" spans="1:17" s="259" customFormat="1" hidden="1" outlineLevel="1">
      <c r="A474" s="256"/>
      <c r="B474" s="257"/>
      <c r="C474" s="258"/>
      <c r="D474" s="255"/>
      <c r="E474" s="196" t="s">
        <v>1542</v>
      </c>
      <c r="F474" s="196"/>
      <c r="G474" s="196" t="s">
        <v>255</v>
      </c>
      <c r="H474" s="196"/>
      <c r="I474" s="196"/>
      <c r="J474" s="196">
        <f t="shared" ref="J474:Q474" si="294" xml:space="preserve"> J61 + J150 + J239 + J328 + J417</f>
        <v>0</v>
      </c>
      <c r="K474" s="196">
        <f t="shared" si="294"/>
        <v>0</v>
      </c>
      <c r="L474" s="196">
        <f t="shared" si="294"/>
        <v>0</v>
      </c>
      <c r="M474" s="196">
        <f t="shared" si="294"/>
        <v>335.61643487898846</v>
      </c>
      <c r="N474" s="196">
        <f t="shared" si="294"/>
        <v>336.24682266230406</v>
      </c>
      <c r="O474" s="196">
        <f t="shared" si="294"/>
        <v>0</v>
      </c>
      <c r="P474" s="196">
        <f t="shared" si="294"/>
        <v>0</v>
      </c>
      <c r="Q474" s="196">
        <f t="shared" si="294"/>
        <v>0</v>
      </c>
    </row>
    <row r="475" spans="1:17" s="259" customFormat="1" hidden="1" outlineLevel="1">
      <c r="A475" s="256"/>
      <c r="B475" s="257"/>
      <c r="C475" s="258"/>
      <c r="D475" s="255"/>
      <c r="E475" s="196" t="s">
        <v>1543</v>
      </c>
      <c r="F475" s="196"/>
      <c r="G475" s="196" t="s">
        <v>255</v>
      </c>
      <c r="H475" s="196"/>
      <c r="I475" s="196"/>
      <c r="J475" s="196">
        <f t="shared" ref="J475:Q475" si="295" xml:space="preserve"> J62 + J151 + J240 + J329 + J418</f>
        <v>0</v>
      </c>
      <c r="K475" s="196">
        <f t="shared" si="295"/>
        <v>0</v>
      </c>
      <c r="L475" s="196">
        <f t="shared" si="295"/>
        <v>5876.3940924406415</v>
      </c>
      <c r="M475" s="196">
        <f t="shared" si="295"/>
        <v>5626.051548106293</v>
      </c>
      <c r="N475" s="196">
        <f t="shared" si="295"/>
        <v>5694.4609125277884</v>
      </c>
      <c r="O475" s="196">
        <f t="shared" si="295"/>
        <v>0</v>
      </c>
      <c r="P475" s="196">
        <f t="shared" si="295"/>
        <v>0</v>
      </c>
      <c r="Q475" s="196">
        <f t="shared" si="295"/>
        <v>0</v>
      </c>
    </row>
    <row r="476" spans="1:17" s="259" customFormat="1" hidden="1" outlineLevel="1">
      <c r="A476" s="256"/>
      <c r="B476" s="257"/>
      <c r="C476" s="258"/>
      <c r="D476" s="255"/>
      <c r="E476" s="196"/>
      <c r="F476" s="196"/>
      <c r="G476" s="196"/>
      <c r="H476" s="196"/>
      <c r="I476" s="196"/>
      <c r="J476" s="196"/>
      <c r="K476" s="196"/>
      <c r="L476" s="196"/>
      <c r="M476" s="196"/>
      <c r="N476" s="196"/>
      <c r="O476" s="196"/>
      <c r="P476" s="196"/>
      <c r="Q476" s="196"/>
    </row>
    <row r="477" spans="1:17" s="259" customFormat="1" hidden="1" outlineLevel="1">
      <c r="A477" s="256"/>
      <c r="B477" s="257"/>
      <c r="C477" s="258"/>
      <c r="D477" s="255"/>
      <c r="E477" s="196" t="s">
        <v>1544</v>
      </c>
      <c r="F477" s="196"/>
      <c r="G477" s="196" t="s">
        <v>255</v>
      </c>
      <c r="H477" s="196"/>
      <c r="I477" s="196"/>
      <c r="J477" s="196">
        <f xml:space="preserve"> J64 + J153 + J242 + J331 + J420</f>
        <v>0</v>
      </c>
      <c r="K477" s="196">
        <f t="shared" ref="K477:Q477" si="296" xml:space="preserve"> K64 + K153 + K242 + K331 + K420</f>
        <v>0</v>
      </c>
      <c r="L477" s="196">
        <f t="shared" si="296"/>
        <v>0</v>
      </c>
      <c r="M477" s="196">
        <f t="shared" si="296"/>
        <v>5935.9155795648112</v>
      </c>
      <c r="N477" s="196">
        <f t="shared" si="296"/>
        <v>6012.0245024035776</v>
      </c>
      <c r="O477" s="196">
        <f t="shared" si="296"/>
        <v>0</v>
      </c>
      <c r="P477" s="196">
        <f t="shared" si="296"/>
        <v>0</v>
      </c>
      <c r="Q477" s="196">
        <f t="shared" si="296"/>
        <v>0</v>
      </c>
    </row>
    <row r="478" spans="1:17" s="259" customFormat="1" hidden="1" outlineLevel="1">
      <c r="A478" s="256"/>
      <c r="B478" s="257"/>
      <c r="C478" s="258"/>
      <c r="D478" s="255"/>
      <c r="E478" s="196" t="s">
        <v>1545</v>
      </c>
      <c r="F478" s="196"/>
      <c r="G478" s="196" t="s">
        <v>255</v>
      </c>
      <c r="H478" s="196"/>
      <c r="I478" s="196"/>
      <c r="J478" s="196">
        <f t="shared" ref="J478:Q478" si="297" xml:space="preserve"> J65 + J154 + J243 + J332 + J421</f>
        <v>0</v>
      </c>
      <c r="K478" s="196">
        <f t="shared" si="297"/>
        <v>0</v>
      </c>
      <c r="L478" s="196">
        <f t="shared" si="297"/>
        <v>0</v>
      </c>
      <c r="M478" s="196">
        <f t="shared" si="297"/>
        <v>274.80752880368607</v>
      </c>
      <c r="N478" s="196">
        <f t="shared" si="297"/>
        <v>275.08937160984613</v>
      </c>
      <c r="O478" s="196">
        <f t="shared" si="297"/>
        <v>0</v>
      </c>
      <c r="P478" s="196">
        <f t="shared" si="297"/>
        <v>0</v>
      </c>
      <c r="Q478" s="196">
        <f t="shared" si="297"/>
        <v>0</v>
      </c>
    </row>
    <row r="479" spans="1:17" s="259" customFormat="1" hidden="1" outlineLevel="1">
      <c r="A479" s="256"/>
      <c r="B479" s="257"/>
      <c r="C479" s="258"/>
      <c r="D479" s="255"/>
      <c r="E479" s="196" t="s">
        <v>1546</v>
      </c>
      <c r="F479" s="196"/>
      <c r="G479" s="196" t="s">
        <v>255</v>
      </c>
      <c r="H479" s="196"/>
      <c r="I479" s="196"/>
      <c r="J479" s="196">
        <f t="shared" ref="J479:Q479" si="298" xml:space="preserve"> J66 + J155 + J244 + J333 + J422</f>
        <v>0</v>
      </c>
      <c r="K479" s="196">
        <f t="shared" si="298"/>
        <v>0</v>
      </c>
      <c r="L479" s="196">
        <f t="shared" si="298"/>
        <v>0</v>
      </c>
      <c r="M479" s="196">
        <f t="shared" si="298"/>
        <v>0</v>
      </c>
      <c r="N479" s="196">
        <f t="shared" si="298"/>
        <v>0</v>
      </c>
      <c r="O479" s="196">
        <f t="shared" si="298"/>
        <v>0</v>
      </c>
      <c r="P479" s="196">
        <f t="shared" si="298"/>
        <v>0</v>
      </c>
      <c r="Q479" s="196">
        <f t="shared" si="298"/>
        <v>0</v>
      </c>
    </row>
    <row r="480" spans="1:17" s="259" customFormat="1" hidden="1" outlineLevel="1">
      <c r="A480" s="256"/>
      <c r="B480" s="257"/>
      <c r="C480" s="258"/>
      <c r="D480" s="255"/>
      <c r="E480" s="196" t="s">
        <v>1547</v>
      </c>
      <c r="F480" s="196"/>
      <c r="G480" s="196" t="s">
        <v>255</v>
      </c>
      <c r="H480" s="196"/>
      <c r="I480" s="196"/>
      <c r="J480" s="196">
        <f t="shared" ref="J480:Q480" si="299" xml:space="preserve"> J67 + J156 + J245 + J334 + J423</f>
        <v>0</v>
      </c>
      <c r="K480" s="196">
        <f t="shared" si="299"/>
        <v>0</v>
      </c>
      <c r="L480" s="196">
        <f t="shared" si="299"/>
        <v>5876.3940924406415</v>
      </c>
      <c r="M480" s="196">
        <f t="shared" si="299"/>
        <v>5661.1080507611259</v>
      </c>
      <c r="N480" s="196">
        <f t="shared" si="299"/>
        <v>5736.9351307937322</v>
      </c>
      <c r="O480" s="196">
        <f t="shared" si="299"/>
        <v>0</v>
      </c>
      <c r="P480" s="196">
        <f t="shared" si="299"/>
        <v>0</v>
      </c>
      <c r="Q480" s="196">
        <f t="shared" si="299"/>
        <v>0</v>
      </c>
    </row>
    <row r="481" spans="1:17" s="259" customFormat="1" hidden="1" outlineLevel="1">
      <c r="A481" s="256"/>
      <c r="B481" s="257"/>
      <c r="C481" s="258"/>
      <c r="D481" s="255"/>
      <c r="E481" s="196"/>
      <c r="F481" s="196"/>
      <c r="G481" s="196"/>
      <c r="H481" s="196"/>
      <c r="I481" s="196"/>
      <c r="J481" s="196"/>
      <c r="K481" s="196"/>
      <c r="L481" s="196"/>
      <c r="M481" s="196"/>
      <c r="N481" s="196"/>
      <c r="O481" s="196"/>
      <c r="P481" s="196"/>
      <c r="Q481" s="196"/>
    </row>
    <row r="482" spans="1:17" s="259" customFormat="1" hidden="1" outlineLevel="1">
      <c r="A482" s="256"/>
      <c r="B482" s="257"/>
      <c r="C482" s="258"/>
      <c r="D482" s="255"/>
      <c r="E482" s="196" t="s">
        <v>1548</v>
      </c>
      <c r="F482" s="196"/>
      <c r="G482" s="196" t="s">
        <v>255</v>
      </c>
      <c r="H482" s="196"/>
      <c r="I482" s="196"/>
      <c r="J482" s="196">
        <f xml:space="preserve"> J69 + J158 + J247 + J336 + J425</f>
        <v>0</v>
      </c>
      <c r="K482" s="196">
        <f t="shared" ref="K482:Q482" si="300" xml:space="preserve"> K69 + K158 + K247 + K336 + K425</f>
        <v>0</v>
      </c>
      <c r="L482" s="196">
        <f t="shared" si="300"/>
        <v>0</v>
      </c>
      <c r="M482" s="196">
        <f t="shared" si="300"/>
        <v>0</v>
      </c>
      <c r="N482" s="196">
        <f t="shared" si="300"/>
        <v>440.4869563059209</v>
      </c>
      <c r="O482" s="196">
        <f t="shared" si="300"/>
        <v>0</v>
      </c>
      <c r="P482" s="196">
        <f t="shared" si="300"/>
        <v>0</v>
      </c>
      <c r="Q482" s="196">
        <f t="shared" si="300"/>
        <v>0</v>
      </c>
    </row>
    <row r="483" spans="1:17" s="259" customFormat="1" hidden="1" outlineLevel="1">
      <c r="A483" s="256"/>
      <c r="B483" s="257"/>
      <c r="C483" s="258"/>
      <c r="D483" s="255"/>
      <c r="E483" s="196" t="s">
        <v>1549</v>
      </c>
      <c r="F483" s="196"/>
      <c r="G483" s="196" t="s">
        <v>255</v>
      </c>
      <c r="H483" s="196"/>
      <c r="I483" s="196"/>
      <c r="J483" s="196">
        <f t="shared" ref="J483:Q483" si="301" xml:space="preserve"> J70 + J159 + J248 + J337 + J426</f>
        <v>0</v>
      </c>
      <c r="K483" s="196">
        <f t="shared" si="301"/>
        <v>0</v>
      </c>
      <c r="L483" s="196">
        <f t="shared" si="301"/>
        <v>0</v>
      </c>
      <c r="M483" s="196">
        <f t="shared" si="301"/>
        <v>425.09585491400844</v>
      </c>
      <c r="N483" s="196">
        <f t="shared" si="301"/>
        <v>455.55776162527599</v>
      </c>
      <c r="O483" s="196">
        <f t="shared" si="301"/>
        <v>0</v>
      </c>
      <c r="P483" s="196">
        <f t="shared" si="301"/>
        <v>0</v>
      </c>
      <c r="Q483" s="196">
        <f t="shared" si="301"/>
        <v>0</v>
      </c>
    </row>
    <row r="484" spans="1:17" s="259" customFormat="1" hidden="1" outlineLevel="1">
      <c r="A484" s="256"/>
      <c r="B484" s="257"/>
      <c r="C484" s="258"/>
      <c r="D484" s="255"/>
      <c r="E484" s="196" t="s">
        <v>1550</v>
      </c>
      <c r="F484" s="196"/>
      <c r="G484" s="196" t="s">
        <v>255</v>
      </c>
      <c r="H484" s="196"/>
      <c r="I484" s="196"/>
      <c r="J484" s="196">
        <f t="shared" ref="J484:Q484" si="302" xml:space="preserve"> J71 + J160 + J249 + J338 + J427</f>
        <v>0</v>
      </c>
      <c r="K484" s="196">
        <f t="shared" si="302"/>
        <v>0</v>
      </c>
      <c r="L484" s="196">
        <f t="shared" si="302"/>
        <v>0</v>
      </c>
      <c r="M484" s="196">
        <f t="shared" si="302"/>
        <v>10.319725242253053</v>
      </c>
      <c r="N484" s="196">
        <f t="shared" si="302"/>
        <v>32.25731626847395</v>
      </c>
      <c r="O484" s="196">
        <f t="shared" si="302"/>
        <v>0</v>
      </c>
      <c r="P484" s="196">
        <f t="shared" si="302"/>
        <v>0</v>
      </c>
      <c r="Q484" s="196">
        <f t="shared" si="302"/>
        <v>0</v>
      </c>
    </row>
    <row r="485" spans="1:17" s="259" customFormat="1" hidden="1" outlineLevel="1">
      <c r="A485" s="256"/>
      <c r="B485" s="257"/>
      <c r="C485" s="258"/>
      <c r="D485" s="255"/>
      <c r="E485" s="196" t="s">
        <v>1551</v>
      </c>
      <c r="F485" s="196"/>
      <c r="G485" s="196" t="s">
        <v>255</v>
      </c>
      <c r="H485" s="196"/>
      <c r="I485" s="196"/>
      <c r="J485" s="196">
        <f t="shared" ref="J485:Q485" si="303" xml:space="preserve"> J72 + J161 + J250 + J339 + J428</f>
        <v>0</v>
      </c>
      <c r="K485" s="196">
        <f t="shared" si="303"/>
        <v>0</v>
      </c>
      <c r="L485" s="196">
        <f t="shared" si="303"/>
        <v>0</v>
      </c>
      <c r="M485" s="196">
        <f xml:space="preserve"> M72 + M161 + M250 + M339 + M428</f>
        <v>414.77612967175543</v>
      </c>
      <c r="N485" s="196">
        <f t="shared" si="303"/>
        <v>863.78740166272291</v>
      </c>
      <c r="O485" s="196">
        <f t="shared" si="303"/>
        <v>0</v>
      </c>
      <c r="P485" s="196">
        <f t="shared" si="303"/>
        <v>0</v>
      </c>
      <c r="Q485" s="196">
        <f t="shared" si="303"/>
        <v>0</v>
      </c>
    </row>
    <row r="486" spans="1:17" s="259" customFormat="1" hidden="1" outlineLevel="1">
      <c r="A486" s="256"/>
      <c r="B486" s="257"/>
      <c r="C486" s="258"/>
      <c r="D486" s="255"/>
      <c r="E486" s="196"/>
      <c r="F486" s="196"/>
      <c r="G486" s="196"/>
      <c r="H486" s="196"/>
      <c r="I486" s="196"/>
      <c r="J486" s="196"/>
      <c r="K486" s="196"/>
      <c r="L486" s="196"/>
      <c r="M486" s="196"/>
      <c r="N486" s="196"/>
      <c r="O486" s="196"/>
      <c r="P486" s="196"/>
      <c r="Q486" s="196"/>
    </row>
    <row r="487" spans="1:17" s="259" customFormat="1" hidden="1" outlineLevel="1">
      <c r="A487" s="256"/>
      <c r="B487" s="257"/>
      <c r="C487" s="258"/>
      <c r="D487" s="255"/>
      <c r="E487" s="196" t="s">
        <v>1552</v>
      </c>
      <c r="F487" s="196"/>
      <c r="G487" s="196" t="s">
        <v>255</v>
      </c>
      <c r="H487" s="196"/>
      <c r="I487" s="196"/>
      <c r="J487" s="196">
        <f t="shared" ref="J487:Q487" si="304" xml:space="preserve"> J74 + J163 + J252 + J341 + J430</f>
        <v>0</v>
      </c>
      <c r="K487" s="196">
        <f t="shared" si="304"/>
        <v>0</v>
      </c>
      <c r="L487" s="196">
        <f t="shared" si="304"/>
        <v>0</v>
      </c>
      <c r="M487" s="196">
        <f xml:space="preserve"> M74 + M163 + M252 + M341 + M430</f>
        <v>5762.6105978647065</v>
      </c>
      <c r="N487" s="196">
        <f t="shared" si="304"/>
        <v>5692.3261525079579</v>
      </c>
      <c r="O487" s="196">
        <f t="shared" si="304"/>
        <v>0</v>
      </c>
      <c r="P487" s="196">
        <f t="shared" si="304"/>
        <v>0</v>
      </c>
      <c r="Q487" s="196">
        <f t="shared" si="304"/>
        <v>0</v>
      </c>
    </row>
    <row r="488" spans="1:17" s="259" customFormat="1" hidden="1" outlineLevel="1">
      <c r="A488" s="256"/>
      <c r="B488" s="257"/>
      <c r="C488" s="258"/>
      <c r="D488" s="255"/>
      <c r="E488" s="196" t="s">
        <v>1553</v>
      </c>
      <c r="F488" s="196"/>
      <c r="G488" s="196" t="s">
        <v>255</v>
      </c>
      <c r="H488" s="196"/>
      <c r="I488" s="196"/>
      <c r="J488" s="196">
        <f t="shared" ref="J488:Q488" si="305" xml:space="preserve"> J75 + J164 + J253 + J342 + J431</f>
        <v>0</v>
      </c>
      <c r="K488" s="196">
        <f t="shared" si="305"/>
        <v>0</v>
      </c>
      <c r="L488" s="196">
        <f t="shared" si="305"/>
        <v>0</v>
      </c>
      <c r="M488" s="196">
        <f t="shared" si="305"/>
        <v>5767.2375566642941</v>
      </c>
      <c r="N488" s="196">
        <f t="shared" si="305"/>
        <v>5703.8761824399253</v>
      </c>
      <c r="O488" s="196">
        <f t="shared" si="305"/>
        <v>0</v>
      </c>
      <c r="P488" s="196">
        <f t="shared" si="305"/>
        <v>0</v>
      </c>
      <c r="Q488" s="196">
        <f t="shared" si="305"/>
        <v>0</v>
      </c>
    </row>
    <row r="489" spans="1:17" s="259" customFormat="1" hidden="1" outlineLevel="1">
      <c r="A489" s="256"/>
      <c r="B489" s="257"/>
      <c r="C489" s="258"/>
      <c r="D489" s="255"/>
      <c r="E489" s="196" t="s">
        <v>1554</v>
      </c>
      <c r="F489" s="196"/>
      <c r="G489" s="196" t="s">
        <v>255</v>
      </c>
      <c r="H489" s="196"/>
      <c r="I489" s="196"/>
      <c r="J489" s="196">
        <f t="shared" ref="J489:Q489" si="306" xml:space="preserve"> J76 + J165 + J254 + J343 + J432</f>
        <v>0</v>
      </c>
      <c r="K489" s="196">
        <f t="shared" si="306"/>
        <v>0</v>
      </c>
      <c r="L489" s="196">
        <f t="shared" si="306"/>
        <v>0</v>
      </c>
      <c r="M489" s="196">
        <f t="shared" si="306"/>
        <v>206.2695178438276</v>
      </c>
      <c r="N489" s="196">
        <f t="shared" si="306"/>
        <v>633.1981450309861</v>
      </c>
      <c r="O489" s="196">
        <f t="shared" si="306"/>
        <v>0</v>
      </c>
      <c r="P489" s="196">
        <f t="shared" si="306"/>
        <v>0</v>
      </c>
      <c r="Q489" s="196">
        <f t="shared" si="306"/>
        <v>0</v>
      </c>
    </row>
    <row r="490" spans="1:17" s="259" customFormat="1" hidden="1" outlineLevel="1">
      <c r="A490" s="256"/>
      <c r="B490" s="257"/>
      <c r="C490" s="258"/>
      <c r="D490" s="255"/>
      <c r="E490" s="320" t="s">
        <v>1555</v>
      </c>
      <c r="F490" s="320"/>
      <c r="G490" s="320" t="s">
        <v>255</v>
      </c>
      <c r="H490" s="320"/>
      <c r="I490" s="320"/>
      <c r="J490" s="320">
        <f xml:space="preserve"> SUM(J487:J489)</f>
        <v>0</v>
      </c>
      <c r="K490" s="320">
        <f t="shared" ref="K490:Q490" si="307" xml:space="preserve"> SUM(K487:K489)</f>
        <v>0</v>
      </c>
      <c r="L490" s="320">
        <f t="shared" si="307"/>
        <v>0</v>
      </c>
      <c r="M490" s="320">
        <f xml:space="preserve"> SUM(M487:M489)</f>
        <v>11736.117672372829</v>
      </c>
      <c r="N490" s="320">
        <f t="shared" si="307"/>
        <v>12029.400479978871</v>
      </c>
      <c r="O490" s="320">
        <f t="shared" si="307"/>
        <v>0</v>
      </c>
      <c r="P490" s="320">
        <f t="shared" si="307"/>
        <v>0</v>
      </c>
      <c r="Q490" s="320">
        <f t="shared" si="307"/>
        <v>0</v>
      </c>
    </row>
    <row r="491" spans="1:17" s="259" customFormat="1" hidden="1" outlineLevel="1">
      <c r="A491" s="256"/>
      <c r="B491" s="257"/>
      <c r="C491" s="258"/>
      <c r="D491" s="255"/>
      <c r="E491" s="196"/>
      <c r="F491" s="196"/>
      <c r="G491" s="196"/>
      <c r="H491" s="196"/>
      <c r="I491" s="196"/>
      <c r="J491" s="196"/>
      <c r="K491" s="196"/>
      <c r="L491" s="196"/>
      <c r="M491" s="196"/>
      <c r="N491" s="196"/>
      <c r="O491" s="196"/>
      <c r="P491" s="196"/>
      <c r="Q491" s="196"/>
    </row>
    <row r="492" spans="1:17" s="259" customFormat="1">
      <c r="A492" s="256"/>
      <c r="B492" s="257"/>
      <c r="C492" s="258"/>
      <c r="D492" s="255"/>
      <c r="E492" s="196"/>
      <c r="F492" s="196"/>
      <c r="G492" s="196"/>
      <c r="H492" s="196"/>
      <c r="I492" s="196"/>
      <c r="J492" s="196"/>
      <c r="K492" s="196"/>
      <c r="L492" s="196"/>
      <c r="M492" s="196"/>
      <c r="N492" s="196"/>
      <c r="O492" s="196"/>
      <c r="P492" s="196"/>
      <c r="Q492" s="196"/>
    </row>
    <row r="493" spans="1:17" s="33" customFormat="1" collapsed="1">
      <c r="A493" s="33" t="s">
        <v>1279</v>
      </c>
    </row>
    <row r="494" spans="1:17" hidden="1" outlineLevel="1">
      <c r="D494" s="83"/>
    </row>
    <row r="495" spans="1:17" hidden="1" outlineLevel="1">
      <c r="D495" s="83"/>
      <c r="E495" s="381" t="str">
        <f t="shared" ref="E495" si="308" xml:space="preserve"> E94</f>
        <v>Annual update roll forward for Indexation - WR</v>
      </c>
      <c r="F495" s="84">
        <f t="shared" ref="F495:Q495" si="309" xml:space="preserve"> F94</f>
        <v>0</v>
      </c>
      <c r="G495" s="84" t="str">
        <f t="shared" si="309"/>
        <v>£m</v>
      </c>
      <c r="H495" s="84">
        <f t="shared" si="309"/>
        <v>0</v>
      </c>
      <c r="I495" s="84">
        <f t="shared" si="309"/>
        <v>0</v>
      </c>
      <c r="J495" s="84">
        <f t="shared" si="309"/>
        <v>0</v>
      </c>
      <c r="K495" s="84">
        <f t="shared" si="309"/>
        <v>0</v>
      </c>
      <c r="L495" s="84">
        <f t="shared" si="309"/>
        <v>0</v>
      </c>
      <c r="M495" s="84">
        <f t="shared" si="309"/>
        <v>6.3106099358190022</v>
      </c>
      <c r="N495" s="84">
        <f t="shared" si="309"/>
        <v>38.478253471962262</v>
      </c>
      <c r="O495" s="84">
        <f t="shared" si="309"/>
        <v>0</v>
      </c>
      <c r="P495" s="84">
        <f t="shared" si="309"/>
        <v>0</v>
      </c>
      <c r="Q495" s="84">
        <f t="shared" si="309"/>
        <v>0</v>
      </c>
    </row>
    <row r="496" spans="1:17" hidden="1" outlineLevel="1">
      <c r="D496" s="83"/>
      <c r="E496" s="195" t="str">
        <f t="shared" ref="E496:Q496" si="310" xml:space="preserve"> E183</f>
        <v>Annual update roll forward for Indexation - WN</v>
      </c>
      <c r="F496" s="195">
        <f t="shared" si="310"/>
        <v>0</v>
      </c>
      <c r="G496" s="195" t="str">
        <f t="shared" si="310"/>
        <v>£m</v>
      </c>
      <c r="H496" s="195">
        <f t="shared" si="310"/>
        <v>0</v>
      </c>
      <c r="I496" s="195">
        <f t="shared" si="310"/>
        <v>0</v>
      </c>
      <c r="J496" s="195">
        <f t="shared" si="310"/>
        <v>0</v>
      </c>
      <c r="K496" s="195">
        <f t="shared" si="310"/>
        <v>0</v>
      </c>
      <c r="L496" s="195">
        <f t="shared" si="310"/>
        <v>0</v>
      </c>
      <c r="M496" s="195">
        <f t="shared" si="310"/>
        <v>35.766046087953782</v>
      </c>
      <c r="N496" s="195">
        <f t="shared" si="310"/>
        <v>218.98965117928083</v>
      </c>
      <c r="O496" s="195">
        <f t="shared" si="310"/>
        <v>0</v>
      </c>
      <c r="P496" s="195">
        <f t="shared" si="310"/>
        <v>0</v>
      </c>
      <c r="Q496" s="195">
        <f t="shared" si="310"/>
        <v>0</v>
      </c>
    </row>
    <row r="497" spans="1:20" hidden="1" outlineLevel="1">
      <c r="D497" s="83"/>
      <c r="E497" s="195" t="str">
        <f t="shared" ref="E497:Q497" si="311" xml:space="preserve"> E272</f>
        <v>Annual update roll forward for Indexation - WWN</v>
      </c>
      <c r="F497" s="195">
        <f t="shared" si="311"/>
        <v>0</v>
      </c>
      <c r="G497" s="195" t="str">
        <f t="shared" si="311"/>
        <v>£m</v>
      </c>
      <c r="H497" s="195">
        <f t="shared" si="311"/>
        <v>0</v>
      </c>
      <c r="I497" s="195">
        <f t="shared" si="311"/>
        <v>0</v>
      </c>
      <c r="J497" s="195">
        <f t="shared" si="311"/>
        <v>0</v>
      </c>
      <c r="K497" s="195">
        <f t="shared" si="311"/>
        <v>0</v>
      </c>
      <c r="L497" s="195">
        <f t="shared" si="311"/>
        <v>0</v>
      </c>
      <c r="M497" s="195">
        <f t="shared" si="311"/>
        <v>72.349662156052545</v>
      </c>
      <c r="N497" s="195">
        <f t="shared" si="311"/>
        <v>439.58652037030697</v>
      </c>
      <c r="O497" s="195">
        <f t="shared" si="311"/>
        <v>0</v>
      </c>
      <c r="P497" s="195">
        <f t="shared" si="311"/>
        <v>0</v>
      </c>
      <c r="Q497" s="195">
        <f t="shared" si="311"/>
        <v>0</v>
      </c>
    </row>
    <row r="498" spans="1:20" hidden="1" outlineLevel="1">
      <c r="D498" s="83"/>
      <c r="E498" s="195" t="str">
        <f t="shared" ref="E498:Q498" si="312" xml:space="preserve"> E361</f>
        <v>Annual update roll forward for Indexation - BR</v>
      </c>
      <c r="F498" s="195">
        <f t="shared" si="312"/>
        <v>0</v>
      </c>
      <c r="G498" s="195" t="str">
        <f t="shared" si="312"/>
        <v>£m</v>
      </c>
      <c r="H498" s="195">
        <f t="shared" si="312"/>
        <v>0</v>
      </c>
      <c r="I498" s="195">
        <f t="shared" si="312"/>
        <v>0</v>
      </c>
      <c r="J498" s="195">
        <f t="shared" si="312"/>
        <v>0</v>
      </c>
      <c r="K498" s="195">
        <f t="shared" si="312"/>
        <v>0</v>
      </c>
      <c r="L498" s="195">
        <f t="shared" si="312"/>
        <v>0</v>
      </c>
      <c r="M498" s="195">
        <f t="shared" si="312"/>
        <v>4.6166560685139757</v>
      </c>
      <c r="N498" s="195">
        <f t="shared" si="312"/>
        <v>28.316249126730895</v>
      </c>
      <c r="O498" s="195">
        <f t="shared" si="312"/>
        <v>0</v>
      </c>
      <c r="P498" s="195">
        <f t="shared" si="312"/>
        <v>0</v>
      </c>
      <c r="Q498" s="195">
        <f t="shared" si="312"/>
        <v>0</v>
      </c>
    </row>
    <row r="499" spans="1:20" hidden="1" outlineLevel="1">
      <c r="D499" s="83"/>
      <c r="E499" s="195" t="str">
        <f t="shared" ref="E499:Q499" si="313" xml:space="preserve"> E450</f>
        <v>Annual update roll forward for Indexation - DMMY</v>
      </c>
      <c r="F499" s="195">
        <f t="shared" si="313"/>
        <v>0</v>
      </c>
      <c r="G499" s="195" t="str">
        <f t="shared" si="313"/>
        <v>£m</v>
      </c>
      <c r="H499" s="195">
        <f t="shared" si="313"/>
        <v>0</v>
      </c>
      <c r="I499" s="195">
        <f t="shared" si="313"/>
        <v>0</v>
      </c>
      <c r="J499" s="195">
        <f t="shared" si="313"/>
        <v>0</v>
      </c>
      <c r="K499" s="195">
        <f t="shared" si="313"/>
        <v>0</v>
      </c>
      <c r="L499" s="195">
        <f t="shared" si="313"/>
        <v>0</v>
      </c>
      <c r="M499" s="195">
        <f t="shared" si="313"/>
        <v>0</v>
      </c>
      <c r="N499" s="195">
        <f t="shared" si="313"/>
        <v>0</v>
      </c>
      <c r="O499" s="195">
        <f t="shared" si="313"/>
        <v>0</v>
      </c>
      <c r="P499" s="195">
        <f t="shared" si="313"/>
        <v>0</v>
      </c>
      <c r="Q499" s="195">
        <f t="shared" si="313"/>
        <v>0</v>
      </c>
    </row>
    <row r="500" spans="1:20" s="310" customFormat="1" hidden="1" outlineLevel="1">
      <c r="A500" s="306"/>
      <c r="B500" s="307"/>
      <c r="C500" s="308"/>
      <c r="D500" s="250"/>
      <c r="E500" s="320" t="s">
        <v>1556</v>
      </c>
      <c r="F500" s="312"/>
      <c r="G500" s="312" t="s">
        <v>255</v>
      </c>
      <c r="H500" s="312"/>
      <c r="I500" s="312"/>
      <c r="J500" s="312">
        <f t="shared" ref="J500:Q500" si="314" xml:space="preserve"> SUM(J495:J499)</f>
        <v>0</v>
      </c>
      <c r="K500" s="312">
        <f t="shared" si="314"/>
        <v>0</v>
      </c>
      <c r="L500" s="312">
        <f t="shared" si="314"/>
        <v>0</v>
      </c>
      <c r="M500" s="312">
        <f xml:space="preserve"> SUM(M495:M499)</f>
        <v>119.04297424833931</v>
      </c>
      <c r="N500" s="312">
        <f t="shared" si="314"/>
        <v>725.37067414828095</v>
      </c>
      <c r="O500" s="312">
        <f t="shared" si="314"/>
        <v>0</v>
      </c>
      <c r="P500" s="312">
        <f t="shared" si="314"/>
        <v>0</v>
      </c>
      <c r="Q500" s="312">
        <f t="shared" si="314"/>
        <v>0</v>
      </c>
    </row>
    <row r="501" spans="1:20" s="148" customFormat="1" hidden="1" outlineLevel="1">
      <c r="A501" s="143"/>
      <c r="B501" s="144"/>
      <c r="C501" s="145"/>
      <c r="D501" s="146"/>
      <c r="E501" s="147"/>
      <c r="G501" s="149"/>
    </row>
    <row r="502" spans="1:20">
      <c r="D502" s="83"/>
    </row>
    <row r="503" spans="1:20" collapsed="1">
      <c r="A503" s="33" t="s">
        <v>759</v>
      </c>
      <c r="B503" s="33"/>
      <c r="C503" s="33"/>
      <c r="D503" s="33"/>
      <c r="E503" s="33"/>
      <c r="F503" s="33"/>
      <c r="G503" s="33"/>
      <c r="H503" s="33"/>
      <c r="I503" s="33"/>
      <c r="J503" s="33"/>
      <c r="K503" s="33"/>
      <c r="L503" s="33"/>
      <c r="M503" s="33"/>
      <c r="N503" s="33"/>
      <c r="O503" s="33"/>
      <c r="P503" s="33"/>
      <c r="Q503" s="33"/>
      <c r="R503" s="33"/>
      <c r="S503" s="33"/>
      <c r="T503" s="33"/>
    </row>
    <row r="504" spans="1:20" s="240" customFormat="1" hidden="1" outlineLevel="1">
      <c r="A504" s="273"/>
      <c r="B504" s="273"/>
      <c r="C504" s="273"/>
      <c r="D504" s="273"/>
      <c r="E504" s="273"/>
      <c r="F504" s="273"/>
      <c r="G504" s="273"/>
      <c r="H504" s="273"/>
      <c r="I504" s="273"/>
      <c r="J504" s="273"/>
      <c r="K504" s="273"/>
      <c r="L504" s="273"/>
      <c r="M504" s="273"/>
      <c r="N504" s="273"/>
      <c r="O504" s="273"/>
      <c r="P504" s="273"/>
      <c r="Q504" s="273"/>
      <c r="R504" s="273"/>
      <c r="S504" s="273"/>
      <c r="T504" s="273"/>
    </row>
    <row r="505" spans="1:20" hidden="1" outlineLevel="1" collapsed="1">
      <c r="B505" s="85" t="s">
        <v>1557</v>
      </c>
      <c r="D505" s="83"/>
    </row>
    <row r="506" spans="1:20" s="187" customFormat="1" hidden="1" outlineLevel="2">
      <c r="A506" s="183"/>
      <c r="B506" s="216"/>
      <c r="C506" s="185"/>
      <c r="D506" s="186"/>
      <c r="E506" s="181" t="str">
        <f xml:space="preserve"> Inp!E$206</f>
        <v>Regulatory equity notional (PR19FD)</v>
      </c>
      <c r="F506" s="181">
        <f xml:space="preserve"> Inp!F$206</f>
        <v>0</v>
      </c>
      <c r="G506" s="181" t="str">
        <f xml:space="preserve"> Inp!G$206</f>
        <v>%</v>
      </c>
      <c r="H506" s="181">
        <f xml:space="preserve"> Inp!H$206</f>
        <v>0</v>
      </c>
      <c r="I506" s="181">
        <f xml:space="preserve"> Inp!I$206</f>
        <v>0</v>
      </c>
      <c r="J506" s="291">
        <f xml:space="preserve"> Inp!J$206</f>
        <v>0</v>
      </c>
      <c r="K506" s="291">
        <f xml:space="preserve"> Inp!K$206</f>
        <v>0</v>
      </c>
      <c r="L506" s="291">
        <f xml:space="preserve"> Inp!L$206</f>
        <v>0</v>
      </c>
      <c r="M506" s="291">
        <f xml:space="preserve"> Inp!M$206</f>
        <v>0.4</v>
      </c>
      <c r="N506" s="291">
        <f xml:space="preserve"> Inp!N$206</f>
        <v>0.4</v>
      </c>
      <c r="O506" s="291">
        <f xml:space="preserve"> Inp!O$206</f>
        <v>0.4</v>
      </c>
      <c r="P506" s="291">
        <f xml:space="preserve"> Inp!P$206</f>
        <v>0.4</v>
      </c>
      <c r="Q506" s="291">
        <f xml:space="preserve"> Inp!Q$206</f>
        <v>0.4</v>
      </c>
    </row>
    <row r="507" spans="1:20" hidden="1" outlineLevel="2">
      <c r="D507" s="83"/>
      <c r="E507" s="84" t="str">
        <f t="shared" ref="E507:Q507" si="315" xml:space="preserve"> E100</f>
        <v>Notional regulated equity - WR - nominal</v>
      </c>
      <c r="F507" s="84">
        <f t="shared" si="315"/>
        <v>0</v>
      </c>
      <c r="G507" s="84" t="str">
        <f t="shared" si="315"/>
        <v>£m</v>
      </c>
      <c r="H507" s="84">
        <f t="shared" si="315"/>
        <v>0</v>
      </c>
      <c r="I507" s="84">
        <f t="shared" si="315"/>
        <v>0</v>
      </c>
      <c r="J507" s="84">
        <f t="shared" si="315"/>
        <v>0</v>
      </c>
      <c r="K507" s="84">
        <f t="shared" si="315"/>
        <v>0</v>
      </c>
      <c r="L507" s="84">
        <f t="shared" si="315"/>
        <v>0</v>
      </c>
      <c r="M507" s="84">
        <f t="shared" si="315"/>
        <v>248.94003155612805</v>
      </c>
      <c r="N507" s="84">
        <f t="shared" si="315"/>
        <v>255.47766036403027</v>
      </c>
      <c r="O507" s="84">
        <f t="shared" si="315"/>
        <v>0</v>
      </c>
      <c r="P507" s="84">
        <f t="shared" si="315"/>
        <v>0</v>
      </c>
      <c r="Q507" s="84">
        <f t="shared" si="315"/>
        <v>0</v>
      </c>
    </row>
    <row r="508" spans="1:20" hidden="1" outlineLevel="2">
      <c r="D508" s="83"/>
      <c r="E508" s="195" t="str">
        <f t="shared" ref="E508:Q508" si="316" xml:space="preserve"> E189</f>
        <v>Notional regulated equity - WN - nominal</v>
      </c>
      <c r="F508" s="195">
        <f t="shared" si="316"/>
        <v>0</v>
      </c>
      <c r="G508" s="195" t="str">
        <f t="shared" si="316"/>
        <v>£m</v>
      </c>
      <c r="H508" s="195">
        <f t="shared" si="316"/>
        <v>0</v>
      </c>
      <c r="I508" s="195">
        <f t="shared" si="316"/>
        <v>0</v>
      </c>
      <c r="J508" s="195">
        <f t="shared" si="316"/>
        <v>0</v>
      </c>
      <c r="K508" s="195">
        <f t="shared" si="316"/>
        <v>0</v>
      </c>
      <c r="L508" s="195">
        <f t="shared" si="316"/>
        <v>0</v>
      </c>
      <c r="M508" s="195">
        <f t="shared" si="316"/>
        <v>1413.8144041590003</v>
      </c>
      <c r="N508" s="195">
        <f t="shared" si="316"/>
        <v>1451.2060569840351</v>
      </c>
      <c r="O508" s="195">
        <f t="shared" si="316"/>
        <v>0</v>
      </c>
      <c r="P508" s="195">
        <f t="shared" si="316"/>
        <v>0</v>
      </c>
      <c r="Q508" s="195">
        <f t="shared" si="316"/>
        <v>0</v>
      </c>
    </row>
    <row r="509" spans="1:20" hidden="1" outlineLevel="2">
      <c r="D509" s="83"/>
      <c r="E509" s="195" t="str">
        <f t="shared" ref="E509:Q509" si="317" xml:space="preserve"> E278</f>
        <v>Notional regulated equity - WWN - nominal</v>
      </c>
      <c r="F509" s="195">
        <f t="shared" si="317"/>
        <v>0</v>
      </c>
      <c r="G509" s="195" t="str">
        <f t="shared" si="317"/>
        <v>£m</v>
      </c>
      <c r="H509" s="195">
        <f t="shared" si="317"/>
        <v>0</v>
      </c>
      <c r="I509" s="195">
        <f t="shared" si="317"/>
        <v>0</v>
      </c>
      <c r="J509" s="195">
        <f t="shared" si="317"/>
        <v>0</v>
      </c>
      <c r="K509" s="195">
        <f t="shared" si="317"/>
        <v>0</v>
      </c>
      <c r="L509" s="195">
        <f t="shared" si="317"/>
        <v>0</v>
      </c>
      <c r="M509" s="195">
        <f t="shared" si="317"/>
        <v>2849.040517359399</v>
      </c>
      <c r="N509" s="195">
        <f t="shared" si="317"/>
        <v>2916.47196543789</v>
      </c>
      <c r="O509" s="195">
        <f t="shared" si="317"/>
        <v>0</v>
      </c>
      <c r="P509" s="195">
        <f t="shared" si="317"/>
        <v>0</v>
      </c>
      <c r="Q509" s="195">
        <f t="shared" si="317"/>
        <v>0</v>
      </c>
    </row>
    <row r="510" spans="1:20" hidden="1" outlineLevel="2">
      <c r="D510" s="83"/>
      <c r="E510" s="195" t="str">
        <f t="shared" ref="E510:Q510" si="318" xml:space="preserve"> E367</f>
        <v>Notional regulated equity - BR - nominal</v>
      </c>
      <c r="F510" s="195">
        <f t="shared" si="318"/>
        <v>0</v>
      </c>
      <c r="G510" s="195" t="str">
        <f t="shared" si="318"/>
        <v>£m</v>
      </c>
      <c r="H510" s="195">
        <f t="shared" si="318"/>
        <v>0</v>
      </c>
      <c r="I510" s="195">
        <f t="shared" si="318"/>
        <v>0</v>
      </c>
      <c r="J510" s="195">
        <f t="shared" si="318"/>
        <v>0</v>
      </c>
      <c r="K510" s="195">
        <f t="shared" si="318"/>
        <v>0</v>
      </c>
      <c r="L510" s="195">
        <f t="shared" si="318"/>
        <v>0</v>
      </c>
      <c r="M510" s="195">
        <f t="shared" si="318"/>
        <v>182.65211587460374</v>
      </c>
      <c r="N510" s="195">
        <f t="shared" si="318"/>
        <v>188.60450920559202</v>
      </c>
      <c r="O510" s="195">
        <f t="shared" si="318"/>
        <v>0</v>
      </c>
      <c r="P510" s="195">
        <f t="shared" si="318"/>
        <v>0</v>
      </c>
      <c r="Q510" s="195">
        <f t="shared" si="318"/>
        <v>0</v>
      </c>
    </row>
    <row r="511" spans="1:20" hidden="1" outlineLevel="2">
      <c r="D511" s="83"/>
      <c r="E511" s="195" t="str">
        <f t="shared" ref="E511:Q511" si="319" xml:space="preserve"> E456</f>
        <v>Notional regulated equity - DMMY - nominal</v>
      </c>
      <c r="F511" s="195">
        <f t="shared" si="319"/>
        <v>0</v>
      </c>
      <c r="G511" s="195" t="str">
        <f t="shared" si="319"/>
        <v>£m</v>
      </c>
      <c r="H511" s="195">
        <f t="shared" si="319"/>
        <v>0</v>
      </c>
      <c r="I511" s="195">
        <f t="shared" si="319"/>
        <v>0</v>
      </c>
      <c r="J511" s="195">
        <f t="shared" si="319"/>
        <v>0</v>
      </c>
      <c r="K511" s="195">
        <f t="shared" si="319"/>
        <v>0</v>
      </c>
      <c r="L511" s="195">
        <f t="shared" si="319"/>
        <v>0</v>
      </c>
      <c r="M511" s="195">
        <f t="shared" si="319"/>
        <v>0</v>
      </c>
      <c r="N511" s="195">
        <f t="shared" si="319"/>
        <v>0</v>
      </c>
      <c r="O511" s="195">
        <f t="shared" si="319"/>
        <v>0</v>
      </c>
      <c r="P511" s="195">
        <f t="shared" si="319"/>
        <v>0</v>
      </c>
      <c r="Q511" s="195">
        <f t="shared" si="319"/>
        <v>0</v>
      </c>
    </row>
    <row r="512" spans="1:20" hidden="1" outlineLevel="2">
      <c r="D512" s="83"/>
      <c r="E512" s="243" t="s">
        <v>1558</v>
      </c>
      <c r="F512" s="211"/>
      <c r="G512" s="211" t="s">
        <v>255</v>
      </c>
      <c r="H512" s="211"/>
      <c r="I512" s="211"/>
      <c r="J512" s="211">
        <f t="shared" ref="J512" si="320" xml:space="preserve"> SUM(J507:J511)</f>
        <v>0</v>
      </c>
      <c r="K512" s="211">
        <f t="shared" ref="K512:Q512" si="321" xml:space="preserve"> SUM(K507:K511)</f>
        <v>0</v>
      </c>
      <c r="L512" s="211">
        <f t="shared" si="321"/>
        <v>0</v>
      </c>
      <c r="M512" s="211">
        <f xml:space="preserve"> SUM(M507:M511)</f>
        <v>4694.4470689491309</v>
      </c>
      <c r="N512" s="211">
        <f t="shared" si="321"/>
        <v>4811.7601919915469</v>
      </c>
      <c r="O512" s="211">
        <f t="shared" si="321"/>
        <v>0</v>
      </c>
      <c r="P512" s="211">
        <f t="shared" si="321"/>
        <v>0</v>
      </c>
      <c r="Q512" s="211">
        <f t="shared" si="321"/>
        <v>0</v>
      </c>
    </row>
    <row r="513" spans="1:20" s="148" customFormat="1" hidden="1" outlineLevel="1">
      <c r="A513" s="143"/>
      <c r="B513" s="144"/>
      <c r="C513" s="145"/>
      <c r="D513" s="146"/>
      <c r="E513" s="147"/>
      <c r="G513" s="149"/>
    </row>
    <row r="514" spans="1:20" s="148" customFormat="1" hidden="1" outlineLevel="1" collapsed="1">
      <c r="A514" s="143"/>
      <c r="B514" s="85" t="s">
        <v>1290</v>
      </c>
      <c r="C514" s="145"/>
      <c r="D514" s="146"/>
      <c r="E514" s="147"/>
      <c r="G514" s="149"/>
    </row>
    <row r="515" spans="1:20" s="187" customFormat="1" hidden="1" outlineLevel="2">
      <c r="A515" s="183"/>
      <c r="B515" s="216"/>
      <c r="C515" s="185"/>
      <c r="D515" s="186"/>
      <c r="E515" s="181" t="str">
        <f xml:space="preserve"> Inp!E$206</f>
        <v>Regulatory equity notional (PR19FD)</v>
      </c>
      <c r="F515" s="181">
        <f xml:space="preserve"> Inp!F$206</f>
        <v>0</v>
      </c>
      <c r="G515" s="181" t="str">
        <f xml:space="preserve"> Inp!G$206</f>
        <v>%</v>
      </c>
      <c r="H515" s="181">
        <f xml:space="preserve"> Inp!H$206</f>
        <v>0</v>
      </c>
      <c r="I515" s="181">
        <f xml:space="preserve"> Inp!I$206</f>
        <v>0</v>
      </c>
      <c r="J515" s="291">
        <f xml:space="preserve"> Inp!J$206</f>
        <v>0</v>
      </c>
      <c r="K515" s="291">
        <f xml:space="preserve"> Inp!K$206</f>
        <v>0</v>
      </c>
      <c r="L515" s="291">
        <f xml:space="preserve"> Inp!L$206</f>
        <v>0</v>
      </c>
      <c r="M515" s="291">
        <f xml:space="preserve"> Inp!M$206</f>
        <v>0.4</v>
      </c>
      <c r="N515" s="291">
        <f xml:space="preserve"> Inp!N$206</f>
        <v>0.4</v>
      </c>
      <c r="O515" s="291">
        <f xml:space="preserve"> Inp!O$206</f>
        <v>0.4</v>
      </c>
      <c r="P515" s="291">
        <f xml:space="preserve"> Inp!P$206</f>
        <v>0.4</v>
      </c>
      <c r="Q515" s="291">
        <f xml:space="preserve"> Inp!Q$206</f>
        <v>0.4</v>
      </c>
    </row>
    <row r="516" spans="1:20" hidden="1" outlineLevel="2">
      <c r="D516" s="83"/>
      <c r="E516" s="195" t="str">
        <f t="shared" ref="E516:Q516" si="322" xml:space="preserve"> E102</f>
        <v>Notional regulated equity - WR - real (2017-18 prices)</v>
      </c>
      <c r="F516" s="195">
        <f t="shared" si="322"/>
        <v>0</v>
      </c>
      <c r="G516" s="195" t="str">
        <f t="shared" si="322"/>
        <v>£m</v>
      </c>
      <c r="H516" s="195">
        <f t="shared" si="322"/>
        <v>0</v>
      </c>
      <c r="I516" s="195">
        <f t="shared" si="322"/>
        <v>0</v>
      </c>
      <c r="J516" s="195">
        <f t="shared" si="322"/>
        <v>0</v>
      </c>
      <c r="K516" s="195">
        <f t="shared" si="322"/>
        <v>0</v>
      </c>
      <c r="L516" s="195">
        <f t="shared" si="322"/>
        <v>0</v>
      </c>
      <c r="M516" s="195">
        <f t="shared" si="322"/>
        <v>237.77927401213907</v>
      </c>
      <c r="N516" s="195">
        <f t="shared" si="322"/>
        <v>235.3767217115487</v>
      </c>
      <c r="O516" s="195">
        <f t="shared" si="322"/>
        <v>0</v>
      </c>
      <c r="P516" s="195">
        <f t="shared" si="322"/>
        <v>0</v>
      </c>
      <c r="Q516" s="195">
        <f t="shared" si="322"/>
        <v>0</v>
      </c>
    </row>
    <row r="517" spans="1:20" hidden="1" outlineLevel="2">
      <c r="D517" s="83"/>
      <c r="E517" s="195" t="str">
        <f t="shared" ref="E517:Q517" si="323" xml:space="preserve"> E191</f>
        <v>Notional regulated equity - WN - real (2017-18 prices)</v>
      </c>
      <c r="F517" s="195">
        <f t="shared" si="323"/>
        <v>0</v>
      </c>
      <c r="G517" s="195" t="str">
        <f t="shared" si="323"/>
        <v>£m</v>
      </c>
      <c r="H517" s="195">
        <f t="shared" si="323"/>
        <v>0</v>
      </c>
      <c r="I517" s="195">
        <f t="shared" si="323"/>
        <v>0</v>
      </c>
      <c r="J517" s="195">
        <f t="shared" si="323"/>
        <v>0</v>
      </c>
      <c r="K517" s="195">
        <f t="shared" si="323"/>
        <v>0</v>
      </c>
      <c r="L517" s="195">
        <f t="shared" si="323"/>
        <v>0</v>
      </c>
      <c r="M517" s="195">
        <f t="shared" si="323"/>
        <v>1350.4286976561868</v>
      </c>
      <c r="N517" s="195">
        <f t="shared" si="323"/>
        <v>1337.0254124533919</v>
      </c>
      <c r="O517" s="195">
        <f t="shared" si="323"/>
        <v>0</v>
      </c>
      <c r="P517" s="195">
        <f t="shared" si="323"/>
        <v>0</v>
      </c>
      <c r="Q517" s="195">
        <f t="shared" si="323"/>
        <v>0</v>
      </c>
    </row>
    <row r="518" spans="1:20" hidden="1" outlineLevel="2">
      <c r="D518" s="83"/>
      <c r="E518" s="195" t="str">
        <f t="shared" ref="E518:Q518" si="324" xml:space="preserve"> E280</f>
        <v>Notional regulated equity - WWN - real (2017-18 prices)</v>
      </c>
      <c r="F518" s="195">
        <f t="shared" si="324"/>
        <v>0</v>
      </c>
      <c r="G518" s="195" t="str">
        <f t="shared" si="324"/>
        <v>£m</v>
      </c>
      <c r="H518" s="195">
        <f t="shared" si="324"/>
        <v>0</v>
      </c>
      <c r="I518" s="195">
        <f t="shared" si="324"/>
        <v>0</v>
      </c>
      <c r="J518" s="195">
        <f t="shared" si="324"/>
        <v>0</v>
      </c>
      <c r="K518" s="195">
        <f t="shared" si="324"/>
        <v>0</v>
      </c>
      <c r="L518" s="195">
        <f t="shared" si="324"/>
        <v>0</v>
      </c>
      <c r="M518" s="195">
        <f t="shared" si="324"/>
        <v>2721.3091506985893</v>
      </c>
      <c r="N518" s="195">
        <f t="shared" si="324"/>
        <v>2687.004449665998</v>
      </c>
      <c r="O518" s="195">
        <f t="shared" si="324"/>
        <v>0</v>
      </c>
      <c r="P518" s="195">
        <f t="shared" si="324"/>
        <v>0</v>
      </c>
      <c r="Q518" s="195">
        <f t="shared" si="324"/>
        <v>0</v>
      </c>
    </row>
    <row r="519" spans="1:20" hidden="1" outlineLevel="2">
      <c r="D519" s="83"/>
      <c r="E519" s="195" t="str">
        <f t="shared" ref="E519:Q519" si="325" xml:space="preserve"> E369</f>
        <v>Notional regulated equity - BR - real (2017-18 prices)</v>
      </c>
      <c r="F519" s="195">
        <f t="shared" si="325"/>
        <v>0</v>
      </c>
      <c r="G519" s="195" t="str">
        <f t="shared" si="325"/>
        <v>£m</v>
      </c>
      <c r="H519" s="195">
        <f t="shared" si="325"/>
        <v>0</v>
      </c>
      <c r="I519" s="195">
        <f t="shared" si="325"/>
        <v>0</v>
      </c>
      <c r="J519" s="195">
        <f t="shared" si="325"/>
        <v>0</v>
      </c>
      <c r="K519" s="195">
        <f t="shared" si="325"/>
        <v>0</v>
      </c>
      <c r="L519" s="195">
        <f t="shared" si="325"/>
        <v>0</v>
      </c>
      <c r="M519" s="195">
        <f t="shared" si="325"/>
        <v>174.46325220559029</v>
      </c>
      <c r="N519" s="195">
        <f t="shared" si="325"/>
        <v>173.76513865663279</v>
      </c>
      <c r="O519" s="195">
        <f t="shared" si="325"/>
        <v>0</v>
      </c>
      <c r="P519" s="195">
        <f t="shared" si="325"/>
        <v>0</v>
      </c>
      <c r="Q519" s="195">
        <f t="shared" si="325"/>
        <v>0</v>
      </c>
    </row>
    <row r="520" spans="1:20" hidden="1" outlineLevel="2">
      <c r="D520" s="83"/>
      <c r="E520" s="195" t="str">
        <f t="shared" ref="E520:Q520" si="326" xml:space="preserve"> E458</f>
        <v>Notional regulated equity - DMMY - real (2017-18 prices)</v>
      </c>
      <c r="F520" s="195">
        <f t="shared" si="326"/>
        <v>0</v>
      </c>
      <c r="G520" s="195" t="str">
        <f t="shared" si="326"/>
        <v>£m</v>
      </c>
      <c r="H520" s="195">
        <f t="shared" si="326"/>
        <v>0</v>
      </c>
      <c r="I520" s="195">
        <f t="shared" si="326"/>
        <v>0</v>
      </c>
      <c r="J520" s="195">
        <f t="shared" si="326"/>
        <v>0</v>
      </c>
      <c r="K520" s="195">
        <f t="shared" si="326"/>
        <v>0</v>
      </c>
      <c r="L520" s="195">
        <f t="shared" si="326"/>
        <v>0</v>
      </c>
      <c r="M520" s="195">
        <f t="shared" si="326"/>
        <v>0</v>
      </c>
      <c r="N520" s="195">
        <f t="shared" si="326"/>
        <v>0</v>
      </c>
      <c r="O520" s="195">
        <f t="shared" si="326"/>
        <v>0</v>
      </c>
      <c r="P520" s="195">
        <f t="shared" si="326"/>
        <v>0</v>
      </c>
      <c r="Q520" s="195">
        <f t="shared" si="326"/>
        <v>0</v>
      </c>
    </row>
    <row r="521" spans="1:20" s="310" customFormat="1" hidden="1" outlineLevel="2">
      <c r="A521" s="306"/>
      <c r="B521" s="307"/>
      <c r="C521" s="308"/>
      <c r="D521" s="250"/>
      <c r="E521" s="320" t="s">
        <v>1291</v>
      </c>
      <c r="F521" s="312"/>
      <c r="G521" s="320" t="s">
        <v>255</v>
      </c>
      <c r="H521" s="312"/>
      <c r="I521" s="312"/>
      <c r="J521" s="320">
        <f t="shared" ref="J521:Q521" si="327" xml:space="preserve"> SUM(J516:J520)</f>
        <v>0</v>
      </c>
      <c r="K521" s="320">
        <f t="shared" si="327"/>
        <v>0</v>
      </c>
      <c r="L521" s="320">
        <f t="shared" si="327"/>
        <v>0</v>
      </c>
      <c r="M521" s="320">
        <f t="shared" si="327"/>
        <v>4483.9803745725048</v>
      </c>
      <c r="N521" s="320">
        <f t="shared" si="327"/>
        <v>4433.171722487572</v>
      </c>
      <c r="O521" s="320">
        <f t="shared" si="327"/>
        <v>0</v>
      </c>
      <c r="P521" s="320">
        <f t="shared" si="327"/>
        <v>0</v>
      </c>
      <c r="Q521" s="320">
        <f t="shared" si="327"/>
        <v>0</v>
      </c>
    </row>
    <row r="522" spans="1:20" s="148" customFormat="1" hidden="1" outlineLevel="1">
      <c r="A522" s="143"/>
      <c r="B522" s="144"/>
      <c r="C522" s="145"/>
      <c r="D522" s="146"/>
      <c r="E522" s="147"/>
      <c r="G522" s="149"/>
    </row>
    <row r="523" spans="1:20">
      <c r="D523" s="83"/>
    </row>
    <row r="524" spans="1:20" collapsed="1">
      <c r="A524" s="33" t="s">
        <v>761</v>
      </c>
      <c r="B524" s="33"/>
      <c r="C524" s="33"/>
      <c r="D524" s="33"/>
      <c r="E524" s="33"/>
      <c r="F524" s="33"/>
      <c r="G524" s="33"/>
      <c r="H524" s="33"/>
      <c r="I524" s="33"/>
      <c r="J524" s="33"/>
      <c r="K524" s="33"/>
      <c r="L524" s="33"/>
      <c r="M524" s="33"/>
      <c r="N524" s="33"/>
      <c r="O524" s="33"/>
      <c r="P524" s="33"/>
      <c r="Q524" s="33"/>
      <c r="R524" s="33"/>
      <c r="S524" s="33"/>
      <c r="T524" s="33"/>
    </row>
    <row r="525" spans="1:20" hidden="1" outlineLevel="1">
      <c r="D525" s="83"/>
    </row>
    <row r="526" spans="1:20" hidden="1" outlineLevel="1" collapsed="1">
      <c r="B526" s="85" t="s">
        <v>1559</v>
      </c>
      <c r="D526" s="83"/>
    </row>
    <row r="527" spans="1:20" s="187" customFormat="1" hidden="1" outlineLevel="2">
      <c r="A527" s="183"/>
      <c r="B527" s="216"/>
      <c r="C527" s="185"/>
      <c r="D527" s="186"/>
      <c r="E527" s="181" t="str">
        <f xml:space="preserve"> Inp!E$214</f>
        <v>Regulatory equity actual</v>
      </c>
      <c r="F527" s="181">
        <f xml:space="preserve"> Inp!F$214</f>
        <v>0</v>
      </c>
      <c r="G527" s="181" t="str">
        <f xml:space="preserve"> Inp!G$214</f>
        <v>%</v>
      </c>
      <c r="H527" s="181">
        <f xml:space="preserve"> Inp!H$214</f>
        <v>0</v>
      </c>
      <c r="I527" s="181">
        <f xml:space="preserve"> Inp!I$214</f>
        <v>0</v>
      </c>
      <c r="J527" s="305">
        <f xml:space="preserve"> Inp!J$214</f>
        <v>0</v>
      </c>
      <c r="K527" s="305">
        <f xml:space="preserve"> Inp!K$214</f>
        <v>0</v>
      </c>
      <c r="L527" s="305">
        <f xml:space="preserve"> Inp!L$214</f>
        <v>0</v>
      </c>
      <c r="M527" s="305">
        <f xml:space="preserve"> Inp!M$214</f>
        <v>0.33494999999999997</v>
      </c>
      <c r="N527" s="305">
        <f xml:space="preserve"> Inp!N$214</f>
        <v>0</v>
      </c>
      <c r="O527" s="305">
        <f xml:space="preserve"> Inp!O$214</f>
        <v>0</v>
      </c>
      <c r="P527" s="305">
        <f xml:space="preserve"> Inp!P$214</f>
        <v>0</v>
      </c>
      <c r="Q527" s="305">
        <f xml:space="preserve"> Inp!Q$214</f>
        <v>0</v>
      </c>
    </row>
    <row r="528" spans="1:20" hidden="1" outlineLevel="2">
      <c r="D528" s="83"/>
      <c r="E528" s="84" t="str">
        <f t="shared" ref="E528:Q528" si="328" xml:space="preserve"> E108</f>
        <v>Actual regulated equity - WR - nominal</v>
      </c>
      <c r="F528" s="84">
        <f t="shared" si="328"/>
        <v>0</v>
      </c>
      <c r="G528" s="84" t="str">
        <f t="shared" si="328"/>
        <v>£m</v>
      </c>
      <c r="H528" s="84">
        <f t="shared" si="328"/>
        <v>0</v>
      </c>
      <c r="I528" s="84">
        <f t="shared" si="328"/>
        <v>0</v>
      </c>
      <c r="J528" s="84">
        <f t="shared" si="328"/>
        <v>0</v>
      </c>
      <c r="K528" s="84">
        <f t="shared" si="328"/>
        <v>0</v>
      </c>
      <c r="L528" s="84">
        <f t="shared" si="328"/>
        <v>0</v>
      </c>
      <c r="M528" s="84">
        <f t="shared" si="328"/>
        <v>208.45615892431269</v>
      </c>
      <c r="N528" s="84">
        <f t="shared" si="328"/>
        <v>0</v>
      </c>
      <c r="O528" s="84">
        <f t="shared" si="328"/>
        <v>0</v>
      </c>
      <c r="P528" s="84">
        <f t="shared" si="328"/>
        <v>0</v>
      </c>
      <c r="Q528" s="84">
        <f t="shared" si="328"/>
        <v>0</v>
      </c>
    </row>
    <row r="529" spans="1:17" hidden="1" outlineLevel="2">
      <c r="D529" s="83"/>
      <c r="E529" s="195" t="str">
        <f t="shared" ref="E529:Q529" si="329" xml:space="preserve"> E197</f>
        <v>Actual regulated equity - WN - nominal</v>
      </c>
      <c r="F529" s="195">
        <f t="shared" si="329"/>
        <v>0</v>
      </c>
      <c r="G529" s="195" t="str">
        <f t="shared" si="329"/>
        <v>£m</v>
      </c>
      <c r="H529" s="195">
        <f t="shared" si="329"/>
        <v>0</v>
      </c>
      <c r="I529" s="195">
        <f t="shared" si="329"/>
        <v>0</v>
      </c>
      <c r="J529" s="195">
        <f t="shared" si="329"/>
        <v>0</v>
      </c>
      <c r="K529" s="195">
        <f t="shared" si="329"/>
        <v>0</v>
      </c>
      <c r="L529" s="195">
        <f t="shared" si="329"/>
        <v>0</v>
      </c>
      <c r="M529" s="195">
        <f t="shared" si="329"/>
        <v>1183.8928366826426</v>
      </c>
      <c r="N529" s="195">
        <f t="shared" si="329"/>
        <v>0</v>
      </c>
      <c r="O529" s="195">
        <f t="shared" si="329"/>
        <v>0</v>
      </c>
      <c r="P529" s="195">
        <f t="shared" si="329"/>
        <v>0</v>
      </c>
      <c r="Q529" s="195">
        <f t="shared" si="329"/>
        <v>0</v>
      </c>
    </row>
    <row r="530" spans="1:17" hidden="1" outlineLevel="2">
      <c r="D530" s="83"/>
      <c r="E530" s="195" t="str">
        <f t="shared" ref="E530:Q530" si="330" xml:space="preserve"> E286</f>
        <v>Actual regulated equity - WWN - nominal</v>
      </c>
      <c r="F530" s="195">
        <f t="shared" si="330"/>
        <v>0</v>
      </c>
      <c r="G530" s="195" t="str">
        <f t="shared" si="330"/>
        <v>£m</v>
      </c>
      <c r="H530" s="195">
        <f t="shared" si="330"/>
        <v>0</v>
      </c>
      <c r="I530" s="195">
        <f t="shared" si="330"/>
        <v>0</v>
      </c>
      <c r="J530" s="195">
        <f t="shared" si="330"/>
        <v>0</v>
      </c>
      <c r="K530" s="195">
        <f t="shared" si="330"/>
        <v>0</v>
      </c>
      <c r="L530" s="195">
        <f t="shared" si="330"/>
        <v>0</v>
      </c>
      <c r="M530" s="195">
        <f t="shared" si="330"/>
        <v>2385.7153032238266</v>
      </c>
      <c r="N530" s="195">
        <f t="shared" si="330"/>
        <v>0</v>
      </c>
      <c r="O530" s="195">
        <f t="shared" si="330"/>
        <v>0</v>
      </c>
      <c r="P530" s="195">
        <f t="shared" si="330"/>
        <v>0</v>
      </c>
      <c r="Q530" s="195">
        <f t="shared" si="330"/>
        <v>0</v>
      </c>
    </row>
    <row r="531" spans="1:17" hidden="1" outlineLevel="2">
      <c r="D531" s="83"/>
      <c r="E531" s="195" t="str">
        <f t="shared" ref="E531:Q531" si="331" xml:space="preserve"> E375</f>
        <v>Actual regulated equity - BR - nominal</v>
      </c>
      <c r="F531" s="195">
        <f t="shared" si="331"/>
        <v>0</v>
      </c>
      <c r="G531" s="195" t="str">
        <f t="shared" si="331"/>
        <v>£m</v>
      </c>
      <c r="H531" s="195">
        <f t="shared" si="331"/>
        <v>0</v>
      </c>
      <c r="I531" s="195">
        <f t="shared" si="331"/>
        <v>0</v>
      </c>
      <c r="J531" s="195">
        <f t="shared" si="331"/>
        <v>0</v>
      </c>
      <c r="K531" s="195">
        <f t="shared" si="331"/>
        <v>0</v>
      </c>
      <c r="L531" s="195">
        <f t="shared" si="331"/>
        <v>0</v>
      </c>
      <c r="M531" s="195">
        <f t="shared" si="331"/>
        <v>152.9483155304963</v>
      </c>
      <c r="N531" s="195">
        <f t="shared" si="331"/>
        <v>0</v>
      </c>
      <c r="O531" s="195">
        <f t="shared" si="331"/>
        <v>0</v>
      </c>
      <c r="P531" s="195">
        <f t="shared" si="331"/>
        <v>0</v>
      </c>
      <c r="Q531" s="195">
        <f t="shared" si="331"/>
        <v>0</v>
      </c>
    </row>
    <row r="532" spans="1:17" hidden="1" outlineLevel="2">
      <c r="D532" s="83"/>
      <c r="E532" s="195" t="str">
        <f t="shared" ref="E532:Q532" si="332" xml:space="preserve"> E464</f>
        <v>Actual regulated equity - DMMY - nominal</v>
      </c>
      <c r="F532" s="195">
        <f t="shared" si="332"/>
        <v>0</v>
      </c>
      <c r="G532" s="195" t="str">
        <f t="shared" si="332"/>
        <v>£m</v>
      </c>
      <c r="H532" s="195">
        <f t="shared" si="332"/>
        <v>0</v>
      </c>
      <c r="I532" s="195">
        <f t="shared" si="332"/>
        <v>0</v>
      </c>
      <c r="J532" s="195">
        <f t="shared" si="332"/>
        <v>0</v>
      </c>
      <c r="K532" s="195">
        <f t="shared" si="332"/>
        <v>0</v>
      </c>
      <c r="L532" s="195">
        <f t="shared" si="332"/>
        <v>0</v>
      </c>
      <c r="M532" s="195">
        <f t="shared" si="332"/>
        <v>0</v>
      </c>
      <c r="N532" s="195">
        <f t="shared" si="332"/>
        <v>0</v>
      </c>
      <c r="O532" s="195">
        <f t="shared" si="332"/>
        <v>0</v>
      </c>
      <c r="P532" s="195">
        <f t="shared" si="332"/>
        <v>0</v>
      </c>
      <c r="Q532" s="195">
        <f t="shared" si="332"/>
        <v>0</v>
      </c>
    </row>
    <row r="533" spans="1:17" hidden="1" outlineLevel="2">
      <c r="D533" s="83"/>
      <c r="E533" s="243" t="s">
        <v>1560</v>
      </c>
      <c r="F533" s="211"/>
      <c r="G533" s="211" t="s">
        <v>255</v>
      </c>
      <c r="H533" s="211"/>
      <c r="I533" s="211"/>
      <c r="J533" s="211">
        <f t="shared" ref="J533:Q533" si="333" xml:space="preserve"> SUM(J528:J532)</f>
        <v>0</v>
      </c>
      <c r="K533" s="211">
        <f t="shared" si="333"/>
        <v>0</v>
      </c>
      <c r="L533" s="211">
        <f t="shared" si="333"/>
        <v>0</v>
      </c>
      <c r="M533" s="211">
        <f t="shared" si="333"/>
        <v>3931.0126143612779</v>
      </c>
      <c r="N533" s="211">
        <f t="shared" si="333"/>
        <v>0</v>
      </c>
      <c r="O533" s="211">
        <f t="shared" si="333"/>
        <v>0</v>
      </c>
      <c r="P533" s="211">
        <f t="shared" si="333"/>
        <v>0</v>
      </c>
      <c r="Q533" s="211">
        <f t="shared" si="333"/>
        <v>0</v>
      </c>
    </row>
    <row r="534" spans="1:17" s="148" customFormat="1" hidden="1" outlineLevel="1">
      <c r="A534" s="143"/>
      <c r="B534" s="144"/>
      <c r="C534" s="145"/>
      <c r="D534" s="146"/>
      <c r="E534" s="147"/>
      <c r="G534" s="149"/>
    </row>
    <row r="535" spans="1:17" s="148" customFormat="1" hidden="1" outlineLevel="1" collapsed="1">
      <c r="A535" s="143"/>
      <c r="B535" s="85" t="s">
        <v>1294</v>
      </c>
      <c r="C535" s="145"/>
      <c r="D535" s="146"/>
      <c r="E535" s="147"/>
      <c r="G535" s="149"/>
    </row>
    <row r="536" spans="1:17" s="187" customFormat="1" hidden="1" outlineLevel="2">
      <c r="A536" s="183"/>
      <c r="B536" s="216"/>
      <c r="C536" s="185"/>
      <c r="D536" s="186"/>
      <c r="E536" s="181" t="str">
        <f xml:space="preserve"> Inp!E$214</f>
        <v>Regulatory equity actual</v>
      </c>
      <c r="F536" s="181">
        <f xml:space="preserve"> Inp!F$214</f>
        <v>0</v>
      </c>
      <c r="G536" s="181" t="str">
        <f xml:space="preserve"> Inp!G$214</f>
        <v>%</v>
      </c>
      <c r="H536" s="181">
        <f xml:space="preserve"> Inp!H$214</f>
        <v>0</v>
      </c>
      <c r="I536" s="181">
        <f xml:space="preserve"> Inp!I$214</f>
        <v>0</v>
      </c>
      <c r="J536" s="305">
        <f xml:space="preserve"> Inp!J$214</f>
        <v>0</v>
      </c>
      <c r="K536" s="305">
        <f xml:space="preserve"> Inp!K$214</f>
        <v>0</v>
      </c>
      <c r="L536" s="305">
        <f xml:space="preserve"> Inp!L$214</f>
        <v>0</v>
      </c>
      <c r="M536" s="305">
        <f xml:space="preserve"> Inp!M$214</f>
        <v>0.33494999999999997</v>
      </c>
      <c r="N536" s="305">
        <f xml:space="preserve"> Inp!N$214</f>
        <v>0</v>
      </c>
      <c r="O536" s="305">
        <f xml:space="preserve"> Inp!O$214</f>
        <v>0</v>
      </c>
      <c r="P536" s="305">
        <f xml:space="preserve"> Inp!P$214</f>
        <v>0</v>
      </c>
      <c r="Q536" s="305">
        <f xml:space="preserve"> Inp!Q$214</f>
        <v>0</v>
      </c>
    </row>
    <row r="537" spans="1:17" hidden="1" outlineLevel="2">
      <c r="D537" s="83"/>
      <c r="E537" s="195" t="str">
        <f t="shared" ref="E537:Q537" si="334" xml:space="preserve"> E110</f>
        <v>Actual regulated equity - WR - real (2017-18 prices)</v>
      </c>
      <c r="F537" s="195">
        <f t="shared" si="334"/>
        <v>0</v>
      </c>
      <c r="G537" s="195" t="str">
        <f t="shared" si="334"/>
        <v>£m</v>
      </c>
      <c r="H537" s="195">
        <f t="shared" si="334"/>
        <v>0</v>
      </c>
      <c r="I537" s="195">
        <f t="shared" si="334"/>
        <v>0</v>
      </c>
      <c r="J537" s="195">
        <f t="shared" si="334"/>
        <v>0</v>
      </c>
      <c r="K537" s="195">
        <f t="shared" si="334"/>
        <v>0</v>
      </c>
      <c r="L537" s="195">
        <f t="shared" si="334"/>
        <v>0</v>
      </c>
      <c r="M537" s="195">
        <f t="shared" si="334"/>
        <v>199.11041957591493</v>
      </c>
      <c r="N537" s="195">
        <f t="shared" si="334"/>
        <v>0</v>
      </c>
      <c r="O537" s="195">
        <f t="shared" si="334"/>
        <v>0</v>
      </c>
      <c r="P537" s="195">
        <f t="shared" si="334"/>
        <v>0</v>
      </c>
      <c r="Q537" s="195">
        <f t="shared" si="334"/>
        <v>0</v>
      </c>
    </row>
    <row r="538" spans="1:17" s="313" customFormat="1" hidden="1" outlineLevel="2">
      <c r="A538" s="67"/>
      <c r="B538" s="85"/>
      <c r="C538" s="86"/>
      <c r="D538" s="83"/>
      <c r="E538" s="195" t="str">
        <f t="shared" ref="E538:Q538" si="335" xml:space="preserve"> E199</f>
        <v>Actual regulated equity - WN - real (2017-18 prices)</v>
      </c>
      <c r="F538" s="195">
        <f t="shared" si="335"/>
        <v>0</v>
      </c>
      <c r="G538" s="195" t="str">
        <f t="shared" si="335"/>
        <v>£m</v>
      </c>
      <c r="H538" s="195">
        <f t="shared" si="335"/>
        <v>0</v>
      </c>
      <c r="I538" s="195">
        <f t="shared" si="335"/>
        <v>0</v>
      </c>
      <c r="J538" s="195">
        <f t="shared" si="335"/>
        <v>0</v>
      </c>
      <c r="K538" s="195">
        <f t="shared" si="335"/>
        <v>0</v>
      </c>
      <c r="L538" s="195">
        <f t="shared" si="335"/>
        <v>0</v>
      </c>
      <c r="M538" s="195">
        <f t="shared" si="335"/>
        <v>1130.8152306998493</v>
      </c>
      <c r="N538" s="195">
        <f t="shared" si="335"/>
        <v>0</v>
      </c>
      <c r="O538" s="195">
        <f t="shared" si="335"/>
        <v>0</v>
      </c>
      <c r="P538" s="195">
        <f t="shared" si="335"/>
        <v>0</v>
      </c>
      <c r="Q538" s="195">
        <f t="shared" si="335"/>
        <v>0</v>
      </c>
    </row>
    <row r="539" spans="1:17" s="313" customFormat="1" hidden="1" outlineLevel="2">
      <c r="A539" s="67"/>
      <c r="B539" s="85"/>
      <c r="C539" s="86"/>
      <c r="D539" s="83"/>
      <c r="E539" s="195" t="str">
        <f t="shared" ref="E539:Q539" si="336" xml:space="preserve"> E288</f>
        <v>Actual regulated equity - WWN - real (2017-18 prices)</v>
      </c>
      <c r="F539" s="195">
        <f t="shared" si="336"/>
        <v>0</v>
      </c>
      <c r="G539" s="195" t="str">
        <f t="shared" si="336"/>
        <v>£m</v>
      </c>
      <c r="H539" s="195">
        <f t="shared" si="336"/>
        <v>0</v>
      </c>
      <c r="I539" s="195">
        <f t="shared" si="336"/>
        <v>0</v>
      </c>
      <c r="J539" s="195">
        <f t="shared" si="336"/>
        <v>0</v>
      </c>
      <c r="K539" s="195">
        <f t="shared" si="336"/>
        <v>0</v>
      </c>
      <c r="L539" s="195">
        <f t="shared" si="336"/>
        <v>0</v>
      </c>
      <c r="M539" s="195">
        <f t="shared" si="336"/>
        <v>2278.7562500662311</v>
      </c>
      <c r="N539" s="195">
        <f t="shared" si="336"/>
        <v>0</v>
      </c>
      <c r="O539" s="195">
        <f t="shared" si="336"/>
        <v>0</v>
      </c>
      <c r="P539" s="195">
        <f t="shared" si="336"/>
        <v>0</v>
      </c>
      <c r="Q539" s="195">
        <f t="shared" si="336"/>
        <v>0</v>
      </c>
    </row>
    <row r="540" spans="1:17" s="313" customFormat="1" hidden="1" outlineLevel="2">
      <c r="A540" s="67"/>
      <c r="B540" s="85"/>
      <c r="C540" s="86"/>
      <c r="D540" s="83"/>
      <c r="E540" s="195" t="str">
        <f t="shared" ref="E540:Q540" si="337" xml:space="preserve"> E377</f>
        <v>Actual regulated equity - BR - real (2017-18 prices)</v>
      </c>
      <c r="F540" s="195">
        <f t="shared" si="337"/>
        <v>0</v>
      </c>
      <c r="G540" s="195" t="str">
        <f t="shared" si="337"/>
        <v>£m</v>
      </c>
      <c r="H540" s="195">
        <f t="shared" si="337"/>
        <v>0</v>
      </c>
      <c r="I540" s="195">
        <f t="shared" si="337"/>
        <v>0</v>
      </c>
      <c r="J540" s="195">
        <f t="shared" si="337"/>
        <v>0</v>
      </c>
      <c r="K540" s="195">
        <f t="shared" si="337"/>
        <v>0</v>
      </c>
      <c r="L540" s="195">
        <f t="shared" si="337"/>
        <v>0</v>
      </c>
      <c r="M540" s="195">
        <f t="shared" si="337"/>
        <v>146.09116581565615</v>
      </c>
      <c r="N540" s="195">
        <f t="shared" si="337"/>
        <v>0</v>
      </c>
      <c r="O540" s="195">
        <f t="shared" si="337"/>
        <v>0</v>
      </c>
      <c r="P540" s="195">
        <f t="shared" si="337"/>
        <v>0</v>
      </c>
      <c r="Q540" s="195">
        <f t="shared" si="337"/>
        <v>0</v>
      </c>
    </row>
    <row r="541" spans="1:17" s="313" customFormat="1" hidden="1" outlineLevel="2">
      <c r="A541" s="67"/>
      <c r="B541" s="85"/>
      <c r="C541" s="86"/>
      <c r="D541" s="83"/>
      <c r="E541" s="195" t="str">
        <f t="shared" ref="E541:Q541" si="338" xml:space="preserve"> E466</f>
        <v>Actual regulated equity - DMMY - real (2017-18 prices)</v>
      </c>
      <c r="F541" s="195">
        <f t="shared" si="338"/>
        <v>0</v>
      </c>
      <c r="G541" s="195" t="str">
        <f t="shared" si="338"/>
        <v>£m</v>
      </c>
      <c r="H541" s="195">
        <f t="shared" si="338"/>
        <v>0</v>
      </c>
      <c r="I541" s="195">
        <f t="shared" si="338"/>
        <v>0</v>
      </c>
      <c r="J541" s="195">
        <f t="shared" si="338"/>
        <v>0</v>
      </c>
      <c r="K541" s="195">
        <f t="shared" si="338"/>
        <v>0</v>
      </c>
      <c r="L541" s="195">
        <f t="shared" si="338"/>
        <v>0</v>
      </c>
      <c r="M541" s="195">
        <f t="shared" si="338"/>
        <v>0</v>
      </c>
      <c r="N541" s="195">
        <f t="shared" si="338"/>
        <v>0</v>
      </c>
      <c r="O541" s="195">
        <f t="shared" si="338"/>
        <v>0</v>
      </c>
      <c r="P541" s="195">
        <f t="shared" si="338"/>
        <v>0</v>
      </c>
      <c r="Q541" s="195">
        <f t="shared" si="338"/>
        <v>0</v>
      </c>
    </row>
    <row r="542" spans="1:17" s="310" customFormat="1" hidden="1" outlineLevel="2">
      <c r="A542" s="306"/>
      <c r="B542" s="307"/>
      <c r="C542" s="308"/>
      <c r="D542" s="250"/>
      <c r="E542" s="320" t="s">
        <v>1295</v>
      </c>
      <c r="F542" s="312"/>
      <c r="G542" s="320" t="s">
        <v>255</v>
      </c>
      <c r="H542" s="312"/>
      <c r="I542" s="312"/>
      <c r="J542" s="320">
        <f t="shared" ref="J542:Q542" si="339" xml:space="preserve"> SUM(J537:J541)</f>
        <v>0</v>
      </c>
      <c r="K542" s="320">
        <f t="shared" si="339"/>
        <v>0</v>
      </c>
      <c r="L542" s="320">
        <f t="shared" si="339"/>
        <v>0</v>
      </c>
      <c r="M542" s="320">
        <f t="shared" si="339"/>
        <v>3754.7730661576511</v>
      </c>
      <c r="N542" s="320">
        <f t="shared" si="339"/>
        <v>0</v>
      </c>
      <c r="O542" s="320">
        <f t="shared" si="339"/>
        <v>0</v>
      </c>
      <c r="P542" s="320">
        <f t="shared" si="339"/>
        <v>0</v>
      </c>
      <c r="Q542" s="320">
        <f t="shared" si="339"/>
        <v>0</v>
      </c>
    </row>
    <row r="543" spans="1:17" s="148" customFormat="1" hidden="1" outlineLevel="1">
      <c r="A543" s="143"/>
      <c r="B543" s="144"/>
      <c r="C543" s="145"/>
      <c r="D543" s="146"/>
      <c r="E543" s="147"/>
      <c r="G543" s="149"/>
    </row>
    <row r="544" spans="1:17" s="259" customFormat="1">
      <c r="A544" s="256"/>
      <c r="B544" s="257"/>
      <c r="C544" s="258"/>
      <c r="D544" s="255"/>
      <c r="E544" s="196"/>
      <c r="F544" s="196"/>
      <c r="G544" s="196"/>
      <c r="H544" s="196"/>
      <c r="I544" s="196"/>
      <c r="J544" s="196"/>
      <c r="K544" s="196"/>
      <c r="L544" s="196"/>
      <c r="M544" s="196"/>
      <c r="N544" s="196"/>
      <c r="O544" s="196"/>
      <c r="P544" s="196"/>
      <c r="Q544" s="196"/>
    </row>
    <row r="545" spans="1:79">
      <c r="A545" s="51" t="s">
        <v>88</v>
      </c>
      <c r="B545" s="51"/>
      <c r="C545" s="51"/>
      <c r="D545" s="254"/>
      <c r="E545" s="51"/>
      <c r="F545" s="51"/>
      <c r="G545" s="51"/>
      <c r="H545" s="51"/>
      <c r="I545" s="51"/>
      <c r="J545" s="51"/>
      <c r="K545" s="51"/>
      <c r="L545" s="51"/>
      <c r="M545" s="51"/>
      <c r="N545" s="51"/>
      <c r="O545" s="51"/>
      <c r="P545" s="51"/>
      <c r="Q545" s="51"/>
      <c r="R545" s="51"/>
      <c r="S545" s="51"/>
      <c r="T545" s="51"/>
    </row>
    <row r="551" spans="1:79" s="67" customFormat="1" hidden="1">
      <c r="B551" s="85"/>
      <c r="C551" s="86"/>
      <c r="D551" s="250"/>
      <c r="E551" s="84"/>
      <c r="F551" s="70"/>
      <c r="G551" s="70"/>
      <c r="H551" s="70"/>
      <c r="I551" s="70"/>
      <c r="J551" s="70"/>
      <c r="K551" s="70"/>
      <c r="L551" s="70"/>
      <c r="M551" s="70"/>
      <c r="N551" s="70"/>
      <c r="O551" s="70"/>
      <c r="P551" s="70"/>
      <c r="Q551" s="70"/>
      <c r="R551" s="70"/>
      <c r="S551" s="70"/>
      <c r="T551" s="70"/>
      <c r="U551" s="70"/>
      <c r="V551" s="70"/>
      <c r="W551" s="70"/>
      <c r="X551" s="70"/>
      <c r="Y551" s="70"/>
      <c r="Z551" s="70"/>
      <c r="AA551" s="70"/>
      <c r="AB551" s="70"/>
      <c r="AC551" s="70"/>
      <c r="AD551" s="70"/>
      <c r="AE551" s="70"/>
      <c r="AF551" s="70"/>
      <c r="AG551" s="70"/>
      <c r="AH551" s="70"/>
      <c r="AI551" s="70"/>
      <c r="AJ551" s="70"/>
      <c r="AK551" s="70"/>
      <c r="AL551" s="70"/>
      <c r="AM551" s="70"/>
      <c r="AN551" s="70"/>
      <c r="AO551" s="70"/>
      <c r="AP551" s="70"/>
      <c r="AQ551" s="70"/>
      <c r="AR551" s="70"/>
      <c r="AS551" s="70"/>
      <c r="AT551" s="70"/>
      <c r="AU551" s="70"/>
      <c r="AV551" s="70"/>
      <c r="AW551" s="70"/>
      <c r="AX551" s="70"/>
      <c r="AY551" s="70"/>
      <c r="AZ551" s="70"/>
      <c r="BA551" s="70"/>
      <c r="BB551" s="70"/>
      <c r="BC551" s="70"/>
      <c r="BD551" s="70"/>
      <c r="BE551" s="70"/>
      <c r="BF551" s="70"/>
      <c r="BG551" s="70"/>
      <c r="BH551" s="70"/>
      <c r="BI551" s="70"/>
      <c r="BJ551" s="70"/>
      <c r="BK551" s="70"/>
      <c r="BL551" s="70"/>
      <c r="BM551" s="70"/>
      <c r="BN551" s="70"/>
      <c r="BO551" s="70"/>
      <c r="BP551" s="70"/>
      <c r="BQ551" s="70"/>
      <c r="BR551" s="70"/>
      <c r="BS551" s="70"/>
      <c r="BT551" s="70"/>
      <c r="BU551" s="70"/>
      <c r="BV551" s="70"/>
      <c r="BW551" s="70"/>
      <c r="BX551" s="70"/>
      <c r="BY551" s="70"/>
      <c r="BZ551" s="70"/>
      <c r="CA551" s="70"/>
    </row>
    <row r="552" spans="1:79" s="67" customFormat="1" hidden="1">
      <c r="B552" s="85"/>
      <c r="C552" s="86"/>
      <c r="D552" s="250"/>
      <c r="E552" s="84"/>
      <c r="F552" s="70"/>
      <c r="G552" s="70"/>
      <c r="H552" s="70"/>
      <c r="I552" s="70"/>
      <c r="J552" s="70"/>
      <c r="K552" s="70"/>
      <c r="L552" s="70"/>
      <c r="M552" s="70"/>
      <c r="N552" s="70"/>
      <c r="O552" s="70"/>
      <c r="P552" s="70"/>
      <c r="Q552" s="70"/>
      <c r="R552" s="70"/>
      <c r="S552" s="70"/>
      <c r="T552" s="70"/>
      <c r="U552" s="70"/>
      <c r="V552" s="70"/>
      <c r="W552" s="70"/>
      <c r="X552" s="70"/>
      <c r="Y552" s="70"/>
      <c r="Z552" s="70"/>
      <c r="AA552" s="70"/>
      <c r="AB552" s="70"/>
      <c r="AC552" s="70"/>
      <c r="AD552" s="70"/>
      <c r="AE552" s="70"/>
      <c r="AF552" s="70"/>
      <c r="AG552" s="70"/>
      <c r="AH552" s="70"/>
      <c r="AI552" s="70"/>
      <c r="AJ552" s="70"/>
      <c r="AK552" s="70"/>
      <c r="AL552" s="70"/>
      <c r="AM552" s="70"/>
      <c r="AN552" s="70"/>
      <c r="AO552" s="70"/>
      <c r="AP552" s="70"/>
      <c r="AQ552" s="70"/>
      <c r="AR552" s="70"/>
      <c r="AS552" s="70"/>
      <c r="AT552" s="70"/>
      <c r="AU552" s="70"/>
      <c r="AV552" s="70"/>
      <c r="AW552" s="70"/>
      <c r="AX552" s="70"/>
      <c r="AY552" s="70"/>
      <c r="AZ552" s="70"/>
      <c r="BA552" s="70"/>
      <c r="BB552" s="70"/>
      <c r="BC552" s="70"/>
      <c r="BD552" s="70"/>
      <c r="BE552" s="70"/>
      <c r="BF552" s="70"/>
      <c r="BG552" s="70"/>
      <c r="BH552" s="70"/>
      <c r="BI552" s="70"/>
      <c r="BJ552" s="70"/>
      <c r="BK552" s="70"/>
      <c r="BL552" s="70"/>
      <c r="BM552" s="70"/>
      <c r="BN552" s="70"/>
      <c r="BO552" s="70"/>
      <c r="BP552" s="70"/>
      <c r="BQ552" s="70"/>
      <c r="BR552" s="70"/>
      <c r="BS552" s="70"/>
      <c r="BT552" s="70"/>
      <c r="BU552" s="70"/>
      <c r="BV552" s="70"/>
      <c r="BW552" s="70"/>
      <c r="BX552" s="70"/>
      <c r="BY552" s="70"/>
      <c r="BZ552" s="70"/>
      <c r="CA552" s="70"/>
    </row>
    <row r="553" spans="1:79" s="67" customFormat="1" hidden="1">
      <c r="B553" s="85"/>
      <c r="C553" s="86"/>
      <c r="D553" s="250"/>
      <c r="E553" s="84"/>
      <c r="F553" s="70"/>
      <c r="G553" s="70"/>
      <c r="H553" s="70"/>
      <c r="I553" s="70"/>
      <c r="J553" s="70"/>
      <c r="K553" s="70"/>
      <c r="L553" s="70"/>
      <c r="M553" s="70"/>
      <c r="N553" s="70"/>
      <c r="O553" s="70"/>
      <c r="P553" s="70"/>
      <c r="Q553" s="70"/>
      <c r="R553" s="70"/>
      <c r="S553" s="70"/>
      <c r="T553" s="70"/>
      <c r="U553" s="70"/>
      <c r="V553" s="70"/>
      <c r="W553" s="70"/>
      <c r="X553" s="70"/>
      <c r="Y553" s="70"/>
      <c r="Z553" s="70"/>
      <c r="AA553" s="70"/>
      <c r="AB553" s="70"/>
      <c r="AC553" s="70"/>
      <c r="AD553" s="70"/>
      <c r="AE553" s="70"/>
      <c r="AF553" s="70"/>
      <c r="AG553" s="70"/>
      <c r="AH553" s="70"/>
      <c r="AI553" s="70"/>
      <c r="AJ553" s="70"/>
      <c r="AK553" s="70"/>
      <c r="AL553" s="70"/>
      <c r="AM553" s="70"/>
      <c r="AN553" s="70"/>
      <c r="AO553" s="70"/>
      <c r="AP553" s="70"/>
      <c r="AQ553" s="70"/>
      <c r="AR553" s="70"/>
      <c r="AS553" s="70"/>
      <c r="AT553" s="70"/>
      <c r="AU553" s="70"/>
      <c r="AV553" s="70"/>
      <c r="AW553" s="70"/>
      <c r="AX553" s="70"/>
      <c r="AY553" s="70"/>
      <c r="AZ553" s="70"/>
      <c r="BA553" s="70"/>
      <c r="BB553" s="70"/>
      <c r="BC553" s="70"/>
      <c r="BD553" s="70"/>
      <c r="BE553" s="70"/>
      <c r="BF553" s="70"/>
      <c r="BG553" s="70"/>
      <c r="BH553" s="70"/>
      <c r="BI553" s="70"/>
      <c r="BJ553" s="70"/>
      <c r="BK553" s="70"/>
      <c r="BL553" s="70"/>
      <c r="BM553" s="70"/>
      <c r="BN553" s="70"/>
      <c r="BO553" s="70"/>
      <c r="BP553" s="70"/>
      <c r="BQ553" s="70"/>
      <c r="BR553" s="70"/>
      <c r="BS553" s="70"/>
      <c r="BT553" s="70"/>
      <c r="BU553" s="70"/>
      <c r="BV553" s="70"/>
      <c r="BW553" s="70"/>
      <c r="BX553" s="70"/>
      <c r="BY553" s="70"/>
      <c r="BZ553" s="70"/>
      <c r="CA553" s="70"/>
    </row>
    <row r="554" spans="1:79" s="67" customFormat="1" hidden="1">
      <c r="B554" s="85"/>
      <c r="C554" s="86"/>
      <c r="D554" s="250"/>
      <c r="E554" s="84"/>
      <c r="F554" s="70"/>
      <c r="G554" s="70"/>
      <c r="H554" s="70"/>
      <c r="I554" s="70"/>
      <c r="J554" s="70"/>
      <c r="K554" s="70"/>
      <c r="L554" s="70"/>
      <c r="M554" s="70"/>
      <c r="N554" s="70"/>
      <c r="O554" s="70"/>
      <c r="P554" s="70"/>
      <c r="Q554" s="70"/>
      <c r="R554" s="70"/>
      <c r="S554" s="70"/>
      <c r="T554" s="70"/>
      <c r="U554" s="70"/>
      <c r="V554" s="70"/>
      <c r="W554" s="70"/>
      <c r="X554" s="70"/>
      <c r="Y554" s="70"/>
      <c r="Z554" s="70"/>
      <c r="AA554" s="70"/>
      <c r="AB554" s="70"/>
      <c r="AC554" s="70"/>
      <c r="AD554" s="70"/>
      <c r="AE554" s="70"/>
      <c r="AF554" s="70"/>
      <c r="AG554" s="70"/>
      <c r="AH554" s="70"/>
      <c r="AI554" s="70"/>
      <c r="AJ554" s="70"/>
      <c r="AK554" s="70"/>
      <c r="AL554" s="70"/>
      <c r="AM554" s="70"/>
      <c r="AN554" s="70"/>
      <c r="AO554" s="70"/>
      <c r="AP554" s="70"/>
      <c r="AQ554" s="70"/>
      <c r="AR554" s="70"/>
      <c r="AS554" s="70"/>
      <c r="AT554" s="70"/>
      <c r="AU554" s="70"/>
      <c r="AV554" s="70"/>
      <c r="AW554" s="70"/>
      <c r="AX554" s="70"/>
      <c r="AY554" s="70"/>
      <c r="AZ554" s="70"/>
      <c r="BA554" s="70"/>
      <c r="BB554" s="70"/>
      <c r="BC554" s="70"/>
      <c r="BD554" s="70"/>
      <c r="BE554" s="70"/>
      <c r="BF554" s="70"/>
      <c r="BG554" s="70"/>
      <c r="BH554" s="70"/>
      <c r="BI554" s="70"/>
      <c r="BJ554" s="70"/>
      <c r="BK554" s="70"/>
      <c r="BL554" s="70"/>
      <c r="BM554" s="70"/>
      <c r="BN554" s="70"/>
      <c r="BO554" s="70"/>
      <c r="BP554" s="70"/>
      <c r="BQ554" s="70"/>
      <c r="BR554" s="70"/>
      <c r="BS554" s="70"/>
      <c r="BT554" s="70"/>
      <c r="BU554" s="70"/>
      <c r="BV554" s="70"/>
      <c r="BW554" s="70"/>
      <c r="BX554" s="70"/>
      <c r="BY554" s="70"/>
      <c r="BZ554" s="70"/>
      <c r="CA554" s="70"/>
    </row>
    <row r="555" spans="1:79" s="67" customFormat="1" hidden="1">
      <c r="B555" s="85"/>
      <c r="C555" s="86"/>
      <c r="D555" s="250"/>
      <c r="E555" s="84"/>
      <c r="F555" s="70"/>
      <c r="G555" s="70"/>
      <c r="H555" s="70"/>
      <c r="I555" s="70"/>
      <c r="J555" s="70"/>
      <c r="K555" s="70"/>
      <c r="L555" s="70"/>
      <c r="M555" s="70"/>
      <c r="N555" s="70"/>
      <c r="O555" s="70"/>
      <c r="P555" s="70"/>
      <c r="Q555" s="70"/>
      <c r="R555" s="70"/>
      <c r="S555" s="70"/>
      <c r="T555" s="70"/>
      <c r="U555" s="70"/>
      <c r="V555" s="70"/>
      <c r="W555" s="70"/>
      <c r="X555" s="70"/>
      <c r="Y555" s="70"/>
      <c r="Z555" s="70"/>
      <c r="AA555" s="70"/>
      <c r="AB555" s="70"/>
      <c r="AC555" s="70"/>
      <c r="AD555" s="70"/>
      <c r="AE555" s="70"/>
      <c r="AF555" s="70"/>
      <c r="AG555" s="70"/>
      <c r="AH555" s="70"/>
      <c r="AI555" s="70"/>
      <c r="AJ555" s="70"/>
      <c r="AK555" s="70"/>
      <c r="AL555" s="70"/>
      <c r="AM555" s="70"/>
      <c r="AN555" s="70"/>
      <c r="AO555" s="70"/>
      <c r="AP555" s="70"/>
      <c r="AQ555" s="70"/>
      <c r="AR555" s="70"/>
      <c r="AS555" s="70"/>
      <c r="AT555" s="70"/>
      <c r="AU555" s="70"/>
      <c r="AV555" s="70"/>
      <c r="AW555" s="70"/>
      <c r="AX555" s="70"/>
      <c r="AY555" s="70"/>
      <c r="AZ555" s="70"/>
      <c r="BA555" s="70"/>
      <c r="BB555" s="70"/>
      <c r="BC555" s="70"/>
      <c r="BD555" s="70"/>
      <c r="BE555" s="70"/>
      <c r="BF555" s="70"/>
      <c r="BG555" s="70"/>
      <c r="BH555" s="70"/>
      <c r="BI555" s="70"/>
      <c r="BJ555" s="70"/>
      <c r="BK555" s="70"/>
      <c r="BL555" s="70"/>
      <c r="BM555" s="70"/>
      <c r="BN555" s="70"/>
      <c r="BO555" s="70"/>
      <c r="BP555" s="70"/>
      <c r="BQ555" s="70"/>
      <c r="BR555" s="70"/>
      <c r="BS555" s="70"/>
      <c r="BT555" s="70"/>
      <c r="BU555" s="70"/>
      <c r="BV555" s="70"/>
      <c r="BW555" s="70"/>
      <c r="BX555" s="70"/>
      <c r="BY555" s="70"/>
      <c r="BZ555" s="70"/>
      <c r="CA555" s="70"/>
    </row>
    <row r="556" spans="1:79" s="67" customFormat="1" hidden="1">
      <c r="B556" s="85"/>
      <c r="C556" s="86"/>
      <c r="D556" s="250"/>
      <c r="E556" s="84"/>
      <c r="F556" s="70"/>
      <c r="G556" s="70"/>
      <c r="H556" s="70"/>
      <c r="I556" s="70"/>
      <c r="J556" s="70"/>
      <c r="K556" s="70"/>
      <c r="L556" s="70"/>
      <c r="M556" s="70"/>
      <c r="N556" s="70"/>
      <c r="O556" s="70"/>
      <c r="P556" s="70"/>
      <c r="Q556" s="70"/>
      <c r="R556" s="70"/>
      <c r="S556" s="70"/>
      <c r="T556" s="70"/>
      <c r="U556" s="70"/>
      <c r="V556" s="70"/>
      <c r="W556" s="70"/>
      <c r="X556" s="70"/>
      <c r="Y556" s="70"/>
      <c r="Z556" s="70"/>
      <c r="AA556" s="70"/>
      <c r="AB556" s="70"/>
      <c r="AC556" s="70"/>
      <c r="AD556" s="70"/>
      <c r="AE556" s="70"/>
      <c r="AF556" s="70"/>
      <c r="AG556" s="70"/>
      <c r="AH556" s="70"/>
      <c r="AI556" s="70"/>
      <c r="AJ556" s="70"/>
      <c r="AK556" s="70"/>
      <c r="AL556" s="70"/>
      <c r="AM556" s="70"/>
      <c r="AN556" s="70"/>
      <c r="AO556" s="70"/>
      <c r="AP556" s="70"/>
      <c r="AQ556" s="70"/>
      <c r="AR556" s="70"/>
      <c r="AS556" s="70"/>
      <c r="AT556" s="70"/>
      <c r="AU556" s="70"/>
      <c r="AV556" s="70"/>
      <c r="AW556" s="70"/>
      <c r="AX556" s="70"/>
      <c r="AY556" s="70"/>
      <c r="AZ556" s="70"/>
      <c r="BA556" s="70"/>
      <c r="BB556" s="70"/>
      <c r="BC556" s="70"/>
      <c r="BD556" s="70"/>
      <c r="BE556" s="70"/>
      <c r="BF556" s="70"/>
      <c r="BG556" s="70"/>
      <c r="BH556" s="70"/>
      <c r="BI556" s="70"/>
      <c r="BJ556" s="70"/>
      <c r="BK556" s="70"/>
      <c r="BL556" s="70"/>
      <c r="BM556" s="70"/>
      <c r="BN556" s="70"/>
      <c r="BO556" s="70"/>
      <c r="BP556" s="70"/>
      <c r="BQ556" s="70"/>
      <c r="BR556" s="70"/>
      <c r="BS556" s="70"/>
      <c r="BT556" s="70"/>
      <c r="BU556" s="70"/>
      <c r="BV556" s="70"/>
      <c r="BW556" s="70"/>
      <c r="BX556" s="70"/>
      <c r="BY556" s="70"/>
      <c r="BZ556" s="70"/>
      <c r="CA556" s="70"/>
    </row>
    <row r="557" spans="1:79" s="67" customFormat="1" hidden="1">
      <c r="B557" s="85"/>
      <c r="C557" s="86"/>
      <c r="D557" s="250"/>
      <c r="E557" s="84"/>
      <c r="F557" s="70"/>
      <c r="G557" s="70"/>
      <c r="H557" s="70"/>
      <c r="I557" s="70"/>
      <c r="J557" s="70"/>
      <c r="K557" s="70"/>
      <c r="L557" s="70"/>
      <c r="M557" s="70"/>
      <c r="N557" s="70"/>
      <c r="O557" s="70"/>
      <c r="P557" s="70"/>
      <c r="Q557" s="70"/>
      <c r="R557" s="70"/>
      <c r="S557" s="70"/>
      <c r="T557" s="70"/>
      <c r="U557" s="70"/>
      <c r="V557" s="70"/>
      <c r="W557" s="70"/>
      <c r="X557" s="70"/>
      <c r="Y557" s="70"/>
      <c r="Z557" s="70"/>
      <c r="AA557" s="70"/>
      <c r="AB557" s="70"/>
      <c r="AC557" s="70"/>
      <c r="AD557" s="70"/>
      <c r="AE557" s="70"/>
      <c r="AF557" s="70"/>
      <c r="AG557" s="70"/>
      <c r="AH557" s="70"/>
      <c r="AI557" s="70"/>
      <c r="AJ557" s="70"/>
      <c r="AK557" s="70"/>
      <c r="AL557" s="70"/>
      <c r="AM557" s="70"/>
      <c r="AN557" s="70"/>
      <c r="AO557" s="70"/>
      <c r="AP557" s="70"/>
      <c r="AQ557" s="70"/>
      <c r="AR557" s="70"/>
      <c r="AS557" s="70"/>
      <c r="AT557" s="70"/>
      <c r="AU557" s="70"/>
      <c r="AV557" s="70"/>
      <c r="AW557" s="70"/>
      <c r="AX557" s="70"/>
      <c r="AY557" s="70"/>
      <c r="AZ557" s="70"/>
      <c r="BA557" s="70"/>
      <c r="BB557" s="70"/>
      <c r="BC557" s="70"/>
      <c r="BD557" s="70"/>
      <c r="BE557" s="70"/>
      <c r="BF557" s="70"/>
      <c r="BG557" s="70"/>
      <c r="BH557" s="70"/>
      <c r="BI557" s="70"/>
      <c r="BJ557" s="70"/>
      <c r="BK557" s="70"/>
      <c r="BL557" s="70"/>
      <c r="BM557" s="70"/>
      <c r="BN557" s="70"/>
      <c r="BO557" s="70"/>
      <c r="BP557" s="70"/>
      <c r="BQ557" s="70"/>
      <c r="BR557" s="70"/>
      <c r="BS557" s="70"/>
      <c r="BT557" s="70"/>
      <c r="BU557" s="70"/>
      <c r="BV557" s="70"/>
      <c r="BW557" s="70"/>
      <c r="BX557" s="70"/>
      <c r="BY557" s="70"/>
      <c r="BZ557" s="70"/>
      <c r="CA557" s="70"/>
    </row>
    <row r="558" spans="1:79" s="67" customFormat="1" hidden="1">
      <c r="B558" s="85"/>
      <c r="C558" s="86"/>
      <c r="D558" s="250"/>
      <c r="E558" s="84"/>
      <c r="F558" s="70"/>
      <c r="G558" s="70"/>
      <c r="H558" s="70"/>
      <c r="I558" s="70"/>
      <c r="J558" s="70"/>
      <c r="K558" s="70"/>
      <c r="L558" s="70"/>
      <c r="M558" s="70"/>
      <c r="N558" s="70"/>
      <c r="O558" s="70"/>
      <c r="P558" s="70"/>
      <c r="Q558" s="70"/>
      <c r="R558" s="70"/>
      <c r="S558" s="70"/>
      <c r="T558" s="70"/>
      <c r="U558" s="70"/>
      <c r="V558" s="70"/>
      <c r="W558" s="70"/>
      <c r="X558" s="70"/>
      <c r="Y558" s="70"/>
      <c r="Z558" s="70"/>
      <c r="AA558" s="70"/>
      <c r="AB558" s="70"/>
      <c r="AC558" s="70"/>
      <c r="AD558" s="70"/>
      <c r="AE558" s="70"/>
      <c r="AF558" s="70"/>
      <c r="AG558" s="70"/>
      <c r="AH558" s="70"/>
      <c r="AI558" s="70"/>
      <c r="AJ558" s="70"/>
      <c r="AK558" s="70"/>
      <c r="AL558" s="70"/>
      <c r="AM558" s="70"/>
      <c r="AN558" s="70"/>
      <c r="AO558" s="70"/>
      <c r="AP558" s="70"/>
      <c r="AQ558" s="70"/>
      <c r="AR558" s="70"/>
      <c r="AS558" s="70"/>
      <c r="AT558" s="70"/>
      <c r="AU558" s="70"/>
      <c r="AV558" s="70"/>
      <c r="AW558" s="70"/>
      <c r="AX558" s="70"/>
      <c r="AY558" s="70"/>
      <c r="AZ558" s="70"/>
      <c r="BA558" s="70"/>
      <c r="BB558" s="70"/>
      <c r="BC558" s="70"/>
      <c r="BD558" s="70"/>
      <c r="BE558" s="70"/>
      <c r="BF558" s="70"/>
      <c r="BG558" s="70"/>
      <c r="BH558" s="70"/>
      <c r="BI558" s="70"/>
      <c r="BJ558" s="70"/>
      <c r="BK558" s="70"/>
      <c r="BL558" s="70"/>
      <c r="BM558" s="70"/>
      <c r="BN558" s="70"/>
      <c r="BO558" s="70"/>
      <c r="BP558" s="70"/>
      <c r="BQ558" s="70"/>
      <c r="BR558" s="70"/>
      <c r="BS558" s="70"/>
      <c r="BT558" s="70"/>
      <c r="BU558" s="70"/>
      <c r="BV558" s="70"/>
      <c r="BW558" s="70"/>
      <c r="BX558" s="70"/>
      <c r="BY558" s="70"/>
      <c r="BZ558" s="70"/>
      <c r="CA558" s="70"/>
    </row>
    <row r="559" spans="1:79" s="67" customFormat="1" hidden="1">
      <c r="B559" s="85"/>
      <c r="C559" s="86"/>
      <c r="D559" s="250"/>
      <c r="E559" s="84"/>
      <c r="F559" s="70"/>
      <c r="G559" s="70"/>
      <c r="H559" s="70"/>
      <c r="I559" s="70"/>
      <c r="J559" s="70"/>
      <c r="K559" s="70"/>
      <c r="L559" s="70"/>
      <c r="M559" s="70"/>
      <c r="N559" s="70"/>
      <c r="O559" s="70"/>
      <c r="P559" s="70"/>
      <c r="Q559" s="70"/>
      <c r="R559" s="70"/>
      <c r="S559" s="70"/>
      <c r="T559" s="70"/>
      <c r="U559" s="70"/>
      <c r="V559" s="70"/>
      <c r="W559" s="70"/>
      <c r="X559" s="70"/>
      <c r="Y559" s="70"/>
      <c r="Z559" s="70"/>
      <c r="AA559" s="70"/>
      <c r="AB559" s="70"/>
      <c r="AC559" s="70"/>
      <c r="AD559" s="70"/>
      <c r="AE559" s="70"/>
      <c r="AF559" s="70"/>
      <c r="AG559" s="70"/>
      <c r="AH559" s="70"/>
      <c r="AI559" s="70"/>
      <c r="AJ559" s="70"/>
      <c r="AK559" s="70"/>
      <c r="AL559" s="70"/>
      <c r="AM559" s="70"/>
      <c r="AN559" s="70"/>
      <c r="AO559" s="70"/>
      <c r="AP559" s="70"/>
      <c r="AQ559" s="70"/>
      <c r="AR559" s="70"/>
      <c r="AS559" s="70"/>
      <c r="AT559" s="70"/>
      <c r="AU559" s="70"/>
      <c r="AV559" s="70"/>
      <c r="AW559" s="70"/>
      <c r="AX559" s="70"/>
      <c r="AY559" s="70"/>
      <c r="AZ559" s="70"/>
      <c r="BA559" s="70"/>
      <c r="BB559" s="70"/>
      <c r="BC559" s="70"/>
      <c r="BD559" s="70"/>
      <c r="BE559" s="70"/>
      <c r="BF559" s="70"/>
      <c r="BG559" s="70"/>
      <c r="BH559" s="70"/>
      <c r="BI559" s="70"/>
      <c r="BJ559" s="70"/>
      <c r="BK559" s="70"/>
      <c r="BL559" s="70"/>
      <c r="BM559" s="70"/>
      <c r="BN559" s="70"/>
      <c r="BO559" s="70"/>
      <c r="BP559" s="70"/>
      <c r="BQ559" s="70"/>
      <c r="BR559" s="70"/>
      <c r="BS559" s="70"/>
      <c r="BT559" s="70"/>
      <c r="BU559" s="70"/>
      <c r="BV559" s="70"/>
      <c r="BW559" s="70"/>
      <c r="BX559" s="70"/>
      <c r="BY559" s="70"/>
      <c r="BZ559" s="70"/>
      <c r="CA559" s="70"/>
    </row>
    <row r="560" spans="1:79" s="67" customFormat="1" hidden="1">
      <c r="B560" s="85"/>
      <c r="C560" s="86"/>
      <c r="D560" s="250"/>
      <c r="E560" s="84"/>
      <c r="F560" s="70"/>
      <c r="G560" s="70"/>
      <c r="H560" s="70"/>
      <c r="I560" s="70"/>
      <c r="J560" s="70"/>
      <c r="K560" s="70"/>
      <c r="L560" s="70"/>
      <c r="M560" s="70"/>
      <c r="N560" s="70"/>
      <c r="O560" s="70"/>
      <c r="P560" s="70"/>
      <c r="Q560" s="70"/>
      <c r="R560" s="70"/>
      <c r="S560" s="70"/>
      <c r="T560" s="70"/>
      <c r="U560" s="70"/>
      <c r="V560" s="70"/>
      <c r="W560" s="70"/>
      <c r="X560" s="70"/>
      <c r="Y560" s="70"/>
      <c r="Z560" s="70"/>
      <c r="AA560" s="70"/>
      <c r="AB560" s="70"/>
      <c r="AC560" s="70"/>
      <c r="AD560" s="70"/>
      <c r="AE560" s="70"/>
      <c r="AF560" s="70"/>
      <c r="AG560" s="70"/>
      <c r="AH560" s="70"/>
      <c r="AI560" s="70"/>
      <c r="AJ560" s="70"/>
      <c r="AK560" s="70"/>
      <c r="AL560" s="70"/>
      <c r="AM560" s="70"/>
      <c r="AN560" s="70"/>
      <c r="AO560" s="70"/>
      <c r="AP560" s="70"/>
      <c r="AQ560" s="70"/>
      <c r="AR560" s="70"/>
      <c r="AS560" s="70"/>
      <c r="AT560" s="70"/>
      <c r="AU560" s="70"/>
      <c r="AV560" s="70"/>
      <c r="AW560" s="70"/>
      <c r="AX560" s="70"/>
      <c r="AY560" s="70"/>
      <c r="AZ560" s="70"/>
      <c r="BA560" s="70"/>
      <c r="BB560" s="70"/>
      <c r="BC560" s="70"/>
      <c r="BD560" s="70"/>
      <c r="BE560" s="70"/>
      <c r="BF560" s="70"/>
      <c r="BG560" s="70"/>
      <c r="BH560" s="70"/>
      <c r="BI560" s="70"/>
      <c r="BJ560" s="70"/>
      <c r="BK560" s="70"/>
      <c r="BL560" s="70"/>
      <c r="BM560" s="70"/>
      <c r="BN560" s="70"/>
      <c r="BO560" s="70"/>
      <c r="BP560" s="70"/>
      <c r="BQ560" s="70"/>
      <c r="BR560" s="70"/>
      <c r="BS560" s="70"/>
      <c r="BT560" s="70"/>
      <c r="BU560" s="70"/>
      <c r="BV560" s="70"/>
      <c r="BW560" s="70"/>
      <c r="BX560" s="70"/>
      <c r="BY560" s="70"/>
      <c r="BZ560" s="70"/>
      <c r="CA560" s="70"/>
    </row>
    <row r="561" spans="2:79" s="67" customFormat="1" hidden="1">
      <c r="B561" s="85"/>
      <c r="C561" s="86"/>
      <c r="D561" s="250"/>
      <c r="E561" s="84"/>
      <c r="F561" s="70"/>
      <c r="G561" s="70"/>
      <c r="H561" s="70"/>
      <c r="I561" s="70"/>
      <c r="J561" s="70"/>
      <c r="K561" s="70"/>
      <c r="L561" s="70"/>
      <c r="M561" s="70"/>
      <c r="N561" s="70"/>
      <c r="O561" s="70"/>
      <c r="P561" s="70"/>
      <c r="Q561" s="70"/>
      <c r="R561" s="70"/>
      <c r="S561" s="70"/>
      <c r="T561" s="70"/>
      <c r="U561" s="70"/>
      <c r="V561" s="70"/>
      <c r="W561" s="70"/>
      <c r="X561" s="70"/>
      <c r="Y561" s="70"/>
      <c r="Z561" s="70"/>
      <c r="AA561" s="70"/>
      <c r="AB561" s="70"/>
      <c r="AC561" s="70"/>
      <c r="AD561" s="70"/>
      <c r="AE561" s="70"/>
      <c r="AF561" s="70"/>
      <c r="AG561" s="70"/>
      <c r="AH561" s="70"/>
      <c r="AI561" s="70"/>
      <c r="AJ561" s="70"/>
      <c r="AK561" s="70"/>
      <c r="AL561" s="70"/>
      <c r="AM561" s="70"/>
      <c r="AN561" s="70"/>
      <c r="AO561" s="70"/>
      <c r="AP561" s="70"/>
      <c r="AQ561" s="70"/>
      <c r="AR561" s="70"/>
      <c r="AS561" s="70"/>
      <c r="AT561" s="70"/>
      <c r="AU561" s="70"/>
      <c r="AV561" s="70"/>
      <c r="AW561" s="70"/>
      <c r="AX561" s="70"/>
      <c r="AY561" s="70"/>
      <c r="AZ561" s="70"/>
      <c r="BA561" s="70"/>
      <c r="BB561" s="70"/>
      <c r="BC561" s="70"/>
      <c r="BD561" s="70"/>
      <c r="BE561" s="70"/>
      <c r="BF561" s="70"/>
      <c r="BG561" s="70"/>
      <c r="BH561" s="70"/>
      <c r="BI561" s="70"/>
      <c r="BJ561" s="70"/>
      <c r="BK561" s="70"/>
      <c r="BL561" s="70"/>
      <c r="BM561" s="70"/>
      <c r="BN561" s="70"/>
      <c r="BO561" s="70"/>
      <c r="BP561" s="70"/>
      <c r="BQ561" s="70"/>
      <c r="BR561" s="70"/>
      <c r="BS561" s="70"/>
      <c r="BT561" s="70"/>
      <c r="BU561" s="70"/>
      <c r="BV561" s="70"/>
      <c r="BW561" s="70"/>
      <c r="BX561" s="70"/>
      <c r="BY561" s="70"/>
      <c r="BZ561" s="70"/>
      <c r="CA561" s="70"/>
    </row>
    <row r="562" spans="2:79" s="67" customFormat="1" hidden="1">
      <c r="B562" s="85"/>
      <c r="C562" s="86"/>
      <c r="D562" s="250"/>
      <c r="E562" s="84"/>
      <c r="F562" s="70"/>
      <c r="G562" s="70"/>
      <c r="H562" s="70"/>
      <c r="I562" s="70"/>
      <c r="J562" s="70"/>
      <c r="K562" s="70"/>
      <c r="L562" s="70"/>
      <c r="M562" s="70"/>
      <c r="N562" s="70"/>
      <c r="O562" s="70"/>
      <c r="P562" s="70"/>
      <c r="Q562" s="70"/>
      <c r="R562" s="70"/>
      <c r="S562" s="70"/>
      <c r="T562" s="70"/>
      <c r="U562" s="70"/>
      <c r="V562" s="70"/>
      <c r="W562" s="70"/>
      <c r="X562" s="70"/>
      <c r="Y562" s="70"/>
      <c r="Z562" s="70"/>
      <c r="AA562" s="70"/>
      <c r="AB562" s="70"/>
      <c r="AC562" s="70"/>
      <c r="AD562" s="70"/>
      <c r="AE562" s="70"/>
      <c r="AF562" s="70"/>
      <c r="AG562" s="70"/>
      <c r="AH562" s="70"/>
      <c r="AI562" s="70"/>
      <c r="AJ562" s="70"/>
      <c r="AK562" s="70"/>
      <c r="AL562" s="70"/>
      <c r="AM562" s="70"/>
      <c r="AN562" s="70"/>
      <c r="AO562" s="70"/>
      <c r="AP562" s="70"/>
      <c r="AQ562" s="70"/>
      <c r="AR562" s="70"/>
      <c r="AS562" s="70"/>
      <c r="AT562" s="70"/>
      <c r="AU562" s="70"/>
      <c r="AV562" s="70"/>
      <c r="AW562" s="70"/>
      <c r="AX562" s="70"/>
      <c r="AY562" s="70"/>
      <c r="AZ562" s="70"/>
      <c r="BA562" s="70"/>
      <c r="BB562" s="70"/>
      <c r="BC562" s="70"/>
      <c r="BD562" s="70"/>
      <c r="BE562" s="70"/>
      <c r="BF562" s="70"/>
      <c r="BG562" s="70"/>
      <c r="BH562" s="70"/>
      <c r="BI562" s="70"/>
      <c r="BJ562" s="70"/>
      <c r="BK562" s="70"/>
      <c r="BL562" s="70"/>
      <c r="BM562" s="70"/>
      <c r="BN562" s="70"/>
      <c r="BO562" s="70"/>
      <c r="BP562" s="70"/>
      <c r="BQ562" s="70"/>
      <c r="BR562" s="70"/>
      <c r="BS562" s="70"/>
      <c r="BT562" s="70"/>
      <c r="BU562" s="70"/>
      <c r="BV562" s="70"/>
      <c r="BW562" s="70"/>
      <c r="BX562" s="70"/>
      <c r="BY562" s="70"/>
      <c r="BZ562" s="70"/>
      <c r="CA562" s="70"/>
    </row>
    <row r="563" spans="2:79" s="67" customFormat="1" hidden="1">
      <c r="B563" s="85"/>
      <c r="C563" s="86"/>
      <c r="D563" s="250"/>
      <c r="E563" s="84"/>
      <c r="F563" s="70"/>
      <c r="G563" s="70"/>
      <c r="H563" s="70"/>
      <c r="I563" s="70"/>
      <c r="J563" s="70"/>
      <c r="K563" s="70"/>
      <c r="L563" s="70"/>
      <c r="M563" s="70"/>
      <c r="N563" s="70"/>
      <c r="O563" s="70"/>
      <c r="P563" s="70"/>
      <c r="Q563" s="70"/>
      <c r="R563" s="70"/>
      <c r="S563" s="70"/>
      <c r="T563" s="70"/>
      <c r="U563" s="70"/>
      <c r="V563" s="70"/>
      <c r="W563" s="70"/>
      <c r="X563" s="70"/>
      <c r="Y563" s="70"/>
      <c r="Z563" s="70"/>
      <c r="AA563" s="70"/>
      <c r="AB563" s="70"/>
      <c r="AC563" s="70"/>
      <c r="AD563" s="70"/>
      <c r="AE563" s="70"/>
      <c r="AF563" s="70"/>
      <c r="AG563" s="70"/>
      <c r="AH563" s="70"/>
      <c r="AI563" s="70"/>
      <c r="AJ563" s="70"/>
      <c r="AK563" s="70"/>
      <c r="AL563" s="70"/>
      <c r="AM563" s="70"/>
      <c r="AN563" s="70"/>
      <c r="AO563" s="70"/>
      <c r="AP563" s="70"/>
      <c r="AQ563" s="70"/>
      <c r="AR563" s="70"/>
      <c r="AS563" s="70"/>
      <c r="AT563" s="70"/>
      <c r="AU563" s="70"/>
      <c r="AV563" s="70"/>
      <c r="AW563" s="70"/>
      <c r="AX563" s="70"/>
      <c r="AY563" s="70"/>
      <c r="AZ563" s="70"/>
      <c r="BA563" s="70"/>
      <c r="BB563" s="70"/>
      <c r="BC563" s="70"/>
      <c r="BD563" s="70"/>
      <c r="BE563" s="70"/>
      <c r="BF563" s="70"/>
      <c r="BG563" s="70"/>
      <c r="BH563" s="70"/>
      <c r="BI563" s="70"/>
      <c r="BJ563" s="70"/>
      <c r="BK563" s="70"/>
      <c r="BL563" s="70"/>
      <c r="BM563" s="70"/>
      <c r="BN563" s="70"/>
      <c r="BO563" s="70"/>
      <c r="BP563" s="70"/>
      <c r="BQ563" s="70"/>
      <c r="BR563" s="70"/>
      <c r="BS563" s="70"/>
      <c r="BT563" s="70"/>
      <c r="BU563" s="70"/>
      <c r="BV563" s="70"/>
      <c r="BW563" s="70"/>
      <c r="BX563" s="70"/>
      <c r="BY563" s="70"/>
      <c r="BZ563" s="70"/>
      <c r="CA563" s="70"/>
    </row>
    <row r="564" spans="2:79" s="67" customFormat="1" hidden="1">
      <c r="B564" s="85"/>
      <c r="C564" s="86"/>
      <c r="D564" s="250"/>
      <c r="E564" s="84"/>
      <c r="F564" s="70"/>
      <c r="G564" s="70"/>
      <c r="H564" s="70"/>
      <c r="I564" s="70"/>
      <c r="J564" s="70"/>
      <c r="K564" s="70"/>
      <c r="L564" s="70"/>
      <c r="M564" s="70"/>
      <c r="N564" s="70"/>
      <c r="O564" s="70"/>
      <c r="P564" s="70"/>
      <c r="Q564" s="70"/>
      <c r="R564" s="70"/>
      <c r="S564" s="70"/>
      <c r="T564" s="70"/>
      <c r="U564" s="70"/>
      <c r="V564" s="70"/>
      <c r="W564" s="70"/>
      <c r="X564" s="70"/>
      <c r="Y564" s="70"/>
      <c r="Z564" s="70"/>
      <c r="AA564" s="70"/>
      <c r="AB564" s="70"/>
      <c r="AC564" s="70"/>
      <c r="AD564" s="70"/>
      <c r="AE564" s="70"/>
      <c r="AF564" s="70"/>
      <c r="AG564" s="70"/>
      <c r="AH564" s="70"/>
      <c r="AI564" s="70"/>
      <c r="AJ564" s="70"/>
      <c r="AK564" s="70"/>
      <c r="AL564" s="70"/>
      <c r="AM564" s="70"/>
      <c r="AN564" s="70"/>
      <c r="AO564" s="70"/>
      <c r="AP564" s="70"/>
      <c r="AQ564" s="70"/>
      <c r="AR564" s="70"/>
      <c r="AS564" s="70"/>
      <c r="AT564" s="70"/>
      <c r="AU564" s="70"/>
      <c r="AV564" s="70"/>
      <c r="AW564" s="70"/>
      <c r="AX564" s="70"/>
      <c r="AY564" s="70"/>
      <c r="AZ564" s="70"/>
      <c r="BA564" s="70"/>
      <c r="BB564" s="70"/>
      <c r="BC564" s="70"/>
      <c r="BD564" s="70"/>
      <c r="BE564" s="70"/>
      <c r="BF564" s="70"/>
      <c r="BG564" s="70"/>
      <c r="BH564" s="70"/>
      <c r="BI564" s="70"/>
      <c r="BJ564" s="70"/>
      <c r="BK564" s="70"/>
      <c r="BL564" s="70"/>
      <c r="BM564" s="70"/>
      <c r="BN564" s="70"/>
      <c r="BO564" s="70"/>
      <c r="BP564" s="70"/>
      <c r="BQ564" s="70"/>
      <c r="BR564" s="70"/>
      <c r="BS564" s="70"/>
      <c r="BT564" s="70"/>
      <c r="BU564" s="70"/>
      <c r="BV564" s="70"/>
      <c r="BW564" s="70"/>
      <c r="BX564" s="70"/>
      <c r="BY564" s="70"/>
      <c r="BZ564" s="70"/>
      <c r="CA564" s="70"/>
    </row>
    <row r="565" spans="2:79" s="67" customFormat="1" hidden="1">
      <c r="B565" s="85"/>
      <c r="C565" s="86"/>
      <c r="D565" s="250"/>
      <c r="E565" s="84"/>
      <c r="F565" s="70"/>
      <c r="G565" s="70"/>
      <c r="H565" s="70"/>
      <c r="I565" s="70"/>
      <c r="J565" s="70"/>
      <c r="K565" s="70"/>
      <c r="L565" s="70"/>
      <c r="M565" s="70"/>
      <c r="N565" s="70"/>
      <c r="O565" s="70"/>
      <c r="P565" s="70"/>
      <c r="Q565" s="70"/>
      <c r="R565" s="70"/>
      <c r="S565" s="70"/>
      <c r="T565" s="70"/>
      <c r="U565" s="70"/>
      <c r="V565" s="70"/>
      <c r="W565" s="70"/>
      <c r="X565" s="70"/>
      <c r="Y565" s="70"/>
      <c r="Z565" s="70"/>
      <c r="AA565" s="70"/>
      <c r="AB565" s="70"/>
      <c r="AC565" s="70"/>
      <c r="AD565" s="70"/>
      <c r="AE565" s="70"/>
      <c r="AF565" s="70"/>
      <c r="AG565" s="70"/>
      <c r="AH565" s="70"/>
      <c r="AI565" s="70"/>
      <c r="AJ565" s="70"/>
      <c r="AK565" s="70"/>
      <c r="AL565" s="70"/>
      <c r="AM565" s="70"/>
      <c r="AN565" s="70"/>
      <c r="AO565" s="70"/>
      <c r="AP565" s="70"/>
      <c r="AQ565" s="70"/>
      <c r="AR565" s="70"/>
      <c r="AS565" s="70"/>
      <c r="AT565" s="70"/>
      <c r="AU565" s="70"/>
      <c r="AV565" s="70"/>
      <c r="AW565" s="70"/>
      <c r="AX565" s="70"/>
      <c r="AY565" s="70"/>
      <c r="AZ565" s="70"/>
      <c r="BA565" s="70"/>
      <c r="BB565" s="70"/>
      <c r="BC565" s="70"/>
      <c r="BD565" s="70"/>
      <c r="BE565" s="70"/>
      <c r="BF565" s="70"/>
      <c r="BG565" s="70"/>
      <c r="BH565" s="70"/>
      <c r="BI565" s="70"/>
      <c r="BJ565" s="70"/>
      <c r="BK565" s="70"/>
      <c r="BL565" s="70"/>
      <c r="BM565" s="70"/>
      <c r="BN565" s="70"/>
      <c r="BO565" s="70"/>
      <c r="BP565" s="70"/>
      <c r="BQ565" s="70"/>
      <c r="BR565" s="70"/>
      <c r="BS565" s="70"/>
      <c r="BT565" s="70"/>
      <c r="BU565" s="70"/>
      <c r="BV565" s="70"/>
      <c r="BW565" s="70"/>
      <c r="BX565" s="70"/>
      <c r="BY565" s="70"/>
      <c r="BZ565" s="70"/>
      <c r="CA565" s="70"/>
    </row>
    <row r="566" spans="2:79" s="67" customFormat="1" hidden="1">
      <c r="B566" s="85"/>
      <c r="C566" s="86"/>
      <c r="D566" s="250"/>
      <c r="E566" s="84"/>
      <c r="F566" s="70"/>
      <c r="G566" s="70"/>
      <c r="H566" s="70"/>
      <c r="I566" s="70"/>
      <c r="J566" s="70"/>
      <c r="K566" s="70"/>
      <c r="L566" s="70"/>
      <c r="M566" s="70"/>
      <c r="N566" s="70"/>
      <c r="O566" s="70"/>
      <c r="P566" s="70"/>
      <c r="Q566" s="70"/>
      <c r="R566" s="70"/>
      <c r="S566" s="70"/>
      <c r="T566" s="70"/>
      <c r="U566" s="70"/>
      <c r="V566" s="70"/>
      <c r="W566" s="70"/>
      <c r="X566" s="70"/>
      <c r="Y566" s="70"/>
      <c r="Z566" s="70"/>
      <c r="AA566" s="70"/>
      <c r="AB566" s="70"/>
      <c r="AC566" s="70"/>
      <c r="AD566" s="70"/>
      <c r="AE566" s="70"/>
      <c r="AF566" s="70"/>
      <c r="AG566" s="70"/>
      <c r="AH566" s="70"/>
      <c r="AI566" s="70"/>
      <c r="AJ566" s="70"/>
      <c r="AK566" s="70"/>
      <c r="AL566" s="70"/>
      <c r="AM566" s="70"/>
      <c r="AN566" s="70"/>
      <c r="AO566" s="70"/>
      <c r="AP566" s="70"/>
      <c r="AQ566" s="70"/>
      <c r="AR566" s="70"/>
      <c r="AS566" s="70"/>
      <c r="AT566" s="70"/>
      <c r="AU566" s="70"/>
      <c r="AV566" s="70"/>
      <c r="AW566" s="70"/>
      <c r="AX566" s="70"/>
      <c r="AY566" s="70"/>
      <c r="AZ566" s="70"/>
      <c r="BA566" s="70"/>
      <c r="BB566" s="70"/>
      <c r="BC566" s="70"/>
      <c r="BD566" s="70"/>
      <c r="BE566" s="70"/>
      <c r="BF566" s="70"/>
      <c r="BG566" s="70"/>
      <c r="BH566" s="70"/>
      <c r="BI566" s="70"/>
      <c r="BJ566" s="70"/>
      <c r="BK566" s="70"/>
      <c r="BL566" s="70"/>
      <c r="BM566" s="70"/>
      <c r="BN566" s="70"/>
      <c r="BO566" s="70"/>
      <c r="BP566" s="70"/>
      <c r="BQ566" s="70"/>
      <c r="BR566" s="70"/>
      <c r="BS566" s="70"/>
      <c r="BT566" s="70"/>
      <c r="BU566" s="70"/>
      <c r="BV566" s="70"/>
      <c r="BW566" s="70"/>
      <c r="BX566" s="70"/>
      <c r="BY566" s="70"/>
      <c r="BZ566" s="70"/>
      <c r="CA566" s="70"/>
    </row>
    <row r="567" spans="2:79" s="67" customFormat="1" hidden="1">
      <c r="B567" s="85"/>
      <c r="C567" s="86"/>
      <c r="D567" s="250"/>
      <c r="E567" s="84"/>
      <c r="F567" s="70"/>
      <c r="G567" s="70"/>
      <c r="H567" s="70"/>
      <c r="I567" s="70"/>
      <c r="J567" s="70"/>
      <c r="K567" s="70"/>
      <c r="L567" s="70"/>
      <c r="M567" s="70"/>
      <c r="N567" s="70"/>
      <c r="O567" s="70"/>
      <c r="P567" s="70"/>
      <c r="Q567" s="70"/>
      <c r="R567" s="70"/>
      <c r="S567" s="70"/>
      <c r="T567" s="70"/>
      <c r="U567" s="70"/>
      <c r="V567" s="70"/>
      <c r="W567" s="70"/>
      <c r="X567" s="70"/>
      <c r="Y567" s="70"/>
      <c r="Z567" s="70"/>
      <c r="AA567" s="70"/>
      <c r="AB567" s="70"/>
      <c r="AC567" s="70"/>
      <c r="AD567" s="70"/>
      <c r="AE567" s="70"/>
      <c r="AF567" s="70"/>
      <c r="AG567" s="70"/>
      <c r="AH567" s="70"/>
      <c r="AI567" s="70"/>
      <c r="AJ567" s="70"/>
      <c r="AK567" s="70"/>
      <c r="AL567" s="70"/>
      <c r="AM567" s="70"/>
      <c r="AN567" s="70"/>
      <c r="AO567" s="70"/>
      <c r="AP567" s="70"/>
      <c r="AQ567" s="70"/>
      <c r="AR567" s="70"/>
      <c r="AS567" s="70"/>
      <c r="AT567" s="70"/>
      <c r="AU567" s="70"/>
      <c r="AV567" s="70"/>
      <c r="AW567" s="70"/>
      <c r="AX567" s="70"/>
      <c r="AY567" s="70"/>
      <c r="AZ567" s="70"/>
      <c r="BA567" s="70"/>
      <c r="BB567" s="70"/>
      <c r="BC567" s="70"/>
      <c r="BD567" s="70"/>
      <c r="BE567" s="70"/>
      <c r="BF567" s="70"/>
      <c r="BG567" s="70"/>
      <c r="BH567" s="70"/>
      <c r="BI567" s="70"/>
      <c r="BJ567" s="70"/>
      <c r="BK567" s="70"/>
      <c r="BL567" s="70"/>
      <c r="BM567" s="70"/>
      <c r="BN567" s="70"/>
      <c r="BO567" s="70"/>
      <c r="BP567" s="70"/>
      <c r="BQ567" s="70"/>
      <c r="BR567" s="70"/>
      <c r="BS567" s="70"/>
      <c r="BT567" s="70"/>
      <c r="BU567" s="70"/>
      <c r="BV567" s="70"/>
      <c r="BW567" s="70"/>
      <c r="BX567" s="70"/>
      <c r="BY567" s="70"/>
      <c r="BZ567" s="70"/>
      <c r="CA567" s="70"/>
    </row>
    <row r="568" spans="2:79" s="67" customFormat="1" hidden="1">
      <c r="B568" s="85"/>
      <c r="C568" s="86"/>
      <c r="D568" s="250"/>
      <c r="E568" s="84"/>
      <c r="F568" s="70"/>
      <c r="G568" s="70"/>
      <c r="H568" s="70"/>
      <c r="I568" s="70"/>
      <c r="J568" s="70"/>
      <c r="K568" s="70"/>
      <c r="L568" s="70"/>
      <c r="M568" s="70"/>
      <c r="N568" s="70"/>
      <c r="O568" s="70"/>
      <c r="P568" s="70"/>
      <c r="Q568" s="70"/>
      <c r="R568" s="70"/>
      <c r="S568" s="70"/>
      <c r="T568" s="70"/>
      <c r="U568" s="70"/>
      <c r="V568" s="70"/>
      <c r="W568" s="70"/>
      <c r="X568" s="70"/>
      <c r="Y568" s="70"/>
      <c r="Z568" s="70"/>
      <c r="AA568" s="70"/>
      <c r="AB568" s="70"/>
      <c r="AC568" s="70"/>
      <c r="AD568" s="70"/>
      <c r="AE568" s="70"/>
      <c r="AF568" s="70"/>
      <c r="AG568" s="70"/>
      <c r="AH568" s="70"/>
      <c r="AI568" s="70"/>
      <c r="AJ568" s="70"/>
      <c r="AK568" s="70"/>
      <c r="AL568" s="70"/>
      <c r="AM568" s="70"/>
      <c r="AN568" s="70"/>
      <c r="AO568" s="70"/>
      <c r="AP568" s="70"/>
      <c r="AQ568" s="70"/>
      <c r="AR568" s="70"/>
      <c r="AS568" s="70"/>
      <c r="AT568" s="70"/>
      <c r="AU568" s="70"/>
      <c r="AV568" s="70"/>
      <c r="AW568" s="70"/>
      <c r="AX568" s="70"/>
      <c r="AY568" s="70"/>
      <c r="AZ568" s="70"/>
      <c r="BA568" s="70"/>
      <c r="BB568" s="70"/>
      <c r="BC568" s="70"/>
      <c r="BD568" s="70"/>
      <c r="BE568" s="70"/>
      <c r="BF568" s="70"/>
      <c r="BG568" s="70"/>
      <c r="BH568" s="70"/>
      <c r="BI568" s="70"/>
      <c r="BJ568" s="70"/>
      <c r="BK568" s="70"/>
      <c r="BL568" s="70"/>
      <c r="BM568" s="70"/>
      <c r="BN568" s="70"/>
      <c r="BO568" s="70"/>
      <c r="BP568" s="70"/>
      <c r="BQ568" s="70"/>
      <c r="BR568" s="70"/>
      <c r="BS568" s="70"/>
      <c r="BT568" s="70"/>
      <c r="BU568" s="70"/>
      <c r="BV568" s="70"/>
      <c r="BW568" s="70"/>
      <c r="BX568" s="70"/>
      <c r="BY568" s="70"/>
      <c r="BZ568" s="70"/>
      <c r="CA568" s="70"/>
    </row>
    <row r="569" spans="2:79" s="67" customFormat="1" hidden="1">
      <c r="B569" s="85"/>
      <c r="C569" s="86"/>
      <c r="D569" s="250"/>
      <c r="E569" s="84"/>
      <c r="F569" s="70"/>
      <c r="G569" s="70"/>
      <c r="H569" s="70"/>
      <c r="I569" s="70"/>
      <c r="J569" s="70"/>
      <c r="K569" s="70"/>
      <c r="L569" s="70"/>
      <c r="M569" s="70"/>
      <c r="N569" s="70"/>
      <c r="O569" s="70"/>
      <c r="P569" s="70"/>
      <c r="Q569" s="70"/>
      <c r="R569" s="70"/>
      <c r="S569" s="70"/>
      <c r="T569" s="70"/>
      <c r="U569" s="70"/>
      <c r="V569" s="70"/>
      <c r="W569" s="70"/>
      <c r="X569" s="70"/>
      <c r="Y569" s="70"/>
      <c r="Z569" s="70"/>
      <c r="AA569" s="70"/>
      <c r="AB569" s="70"/>
      <c r="AC569" s="70"/>
      <c r="AD569" s="70"/>
      <c r="AE569" s="70"/>
      <c r="AF569" s="70"/>
      <c r="AG569" s="70"/>
      <c r="AH569" s="70"/>
      <c r="AI569" s="70"/>
      <c r="AJ569" s="70"/>
      <c r="AK569" s="70"/>
      <c r="AL569" s="70"/>
      <c r="AM569" s="70"/>
      <c r="AN569" s="70"/>
      <c r="AO569" s="70"/>
      <c r="AP569" s="70"/>
      <c r="AQ569" s="70"/>
      <c r="AR569" s="70"/>
      <c r="AS569" s="70"/>
      <c r="AT569" s="70"/>
      <c r="AU569" s="70"/>
      <c r="AV569" s="70"/>
      <c r="AW569" s="70"/>
      <c r="AX569" s="70"/>
      <c r="AY569" s="70"/>
      <c r="AZ569" s="70"/>
      <c r="BA569" s="70"/>
      <c r="BB569" s="70"/>
      <c r="BC569" s="70"/>
      <c r="BD569" s="70"/>
      <c r="BE569" s="70"/>
      <c r="BF569" s="70"/>
      <c r="BG569" s="70"/>
      <c r="BH569" s="70"/>
      <c r="BI569" s="70"/>
      <c r="BJ569" s="70"/>
      <c r="BK569" s="70"/>
      <c r="BL569" s="70"/>
      <c r="BM569" s="70"/>
      <c r="BN569" s="70"/>
      <c r="BO569" s="70"/>
      <c r="BP569" s="70"/>
      <c r="BQ569" s="70"/>
      <c r="BR569" s="70"/>
      <c r="BS569" s="70"/>
      <c r="BT569" s="70"/>
      <c r="BU569" s="70"/>
      <c r="BV569" s="70"/>
      <c r="BW569" s="70"/>
      <c r="BX569" s="70"/>
      <c r="BY569" s="70"/>
      <c r="BZ569" s="70"/>
      <c r="CA569" s="70"/>
    </row>
    <row r="570" spans="2:79" s="67" customFormat="1" hidden="1">
      <c r="B570" s="85"/>
      <c r="C570" s="86"/>
      <c r="D570" s="250"/>
      <c r="E570" s="84"/>
      <c r="F570" s="70"/>
      <c r="G570" s="70"/>
      <c r="H570" s="70"/>
      <c r="I570" s="70"/>
      <c r="J570" s="70"/>
      <c r="K570" s="70"/>
      <c r="L570" s="70"/>
      <c r="M570" s="70"/>
      <c r="N570" s="70"/>
      <c r="O570" s="70"/>
      <c r="P570" s="70"/>
      <c r="Q570" s="70"/>
      <c r="R570" s="70"/>
      <c r="S570" s="70"/>
      <c r="T570" s="70"/>
      <c r="U570" s="70"/>
      <c r="V570" s="70"/>
      <c r="W570" s="70"/>
      <c r="X570" s="70"/>
      <c r="Y570" s="70"/>
      <c r="Z570" s="70"/>
      <c r="AA570" s="70"/>
      <c r="AB570" s="70"/>
      <c r="AC570" s="70"/>
      <c r="AD570" s="70"/>
      <c r="AE570" s="70"/>
      <c r="AF570" s="70"/>
      <c r="AG570" s="70"/>
      <c r="AH570" s="70"/>
      <c r="AI570" s="70"/>
      <c r="AJ570" s="70"/>
      <c r="AK570" s="70"/>
      <c r="AL570" s="70"/>
      <c r="AM570" s="70"/>
      <c r="AN570" s="70"/>
      <c r="AO570" s="70"/>
      <c r="AP570" s="70"/>
      <c r="AQ570" s="70"/>
      <c r="AR570" s="70"/>
      <c r="AS570" s="70"/>
      <c r="AT570" s="70"/>
      <c r="AU570" s="70"/>
      <c r="AV570" s="70"/>
      <c r="AW570" s="70"/>
      <c r="AX570" s="70"/>
      <c r="AY570" s="70"/>
      <c r="AZ570" s="70"/>
      <c r="BA570" s="70"/>
      <c r="BB570" s="70"/>
      <c r="BC570" s="70"/>
      <c r="BD570" s="70"/>
      <c r="BE570" s="70"/>
      <c r="BF570" s="70"/>
      <c r="BG570" s="70"/>
      <c r="BH570" s="70"/>
      <c r="BI570" s="70"/>
      <c r="BJ570" s="70"/>
      <c r="BK570" s="70"/>
      <c r="BL570" s="70"/>
      <c r="BM570" s="70"/>
      <c r="BN570" s="70"/>
      <c r="BO570" s="70"/>
      <c r="BP570" s="70"/>
      <c r="BQ570" s="70"/>
      <c r="BR570" s="70"/>
      <c r="BS570" s="70"/>
      <c r="BT570" s="70"/>
      <c r="BU570" s="70"/>
      <c r="BV570" s="70"/>
      <c r="BW570" s="70"/>
      <c r="BX570" s="70"/>
      <c r="BY570" s="70"/>
      <c r="BZ570" s="70"/>
      <c r="CA570" s="70"/>
    </row>
    <row r="571" spans="2:79" s="67" customFormat="1" hidden="1">
      <c r="B571" s="85"/>
      <c r="C571" s="86"/>
      <c r="D571" s="250"/>
      <c r="E571" s="84"/>
      <c r="F571" s="70"/>
      <c r="G571" s="70"/>
      <c r="H571" s="70"/>
      <c r="I571" s="70"/>
      <c r="J571" s="70"/>
      <c r="K571" s="70"/>
      <c r="L571" s="70"/>
      <c r="M571" s="70"/>
      <c r="N571" s="70"/>
      <c r="O571" s="70"/>
      <c r="P571" s="70"/>
      <c r="Q571" s="70"/>
      <c r="R571" s="70"/>
      <c r="S571" s="70"/>
      <c r="T571" s="70"/>
      <c r="U571" s="70"/>
      <c r="V571" s="70"/>
      <c r="W571" s="70"/>
      <c r="X571" s="70"/>
      <c r="Y571" s="70"/>
      <c r="Z571" s="70"/>
      <c r="AA571" s="70"/>
      <c r="AB571" s="70"/>
      <c r="AC571" s="70"/>
      <c r="AD571" s="70"/>
      <c r="AE571" s="70"/>
      <c r="AF571" s="70"/>
      <c r="AG571" s="70"/>
      <c r="AH571" s="70"/>
      <c r="AI571" s="70"/>
      <c r="AJ571" s="70"/>
      <c r="AK571" s="70"/>
      <c r="AL571" s="70"/>
      <c r="AM571" s="70"/>
      <c r="AN571" s="70"/>
      <c r="AO571" s="70"/>
      <c r="AP571" s="70"/>
      <c r="AQ571" s="70"/>
      <c r="AR571" s="70"/>
      <c r="AS571" s="70"/>
      <c r="AT571" s="70"/>
      <c r="AU571" s="70"/>
      <c r="AV571" s="70"/>
      <c r="AW571" s="70"/>
      <c r="AX571" s="70"/>
      <c r="AY571" s="70"/>
      <c r="AZ571" s="70"/>
      <c r="BA571" s="70"/>
      <c r="BB571" s="70"/>
      <c r="BC571" s="70"/>
      <c r="BD571" s="70"/>
      <c r="BE571" s="70"/>
      <c r="BF571" s="70"/>
      <c r="BG571" s="70"/>
      <c r="BH571" s="70"/>
      <c r="BI571" s="70"/>
      <c r="BJ571" s="70"/>
      <c r="BK571" s="70"/>
      <c r="BL571" s="70"/>
      <c r="BM571" s="70"/>
      <c r="BN571" s="70"/>
      <c r="BO571" s="70"/>
      <c r="BP571" s="70"/>
      <c r="BQ571" s="70"/>
      <c r="BR571" s="70"/>
      <c r="BS571" s="70"/>
      <c r="BT571" s="70"/>
      <c r="BU571" s="70"/>
      <c r="BV571" s="70"/>
      <c r="BW571" s="70"/>
      <c r="BX571" s="70"/>
      <c r="BY571" s="70"/>
      <c r="BZ571" s="70"/>
      <c r="CA571" s="70"/>
    </row>
    <row r="572" spans="2:79" s="67" customFormat="1" hidden="1">
      <c r="B572" s="85"/>
      <c r="C572" s="86"/>
      <c r="D572" s="250"/>
      <c r="E572" s="84"/>
      <c r="F572" s="70"/>
      <c r="G572" s="70"/>
      <c r="H572" s="70"/>
      <c r="I572" s="70"/>
      <c r="J572" s="70"/>
      <c r="K572" s="70"/>
      <c r="L572" s="70"/>
      <c r="M572" s="70"/>
      <c r="N572" s="70"/>
      <c r="O572" s="70"/>
      <c r="P572" s="70"/>
      <c r="Q572" s="70"/>
      <c r="R572" s="70"/>
      <c r="S572" s="70"/>
      <c r="T572" s="70"/>
      <c r="U572" s="70"/>
      <c r="V572" s="70"/>
      <c r="W572" s="70"/>
      <c r="X572" s="70"/>
      <c r="Y572" s="70"/>
      <c r="Z572" s="70"/>
      <c r="AA572" s="70"/>
      <c r="AB572" s="70"/>
      <c r="AC572" s="70"/>
      <c r="AD572" s="70"/>
      <c r="AE572" s="70"/>
      <c r="AF572" s="70"/>
      <c r="AG572" s="70"/>
      <c r="AH572" s="70"/>
      <c r="AI572" s="70"/>
      <c r="AJ572" s="70"/>
      <c r="AK572" s="70"/>
      <c r="AL572" s="70"/>
      <c r="AM572" s="70"/>
      <c r="AN572" s="70"/>
      <c r="AO572" s="70"/>
      <c r="AP572" s="70"/>
      <c r="AQ572" s="70"/>
      <c r="AR572" s="70"/>
      <c r="AS572" s="70"/>
      <c r="AT572" s="70"/>
      <c r="AU572" s="70"/>
      <c r="AV572" s="70"/>
      <c r="AW572" s="70"/>
      <c r="AX572" s="70"/>
      <c r="AY572" s="70"/>
      <c r="AZ572" s="70"/>
      <c r="BA572" s="70"/>
      <c r="BB572" s="70"/>
      <c r="BC572" s="70"/>
      <c r="BD572" s="70"/>
      <c r="BE572" s="70"/>
      <c r="BF572" s="70"/>
      <c r="BG572" s="70"/>
      <c r="BH572" s="70"/>
      <c r="BI572" s="70"/>
      <c r="BJ572" s="70"/>
      <c r="BK572" s="70"/>
      <c r="BL572" s="70"/>
      <c r="BM572" s="70"/>
      <c r="BN572" s="70"/>
      <c r="BO572" s="70"/>
      <c r="BP572" s="70"/>
      <c r="BQ572" s="70"/>
      <c r="BR572" s="70"/>
      <c r="BS572" s="70"/>
      <c r="BT572" s="70"/>
      <c r="BU572" s="70"/>
      <c r="BV572" s="70"/>
      <c r="BW572" s="70"/>
      <c r="BX572" s="70"/>
      <c r="BY572" s="70"/>
      <c r="BZ572" s="70"/>
      <c r="CA572" s="70"/>
    </row>
    <row r="573" spans="2:79" s="67" customFormat="1" hidden="1">
      <c r="B573" s="85"/>
      <c r="C573" s="86"/>
      <c r="D573" s="250"/>
      <c r="E573" s="84"/>
      <c r="F573" s="70"/>
      <c r="G573" s="70"/>
      <c r="H573" s="70"/>
      <c r="I573" s="70"/>
      <c r="J573" s="70"/>
      <c r="K573" s="70"/>
      <c r="L573" s="70"/>
      <c r="M573" s="70"/>
      <c r="N573" s="70"/>
      <c r="O573" s="70"/>
      <c r="P573" s="70"/>
      <c r="Q573" s="70"/>
      <c r="R573" s="70"/>
      <c r="S573" s="70"/>
      <c r="T573" s="70"/>
      <c r="U573" s="70"/>
      <c r="V573" s="70"/>
      <c r="W573" s="70"/>
      <c r="X573" s="70"/>
      <c r="Y573" s="70"/>
      <c r="Z573" s="70"/>
      <c r="AA573" s="70"/>
      <c r="AB573" s="70"/>
      <c r="AC573" s="70"/>
      <c r="AD573" s="70"/>
      <c r="AE573" s="70"/>
      <c r="AF573" s="70"/>
      <c r="AG573" s="70"/>
      <c r="AH573" s="70"/>
      <c r="AI573" s="70"/>
      <c r="AJ573" s="70"/>
      <c r="AK573" s="70"/>
      <c r="AL573" s="70"/>
      <c r="AM573" s="70"/>
      <c r="AN573" s="70"/>
      <c r="AO573" s="70"/>
      <c r="AP573" s="70"/>
      <c r="AQ573" s="70"/>
      <c r="AR573" s="70"/>
      <c r="AS573" s="70"/>
      <c r="AT573" s="70"/>
      <c r="AU573" s="70"/>
      <c r="AV573" s="70"/>
      <c r="AW573" s="70"/>
      <c r="AX573" s="70"/>
      <c r="AY573" s="70"/>
      <c r="AZ573" s="70"/>
      <c r="BA573" s="70"/>
      <c r="BB573" s="70"/>
      <c r="BC573" s="70"/>
      <c r="BD573" s="70"/>
      <c r="BE573" s="70"/>
      <c r="BF573" s="70"/>
      <c r="BG573" s="70"/>
      <c r="BH573" s="70"/>
      <c r="BI573" s="70"/>
      <c r="BJ573" s="70"/>
      <c r="BK573" s="70"/>
      <c r="BL573" s="70"/>
      <c r="BM573" s="70"/>
      <c r="BN573" s="70"/>
      <c r="BO573" s="70"/>
      <c r="BP573" s="70"/>
      <c r="BQ573" s="70"/>
      <c r="BR573" s="70"/>
      <c r="BS573" s="70"/>
      <c r="BT573" s="70"/>
      <c r="BU573" s="70"/>
      <c r="BV573" s="70"/>
      <c r="BW573" s="70"/>
      <c r="BX573" s="70"/>
      <c r="BY573" s="70"/>
      <c r="BZ573" s="70"/>
      <c r="CA573" s="70"/>
    </row>
    <row r="574" spans="2:79" s="67" customFormat="1" hidden="1">
      <c r="B574" s="85"/>
      <c r="C574" s="86"/>
      <c r="D574" s="250"/>
      <c r="E574" s="84"/>
      <c r="F574" s="70"/>
      <c r="G574" s="70"/>
      <c r="H574" s="70"/>
      <c r="I574" s="70"/>
      <c r="J574" s="70"/>
      <c r="K574" s="70"/>
      <c r="L574" s="70"/>
      <c r="M574" s="70"/>
      <c r="N574" s="70"/>
      <c r="O574" s="70"/>
      <c r="P574" s="70"/>
      <c r="Q574" s="70"/>
      <c r="R574" s="70"/>
      <c r="S574" s="70"/>
      <c r="T574" s="70"/>
      <c r="U574" s="70"/>
      <c r="V574" s="70"/>
      <c r="W574" s="70"/>
      <c r="X574" s="70"/>
      <c r="Y574" s="70"/>
      <c r="Z574" s="70"/>
      <c r="AA574" s="70"/>
      <c r="AB574" s="70"/>
      <c r="AC574" s="70"/>
      <c r="AD574" s="70"/>
      <c r="AE574" s="70"/>
      <c r="AF574" s="70"/>
      <c r="AG574" s="70"/>
      <c r="AH574" s="70"/>
      <c r="AI574" s="70"/>
      <c r="AJ574" s="70"/>
      <c r="AK574" s="70"/>
      <c r="AL574" s="70"/>
      <c r="AM574" s="70"/>
      <c r="AN574" s="70"/>
      <c r="AO574" s="70"/>
      <c r="AP574" s="70"/>
      <c r="AQ574" s="70"/>
      <c r="AR574" s="70"/>
      <c r="AS574" s="70"/>
      <c r="AT574" s="70"/>
      <c r="AU574" s="70"/>
      <c r="AV574" s="70"/>
      <c r="AW574" s="70"/>
      <c r="AX574" s="70"/>
      <c r="AY574" s="70"/>
      <c r="AZ574" s="70"/>
      <c r="BA574" s="70"/>
      <c r="BB574" s="70"/>
      <c r="BC574" s="70"/>
      <c r="BD574" s="70"/>
      <c r="BE574" s="70"/>
      <c r="BF574" s="70"/>
      <c r="BG574" s="70"/>
      <c r="BH574" s="70"/>
      <c r="BI574" s="70"/>
      <c r="BJ574" s="70"/>
      <c r="BK574" s="70"/>
      <c r="BL574" s="70"/>
      <c r="BM574" s="70"/>
      <c r="BN574" s="70"/>
      <c r="BO574" s="70"/>
      <c r="BP574" s="70"/>
      <c r="BQ574" s="70"/>
      <c r="BR574" s="70"/>
      <c r="BS574" s="70"/>
      <c r="BT574" s="70"/>
      <c r="BU574" s="70"/>
      <c r="BV574" s="70"/>
      <c r="BW574" s="70"/>
      <c r="BX574" s="70"/>
      <c r="BY574" s="70"/>
      <c r="BZ574" s="70"/>
      <c r="CA574" s="70"/>
    </row>
    <row r="575" spans="2:79" s="67" customFormat="1" hidden="1">
      <c r="B575" s="85"/>
      <c r="C575" s="86"/>
      <c r="D575" s="250"/>
      <c r="E575" s="84"/>
      <c r="F575" s="70"/>
      <c r="G575" s="70"/>
      <c r="H575" s="70"/>
      <c r="I575" s="70"/>
      <c r="J575" s="70"/>
      <c r="K575" s="70"/>
      <c r="L575" s="70"/>
      <c r="M575" s="70"/>
      <c r="N575" s="70"/>
      <c r="O575" s="70"/>
      <c r="P575" s="70"/>
      <c r="Q575" s="70"/>
      <c r="R575" s="70"/>
      <c r="S575" s="70"/>
      <c r="T575" s="70"/>
      <c r="U575" s="70"/>
      <c r="V575" s="70"/>
      <c r="W575" s="70"/>
      <c r="X575" s="70"/>
      <c r="Y575" s="70"/>
      <c r="Z575" s="70"/>
      <c r="AA575" s="70"/>
      <c r="AB575" s="70"/>
      <c r="AC575" s="70"/>
      <c r="AD575" s="70"/>
      <c r="AE575" s="70"/>
      <c r="AF575" s="70"/>
      <c r="AG575" s="70"/>
      <c r="AH575" s="70"/>
      <c r="AI575" s="70"/>
      <c r="AJ575" s="70"/>
      <c r="AK575" s="70"/>
      <c r="AL575" s="70"/>
      <c r="AM575" s="70"/>
      <c r="AN575" s="70"/>
      <c r="AO575" s="70"/>
      <c r="AP575" s="70"/>
      <c r="AQ575" s="70"/>
      <c r="AR575" s="70"/>
      <c r="AS575" s="70"/>
      <c r="AT575" s="70"/>
      <c r="AU575" s="70"/>
      <c r="AV575" s="70"/>
      <c r="AW575" s="70"/>
      <c r="AX575" s="70"/>
      <c r="AY575" s="70"/>
      <c r="AZ575" s="70"/>
      <c r="BA575" s="70"/>
      <c r="BB575" s="70"/>
      <c r="BC575" s="70"/>
      <c r="BD575" s="70"/>
      <c r="BE575" s="70"/>
      <c r="BF575" s="70"/>
      <c r="BG575" s="70"/>
      <c r="BH575" s="70"/>
      <c r="BI575" s="70"/>
      <c r="BJ575" s="70"/>
      <c r="BK575" s="70"/>
      <c r="BL575" s="70"/>
      <c r="BM575" s="70"/>
      <c r="BN575" s="70"/>
      <c r="BO575" s="70"/>
      <c r="BP575" s="70"/>
      <c r="BQ575" s="70"/>
      <c r="BR575" s="70"/>
      <c r="BS575" s="70"/>
      <c r="BT575" s="70"/>
      <c r="BU575" s="70"/>
      <c r="BV575" s="70"/>
      <c r="BW575" s="70"/>
      <c r="BX575" s="70"/>
      <c r="BY575" s="70"/>
      <c r="BZ575" s="70"/>
      <c r="CA575" s="70"/>
    </row>
    <row r="576" spans="2:79" s="67" customFormat="1" hidden="1">
      <c r="B576" s="85"/>
      <c r="C576" s="86"/>
      <c r="D576" s="250"/>
      <c r="E576" s="84"/>
      <c r="F576" s="70"/>
      <c r="G576" s="70"/>
      <c r="H576" s="70"/>
      <c r="I576" s="70"/>
      <c r="J576" s="70"/>
      <c r="K576" s="70"/>
      <c r="L576" s="70"/>
      <c r="M576" s="70"/>
      <c r="N576" s="70"/>
      <c r="O576" s="70"/>
      <c r="P576" s="70"/>
      <c r="Q576" s="70"/>
      <c r="R576" s="70"/>
      <c r="S576" s="70"/>
      <c r="T576" s="70"/>
      <c r="U576" s="70"/>
      <c r="V576" s="70"/>
      <c r="W576" s="70"/>
      <c r="X576" s="70"/>
      <c r="Y576" s="70"/>
      <c r="Z576" s="70"/>
      <c r="AA576" s="70"/>
      <c r="AB576" s="70"/>
      <c r="AC576" s="70"/>
      <c r="AD576" s="70"/>
      <c r="AE576" s="70"/>
      <c r="AF576" s="70"/>
      <c r="AG576" s="70"/>
      <c r="AH576" s="70"/>
      <c r="AI576" s="70"/>
      <c r="AJ576" s="70"/>
      <c r="AK576" s="70"/>
      <c r="AL576" s="70"/>
      <c r="AM576" s="70"/>
      <c r="AN576" s="70"/>
      <c r="AO576" s="70"/>
      <c r="AP576" s="70"/>
      <c r="AQ576" s="70"/>
      <c r="AR576" s="70"/>
      <c r="AS576" s="70"/>
      <c r="AT576" s="70"/>
      <c r="AU576" s="70"/>
      <c r="AV576" s="70"/>
      <c r="AW576" s="70"/>
      <c r="AX576" s="70"/>
      <c r="AY576" s="70"/>
      <c r="AZ576" s="70"/>
      <c r="BA576" s="70"/>
      <c r="BB576" s="70"/>
      <c r="BC576" s="70"/>
      <c r="BD576" s="70"/>
      <c r="BE576" s="70"/>
      <c r="BF576" s="70"/>
      <c r="BG576" s="70"/>
      <c r="BH576" s="70"/>
      <c r="BI576" s="70"/>
      <c r="BJ576" s="70"/>
      <c r="BK576" s="70"/>
      <c r="BL576" s="70"/>
      <c r="BM576" s="70"/>
      <c r="BN576" s="70"/>
      <c r="BO576" s="70"/>
      <c r="BP576" s="70"/>
      <c r="BQ576" s="70"/>
      <c r="BR576" s="70"/>
      <c r="BS576" s="70"/>
      <c r="BT576" s="70"/>
      <c r="BU576" s="70"/>
      <c r="BV576" s="70"/>
      <c r="BW576" s="70"/>
      <c r="BX576" s="70"/>
      <c r="BY576" s="70"/>
      <c r="BZ576" s="70"/>
      <c r="CA576" s="70"/>
    </row>
    <row r="577" spans="2:79" s="67" customFormat="1" hidden="1">
      <c r="B577" s="85"/>
      <c r="C577" s="86"/>
      <c r="D577" s="250"/>
      <c r="E577" s="84"/>
      <c r="F577" s="70"/>
      <c r="G577" s="70"/>
      <c r="H577" s="70"/>
      <c r="I577" s="70"/>
      <c r="J577" s="70"/>
      <c r="K577" s="70"/>
      <c r="L577" s="70"/>
      <c r="M577" s="70"/>
      <c r="N577" s="70"/>
      <c r="O577" s="70"/>
      <c r="P577" s="70"/>
      <c r="Q577" s="70"/>
      <c r="R577" s="70"/>
      <c r="S577" s="70"/>
      <c r="T577" s="70"/>
      <c r="U577" s="70"/>
      <c r="V577" s="70"/>
      <c r="W577" s="70"/>
      <c r="X577" s="70"/>
      <c r="Y577" s="70"/>
      <c r="Z577" s="70"/>
      <c r="AA577" s="70"/>
      <c r="AB577" s="70"/>
      <c r="AC577" s="70"/>
      <c r="AD577" s="70"/>
      <c r="AE577" s="70"/>
      <c r="AF577" s="70"/>
      <c r="AG577" s="70"/>
      <c r="AH577" s="70"/>
      <c r="AI577" s="70"/>
      <c r="AJ577" s="70"/>
      <c r="AK577" s="70"/>
      <c r="AL577" s="70"/>
      <c r="AM577" s="70"/>
      <c r="AN577" s="70"/>
      <c r="AO577" s="70"/>
      <c r="AP577" s="70"/>
      <c r="AQ577" s="70"/>
      <c r="AR577" s="70"/>
      <c r="AS577" s="70"/>
      <c r="AT577" s="70"/>
      <c r="AU577" s="70"/>
      <c r="AV577" s="70"/>
      <c r="AW577" s="70"/>
      <c r="AX577" s="70"/>
      <c r="AY577" s="70"/>
      <c r="AZ577" s="70"/>
      <c r="BA577" s="70"/>
      <c r="BB577" s="70"/>
      <c r="BC577" s="70"/>
      <c r="BD577" s="70"/>
      <c r="BE577" s="70"/>
      <c r="BF577" s="70"/>
      <c r="BG577" s="70"/>
      <c r="BH577" s="70"/>
      <c r="BI577" s="70"/>
      <c r="BJ577" s="70"/>
      <c r="BK577" s="70"/>
      <c r="BL577" s="70"/>
      <c r="BM577" s="70"/>
      <c r="BN577" s="70"/>
      <c r="BO577" s="70"/>
      <c r="BP577" s="70"/>
      <c r="BQ577" s="70"/>
      <c r="BR577" s="70"/>
      <c r="BS577" s="70"/>
      <c r="BT577" s="70"/>
      <c r="BU577" s="70"/>
      <c r="BV577" s="70"/>
      <c r="BW577" s="70"/>
      <c r="BX577" s="70"/>
      <c r="BY577" s="70"/>
      <c r="BZ577" s="70"/>
      <c r="CA577" s="70"/>
    </row>
    <row r="578" spans="2:79" s="67" customFormat="1" hidden="1">
      <c r="B578" s="85"/>
      <c r="C578" s="86"/>
      <c r="D578" s="250"/>
      <c r="E578" s="84"/>
      <c r="F578" s="70"/>
      <c r="G578" s="70"/>
      <c r="H578" s="70"/>
      <c r="I578" s="70"/>
      <c r="J578" s="70"/>
      <c r="K578" s="70"/>
      <c r="L578" s="70"/>
      <c r="M578" s="70"/>
      <c r="N578" s="70"/>
      <c r="O578" s="70"/>
      <c r="P578" s="70"/>
      <c r="Q578" s="70"/>
      <c r="R578" s="70"/>
      <c r="S578" s="70"/>
      <c r="T578" s="70"/>
      <c r="U578" s="70"/>
      <c r="V578" s="70"/>
      <c r="W578" s="70"/>
      <c r="X578" s="70"/>
      <c r="Y578" s="70"/>
      <c r="Z578" s="70"/>
      <c r="AA578" s="70"/>
      <c r="AB578" s="70"/>
      <c r="AC578" s="70"/>
      <c r="AD578" s="70"/>
      <c r="AE578" s="70"/>
      <c r="AF578" s="70"/>
      <c r="AG578" s="70"/>
      <c r="AH578" s="70"/>
      <c r="AI578" s="70"/>
      <c r="AJ578" s="70"/>
      <c r="AK578" s="70"/>
      <c r="AL578" s="70"/>
      <c r="AM578" s="70"/>
      <c r="AN578" s="70"/>
      <c r="AO578" s="70"/>
      <c r="AP578" s="70"/>
      <c r="AQ578" s="70"/>
      <c r="AR578" s="70"/>
      <c r="AS578" s="70"/>
      <c r="AT578" s="70"/>
      <c r="AU578" s="70"/>
      <c r="AV578" s="70"/>
      <c r="AW578" s="70"/>
      <c r="AX578" s="70"/>
      <c r="AY578" s="70"/>
      <c r="AZ578" s="70"/>
      <c r="BA578" s="70"/>
      <c r="BB578" s="70"/>
      <c r="BC578" s="70"/>
      <c r="BD578" s="70"/>
      <c r="BE578" s="70"/>
      <c r="BF578" s="70"/>
      <c r="BG578" s="70"/>
      <c r="BH578" s="70"/>
      <c r="BI578" s="70"/>
      <c r="BJ578" s="70"/>
      <c r="BK578" s="70"/>
      <c r="BL578" s="70"/>
      <c r="BM578" s="70"/>
      <c r="BN578" s="70"/>
      <c r="BO578" s="70"/>
      <c r="BP578" s="70"/>
      <c r="BQ578" s="70"/>
      <c r="BR578" s="70"/>
      <c r="BS578" s="70"/>
      <c r="BT578" s="70"/>
      <c r="BU578" s="70"/>
      <c r="BV578" s="70"/>
      <c r="BW578" s="70"/>
      <c r="BX578" s="70"/>
      <c r="BY578" s="70"/>
      <c r="BZ578" s="70"/>
      <c r="CA578" s="70"/>
    </row>
    <row r="579" spans="2:79" s="67" customFormat="1" hidden="1">
      <c r="B579" s="85"/>
      <c r="C579" s="86"/>
      <c r="D579" s="250"/>
      <c r="E579" s="84"/>
      <c r="F579" s="70"/>
      <c r="G579" s="70"/>
      <c r="H579" s="70"/>
      <c r="I579" s="70"/>
      <c r="J579" s="70"/>
      <c r="K579" s="70"/>
      <c r="L579" s="70"/>
      <c r="M579" s="70"/>
      <c r="N579" s="70"/>
      <c r="O579" s="70"/>
      <c r="P579" s="70"/>
      <c r="Q579" s="70"/>
      <c r="R579" s="70"/>
      <c r="S579" s="70"/>
      <c r="T579" s="70"/>
      <c r="U579" s="70"/>
      <c r="V579" s="70"/>
      <c r="W579" s="70"/>
      <c r="X579" s="70"/>
      <c r="Y579" s="70"/>
      <c r="Z579" s="70"/>
      <c r="AA579" s="70"/>
      <c r="AB579" s="70"/>
      <c r="AC579" s="70"/>
      <c r="AD579" s="70"/>
      <c r="AE579" s="70"/>
      <c r="AF579" s="70"/>
      <c r="AG579" s="70"/>
      <c r="AH579" s="70"/>
      <c r="AI579" s="70"/>
      <c r="AJ579" s="70"/>
      <c r="AK579" s="70"/>
      <c r="AL579" s="70"/>
      <c r="AM579" s="70"/>
      <c r="AN579" s="70"/>
      <c r="AO579" s="70"/>
      <c r="AP579" s="70"/>
      <c r="AQ579" s="70"/>
      <c r="AR579" s="70"/>
      <c r="AS579" s="70"/>
      <c r="AT579" s="70"/>
      <c r="AU579" s="70"/>
      <c r="AV579" s="70"/>
      <c r="AW579" s="70"/>
      <c r="AX579" s="70"/>
      <c r="AY579" s="70"/>
      <c r="AZ579" s="70"/>
      <c r="BA579" s="70"/>
      <c r="BB579" s="70"/>
      <c r="BC579" s="70"/>
      <c r="BD579" s="70"/>
      <c r="BE579" s="70"/>
      <c r="BF579" s="70"/>
      <c r="BG579" s="70"/>
      <c r="BH579" s="70"/>
      <c r="BI579" s="70"/>
      <c r="BJ579" s="70"/>
      <c r="BK579" s="70"/>
      <c r="BL579" s="70"/>
      <c r="BM579" s="70"/>
      <c r="BN579" s="70"/>
      <c r="BO579" s="70"/>
      <c r="BP579" s="70"/>
      <c r="BQ579" s="70"/>
      <c r="BR579" s="70"/>
      <c r="BS579" s="70"/>
      <c r="BT579" s="70"/>
      <c r="BU579" s="70"/>
      <c r="BV579" s="70"/>
      <c r="BW579" s="70"/>
      <c r="BX579" s="70"/>
      <c r="BY579" s="70"/>
      <c r="BZ579" s="70"/>
      <c r="CA579" s="70"/>
    </row>
    <row r="580" spans="2:79" s="67" customFormat="1" hidden="1">
      <c r="B580" s="85"/>
      <c r="C580" s="86"/>
      <c r="D580" s="250"/>
      <c r="E580" s="84"/>
      <c r="F580" s="70"/>
      <c r="G580" s="70"/>
      <c r="H580" s="70"/>
      <c r="I580" s="70"/>
      <c r="J580" s="70"/>
      <c r="K580" s="70"/>
      <c r="L580" s="70"/>
      <c r="M580" s="70"/>
      <c r="N580" s="70"/>
      <c r="O580" s="70"/>
      <c r="P580" s="70"/>
      <c r="Q580" s="70"/>
      <c r="R580" s="70"/>
      <c r="S580" s="70"/>
      <c r="T580" s="70"/>
      <c r="U580" s="70"/>
      <c r="V580" s="70"/>
      <c r="W580" s="70"/>
      <c r="X580" s="70"/>
      <c r="Y580" s="70"/>
      <c r="Z580" s="70"/>
      <c r="AA580" s="70"/>
      <c r="AB580" s="70"/>
      <c r="AC580" s="70"/>
      <c r="AD580" s="70"/>
      <c r="AE580" s="70"/>
      <c r="AF580" s="70"/>
      <c r="AG580" s="70"/>
      <c r="AH580" s="70"/>
      <c r="AI580" s="70"/>
      <c r="AJ580" s="70"/>
      <c r="AK580" s="70"/>
      <c r="AL580" s="70"/>
      <c r="AM580" s="70"/>
      <c r="AN580" s="70"/>
      <c r="AO580" s="70"/>
      <c r="AP580" s="70"/>
      <c r="AQ580" s="70"/>
      <c r="AR580" s="70"/>
      <c r="AS580" s="70"/>
      <c r="AT580" s="70"/>
      <c r="AU580" s="70"/>
      <c r="AV580" s="70"/>
      <c r="AW580" s="70"/>
      <c r="AX580" s="70"/>
      <c r="AY580" s="70"/>
      <c r="AZ580" s="70"/>
      <c r="BA580" s="70"/>
      <c r="BB580" s="70"/>
      <c r="BC580" s="70"/>
      <c r="BD580" s="70"/>
      <c r="BE580" s="70"/>
      <c r="BF580" s="70"/>
      <c r="BG580" s="70"/>
      <c r="BH580" s="70"/>
      <c r="BI580" s="70"/>
      <c r="BJ580" s="70"/>
      <c r="BK580" s="70"/>
      <c r="BL580" s="70"/>
      <c r="BM580" s="70"/>
      <c r="BN580" s="70"/>
      <c r="BO580" s="70"/>
      <c r="BP580" s="70"/>
      <c r="BQ580" s="70"/>
      <c r="BR580" s="70"/>
      <c r="BS580" s="70"/>
      <c r="BT580" s="70"/>
      <c r="BU580" s="70"/>
      <c r="BV580" s="70"/>
      <c r="BW580" s="70"/>
      <c r="BX580" s="70"/>
      <c r="BY580" s="70"/>
      <c r="BZ580" s="70"/>
      <c r="CA580" s="70"/>
    </row>
    <row r="581" spans="2:79" s="67" customFormat="1" hidden="1">
      <c r="B581" s="85"/>
      <c r="C581" s="86"/>
      <c r="D581" s="250"/>
      <c r="E581" s="84"/>
      <c r="F581" s="70"/>
      <c r="G581" s="70"/>
      <c r="H581" s="70"/>
      <c r="I581" s="70"/>
      <c r="J581" s="70"/>
      <c r="K581" s="70"/>
      <c r="L581" s="70"/>
      <c r="M581" s="70"/>
      <c r="N581" s="70"/>
      <c r="O581" s="70"/>
      <c r="P581" s="70"/>
      <c r="Q581" s="70"/>
      <c r="R581" s="70"/>
      <c r="S581" s="70"/>
      <c r="T581" s="70"/>
      <c r="U581" s="70"/>
      <c r="V581" s="70"/>
      <c r="W581" s="70"/>
      <c r="X581" s="70"/>
      <c r="Y581" s="70"/>
      <c r="Z581" s="70"/>
      <c r="AA581" s="70"/>
      <c r="AB581" s="70"/>
      <c r="AC581" s="70"/>
      <c r="AD581" s="70"/>
      <c r="AE581" s="70"/>
      <c r="AF581" s="70"/>
      <c r="AG581" s="70"/>
      <c r="AH581" s="70"/>
      <c r="AI581" s="70"/>
      <c r="AJ581" s="70"/>
      <c r="AK581" s="70"/>
      <c r="AL581" s="70"/>
      <c r="AM581" s="70"/>
      <c r="AN581" s="70"/>
      <c r="AO581" s="70"/>
      <c r="AP581" s="70"/>
      <c r="AQ581" s="70"/>
      <c r="AR581" s="70"/>
      <c r="AS581" s="70"/>
      <c r="AT581" s="70"/>
      <c r="AU581" s="70"/>
      <c r="AV581" s="70"/>
      <c r="AW581" s="70"/>
      <c r="AX581" s="70"/>
      <c r="AY581" s="70"/>
      <c r="AZ581" s="70"/>
      <c r="BA581" s="70"/>
      <c r="BB581" s="70"/>
      <c r="BC581" s="70"/>
      <c r="BD581" s="70"/>
      <c r="BE581" s="70"/>
      <c r="BF581" s="70"/>
      <c r="BG581" s="70"/>
      <c r="BH581" s="70"/>
      <c r="BI581" s="70"/>
      <c r="BJ581" s="70"/>
      <c r="BK581" s="70"/>
      <c r="BL581" s="70"/>
      <c r="BM581" s="70"/>
      <c r="BN581" s="70"/>
      <c r="BO581" s="70"/>
      <c r="BP581" s="70"/>
      <c r="BQ581" s="70"/>
      <c r="BR581" s="70"/>
      <c r="BS581" s="70"/>
      <c r="BT581" s="70"/>
      <c r="BU581" s="70"/>
      <c r="BV581" s="70"/>
      <c r="BW581" s="70"/>
      <c r="BX581" s="70"/>
      <c r="BY581" s="70"/>
      <c r="BZ581" s="70"/>
      <c r="CA581" s="70"/>
    </row>
    <row r="582" spans="2:79" s="67" customFormat="1" hidden="1">
      <c r="B582" s="85"/>
      <c r="C582" s="86"/>
      <c r="D582" s="250"/>
      <c r="E582" s="84"/>
      <c r="F582" s="70"/>
      <c r="G582" s="70"/>
      <c r="H582" s="70"/>
      <c r="I582" s="70"/>
      <c r="J582" s="70"/>
      <c r="K582" s="70"/>
      <c r="L582" s="70"/>
      <c r="M582" s="70"/>
      <c r="N582" s="70"/>
      <c r="O582" s="70"/>
      <c r="P582" s="70"/>
      <c r="Q582" s="70"/>
      <c r="R582" s="70"/>
      <c r="S582" s="70"/>
      <c r="T582" s="70"/>
      <c r="U582" s="70"/>
      <c r="V582" s="70"/>
      <c r="W582" s="70"/>
      <c r="X582" s="70"/>
      <c r="Y582" s="70"/>
      <c r="Z582" s="70"/>
      <c r="AA582" s="70"/>
      <c r="AB582" s="70"/>
      <c r="AC582" s="70"/>
      <c r="AD582" s="70"/>
      <c r="AE582" s="70"/>
      <c r="AF582" s="70"/>
      <c r="AG582" s="70"/>
      <c r="AH582" s="70"/>
      <c r="AI582" s="70"/>
      <c r="AJ582" s="70"/>
      <c r="AK582" s="70"/>
      <c r="AL582" s="70"/>
      <c r="AM582" s="70"/>
      <c r="AN582" s="70"/>
      <c r="AO582" s="70"/>
      <c r="AP582" s="70"/>
      <c r="AQ582" s="70"/>
      <c r="AR582" s="70"/>
      <c r="AS582" s="70"/>
      <c r="AT582" s="70"/>
      <c r="AU582" s="70"/>
      <c r="AV582" s="70"/>
      <c r="AW582" s="70"/>
      <c r="AX582" s="70"/>
      <c r="AY582" s="70"/>
      <c r="AZ582" s="70"/>
      <c r="BA582" s="70"/>
      <c r="BB582" s="70"/>
      <c r="BC582" s="70"/>
      <c r="BD582" s="70"/>
      <c r="BE582" s="70"/>
      <c r="BF582" s="70"/>
      <c r="BG582" s="70"/>
      <c r="BH582" s="70"/>
      <c r="BI582" s="70"/>
      <c r="BJ582" s="70"/>
      <c r="BK582" s="70"/>
      <c r="BL582" s="70"/>
      <c r="BM582" s="70"/>
      <c r="BN582" s="70"/>
      <c r="BO582" s="70"/>
      <c r="BP582" s="70"/>
      <c r="BQ582" s="70"/>
      <c r="BR582" s="70"/>
      <c r="BS582" s="70"/>
      <c r="BT582" s="70"/>
      <c r="BU582" s="70"/>
      <c r="BV582" s="70"/>
      <c r="BW582" s="70"/>
      <c r="BX582" s="70"/>
      <c r="BY582" s="70"/>
      <c r="BZ582" s="70"/>
      <c r="CA582" s="70"/>
    </row>
    <row r="583" spans="2:79" s="67" customFormat="1" hidden="1">
      <c r="B583" s="85"/>
      <c r="C583" s="86"/>
      <c r="D583" s="250"/>
      <c r="E583" s="84"/>
      <c r="F583" s="70"/>
      <c r="G583" s="70"/>
      <c r="H583" s="70"/>
      <c r="I583" s="70"/>
      <c r="J583" s="70"/>
      <c r="K583" s="70"/>
      <c r="L583" s="70"/>
      <c r="M583" s="70"/>
      <c r="N583" s="70"/>
      <c r="O583" s="70"/>
      <c r="P583" s="70"/>
      <c r="Q583" s="70"/>
      <c r="R583" s="70"/>
      <c r="S583" s="70"/>
      <c r="T583" s="70"/>
      <c r="U583" s="70"/>
      <c r="V583" s="70"/>
      <c r="W583" s="70"/>
      <c r="X583" s="70"/>
      <c r="Y583" s="70"/>
      <c r="Z583" s="70"/>
      <c r="AA583" s="70"/>
      <c r="AB583" s="70"/>
      <c r="AC583" s="70"/>
      <c r="AD583" s="70"/>
      <c r="AE583" s="70"/>
      <c r="AF583" s="70"/>
      <c r="AG583" s="70"/>
      <c r="AH583" s="70"/>
      <c r="AI583" s="70"/>
      <c r="AJ583" s="70"/>
      <c r="AK583" s="70"/>
      <c r="AL583" s="70"/>
      <c r="AM583" s="70"/>
      <c r="AN583" s="70"/>
      <c r="AO583" s="70"/>
      <c r="AP583" s="70"/>
      <c r="AQ583" s="70"/>
      <c r="AR583" s="70"/>
      <c r="AS583" s="70"/>
      <c r="AT583" s="70"/>
      <c r="AU583" s="70"/>
      <c r="AV583" s="70"/>
      <c r="AW583" s="70"/>
      <c r="AX583" s="70"/>
      <c r="AY583" s="70"/>
      <c r="AZ583" s="70"/>
      <c r="BA583" s="70"/>
      <c r="BB583" s="70"/>
      <c r="BC583" s="70"/>
      <c r="BD583" s="70"/>
      <c r="BE583" s="70"/>
      <c r="BF583" s="70"/>
      <c r="BG583" s="70"/>
      <c r="BH583" s="70"/>
      <c r="BI583" s="70"/>
      <c r="BJ583" s="70"/>
      <c r="BK583" s="70"/>
      <c r="BL583" s="70"/>
      <c r="BM583" s="70"/>
      <c r="BN583" s="70"/>
      <c r="BO583" s="70"/>
      <c r="BP583" s="70"/>
      <c r="BQ583" s="70"/>
      <c r="BR583" s="70"/>
      <c r="BS583" s="70"/>
      <c r="BT583" s="70"/>
      <c r="BU583" s="70"/>
      <c r="BV583" s="70"/>
      <c r="BW583" s="70"/>
      <c r="BX583" s="70"/>
      <c r="BY583" s="70"/>
      <c r="BZ583" s="70"/>
      <c r="CA583" s="70"/>
    </row>
    <row r="584" spans="2:79" s="67" customFormat="1" hidden="1">
      <c r="B584" s="85"/>
      <c r="C584" s="86"/>
      <c r="D584" s="250"/>
      <c r="E584" s="84"/>
      <c r="F584" s="70"/>
      <c r="G584" s="70"/>
      <c r="H584" s="70"/>
      <c r="I584" s="70"/>
      <c r="J584" s="70"/>
      <c r="K584" s="70"/>
      <c r="L584" s="70"/>
      <c r="M584" s="70"/>
      <c r="N584" s="70"/>
      <c r="O584" s="70"/>
      <c r="P584" s="70"/>
      <c r="Q584" s="70"/>
      <c r="R584" s="70"/>
      <c r="S584" s="70"/>
      <c r="T584" s="70"/>
      <c r="U584" s="70"/>
      <c r="V584" s="70"/>
      <c r="W584" s="70"/>
      <c r="X584" s="70"/>
      <c r="Y584" s="70"/>
      <c r="Z584" s="70"/>
      <c r="AA584" s="70"/>
      <c r="AB584" s="70"/>
      <c r="AC584" s="70"/>
      <c r="AD584" s="70"/>
      <c r="AE584" s="70"/>
      <c r="AF584" s="70"/>
      <c r="AG584" s="70"/>
      <c r="AH584" s="70"/>
      <c r="AI584" s="70"/>
      <c r="AJ584" s="70"/>
      <c r="AK584" s="70"/>
      <c r="AL584" s="70"/>
      <c r="AM584" s="70"/>
      <c r="AN584" s="70"/>
      <c r="AO584" s="70"/>
      <c r="AP584" s="70"/>
      <c r="AQ584" s="70"/>
      <c r="AR584" s="70"/>
      <c r="AS584" s="70"/>
      <c r="AT584" s="70"/>
      <c r="AU584" s="70"/>
      <c r="AV584" s="70"/>
      <c r="AW584" s="70"/>
      <c r="AX584" s="70"/>
      <c r="AY584" s="70"/>
      <c r="AZ584" s="70"/>
      <c r="BA584" s="70"/>
      <c r="BB584" s="70"/>
      <c r="BC584" s="70"/>
      <c r="BD584" s="70"/>
      <c r="BE584" s="70"/>
      <c r="BF584" s="70"/>
      <c r="BG584" s="70"/>
      <c r="BH584" s="70"/>
      <c r="BI584" s="70"/>
      <c r="BJ584" s="70"/>
      <c r="BK584" s="70"/>
      <c r="BL584" s="70"/>
      <c r="BM584" s="70"/>
      <c r="BN584" s="70"/>
      <c r="BO584" s="70"/>
      <c r="BP584" s="70"/>
      <c r="BQ584" s="70"/>
      <c r="BR584" s="70"/>
      <c r="BS584" s="70"/>
      <c r="BT584" s="70"/>
      <c r="BU584" s="70"/>
      <c r="BV584" s="70"/>
      <c r="BW584" s="70"/>
      <c r="BX584" s="70"/>
      <c r="BY584" s="70"/>
      <c r="BZ584" s="70"/>
      <c r="CA584" s="70"/>
    </row>
    <row r="585" spans="2:79" s="67" customFormat="1" hidden="1">
      <c r="B585" s="85"/>
      <c r="C585" s="86"/>
      <c r="D585" s="250"/>
      <c r="E585" s="84"/>
      <c r="F585" s="70"/>
      <c r="G585" s="70"/>
      <c r="H585" s="70"/>
      <c r="I585" s="70"/>
      <c r="J585" s="70"/>
      <c r="K585" s="70"/>
      <c r="L585" s="70"/>
      <c r="M585" s="70"/>
      <c r="N585" s="70"/>
      <c r="O585" s="70"/>
      <c r="P585" s="70"/>
      <c r="Q585" s="70"/>
      <c r="R585" s="70"/>
      <c r="S585" s="70"/>
      <c r="T585" s="70"/>
      <c r="U585" s="70"/>
      <c r="V585" s="70"/>
      <c r="W585" s="70"/>
      <c r="X585" s="70"/>
      <c r="Y585" s="70"/>
      <c r="Z585" s="70"/>
      <c r="AA585" s="70"/>
      <c r="AB585" s="70"/>
      <c r="AC585" s="70"/>
      <c r="AD585" s="70"/>
      <c r="AE585" s="70"/>
      <c r="AF585" s="70"/>
      <c r="AG585" s="70"/>
      <c r="AH585" s="70"/>
      <c r="AI585" s="70"/>
      <c r="AJ585" s="70"/>
      <c r="AK585" s="70"/>
      <c r="AL585" s="70"/>
      <c r="AM585" s="70"/>
      <c r="AN585" s="70"/>
      <c r="AO585" s="70"/>
      <c r="AP585" s="70"/>
      <c r="AQ585" s="70"/>
      <c r="AR585" s="70"/>
      <c r="AS585" s="70"/>
      <c r="AT585" s="70"/>
      <c r="AU585" s="70"/>
      <c r="AV585" s="70"/>
      <c r="AW585" s="70"/>
      <c r="AX585" s="70"/>
      <c r="AY585" s="70"/>
      <c r="AZ585" s="70"/>
      <c r="BA585" s="70"/>
      <c r="BB585" s="70"/>
      <c r="BC585" s="70"/>
      <c r="BD585" s="70"/>
      <c r="BE585" s="70"/>
      <c r="BF585" s="70"/>
      <c r="BG585" s="70"/>
      <c r="BH585" s="70"/>
      <c r="BI585" s="70"/>
      <c r="BJ585" s="70"/>
      <c r="BK585" s="70"/>
      <c r="BL585" s="70"/>
      <c r="BM585" s="70"/>
      <c r="BN585" s="70"/>
      <c r="BO585" s="70"/>
      <c r="BP585" s="70"/>
      <c r="BQ585" s="70"/>
      <c r="BR585" s="70"/>
      <c r="BS585" s="70"/>
      <c r="BT585" s="70"/>
      <c r="BU585" s="70"/>
      <c r="BV585" s="70"/>
      <c r="BW585" s="70"/>
      <c r="BX585" s="70"/>
      <c r="BY585" s="70"/>
      <c r="BZ585" s="70"/>
      <c r="CA585" s="70"/>
    </row>
    <row r="586" spans="2:79" s="67" customFormat="1" hidden="1">
      <c r="B586" s="85"/>
      <c r="C586" s="86"/>
      <c r="D586" s="250"/>
      <c r="E586" s="84"/>
      <c r="F586" s="70"/>
      <c r="G586" s="70"/>
      <c r="H586" s="70"/>
      <c r="I586" s="70"/>
      <c r="J586" s="70"/>
      <c r="K586" s="70"/>
      <c r="L586" s="70"/>
      <c r="M586" s="70"/>
      <c r="N586" s="70"/>
      <c r="O586" s="70"/>
      <c r="P586" s="70"/>
      <c r="Q586" s="70"/>
      <c r="R586" s="70"/>
      <c r="S586" s="70"/>
      <c r="T586" s="70"/>
      <c r="U586" s="70"/>
      <c r="V586" s="70"/>
      <c r="W586" s="70"/>
      <c r="X586" s="70"/>
      <c r="Y586" s="70"/>
      <c r="Z586" s="70"/>
      <c r="AA586" s="70"/>
      <c r="AB586" s="70"/>
      <c r="AC586" s="70"/>
      <c r="AD586" s="70"/>
      <c r="AE586" s="70"/>
      <c r="AF586" s="70"/>
      <c r="AG586" s="70"/>
      <c r="AH586" s="70"/>
      <c r="AI586" s="70"/>
      <c r="AJ586" s="70"/>
      <c r="AK586" s="70"/>
      <c r="AL586" s="70"/>
      <c r="AM586" s="70"/>
      <c r="AN586" s="70"/>
      <c r="AO586" s="70"/>
      <c r="AP586" s="70"/>
      <c r="AQ586" s="70"/>
      <c r="AR586" s="70"/>
      <c r="AS586" s="70"/>
      <c r="AT586" s="70"/>
      <c r="AU586" s="70"/>
      <c r="AV586" s="70"/>
      <c r="AW586" s="70"/>
      <c r="AX586" s="70"/>
      <c r="AY586" s="70"/>
      <c r="AZ586" s="70"/>
      <c r="BA586" s="70"/>
      <c r="BB586" s="70"/>
      <c r="BC586" s="70"/>
      <c r="BD586" s="70"/>
      <c r="BE586" s="70"/>
      <c r="BF586" s="70"/>
      <c r="BG586" s="70"/>
      <c r="BH586" s="70"/>
      <c r="BI586" s="70"/>
      <c r="BJ586" s="70"/>
      <c r="BK586" s="70"/>
      <c r="BL586" s="70"/>
      <c r="BM586" s="70"/>
      <c r="BN586" s="70"/>
      <c r="BO586" s="70"/>
      <c r="BP586" s="70"/>
      <c r="BQ586" s="70"/>
      <c r="BR586" s="70"/>
      <c r="BS586" s="70"/>
      <c r="BT586" s="70"/>
      <c r="BU586" s="70"/>
      <c r="BV586" s="70"/>
      <c r="BW586" s="70"/>
      <c r="BX586" s="70"/>
      <c r="BY586" s="70"/>
      <c r="BZ586" s="70"/>
      <c r="CA586" s="70"/>
    </row>
    <row r="587" spans="2:79" s="67" customFormat="1" hidden="1">
      <c r="B587" s="85"/>
      <c r="C587" s="86"/>
      <c r="D587" s="250"/>
      <c r="E587" s="84"/>
      <c r="F587" s="70"/>
      <c r="G587" s="70"/>
      <c r="H587" s="70"/>
      <c r="I587" s="70"/>
      <c r="J587" s="70"/>
      <c r="K587" s="70"/>
      <c r="L587" s="70"/>
      <c r="M587" s="70"/>
      <c r="N587" s="70"/>
      <c r="O587" s="70"/>
      <c r="P587" s="70"/>
      <c r="Q587" s="70"/>
      <c r="R587" s="70"/>
      <c r="S587" s="70"/>
      <c r="T587" s="70"/>
      <c r="U587" s="70"/>
      <c r="V587" s="70"/>
      <c r="W587" s="70"/>
      <c r="X587" s="70"/>
      <c r="Y587" s="70"/>
      <c r="Z587" s="70"/>
      <c r="AA587" s="70"/>
      <c r="AB587" s="70"/>
      <c r="AC587" s="70"/>
      <c r="AD587" s="70"/>
      <c r="AE587" s="70"/>
      <c r="AF587" s="70"/>
      <c r="AG587" s="70"/>
      <c r="AH587" s="70"/>
      <c r="AI587" s="70"/>
      <c r="AJ587" s="70"/>
      <c r="AK587" s="70"/>
      <c r="AL587" s="70"/>
      <c r="AM587" s="70"/>
      <c r="AN587" s="70"/>
      <c r="AO587" s="70"/>
      <c r="AP587" s="70"/>
      <c r="AQ587" s="70"/>
      <c r="AR587" s="70"/>
      <c r="AS587" s="70"/>
      <c r="AT587" s="70"/>
      <c r="AU587" s="70"/>
      <c r="AV587" s="70"/>
      <c r="AW587" s="70"/>
      <c r="AX587" s="70"/>
      <c r="AY587" s="70"/>
      <c r="AZ587" s="70"/>
      <c r="BA587" s="70"/>
      <c r="BB587" s="70"/>
      <c r="BC587" s="70"/>
      <c r="BD587" s="70"/>
      <c r="BE587" s="70"/>
      <c r="BF587" s="70"/>
      <c r="BG587" s="70"/>
      <c r="BH587" s="70"/>
      <c r="BI587" s="70"/>
      <c r="BJ587" s="70"/>
      <c r="BK587" s="70"/>
      <c r="BL587" s="70"/>
      <c r="BM587" s="70"/>
      <c r="BN587" s="70"/>
      <c r="BO587" s="70"/>
      <c r="BP587" s="70"/>
      <c r="BQ587" s="70"/>
      <c r="BR587" s="70"/>
      <c r="BS587" s="70"/>
      <c r="BT587" s="70"/>
      <c r="BU587" s="70"/>
      <c r="BV587" s="70"/>
      <c r="BW587" s="70"/>
      <c r="BX587" s="70"/>
      <c r="BY587" s="70"/>
      <c r="BZ587" s="70"/>
      <c r="CA587" s="70"/>
    </row>
    <row r="588" spans="2:79" s="67" customFormat="1" hidden="1">
      <c r="B588" s="85"/>
      <c r="C588" s="86"/>
      <c r="D588" s="250"/>
      <c r="E588" s="84"/>
      <c r="F588" s="70"/>
      <c r="G588" s="70"/>
      <c r="H588" s="70"/>
      <c r="I588" s="70"/>
      <c r="J588" s="70"/>
      <c r="K588" s="70"/>
      <c r="L588" s="70"/>
      <c r="M588" s="70"/>
      <c r="N588" s="70"/>
      <c r="O588" s="70"/>
      <c r="P588" s="70"/>
      <c r="Q588" s="70"/>
      <c r="R588" s="70"/>
      <c r="S588" s="70"/>
      <c r="T588" s="70"/>
      <c r="U588" s="70"/>
      <c r="V588" s="70"/>
      <c r="W588" s="70"/>
      <c r="X588" s="70"/>
      <c r="Y588" s="70"/>
      <c r="Z588" s="70"/>
      <c r="AA588" s="70"/>
      <c r="AB588" s="70"/>
      <c r="AC588" s="70"/>
      <c r="AD588" s="70"/>
      <c r="AE588" s="70"/>
      <c r="AF588" s="70"/>
      <c r="AG588" s="70"/>
      <c r="AH588" s="70"/>
      <c r="AI588" s="70"/>
      <c r="AJ588" s="70"/>
      <c r="AK588" s="70"/>
      <c r="AL588" s="70"/>
      <c r="AM588" s="70"/>
      <c r="AN588" s="70"/>
      <c r="AO588" s="70"/>
      <c r="AP588" s="70"/>
      <c r="AQ588" s="70"/>
      <c r="AR588" s="70"/>
      <c r="AS588" s="70"/>
      <c r="AT588" s="70"/>
      <c r="AU588" s="70"/>
      <c r="AV588" s="70"/>
      <c r="AW588" s="70"/>
      <c r="AX588" s="70"/>
      <c r="AY588" s="70"/>
      <c r="AZ588" s="70"/>
      <c r="BA588" s="70"/>
      <c r="BB588" s="70"/>
      <c r="BC588" s="70"/>
      <c r="BD588" s="70"/>
      <c r="BE588" s="70"/>
      <c r="BF588" s="70"/>
      <c r="BG588" s="70"/>
      <c r="BH588" s="70"/>
      <c r="BI588" s="70"/>
      <c r="BJ588" s="70"/>
      <c r="BK588" s="70"/>
      <c r="BL588" s="70"/>
      <c r="BM588" s="70"/>
      <c r="BN588" s="70"/>
      <c r="BO588" s="70"/>
      <c r="BP588" s="70"/>
      <c r="BQ588" s="70"/>
      <c r="BR588" s="70"/>
      <c r="BS588" s="70"/>
      <c r="BT588" s="70"/>
      <c r="BU588" s="70"/>
      <c r="BV588" s="70"/>
      <c r="BW588" s="70"/>
      <c r="BX588" s="70"/>
      <c r="BY588" s="70"/>
      <c r="BZ588" s="70"/>
      <c r="CA588" s="70"/>
    </row>
    <row r="589" spans="2:79" s="67" customFormat="1" hidden="1">
      <c r="B589" s="85"/>
      <c r="C589" s="86"/>
      <c r="D589" s="250"/>
      <c r="E589" s="84"/>
      <c r="F589" s="70"/>
      <c r="G589" s="70"/>
      <c r="H589" s="70"/>
      <c r="I589" s="70"/>
      <c r="J589" s="70"/>
      <c r="K589" s="70"/>
      <c r="L589" s="70"/>
      <c r="M589" s="70"/>
      <c r="N589" s="70"/>
      <c r="O589" s="70"/>
      <c r="P589" s="70"/>
      <c r="Q589" s="70"/>
      <c r="R589" s="70"/>
      <c r="S589" s="70"/>
      <c r="T589" s="70"/>
      <c r="U589" s="70"/>
      <c r="V589" s="70"/>
      <c r="W589" s="70"/>
      <c r="X589" s="70"/>
      <c r="Y589" s="70"/>
      <c r="Z589" s="70"/>
      <c r="AA589" s="70"/>
      <c r="AB589" s="70"/>
      <c r="AC589" s="70"/>
      <c r="AD589" s="70"/>
      <c r="AE589" s="70"/>
      <c r="AF589" s="70"/>
      <c r="AG589" s="70"/>
      <c r="AH589" s="70"/>
      <c r="AI589" s="70"/>
      <c r="AJ589" s="70"/>
      <c r="AK589" s="70"/>
      <c r="AL589" s="70"/>
      <c r="AM589" s="70"/>
      <c r="AN589" s="70"/>
      <c r="AO589" s="70"/>
      <c r="AP589" s="70"/>
      <c r="AQ589" s="70"/>
      <c r="AR589" s="70"/>
      <c r="AS589" s="70"/>
      <c r="AT589" s="70"/>
      <c r="AU589" s="70"/>
      <c r="AV589" s="70"/>
      <c r="AW589" s="70"/>
      <c r="AX589" s="70"/>
      <c r="AY589" s="70"/>
      <c r="AZ589" s="70"/>
      <c r="BA589" s="70"/>
      <c r="BB589" s="70"/>
      <c r="BC589" s="70"/>
      <c r="BD589" s="70"/>
      <c r="BE589" s="70"/>
      <c r="BF589" s="70"/>
      <c r="BG589" s="70"/>
      <c r="BH589" s="70"/>
      <c r="BI589" s="70"/>
      <c r="BJ589" s="70"/>
      <c r="BK589" s="70"/>
      <c r="BL589" s="70"/>
      <c r="BM589" s="70"/>
      <c r="BN589" s="70"/>
      <c r="BO589" s="70"/>
      <c r="BP589" s="70"/>
      <c r="BQ589" s="70"/>
      <c r="BR589" s="70"/>
      <c r="BS589" s="70"/>
      <c r="BT589" s="70"/>
      <c r="BU589" s="70"/>
      <c r="BV589" s="70"/>
      <c r="BW589" s="70"/>
      <c r="BX589" s="70"/>
      <c r="BY589" s="70"/>
      <c r="BZ589" s="70"/>
      <c r="CA589" s="70"/>
    </row>
    <row r="590" spans="2:79" s="67" customFormat="1" hidden="1">
      <c r="B590" s="85"/>
      <c r="C590" s="86"/>
      <c r="D590" s="250"/>
      <c r="E590" s="84"/>
      <c r="F590" s="70"/>
      <c r="G590" s="70"/>
      <c r="H590" s="70"/>
      <c r="I590" s="70"/>
      <c r="J590" s="70"/>
      <c r="K590" s="70"/>
      <c r="L590" s="70"/>
      <c r="M590" s="70"/>
      <c r="N590" s="70"/>
      <c r="O590" s="70"/>
      <c r="P590" s="70"/>
      <c r="Q590" s="70"/>
      <c r="R590" s="70"/>
      <c r="S590" s="70"/>
      <c r="T590" s="70"/>
      <c r="U590" s="70"/>
      <c r="V590" s="70"/>
      <c r="W590" s="70"/>
      <c r="X590" s="70"/>
      <c r="Y590" s="70"/>
      <c r="Z590" s="70"/>
      <c r="AA590" s="70"/>
      <c r="AB590" s="70"/>
      <c r="AC590" s="70"/>
      <c r="AD590" s="70"/>
      <c r="AE590" s="70"/>
      <c r="AF590" s="70"/>
      <c r="AG590" s="70"/>
      <c r="AH590" s="70"/>
      <c r="AI590" s="70"/>
      <c r="AJ590" s="70"/>
      <c r="AK590" s="70"/>
      <c r="AL590" s="70"/>
      <c r="AM590" s="70"/>
      <c r="AN590" s="70"/>
      <c r="AO590" s="70"/>
      <c r="AP590" s="70"/>
      <c r="AQ590" s="70"/>
      <c r="AR590" s="70"/>
      <c r="AS590" s="70"/>
      <c r="AT590" s="70"/>
      <c r="AU590" s="70"/>
      <c r="AV590" s="70"/>
      <c r="AW590" s="70"/>
      <c r="AX590" s="70"/>
      <c r="AY590" s="70"/>
      <c r="AZ590" s="70"/>
      <c r="BA590" s="70"/>
      <c r="BB590" s="70"/>
      <c r="BC590" s="70"/>
      <c r="BD590" s="70"/>
      <c r="BE590" s="70"/>
      <c r="BF590" s="70"/>
      <c r="BG590" s="70"/>
      <c r="BH590" s="70"/>
      <c r="BI590" s="70"/>
      <c r="BJ590" s="70"/>
      <c r="BK590" s="70"/>
      <c r="BL590" s="70"/>
      <c r="BM590" s="70"/>
      <c r="BN590" s="70"/>
      <c r="BO590" s="70"/>
      <c r="BP590" s="70"/>
      <c r="BQ590" s="70"/>
      <c r="BR590" s="70"/>
      <c r="BS590" s="70"/>
      <c r="BT590" s="70"/>
      <c r="BU590" s="70"/>
      <c r="BV590" s="70"/>
      <c r="BW590" s="70"/>
      <c r="BX590" s="70"/>
      <c r="BY590" s="70"/>
      <c r="BZ590" s="70"/>
      <c r="CA590" s="70"/>
    </row>
    <row r="591" spans="2:79" s="67" customFormat="1" hidden="1">
      <c r="B591" s="85"/>
      <c r="C591" s="86"/>
      <c r="D591" s="250"/>
      <c r="E591" s="84"/>
      <c r="F591" s="70"/>
      <c r="G591" s="70"/>
      <c r="H591" s="70"/>
      <c r="I591" s="70"/>
      <c r="J591" s="70"/>
      <c r="K591" s="70"/>
      <c r="L591" s="70"/>
      <c r="M591" s="70"/>
      <c r="N591" s="70"/>
      <c r="O591" s="70"/>
      <c r="P591" s="70"/>
      <c r="Q591" s="70"/>
      <c r="R591" s="70"/>
      <c r="S591" s="70"/>
      <c r="T591" s="70"/>
      <c r="U591" s="70"/>
      <c r="V591" s="70"/>
      <c r="W591" s="70"/>
      <c r="X591" s="70"/>
      <c r="Y591" s="70"/>
      <c r="Z591" s="70"/>
      <c r="AA591" s="70"/>
      <c r="AB591" s="70"/>
      <c r="AC591" s="70"/>
      <c r="AD591" s="70"/>
      <c r="AE591" s="70"/>
      <c r="AF591" s="70"/>
      <c r="AG591" s="70"/>
      <c r="AH591" s="70"/>
      <c r="AI591" s="70"/>
      <c r="AJ591" s="70"/>
      <c r="AK591" s="70"/>
      <c r="AL591" s="70"/>
      <c r="AM591" s="70"/>
      <c r="AN591" s="70"/>
      <c r="AO591" s="70"/>
      <c r="AP591" s="70"/>
      <c r="AQ591" s="70"/>
      <c r="AR591" s="70"/>
      <c r="AS591" s="70"/>
      <c r="AT591" s="70"/>
      <c r="AU591" s="70"/>
      <c r="AV591" s="70"/>
      <c r="AW591" s="70"/>
      <c r="AX591" s="70"/>
      <c r="AY591" s="70"/>
      <c r="AZ591" s="70"/>
      <c r="BA591" s="70"/>
      <c r="BB591" s="70"/>
      <c r="BC591" s="70"/>
      <c r="BD591" s="70"/>
      <c r="BE591" s="70"/>
      <c r="BF591" s="70"/>
      <c r="BG591" s="70"/>
      <c r="BH591" s="70"/>
      <c r="BI591" s="70"/>
      <c r="BJ591" s="70"/>
      <c r="BK591" s="70"/>
      <c r="BL591" s="70"/>
      <c r="BM591" s="70"/>
      <c r="BN591" s="70"/>
      <c r="BO591" s="70"/>
      <c r="BP591" s="70"/>
      <c r="BQ591" s="70"/>
      <c r="BR591" s="70"/>
      <c r="BS591" s="70"/>
      <c r="BT591" s="70"/>
      <c r="BU591" s="70"/>
      <c r="BV591" s="70"/>
      <c r="BW591" s="70"/>
      <c r="BX591" s="70"/>
      <c r="BY591" s="70"/>
      <c r="BZ591" s="70"/>
      <c r="CA591" s="70"/>
    </row>
    <row r="592" spans="2:79" s="67" customFormat="1" hidden="1">
      <c r="B592" s="85"/>
      <c r="C592" s="86"/>
      <c r="D592" s="250"/>
      <c r="E592" s="84"/>
      <c r="F592" s="70"/>
      <c r="G592" s="70"/>
      <c r="H592" s="70"/>
      <c r="I592" s="70"/>
      <c r="J592" s="70"/>
      <c r="K592" s="70"/>
      <c r="L592" s="70"/>
      <c r="M592" s="70"/>
      <c r="N592" s="70"/>
      <c r="O592" s="70"/>
      <c r="P592" s="70"/>
      <c r="Q592" s="70"/>
      <c r="R592" s="70"/>
      <c r="S592" s="70"/>
      <c r="T592" s="70"/>
      <c r="U592" s="70"/>
      <c r="V592" s="70"/>
      <c r="W592" s="70"/>
      <c r="X592" s="70"/>
      <c r="Y592" s="70"/>
      <c r="Z592" s="70"/>
      <c r="AA592" s="70"/>
      <c r="AB592" s="70"/>
      <c r="AC592" s="70"/>
      <c r="AD592" s="70"/>
      <c r="AE592" s="70"/>
      <c r="AF592" s="70"/>
      <c r="AG592" s="70"/>
      <c r="AH592" s="70"/>
      <c r="AI592" s="70"/>
      <c r="AJ592" s="70"/>
      <c r="AK592" s="70"/>
      <c r="AL592" s="70"/>
      <c r="AM592" s="70"/>
      <c r="AN592" s="70"/>
      <c r="AO592" s="70"/>
      <c r="AP592" s="70"/>
      <c r="AQ592" s="70"/>
      <c r="AR592" s="70"/>
      <c r="AS592" s="70"/>
      <c r="AT592" s="70"/>
      <c r="AU592" s="70"/>
      <c r="AV592" s="70"/>
      <c r="AW592" s="70"/>
      <c r="AX592" s="70"/>
      <c r="AY592" s="70"/>
      <c r="AZ592" s="70"/>
      <c r="BA592" s="70"/>
      <c r="BB592" s="70"/>
      <c r="BC592" s="70"/>
      <c r="BD592" s="70"/>
      <c r="BE592" s="70"/>
      <c r="BF592" s="70"/>
      <c r="BG592" s="70"/>
      <c r="BH592" s="70"/>
      <c r="BI592" s="70"/>
      <c r="BJ592" s="70"/>
      <c r="BK592" s="70"/>
      <c r="BL592" s="70"/>
      <c r="BM592" s="70"/>
      <c r="BN592" s="70"/>
      <c r="BO592" s="70"/>
      <c r="BP592" s="70"/>
      <c r="BQ592" s="70"/>
      <c r="BR592" s="70"/>
      <c r="BS592" s="70"/>
      <c r="BT592" s="70"/>
      <c r="BU592" s="70"/>
      <c r="BV592" s="70"/>
      <c r="BW592" s="70"/>
      <c r="BX592" s="70"/>
      <c r="BY592" s="70"/>
      <c r="BZ592" s="70"/>
      <c r="CA592" s="70"/>
    </row>
    <row r="593" spans="2:79" s="67" customFormat="1" hidden="1">
      <c r="B593" s="85"/>
      <c r="C593" s="86"/>
      <c r="D593" s="250"/>
      <c r="E593" s="84"/>
      <c r="F593" s="70"/>
      <c r="G593" s="70"/>
      <c r="H593" s="70"/>
      <c r="I593" s="70"/>
      <c r="J593" s="70"/>
      <c r="K593" s="70"/>
      <c r="L593" s="70"/>
      <c r="M593" s="70"/>
      <c r="N593" s="70"/>
      <c r="O593" s="70"/>
      <c r="P593" s="70"/>
      <c r="Q593" s="70"/>
      <c r="R593" s="70"/>
      <c r="S593" s="70"/>
      <c r="T593" s="70"/>
      <c r="U593" s="70"/>
      <c r="V593" s="70"/>
      <c r="W593" s="70"/>
      <c r="X593" s="70"/>
      <c r="Y593" s="70"/>
      <c r="Z593" s="70"/>
      <c r="AA593" s="70"/>
      <c r="AB593" s="70"/>
      <c r="AC593" s="70"/>
      <c r="AD593" s="70"/>
      <c r="AE593" s="70"/>
      <c r="AF593" s="70"/>
      <c r="AG593" s="70"/>
      <c r="AH593" s="70"/>
      <c r="AI593" s="70"/>
      <c r="AJ593" s="70"/>
      <c r="AK593" s="70"/>
      <c r="AL593" s="70"/>
      <c r="AM593" s="70"/>
      <c r="AN593" s="70"/>
      <c r="AO593" s="70"/>
      <c r="AP593" s="70"/>
      <c r="AQ593" s="70"/>
      <c r="AR593" s="70"/>
      <c r="AS593" s="70"/>
      <c r="AT593" s="70"/>
      <c r="AU593" s="70"/>
      <c r="AV593" s="70"/>
      <c r="AW593" s="70"/>
      <c r="AX593" s="70"/>
      <c r="AY593" s="70"/>
      <c r="AZ593" s="70"/>
      <c r="BA593" s="70"/>
      <c r="BB593" s="70"/>
      <c r="BC593" s="70"/>
      <c r="BD593" s="70"/>
      <c r="BE593" s="70"/>
      <c r="BF593" s="70"/>
      <c r="BG593" s="70"/>
      <c r="BH593" s="70"/>
      <c r="BI593" s="70"/>
      <c r="BJ593" s="70"/>
      <c r="BK593" s="70"/>
      <c r="BL593" s="70"/>
      <c r="BM593" s="70"/>
      <c r="BN593" s="70"/>
      <c r="BO593" s="70"/>
      <c r="BP593" s="70"/>
      <c r="BQ593" s="70"/>
      <c r="BR593" s="70"/>
      <c r="BS593" s="70"/>
      <c r="BT593" s="70"/>
      <c r="BU593" s="70"/>
      <c r="BV593" s="70"/>
      <c r="BW593" s="70"/>
      <c r="BX593" s="70"/>
      <c r="BY593" s="70"/>
      <c r="BZ593" s="70"/>
      <c r="CA593" s="70"/>
    </row>
    <row r="594" spans="2:79" s="67" customFormat="1" hidden="1">
      <c r="B594" s="85"/>
      <c r="C594" s="86"/>
      <c r="D594" s="250"/>
      <c r="E594" s="84"/>
      <c r="F594" s="70"/>
      <c r="G594" s="70"/>
      <c r="H594" s="70"/>
      <c r="I594" s="70"/>
      <c r="J594" s="70"/>
      <c r="K594" s="70"/>
      <c r="L594" s="70"/>
      <c r="M594" s="70"/>
      <c r="N594" s="70"/>
      <c r="O594" s="70"/>
      <c r="P594" s="70"/>
      <c r="Q594" s="70"/>
      <c r="R594" s="70"/>
      <c r="S594" s="70"/>
      <c r="T594" s="70"/>
      <c r="U594" s="70"/>
      <c r="V594" s="70"/>
      <c r="W594" s="70"/>
      <c r="X594" s="70"/>
      <c r="Y594" s="70"/>
      <c r="Z594" s="70"/>
      <c r="AA594" s="70"/>
      <c r="AB594" s="70"/>
      <c r="AC594" s="70"/>
      <c r="AD594" s="70"/>
      <c r="AE594" s="70"/>
      <c r="AF594" s="70"/>
      <c r="AG594" s="70"/>
      <c r="AH594" s="70"/>
      <c r="AI594" s="70"/>
      <c r="AJ594" s="70"/>
      <c r="AK594" s="70"/>
      <c r="AL594" s="70"/>
      <c r="AM594" s="70"/>
      <c r="AN594" s="70"/>
      <c r="AO594" s="70"/>
      <c r="AP594" s="70"/>
      <c r="AQ594" s="70"/>
      <c r="AR594" s="70"/>
      <c r="AS594" s="70"/>
      <c r="AT594" s="70"/>
      <c r="AU594" s="70"/>
      <c r="AV594" s="70"/>
      <c r="AW594" s="70"/>
      <c r="AX594" s="70"/>
      <c r="AY594" s="70"/>
      <c r="AZ594" s="70"/>
      <c r="BA594" s="70"/>
      <c r="BB594" s="70"/>
      <c r="BC594" s="70"/>
      <c r="BD594" s="70"/>
      <c r="BE594" s="70"/>
      <c r="BF594" s="70"/>
      <c r="BG594" s="70"/>
      <c r="BH594" s="70"/>
      <c r="BI594" s="70"/>
      <c r="BJ594" s="70"/>
      <c r="BK594" s="70"/>
      <c r="BL594" s="70"/>
      <c r="BM594" s="70"/>
      <c r="BN594" s="70"/>
      <c r="BO594" s="70"/>
      <c r="BP594" s="70"/>
      <c r="BQ594" s="70"/>
      <c r="BR594" s="70"/>
      <c r="BS594" s="70"/>
      <c r="BT594" s="70"/>
      <c r="BU594" s="70"/>
      <c r="BV594" s="70"/>
      <c r="BW594" s="70"/>
      <c r="BX594" s="70"/>
      <c r="BY594" s="70"/>
      <c r="BZ594" s="70"/>
      <c r="CA594" s="70"/>
    </row>
    <row r="595" spans="2:79" s="67" customFormat="1" hidden="1">
      <c r="B595" s="85"/>
      <c r="C595" s="86"/>
      <c r="D595" s="250"/>
      <c r="E595" s="84"/>
      <c r="F595" s="70"/>
      <c r="G595" s="70"/>
      <c r="H595" s="70"/>
      <c r="I595" s="70"/>
      <c r="J595" s="70"/>
      <c r="K595" s="70"/>
      <c r="L595" s="70"/>
      <c r="M595" s="70"/>
      <c r="N595" s="70"/>
      <c r="O595" s="70"/>
      <c r="P595" s="70"/>
      <c r="Q595" s="70"/>
      <c r="R595" s="70"/>
      <c r="S595" s="70"/>
      <c r="T595" s="70"/>
      <c r="U595" s="70"/>
      <c r="V595" s="70"/>
      <c r="W595" s="70"/>
      <c r="X595" s="70"/>
      <c r="Y595" s="70"/>
      <c r="Z595" s="70"/>
      <c r="AA595" s="70"/>
      <c r="AB595" s="70"/>
      <c r="AC595" s="70"/>
      <c r="AD595" s="70"/>
      <c r="AE595" s="70"/>
      <c r="AF595" s="70"/>
      <c r="AG595" s="70"/>
      <c r="AH595" s="70"/>
      <c r="AI595" s="70"/>
      <c r="AJ595" s="70"/>
      <c r="AK595" s="70"/>
      <c r="AL595" s="70"/>
      <c r="AM595" s="70"/>
      <c r="AN595" s="70"/>
      <c r="AO595" s="70"/>
      <c r="AP595" s="70"/>
      <c r="AQ595" s="70"/>
      <c r="AR595" s="70"/>
      <c r="AS595" s="70"/>
      <c r="AT595" s="70"/>
      <c r="AU595" s="70"/>
      <c r="AV595" s="70"/>
      <c r="AW595" s="70"/>
      <c r="AX595" s="70"/>
      <c r="AY595" s="70"/>
      <c r="AZ595" s="70"/>
      <c r="BA595" s="70"/>
      <c r="BB595" s="70"/>
      <c r="BC595" s="70"/>
      <c r="BD595" s="70"/>
      <c r="BE595" s="70"/>
      <c r="BF595" s="70"/>
      <c r="BG595" s="70"/>
      <c r="BH595" s="70"/>
      <c r="BI595" s="70"/>
      <c r="BJ595" s="70"/>
      <c r="BK595" s="70"/>
      <c r="BL595" s="70"/>
      <c r="BM595" s="70"/>
      <c r="BN595" s="70"/>
      <c r="BO595" s="70"/>
      <c r="BP595" s="70"/>
      <c r="BQ595" s="70"/>
      <c r="BR595" s="70"/>
      <c r="BS595" s="70"/>
      <c r="BT595" s="70"/>
      <c r="BU595" s="70"/>
      <c r="BV595" s="70"/>
      <c r="BW595" s="70"/>
      <c r="BX595" s="70"/>
      <c r="BY595" s="70"/>
      <c r="BZ595" s="70"/>
      <c r="CA595" s="70"/>
    </row>
    <row r="596" spans="2:79" s="67" customFormat="1" hidden="1">
      <c r="B596" s="85"/>
      <c r="C596" s="86"/>
      <c r="D596" s="250"/>
      <c r="E596" s="84"/>
      <c r="F596" s="70"/>
      <c r="G596" s="70"/>
      <c r="H596" s="70"/>
      <c r="I596" s="70"/>
      <c r="J596" s="70"/>
      <c r="K596" s="70"/>
      <c r="L596" s="70"/>
      <c r="M596" s="70"/>
      <c r="N596" s="70"/>
      <c r="O596" s="70"/>
      <c r="P596" s="70"/>
      <c r="Q596" s="70"/>
      <c r="R596" s="70"/>
      <c r="S596" s="70"/>
      <c r="T596" s="70"/>
      <c r="U596" s="70"/>
      <c r="V596" s="70"/>
      <c r="W596" s="70"/>
      <c r="X596" s="70"/>
      <c r="Y596" s="70"/>
      <c r="Z596" s="70"/>
      <c r="AA596" s="70"/>
      <c r="AB596" s="70"/>
      <c r="AC596" s="70"/>
      <c r="AD596" s="70"/>
      <c r="AE596" s="70"/>
      <c r="AF596" s="70"/>
      <c r="AG596" s="70"/>
      <c r="AH596" s="70"/>
      <c r="AI596" s="70"/>
      <c r="AJ596" s="70"/>
      <c r="AK596" s="70"/>
      <c r="AL596" s="70"/>
      <c r="AM596" s="70"/>
      <c r="AN596" s="70"/>
      <c r="AO596" s="70"/>
      <c r="AP596" s="70"/>
      <c r="AQ596" s="70"/>
      <c r="AR596" s="70"/>
      <c r="AS596" s="70"/>
      <c r="AT596" s="70"/>
      <c r="AU596" s="70"/>
      <c r="AV596" s="70"/>
      <c r="AW596" s="70"/>
      <c r="AX596" s="70"/>
      <c r="AY596" s="70"/>
      <c r="AZ596" s="70"/>
      <c r="BA596" s="70"/>
      <c r="BB596" s="70"/>
      <c r="BC596" s="70"/>
      <c r="BD596" s="70"/>
      <c r="BE596" s="70"/>
      <c r="BF596" s="70"/>
      <c r="BG596" s="70"/>
      <c r="BH596" s="70"/>
      <c r="BI596" s="70"/>
      <c r="BJ596" s="70"/>
      <c r="BK596" s="70"/>
      <c r="BL596" s="70"/>
      <c r="BM596" s="70"/>
      <c r="BN596" s="70"/>
      <c r="BO596" s="70"/>
      <c r="BP596" s="70"/>
      <c r="BQ596" s="70"/>
      <c r="BR596" s="70"/>
      <c r="BS596" s="70"/>
      <c r="BT596" s="70"/>
      <c r="BU596" s="70"/>
      <c r="BV596" s="70"/>
      <c r="BW596" s="70"/>
      <c r="BX596" s="70"/>
      <c r="BY596" s="70"/>
      <c r="BZ596" s="70"/>
      <c r="CA596" s="70"/>
    </row>
    <row r="597" spans="2:79" s="67" customFormat="1" hidden="1">
      <c r="B597" s="85"/>
      <c r="C597" s="86"/>
      <c r="D597" s="250"/>
      <c r="E597" s="84"/>
      <c r="F597" s="70"/>
      <c r="G597" s="70"/>
      <c r="H597" s="70"/>
      <c r="I597" s="70"/>
      <c r="J597" s="70"/>
      <c r="K597" s="70"/>
      <c r="L597" s="70"/>
      <c r="M597" s="70"/>
      <c r="N597" s="70"/>
      <c r="O597" s="70"/>
      <c r="P597" s="70"/>
      <c r="Q597" s="70"/>
      <c r="R597" s="70"/>
      <c r="S597" s="70"/>
      <c r="T597" s="70"/>
      <c r="U597" s="70"/>
      <c r="V597" s="70"/>
      <c r="W597" s="70"/>
      <c r="X597" s="70"/>
      <c r="Y597" s="70"/>
      <c r="Z597" s="70"/>
      <c r="AA597" s="70"/>
      <c r="AB597" s="70"/>
      <c r="AC597" s="70"/>
      <c r="AD597" s="70"/>
      <c r="AE597" s="70"/>
      <c r="AF597" s="70"/>
      <c r="AG597" s="70"/>
      <c r="AH597" s="70"/>
      <c r="AI597" s="70"/>
      <c r="AJ597" s="70"/>
      <c r="AK597" s="70"/>
      <c r="AL597" s="70"/>
      <c r="AM597" s="70"/>
      <c r="AN597" s="70"/>
      <c r="AO597" s="70"/>
      <c r="AP597" s="70"/>
      <c r="AQ597" s="70"/>
      <c r="AR597" s="70"/>
      <c r="AS597" s="70"/>
      <c r="AT597" s="70"/>
      <c r="AU597" s="70"/>
      <c r="AV597" s="70"/>
      <c r="AW597" s="70"/>
      <c r="AX597" s="70"/>
      <c r="AY597" s="70"/>
      <c r="AZ597" s="70"/>
      <c r="BA597" s="70"/>
      <c r="BB597" s="70"/>
      <c r="BC597" s="70"/>
      <c r="BD597" s="70"/>
      <c r="BE597" s="70"/>
      <c r="BF597" s="70"/>
      <c r="BG597" s="70"/>
      <c r="BH597" s="70"/>
      <c r="BI597" s="70"/>
      <c r="BJ597" s="70"/>
      <c r="BK597" s="70"/>
      <c r="BL597" s="70"/>
      <c r="BM597" s="70"/>
      <c r="BN597" s="70"/>
      <c r="BO597" s="70"/>
      <c r="BP597" s="70"/>
      <c r="BQ597" s="70"/>
      <c r="BR597" s="70"/>
      <c r="BS597" s="70"/>
      <c r="BT597" s="70"/>
      <c r="BU597" s="70"/>
      <c r="BV597" s="70"/>
      <c r="BW597" s="70"/>
      <c r="BX597" s="70"/>
      <c r="BY597" s="70"/>
      <c r="BZ597" s="70"/>
      <c r="CA597" s="70"/>
    </row>
    <row r="598" spans="2:79" s="67" customFormat="1" hidden="1">
      <c r="B598" s="85"/>
      <c r="C598" s="86"/>
      <c r="D598" s="250"/>
      <c r="E598" s="84"/>
      <c r="F598" s="70"/>
      <c r="G598" s="70"/>
      <c r="H598" s="70"/>
      <c r="I598" s="70"/>
      <c r="J598" s="70"/>
      <c r="K598" s="70"/>
      <c r="L598" s="70"/>
      <c r="M598" s="70"/>
      <c r="N598" s="70"/>
      <c r="O598" s="70"/>
      <c r="P598" s="70"/>
      <c r="Q598" s="70"/>
      <c r="R598" s="70"/>
      <c r="S598" s="70"/>
      <c r="T598" s="70"/>
      <c r="U598" s="70"/>
      <c r="V598" s="70"/>
      <c r="W598" s="70"/>
      <c r="X598" s="70"/>
      <c r="Y598" s="70"/>
      <c r="Z598" s="70"/>
      <c r="AA598" s="70"/>
      <c r="AB598" s="70"/>
      <c r="AC598" s="70"/>
      <c r="AD598" s="70"/>
      <c r="AE598" s="70"/>
      <c r="AF598" s="70"/>
      <c r="AG598" s="70"/>
      <c r="AH598" s="70"/>
      <c r="AI598" s="70"/>
      <c r="AJ598" s="70"/>
      <c r="AK598" s="70"/>
      <c r="AL598" s="70"/>
      <c r="AM598" s="70"/>
      <c r="AN598" s="70"/>
      <c r="AO598" s="70"/>
      <c r="AP598" s="70"/>
      <c r="AQ598" s="70"/>
      <c r="AR598" s="70"/>
      <c r="AS598" s="70"/>
      <c r="AT598" s="70"/>
      <c r="AU598" s="70"/>
      <c r="AV598" s="70"/>
      <c r="AW598" s="70"/>
      <c r="AX598" s="70"/>
      <c r="AY598" s="70"/>
      <c r="AZ598" s="70"/>
      <c r="BA598" s="70"/>
      <c r="BB598" s="70"/>
      <c r="BC598" s="70"/>
      <c r="BD598" s="70"/>
      <c r="BE598" s="70"/>
      <c r="BF598" s="70"/>
      <c r="BG598" s="70"/>
      <c r="BH598" s="70"/>
      <c r="BI598" s="70"/>
      <c r="BJ598" s="70"/>
      <c r="BK598" s="70"/>
      <c r="BL598" s="70"/>
      <c r="BM598" s="70"/>
      <c r="BN598" s="70"/>
      <c r="BO598" s="70"/>
      <c r="BP598" s="70"/>
      <c r="BQ598" s="70"/>
      <c r="BR598" s="70"/>
      <c r="BS598" s="70"/>
      <c r="BT598" s="70"/>
      <c r="BU598" s="70"/>
      <c r="BV598" s="70"/>
      <c r="BW598" s="70"/>
      <c r="BX598" s="70"/>
      <c r="BY598" s="70"/>
      <c r="BZ598" s="70"/>
      <c r="CA598" s="70"/>
    </row>
    <row r="599" spans="2:79" s="67" customFormat="1" hidden="1">
      <c r="B599" s="85"/>
      <c r="C599" s="86"/>
      <c r="D599" s="250"/>
      <c r="E599" s="84"/>
      <c r="F599" s="70"/>
      <c r="G599" s="70"/>
      <c r="H599" s="70"/>
      <c r="I599" s="70"/>
      <c r="J599" s="70"/>
      <c r="K599" s="70"/>
      <c r="L599" s="70"/>
      <c r="M599" s="70"/>
      <c r="N599" s="70"/>
      <c r="O599" s="70"/>
      <c r="P599" s="70"/>
      <c r="Q599" s="70"/>
      <c r="R599" s="70"/>
      <c r="S599" s="70"/>
      <c r="T599" s="70"/>
      <c r="U599" s="70"/>
      <c r="V599" s="70"/>
      <c r="W599" s="70"/>
      <c r="X599" s="70"/>
      <c r="Y599" s="70"/>
      <c r="Z599" s="70"/>
      <c r="AA599" s="70"/>
      <c r="AB599" s="70"/>
      <c r="AC599" s="70"/>
      <c r="AD599" s="70"/>
      <c r="AE599" s="70"/>
      <c r="AF599" s="70"/>
      <c r="AG599" s="70"/>
      <c r="AH599" s="70"/>
      <c r="AI599" s="70"/>
      <c r="AJ599" s="70"/>
      <c r="AK599" s="70"/>
      <c r="AL599" s="70"/>
      <c r="AM599" s="70"/>
      <c r="AN599" s="70"/>
      <c r="AO599" s="70"/>
      <c r="AP599" s="70"/>
      <c r="AQ599" s="70"/>
      <c r="AR599" s="70"/>
      <c r="AS599" s="70"/>
      <c r="AT599" s="70"/>
      <c r="AU599" s="70"/>
      <c r="AV599" s="70"/>
      <c r="AW599" s="70"/>
      <c r="AX599" s="70"/>
      <c r="AY599" s="70"/>
      <c r="AZ599" s="70"/>
      <c r="BA599" s="70"/>
      <c r="BB599" s="70"/>
      <c r="BC599" s="70"/>
      <c r="BD599" s="70"/>
      <c r="BE599" s="70"/>
      <c r="BF599" s="70"/>
      <c r="BG599" s="70"/>
      <c r="BH599" s="70"/>
      <c r="BI599" s="70"/>
      <c r="BJ599" s="70"/>
      <c r="BK599" s="70"/>
      <c r="BL599" s="70"/>
      <c r="BM599" s="70"/>
      <c r="BN599" s="70"/>
      <c r="BO599" s="70"/>
      <c r="BP599" s="70"/>
      <c r="BQ599" s="70"/>
      <c r="BR599" s="70"/>
      <c r="BS599" s="70"/>
      <c r="BT599" s="70"/>
      <c r="BU599" s="70"/>
      <c r="BV599" s="70"/>
      <c r="BW599" s="70"/>
      <c r="BX599" s="70"/>
      <c r="BY599" s="70"/>
      <c r="BZ599" s="70"/>
      <c r="CA599" s="70"/>
    </row>
    <row r="600" spans="2:79" s="67" customFormat="1" hidden="1">
      <c r="B600" s="85"/>
      <c r="C600" s="86"/>
      <c r="D600" s="250"/>
      <c r="E600" s="84"/>
      <c r="F600" s="70"/>
      <c r="G600" s="70"/>
      <c r="H600" s="70"/>
      <c r="I600" s="70"/>
      <c r="J600" s="70"/>
      <c r="K600" s="70"/>
      <c r="L600" s="70"/>
      <c r="M600" s="70"/>
      <c r="N600" s="70"/>
      <c r="O600" s="70"/>
      <c r="P600" s="70"/>
      <c r="Q600" s="70"/>
      <c r="R600" s="70"/>
      <c r="S600" s="70"/>
      <c r="T600" s="70"/>
      <c r="U600" s="70"/>
      <c r="V600" s="70"/>
      <c r="W600" s="70"/>
      <c r="X600" s="70"/>
      <c r="Y600" s="70"/>
      <c r="Z600" s="70"/>
      <c r="AA600" s="70"/>
      <c r="AB600" s="70"/>
      <c r="AC600" s="70"/>
      <c r="AD600" s="70"/>
      <c r="AE600" s="70"/>
      <c r="AF600" s="70"/>
      <c r="AG600" s="70"/>
      <c r="AH600" s="70"/>
      <c r="AI600" s="70"/>
      <c r="AJ600" s="70"/>
      <c r="AK600" s="70"/>
      <c r="AL600" s="70"/>
      <c r="AM600" s="70"/>
      <c r="AN600" s="70"/>
      <c r="AO600" s="70"/>
      <c r="AP600" s="70"/>
      <c r="AQ600" s="70"/>
      <c r="AR600" s="70"/>
      <c r="AS600" s="70"/>
      <c r="AT600" s="70"/>
      <c r="AU600" s="70"/>
      <c r="AV600" s="70"/>
      <c r="AW600" s="70"/>
      <c r="AX600" s="70"/>
      <c r="AY600" s="70"/>
      <c r="AZ600" s="70"/>
      <c r="BA600" s="70"/>
      <c r="BB600" s="70"/>
      <c r="BC600" s="70"/>
      <c r="BD600" s="70"/>
      <c r="BE600" s="70"/>
      <c r="BF600" s="70"/>
      <c r="BG600" s="70"/>
      <c r="BH600" s="70"/>
      <c r="BI600" s="70"/>
      <c r="BJ600" s="70"/>
      <c r="BK600" s="70"/>
      <c r="BL600" s="70"/>
      <c r="BM600" s="70"/>
      <c r="BN600" s="70"/>
      <c r="BO600" s="70"/>
      <c r="BP600" s="70"/>
      <c r="BQ600" s="70"/>
      <c r="BR600" s="70"/>
      <c r="BS600" s="70"/>
      <c r="BT600" s="70"/>
      <c r="BU600" s="70"/>
      <c r="BV600" s="70"/>
      <c r="BW600" s="70"/>
      <c r="BX600" s="70"/>
      <c r="BY600" s="70"/>
      <c r="BZ600" s="70"/>
      <c r="CA600" s="70"/>
    </row>
    <row r="601" spans="2:79" s="67" customFormat="1" hidden="1">
      <c r="B601" s="85"/>
      <c r="C601" s="86"/>
      <c r="D601" s="250"/>
      <c r="E601" s="84"/>
      <c r="F601" s="70"/>
      <c r="G601" s="70"/>
      <c r="H601" s="70"/>
      <c r="I601" s="70"/>
      <c r="J601" s="70"/>
      <c r="K601" s="70"/>
      <c r="L601" s="70"/>
      <c r="M601" s="70"/>
      <c r="N601" s="70"/>
      <c r="O601" s="70"/>
      <c r="P601" s="70"/>
      <c r="Q601" s="70"/>
      <c r="R601" s="70"/>
      <c r="S601" s="70"/>
      <c r="T601" s="70"/>
      <c r="U601" s="70"/>
      <c r="V601" s="70"/>
      <c r="W601" s="70"/>
      <c r="X601" s="70"/>
      <c r="Y601" s="70"/>
      <c r="Z601" s="70"/>
      <c r="AA601" s="70"/>
      <c r="AB601" s="70"/>
      <c r="AC601" s="70"/>
      <c r="AD601" s="70"/>
      <c r="AE601" s="70"/>
      <c r="AF601" s="70"/>
      <c r="AG601" s="70"/>
      <c r="AH601" s="70"/>
      <c r="AI601" s="70"/>
      <c r="AJ601" s="70"/>
      <c r="AK601" s="70"/>
      <c r="AL601" s="70"/>
      <c r="AM601" s="70"/>
      <c r="AN601" s="70"/>
      <c r="AO601" s="70"/>
      <c r="AP601" s="70"/>
      <c r="AQ601" s="70"/>
      <c r="AR601" s="70"/>
      <c r="AS601" s="70"/>
      <c r="AT601" s="70"/>
      <c r="AU601" s="70"/>
      <c r="AV601" s="70"/>
      <c r="AW601" s="70"/>
      <c r="AX601" s="70"/>
      <c r="AY601" s="70"/>
      <c r="AZ601" s="70"/>
      <c r="BA601" s="70"/>
      <c r="BB601" s="70"/>
      <c r="BC601" s="70"/>
      <c r="BD601" s="70"/>
      <c r="BE601" s="70"/>
      <c r="BF601" s="70"/>
      <c r="BG601" s="70"/>
      <c r="BH601" s="70"/>
      <c r="BI601" s="70"/>
      <c r="BJ601" s="70"/>
      <c r="BK601" s="70"/>
      <c r="BL601" s="70"/>
      <c r="BM601" s="70"/>
      <c r="BN601" s="70"/>
      <c r="BO601" s="70"/>
      <c r="BP601" s="70"/>
      <c r="BQ601" s="70"/>
      <c r="BR601" s="70"/>
      <c r="BS601" s="70"/>
      <c r="BT601" s="70"/>
      <c r="BU601" s="70"/>
      <c r="BV601" s="70"/>
      <c r="BW601" s="70"/>
      <c r="BX601" s="70"/>
      <c r="BY601" s="70"/>
      <c r="BZ601" s="70"/>
      <c r="CA601" s="70"/>
    </row>
    <row r="602" spans="2:79" s="67" customFormat="1" hidden="1">
      <c r="B602" s="85"/>
      <c r="C602" s="86"/>
      <c r="D602" s="250"/>
      <c r="E602" s="84"/>
      <c r="F602" s="70"/>
      <c r="G602" s="70"/>
      <c r="H602" s="70"/>
      <c r="I602" s="70"/>
      <c r="J602" s="70"/>
      <c r="K602" s="70"/>
      <c r="L602" s="70"/>
      <c r="M602" s="70"/>
      <c r="N602" s="70"/>
      <c r="O602" s="70"/>
      <c r="P602" s="70"/>
      <c r="Q602" s="70"/>
      <c r="R602" s="70"/>
      <c r="S602" s="70"/>
      <c r="T602" s="70"/>
      <c r="U602" s="70"/>
      <c r="V602" s="70"/>
      <c r="W602" s="70"/>
      <c r="X602" s="70"/>
      <c r="Y602" s="70"/>
      <c r="Z602" s="70"/>
      <c r="AA602" s="70"/>
      <c r="AB602" s="70"/>
      <c r="AC602" s="70"/>
      <c r="AD602" s="70"/>
      <c r="AE602" s="70"/>
      <c r="AF602" s="70"/>
      <c r="AG602" s="70"/>
      <c r="AH602" s="70"/>
      <c r="AI602" s="70"/>
      <c r="AJ602" s="70"/>
      <c r="AK602" s="70"/>
      <c r="AL602" s="70"/>
      <c r="AM602" s="70"/>
      <c r="AN602" s="70"/>
      <c r="AO602" s="70"/>
      <c r="AP602" s="70"/>
      <c r="AQ602" s="70"/>
      <c r="AR602" s="70"/>
      <c r="AS602" s="70"/>
      <c r="AT602" s="70"/>
      <c r="AU602" s="70"/>
      <c r="AV602" s="70"/>
      <c r="AW602" s="70"/>
      <c r="AX602" s="70"/>
      <c r="AY602" s="70"/>
      <c r="AZ602" s="70"/>
      <c r="BA602" s="70"/>
      <c r="BB602" s="70"/>
      <c r="BC602" s="70"/>
      <c r="BD602" s="70"/>
      <c r="BE602" s="70"/>
      <c r="BF602" s="70"/>
      <c r="BG602" s="70"/>
      <c r="BH602" s="70"/>
      <c r="BI602" s="70"/>
      <c r="BJ602" s="70"/>
      <c r="BK602" s="70"/>
      <c r="BL602" s="70"/>
      <c r="BM602" s="70"/>
      <c r="BN602" s="70"/>
      <c r="BO602" s="70"/>
      <c r="BP602" s="70"/>
      <c r="BQ602" s="70"/>
      <c r="BR602" s="70"/>
      <c r="BS602" s="70"/>
      <c r="BT602" s="70"/>
      <c r="BU602" s="70"/>
      <c r="BV602" s="70"/>
      <c r="BW602" s="70"/>
      <c r="BX602" s="70"/>
      <c r="BY602" s="70"/>
      <c r="BZ602" s="70"/>
      <c r="CA602" s="70"/>
    </row>
    <row r="603" spans="2:79" s="67" customFormat="1" hidden="1">
      <c r="B603" s="85"/>
      <c r="C603" s="86"/>
      <c r="D603" s="250"/>
      <c r="E603" s="84"/>
      <c r="F603" s="70"/>
      <c r="G603" s="70"/>
      <c r="H603" s="70"/>
      <c r="I603" s="70"/>
      <c r="J603" s="70"/>
      <c r="K603" s="70"/>
      <c r="L603" s="70"/>
      <c r="M603" s="70"/>
      <c r="N603" s="70"/>
      <c r="O603" s="70"/>
      <c r="P603" s="70"/>
      <c r="Q603" s="70"/>
      <c r="R603" s="70"/>
      <c r="S603" s="70"/>
      <c r="T603" s="70"/>
      <c r="U603" s="70"/>
      <c r="V603" s="70"/>
      <c r="W603" s="70"/>
      <c r="X603" s="70"/>
      <c r="Y603" s="70"/>
      <c r="Z603" s="70"/>
      <c r="AA603" s="70"/>
      <c r="AB603" s="70"/>
      <c r="AC603" s="70"/>
      <c r="AD603" s="70"/>
      <c r="AE603" s="70"/>
      <c r="AF603" s="70"/>
      <c r="AG603" s="70"/>
      <c r="AH603" s="70"/>
      <c r="AI603" s="70"/>
      <c r="AJ603" s="70"/>
      <c r="AK603" s="70"/>
      <c r="AL603" s="70"/>
      <c r="AM603" s="70"/>
      <c r="AN603" s="70"/>
      <c r="AO603" s="70"/>
      <c r="AP603" s="70"/>
      <c r="AQ603" s="70"/>
      <c r="AR603" s="70"/>
      <c r="AS603" s="70"/>
      <c r="AT603" s="70"/>
      <c r="AU603" s="70"/>
      <c r="AV603" s="70"/>
      <c r="AW603" s="70"/>
      <c r="AX603" s="70"/>
      <c r="AY603" s="70"/>
      <c r="AZ603" s="70"/>
      <c r="BA603" s="70"/>
      <c r="BB603" s="70"/>
      <c r="BC603" s="70"/>
      <c r="BD603" s="70"/>
      <c r="BE603" s="70"/>
      <c r="BF603" s="70"/>
      <c r="BG603" s="70"/>
      <c r="BH603" s="70"/>
      <c r="BI603" s="70"/>
      <c r="BJ603" s="70"/>
      <c r="BK603" s="70"/>
      <c r="BL603" s="70"/>
      <c r="BM603" s="70"/>
      <c r="BN603" s="70"/>
      <c r="BO603" s="70"/>
      <c r="BP603" s="70"/>
      <c r="BQ603" s="70"/>
      <c r="BR603" s="70"/>
      <c r="BS603" s="70"/>
      <c r="BT603" s="70"/>
      <c r="BU603" s="70"/>
      <c r="BV603" s="70"/>
      <c r="BW603" s="70"/>
      <c r="BX603" s="70"/>
      <c r="BY603" s="70"/>
      <c r="BZ603" s="70"/>
      <c r="CA603" s="70"/>
    </row>
    <row r="604" spans="2:79" s="67" customFormat="1" hidden="1">
      <c r="B604" s="85"/>
      <c r="C604" s="86"/>
      <c r="D604" s="250"/>
      <c r="E604" s="84"/>
      <c r="F604" s="70"/>
      <c r="G604" s="70"/>
      <c r="H604" s="70"/>
      <c r="I604" s="70"/>
      <c r="J604" s="70"/>
      <c r="K604" s="70"/>
      <c r="L604" s="70"/>
      <c r="M604" s="70"/>
      <c r="N604" s="70"/>
      <c r="O604" s="70"/>
      <c r="P604" s="70"/>
      <c r="Q604" s="70"/>
      <c r="R604" s="70"/>
      <c r="S604" s="70"/>
      <c r="T604" s="70"/>
      <c r="U604" s="70"/>
      <c r="V604" s="70"/>
      <c r="W604" s="70"/>
      <c r="X604" s="70"/>
      <c r="Y604" s="70"/>
      <c r="Z604" s="70"/>
      <c r="AA604" s="70"/>
      <c r="AB604" s="70"/>
      <c r="AC604" s="70"/>
      <c r="AD604" s="70"/>
      <c r="AE604" s="70"/>
      <c r="AF604" s="70"/>
      <c r="AG604" s="70"/>
      <c r="AH604" s="70"/>
      <c r="AI604" s="70"/>
      <c r="AJ604" s="70"/>
      <c r="AK604" s="70"/>
      <c r="AL604" s="70"/>
      <c r="AM604" s="70"/>
      <c r="AN604" s="70"/>
      <c r="AO604" s="70"/>
      <c r="AP604" s="70"/>
      <c r="AQ604" s="70"/>
      <c r="AR604" s="70"/>
      <c r="AS604" s="70"/>
      <c r="AT604" s="70"/>
      <c r="AU604" s="70"/>
      <c r="AV604" s="70"/>
      <c r="AW604" s="70"/>
      <c r="AX604" s="70"/>
      <c r="AY604" s="70"/>
      <c r="AZ604" s="70"/>
      <c r="BA604" s="70"/>
      <c r="BB604" s="70"/>
      <c r="BC604" s="70"/>
      <c r="BD604" s="70"/>
      <c r="BE604" s="70"/>
      <c r="BF604" s="70"/>
      <c r="BG604" s="70"/>
      <c r="BH604" s="70"/>
      <c r="BI604" s="70"/>
      <c r="BJ604" s="70"/>
      <c r="BK604" s="70"/>
      <c r="BL604" s="70"/>
      <c r="BM604" s="70"/>
      <c r="BN604" s="70"/>
      <c r="BO604" s="70"/>
      <c r="BP604" s="70"/>
      <c r="BQ604" s="70"/>
      <c r="BR604" s="70"/>
      <c r="BS604" s="70"/>
      <c r="BT604" s="70"/>
      <c r="BU604" s="70"/>
      <c r="BV604" s="70"/>
      <c r="BW604" s="70"/>
      <c r="BX604" s="70"/>
      <c r="BY604" s="70"/>
      <c r="BZ604" s="70"/>
      <c r="CA604" s="70"/>
    </row>
    <row r="605" spans="2:79" s="67" customFormat="1" hidden="1">
      <c r="B605" s="85"/>
      <c r="C605" s="86"/>
      <c r="D605" s="250"/>
      <c r="E605" s="84"/>
      <c r="F605" s="70"/>
      <c r="G605" s="70"/>
      <c r="H605" s="70"/>
      <c r="I605" s="70"/>
      <c r="J605" s="70"/>
      <c r="K605" s="70"/>
      <c r="L605" s="70"/>
      <c r="M605" s="70"/>
      <c r="N605" s="70"/>
      <c r="O605" s="70"/>
      <c r="P605" s="70"/>
      <c r="Q605" s="70"/>
      <c r="R605" s="70"/>
      <c r="S605" s="70"/>
      <c r="T605" s="70"/>
      <c r="U605" s="70"/>
      <c r="V605" s="70"/>
      <c r="W605" s="70"/>
      <c r="X605" s="70"/>
      <c r="Y605" s="70"/>
      <c r="Z605" s="70"/>
      <c r="AA605" s="70"/>
      <c r="AB605" s="70"/>
      <c r="AC605" s="70"/>
      <c r="AD605" s="70"/>
      <c r="AE605" s="70"/>
      <c r="AF605" s="70"/>
      <c r="AG605" s="70"/>
      <c r="AH605" s="70"/>
      <c r="AI605" s="70"/>
      <c r="AJ605" s="70"/>
      <c r="AK605" s="70"/>
      <c r="AL605" s="70"/>
      <c r="AM605" s="70"/>
      <c r="AN605" s="70"/>
      <c r="AO605" s="70"/>
      <c r="AP605" s="70"/>
      <c r="AQ605" s="70"/>
      <c r="AR605" s="70"/>
      <c r="AS605" s="70"/>
      <c r="AT605" s="70"/>
      <c r="AU605" s="70"/>
      <c r="AV605" s="70"/>
      <c r="AW605" s="70"/>
      <c r="AX605" s="70"/>
      <c r="AY605" s="70"/>
      <c r="AZ605" s="70"/>
      <c r="BA605" s="70"/>
      <c r="BB605" s="70"/>
      <c r="BC605" s="70"/>
      <c r="BD605" s="70"/>
      <c r="BE605" s="70"/>
      <c r="BF605" s="70"/>
      <c r="BG605" s="70"/>
      <c r="BH605" s="70"/>
      <c r="BI605" s="70"/>
      <c r="BJ605" s="70"/>
      <c r="BK605" s="70"/>
      <c r="BL605" s="70"/>
      <c r="BM605" s="70"/>
      <c r="BN605" s="70"/>
      <c r="BO605" s="70"/>
      <c r="BP605" s="70"/>
      <c r="BQ605" s="70"/>
      <c r="BR605" s="70"/>
      <c r="BS605" s="70"/>
      <c r="BT605" s="70"/>
      <c r="BU605" s="70"/>
      <c r="BV605" s="70"/>
      <c r="BW605" s="70"/>
      <c r="BX605" s="70"/>
      <c r="BY605" s="70"/>
      <c r="BZ605" s="70"/>
      <c r="CA605" s="70"/>
    </row>
    <row r="606" spans="2:79" s="67" customFormat="1" hidden="1">
      <c r="B606" s="85"/>
      <c r="C606" s="86"/>
      <c r="D606" s="250"/>
      <c r="E606" s="84"/>
      <c r="F606" s="70"/>
      <c r="G606" s="70"/>
      <c r="H606" s="70"/>
      <c r="I606" s="70"/>
      <c r="J606" s="70"/>
      <c r="K606" s="70"/>
      <c r="L606" s="70"/>
      <c r="M606" s="70"/>
      <c r="N606" s="70"/>
      <c r="O606" s="70"/>
      <c r="P606" s="70"/>
      <c r="Q606" s="70"/>
      <c r="R606" s="70"/>
      <c r="S606" s="70"/>
      <c r="T606" s="70"/>
      <c r="U606" s="70"/>
      <c r="V606" s="70"/>
      <c r="W606" s="70"/>
      <c r="X606" s="70"/>
      <c r="Y606" s="70"/>
      <c r="Z606" s="70"/>
      <c r="AA606" s="70"/>
      <c r="AB606" s="70"/>
      <c r="AC606" s="70"/>
      <c r="AD606" s="70"/>
      <c r="AE606" s="70"/>
      <c r="AF606" s="70"/>
      <c r="AG606" s="70"/>
      <c r="AH606" s="70"/>
      <c r="AI606" s="70"/>
      <c r="AJ606" s="70"/>
      <c r="AK606" s="70"/>
      <c r="AL606" s="70"/>
      <c r="AM606" s="70"/>
      <c r="AN606" s="70"/>
      <c r="AO606" s="70"/>
      <c r="AP606" s="70"/>
      <c r="AQ606" s="70"/>
      <c r="AR606" s="70"/>
      <c r="AS606" s="70"/>
      <c r="AT606" s="70"/>
      <c r="AU606" s="70"/>
      <c r="AV606" s="70"/>
      <c r="AW606" s="70"/>
      <c r="AX606" s="70"/>
      <c r="AY606" s="70"/>
      <c r="AZ606" s="70"/>
      <c r="BA606" s="70"/>
      <c r="BB606" s="70"/>
      <c r="BC606" s="70"/>
      <c r="BD606" s="70"/>
      <c r="BE606" s="70"/>
      <c r="BF606" s="70"/>
      <c r="BG606" s="70"/>
      <c r="BH606" s="70"/>
      <c r="BI606" s="70"/>
      <c r="BJ606" s="70"/>
      <c r="BK606" s="70"/>
      <c r="BL606" s="70"/>
      <c r="BM606" s="70"/>
      <c r="BN606" s="70"/>
      <c r="BO606" s="70"/>
      <c r="BP606" s="70"/>
      <c r="BQ606" s="70"/>
      <c r="BR606" s="70"/>
      <c r="BS606" s="70"/>
      <c r="BT606" s="70"/>
      <c r="BU606" s="70"/>
      <c r="BV606" s="70"/>
      <c r="BW606" s="70"/>
      <c r="BX606" s="70"/>
      <c r="BY606" s="70"/>
      <c r="BZ606" s="70"/>
      <c r="CA606" s="70"/>
    </row>
    <row r="607" spans="2:79" s="67" customFormat="1" hidden="1">
      <c r="B607" s="85"/>
      <c r="C607" s="86"/>
      <c r="D607" s="250"/>
      <c r="E607" s="84"/>
      <c r="F607" s="70"/>
      <c r="G607" s="70"/>
      <c r="H607" s="70"/>
      <c r="I607" s="70"/>
      <c r="J607" s="70"/>
      <c r="K607" s="70"/>
      <c r="L607" s="70"/>
      <c r="M607" s="70"/>
      <c r="N607" s="70"/>
      <c r="O607" s="70"/>
      <c r="P607" s="70"/>
      <c r="Q607" s="70"/>
      <c r="R607" s="70"/>
      <c r="S607" s="70"/>
      <c r="T607" s="70"/>
      <c r="U607" s="70"/>
      <c r="V607" s="70"/>
      <c r="W607" s="70"/>
      <c r="X607" s="70"/>
      <c r="Y607" s="70"/>
      <c r="Z607" s="70"/>
      <c r="AA607" s="70"/>
      <c r="AB607" s="70"/>
      <c r="AC607" s="70"/>
      <c r="AD607" s="70"/>
      <c r="AE607" s="70"/>
      <c r="AF607" s="70"/>
      <c r="AG607" s="70"/>
      <c r="AH607" s="70"/>
      <c r="AI607" s="70"/>
      <c r="AJ607" s="70"/>
      <c r="AK607" s="70"/>
      <c r="AL607" s="70"/>
      <c r="AM607" s="70"/>
      <c r="AN607" s="70"/>
      <c r="AO607" s="70"/>
      <c r="AP607" s="70"/>
      <c r="AQ607" s="70"/>
      <c r="AR607" s="70"/>
      <c r="AS607" s="70"/>
      <c r="AT607" s="70"/>
      <c r="AU607" s="70"/>
      <c r="AV607" s="70"/>
      <c r="AW607" s="70"/>
      <c r="AX607" s="70"/>
      <c r="AY607" s="70"/>
      <c r="AZ607" s="70"/>
      <c r="BA607" s="70"/>
      <c r="BB607" s="70"/>
      <c r="BC607" s="70"/>
      <c r="BD607" s="70"/>
      <c r="BE607" s="70"/>
      <c r="BF607" s="70"/>
      <c r="BG607" s="70"/>
      <c r="BH607" s="70"/>
      <c r="BI607" s="70"/>
      <c r="BJ607" s="70"/>
      <c r="BK607" s="70"/>
      <c r="BL607" s="70"/>
      <c r="BM607" s="70"/>
      <c r="BN607" s="70"/>
      <c r="BO607" s="70"/>
      <c r="BP607" s="70"/>
      <c r="BQ607" s="70"/>
      <c r="BR607" s="70"/>
      <c r="BS607" s="70"/>
      <c r="BT607" s="70"/>
      <c r="BU607" s="70"/>
      <c r="BV607" s="70"/>
      <c r="BW607" s="70"/>
      <c r="BX607" s="70"/>
      <c r="BY607" s="70"/>
      <c r="BZ607" s="70"/>
      <c r="CA607" s="70"/>
    </row>
    <row r="608" spans="2:79" s="67" customFormat="1" hidden="1">
      <c r="B608" s="85"/>
      <c r="C608" s="86"/>
      <c r="D608" s="250"/>
      <c r="E608" s="84"/>
      <c r="F608" s="70"/>
      <c r="G608" s="70"/>
      <c r="H608" s="70"/>
      <c r="I608" s="70"/>
      <c r="J608" s="70"/>
      <c r="K608" s="70"/>
      <c r="L608" s="70"/>
      <c r="M608" s="70"/>
      <c r="N608" s="70"/>
      <c r="O608" s="70"/>
      <c r="P608" s="70"/>
      <c r="Q608" s="70"/>
      <c r="R608" s="70"/>
      <c r="S608" s="70"/>
      <c r="T608" s="70"/>
      <c r="U608" s="70"/>
      <c r="V608" s="70"/>
      <c r="W608" s="70"/>
      <c r="X608" s="70"/>
      <c r="Y608" s="70"/>
      <c r="Z608" s="70"/>
      <c r="AA608" s="70"/>
      <c r="AB608" s="70"/>
      <c r="AC608" s="70"/>
      <c r="AD608" s="70"/>
      <c r="AE608" s="70"/>
      <c r="AF608" s="70"/>
      <c r="AG608" s="70"/>
      <c r="AH608" s="70"/>
      <c r="AI608" s="70"/>
      <c r="AJ608" s="70"/>
      <c r="AK608" s="70"/>
      <c r="AL608" s="70"/>
      <c r="AM608" s="70"/>
      <c r="AN608" s="70"/>
      <c r="AO608" s="70"/>
      <c r="AP608" s="70"/>
      <c r="AQ608" s="70"/>
      <c r="AR608" s="70"/>
      <c r="AS608" s="70"/>
      <c r="AT608" s="70"/>
      <c r="AU608" s="70"/>
      <c r="AV608" s="70"/>
      <c r="AW608" s="70"/>
      <c r="AX608" s="70"/>
      <c r="AY608" s="70"/>
      <c r="AZ608" s="70"/>
      <c r="BA608" s="70"/>
      <c r="BB608" s="70"/>
      <c r="BC608" s="70"/>
      <c r="BD608" s="70"/>
      <c r="BE608" s="70"/>
      <c r="BF608" s="70"/>
      <c r="BG608" s="70"/>
      <c r="BH608" s="70"/>
      <c r="BI608" s="70"/>
      <c r="BJ608" s="70"/>
      <c r="BK608" s="70"/>
      <c r="BL608" s="70"/>
      <c r="BM608" s="70"/>
      <c r="BN608" s="70"/>
      <c r="BO608" s="70"/>
      <c r="BP608" s="70"/>
      <c r="BQ608" s="70"/>
      <c r="BR608" s="70"/>
      <c r="BS608" s="70"/>
      <c r="BT608" s="70"/>
      <c r="BU608" s="70"/>
      <c r="BV608" s="70"/>
      <c r="BW608" s="70"/>
      <c r="BX608" s="70"/>
      <c r="BY608" s="70"/>
      <c r="BZ608" s="70"/>
      <c r="CA608" s="70"/>
    </row>
    <row r="609" spans="2:79" s="67" customFormat="1" hidden="1">
      <c r="B609" s="85"/>
      <c r="C609" s="86"/>
      <c r="D609" s="250"/>
      <c r="E609" s="84"/>
      <c r="F609" s="70"/>
      <c r="G609" s="70"/>
      <c r="H609" s="70"/>
      <c r="I609" s="70"/>
      <c r="J609" s="70"/>
      <c r="K609" s="70"/>
      <c r="L609" s="70"/>
      <c r="M609" s="70"/>
      <c r="N609" s="70"/>
      <c r="O609" s="70"/>
      <c r="P609" s="70"/>
      <c r="Q609" s="70"/>
      <c r="R609" s="70"/>
      <c r="S609" s="70"/>
      <c r="T609" s="70"/>
      <c r="U609" s="70"/>
      <c r="V609" s="70"/>
      <c r="W609" s="70"/>
      <c r="X609" s="70"/>
      <c r="Y609" s="70"/>
      <c r="Z609" s="70"/>
      <c r="AA609" s="70"/>
      <c r="AB609" s="70"/>
      <c r="AC609" s="70"/>
      <c r="AD609" s="70"/>
      <c r="AE609" s="70"/>
      <c r="AF609" s="70"/>
      <c r="AG609" s="70"/>
      <c r="AH609" s="70"/>
      <c r="AI609" s="70"/>
      <c r="AJ609" s="70"/>
      <c r="AK609" s="70"/>
      <c r="AL609" s="70"/>
      <c r="AM609" s="70"/>
      <c r="AN609" s="70"/>
      <c r="AO609" s="70"/>
      <c r="AP609" s="70"/>
      <c r="AQ609" s="70"/>
      <c r="AR609" s="70"/>
      <c r="AS609" s="70"/>
      <c r="AT609" s="70"/>
      <c r="AU609" s="70"/>
      <c r="AV609" s="70"/>
      <c r="AW609" s="70"/>
      <c r="AX609" s="70"/>
      <c r="AY609" s="70"/>
      <c r="AZ609" s="70"/>
      <c r="BA609" s="70"/>
      <c r="BB609" s="70"/>
      <c r="BC609" s="70"/>
      <c r="BD609" s="70"/>
      <c r="BE609" s="70"/>
      <c r="BF609" s="70"/>
      <c r="BG609" s="70"/>
      <c r="BH609" s="70"/>
      <c r="BI609" s="70"/>
      <c r="BJ609" s="70"/>
      <c r="BK609" s="70"/>
      <c r="BL609" s="70"/>
      <c r="BM609" s="70"/>
      <c r="BN609" s="70"/>
      <c r="BO609" s="70"/>
      <c r="BP609" s="70"/>
      <c r="BQ609" s="70"/>
      <c r="BR609" s="70"/>
      <c r="BS609" s="70"/>
      <c r="BT609" s="70"/>
      <c r="BU609" s="70"/>
      <c r="BV609" s="70"/>
      <c r="BW609" s="70"/>
      <c r="BX609" s="70"/>
      <c r="BY609" s="70"/>
      <c r="BZ609" s="70"/>
      <c r="CA609" s="70"/>
    </row>
    <row r="610" spans="2:79" s="67" customFormat="1" hidden="1">
      <c r="B610" s="85"/>
      <c r="C610" s="86"/>
      <c r="D610" s="250"/>
      <c r="E610" s="84"/>
      <c r="F610" s="70"/>
      <c r="G610" s="70"/>
      <c r="H610" s="70"/>
      <c r="I610" s="70"/>
      <c r="J610" s="70"/>
      <c r="K610" s="70"/>
      <c r="L610" s="70"/>
      <c r="M610" s="70"/>
      <c r="N610" s="70"/>
      <c r="O610" s="70"/>
      <c r="P610" s="70"/>
      <c r="Q610" s="70"/>
      <c r="R610" s="70"/>
      <c r="S610" s="70"/>
      <c r="T610" s="70"/>
      <c r="U610" s="70"/>
      <c r="V610" s="70"/>
      <c r="W610" s="70"/>
      <c r="X610" s="70"/>
      <c r="Y610" s="70"/>
      <c r="Z610" s="70"/>
      <c r="AA610" s="70"/>
      <c r="AB610" s="70"/>
      <c r="AC610" s="70"/>
      <c r="AD610" s="70"/>
      <c r="AE610" s="70"/>
      <c r="AF610" s="70"/>
      <c r="AG610" s="70"/>
      <c r="AH610" s="70"/>
      <c r="AI610" s="70"/>
      <c r="AJ610" s="70"/>
      <c r="AK610" s="70"/>
      <c r="AL610" s="70"/>
      <c r="AM610" s="70"/>
      <c r="AN610" s="70"/>
      <c r="AO610" s="70"/>
      <c r="AP610" s="70"/>
      <c r="AQ610" s="70"/>
      <c r="AR610" s="70"/>
      <c r="AS610" s="70"/>
      <c r="AT610" s="70"/>
      <c r="AU610" s="70"/>
      <c r="AV610" s="70"/>
      <c r="AW610" s="70"/>
      <c r="AX610" s="70"/>
      <c r="AY610" s="70"/>
      <c r="AZ610" s="70"/>
      <c r="BA610" s="70"/>
      <c r="BB610" s="70"/>
      <c r="BC610" s="70"/>
      <c r="BD610" s="70"/>
      <c r="BE610" s="70"/>
      <c r="BF610" s="70"/>
      <c r="BG610" s="70"/>
      <c r="BH610" s="70"/>
      <c r="BI610" s="70"/>
      <c r="BJ610" s="70"/>
      <c r="BK610" s="70"/>
      <c r="BL610" s="70"/>
      <c r="BM610" s="70"/>
      <c r="BN610" s="70"/>
      <c r="BO610" s="70"/>
      <c r="BP610" s="70"/>
      <c r="BQ610" s="70"/>
      <c r="BR610" s="70"/>
      <c r="BS610" s="70"/>
      <c r="BT610" s="70"/>
      <c r="BU610" s="70"/>
      <c r="BV610" s="70"/>
      <c r="BW610" s="70"/>
      <c r="BX610" s="70"/>
      <c r="BY610" s="70"/>
      <c r="BZ610" s="70"/>
      <c r="CA610" s="70"/>
    </row>
    <row r="611" spans="2:79" s="67" customFormat="1" hidden="1">
      <c r="B611" s="85"/>
      <c r="C611" s="86"/>
      <c r="D611" s="250"/>
      <c r="E611" s="84"/>
      <c r="F611" s="70"/>
      <c r="G611" s="70"/>
      <c r="H611" s="70"/>
      <c r="I611" s="70"/>
      <c r="J611" s="70"/>
      <c r="K611" s="70"/>
      <c r="L611" s="70"/>
      <c r="M611" s="70"/>
      <c r="N611" s="70"/>
      <c r="O611" s="70"/>
      <c r="P611" s="70"/>
      <c r="Q611" s="70"/>
      <c r="R611" s="70"/>
      <c r="S611" s="70"/>
      <c r="T611" s="70"/>
      <c r="U611" s="70"/>
      <c r="V611" s="70"/>
      <c r="W611" s="70"/>
      <c r="X611" s="70"/>
      <c r="Y611" s="70"/>
      <c r="Z611" s="70"/>
      <c r="AA611" s="70"/>
      <c r="AB611" s="70"/>
      <c r="AC611" s="70"/>
      <c r="AD611" s="70"/>
      <c r="AE611" s="70"/>
      <c r="AF611" s="70"/>
      <c r="AG611" s="70"/>
      <c r="AH611" s="70"/>
      <c r="AI611" s="70"/>
      <c r="AJ611" s="70"/>
      <c r="AK611" s="70"/>
      <c r="AL611" s="70"/>
      <c r="AM611" s="70"/>
      <c r="AN611" s="70"/>
      <c r="AO611" s="70"/>
      <c r="AP611" s="70"/>
      <c r="AQ611" s="70"/>
      <c r="AR611" s="70"/>
      <c r="AS611" s="70"/>
      <c r="AT611" s="70"/>
      <c r="AU611" s="70"/>
      <c r="AV611" s="70"/>
      <c r="AW611" s="70"/>
      <c r="AX611" s="70"/>
      <c r="AY611" s="70"/>
      <c r="AZ611" s="70"/>
      <c r="BA611" s="70"/>
      <c r="BB611" s="70"/>
      <c r="BC611" s="70"/>
      <c r="BD611" s="70"/>
      <c r="BE611" s="70"/>
      <c r="BF611" s="70"/>
      <c r="BG611" s="70"/>
      <c r="BH611" s="70"/>
      <c r="BI611" s="70"/>
      <c r="BJ611" s="70"/>
      <c r="BK611" s="70"/>
      <c r="BL611" s="70"/>
      <c r="BM611" s="70"/>
      <c r="BN611" s="70"/>
      <c r="BO611" s="70"/>
      <c r="BP611" s="70"/>
      <c r="BQ611" s="70"/>
      <c r="BR611" s="70"/>
      <c r="BS611" s="70"/>
      <c r="BT611" s="70"/>
      <c r="BU611" s="70"/>
      <c r="BV611" s="70"/>
      <c r="BW611" s="70"/>
      <c r="BX611" s="70"/>
      <c r="BY611" s="70"/>
      <c r="BZ611" s="70"/>
      <c r="CA611" s="70"/>
    </row>
    <row r="612" spans="2:79" s="67" customFormat="1" hidden="1">
      <c r="B612" s="85"/>
      <c r="C612" s="86"/>
      <c r="D612" s="250"/>
      <c r="E612" s="84"/>
      <c r="F612" s="70"/>
      <c r="G612" s="70"/>
      <c r="H612" s="70"/>
      <c r="I612" s="70"/>
      <c r="J612" s="70"/>
      <c r="K612" s="70"/>
      <c r="L612" s="70"/>
      <c r="M612" s="70"/>
      <c r="N612" s="70"/>
      <c r="O612" s="70"/>
      <c r="P612" s="70"/>
      <c r="Q612" s="70"/>
      <c r="R612" s="70"/>
      <c r="S612" s="70"/>
      <c r="T612" s="70"/>
      <c r="U612" s="70"/>
      <c r="V612" s="70"/>
      <c r="W612" s="70"/>
      <c r="X612" s="70"/>
      <c r="Y612" s="70"/>
      <c r="Z612" s="70"/>
      <c r="AA612" s="70"/>
      <c r="AB612" s="70"/>
      <c r="AC612" s="70"/>
      <c r="AD612" s="70"/>
      <c r="AE612" s="70"/>
      <c r="AF612" s="70"/>
      <c r="AG612" s="70"/>
      <c r="AH612" s="70"/>
      <c r="AI612" s="70"/>
      <c r="AJ612" s="70"/>
      <c r="AK612" s="70"/>
      <c r="AL612" s="70"/>
      <c r="AM612" s="70"/>
      <c r="AN612" s="70"/>
      <c r="AO612" s="70"/>
      <c r="AP612" s="70"/>
      <c r="AQ612" s="70"/>
      <c r="AR612" s="70"/>
      <c r="AS612" s="70"/>
      <c r="AT612" s="70"/>
      <c r="AU612" s="70"/>
      <c r="AV612" s="70"/>
      <c r="AW612" s="70"/>
      <c r="AX612" s="70"/>
      <c r="AY612" s="70"/>
      <c r="AZ612" s="70"/>
      <c r="BA612" s="70"/>
      <c r="BB612" s="70"/>
      <c r="BC612" s="70"/>
      <c r="BD612" s="70"/>
      <c r="BE612" s="70"/>
      <c r="BF612" s="70"/>
      <c r="BG612" s="70"/>
      <c r="BH612" s="70"/>
      <c r="BI612" s="70"/>
      <c r="BJ612" s="70"/>
      <c r="BK612" s="70"/>
      <c r="BL612" s="70"/>
      <c r="BM612" s="70"/>
      <c r="BN612" s="70"/>
      <c r="BO612" s="70"/>
      <c r="BP612" s="70"/>
      <c r="BQ612" s="70"/>
      <c r="BR612" s="70"/>
      <c r="BS612" s="70"/>
      <c r="BT612" s="70"/>
      <c r="BU612" s="70"/>
      <c r="BV612" s="70"/>
      <c r="BW612" s="70"/>
      <c r="BX612" s="70"/>
      <c r="BY612" s="70"/>
      <c r="BZ612" s="70"/>
      <c r="CA612" s="70"/>
    </row>
    <row r="613" spans="2:79" s="67" customFormat="1" hidden="1">
      <c r="B613" s="85"/>
      <c r="C613" s="86"/>
      <c r="D613" s="250"/>
      <c r="E613" s="84"/>
      <c r="F613" s="70"/>
      <c r="G613" s="70"/>
      <c r="H613" s="70"/>
      <c r="I613" s="70"/>
      <c r="J613" s="70"/>
      <c r="K613" s="70"/>
      <c r="L613" s="70"/>
      <c r="M613" s="70"/>
      <c r="N613" s="70"/>
      <c r="O613" s="70"/>
      <c r="P613" s="70"/>
      <c r="Q613" s="70"/>
      <c r="R613" s="70"/>
      <c r="S613" s="70"/>
      <c r="T613" s="70"/>
      <c r="U613" s="70"/>
      <c r="V613" s="70"/>
      <c r="W613" s="70"/>
      <c r="X613" s="70"/>
      <c r="Y613" s="70"/>
      <c r="Z613" s="70"/>
      <c r="AA613" s="70"/>
      <c r="AB613" s="70"/>
      <c r="AC613" s="70"/>
      <c r="AD613" s="70"/>
      <c r="AE613" s="70"/>
      <c r="AF613" s="70"/>
      <c r="AG613" s="70"/>
      <c r="AH613" s="70"/>
      <c r="AI613" s="70"/>
      <c r="AJ613" s="70"/>
      <c r="AK613" s="70"/>
      <c r="AL613" s="70"/>
      <c r="AM613" s="70"/>
      <c r="AN613" s="70"/>
      <c r="AO613" s="70"/>
      <c r="AP613" s="70"/>
      <c r="AQ613" s="70"/>
      <c r="AR613" s="70"/>
      <c r="AS613" s="70"/>
      <c r="AT613" s="70"/>
      <c r="AU613" s="70"/>
      <c r="AV613" s="70"/>
      <c r="AW613" s="70"/>
      <c r="AX613" s="70"/>
      <c r="AY613" s="70"/>
      <c r="AZ613" s="70"/>
      <c r="BA613" s="70"/>
      <c r="BB613" s="70"/>
      <c r="BC613" s="70"/>
      <c r="BD613" s="70"/>
      <c r="BE613" s="70"/>
      <c r="BF613" s="70"/>
      <c r="BG613" s="70"/>
      <c r="BH613" s="70"/>
      <c r="BI613" s="70"/>
      <c r="BJ613" s="70"/>
      <c r="BK613" s="70"/>
      <c r="BL613" s="70"/>
      <c r="BM613" s="70"/>
      <c r="BN613" s="70"/>
      <c r="BO613" s="70"/>
      <c r="BP613" s="70"/>
      <c r="BQ613" s="70"/>
      <c r="BR613" s="70"/>
      <c r="BS613" s="70"/>
      <c r="BT613" s="70"/>
      <c r="BU613" s="70"/>
      <c r="BV613" s="70"/>
      <c r="BW613" s="70"/>
      <c r="BX613" s="70"/>
      <c r="BY613" s="70"/>
      <c r="BZ613" s="70"/>
      <c r="CA613" s="70"/>
    </row>
    <row r="614" spans="2:79" s="67" customFormat="1" hidden="1">
      <c r="B614" s="85"/>
      <c r="C614" s="86"/>
      <c r="D614" s="250"/>
      <c r="E614" s="84"/>
      <c r="F614" s="70"/>
      <c r="G614" s="70"/>
      <c r="H614" s="70"/>
      <c r="I614" s="70"/>
      <c r="J614" s="70"/>
      <c r="K614" s="70"/>
      <c r="L614" s="70"/>
      <c r="M614" s="70"/>
      <c r="N614" s="70"/>
      <c r="O614" s="70"/>
      <c r="P614" s="70"/>
      <c r="Q614" s="70"/>
      <c r="R614" s="70"/>
      <c r="S614" s="70"/>
      <c r="T614" s="70"/>
      <c r="U614" s="70"/>
      <c r="V614" s="70"/>
      <c r="W614" s="70"/>
      <c r="X614" s="70"/>
      <c r="Y614" s="70"/>
      <c r="Z614" s="70"/>
      <c r="AA614" s="70"/>
      <c r="AB614" s="70"/>
      <c r="AC614" s="70"/>
      <c r="AD614" s="70"/>
      <c r="AE614" s="70"/>
      <c r="AF614" s="70"/>
      <c r="AG614" s="70"/>
      <c r="AH614" s="70"/>
      <c r="AI614" s="70"/>
      <c r="AJ614" s="70"/>
      <c r="AK614" s="70"/>
      <c r="AL614" s="70"/>
      <c r="AM614" s="70"/>
      <c r="AN614" s="70"/>
      <c r="AO614" s="70"/>
      <c r="AP614" s="70"/>
      <c r="AQ614" s="70"/>
      <c r="AR614" s="70"/>
      <c r="AS614" s="70"/>
      <c r="AT614" s="70"/>
      <c r="AU614" s="70"/>
      <c r="AV614" s="70"/>
      <c r="AW614" s="70"/>
      <c r="AX614" s="70"/>
      <c r="AY614" s="70"/>
      <c r="AZ614" s="70"/>
      <c r="BA614" s="70"/>
      <c r="BB614" s="70"/>
      <c r="BC614" s="70"/>
      <c r="BD614" s="70"/>
      <c r="BE614" s="70"/>
      <c r="BF614" s="70"/>
      <c r="BG614" s="70"/>
      <c r="BH614" s="70"/>
      <c r="BI614" s="70"/>
      <c r="BJ614" s="70"/>
      <c r="BK614" s="70"/>
      <c r="BL614" s="70"/>
      <c r="BM614" s="70"/>
      <c r="BN614" s="70"/>
      <c r="BO614" s="70"/>
      <c r="BP614" s="70"/>
      <c r="BQ614" s="70"/>
      <c r="BR614" s="70"/>
      <c r="BS614" s="70"/>
      <c r="BT614" s="70"/>
      <c r="BU614" s="70"/>
      <c r="BV614" s="70"/>
      <c r="BW614" s="70"/>
      <c r="BX614" s="70"/>
      <c r="BY614" s="70"/>
      <c r="BZ614" s="70"/>
      <c r="CA614" s="70"/>
    </row>
    <row r="615" spans="2:79" s="67" customFormat="1" hidden="1">
      <c r="B615" s="85"/>
      <c r="C615" s="86"/>
      <c r="D615" s="250"/>
      <c r="E615" s="84"/>
      <c r="F615" s="70"/>
      <c r="G615" s="70"/>
      <c r="H615" s="70"/>
      <c r="I615" s="70"/>
      <c r="J615" s="70"/>
      <c r="K615" s="70"/>
      <c r="L615" s="70"/>
      <c r="M615" s="70"/>
      <c r="N615" s="70"/>
      <c r="O615" s="70"/>
      <c r="P615" s="70"/>
      <c r="Q615" s="70"/>
      <c r="R615" s="70"/>
      <c r="S615" s="70"/>
      <c r="T615" s="70"/>
      <c r="U615" s="70"/>
      <c r="V615" s="70"/>
      <c r="W615" s="70"/>
      <c r="X615" s="70"/>
      <c r="Y615" s="70"/>
      <c r="Z615" s="70"/>
      <c r="AA615" s="70"/>
      <c r="AB615" s="70"/>
      <c r="AC615" s="70"/>
      <c r="AD615" s="70"/>
      <c r="AE615" s="70"/>
      <c r="AF615" s="70"/>
      <c r="AG615" s="70"/>
      <c r="AH615" s="70"/>
      <c r="AI615" s="70"/>
      <c r="AJ615" s="70"/>
      <c r="AK615" s="70"/>
      <c r="AL615" s="70"/>
      <c r="AM615" s="70"/>
      <c r="AN615" s="70"/>
      <c r="AO615" s="70"/>
      <c r="AP615" s="70"/>
      <c r="AQ615" s="70"/>
      <c r="AR615" s="70"/>
      <c r="AS615" s="70"/>
      <c r="AT615" s="70"/>
      <c r="AU615" s="70"/>
      <c r="AV615" s="70"/>
      <c r="AW615" s="70"/>
      <c r="AX615" s="70"/>
      <c r="AY615" s="70"/>
      <c r="AZ615" s="70"/>
      <c r="BA615" s="70"/>
      <c r="BB615" s="70"/>
      <c r="BC615" s="70"/>
      <c r="BD615" s="70"/>
      <c r="BE615" s="70"/>
      <c r="BF615" s="70"/>
      <c r="BG615" s="70"/>
      <c r="BH615" s="70"/>
      <c r="BI615" s="70"/>
      <c r="BJ615" s="70"/>
      <c r="BK615" s="70"/>
      <c r="BL615" s="70"/>
      <c r="BM615" s="70"/>
      <c r="BN615" s="70"/>
      <c r="BO615" s="70"/>
      <c r="BP615" s="70"/>
      <c r="BQ615" s="70"/>
      <c r="BR615" s="70"/>
      <c r="BS615" s="70"/>
      <c r="BT615" s="70"/>
      <c r="BU615" s="70"/>
      <c r="BV615" s="70"/>
      <c r="BW615" s="70"/>
      <c r="BX615" s="70"/>
      <c r="BY615" s="70"/>
      <c r="BZ615" s="70"/>
      <c r="CA615" s="70"/>
    </row>
    <row r="616" spans="2:79" s="67" customFormat="1" hidden="1">
      <c r="B616" s="85"/>
      <c r="C616" s="86"/>
      <c r="D616" s="250"/>
      <c r="E616" s="84"/>
      <c r="F616" s="70"/>
      <c r="G616" s="70"/>
      <c r="H616" s="70"/>
      <c r="I616" s="70"/>
      <c r="J616" s="70"/>
      <c r="K616" s="70"/>
      <c r="L616" s="70"/>
      <c r="M616" s="70"/>
      <c r="N616" s="70"/>
      <c r="O616" s="70"/>
      <c r="P616" s="70"/>
      <c r="Q616" s="70"/>
      <c r="R616" s="70"/>
      <c r="S616" s="70"/>
      <c r="T616" s="70"/>
      <c r="U616" s="70"/>
      <c r="V616" s="70"/>
      <c r="W616" s="70"/>
      <c r="X616" s="70"/>
      <c r="Y616" s="70"/>
      <c r="Z616" s="70"/>
      <c r="AA616" s="70"/>
      <c r="AB616" s="70"/>
      <c r="AC616" s="70"/>
      <c r="AD616" s="70"/>
      <c r="AE616" s="70"/>
      <c r="AF616" s="70"/>
      <c r="AG616" s="70"/>
      <c r="AH616" s="70"/>
      <c r="AI616" s="70"/>
      <c r="AJ616" s="70"/>
      <c r="AK616" s="70"/>
      <c r="AL616" s="70"/>
      <c r="AM616" s="70"/>
      <c r="AN616" s="70"/>
      <c r="AO616" s="70"/>
      <c r="AP616" s="70"/>
      <c r="AQ616" s="70"/>
      <c r="AR616" s="70"/>
      <c r="AS616" s="70"/>
      <c r="AT616" s="70"/>
      <c r="AU616" s="70"/>
      <c r="AV616" s="70"/>
      <c r="AW616" s="70"/>
      <c r="AX616" s="70"/>
      <c r="AY616" s="70"/>
      <c r="AZ616" s="70"/>
      <c r="BA616" s="70"/>
      <c r="BB616" s="70"/>
      <c r="BC616" s="70"/>
      <c r="BD616" s="70"/>
      <c r="BE616" s="70"/>
      <c r="BF616" s="70"/>
      <c r="BG616" s="70"/>
      <c r="BH616" s="70"/>
      <c r="BI616" s="70"/>
      <c r="BJ616" s="70"/>
      <c r="BK616" s="70"/>
      <c r="BL616" s="70"/>
      <c r="BM616" s="70"/>
      <c r="BN616" s="70"/>
      <c r="BO616" s="70"/>
      <c r="BP616" s="70"/>
      <c r="BQ616" s="70"/>
      <c r="BR616" s="70"/>
      <c r="BS616" s="70"/>
      <c r="BT616" s="70"/>
      <c r="BU616" s="70"/>
      <c r="BV616" s="70"/>
      <c r="BW616" s="70"/>
      <c r="BX616" s="70"/>
      <c r="BY616" s="70"/>
      <c r="BZ616" s="70"/>
      <c r="CA616" s="70"/>
    </row>
    <row r="617" spans="2:79" s="67" customFormat="1" hidden="1">
      <c r="B617" s="85"/>
      <c r="C617" s="86"/>
      <c r="D617" s="250"/>
      <c r="E617" s="84"/>
      <c r="F617" s="70"/>
      <c r="G617" s="70"/>
      <c r="H617" s="70"/>
      <c r="I617" s="70"/>
      <c r="J617" s="70"/>
      <c r="K617" s="70"/>
      <c r="L617" s="70"/>
      <c r="M617" s="70"/>
      <c r="N617" s="70"/>
      <c r="O617" s="70"/>
      <c r="P617" s="70"/>
      <c r="Q617" s="70"/>
      <c r="R617" s="70"/>
      <c r="S617" s="70"/>
      <c r="T617" s="70"/>
      <c r="U617" s="70"/>
      <c r="V617" s="70"/>
      <c r="W617" s="70"/>
      <c r="X617" s="70"/>
      <c r="Y617" s="70"/>
      <c r="Z617" s="70"/>
      <c r="AA617" s="70"/>
      <c r="AB617" s="70"/>
      <c r="AC617" s="70"/>
      <c r="AD617" s="70"/>
      <c r="AE617" s="70"/>
      <c r="AF617" s="70"/>
      <c r="AG617" s="70"/>
      <c r="AH617" s="70"/>
      <c r="AI617" s="70"/>
      <c r="AJ617" s="70"/>
      <c r="AK617" s="70"/>
      <c r="AL617" s="70"/>
      <c r="AM617" s="70"/>
      <c r="AN617" s="70"/>
      <c r="AO617" s="70"/>
      <c r="AP617" s="70"/>
      <c r="AQ617" s="70"/>
      <c r="AR617" s="70"/>
      <c r="AS617" s="70"/>
      <c r="AT617" s="70"/>
      <c r="AU617" s="70"/>
      <c r="AV617" s="70"/>
      <c r="AW617" s="70"/>
      <c r="AX617" s="70"/>
      <c r="AY617" s="70"/>
      <c r="AZ617" s="70"/>
      <c r="BA617" s="70"/>
      <c r="BB617" s="70"/>
      <c r="BC617" s="70"/>
      <c r="BD617" s="70"/>
      <c r="BE617" s="70"/>
      <c r="BF617" s="70"/>
      <c r="BG617" s="70"/>
      <c r="BH617" s="70"/>
      <c r="BI617" s="70"/>
      <c r="BJ617" s="70"/>
      <c r="BK617" s="70"/>
      <c r="BL617" s="70"/>
      <c r="BM617" s="70"/>
      <c r="BN617" s="70"/>
      <c r="BO617" s="70"/>
      <c r="BP617" s="70"/>
      <c r="BQ617" s="70"/>
      <c r="BR617" s="70"/>
      <c r="BS617" s="70"/>
      <c r="BT617" s="70"/>
      <c r="BU617" s="70"/>
      <c r="BV617" s="70"/>
      <c r="BW617" s="70"/>
      <c r="BX617" s="70"/>
      <c r="BY617" s="70"/>
      <c r="BZ617" s="70"/>
      <c r="CA617" s="70"/>
    </row>
    <row r="618" spans="2:79" s="67" customFormat="1" hidden="1">
      <c r="B618" s="85"/>
      <c r="C618" s="86"/>
      <c r="D618" s="250"/>
      <c r="E618" s="84"/>
      <c r="F618" s="70"/>
      <c r="G618" s="70"/>
      <c r="H618" s="70"/>
      <c r="I618" s="70"/>
      <c r="J618" s="70"/>
      <c r="K618" s="70"/>
      <c r="L618" s="70"/>
      <c r="M618" s="70"/>
      <c r="N618" s="70"/>
      <c r="O618" s="70"/>
      <c r="P618" s="70"/>
      <c r="Q618" s="70"/>
      <c r="R618" s="70"/>
      <c r="S618" s="70"/>
      <c r="T618" s="70"/>
      <c r="U618" s="70"/>
      <c r="V618" s="70"/>
      <c r="W618" s="70"/>
      <c r="X618" s="70"/>
      <c r="Y618" s="70"/>
      <c r="Z618" s="70"/>
      <c r="AA618" s="70"/>
      <c r="AB618" s="70"/>
      <c r="AC618" s="70"/>
      <c r="AD618" s="70"/>
      <c r="AE618" s="70"/>
      <c r="AF618" s="70"/>
      <c r="AG618" s="70"/>
      <c r="AH618" s="70"/>
      <c r="AI618" s="70"/>
      <c r="AJ618" s="70"/>
      <c r="AK618" s="70"/>
      <c r="AL618" s="70"/>
      <c r="AM618" s="70"/>
      <c r="AN618" s="70"/>
      <c r="AO618" s="70"/>
      <c r="AP618" s="70"/>
      <c r="AQ618" s="70"/>
      <c r="AR618" s="70"/>
      <c r="AS618" s="70"/>
      <c r="AT618" s="70"/>
      <c r="AU618" s="70"/>
      <c r="AV618" s="70"/>
      <c r="AW618" s="70"/>
      <c r="AX618" s="70"/>
      <c r="AY618" s="70"/>
      <c r="AZ618" s="70"/>
      <c r="BA618" s="70"/>
      <c r="BB618" s="70"/>
      <c r="BC618" s="70"/>
      <c r="BD618" s="70"/>
      <c r="BE618" s="70"/>
      <c r="BF618" s="70"/>
      <c r="BG618" s="70"/>
      <c r="BH618" s="70"/>
      <c r="BI618" s="70"/>
      <c r="BJ618" s="70"/>
      <c r="BK618" s="70"/>
      <c r="BL618" s="70"/>
      <c r="BM618" s="70"/>
      <c r="BN618" s="70"/>
      <c r="BO618" s="70"/>
      <c r="BP618" s="70"/>
      <c r="BQ618" s="70"/>
      <c r="BR618" s="70"/>
      <c r="BS618" s="70"/>
      <c r="BT618" s="70"/>
      <c r="BU618" s="70"/>
      <c r="BV618" s="70"/>
      <c r="BW618" s="70"/>
      <c r="BX618" s="70"/>
      <c r="BY618" s="70"/>
      <c r="BZ618" s="70"/>
      <c r="CA618" s="70"/>
    </row>
    <row r="619" spans="2:79" s="67" customFormat="1" hidden="1">
      <c r="B619" s="85"/>
      <c r="C619" s="86"/>
      <c r="D619" s="250"/>
      <c r="E619" s="84"/>
      <c r="F619" s="70"/>
      <c r="G619" s="70"/>
      <c r="H619" s="70"/>
      <c r="I619" s="70"/>
      <c r="J619" s="70"/>
      <c r="K619" s="70"/>
      <c r="L619" s="70"/>
      <c r="M619" s="70"/>
      <c r="N619" s="70"/>
      <c r="O619" s="70"/>
      <c r="P619" s="70"/>
      <c r="Q619" s="70"/>
      <c r="R619" s="70"/>
      <c r="S619" s="70"/>
      <c r="T619" s="70"/>
      <c r="U619" s="70"/>
      <c r="V619" s="70"/>
      <c r="W619" s="70"/>
      <c r="X619" s="70"/>
      <c r="Y619" s="70"/>
      <c r="Z619" s="70"/>
      <c r="AA619" s="70"/>
      <c r="AB619" s="70"/>
      <c r="AC619" s="70"/>
      <c r="AD619" s="70"/>
      <c r="AE619" s="70"/>
      <c r="AF619" s="70"/>
      <c r="AG619" s="70"/>
      <c r="AH619" s="70"/>
      <c r="AI619" s="70"/>
      <c r="AJ619" s="70"/>
      <c r="AK619" s="70"/>
      <c r="AL619" s="70"/>
      <c r="AM619" s="70"/>
      <c r="AN619" s="70"/>
      <c r="AO619" s="70"/>
      <c r="AP619" s="70"/>
      <c r="AQ619" s="70"/>
      <c r="AR619" s="70"/>
      <c r="AS619" s="70"/>
      <c r="AT619" s="70"/>
      <c r="AU619" s="70"/>
      <c r="AV619" s="70"/>
      <c r="AW619" s="70"/>
      <c r="AX619" s="70"/>
      <c r="AY619" s="70"/>
      <c r="AZ619" s="70"/>
      <c r="BA619" s="70"/>
      <c r="BB619" s="70"/>
      <c r="BC619" s="70"/>
      <c r="BD619" s="70"/>
      <c r="BE619" s="70"/>
      <c r="BF619" s="70"/>
      <c r="BG619" s="70"/>
      <c r="BH619" s="70"/>
      <c r="BI619" s="70"/>
      <c r="BJ619" s="70"/>
      <c r="BK619" s="70"/>
      <c r="BL619" s="70"/>
      <c r="BM619" s="70"/>
      <c r="BN619" s="70"/>
      <c r="BO619" s="70"/>
      <c r="BP619" s="70"/>
      <c r="BQ619" s="70"/>
      <c r="BR619" s="70"/>
      <c r="BS619" s="70"/>
      <c r="BT619" s="70"/>
      <c r="BU619" s="70"/>
      <c r="BV619" s="70"/>
      <c r="BW619" s="70"/>
      <c r="BX619" s="70"/>
      <c r="BY619" s="70"/>
      <c r="BZ619" s="70"/>
      <c r="CA619" s="70"/>
    </row>
    <row r="620" spans="2:79" s="67" customFormat="1" hidden="1">
      <c r="B620" s="85"/>
      <c r="C620" s="86"/>
      <c r="D620" s="250"/>
      <c r="E620" s="84"/>
      <c r="F620" s="70"/>
      <c r="G620" s="70"/>
      <c r="H620" s="70"/>
      <c r="I620" s="70"/>
      <c r="J620" s="70"/>
      <c r="K620" s="70"/>
      <c r="L620" s="70"/>
      <c r="M620" s="70"/>
      <c r="N620" s="70"/>
      <c r="O620" s="70"/>
      <c r="P620" s="70"/>
      <c r="Q620" s="70"/>
      <c r="R620" s="70"/>
      <c r="S620" s="70"/>
      <c r="T620" s="70"/>
      <c r="U620" s="70"/>
      <c r="V620" s="70"/>
      <c r="W620" s="70"/>
      <c r="X620" s="70"/>
      <c r="Y620" s="70"/>
      <c r="Z620" s="70"/>
      <c r="AA620" s="70"/>
      <c r="AB620" s="70"/>
      <c r="AC620" s="70"/>
      <c r="AD620" s="70"/>
      <c r="AE620" s="70"/>
      <c r="AF620" s="70"/>
      <c r="AG620" s="70"/>
      <c r="AH620" s="70"/>
      <c r="AI620" s="70"/>
      <c r="AJ620" s="70"/>
      <c r="AK620" s="70"/>
      <c r="AL620" s="70"/>
      <c r="AM620" s="70"/>
      <c r="AN620" s="70"/>
      <c r="AO620" s="70"/>
      <c r="AP620" s="70"/>
      <c r="AQ620" s="70"/>
      <c r="AR620" s="70"/>
      <c r="AS620" s="70"/>
      <c r="AT620" s="70"/>
      <c r="AU620" s="70"/>
      <c r="AV620" s="70"/>
      <c r="AW620" s="70"/>
      <c r="AX620" s="70"/>
      <c r="AY620" s="70"/>
      <c r="AZ620" s="70"/>
      <c r="BA620" s="70"/>
      <c r="BB620" s="70"/>
      <c r="BC620" s="70"/>
      <c r="BD620" s="70"/>
      <c r="BE620" s="70"/>
      <c r="BF620" s="70"/>
      <c r="BG620" s="70"/>
      <c r="BH620" s="70"/>
      <c r="BI620" s="70"/>
      <c r="BJ620" s="70"/>
      <c r="BK620" s="70"/>
      <c r="BL620" s="70"/>
      <c r="BM620" s="70"/>
      <c r="BN620" s="70"/>
      <c r="BO620" s="70"/>
      <c r="BP620" s="70"/>
      <c r="BQ620" s="70"/>
      <c r="BR620" s="70"/>
      <c r="BS620" s="70"/>
      <c r="BT620" s="70"/>
      <c r="BU620" s="70"/>
      <c r="BV620" s="70"/>
      <c r="BW620" s="70"/>
      <c r="BX620" s="70"/>
      <c r="BY620" s="70"/>
      <c r="BZ620" s="70"/>
      <c r="CA620" s="70"/>
    </row>
    <row r="621" spans="2:79" s="67" customFormat="1" hidden="1">
      <c r="B621" s="85"/>
      <c r="C621" s="86"/>
      <c r="D621" s="250"/>
      <c r="E621" s="84"/>
      <c r="F621" s="70"/>
      <c r="G621" s="70"/>
      <c r="H621" s="70"/>
      <c r="I621" s="70"/>
      <c r="J621" s="70"/>
      <c r="K621" s="70"/>
      <c r="L621" s="70"/>
      <c r="M621" s="70"/>
      <c r="N621" s="70"/>
      <c r="O621" s="70"/>
      <c r="P621" s="70"/>
      <c r="Q621" s="70"/>
      <c r="R621" s="70"/>
      <c r="S621" s="70"/>
      <c r="T621" s="70"/>
      <c r="U621" s="70"/>
      <c r="V621" s="70"/>
      <c r="W621" s="70"/>
      <c r="X621" s="70"/>
      <c r="Y621" s="70"/>
      <c r="Z621" s="70"/>
      <c r="AA621" s="70"/>
      <c r="AB621" s="70"/>
      <c r="AC621" s="70"/>
      <c r="AD621" s="70"/>
      <c r="AE621" s="70"/>
      <c r="AF621" s="70"/>
      <c r="AG621" s="70"/>
      <c r="AH621" s="70"/>
      <c r="AI621" s="70"/>
      <c r="AJ621" s="70"/>
      <c r="AK621" s="70"/>
      <c r="AL621" s="70"/>
      <c r="AM621" s="70"/>
      <c r="AN621" s="70"/>
      <c r="AO621" s="70"/>
      <c r="AP621" s="70"/>
      <c r="AQ621" s="70"/>
      <c r="AR621" s="70"/>
      <c r="AS621" s="70"/>
      <c r="AT621" s="70"/>
      <c r="AU621" s="70"/>
      <c r="AV621" s="70"/>
      <c r="AW621" s="70"/>
      <c r="AX621" s="70"/>
      <c r="AY621" s="70"/>
      <c r="AZ621" s="70"/>
      <c r="BA621" s="70"/>
      <c r="BB621" s="70"/>
      <c r="BC621" s="70"/>
      <c r="BD621" s="70"/>
      <c r="BE621" s="70"/>
      <c r="BF621" s="70"/>
      <c r="BG621" s="70"/>
      <c r="BH621" s="70"/>
      <c r="BI621" s="70"/>
      <c r="BJ621" s="70"/>
      <c r="BK621" s="70"/>
      <c r="BL621" s="70"/>
      <c r="BM621" s="70"/>
      <c r="BN621" s="70"/>
      <c r="BO621" s="70"/>
      <c r="BP621" s="70"/>
      <c r="BQ621" s="70"/>
      <c r="BR621" s="70"/>
      <c r="BS621" s="70"/>
      <c r="BT621" s="70"/>
      <c r="BU621" s="70"/>
      <c r="BV621" s="70"/>
      <c r="BW621" s="70"/>
      <c r="BX621" s="70"/>
      <c r="BY621" s="70"/>
      <c r="BZ621" s="70"/>
      <c r="CA621" s="70"/>
    </row>
    <row r="622" spans="2:79" s="67" customFormat="1" hidden="1">
      <c r="B622" s="85"/>
      <c r="C622" s="86"/>
      <c r="D622" s="250"/>
      <c r="E622" s="84"/>
      <c r="F622" s="70"/>
      <c r="G622" s="70"/>
      <c r="H622" s="70"/>
      <c r="I622" s="70"/>
      <c r="J622" s="70"/>
      <c r="K622" s="70"/>
      <c r="L622" s="70"/>
      <c r="M622" s="70"/>
      <c r="N622" s="70"/>
      <c r="O622" s="70"/>
      <c r="P622" s="70"/>
      <c r="Q622" s="70"/>
      <c r="R622" s="70"/>
      <c r="S622" s="70"/>
      <c r="T622" s="70"/>
      <c r="U622" s="70"/>
      <c r="V622" s="70"/>
      <c r="W622" s="70"/>
      <c r="X622" s="70"/>
      <c r="Y622" s="70"/>
      <c r="Z622" s="70"/>
      <c r="AA622" s="70"/>
      <c r="AB622" s="70"/>
      <c r="AC622" s="70"/>
      <c r="AD622" s="70"/>
      <c r="AE622" s="70"/>
      <c r="AF622" s="70"/>
      <c r="AG622" s="70"/>
      <c r="AH622" s="70"/>
      <c r="AI622" s="70"/>
      <c r="AJ622" s="70"/>
      <c r="AK622" s="70"/>
      <c r="AL622" s="70"/>
      <c r="AM622" s="70"/>
      <c r="AN622" s="70"/>
      <c r="AO622" s="70"/>
      <c r="AP622" s="70"/>
      <c r="AQ622" s="70"/>
      <c r="AR622" s="70"/>
      <c r="AS622" s="70"/>
      <c r="AT622" s="70"/>
      <c r="AU622" s="70"/>
      <c r="AV622" s="70"/>
      <c r="AW622" s="70"/>
      <c r="AX622" s="70"/>
      <c r="AY622" s="70"/>
      <c r="AZ622" s="70"/>
      <c r="BA622" s="70"/>
      <c r="BB622" s="70"/>
      <c r="BC622" s="70"/>
      <c r="BD622" s="70"/>
      <c r="BE622" s="70"/>
      <c r="BF622" s="70"/>
      <c r="BG622" s="70"/>
      <c r="BH622" s="70"/>
      <c r="BI622" s="70"/>
      <c r="BJ622" s="70"/>
      <c r="BK622" s="70"/>
      <c r="BL622" s="70"/>
      <c r="BM622" s="70"/>
      <c r="BN622" s="70"/>
      <c r="BO622" s="70"/>
      <c r="BP622" s="70"/>
      <c r="BQ622" s="70"/>
      <c r="BR622" s="70"/>
      <c r="BS622" s="70"/>
      <c r="BT622" s="70"/>
      <c r="BU622" s="70"/>
      <c r="BV622" s="70"/>
      <c r="BW622" s="70"/>
      <c r="BX622" s="70"/>
      <c r="BY622" s="70"/>
      <c r="BZ622" s="70"/>
      <c r="CA622" s="70"/>
    </row>
    <row r="623" spans="2:79" s="67" customFormat="1" hidden="1">
      <c r="B623" s="85"/>
      <c r="C623" s="86"/>
      <c r="D623" s="250"/>
      <c r="E623" s="84"/>
      <c r="F623" s="70"/>
      <c r="G623" s="70"/>
      <c r="H623" s="70"/>
      <c r="I623" s="70"/>
      <c r="J623" s="70"/>
      <c r="K623" s="70"/>
      <c r="L623" s="70"/>
      <c r="M623" s="70"/>
      <c r="N623" s="70"/>
      <c r="O623" s="70"/>
      <c r="P623" s="70"/>
      <c r="Q623" s="70"/>
      <c r="R623" s="70"/>
      <c r="S623" s="70"/>
      <c r="T623" s="70"/>
      <c r="U623" s="70"/>
      <c r="V623" s="70"/>
      <c r="W623" s="70"/>
      <c r="X623" s="70"/>
      <c r="Y623" s="70"/>
      <c r="Z623" s="70"/>
      <c r="AA623" s="70"/>
      <c r="AB623" s="70"/>
      <c r="AC623" s="70"/>
      <c r="AD623" s="70"/>
      <c r="AE623" s="70"/>
      <c r="AF623" s="70"/>
      <c r="AG623" s="70"/>
      <c r="AH623" s="70"/>
      <c r="AI623" s="70"/>
      <c r="AJ623" s="70"/>
      <c r="AK623" s="70"/>
      <c r="AL623" s="70"/>
      <c r="AM623" s="70"/>
      <c r="AN623" s="70"/>
      <c r="AO623" s="70"/>
      <c r="AP623" s="70"/>
      <c r="AQ623" s="70"/>
      <c r="AR623" s="70"/>
      <c r="AS623" s="70"/>
      <c r="AT623" s="70"/>
      <c r="AU623" s="70"/>
      <c r="AV623" s="70"/>
      <c r="AW623" s="70"/>
      <c r="AX623" s="70"/>
      <c r="AY623" s="70"/>
      <c r="AZ623" s="70"/>
      <c r="BA623" s="70"/>
      <c r="BB623" s="70"/>
      <c r="BC623" s="70"/>
      <c r="BD623" s="70"/>
      <c r="BE623" s="70"/>
      <c r="BF623" s="70"/>
      <c r="BG623" s="70"/>
      <c r="BH623" s="70"/>
      <c r="BI623" s="70"/>
      <c r="BJ623" s="70"/>
      <c r="BK623" s="70"/>
      <c r="BL623" s="70"/>
      <c r="BM623" s="70"/>
      <c r="BN623" s="70"/>
      <c r="BO623" s="70"/>
      <c r="BP623" s="70"/>
      <c r="BQ623" s="70"/>
      <c r="BR623" s="70"/>
      <c r="BS623" s="70"/>
      <c r="BT623" s="70"/>
      <c r="BU623" s="70"/>
      <c r="BV623" s="70"/>
      <c r="BW623" s="70"/>
      <c r="BX623" s="70"/>
      <c r="BY623" s="70"/>
      <c r="BZ623" s="70"/>
      <c r="CA623" s="70"/>
    </row>
    <row r="624" spans="2:79" s="67" customFormat="1" hidden="1">
      <c r="B624" s="85"/>
      <c r="C624" s="86"/>
      <c r="D624" s="250"/>
      <c r="E624" s="84"/>
      <c r="F624" s="70"/>
      <c r="G624" s="70"/>
      <c r="H624" s="70"/>
      <c r="I624" s="70"/>
      <c r="J624" s="70"/>
      <c r="K624" s="70"/>
      <c r="L624" s="70"/>
      <c r="M624" s="70"/>
      <c r="N624" s="70"/>
      <c r="O624" s="70"/>
      <c r="P624" s="70"/>
      <c r="Q624" s="70"/>
      <c r="R624" s="70"/>
      <c r="S624" s="70"/>
      <c r="T624" s="70"/>
      <c r="U624" s="70"/>
      <c r="V624" s="70"/>
      <c r="W624" s="70"/>
      <c r="X624" s="70"/>
      <c r="Y624" s="70"/>
      <c r="Z624" s="70"/>
      <c r="AA624" s="70"/>
      <c r="AB624" s="70"/>
      <c r="AC624" s="70"/>
      <c r="AD624" s="70"/>
      <c r="AE624" s="70"/>
      <c r="AF624" s="70"/>
      <c r="AG624" s="70"/>
      <c r="AH624" s="70"/>
      <c r="AI624" s="70"/>
      <c r="AJ624" s="70"/>
      <c r="AK624" s="70"/>
      <c r="AL624" s="70"/>
      <c r="AM624" s="70"/>
      <c r="AN624" s="70"/>
      <c r="AO624" s="70"/>
      <c r="AP624" s="70"/>
      <c r="AQ624" s="70"/>
      <c r="AR624" s="70"/>
      <c r="AS624" s="70"/>
      <c r="AT624" s="70"/>
      <c r="AU624" s="70"/>
      <c r="AV624" s="70"/>
      <c r="AW624" s="70"/>
      <c r="AX624" s="70"/>
      <c r="AY624" s="70"/>
      <c r="AZ624" s="70"/>
      <c r="BA624" s="70"/>
      <c r="BB624" s="70"/>
      <c r="BC624" s="70"/>
      <c r="BD624" s="70"/>
      <c r="BE624" s="70"/>
      <c r="BF624" s="70"/>
      <c r="BG624" s="70"/>
      <c r="BH624" s="70"/>
      <c r="BI624" s="70"/>
      <c r="BJ624" s="70"/>
      <c r="BK624" s="70"/>
      <c r="BL624" s="70"/>
      <c r="BM624" s="70"/>
      <c r="BN624" s="70"/>
      <c r="BO624" s="70"/>
      <c r="BP624" s="70"/>
      <c r="BQ624" s="70"/>
      <c r="BR624" s="70"/>
      <c r="BS624" s="70"/>
      <c r="BT624" s="70"/>
      <c r="BU624" s="70"/>
      <c r="BV624" s="70"/>
      <c r="BW624" s="70"/>
      <c r="BX624" s="70"/>
      <c r="BY624" s="70"/>
      <c r="BZ624" s="70"/>
      <c r="CA624" s="70"/>
    </row>
    <row r="625" spans="2:79" s="67" customFormat="1" hidden="1">
      <c r="B625" s="85"/>
      <c r="C625" s="86"/>
      <c r="D625" s="250"/>
      <c r="E625" s="84"/>
      <c r="F625" s="70"/>
      <c r="G625" s="70"/>
      <c r="H625" s="70"/>
      <c r="I625" s="70"/>
      <c r="J625" s="70"/>
      <c r="K625" s="70"/>
      <c r="L625" s="70"/>
      <c r="M625" s="70"/>
      <c r="N625" s="70"/>
      <c r="O625" s="70"/>
      <c r="P625" s="70"/>
      <c r="Q625" s="70"/>
      <c r="R625" s="70"/>
      <c r="S625" s="70"/>
      <c r="T625" s="70"/>
      <c r="U625" s="70"/>
      <c r="V625" s="70"/>
      <c r="W625" s="70"/>
      <c r="X625" s="70"/>
      <c r="Y625" s="70"/>
      <c r="Z625" s="70"/>
      <c r="AA625" s="70"/>
      <c r="AB625" s="70"/>
      <c r="AC625" s="70"/>
      <c r="AD625" s="70"/>
      <c r="AE625" s="70"/>
      <c r="AF625" s="70"/>
      <c r="AG625" s="70"/>
      <c r="AH625" s="70"/>
      <c r="AI625" s="70"/>
      <c r="AJ625" s="70"/>
      <c r="AK625" s="70"/>
      <c r="AL625" s="70"/>
      <c r="AM625" s="70"/>
      <c r="AN625" s="70"/>
      <c r="AO625" s="70"/>
      <c r="AP625" s="70"/>
      <c r="AQ625" s="70"/>
      <c r="AR625" s="70"/>
      <c r="AS625" s="70"/>
      <c r="AT625" s="70"/>
      <c r="AU625" s="70"/>
      <c r="AV625" s="70"/>
      <c r="AW625" s="70"/>
      <c r="AX625" s="70"/>
      <c r="AY625" s="70"/>
      <c r="AZ625" s="70"/>
      <c r="BA625" s="70"/>
      <c r="BB625" s="70"/>
      <c r="BC625" s="70"/>
      <c r="BD625" s="70"/>
      <c r="BE625" s="70"/>
      <c r="BF625" s="70"/>
      <c r="BG625" s="70"/>
      <c r="BH625" s="70"/>
      <c r="BI625" s="70"/>
      <c r="BJ625" s="70"/>
      <c r="BK625" s="70"/>
      <c r="BL625" s="70"/>
      <c r="BM625" s="70"/>
      <c r="BN625" s="70"/>
      <c r="BO625" s="70"/>
      <c r="BP625" s="70"/>
      <c r="BQ625" s="70"/>
      <c r="BR625" s="70"/>
      <c r="BS625" s="70"/>
      <c r="BT625" s="70"/>
      <c r="BU625" s="70"/>
      <c r="BV625" s="70"/>
      <c r="BW625" s="70"/>
      <c r="BX625" s="70"/>
      <c r="BY625" s="70"/>
      <c r="BZ625" s="70"/>
      <c r="CA625" s="70"/>
    </row>
    <row r="626" spans="2:79" s="67" customFormat="1" hidden="1">
      <c r="B626" s="85"/>
      <c r="C626" s="86"/>
      <c r="D626" s="250"/>
      <c r="E626" s="84"/>
      <c r="F626" s="70"/>
      <c r="G626" s="70"/>
      <c r="H626" s="70"/>
      <c r="I626" s="70"/>
      <c r="J626" s="70"/>
      <c r="K626" s="70"/>
      <c r="L626" s="70"/>
      <c r="M626" s="70"/>
      <c r="N626" s="70"/>
      <c r="O626" s="70"/>
      <c r="P626" s="70"/>
      <c r="Q626" s="70"/>
      <c r="R626" s="70"/>
      <c r="S626" s="70"/>
      <c r="T626" s="70"/>
      <c r="U626" s="70"/>
      <c r="V626" s="70"/>
      <c r="W626" s="70"/>
      <c r="X626" s="70"/>
      <c r="Y626" s="70"/>
      <c r="Z626" s="70"/>
      <c r="AA626" s="70"/>
      <c r="AB626" s="70"/>
      <c r="AC626" s="70"/>
      <c r="AD626" s="70"/>
      <c r="AE626" s="70"/>
      <c r="AF626" s="70"/>
      <c r="AG626" s="70"/>
      <c r="AH626" s="70"/>
      <c r="AI626" s="70"/>
      <c r="AJ626" s="70"/>
      <c r="AK626" s="70"/>
      <c r="AL626" s="70"/>
      <c r="AM626" s="70"/>
      <c r="AN626" s="70"/>
      <c r="AO626" s="70"/>
      <c r="AP626" s="70"/>
      <c r="AQ626" s="70"/>
      <c r="AR626" s="70"/>
      <c r="AS626" s="70"/>
      <c r="AT626" s="70"/>
      <c r="AU626" s="70"/>
      <c r="AV626" s="70"/>
      <c r="AW626" s="70"/>
      <c r="AX626" s="70"/>
      <c r="AY626" s="70"/>
      <c r="AZ626" s="70"/>
      <c r="BA626" s="70"/>
      <c r="BB626" s="70"/>
      <c r="BC626" s="70"/>
      <c r="BD626" s="70"/>
      <c r="BE626" s="70"/>
      <c r="BF626" s="70"/>
      <c r="BG626" s="70"/>
      <c r="BH626" s="70"/>
      <c r="BI626" s="70"/>
      <c r="BJ626" s="70"/>
      <c r="BK626" s="70"/>
      <c r="BL626" s="70"/>
      <c r="BM626" s="70"/>
      <c r="BN626" s="70"/>
      <c r="BO626" s="70"/>
      <c r="BP626" s="70"/>
      <c r="BQ626" s="70"/>
      <c r="BR626" s="70"/>
      <c r="BS626" s="70"/>
      <c r="BT626" s="70"/>
      <c r="BU626" s="70"/>
      <c r="BV626" s="70"/>
      <c r="BW626" s="70"/>
      <c r="BX626" s="70"/>
      <c r="BY626" s="70"/>
      <c r="BZ626" s="70"/>
      <c r="CA626" s="70"/>
    </row>
    <row r="627" spans="2:79" s="67" customFormat="1" hidden="1">
      <c r="B627" s="85"/>
      <c r="C627" s="86"/>
      <c r="D627" s="250"/>
      <c r="E627" s="84"/>
      <c r="F627" s="70"/>
      <c r="G627" s="70"/>
      <c r="H627" s="70"/>
      <c r="I627" s="70"/>
      <c r="J627" s="70"/>
      <c r="K627" s="70"/>
      <c r="L627" s="70"/>
      <c r="M627" s="70"/>
      <c r="N627" s="70"/>
      <c r="O627" s="70"/>
      <c r="P627" s="70"/>
      <c r="Q627" s="70"/>
      <c r="R627" s="70"/>
      <c r="S627" s="70"/>
      <c r="T627" s="70"/>
      <c r="U627" s="70"/>
      <c r="V627" s="70"/>
      <c r="W627" s="70"/>
      <c r="X627" s="70"/>
      <c r="Y627" s="70"/>
      <c r="Z627" s="70"/>
      <c r="AA627" s="70"/>
      <c r="AB627" s="70"/>
      <c r="AC627" s="70"/>
      <c r="AD627" s="70"/>
      <c r="AE627" s="70"/>
      <c r="AF627" s="70"/>
      <c r="AG627" s="70"/>
      <c r="AH627" s="70"/>
      <c r="AI627" s="70"/>
      <c r="AJ627" s="70"/>
      <c r="AK627" s="70"/>
      <c r="AL627" s="70"/>
      <c r="AM627" s="70"/>
      <c r="AN627" s="70"/>
      <c r="AO627" s="70"/>
      <c r="AP627" s="70"/>
      <c r="AQ627" s="70"/>
      <c r="AR627" s="70"/>
      <c r="AS627" s="70"/>
      <c r="AT627" s="70"/>
      <c r="AU627" s="70"/>
      <c r="AV627" s="70"/>
      <c r="AW627" s="70"/>
      <c r="AX627" s="70"/>
      <c r="AY627" s="70"/>
      <c r="AZ627" s="70"/>
      <c r="BA627" s="70"/>
      <c r="BB627" s="70"/>
      <c r="BC627" s="70"/>
      <c r="BD627" s="70"/>
      <c r="BE627" s="70"/>
      <c r="BF627" s="70"/>
      <c r="BG627" s="70"/>
      <c r="BH627" s="70"/>
      <c r="BI627" s="70"/>
      <c r="BJ627" s="70"/>
      <c r="BK627" s="70"/>
      <c r="BL627" s="70"/>
      <c r="BM627" s="70"/>
      <c r="BN627" s="70"/>
      <c r="BO627" s="70"/>
      <c r="BP627" s="70"/>
      <c r="BQ627" s="70"/>
      <c r="BR627" s="70"/>
      <c r="BS627" s="70"/>
      <c r="BT627" s="70"/>
      <c r="BU627" s="70"/>
      <c r="BV627" s="70"/>
      <c r="BW627" s="70"/>
      <c r="BX627" s="70"/>
      <c r="BY627" s="70"/>
      <c r="BZ627" s="70"/>
      <c r="CA627" s="70"/>
    </row>
    <row r="628" spans="2:79" s="67" customFormat="1" hidden="1">
      <c r="B628" s="85"/>
      <c r="C628" s="86"/>
      <c r="D628" s="250"/>
      <c r="E628" s="84"/>
      <c r="F628" s="70"/>
      <c r="G628" s="70"/>
      <c r="H628" s="70"/>
      <c r="I628" s="70"/>
      <c r="J628" s="70"/>
      <c r="K628" s="70"/>
      <c r="L628" s="70"/>
      <c r="M628" s="70"/>
      <c r="N628" s="70"/>
      <c r="O628" s="70"/>
      <c r="P628" s="70"/>
      <c r="Q628" s="70"/>
      <c r="R628" s="70"/>
      <c r="S628" s="70"/>
      <c r="T628" s="70"/>
      <c r="U628" s="70"/>
      <c r="V628" s="70"/>
      <c r="W628" s="70"/>
      <c r="X628" s="70"/>
      <c r="Y628" s="70"/>
      <c r="Z628" s="70"/>
      <c r="AA628" s="70"/>
      <c r="AB628" s="70"/>
      <c r="AC628" s="70"/>
      <c r="AD628" s="70"/>
      <c r="AE628" s="70"/>
      <c r="AF628" s="70"/>
      <c r="AG628" s="70"/>
      <c r="AH628" s="70"/>
      <c r="AI628" s="70"/>
      <c r="AJ628" s="70"/>
      <c r="AK628" s="70"/>
      <c r="AL628" s="70"/>
      <c r="AM628" s="70"/>
      <c r="AN628" s="70"/>
      <c r="AO628" s="70"/>
      <c r="AP628" s="70"/>
      <c r="AQ628" s="70"/>
      <c r="AR628" s="70"/>
      <c r="AS628" s="70"/>
      <c r="AT628" s="70"/>
      <c r="AU628" s="70"/>
      <c r="AV628" s="70"/>
      <c r="AW628" s="70"/>
      <c r="AX628" s="70"/>
      <c r="AY628" s="70"/>
      <c r="AZ628" s="70"/>
      <c r="BA628" s="70"/>
      <c r="BB628" s="70"/>
      <c r="BC628" s="70"/>
      <c r="BD628" s="70"/>
      <c r="BE628" s="70"/>
      <c r="BF628" s="70"/>
      <c r="BG628" s="70"/>
      <c r="BH628" s="70"/>
      <c r="BI628" s="70"/>
      <c r="BJ628" s="70"/>
      <c r="BK628" s="70"/>
      <c r="BL628" s="70"/>
      <c r="BM628" s="70"/>
      <c r="BN628" s="70"/>
      <c r="BO628" s="70"/>
      <c r="BP628" s="70"/>
      <c r="BQ628" s="70"/>
      <c r="BR628" s="70"/>
      <c r="BS628" s="70"/>
      <c r="BT628" s="70"/>
      <c r="BU628" s="70"/>
      <c r="BV628" s="70"/>
      <c r="BW628" s="70"/>
      <c r="BX628" s="70"/>
      <c r="BY628" s="70"/>
      <c r="BZ628" s="70"/>
      <c r="CA628" s="70"/>
    </row>
    <row r="629" spans="2:79" s="67" customFormat="1" hidden="1">
      <c r="B629" s="85"/>
      <c r="C629" s="86"/>
      <c r="D629" s="250"/>
      <c r="E629" s="84"/>
      <c r="F629" s="70"/>
      <c r="G629" s="70"/>
      <c r="H629" s="70"/>
      <c r="I629" s="70"/>
      <c r="J629" s="70"/>
      <c r="K629" s="70"/>
      <c r="L629" s="70"/>
      <c r="M629" s="70"/>
      <c r="N629" s="70"/>
      <c r="O629" s="70"/>
      <c r="P629" s="70"/>
      <c r="Q629" s="70"/>
      <c r="R629" s="70"/>
      <c r="S629" s="70"/>
      <c r="T629" s="70"/>
      <c r="U629" s="70"/>
      <c r="V629" s="70"/>
      <c r="W629" s="70"/>
      <c r="X629" s="70"/>
      <c r="Y629" s="70"/>
      <c r="Z629" s="70"/>
      <c r="AA629" s="70"/>
      <c r="AB629" s="70"/>
      <c r="AC629" s="70"/>
      <c r="AD629" s="70"/>
      <c r="AE629" s="70"/>
      <c r="AF629" s="70"/>
      <c r="AG629" s="70"/>
      <c r="AH629" s="70"/>
      <c r="AI629" s="70"/>
      <c r="AJ629" s="70"/>
      <c r="AK629" s="70"/>
      <c r="AL629" s="70"/>
      <c r="AM629" s="70"/>
      <c r="AN629" s="70"/>
      <c r="AO629" s="70"/>
      <c r="AP629" s="70"/>
      <c r="AQ629" s="70"/>
      <c r="AR629" s="70"/>
      <c r="AS629" s="70"/>
      <c r="AT629" s="70"/>
      <c r="AU629" s="70"/>
      <c r="AV629" s="70"/>
      <c r="AW629" s="70"/>
      <c r="AX629" s="70"/>
      <c r="AY629" s="70"/>
      <c r="AZ629" s="70"/>
      <c r="BA629" s="70"/>
      <c r="BB629" s="70"/>
      <c r="BC629" s="70"/>
      <c r="BD629" s="70"/>
      <c r="BE629" s="70"/>
      <c r="BF629" s="70"/>
      <c r="BG629" s="70"/>
      <c r="BH629" s="70"/>
      <c r="BI629" s="70"/>
      <c r="BJ629" s="70"/>
      <c r="BK629" s="70"/>
      <c r="BL629" s="70"/>
      <c r="BM629" s="70"/>
      <c r="BN629" s="70"/>
      <c r="BO629" s="70"/>
      <c r="BP629" s="70"/>
      <c r="BQ629" s="70"/>
      <c r="BR629" s="70"/>
      <c r="BS629" s="70"/>
      <c r="BT629" s="70"/>
      <c r="BU629" s="70"/>
      <c r="BV629" s="70"/>
      <c r="BW629" s="70"/>
      <c r="BX629" s="70"/>
      <c r="BY629" s="70"/>
      <c r="BZ629" s="70"/>
      <c r="CA629" s="70"/>
    </row>
    <row r="630" spans="2:79" s="67" customFormat="1" hidden="1">
      <c r="B630" s="85"/>
      <c r="C630" s="86"/>
      <c r="D630" s="250"/>
      <c r="E630" s="84"/>
      <c r="F630" s="70"/>
      <c r="G630" s="70"/>
      <c r="H630" s="70"/>
      <c r="I630" s="70"/>
      <c r="J630" s="70"/>
      <c r="K630" s="70"/>
      <c r="L630" s="70"/>
      <c r="M630" s="70"/>
      <c r="N630" s="70"/>
      <c r="O630" s="70"/>
      <c r="P630" s="70"/>
      <c r="Q630" s="70"/>
      <c r="R630" s="70"/>
      <c r="S630" s="70"/>
      <c r="T630" s="70"/>
      <c r="U630" s="70"/>
      <c r="V630" s="70"/>
      <c r="W630" s="70"/>
      <c r="X630" s="70"/>
      <c r="Y630" s="70"/>
      <c r="Z630" s="70"/>
      <c r="AA630" s="70"/>
      <c r="AB630" s="70"/>
      <c r="AC630" s="70"/>
      <c r="AD630" s="70"/>
      <c r="AE630" s="70"/>
      <c r="AF630" s="70"/>
      <c r="AG630" s="70"/>
      <c r="AH630" s="70"/>
      <c r="AI630" s="70"/>
      <c r="AJ630" s="70"/>
      <c r="AK630" s="70"/>
      <c r="AL630" s="70"/>
      <c r="AM630" s="70"/>
      <c r="AN630" s="70"/>
      <c r="AO630" s="70"/>
      <c r="AP630" s="70"/>
      <c r="AQ630" s="70"/>
      <c r="AR630" s="70"/>
      <c r="AS630" s="70"/>
      <c r="AT630" s="70"/>
      <c r="AU630" s="70"/>
      <c r="AV630" s="70"/>
      <c r="AW630" s="70"/>
      <c r="AX630" s="70"/>
      <c r="AY630" s="70"/>
      <c r="AZ630" s="70"/>
      <c r="BA630" s="70"/>
      <c r="BB630" s="70"/>
      <c r="BC630" s="70"/>
      <c r="BD630" s="70"/>
      <c r="BE630" s="70"/>
      <c r="BF630" s="70"/>
      <c r="BG630" s="70"/>
      <c r="BH630" s="70"/>
      <c r="BI630" s="70"/>
      <c r="BJ630" s="70"/>
      <c r="BK630" s="70"/>
      <c r="BL630" s="70"/>
      <c r="BM630" s="70"/>
      <c r="BN630" s="70"/>
      <c r="BO630" s="70"/>
      <c r="BP630" s="70"/>
      <c r="BQ630" s="70"/>
      <c r="BR630" s="70"/>
      <c r="BS630" s="70"/>
      <c r="BT630" s="70"/>
      <c r="BU630" s="70"/>
      <c r="BV630" s="70"/>
      <c r="BW630" s="70"/>
      <c r="BX630" s="70"/>
      <c r="BY630" s="70"/>
      <c r="BZ630" s="70"/>
      <c r="CA630" s="70"/>
    </row>
    <row r="631" spans="2:79" s="67" customFormat="1" hidden="1">
      <c r="B631" s="85"/>
      <c r="C631" s="86"/>
      <c r="D631" s="250"/>
      <c r="E631" s="84"/>
      <c r="F631" s="70"/>
      <c r="G631" s="70"/>
      <c r="H631" s="70"/>
      <c r="I631" s="70"/>
      <c r="J631" s="70"/>
      <c r="K631" s="70"/>
      <c r="L631" s="70"/>
      <c r="M631" s="70"/>
      <c r="N631" s="70"/>
      <c r="O631" s="70"/>
      <c r="P631" s="70"/>
      <c r="Q631" s="70"/>
      <c r="R631" s="70"/>
      <c r="S631" s="70"/>
      <c r="T631" s="70"/>
      <c r="U631" s="70"/>
      <c r="V631" s="70"/>
      <c r="W631" s="70"/>
      <c r="X631" s="70"/>
      <c r="Y631" s="70"/>
      <c r="Z631" s="70"/>
      <c r="AA631" s="70"/>
      <c r="AB631" s="70"/>
      <c r="AC631" s="70"/>
      <c r="AD631" s="70"/>
      <c r="AE631" s="70"/>
      <c r="AF631" s="70"/>
      <c r="AG631" s="70"/>
      <c r="AH631" s="70"/>
      <c r="AI631" s="70"/>
      <c r="AJ631" s="70"/>
      <c r="AK631" s="70"/>
      <c r="AL631" s="70"/>
      <c r="AM631" s="70"/>
      <c r="AN631" s="70"/>
      <c r="AO631" s="70"/>
      <c r="AP631" s="70"/>
      <c r="AQ631" s="70"/>
      <c r="AR631" s="70"/>
      <c r="AS631" s="70"/>
      <c r="AT631" s="70"/>
      <c r="AU631" s="70"/>
      <c r="AV631" s="70"/>
      <c r="AW631" s="70"/>
      <c r="AX631" s="70"/>
      <c r="AY631" s="70"/>
      <c r="AZ631" s="70"/>
      <c r="BA631" s="70"/>
      <c r="BB631" s="70"/>
      <c r="BC631" s="70"/>
      <c r="BD631" s="70"/>
      <c r="BE631" s="70"/>
      <c r="BF631" s="70"/>
      <c r="BG631" s="70"/>
      <c r="BH631" s="70"/>
      <c r="BI631" s="70"/>
      <c r="BJ631" s="70"/>
      <c r="BK631" s="70"/>
      <c r="BL631" s="70"/>
      <c r="BM631" s="70"/>
      <c r="BN631" s="70"/>
      <c r="BO631" s="70"/>
      <c r="BP631" s="70"/>
      <c r="BQ631" s="70"/>
      <c r="BR631" s="70"/>
      <c r="BS631" s="70"/>
      <c r="BT631" s="70"/>
      <c r="BU631" s="70"/>
      <c r="BV631" s="70"/>
      <c r="BW631" s="70"/>
      <c r="BX631" s="70"/>
      <c r="BY631" s="70"/>
      <c r="BZ631" s="70"/>
      <c r="CA631" s="70"/>
    </row>
    <row r="632" spans="2:79" s="67" customFormat="1" hidden="1">
      <c r="B632" s="85"/>
      <c r="C632" s="86"/>
      <c r="D632" s="250"/>
      <c r="E632" s="84"/>
      <c r="F632" s="70"/>
      <c r="G632" s="70"/>
      <c r="H632" s="70"/>
      <c r="I632" s="70"/>
      <c r="J632" s="70"/>
      <c r="K632" s="70"/>
      <c r="L632" s="70"/>
      <c r="M632" s="70"/>
      <c r="N632" s="70"/>
      <c r="O632" s="70"/>
      <c r="P632" s="70"/>
      <c r="Q632" s="70"/>
      <c r="R632" s="70"/>
      <c r="S632" s="70"/>
      <c r="T632" s="70"/>
      <c r="U632" s="70"/>
      <c r="V632" s="70"/>
      <c r="W632" s="70"/>
      <c r="X632" s="70"/>
      <c r="Y632" s="70"/>
      <c r="Z632" s="70"/>
      <c r="AA632" s="70"/>
      <c r="AB632" s="70"/>
      <c r="AC632" s="70"/>
      <c r="AD632" s="70"/>
      <c r="AE632" s="70"/>
      <c r="AF632" s="70"/>
      <c r="AG632" s="70"/>
      <c r="AH632" s="70"/>
      <c r="AI632" s="70"/>
      <c r="AJ632" s="70"/>
      <c r="AK632" s="70"/>
      <c r="AL632" s="70"/>
      <c r="AM632" s="70"/>
      <c r="AN632" s="70"/>
      <c r="AO632" s="70"/>
      <c r="AP632" s="70"/>
      <c r="AQ632" s="70"/>
      <c r="AR632" s="70"/>
      <c r="AS632" s="70"/>
      <c r="AT632" s="70"/>
      <c r="AU632" s="70"/>
      <c r="AV632" s="70"/>
      <c r="AW632" s="70"/>
      <c r="AX632" s="70"/>
      <c r="AY632" s="70"/>
      <c r="AZ632" s="70"/>
      <c r="BA632" s="70"/>
      <c r="BB632" s="70"/>
      <c r="BC632" s="70"/>
      <c r="BD632" s="70"/>
      <c r="BE632" s="70"/>
      <c r="BF632" s="70"/>
      <c r="BG632" s="70"/>
      <c r="BH632" s="70"/>
      <c r="BI632" s="70"/>
      <c r="BJ632" s="70"/>
      <c r="BK632" s="70"/>
      <c r="BL632" s="70"/>
      <c r="BM632" s="70"/>
      <c r="BN632" s="70"/>
      <c r="BO632" s="70"/>
      <c r="BP632" s="70"/>
      <c r="BQ632" s="70"/>
      <c r="BR632" s="70"/>
      <c r="BS632" s="70"/>
      <c r="BT632" s="70"/>
      <c r="BU632" s="70"/>
      <c r="BV632" s="70"/>
      <c r="BW632" s="70"/>
      <c r="BX632" s="70"/>
      <c r="BY632" s="70"/>
      <c r="BZ632" s="70"/>
      <c r="CA632" s="70"/>
    </row>
    <row r="633" spans="2:79" s="67" customFormat="1" hidden="1">
      <c r="B633" s="85"/>
      <c r="C633" s="86"/>
      <c r="D633" s="250"/>
      <c r="E633" s="84"/>
      <c r="F633" s="70"/>
      <c r="G633" s="70"/>
      <c r="H633" s="70"/>
      <c r="I633" s="70"/>
      <c r="J633" s="70"/>
      <c r="K633" s="70"/>
      <c r="L633" s="70"/>
      <c r="M633" s="70"/>
      <c r="N633" s="70"/>
      <c r="O633" s="70"/>
      <c r="P633" s="70"/>
      <c r="Q633" s="70"/>
      <c r="R633" s="70"/>
      <c r="S633" s="70"/>
      <c r="T633" s="70"/>
      <c r="U633" s="70"/>
      <c r="V633" s="70"/>
      <c r="W633" s="70"/>
      <c r="X633" s="70"/>
      <c r="Y633" s="70"/>
      <c r="Z633" s="70"/>
      <c r="AA633" s="70"/>
      <c r="AB633" s="70"/>
      <c r="AC633" s="70"/>
      <c r="AD633" s="70"/>
      <c r="AE633" s="70"/>
      <c r="AF633" s="70"/>
      <c r="AG633" s="70"/>
      <c r="AH633" s="70"/>
      <c r="AI633" s="70"/>
      <c r="AJ633" s="70"/>
      <c r="AK633" s="70"/>
      <c r="AL633" s="70"/>
      <c r="AM633" s="70"/>
      <c r="AN633" s="70"/>
      <c r="AO633" s="70"/>
      <c r="AP633" s="70"/>
      <c r="AQ633" s="70"/>
      <c r="AR633" s="70"/>
      <c r="AS633" s="70"/>
      <c r="AT633" s="70"/>
      <c r="AU633" s="70"/>
      <c r="AV633" s="70"/>
      <c r="AW633" s="70"/>
      <c r="AX633" s="70"/>
      <c r="AY633" s="70"/>
      <c r="AZ633" s="70"/>
      <c r="BA633" s="70"/>
      <c r="BB633" s="70"/>
      <c r="BC633" s="70"/>
      <c r="BD633" s="70"/>
      <c r="BE633" s="70"/>
      <c r="BF633" s="70"/>
      <c r="BG633" s="70"/>
      <c r="BH633" s="70"/>
      <c r="BI633" s="70"/>
      <c r="BJ633" s="70"/>
      <c r="BK633" s="70"/>
      <c r="BL633" s="70"/>
      <c r="BM633" s="70"/>
      <c r="BN633" s="70"/>
      <c r="BO633" s="70"/>
      <c r="BP633" s="70"/>
      <c r="BQ633" s="70"/>
      <c r="BR633" s="70"/>
      <c r="BS633" s="70"/>
      <c r="BT633" s="70"/>
      <c r="BU633" s="70"/>
      <c r="BV633" s="70"/>
      <c r="BW633" s="70"/>
      <c r="BX633" s="70"/>
      <c r="BY633" s="70"/>
      <c r="BZ633" s="70"/>
      <c r="CA633" s="70"/>
    </row>
    <row r="634" spans="2:79" s="67" customFormat="1" hidden="1">
      <c r="B634" s="85"/>
      <c r="C634" s="86"/>
      <c r="D634" s="250"/>
      <c r="E634" s="84"/>
      <c r="F634" s="70"/>
      <c r="G634" s="70"/>
      <c r="H634" s="70"/>
      <c r="I634" s="70"/>
      <c r="J634" s="70"/>
      <c r="K634" s="70"/>
      <c r="L634" s="70"/>
      <c r="M634" s="70"/>
      <c r="N634" s="70"/>
      <c r="O634" s="70"/>
      <c r="P634" s="70"/>
      <c r="Q634" s="70"/>
      <c r="R634" s="70"/>
      <c r="S634" s="70"/>
      <c r="T634" s="70"/>
      <c r="U634" s="70"/>
      <c r="V634" s="70"/>
      <c r="W634" s="70"/>
      <c r="X634" s="70"/>
      <c r="Y634" s="70"/>
      <c r="Z634" s="70"/>
      <c r="AA634" s="70"/>
      <c r="AB634" s="70"/>
      <c r="AC634" s="70"/>
      <c r="AD634" s="70"/>
      <c r="AE634" s="70"/>
      <c r="AF634" s="70"/>
      <c r="AG634" s="70"/>
      <c r="AH634" s="70"/>
      <c r="AI634" s="70"/>
      <c r="AJ634" s="70"/>
      <c r="AK634" s="70"/>
      <c r="AL634" s="70"/>
      <c r="AM634" s="70"/>
      <c r="AN634" s="70"/>
      <c r="AO634" s="70"/>
      <c r="AP634" s="70"/>
      <c r="AQ634" s="70"/>
      <c r="AR634" s="70"/>
      <c r="AS634" s="70"/>
      <c r="AT634" s="70"/>
      <c r="AU634" s="70"/>
      <c r="AV634" s="70"/>
      <c r="AW634" s="70"/>
      <c r="AX634" s="70"/>
      <c r="AY634" s="70"/>
      <c r="AZ634" s="70"/>
      <c r="BA634" s="70"/>
      <c r="BB634" s="70"/>
      <c r="BC634" s="70"/>
      <c r="BD634" s="70"/>
      <c r="BE634" s="70"/>
      <c r="BF634" s="70"/>
      <c r="BG634" s="70"/>
      <c r="BH634" s="70"/>
      <c r="BI634" s="70"/>
      <c r="BJ634" s="70"/>
      <c r="BK634" s="70"/>
      <c r="BL634" s="70"/>
      <c r="BM634" s="70"/>
      <c r="BN634" s="70"/>
      <c r="BO634" s="70"/>
      <c r="BP634" s="70"/>
      <c r="BQ634" s="70"/>
      <c r="BR634" s="70"/>
      <c r="BS634" s="70"/>
      <c r="BT634" s="70"/>
      <c r="BU634" s="70"/>
      <c r="BV634" s="70"/>
      <c r="BW634" s="70"/>
      <c r="BX634" s="70"/>
      <c r="BY634" s="70"/>
      <c r="BZ634" s="70"/>
      <c r="CA634" s="70"/>
    </row>
    <row r="635" spans="2:79" s="67" customFormat="1" hidden="1">
      <c r="B635" s="85"/>
      <c r="C635" s="86"/>
      <c r="D635" s="250"/>
      <c r="E635" s="84"/>
      <c r="F635" s="70"/>
      <c r="G635" s="70"/>
      <c r="H635" s="70"/>
      <c r="I635" s="70"/>
      <c r="J635" s="70"/>
      <c r="K635" s="70"/>
      <c r="L635" s="70"/>
      <c r="M635" s="70"/>
      <c r="N635" s="70"/>
      <c r="O635" s="70"/>
      <c r="P635" s="70"/>
      <c r="Q635" s="70"/>
      <c r="R635" s="70"/>
      <c r="S635" s="70"/>
      <c r="T635" s="70"/>
      <c r="U635" s="70"/>
      <c r="V635" s="70"/>
      <c r="W635" s="70"/>
      <c r="X635" s="70"/>
      <c r="Y635" s="70"/>
      <c r="Z635" s="70"/>
      <c r="AA635" s="70"/>
      <c r="AB635" s="70"/>
      <c r="AC635" s="70"/>
      <c r="AD635" s="70"/>
      <c r="AE635" s="70"/>
      <c r="AF635" s="70"/>
      <c r="AG635" s="70"/>
      <c r="AH635" s="70"/>
      <c r="AI635" s="70"/>
      <c r="AJ635" s="70"/>
      <c r="AK635" s="70"/>
      <c r="AL635" s="70"/>
      <c r="AM635" s="70"/>
      <c r="AN635" s="70"/>
      <c r="AO635" s="70"/>
      <c r="AP635" s="70"/>
      <c r="AQ635" s="70"/>
      <c r="AR635" s="70"/>
      <c r="AS635" s="70"/>
      <c r="AT635" s="70"/>
      <c r="AU635" s="70"/>
      <c r="AV635" s="70"/>
      <c r="AW635" s="70"/>
      <c r="AX635" s="70"/>
      <c r="AY635" s="70"/>
      <c r="AZ635" s="70"/>
      <c r="BA635" s="70"/>
      <c r="BB635" s="70"/>
      <c r="BC635" s="70"/>
      <c r="BD635" s="70"/>
      <c r="BE635" s="70"/>
      <c r="BF635" s="70"/>
      <c r="BG635" s="70"/>
      <c r="BH635" s="70"/>
      <c r="BI635" s="70"/>
      <c r="BJ635" s="70"/>
      <c r="BK635" s="70"/>
      <c r="BL635" s="70"/>
      <c r="BM635" s="70"/>
      <c r="BN635" s="70"/>
      <c r="BO635" s="70"/>
      <c r="BP635" s="70"/>
      <c r="BQ635" s="70"/>
      <c r="BR635" s="70"/>
      <c r="BS635" s="70"/>
      <c r="BT635" s="70"/>
      <c r="BU635" s="70"/>
      <c r="BV635" s="70"/>
      <c r="BW635" s="70"/>
      <c r="BX635" s="70"/>
      <c r="BY635" s="70"/>
      <c r="BZ635" s="70"/>
      <c r="CA635" s="70"/>
    </row>
    <row r="636" spans="2:79" s="67" customFormat="1" hidden="1">
      <c r="B636" s="85"/>
      <c r="C636" s="86"/>
      <c r="D636" s="250"/>
      <c r="E636" s="84"/>
      <c r="F636" s="70"/>
      <c r="G636" s="70"/>
      <c r="H636" s="70"/>
      <c r="I636" s="70"/>
      <c r="J636" s="70"/>
      <c r="K636" s="70"/>
      <c r="L636" s="70"/>
      <c r="M636" s="70"/>
      <c r="N636" s="70"/>
      <c r="O636" s="70"/>
      <c r="P636" s="70"/>
      <c r="Q636" s="70"/>
      <c r="R636" s="70"/>
      <c r="S636" s="70"/>
      <c r="T636" s="70"/>
      <c r="U636" s="70"/>
      <c r="V636" s="70"/>
      <c r="W636" s="70"/>
      <c r="X636" s="70"/>
      <c r="Y636" s="70"/>
      <c r="Z636" s="70"/>
      <c r="AA636" s="70"/>
      <c r="AB636" s="70"/>
      <c r="AC636" s="70"/>
      <c r="AD636" s="70"/>
      <c r="AE636" s="70"/>
      <c r="AF636" s="70"/>
      <c r="AG636" s="70"/>
      <c r="AH636" s="70"/>
      <c r="AI636" s="70"/>
      <c r="AJ636" s="70"/>
      <c r="AK636" s="70"/>
      <c r="AL636" s="70"/>
      <c r="AM636" s="70"/>
      <c r="AN636" s="70"/>
      <c r="AO636" s="70"/>
      <c r="AP636" s="70"/>
      <c r="AQ636" s="70"/>
      <c r="AR636" s="70"/>
      <c r="AS636" s="70"/>
      <c r="AT636" s="70"/>
      <c r="AU636" s="70"/>
      <c r="AV636" s="70"/>
      <c r="AW636" s="70"/>
      <c r="AX636" s="70"/>
      <c r="AY636" s="70"/>
      <c r="AZ636" s="70"/>
      <c r="BA636" s="70"/>
      <c r="BB636" s="70"/>
      <c r="BC636" s="70"/>
      <c r="BD636" s="70"/>
      <c r="BE636" s="70"/>
      <c r="BF636" s="70"/>
      <c r="BG636" s="70"/>
      <c r="BH636" s="70"/>
      <c r="BI636" s="70"/>
      <c r="BJ636" s="70"/>
      <c r="BK636" s="70"/>
      <c r="BL636" s="70"/>
      <c r="BM636" s="70"/>
      <c r="BN636" s="70"/>
      <c r="BO636" s="70"/>
      <c r="BP636" s="70"/>
      <c r="BQ636" s="70"/>
      <c r="BR636" s="70"/>
      <c r="BS636" s="70"/>
      <c r="BT636" s="70"/>
      <c r="BU636" s="70"/>
      <c r="BV636" s="70"/>
      <c r="BW636" s="70"/>
      <c r="BX636" s="70"/>
      <c r="BY636" s="70"/>
      <c r="BZ636" s="70"/>
      <c r="CA636" s="70"/>
    </row>
    <row r="637" spans="2:79" s="67" customFormat="1" hidden="1">
      <c r="B637" s="85"/>
      <c r="C637" s="86"/>
      <c r="D637" s="250"/>
      <c r="E637" s="84"/>
      <c r="F637" s="70"/>
      <c r="G637" s="70"/>
      <c r="H637" s="70"/>
      <c r="I637" s="70"/>
      <c r="J637" s="70"/>
      <c r="K637" s="70"/>
      <c r="L637" s="70"/>
      <c r="M637" s="70"/>
      <c r="N637" s="70"/>
      <c r="O637" s="70"/>
      <c r="P637" s="70"/>
      <c r="Q637" s="70"/>
      <c r="R637" s="70"/>
      <c r="S637" s="70"/>
      <c r="T637" s="70"/>
      <c r="U637" s="70"/>
      <c r="V637" s="70"/>
      <c r="W637" s="70"/>
      <c r="X637" s="70"/>
      <c r="Y637" s="70"/>
      <c r="Z637" s="70"/>
      <c r="AA637" s="70"/>
      <c r="AB637" s="70"/>
      <c r="AC637" s="70"/>
      <c r="AD637" s="70"/>
      <c r="AE637" s="70"/>
      <c r="AF637" s="70"/>
      <c r="AG637" s="70"/>
      <c r="AH637" s="70"/>
      <c r="AI637" s="70"/>
      <c r="AJ637" s="70"/>
      <c r="AK637" s="70"/>
      <c r="AL637" s="70"/>
      <c r="AM637" s="70"/>
      <c r="AN637" s="70"/>
      <c r="AO637" s="70"/>
      <c r="AP637" s="70"/>
      <c r="AQ637" s="70"/>
      <c r="AR637" s="70"/>
      <c r="AS637" s="70"/>
      <c r="AT637" s="70"/>
      <c r="AU637" s="70"/>
      <c r="AV637" s="70"/>
      <c r="AW637" s="70"/>
      <c r="AX637" s="70"/>
      <c r="AY637" s="70"/>
      <c r="AZ637" s="70"/>
      <c r="BA637" s="70"/>
      <c r="BB637" s="70"/>
      <c r="BC637" s="70"/>
      <c r="BD637" s="70"/>
      <c r="BE637" s="70"/>
      <c r="BF637" s="70"/>
      <c r="BG637" s="70"/>
      <c r="BH637" s="70"/>
      <c r="BI637" s="70"/>
      <c r="BJ637" s="70"/>
      <c r="BK637" s="70"/>
      <c r="BL637" s="70"/>
      <c r="BM637" s="70"/>
      <c r="BN637" s="70"/>
      <c r="BO637" s="70"/>
      <c r="BP637" s="70"/>
      <c r="BQ637" s="70"/>
      <c r="BR637" s="70"/>
      <c r="BS637" s="70"/>
      <c r="BT637" s="70"/>
      <c r="BU637" s="70"/>
      <c r="BV637" s="70"/>
      <c r="BW637" s="70"/>
      <c r="BX637" s="70"/>
      <c r="BY637" s="70"/>
      <c r="BZ637" s="70"/>
      <c r="CA637" s="70"/>
    </row>
    <row r="638" spans="2:79" s="67" customFormat="1" hidden="1">
      <c r="B638" s="85"/>
      <c r="C638" s="86"/>
      <c r="D638" s="250"/>
      <c r="E638" s="84"/>
      <c r="F638" s="70"/>
      <c r="G638" s="70"/>
      <c r="H638" s="70"/>
      <c r="I638" s="70"/>
      <c r="J638" s="70"/>
      <c r="K638" s="70"/>
      <c r="L638" s="70"/>
      <c r="M638" s="70"/>
      <c r="N638" s="70"/>
      <c r="O638" s="70"/>
      <c r="P638" s="70"/>
      <c r="Q638" s="70"/>
      <c r="R638" s="70"/>
      <c r="S638" s="70"/>
      <c r="T638" s="70"/>
      <c r="U638" s="70"/>
      <c r="V638" s="70"/>
      <c r="W638" s="70"/>
      <c r="X638" s="70"/>
      <c r="Y638" s="70"/>
      <c r="Z638" s="70"/>
      <c r="AA638" s="70"/>
      <c r="AB638" s="70"/>
      <c r="AC638" s="70"/>
      <c r="AD638" s="70"/>
      <c r="AE638" s="70"/>
      <c r="AF638" s="70"/>
      <c r="AG638" s="70"/>
      <c r="AH638" s="70"/>
      <c r="AI638" s="70"/>
      <c r="AJ638" s="70"/>
      <c r="AK638" s="70"/>
      <c r="AL638" s="70"/>
      <c r="AM638" s="70"/>
      <c r="AN638" s="70"/>
      <c r="AO638" s="70"/>
      <c r="AP638" s="70"/>
      <c r="AQ638" s="70"/>
      <c r="AR638" s="70"/>
      <c r="AS638" s="70"/>
      <c r="AT638" s="70"/>
      <c r="AU638" s="70"/>
      <c r="AV638" s="70"/>
      <c r="AW638" s="70"/>
      <c r="AX638" s="70"/>
      <c r="AY638" s="70"/>
      <c r="AZ638" s="70"/>
      <c r="BA638" s="70"/>
      <c r="BB638" s="70"/>
      <c r="BC638" s="70"/>
      <c r="BD638" s="70"/>
      <c r="BE638" s="70"/>
      <c r="BF638" s="70"/>
      <c r="BG638" s="70"/>
      <c r="BH638" s="70"/>
      <c r="BI638" s="70"/>
      <c r="BJ638" s="70"/>
      <c r="BK638" s="70"/>
      <c r="BL638" s="70"/>
      <c r="BM638" s="70"/>
      <c r="BN638" s="70"/>
      <c r="BO638" s="70"/>
      <c r="BP638" s="70"/>
      <c r="BQ638" s="70"/>
      <c r="BR638" s="70"/>
      <c r="BS638" s="70"/>
      <c r="BT638" s="70"/>
      <c r="BU638" s="70"/>
      <c r="BV638" s="70"/>
      <c r="BW638" s="70"/>
      <c r="BX638" s="70"/>
      <c r="BY638" s="70"/>
      <c r="BZ638" s="70"/>
      <c r="CA638" s="70"/>
    </row>
    <row r="639" spans="2:79" s="67" customFormat="1" hidden="1">
      <c r="B639" s="85"/>
      <c r="C639" s="86"/>
      <c r="D639" s="250"/>
      <c r="E639" s="84"/>
      <c r="F639" s="70"/>
      <c r="G639" s="70"/>
      <c r="H639" s="70"/>
      <c r="I639" s="70"/>
      <c r="J639" s="70"/>
      <c r="K639" s="70"/>
      <c r="L639" s="70"/>
      <c r="M639" s="70"/>
      <c r="N639" s="70"/>
      <c r="O639" s="70"/>
      <c r="P639" s="70"/>
      <c r="Q639" s="70"/>
      <c r="R639" s="70"/>
      <c r="S639" s="70"/>
      <c r="T639" s="70"/>
      <c r="U639" s="70"/>
      <c r="V639" s="70"/>
      <c r="W639" s="70"/>
      <c r="X639" s="70"/>
      <c r="Y639" s="70"/>
      <c r="Z639" s="70"/>
      <c r="AA639" s="70"/>
      <c r="AB639" s="70"/>
      <c r="AC639" s="70"/>
      <c r="AD639" s="70"/>
      <c r="AE639" s="70"/>
      <c r="AF639" s="70"/>
      <c r="AG639" s="70"/>
      <c r="AH639" s="70"/>
      <c r="AI639" s="70"/>
      <c r="AJ639" s="70"/>
      <c r="AK639" s="70"/>
      <c r="AL639" s="70"/>
      <c r="AM639" s="70"/>
      <c r="AN639" s="70"/>
      <c r="AO639" s="70"/>
      <c r="AP639" s="70"/>
      <c r="AQ639" s="70"/>
      <c r="AR639" s="70"/>
      <c r="AS639" s="70"/>
      <c r="AT639" s="70"/>
      <c r="AU639" s="70"/>
      <c r="AV639" s="70"/>
      <c r="AW639" s="70"/>
      <c r="AX639" s="70"/>
      <c r="AY639" s="70"/>
      <c r="AZ639" s="70"/>
      <c r="BA639" s="70"/>
      <c r="BB639" s="70"/>
      <c r="BC639" s="70"/>
      <c r="BD639" s="70"/>
      <c r="BE639" s="70"/>
      <c r="BF639" s="70"/>
      <c r="BG639" s="70"/>
      <c r="BH639" s="70"/>
      <c r="BI639" s="70"/>
      <c r="BJ639" s="70"/>
      <c r="BK639" s="70"/>
      <c r="BL639" s="70"/>
      <c r="BM639" s="70"/>
      <c r="BN639" s="70"/>
      <c r="BO639" s="70"/>
      <c r="BP639" s="70"/>
      <c r="BQ639" s="70"/>
      <c r="BR639" s="70"/>
      <c r="BS639" s="70"/>
      <c r="BT639" s="70"/>
      <c r="BU639" s="70"/>
      <c r="BV639" s="70"/>
      <c r="BW639" s="70"/>
      <c r="BX639" s="70"/>
      <c r="BY639" s="70"/>
      <c r="BZ639" s="70"/>
      <c r="CA639" s="70"/>
    </row>
    <row r="640" spans="2:79" s="67" customFormat="1" hidden="1">
      <c r="B640" s="85"/>
      <c r="C640" s="86"/>
      <c r="D640" s="250"/>
      <c r="E640" s="84"/>
      <c r="F640" s="70"/>
      <c r="G640" s="70"/>
      <c r="H640" s="70"/>
      <c r="I640" s="70"/>
      <c r="J640" s="70"/>
      <c r="K640" s="70"/>
      <c r="L640" s="70"/>
      <c r="M640" s="70"/>
      <c r="N640" s="70"/>
      <c r="O640" s="70"/>
      <c r="P640" s="70"/>
      <c r="Q640" s="70"/>
      <c r="R640" s="70"/>
      <c r="S640" s="70"/>
      <c r="T640" s="70"/>
      <c r="U640" s="70"/>
      <c r="V640" s="70"/>
      <c r="W640" s="70"/>
      <c r="X640" s="70"/>
      <c r="Y640" s="70"/>
      <c r="Z640" s="70"/>
      <c r="AA640" s="70"/>
      <c r="AB640" s="70"/>
      <c r="AC640" s="70"/>
      <c r="AD640" s="70"/>
      <c r="AE640" s="70"/>
      <c r="AF640" s="70"/>
      <c r="AG640" s="70"/>
      <c r="AH640" s="70"/>
      <c r="AI640" s="70"/>
      <c r="AJ640" s="70"/>
      <c r="AK640" s="70"/>
      <c r="AL640" s="70"/>
      <c r="AM640" s="70"/>
      <c r="AN640" s="70"/>
      <c r="AO640" s="70"/>
      <c r="AP640" s="70"/>
      <c r="AQ640" s="70"/>
      <c r="AR640" s="70"/>
      <c r="AS640" s="70"/>
      <c r="AT640" s="70"/>
      <c r="AU640" s="70"/>
      <c r="AV640" s="70"/>
      <c r="AW640" s="70"/>
      <c r="AX640" s="70"/>
      <c r="AY640" s="70"/>
      <c r="AZ640" s="70"/>
      <c r="BA640" s="70"/>
      <c r="BB640" s="70"/>
      <c r="BC640" s="70"/>
      <c r="BD640" s="70"/>
      <c r="BE640" s="70"/>
      <c r="BF640" s="70"/>
      <c r="BG640" s="70"/>
      <c r="BH640" s="70"/>
      <c r="BI640" s="70"/>
      <c r="BJ640" s="70"/>
      <c r="BK640" s="70"/>
      <c r="BL640" s="70"/>
      <c r="BM640" s="70"/>
      <c r="BN640" s="70"/>
      <c r="BO640" s="70"/>
      <c r="BP640" s="70"/>
      <c r="BQ640" s="70"/>
      <c r="BR640" s="70"/>
      <c r="BS640" s="70"/>
      <c r="BT640" s="70"/>
      <c r="BU640" s="70"/>
      <c r="BV640" s="70"/>
      <c r="BW640" s="70"/>
      <c r="BX640" s="70"/>
      <c r="BY640" s="70"/>
      <c r="BZ640" s="70"/>
      <c r="CA640" s="70"/>
    </row>
    <row r="641" spans="2:79" s="67" customFormat="1" hidden="1">
      <c r="B641" s="85"/>
      <c r="C641" s="86"/>
      <c r="D641" s="250"/>
      <c r="E641" s="84"/>
      <c r="F641" s="70"/>
      <c r="G641" s="70"/>
      <c r="H641" s="70"/>
      <c r="I641" s="70"/>
      <c r="J641" s="70"/>
      <c r="K641" s="70"/>
      <c r="L641" s="70"/>
      <c r="M641" s="70"/>
      <c r="N641" s="70"/>
      <c r="O641" s="70"/>
      <c r="P641" s="70"/>
      <c r="Q641" s="70"/>
      <c r="R641" s="70"/>
      <c r="S641" s="70"/>
      <c r="T641" s="70"/>
      <c r="U641" s="70"/>
      <c r="V641" s="70"/>
      <c r="W641" s="70"/>
      <c r="X641" s="70"/>
      <c r="Y641" s="70"/>
      <c r="Z641" s="70"/>
      <c r="AA641" s="70"/>
      <c r="AB641" s="70"/>
      <c r="AC641" s="70"/>
      <c r="AD641" s="70"/>
      <c r="AE641" s="70"/>
      <c r="AF641" s="70"/>
      <c r="AG641" s="70"/>
      <c r="AH641" s="70"/>
      <c r="AI641" s="70"/>
      <c r="AJ641" s="70"/>
      <c r="AK641" s="70"/>
      <c r="AL641" s="70"/>
      <c r="AM641" s="70"/>
      <c r="AN641" s="70"/>
      <c r="AO641" s="70"/>
      <c r="AP641" s="70"/>
      <c r="AQ641" s="70"/>
      <c r="AR641" s="70"/>
      <c r="AS641" s="70"/>
      <c r="AT641" s="70"/>
      <c r="AU641" s="70"/>
      <c r="AV641" s="70"/>
      <c r="AW641" s="70"/>
      <c r="AX641" s="70"/>
      <c r="AY641" s="70"/>
      <c r="AZ641" s="70"/>
      <c r="BA641" s="70"/>
      <c r="BB641" s="70"/>
      <c r="BC641" s="70"/>
      <c r="BD641" s="70"/>
      <c r="BE641" s="70"/>
      <c r="BF641" s="70"/>
      <c r="BG641" s="70"/>
      <c r="BH641" s="70"/>
      <c r="BI641" s="70"/>
      <c r="BJ641" s="70"/>
      <c r="BK641" s="70"/>
      <c r="BL641" s="70"/>
      <c r="BM641" s="70"/>
      <c r="BN641" s="70"/>
      <c r="BO641" s="70"/>
      <c r="BP641" s="70"/>
      <c r="BQ641" s="70"/>
      <c r="BR641" s="70"/>
      <c r="BS641" s="70"/>
      <c r="BT641" s="70"/>
      <c r="BU641" s="70"/>
      <c r="BV641" s="70"/>
      <c r="BW641" s="70"/>
      <c r="BX641" s="70"/>
      <c r="BY641" s="70"/>
      <c r="BZ641" s="70"/>
      <c r="CA641" s="70"/>
    </row>
    <row r="642" spans="2:79" s="67" customFormat="1" hidden="1">
      <c r="B642" s="85"/>
      <c r="C642" s="86"/>
      <c r="D642" s="250"/>
      <c r="E642" s="84"/>
      <c r="F642" s="70"/>
      <c r="G642" s="70"/>
      <c r="H642" s="70"/>
      <c r="I642" s="70"/>
      <c r="J642" s="70"/>
      <c r="K642" s="70"/>
      <c r="L642" s="70"/>
      <c r="M642" s="70"/>
      <c r="N642" s="70"/>
      <c r="O642" s="70"/>
      <c r="P642" s="70"/>
      <c r="Q642" s="70"/>
      <c r="R642" s="70"/>
      <c r="S642" s="70"/>
      <c r="T642" s="70"/>
      <c r="U642" s="70"/>
      <c r="V642" s="70"/>
      <c r="W642" s="70"/>
      <c r="X642" s="70"/>
      <c r="Y642" s="70"/>
      <c r="Z642" s="70"/>
      <c r="AA642" s="70"/>
      <c r="AB642" s="70"/>
      <c r="AC642" s="70"/>
      <c r="AD642" s="70"/>
      <c r="AE642" s="70"/>
      <c r="AF642" s="70"/>
      <c r="AG642" s="70"/>
      <c r="AH642" s="70"/>
      <c r="AI642" s="70"/>
      <c r="AJ642" s="70"/>
      <c r="AK642" s="70"/>
      <c r="AL642" s="70"/>
      <c r="AM642" s="70"/>
      <c r="AN642" s="70"/>
      <c r="AO642" s="70"/>
      <c r="AP642" s="70"/>
      <c r="AQ642" s="70"/>
      <c r="AR642" s="70"/>
      <c r="AS642" s="70"/>
      <c r="AT642" s="70"/>
      <c r="AU642" s="70"/>
      <c r="AV642" s="70"/>
      <c r="AW642" s="70"/>
      <c r="AX642" s="70"/>
      <c r="AY642" s="70"/>
      <c r="AZ642" s="70"/>
      <c r="BA642" s="70"/>
      <c r="BB642" s="70"/>
      <c r="BC642" s="70"/>
      <c r="BD642" s="70"/>
      <c r="BE642" s="70"/>
      <c r="BF642" s="70"/>
      <c r="BG642" s="70"/>
      <c r="BH642" s="70"/>
      <c r="BI642" s="70"/>
      <c r="BJ642" s="70"/>
      <c r="BK642" s="70"/>
      <c r="BL642" s="70"/>
      <c r="BM642" s="70"/>
      <c r="BN642" s="70"/>
      <c r="BO642" s="70"/>
      <c r="BP642" s="70"/>
      <c r="BQ642" s="70"/>
      <c r="BR642" s="70"/>
      <c r="BS642" s="70"/>
      <c r="BT642" s="70"/>
      <c r="BU642" s="70"/>
      <c r="BV642" s="70"/>
      <c r="BW642" s="70"/>
      <c r="BX642" s="70"/>
      <c r="BY642" s="70"/>
      <c r="BZ642" s="70"/>
      <c r="CA642" s="70"/>
    </row>
    <row r="643" spans="2:79" s="67" customFormat="1" hidden="1">
      <c r="B643" s="85"/>
      <c r="C643" s="86"/>
      <c r="D643" s="250"/>
      <c r="E643" s="84"/>
      <c r="F643" s="70"/>
      <c r="G643" s="70"/>
      <c r="H643" s="70"/>
      <c r="I643" s="70"/>
      <c r="J643" s="70"/>
      <c r="K643" s="70"/>
      <c r="L643" s="70"/>
      <c r="M643" s="70"/>
      <c r="N643" s="70"/>
      <c r="O643" s="70"/>
      <c r="P643" s="70"/>
      <c r="Q643" s="70"/>
      <c r="R643" s="70"/>
      <c r="S643" s="70"/>
      <c r="T643" s="70"/>
      <c r="U643" s="70"/>
      <c r="V643" s="70"/>
      <c r="W643" s="70"/>
      <c r="X643" s="70"/>
      <c r="Y643" s="70"/>
      <c r="Z643" s="70"/>
      <c r="AA643" s="70"/>
      <c r="AB643" s="70"/>
      <c r="AC643" s="70"/>
      <c r="AD643" s="70"/>
      <c r="AE643" s="70"/>
      <c r="AF643" s="70"/>
      <c r="AG643" s="70"/>
      <c r="AH643" s="70"/>
      <c r="AI643" s="70"/>
      <c r="AJ643" s="70"/>
      <c r="AK643" s="70"/>
      <c r="AL643" s="70"/>
      <c r="AM643" s="70"/>
      <c r="AN643" s="70"/>
      <c r="AO643" s="70"/>
      <c r="AP643" s="70"/>
      <c r="AQ643" s="70"/>
      <c r="AR643" s="70"/>
      <c r="AS643" s="70"/>
      <c r="AT643" s="70"/>
      <c r="AU643" s="70"/>
      <c r="AV643" s="70"/>
      <c r="AW643" s="70"/>
      <c r="AX643" s="70"/>
      <c r="AY643" s="70"/>
      <c r="AZ643" s="70"/>
      <c r="BA643" s="70"/>
      <c r="BB643" s="70"/>
      <c r="BC643" s="70"/>
      <c r="BD643" s="70"/>
      <c r="BE643" s="70"/>
      <c r="BF643" s="70"/>
      <c r="BG643" s="70"/>
      <c r="BH643" s="70"/>
      <c r="BI643" s="70"/>
      <c r="BJ643" s="70"/>
      <c r="BK643" s="70"/>
      <c r="BL643" s="70"/>
      <c r="BM643" s="70"/>
      <c r="BN643" s="70"/>
      <c r="BO643" s="70"/>
      <c r="BP643" s="70"/>
      <c r="BQ643" s="70"/>
      <c r="BR643" s="70"/>
      <c r="BS643" s="70"/>
      <c r="BT643" s="70"/>
      <c r="BU643" s="70"/>
      <c r="BV643" s="70"/>
      <c r="BW643" s="70"/>
      <c r="BX643" s="70"/>
      <c r="BY643" s="70"/>
      <c r="BZ643" s="70"/>
      <c r="CA643" s="70"/>
    </row>
    <row r="644" spans="2:79" s="67" customFormat="1" hidden="1">
      <c r="B644" s="85"/>
      <c r="C644" s="86"/>
      <c r="D644" s="250"/>
      <c r="E644" s="84"/>
      <c r="F644" s="70"/>
      <c r="G644" s="70"/>
      <c r="H644" s="70"/>
      <c r="I644" s="70"/>
      <c r="J644" s="70"/>
      <c r="K644" s="70"/>
      <c r="L644" s="70"/>
      <c r="M644" s="70"/>
      <c r="N644" s="70"/>
      <c r="O644" s="70"/>
      <c r="P644" s="70"/>
      <c r="Q644" s="70"/>
      <c r="R644" s="70"/>
      <c r="S644" s="70"/>
      <c r="T644" s="70"/>
      <c r="U644" s="70"/>
      <c r="V644" s="70"/>
      <c r="W644" s="70"/>
      <c r="X644" s="70"/>
      <c r="Y644" s="70"/>
      <c r="Z644" s="70"/>
      <c r="AA644" s="70"/>
      <c r="AB644" s="70"/>
      <c r="AC644" s="70"/>
      <c r="AD644" s="70"/>
      <c r="AE644" s="70"/>
      <c r="AF644" s="70"/>
      <c r="AG644" s="70"/>
      <c r="AH644" s="70"/>
      <c r="AI644" s="70"/>
      <c r="AJ644" s="70"/>
      <c r="AK644" s="70"/>
      <c r="AL644" s="70"/>
      <c r="AM644" s="70"/>
      <c r="AN644" s="70"/>
      <c r="AO644" s="70"/>
      <c r="AP644" s="70"/>
      <c r="AQ644" s="70"/>
      <c r="AR644" s="70"/>
      <c r="AS644" s="70"/>
      <c r="AT644" s="70"/>
      <c r="AU644" s="70"/>
      <c r="AV644" s="70"/>
      <c r="AW644" s="70"/>
      <c r="AX644" s="70"/>
      <c r="AY644" s="70"/>
      <c r="AZ644" s="70"/>
      <c r="BA644" s="70"/>
      <c r="BB644" s="70"/>
      <c r="BC644" s="70"/>
      <c r="BD644" s="70"/>
      <c r="BE644" s="70"/>
      <c r="BF644" s="70"/>
      <c r="BG644" s="70"/>
      <c r="BH644" s="70"/>
      <c r="BI644" s="70"/>
      <c r="BJ644" s="70"/>
      <c r="BK644" s="70"/>
      <c r="BL644" s="70"/>
      <c r="BM644" s="70"/>
      <c r="BN644" s="70"/>
      <c r="BO644" s="70"/>
      <c r="BP644" s="70"/>
      <c r="BQ644" s="70"/>
      <c r="BR644" s="70"/>
      <c r="BS644" s="70"/>
      <c r="BT644" s="70"/>
      <c r="BU644" s="70"/>
      <c r="BV644" s="70"/>
      <c r="BW644" s="70"/>
      <c r="BX644" s="70"/>
      <c r="BY644" s="70"/>
      <c r="BZ644" s="70"/>
      <c r="CA644" s="70"/>
    </row>
    <row r="645" spans="2:79" s="67" customFormat="1" hidden="1">
      <c r="B645" s="85"/>
      <c r="C645" s="86"/>
      <c r="D645" s="250"/>
      <c r="E645" s="84"/>
      <c r="F645" s="70"/>
      <c r="G645" s="70"/>
      <c r="H645" s="70"/>
      <c r="I645" s="70"/>
      <c r="J645" s="70"/>
      <c r="K645" s="70"/>
      <c r="L645" s="70"/>
      <c r="M645" s="70"/>
      <c r="N645" s="70"/>
      <c r="O645" s="70"/>
      <c r="P645" s="70"/>
      <c r="Q645" s="70"/>
      <c r="R645" s="70"/>
      <c r="S645" s="70"/>
      <c r="T645" s="70"/>
      <c r="U645" s="70"/>
      <c r="V645" s="70"/>
      <c r="W645" s="70"/>
      <c r="X645" s="70"/>
      <c r="Y645" s="70"/>
      <c r="Z645" s="70"/>
      <c r="AA645" s="70"/>
      <c r="AB645" s="70"/>
      <c r="AC645" s="70"/>
      <c r="AD645" s="70"/>
      <c r="AE645" s="70"/>
      <c r="AF645" s="70"/>
      <c r="AG645" s="70"/>
      <c r="AH645" s="70"/>
      <c r="AI645" s="70"/>
      <c r="AJ645" s="70"/>
      <c r="AK645" s="70"/>
      <c r="AL645" s="70"/>
      <c r="AM645" s="70"/>
      <c r="AN645" s="70"/>
      <c r="AO645" s="70"/>
      <c r="AP645" s="70"/>
      <c r="AQ645" s="70"/>
      <c r="AR645" s="70"/>
      <c r="AS645" s="70"/>
      <c r="AT645" s="70"/>
      <c r="AU645" s="70"/>
      <c r="AV645" s="70"/>
      <c r="AW645" s="70"/>
      <c r="AX645" s="70"/>
      <c r="AY645" s="70"/>
      <c r="AZ645" s="70"/>
      <c r="BA645" s="70"/>
      <c r="BB645" s="70"/>
      <c r="BC645" s="70"/>
      <c r="BD645" s="70"/>
      <c r="BE645" s="70"/>
      <c r="BF645" s="70"/>
      <c r="BG645" s="70"/>
      <c r="BH645" s="70"/>
      <c r="BI645" s="70"/>
      <c r="BJ645" s="70"/>
      <c r="BK645" s="70"/>
      <c r="BL645" s="70"/>
      <c r="BM645" s="70"/>
      <c r="BN645" s="70"/>
      <c r="BO645" s="70"/>
      <c r="BP645" s="70"/>
      <c r="BQ645" s="70"/>
      <c r="BR645" s="70"/>
      <c r="BS645" s="70"/>
      <c r="BT645" s="70"/>
      <c r="BU645" s="70"/>
      <c r="BV645" s="70"/>
      <c r="BW645" s="70"/>
      <c r="BX645" s="70"/>
      <c r="BY645" s="70"/>
      <c r="BZ645" s="70"/>
      <c r="CA645" s="70"/>
    </row>
    <row r="646" spans="2:79" s="67" customFormat="1" hidden="1">
      <c r="B646" s="85"/>
      <c r="C646" s="86"/>
      <c r="D646" s="250"/>
      <c r="E646" s="84"/>
      <c r="F646" s="70"/>
      <c r="G646" s="70"/>
      <c r="H646" s="70"/>
      <c r="I646" s="70"/>
      <c r="J646" s="70"/>
      <c r="K646" s="70"/>
      <c r="L646" s="70"/>
      <c r="M646" s="70"/>
      <c r="N646" s="70"/>
      <c r="O646" s="70"/>
      <c r="P646" s="70"/>
      <c r="Q646" s="70"/>
      <c r="R646" s="70"/>
      <c r="S646" s="70"/>
      <c r="T646" s="70"/>
      <c r="U646" s="70"/>
      <c r="V646" s="70"/>
      <c r="W646" s="70"/>
      <c r="X646" s="70"/>
      <c r="Y646" s="70"/>
      <c r="Z646" s="70"/>
      <c r="AA646" s="70"/>
      <c r="AB646" s="70"/>
      <c r="AC646" s="70"/>
      <c r="AD646" s="70"/>
      <c r="AE646" s="70"/>
      <c r="AF646" s="70"/>
      <c r="AG646" s="70"/>
      <c r="AH646" s="70"/>
      <c r="AI646" s="70"/>
      <c r="AJ646" s="70"/>
      <c r="AK646" s="70"/>
      <c r="AL646" s="70"/>
      <c r="AM646" s="70"/>
      <c r="AN646" s="70"/>
      <c r="AO646" s="70"/>
      <c r="AP646" s="70"/>
      <c r="AQ646" s="70"/>
      <c r="AR646" s="70"/>
      <c r="AS646" s="70"/>
      <c r="AT646" s="70"/>
      <c r="AU646" s="70"/>
      <c r="AV646" s="70"/>
      <c r="AW646" s="70"/>
      <c r="AX646" s="70"/>
      <c r="AY646" s="70"/>
      <c r="AZ646" s="70"/>
      <c r="BA646" s="70"/>
      <c r="BB646" s="70"/>
      <c r="BC646" s="70"/>
      <c r="BD646" s="70"/>
      <c r="BE646" s="70"/>
      <c r="BF646" s="70"/>
      <c r="BG646" s="70"/>
      <c r="BH646" s="70"/>
      <c r="BI646" s="70"/>
      <c r="BJ646" s="70"/>
      <c r="BK646" s="70"/>
      <c r="BL646" s="70"/>
      <c r="BM646" s="70"/>
      <c r="BN646" s="70"/>
      <c r="BO646" s="70"/>
      <c r="BP646" s="70"/>
      <c r="BQ646" s="70"/>
      <c r="BR646" s="70"/>
      <c r="BS646" s="70"/>
      <c r="BT646" s="70"/>
      <c r="BU646" s="70"/>
      <c r="BV646" s="70"/>
      <c r="BW646" s="70"/>
      <c r="BX646" s="70"/>
      <c r="BY646" s="70"/>
      <c r="BZ646" s="70"/>
      <c r="CA646" s="70"/>
    </row>
    <row r="647" spans="2:79" s="67" customFormat="1" hidden="1">
      <c r="B647" s="85"/>
      <c r="C647" s="86"/>
      <c r="D647" s="250"/>
      <c r="E647" s="84"/>
      <c r="F647" s="70"/>
      <c r="G647" s="70"/>
      <c r="H647" s="70"/>
      <c r="I647" s="70"/>
      <c r="J647" s="70"/>
      <c r="K647" s="70"/>
      <c r="L647" s="70"/>
      <c r="M647" s="70"/>
      <c r="N647" s="70"/>
      <c r="O647" s="70"/>
      <c r="P647" s="70"/>
      <c r="Q647" s="70"/>
      <c r="R647" s="70"/>
      <c r="S647" s="70"/>
      <c r="T647" s="70"/>
      <c r="U647" s="70"/>
      <c r="V647" s="70"/>
      <c r="W647" s="70"/>
      <c r="X647" s="70"/>
      <c r="Y647" s="70"/>
      <c r="Z647" s="70"/>
      <c r="AA647" s="70"/>
      <c r="AB647" s="70"/>
      <c r="AC647" s="70"/>
      <c r="AD647" s="70"/>
      <c r="AE647" s="70"/>
      <c r="AF647" s="70"/>
      <c r="AG647" s="70"/>
      <c r="AH647" s="70"/>
      <c r="AI647" s="70"/>
      <c r="AJ647" s="70"/>
      <c r="AK647" s="70"/>
      <c r="AL647" s="70"/>
      <c r="AM647" s="70"/>
      <c r="AN647" s="70"/>
      <c r="AO647" s="70"/>
      <c r="AP647" s="70"/>
      <c r="AQ647" s="70"/>
      <c r="AR647" s="70"/>
      <c r="AS647" s="70"/>
      <c r="AT647" s="70"/>
      <c r="AU647" s="70"/>
      <c r="AV647" s="70"/>
      <c r="AW647" s="70"/>
      <c r="AX647" s="70"/>
      <c r="AY647" s="70"/>
      <c r="AZ647" s="70"/>
      <c r="BA647" s="70"/>
      <c r="BB647" s="70"/>
      <c r="BC647" s="70"/>
      <c r="BD647" s="70"/>
      <c r="BE647" s="70"/>
      <c r="BF647" s="70"/>
      <c r="BG647" s="70"/>
      <c r="BH647" s="70"/>
      <c r="BI647" s="70"/>
      <c r="BJ647" s="70"/>
      <c r="BK647" s="70"/>
      <c r="BL647" s="70"/>
      <c r="BM647" s="70"/>
      <c r="BN647" s="70"/>
      <c r="BO647" s="70"/>
      <c r="BP647" s="70"/>
      <c r="BQ647" s="70"/>
      <c r="BR647" s="70"/>
      <c r="BS647" s="70"/>
      <c r="BT647" s="70"/>
      <c r="BU647" s="70"/>
      <c r="BV647" s="70"/>
      <c r="BW647" s="70"/>
      <c r="BX647" s="70"/>
      <c r="BY647" s="70"/>
      <c r="BZ647" s="70"/>
      <c r="CA647" s="70"/>
    </row>
    <row r="648" spans="2:79" s="67" customFormat="1" hidden="1">
      <c r="B648" s="85"/>
      <c r="C648" s="86"/>
      <c r="D648" s="250"/>
      <c r="E648" s="84"/>
      <c r="F648" s="70"/>
      <c r="G648" s="70"/>
      <c r="H648" s="70"/>
      <c r="I648" s="70"/>
      <c r="J648" s="70"/>
      <c r="K648" s="70"/>
      <c r="L648" s="70"/>
      <c r="M648" s="70"/>
      <c r="N648" s="70"/>
      <c r="O648" s="70"/>
      <c r="P648" s="70"/>
      <c r="Q648" s="70"/>
      <c r="R648" s="70"/>
      <c r="S648" s="70"/>
      <c r="T648" s="70"/>
      <c r="U648" s="70"/>
      <c r="V648" s="70"/>
      <c r="W648" s="70"/>
      <c r="X648" s="70"/>
      <c r="Y648" s="70"/>
      <c r="Z648" s="70"/>
      <c r="AA648" s="70"/>
      <c r="AB648" s="70"/>
      <c r="AC648" s="70"/>
      <c r="AD648" s="70"/>
      <c r="AE648" s="70"/>
      <c r="AF648" s="70"/>
      <c r="AG648" s="70"/>
      <c r="AH648" s="70"/>
      <c r="AI648" s="70"/>
      <c r="AJ648" s="70"/>
      <c r="AK648" s="70"/>
      <c r="AL648" s="70"/>
      <c r="AM648" s="70"/>
      <c r="AN648" s="70"/>
      <c r="AO648" s="70"/>
      <c r="AP648" s="70"/>
      <c r="AQ648" s="70"/>
      <c r="AR648" s="70"/>
      <c r="AS648" s="70"/>
      <c r="AT648" s="70"/>
      <c r="AU648" s="70"/>
      <c r="AV648" s="70"/>
      <c r="AW648" s="70"/>
      <c r="AX648" s="70"/>
      <c r="AY648" s="70"/>
      <c r="AZ648" s="70"/>
      <c r="BA648" s="70"/>
      <c r="BB648" s="70"/>
      <c r="BC648" s="70"/>
      <c r="BD648" s="70"/>
      <c r="BE648" s="70"/>
      <c r="BF648" s="70"/>
      <c r="BG648" s="70"/>
      <c r="BH648" s="70"/>
      <c r="BI648" s="70"/>
      <c r="BJ648" s="70"/>
      <c r="BK648" s="70"/>
      <c r="BL648" s="70"/>
      <c r="BM648" s="70"/>
      <c r="BN648" s="70"/>
      <c r="BO648" s="70"/>
      <c r="BP648" s="70"/>
      <c r="BQ648" s="70"/>
      <c r="BR648" s="70"/>
      <c r="BS648" s="70"/>
      <c r="BT648" s="70"/>
      <c r="BU648" s="70"/>
      <c r="BV648" s="70"/>
      <c r="BW648" s="70"/>
      <c r="BX648" s="70"/>
      <c r="BY648" s="70"/>
      <c r="BZ648" s="70"/>
      <c r="CA648" s="70"/>
    </row>
    <row r="649" spans="2:79" s="67" customFormat="1" hidden="1">
      <c r="B649" s="85"/>
      <c r="C649" s="86"/>
      <c r="D649" s="250"/>
      <c r="E649" s="84"/>
      <c r="F649" s="70"/>
      <c r="G649" s="70"/>
      <c r="H649" s="70"/>
      <c r="I649" s="70"/>
      <c r="J649" s="70"/>
      <c r="K649" s="70"/>
      <c r="L649" s="70"/>
      <c r="M649" s="70"/>
      <c r="N649" s="70"/>
      <c r="O649" s="70"/>
      <c r="P649" s="70"/>
      <c r="Q649" s="70"/>
      <c r="R649" s="70"/>
      <c r="S649" s="70"/>
      <c r="T649" s="70"/>
      <c r="U649" s="70"/>
      <c r="V649" s="70"/>
      <c r="W649" s="70"/>
      <c r="X649" s="70"/>
      <c r="Y649" s="70"/>
      <c r="Z649" s="70"/>
      <c r="AA649" s="70"/>
      <c r="AB649" s="70"/>
      <c r="AC649" s="70"/>
      <c r="AD649" s="70"/>
      <c r="AE649" s="70"/>
      <c r="AF649" s="70"/>
      <c r="AG649" s="70"/>
      <c r="AH649" s="70"/>
      <c r="AI649" s="70"/>
      <c r="AJ649" s="70"/>
      <c r="AK649" s="70"/>
      <c r="AL649" s="70"/>
      <c r="AM649" s="70"/>
      <c r="AN649" s="70"/>
      <c r="AO649" s="70"/>
      <c r="AP649" s="70"/>
      <c r="AQ649" s="70"/>
      <c r="AR649" s="70"/>
      <c r="AS649" s="70"/>
      <c r="AT649" s="70"/>
      <c r="AU649" s="70"/>
      <c r="AV649" s="70"/>
      <c r="AW649" s="70"/>
      <c r="AX649" s="70"/>
      <c r="AY649" s="70"/>
      <c r="AZ649" s="70"/>
      <c r="BA649" s="70"/>
      <c r="BB649" s="70"/>
      <c r="BC649" s="70"/>
      <c r="BD649" s="70"/>
      <c r="BE649" s="70"/>
      <c r="BF649" s="70"/>
      <c r="BG649" s="70"/>
      <c r="BH649" s="70"/>
      <c r="BI649" s="70"/>
      <c r="BJ649" s="70"/>
      <c r="BK649" s="70"/>
      <c r="BL649" s="70"/>
      <c r="BM649" s="70"/>
      <c r="BN649" s="70"/>
      <c r="BO649" s="70"/>
      <c r="BP649" s="70"/>
      <c r="BQ649" s="70"/>
      <c r="BR649" s="70"/>
      <c r="BS649" s="70"/>
      <c r="BT649" s="70"/>
      <c r="BU649" s="70"/>
      <c r="BV649" s="70"/>
      <c r="BW649" s="70"/>
      <c r="BX649" s="70"/>
      <c r="BY649" s="70"/>
      <c r="BZ649" s="70"/>
      <c r="CA649" s="70"/>
    </row>
    <row r="650" spans="2:79" s="67" customFormat="1" hidden="1">
      <c r="B650" s="85"/>
      <c r="C650" s="86"/>
      <c r="D650" s="250"/>
      <c r="E650" s="84"/>
      <c r="F650" s="70"/>
      <c r="G650" s="70"/>
      <c r="H650" s="70"/>
      <c r="I650" s="70"/>
      <c r="J650" s="70"/>
      <c r="K650" s="70"/>
      <c r="L650" s="70"/>
      <c r="M650" s="70"/>
      <c r="N650" s="70"/>
      <c r="O650" s="70"/>
      <c r="P650" s="70"/>
      <c r="Q650" s="70"/>
      <c r="R650" s="70"/>
      <c r="S650" s="70"/>
      <c r="T650" s="70"/>
      <c r="U650" s="70"/>
      <c r="V650" s="70"/>
      <c r="W650" s="70"/>
      <c r="X650" s="70"/>
      <c r="Y650" s="70"/>
      <c r="Z650" s="70"/>
      <c r="AA650" s="70"/>
      <c r="AB650" s="70"/>
      <c r="AC650" s="70"/>
      <c r="AD650" s="70"/>
      <c r="AE650" s="70"/>
      <c r="AF650" s="70"/>
      <c r="AG650" s="70"/>
      <c r="AH650" s="70"/>
      <c r="AI650" s="70"/>
      <c r="AJ650" s="70"/>
      <c r="AK650" s="70"/>
      <c r="AL650" s="70"/>
      <c r="AM650" s="70"/>
      <c r="AN650" s="70"/>
      <c r="AO650" s="70"/>
      <c r="AP650" s="70"/>
      <c r="AQ650" s="70"/>
      <c r="AR650" s="70"/>
      <c r="AS650" s="70"/>
      <c r="AT650" s="70"/>
      <c r="AU650" s="70"/>
      <c r="AV650" s="70"/>
      <c r="AW650" s="70"/>
      <c r="AX650" s="70"/>
      <c r="AY650" s="70"/>
      <c r="AZ650" s="70"/>
      <c r="BA650" s="70"/>
      <c r="BB650" s="70"/>
      <c r="BC650" s="70"/>
      <c r="BD650" s="70"/>
      <c r="BE650" s="70"/>
      <c r="BF650" s="70"/>
      <c r="BG650" s="70"/>
      <c r="BH650" s="70"/>
      <c r="BI650" s="70"/>
      <c r="BJ650" s="70"/>
      <c r="BK650" s="70"/>
      <c r="BL650" s="70"/>
      <c r="BM650" s="70"/>
      <c r="BN650" s="70"/>
      <c r="BO650" s="70"/>
      <c r="BP650" s="70"/>
      <c r="BQ650" s="70"/>
      <c r="BR650" s="70"/>
      <c r="BS650" s="70"/>
      <c r="BT650" s="70"/>
      <c r="BU650" s="70"/>
      <c r="BV650" s="70"/>
      <c r="BW650" s="70"/>
      <c r="BX650" s="70"/>
      <c r="BY650" s="70"/>
      <c r="BZ650" s="70"/>
      <c r="CA650" s="70"/>
    </row>
    <row r="651" spans="2:79" s="67" customFormat="1" hidden="1">
      <c r="B651" s="85"/>
      <c r="C651" s="86"/>
      <c r="D651" s="250"/>
      <c r="E651" s="84"/>
      <c r="F651" s="70"/>
      <c r="G651" s="70"/>
      <c r="H651" s="70"/>
      <c r="I651" s="70"/>
      <c r="J651" s="70"/>
      <c r="K651" s="70"/>
      <c r="L651" s="70"/>
      <c r="M651" s="70"/>
      <c r="N651" s="70"/>
      <c r="O651" s="70"/>
      <c r="P651" s="70"/>
      <c r="Q651" s="70"/>
      <c r="R651" s="70"/>
      <c r="S651" s="70"/>
      <c r="T651" s="70"/>
      <c r="U651" s="70"/>
      <c r="V651" s="70"/>
      <c r="W651" s="70"/>
      <c r="X651" s="70"/>
      <c r="Y651" s="70"/>
      <c r="Z651" s="70"/>
      <c r="AA651" s="70"/>
      <c r="AB651" s="70"/>
      <c r="AC651" s="70"/>
      <c r="AD651" s="70"/>
      <c r="AE651" s="70"/>
      <c r="AF651" s="70"/>
      <c r="AG651" s="70"/>
      <c r="AH651" s="70"/>
      <c r="AI651" s="70"/>
      <c r="AJ651" s="70"/>
      <c r="AK651" s="70"/>
      <c r="AL651" s="70"/>
      <c r="AM651" s="70"/>
      <c r="AN651" s="70"/>
      <c r="AO651" s="70"/>
      <c r="AP651" s="70"/>
      <c r="AQ651" s="70"/>
      <c r="AR651" s="70"/>
      <c r="AS651" s="70"/>
      <c r="AT651" s="70"/>
      <c r="AU651" s="70"/>
      <c r="AV651" s="70"/>
      <c r="AW651" s="70"/>
      <c r="AX651" s="70"/>
      <c r="AY651" s="70"/>
      <c r="AZ651" s="70"/>
      <c r="BA651" s="70"/>
      <c r="BB651" s="70"/>
      <c r="BC651" s="70"/>
      <c r="BD651" s="70"/>
      <c r="BE651" s="70"/>
      <c r="BF651" s="70"/>
      <c r="BG651" s="70"/>
      <c r="BH651" s="70"/>
      <c r="BI651" s="70"/>
      <c r="BJ651" s="70"/>
      <c r="BK651" s="70"/>
      <c r="BL651" s="70"/>
      <c r="BM651" s="70"/>
      <c r="BN651" s="70"/>
      <c r="BO651" s="70"/>
      <c r="BP651" s="70"/>
      <c r="BQ651" s="70"/>
      <c r="BR651" s="70"/>
      <c r="BS651" s="70"/>
      <c r="BT651" s="70"/>
      <c r="BU651" s="70"/>
      <c r="BV651" s="70"/>
      <c r="BW651" s="70"/>
      <c r="BX651" s="70"/>
      <c r="BY651" s="70"/>
      <c r="BZ651" s="70"/>
      <c r="CA651" s="70"/>
    </row>
    <row r="652" spans="2:79" s="67" customFormat="1" hidden="1">
      <c r="B652" s="85"/>
      <c r="C652" s="86"/>
      <c r="D652" s="250"/>
      <c r="E652" s="84"/>
      <c r="F652" s="70"/>
      <c r="G652" s="70"/>
      <c r="H652" s="70"/>
      <c r="I652" s="70"/>
      <c r="J652" s="70"/>
      <c r="K652" s="70"/>
      <c r="L652" s="70"/>
      <c r="M652" s="70"/>
      <c r="N652" s="70"/>
      <c r="O652" s="70"/>
      <c r="P652" s="70"/>
      <c r="Q652" s="70"/>
      <c r="R652" s="70"/>
      <c r="S652" s="70"/>
      <c r="T652" s="70"/>
      <c r="U652" s="70"/>
      <c r="V652" s="70"/>
      <c r="W652" s="70"/>
      <c r="X652" s="70"/>
      <c r="Y652" s="70"/>
      <c r="Z652" s="70"/>
      <c r="AA652" s="70"/>
      <c r="AB652" s="70"/>
      <c r="AC652" s="70"/>
      <c r="AD652" s="70"/>
      <c r="AE652" s="70"/>
      <c r="AF652" s="70"/>
      <c r="AG652" s="70"/>
      <c r="AH652" s="70"/>
      <c r="AI652" s="70"/>
      <c r="AJ652" s="70"/>
      <c r="AK652" s="70"/>
      <c r="AL652" s="70"/>
      <c r="AM652" s="70"/>
      <c r="AN652" s="70"/>
      <c r="AO652" s="70"/>
      <c r="AP652" s="70"/>
      <c r="AQ652" s="70"/>
      <c r="AR652" s="70"/>
      <c r="AS652" s="70"/>
      <c r="AT652" s="70"/>
      <c r="AU652" s="70"/>
      <c r="AV652" s="70"/>
      <c r="AW652" s="70"/>
      <c r="AX652" s="70"/>
      <c r="AY652" s="70"/>
      <c r="AZ652" s="70"/>
      <c r="BA652" s="70"/>
      <c r="BB652" s="70"/>
      <c r="BC652" s="70"/>
      <c r="BD652" s="70"/>
      <c r="BE652" s="70"/>
      <c r="BF652" s="70"/>
      <c r="BG652" s="70"/>
      <c r="BH652" s="70"/>
      <c r="BI652" s="70"/>
      <c r="BJ652" s="70"/>
      <c r="BK652" s="70"/>
      <c r="BL652" s="70"/>
      <c r="BM652" s="70"/>
      <c r="BN652" s="70"/>
      <c r="BO652" s="70"/>
      <c r="BP652" s="70"/>
      <c r="BQ652" s="70"/>
      <c r="BR652" s="70"/>
      <c r="BS652" s="70"/>
      <c r="BT652" s="70"/>
      <c r="BU652" s="70"/>
      <c r="BV652" s="70"/>
      <c r="BW652" s="70"/>
      <c r="BX652" s="70"/>
      <c r="BY652" s="70"/>
      <c r="BZ652" s="70"/>
      <c r="CA652" s="70"/>
    </row>
    <row r="653" spans="2:79" s="67" customFormat="1" hidden="1">
      <c r="B653" s="85"/>
      <c r="C653" s="86"/>
      <c r="D653" s="250"/>
      <c r="E653" s="84"/>
      <c r="F653" s="70"/>
      <c r="G653" s="70"/>
      <c r="H653" s="70"/>
      <c r="I653" s="70"/>
      <c r="J653" s="70"/>
      <c r="K653" s="70"/>
      <c r="L653" s="70"/>
      <c r="M653" s="70"/>
      <c r="N653" s="70"/>
      <c r="O653" s="70"/>
      <c r="P653" s="70"/>
      <c r="Q653" s="70"/>
      <c r="R653" s="70"/>
      <c r="S653" s="70"/>
      <c r="T653" s="70"/>
      <c r="U653" s="70"/>
      <c r="V653" s="70"/>
      <c r="W653" s="70"/>
      <c r="X653" s="70"/>
      <c r="Y653" s="70"/>
      <c r="Z653" s="70"/>
      <c r="AA653" s="70"/>
      <c r="AB653" s="70"/>
      <c r="AC653" s="70"/>
      <c r="AD653" s="70"/>
      <c r="AE653" s="70"/>
      <c r="AF653" s="70"/>
      <c r="AG653" s="70"/>
      <c r="AH653" s="70"/>
      <c r="AI653" s="70"/>
      <c r="AJ653" s="70"/>
      <c r="AK653" s="70"/>
      <c r="AL653" s="70"/>
      <c r="AM653" s="70"/>
      <c r="AN653" s="70"/>
      <c r="AO653" s="70"/>
      <c r="AP653" s="70"/>
      <c r="AQ653" s="70"/>
      <c r="AR653" s="70"/>
      <c r="AS653" s="70"/>
      <c r="AT653" s="70"/>
      <c r="AU653" s="70"/>
      <c r="AV653" s="70"/>
      <c r="AW653" s="70"/>
      <c r="AX653" s="70"/>
      <c r="AY653" s="70"/>
      <c r="AZ653" s="70"/>
      <c r="BA653" s="70"/>
      <c r="BB653" s="70"/>
      <c r="BC653" s="70"/>
      <c r="BD653" s="70"/>
      <c r="BE653" s="70"/>
      <c r="BF653" s="70"/>
      <c r="BG653" s="70"/>
      <c r="BH653" s="70"/>
      <c r="BI653" s="70"/>
      <c r="BJ653" s="70"/>
      <c r="BK653" s="70"/>
      <c r="BL653" s="70"/>
      <c r="BM653" s="70"/>
      <c r="BN653" s="70"/>
      <c r="BO653" s="70"/>
      <c r="BP653" s="70"/>
      <c r="BQ653" s="70"/>
      <c r="BR653" s="70"/>
      <c r="BS653" s="70"/>
      <c r="BT653" s="70"/>
      <c r="BU653" s="70"/>
      <c r="BV653" s="70"/>
      <c r="BW653" s="70"/>
      <c r="BX653" s="70"/>
      <c r="BY653" s="70"/>
      <c r="BZ653" s="70"/>
      <c r="CA653" s="70"/>
    </row>
    <row r="654" spans="2:79" s="67" customFormat="1" hidden="1">
      <c r="B654" s="85"/>
      <c r="C654" s="86"/>
      <c r="D654" s="250"/>
      <c r="E654" s="84"/>
      <c r="F654" s="70"/>
      <c r="G654" s="70"/>
      <c r="H654" s="70"/>
      <c r="I654" s="70"/>
      <c r="J654" s="70"/>
      <c r="K654" s="70"/>
      <c r="L654" s="70"/>
      <c r="M654" s="70"/>
      <c r="N654" s="70"/>
      <c r="O654" s="70"/>
      <c r="P654" s="70"/>
      <c r="Q654" s="70"/>
      <c r="R654" s="70"/>
      <c r="S654" s="70"/>
      <c r="T654" s="70"/>
      <c r="U654" s="70"/>
      <c r="V654" s="70"/>
      <c r="W654" s="70"/>
      <c r="X654" s="70"/>
      <c r="Y654" s="70"/>
      <c r="Z654" s="70"/>
      <c r="AA654" s="70"/>
      <c r="AB654" s="70"/>
      <c r="AC654" s="70"/>
      <c r="AD654" s="70"/>
      <c r="AE654" s="70"/>
      <c r="AF654" s="70"/>
      <c r="AG654" s="70"/>
      <c r="AH654" s="70"/>
      <c r="AI654" s="70"/>
      <c r="AJ654" s="70"/>
      <c r="AK654" s="70"/>
      <c r="AL654" s="70"/>
      <c r="AM654" s="70"/>
      <c r="AN654" s="70"/>
      <c r="AO654" s="70"/>
      <c r="AP654" s="70"/>
      <c r="AQ654" s="70"/>
      <c r="AR654" s="70"/>
      <c r="AS654" s="70"/>
      <c r="AT654" s="70"/>
      <c r="AU654" s="70"/>
      <c r="AV654" s="70"/>
      <c r="AW654" s="70"/>
      <c r="AX654" s="70"/>
      <c r="AY654" s="70"/>
      <c r="AZ654" s="70"/>
      <c r="BA654" s="70"/>
      <c r="BB654" s="70"/>
      <c r="BC654" s="70"/>
      <c r="BD654" s="70"/>
      <c r="BE654" s="70"/>
      <c r="BF654" s="70"/>
      <c r="BG654" s="70"/>
      <c r="BH654" s="70"/>
      <c r="BI654" s="70"/>
      <c r="BJ654" s="70"/>
      <c r="BK654" s="70"/>
      <c r="BL654" s="70"/>
      <c r="BM654" s="70"/>
      <c r="BN654" s="70"/>
      <c r="BO654" s="70"/>
      <c r="BP654" s="70"/>
      <c r="BQ654" s="70"/>
      <c r="BR654" s="70"/>
      <c r="BS654" s="70"/>
      <c r="BT654" s="70"/>
      <c r="BU654" s="70"/>
      <c r="BV654" s="70"/>
      <c r="BW654" s="70"/>
      <c r="BX654" s="70"/>
      <c r="BY654" s="70"/>
      <c r="BZ654" s="70"/>
      <c r="CA654" s="70"/>
    </row>
    <row r="655" spans="2:79" s="67" customFormat="1" hidden="1">
      <c r="B655" s="85"/>
      <c r="C655" s="86"/>
      <c r="D655" s="250"/>
      <c r="E655" s="84"/>
      <c r="F655" s="70"/>
      <c r="G655" s="70"/>
      <c r="H655" s="70"/>
      <c r="I655" s="70"/>
      <c r="J655" s="70"/>
      <c r="K655" s="70"/>
      <c r="L655" s="70"/>
      <c r="M655" s="70"/>
      <c r="N655" s="70"/>
      <c r="O655" s="70"/>
      <c r="P655" s="70"/>
      <c r="Q655" s="70"/>
      <c r="R655" s="70"/>
      <c r="S655" s="70"/>
      <c r="T655" s="70"/>
      <c r="U655" s="70"/>
      <c r="V655" s="70"/>
      <c r="W655" s="70"/>
      <c r="X655" s="70"/>
      <c r="Y655" s="70"/>
      <c r="Z655" s="70"/>
      <c r="AA655" s="70"/>
      <c r="AB655" s="70"/>
      <c r="AC655" s="70"/>
      <c r="AD655" s="70"/>
      <c r="AE655" s="70"/>
      <c r="AF655" s="70"/>
      <c r="AG655" s="70"/>
      <c r="AH655" s="70"/>
      <c r="AI655" s="70"/>
      <c r="AJ655" s="70"/>
      <c r="AK655" s="70"/>
      <c r="AL655" s="70"/>
      <c r="AM655" s="70"/>
      <c r="AN655" s="70"/>
      <c r="AO655" s="70"/>
      <c r="AP655" s="70"/>
      <c r="AQ655" s="70"/>
      <c r="AR655" s="70"/>
      <c r="AS655" s="70"/>
      <c r="AT655" s="70"/>
      <c r="AU655" s="70"/>
      <c r="AV655" s="70"/>
      <c r="AW655" s="70"/>
      <c r="AX655" s="70"/>
      <c r="AY655" s="70"/>
      <c r="AZ655" s="70"/>
      <c r="BA655" s="70"/>
      <c r="BB655" s="70"/>
      <c r="BC655" s="70"/>
      <c r="BD655" s="70"/>
      <c r="BE655" s="70"/>
      <c r="BF655" s="70"/>
      <c r="BG655" s="70"/>
      <c r="BH655" s="70"/>
      <c r="BI655" s="70"/>
      <c r="BJ655" s="70"/>
      <c r="BK655" s="70"/>
      <c r="BL655" s="70"/>
      <c r="BM655" s="70"/>
      <c r="BN655" s="70"/>
      <c r="BO655" s="70"/>
      <c r="BP655" s="70"/>
      <c r="BQ655" s="70"/>
      <c r="BR655" s="70"/>
      <c r="BS655" s="70"/>
      <c r="BT655" s="70"/>
      <c r="BU655" s="70"/>
      <c r="BV655" s="70"/>
      <c r="BW655" s="70"/>
      <c r="BX655" s="70"/>
      <c r="BY655" s="70"/>
      <c r="BZ655" s="70"/>
      <c r="CA655" s="70"/>
    </row>
    <row r="656" spans="2:79" s="67" customFormat="1" hidden="1">
      <c r="B656" s="85"/>
      <c r="C656" s="86"/>
      <c r="D656" s="250"/>
      <c r="E656" s="84"/>
      <c r="F656" s="70"/>
      <c r="G656" s="70"/>
      <c r="H656" s="70"/>
      <c r="I656" s="70"/>
      <c r="J656" s="70"/>
      <c r="K656" s="70"/>
      <c r="L656" s="70"/>
      <c r="M656" s="70"/>
      <c r="N656" s="70"/>
      <c r="O656" s="70"/>
      <c r="P656" s="70"/>
      <c r="Q656" s="70"/>
      <c r="R656" s="70"/>
      <c r="S656" s="70"/>
      <c r="T656" s="70"/>
      <c r="U656" s="70"/>
      <c r="V656" s="70"/>
      <c r="W656" s="70"/>
      <c r="X656" s="70"/>
      <c r="Y656" s="70"/>
      <c r="Z656" s="70"/>
      <c r="AA656" s="70"/>
      <c r="AB656" s="70"/>
      <c r="AC656" s="70"/>
      <c r="AD656" s="70"/>
      <c r="AE656" s="70"/>
      <c r="AF656" s="70"/>
      <c r="AG656" s="70"/>
      <c r="AH656" s="70"/>
      <c r="AI656" s="70"/>
      <c r="AJ656" s="70"/>
      <c r="AK656" s="70"/>
      <c r="AL656" s="70"/>
      <c r="AM656" s="70"/>
      <c r="AN656" s="70"/>
      <c r="AO656" s="70"/>
      <c r="AP656" s="70"/>
      <c r="AQ656" s="70"/>
      <c r="AR656" s="70"/>
      <c r="AS656" s="70"/>
      <c r="AT656" s="70"/>
      <c r="AU656" s="70"/>
      <c r="AV656" s="70"/>
      <c r="AW656" s="70"/>
      <c r="AX656" s="70"/>
      <c r="AY656" s="70"/>
      <c r="AZ656" s="70"/>
      <c r="BA656" s="70"/>
      <c r="BB656" s="70"/>
      <c r="BC656" s="70"/>
      <c r="BD656" s="70"/>
      <c r="BE656" s="70"/>
      <c r="BF656" s="70"/>
      <c r="BG656" s="70"/>
      <c r="BH656" s="70"/>
      <c r="BI656" s="70"/>
      <c r="BJ656" s="70"/>
      <c r="BK656" s="70"/>
      <c r="BL656" s="70"/>
      <c r="BM656" s="70"/>
      <c r="BN656" s="70"/>
      <c r="BO656" s="70"/>
      <c r="BP656" s="70"/>
      <c r="BQ656" s="70"/>
      <c r="BR656" s="70"/>
      <c r="BS656" s="70"/>
      <c r="BT656" s="70"/>
      <c r="BU656" s="70"/>
      <c r="BV656" s="70"/>
      <c r="BW656" s="70"/>
      <c r="BX656" s="70"/>
      <c r="BY656" s="70"/>
      <c r="BZ656" s="70"/>
      <c r="CA656" s="70"/>
    </row>
    <row r="657" spans="2:79" s="67" customFormat="1" hidden="1">
      <c r="B657" s="85"/>
      <c r="C657" s="86"/>
      <c r="D657" s="250"/>
      <c r="E657" s="84"/>
      <c r="F657" s="70"/>
      <c r="G657" s="70"/>
      <c r="H657" s="70"/>
      <c r="I657" s="70"/>
      <c r="J657" s="70"/>
      <c r="K657" s="70"/>
      <c r="L657" s="70"/>
      <c r="M657" s="70"/>
      <c r="N657" s="70"/>
      <c r="O657" s="70"/>
      <c r="P657" s="70"/>
      <c r="Q657" s="70"/>
      <c r="R657" s="70"/>
      <c r="S657" s="70"/>
      <c r="T657" s="70"/>
      <c r="U657" s="70"/>
      <c r="V657" s="70"/>
      <c r="W657" s="70"/>
      <c r="X657" s="70"/>
      <c r="Y657" s="70"/>
      <c r="Z657" s="70"/>
      <c r="AA657" s="70"/>
      <c r="AB657" s="70"/>
      <c r="AC657" s="70"/>
      <c r="AD657" s="70"/>
      <c r="AE657" s="70"/>
      <c r="AF657" s="70"/>
      <c r="AG657" s="70"/>
      <c r="AH657" s="70"/>
      <c r="AI657" s="70"/>
      <c r="AJ657" s="70"/>
      <c r="AK657" s="70"/>
      <c r="AL657" s="70"/>
      <c r="AM657" s="70"/>
      <c r="AN657" s="70"/>
      <c r="AO657" s="70"/>
      <c r="AP657" s="70"/>
      <c r="AQ657" s="70"/>
      <c r="AR657" s="70"/>
      <c r="AS657" s="70"/>
      <c r="AT657" s="70"/>
      <c r="AU657" s="70"/>
      <c r="AV657" s="70"/>
      <c r="AW657" s="70"/>
      <c r="AX657" s="70"/>
      <c r="AY657" s="70"/>
      <c r="AZ657" s="70"/>
      <c r="BA657" s="70"/>
      <c r="BB657" s="70"/>
      <c r="BC657" s="70"/>
      <c r="BD657" s="70"/>
      <c r="BE657" s="70"/>
      <c r="BF657" s="70"/>
      <c r="BG657" s="70"/>
      <c r="BH657" s="70"/>
      <c r="BI657" s="70"/>
      <c r="BJ657" s="70"/>
      <c r="BK657" s="70"/>
      <c r="BL657" s="70"/>
      <c r="BM657" s="70"/>
      <c r="BN657" s="70"/>
      <c r="BO657" s="70"/>
      <c r="BP657" s="70"/>
      <c r="BQ657" s="70"/>
      <c r="BR657" s="70"/>
      <c r="BS657" s="70"/>
      <c r="BT657" s="70"/>
      <c r="BU657" s="70"/>
      <c r="BV657" s="70"/>
      <c r="BW657" s="70"/>
      <c r="BX657" s="70"/>
      <c r="BY657" s="70"/>
      <c r="BZ657" s="70"/>
      <c r="CA657" s="70"/>
    </row>
    <row r="658" spans="2:79" s="67" customFormat="1" hidden="1">
      <c r="B658" s="85"/>
      <c r="C658" s="86"/>
      <c r="D658" s="250"/>
      <c r="E658" s="84"/>
      <c r="F658" s="70"/>
      <c r="G658" s="70"/>
      <c r="H658" s="70"/>
      <c r="I658" s="70"/>
      <c r="J658" s="70"/>
      <c r="K658" s="70"/>
      <c r="L658" s="70"/>
      <c r="M658" s="70"/>
      <c r="N658" s="70"/>
      <c r="O658" s="70"/>
      <c r="P658" s="70"/>
      <c r="Q658" s="70"/>
      <c r="R658" s="70"/>
      <c r="S658" s="70"/>
      <c r="T658" s="70"/>
      <c r="U658" s="70"/>
      <c r="V658" s="70"/>
      <c r="W658" s="70"/>
      <c r="X658" s="70"/>
      <c r="Y658" s="70"/>
      <c r="Z658" s="70"/>
      <c r="AA658" s="70"/>
      <c r="AB658" s="70"/>
      <c r="AC658" s="70"/>
      <c r="AD658" s="70"/>
      <c r="AE658" s="70"/>
      <c r="AF658" s="70"/>
      <c r="AG658" s="70"/>
      <c r="AH658" s="70"/>
      <c r="AI658" s="70"/>
      <c r="AJ658" s="70"/>
      <c r="AK658" s="70"/>
      <c r="AL658" s="70"/>
      <c r="AM658" s="70"/>
      <c r="AN658" s="70"/>
      <c r="AO658" s="70"/>
      <c r="AP658" s="70"/>
      <c r="AQ658" s="70"/>
      <c r="AR658" s="70"/>
      <c r="AS658" s="70"/>
      <c r="AT658" s="70"/>
      <c r="AU658" s="70"/>
      <c r="AV658" s="70"/>
      <c r="AW658" s="70"/>
      <c r="AX658" s="70"/>
      <c r="AY658" s="70"/>
      <c r="AZ658" s="70"/>
      <c r="BA658" s="70"/>
      <c r="BB658" s="70"/>
      <c r="BC658" s="70"/>
      <c r="BD658" s="70"/>
      <c r="BE658" s="70"/>
      <c r="BF658" s="70"/>
      <c r="BG658" s="70"/>
      <c r="BH658" s="70"/>
      <c r="BI658" s="70"/>
      <c r="BJ658" s="70"/>
      <c r="BK658" s="70"/>
      <c r="BL658" s="70"/>
      <c r="BM658" s="70"/>
      <c r="BN658" s="70"/>
      <c r="BO658" s="70"/>
      <c r="BP658" s="70"/>
      <c r="BQ658" s="70"/>
      <c r="BR658" s="70"/>
      <c r="BS658" s="70"/>
      <c r="BT658" s="70"/>
      <c r="BU658" s="70"/>
      <c r="BV658" s="70"/>
      <c r="BW658" s="70"/>
      <c r="BX658" s="70"/>
      <c r="BY658" s="70"/>
      <c r="BZ658" s="70"/>
      <c r="CA658" s="70"/>
    </row>
    <row r="659" spans="2:79" s="67" customFormat="1" hidden="1">
      <c r="B659" s="85"/>
      <c r="C659" s="86"/>
      <c r="D659" s="250"/>
      <c r="E659" s="84"/>
      <c r="F659" s="70"/>
      <c r="G659" s="70"/>
      <c r="H659" s="70"/>
      <c r="I659" s="70"/>
      <c r="J659" s="70"/>
      <c r="K659" s="70"/>
      <c r="L659" s="70"/>
      <c r="M659" s="70"/>
      <c r="N659" s="70"/>
      <c r="O659" s="70"/>
      <c r="P659" s="70"/>
      <c r="Q659" s="70"/>
      <c r="R659" s="70"/>
      <c r="S659" s="70"/>
      <c r="T659" s="70"/>
      <c r="U659" s="70"/>
      <c r="V659" s="70"/>
      <c r="W659" s="70"/>
      <c r="X659" s="70"/>
      <c r="Y659" s="70"/>
      <c r="Z659" s="70"/>
      <c r="AA659" s="70"/>
      <c r="AB659" s="70"/>
      <c r="AC659" s="70"/>
      <c r="AD659" s="70"/>
      <c r="AE659" s="70"/>
      <c r="AF659" s="70"/>
      <c r="AG659" s="70"/>
      <c r="AH659" s="70"/>
      <c r="AI659" s="70"/>
      <c r="AJ659" s="70"/>
      <c r="AK659" s="70"/>
      <c r="AL659" s="70"/>
      <c r="AM659" s="70"/>
      <c r="AN659" s="70"/>
      <c r="AO659" s="70"/>
      <c r="AP659" s="70"/>
      <c r="AQ659" s="70"/>
      <c r="AR659" s="70"/>
      <c r="AS659" s="70"/>
      <c r="AT659" s="70"/>
      <c r="AU659" s="70"/>
      <c r="AV659" s="70"/>
      <c r="AW659" s="70"/>
      <c r="AX659" s="70"/>
      <c r="AY659" s="70"/>
      <c r="AZ659" s="70"/>
      <c r="BA659" s="70"/>
      <c r="BB659" s="70"/>
      <c r="BC659" s="70"/>
      <c r="BD659" s="70"/>
      <c r="BE659" s="70"/>
      <c r="BF659" s="70"/>
      <c r="BG659" s="70"/>
      <c r="BH659" s="70"/>
      <c r="BI659" s="70"/>
      <c r="BJ659" s="70"/>
      <c r="BK659" s="70"/>
      <c r="BL659" s="70"/>
      <c r="BM659" s="70"/>
      <c r="BN659" s="70"/>
      <c r="BO659" s="70"/>
      <c r="BP659" s="70"/>
      <c r="BQ659" s="70"/>
      <c r="BR659" s="70"/>
      <c r="BS659" s="70"/>
      <c r="BT659" s="70"/>
      <c r="BU659" s="70"/>
      <c r="BV659" s="70"/>
      <c r="BW659" s="70"/>
      <c r="BX659" s="70"/>
      <c r="BY659" s="70"/>
      <c r="BZ659" s="70"/>
      <c r="CA659" s="70"/>
    </row>
    <row r="660" spans="2:79" s="67" customFormat="1" hidden="1">
      <c r="B660" s="85"/>
      <c r="C660" s="86"/>
      <c r="D660" s="250"/>
      <c r="E660" s="84"/>
      <c r="F660" s="70"/>
      <c r="G660" s="70"/>
      <c r="H660" s="70"/>
      <c r="I660" s="70"/>
      <c r="J660" s="70"/>
      <c r="K660" s="70"/>
      <c r="L660" s="70"/>
      <c r="M660" s="70"/>
      <c r="N660" s="70"/>
      <c r="O660" s="70"/>
      <c r="P660" s="70"/>
      <c r="Q660" s="70"/>
      <c r="R660" s="70"/>
      <c r="S660" s="70"/>
      <c r="T660" s="70"/>
      <c r="U660" s="70"/>
      <c r="V660" s="70"/>
      <c r="W660" s="70"/>
      <c r="X660" s="70"/>
      <c r="Y660" s="70"/>
      <c r="Z660" s="70"/>
      <c r="AA660" s="70"/>
      <c r="AB660" s="70"/>
      <c r="AC660" s="70"/>
      <c r="AD660" s="70"/>
      <c r="AE660" s="70"/>
      <c r="AF660" s="70"/>
      <c r="AG660" s="70"/>
      <c r="AH660" s="70"/>
      <c r="AI660" s="70"/>
      <c r="AJ660" s="70"/>
      <c r="AK660" s="70"/>
      <c r="AL660" s="70"/>
      <c r="AM660" s="70"/>
      <c r="AN660" s="70"/>
      <c r="AO660" s="70"/>
      <c r="AP660" s="70"/>
      <c r="AQ660" s="70"/>
      <c r="AR660" s="70"/>
      <c r="AS660" s="70"/>
      <c r="AT660" s="70"/>
      <c r="AU660" s="70"/>
      <c r="AV660" s="70"/>
      <c r="AW660" s="70"/>
      <c r="AX660" s="70"/>
      <c r="AY660" s="70"/>
      <c r="AZ660" s="70"/>
      <c r="BA660" s="70"/>
      <c r="BB660" s="70"/>
      <c r="BC660" s="70"/>
      <c r="BD660" s="70"/>
      <c r="BE660" s="70"/>
      <c r="BF660" s="70"/>
      <c r="BG660" s="70"/>
      <c r="BH660" s="70"/>
      <c r="BI660" s="70"/>
      <c r="BJ660" s="70"/>
      <c r="BK660" s="70"/>
      <c r="BL660" s="70"/>
      <c r="BM660" s="70"/>
      <c r="BN660" s="70"/>
      <c r="BO660" s="70"/>
      <c r="BP660" s="70"/>
      <c r="BQ660" s="70"/>
      <c r="BR660" s="70"/>
      <c r="BS660" s="70"/>
      <c r="BT660" s="70"/>
      <c r="BU660" s="70"/>
      <c r="BV660" s="70"/>
      <c r="BW660" s="70"/>
      <c r="BX660" s="70"/>
      <c r="BY660" s="70"/>
      <c r="BZ660" s="70"/>
      <c r="CA660" s="70"/>
    </row>
    <row r="661" spans="2:79" s="67" customFormat="1" hidden="1">
      <c r="B661" s="85"/>
      <c r="C661" s="86"/>
      <c r="D661" s="250"/>
      <c r="E661" s="84"/>
      <c r="F661" s="70"/>
      <c r="G661" s="70"/>
      <c r="H661" s="70"/>
      <c r="I661" s="70"/>
      <c r="J661" s="70"/>
      <c r="K661" s="70"/>
      <c r="L661" s="70"/>
      <c r="M661" s="70"/>
      <c r="N661" s="70"/>
      <c r="O661" s="70"/>
      <c r="P661" s="70"/>
      <c r="Q661" s="70"/>
      <c r="R661" s="70"/>
      <c r="S661" s="70"/>
      <c r="T661" s="70"/>
      <c r="U661" s="70"/>
      <c r="V661" s="70"/>
      <c r="W661" s="70"/>
      <c r="X661" s="70"/>
      <c r="Y661" s="70"/>
      <c r="Z661" s="70"/>
      <c r="AA661" s="70"/>
      <c r="AB661" s="70"/>
      <c r="AC661" s="70"/>
      <c r="AD661" s="70"/>
      <c r="AE661" s="70"/>
      <c r="AF661" s="70"/>
      <c r="AG661" s="70"/>
      <c r="AH661" s="70"/>
      <c r="AI661" s="70"/>
      <c r="AJ661" s="70"/>
      <c r="AK661" s="70"/>
      <c r="AL661" s="70"/>
      <c r="AM661" s="70"/>
      <c r="AN661" s="70"/>
      <c r="AO661" s="70"/>
      <c r="AP661" s="70"/>
      <c r="AQ661" s="70"/>
      <c r="AR661" s="70"/>
      <c r="AS661" s="70"/>
      <c r="AT661" s="70"/>
      <c r="AU661" s="70"/>
      <c r="AV661" s="70"/>
      <c r="AW661" s="70"/>
      <c r="AX661" s="70"/>
      <c r="AY661" s="70"/>
      <c r="AZ661" s="70"/>
      <c r="BA661" s="70"/>
      <c r="BB661" s="70"/>
      <c r="BC661" s="70"/>
      <c r="BD661" s="70"/>
      <c r="BE661" s="70"/>
      <c r="BF661" s="70"/>
      <c r="BG661" s="70"/>
      <c r="BH661" s="70"/>
      <c r="BI661" s="70"/>
      <c r="BJ661" s="70"/>
      <c r="BK661" s="70"/>
      <c r="BL661" s="70"/>
      <c r="BM661" s="70"/>
      <c r="BN661" s="70"/>
      <c r="BO661" s="70"/>
      <c r="BP661" s="70"/>
      <c r="BQ661" s="70"/>
      <c r="BR661" s="70"/>
      <c r="BS661" s="70"/>
      <c r="BT661" s="70"/>
      <c r="BU661" s="70"/>
      <c r="BV661" s="70"/>
      <c r="BW661" s="70"/>
      <c r="BX661" s="70"/>
      <c r="BY661" s="70"/>
      <c r="BZ661" s="70"/>
      <c r="CA661" s="70"/>
    </row>
    <row r="662" spans="2:79" s="67" customFormat="1" hidden="1">
      <c r="B662" s="85"/>
      <c r="C662" s="86"/>
      <c r="D662" s="250"/>
      <c r="E662" s="84"/>
      <c r="F662" s="70"/>
      <c r="G662" s="70"/>
      <c r="H662" s="70"/>
      <c r="I662" s="70"/>
      <c r="J662" s="70"/>
      <c r="K662" s="70"/>
      <c r="L662" s="70"/>
      <c r="M662" s="70"/>
      <c r="N662" s="70"/>
      <c r="O662" s="70"/>
      <c r="P662" s="70"/>
      <c r="Q662" s="70"/>
      <c r="R662" s="70"/>
      <c r="S662" s="70"/>
      <c r="T662" s="70"/>
      <c r="U662" s="70"/>
      <c r="V662" s="70"/>
      <c r="W662" s="70"/>
      <c r="X662" s="70"/>
      <c r="Y662" s="70"/>
      <c r="Z662" s="70"/>
      <c r="AA662" s="70"/>
      <c r="AB662" s="70"/>
      <c r="AC662" s="70"/>
      <c r="AD662" s="70"/>
      <c r="AE662" s="70"/>
      <c r="AF662" s="70"/>
      <c r="AG662" s="70"/>
      <c r="AH662" s="70"/>
      <c r="AI662" s="70"/>
      <c r="AJ662" s="70"/>
      <c r="AK662" s="70"/>
      <c r="AL662" s="70"/>
      <c r="AM662" s="70"/>
      <c r="AN662" s="70"/>
      <c r="AO662" s="70"/>
      <c r="AP662" s="70"/>
      <c r="AQ662" s="70"/>
      <c r="AR662" s="70"/>
      <c r="AS662" s="70"/>
      <c r="AT662" s="70"/>
      <c r="AU662" s="70"/>
      <c r="AV662" s="70"/>
      <c r="AW662" s="70"/>
      <c r="AX662" s="70"/>
      <c r="AY662" s="70"/>
      <c r="AZ662" s="70"/>
      <c r="BA662" s="70"/>
      <c r="BB662" s="70"/>
      <c r="BC662" s="70"/>
      <c r="BD662" s="70"/>
      <c r="BE662" s="70"/>
      <c r="BF662" s="70"/>
      <c r="BG662" s="70"/>
      <c r="BH662" s="70"/>
      <c r="BI662" s="70"/>
      <c r="BJ662" s="70"/>
      <c r="BK662" s="70"/>
      <c r="BL662" s="70"/>
      <c r="BM662" s="70"/>
      <c r="BN662" s="70"/>
      <c r="BO662" s="70"/>
      <c r="BP662" s="70"/>
      <c r="BQ662" s="70"/>
      <c r="BR662" s="70"/>
      <c r="BS662" s="70"/>
      <c r="BT662" s="70"/>
      <c r="BU662" s="70"/>
      <c r="BV662" s="70"/>
      <c r="BW662" s="70"/>
      <c r="BX662" s="70"/>
      <c r="BY662" s="70"/>
      <c r="BZ662" s="70"/>
      <c r="CA662" s="70"/>
    </row>
    <row r="663" spans="2:79" s="67" customFormat="1" hidden="1">
      <c r="B663" s="85"/>
      <c r="C663" s="86"/>
      <c r="D663" s="250"/>
      <c r="E663" s="84"/>
      <c r="F663" s="70"/>
      <c r="G663" s="70"/>
      <c r="H663" s="70"/>
      <c r="I663" s="70"/>
      <c r="J663" s="70"/>
      <c r="K663" s="70"/>
      <c r="L663" s="70"/>
      <c r="M663" s="70"/>
      <c r="N663" s="70"/>
      <c r="O663" s="70"/>
      <c r="P663" s="70"/>
      <c r="Q663" s="70"/>
      <c r="R663" s="70"/>
      <c r="S663" s="70"/>
      <c r="T663" s="70"/>
      <c r="U663" s="70"/>
      <c r="V663" s="70"/>
      <c r="W663" s="70"/>
      <c r="X663" s="70"/>
      <c r="Y663" s="70"/>
      <c r="Z663" s="70"/>
      <c r="AA663" s="70"/>
      <c r="AB663" s="70"/>
      <c r="AC663" s="70"/>
      <c r="AD663" s="70"/>
      <c r="AE663" s="70"/>
      <c r="AF663" s="70"/>
      <c r="AG663" s="70"/>
      <c r="AH663" s="70"/>
      <c r="AI663" s="70"/>
      <c r="AJ663" s="70"/>
      <c r="AK663" s="70"/>
      <c r="AL663" s="70"/>
      <c r="AM663" s="70"/>
      <c r="AN663" s="70"/>
      <c r="AO663" s="70"/>
      <c r="AP663" s="70"/>
      <c r="AQ663" s="70"/>
      <c r="AR663" s="70"/>
      <c r="AS663" s="70"/>
      <c r="AT663" s="70"/>
      <c r="AU663" s="70"/>
      <c r="AV663" s="70"/>
      <c r="AW663" s="70"/>
      <c r="AX663" s="70"/>
      <c r="AY663" s="70"/>
      <c r="AZ663" s="70"/>
      <c r="BA663" s="70"/>
      <c r="BB663" s="70"/>
      <c r="BC663" s="70"/>
      <c r="BD663" s="70"/>
      <c r="BE663" s="70"/>
      <c r="BF663" s="70"/>
      <c r="BG663" s="70"/>
      <c r="BH663" s="70"/>
      <c r="BI663" s="70"/>
      <c r="BJ663" s="70"/>
      <c r="BK663" s="70"/>
      <c r="BL663" s="70"/>
      <c r="BM663" s="70"/>
      <c r="BN663" s="70"/>
      <c r="BO663" s="70"/>
      <c r="BP663" s="70"/>
      <c r="BQ663" s="70"/>
      <c r="BR663" s="70"/>
      <c r="BS663" s="70"/>
      <c r="BT663" s="70"/>
      <c r="BU663" s="70"/>
      <c r="BV663" s="70"/>
      <c r="BW663" s="70"/>
      <c r="BX663" s="70"/>
      <c r="BY663" s="70"/>
      <c r="BZ663" s="70"/>
      <c r="CA663" s="70"/>
    </row>
    <row r="664" spans="2:79" s="67" customFormat="1" hidden="1">
      <c r="B664" s="85"/>
      <c r="C664" s="86"/>
      <c r="D664" s="250"/>
      <c r="E664" s="84"/>
      <c r="F664" s="70"/>
      <c r="G664" s="70"/>
      <c r="H664" s="70"/>
      <c r="I664" s="70"/>
      <c r="J664" s="70"/>
      <c r="K664" s="70"/>
      <c r="L664" s="70"/>
      <c r="M664" s="70"/>
      <c r="N664" s="70"/>
      <c r="O664" s="70"/>
      <c r="P664" s="70"/>
      <c r="Q664" s="70"/>
      <c r="R664" s="70"/>
      <c r="S664" s="70"/>
      <c r="T664" s="70"/>
      <c r="U664" s="70"/>
      <c r="V664" s="70"/>
      <c r="W664" s="70"/>
      <c r="X664" s="70"/>
      <c r="Y664" s="70"/>
      <c r="Z664" s="70"/>
      <c r="AA664" s="70"/>
      <c r="AB664" s="70"/>
      <c r="AC664" s="70"/>
      <c r="AD664" s="70"/>
      <c r="AE664" s="70"/>
      <c r="AF664" s="70"/>
      <c r="AG664" s="70"/>
      <c r="AH664" s="70"/>
      <c r="AI664" s="70"/>
      <c r="AJ664" s="70"/>
      <c r="AK664" s="70"/>
      <c r="AL664" s="70"/>
      <c r="AM664" s="70"/>
      <c r="AN664" s="70"/>
      <c r="AO664" s="70"/>
      <c r="AP664" s="70"/>
      <c r="AQ664" s="70"/>
      <c r="AR664" s="70"/>
      <c r="AS664" s="70"/>
      <c r="AT664" s="70"/>
      <c r="AU664" s="70"/>
      <c r="AV664" s="70"/>
      <c r="AW664" s="70"/>
      <c r="AX664" s="70"/>
      <c r="AY664" s="70"/>
      <c r="AZ664" s="70"/>
      <c r="BA664" s="70"/>
      <c r="BB664" s="70"/>
      <c r="BC664" s="70"/>
      <c r="BD664" s="70"/>
      <c r="BE664" s="70"/>
      <c r="BF664" s="70"/>
      <c r="BG664" s="70"/>
      <c r="BH664" s="70"/>
      <c r="BI664" s="70"/>
      <c r="BJ664" s="70"/>
      <c r="BK664" s="70"/>
      <c r="BL664" s="70"/>
      <c r="BM664" s="70"/>
      <c r="BN664" s="70"/>
      <c r="BO664" s="70"/>
      <c r="BP664" s="70"/>
      <c r="BQ664" s="70"/>
      <c r="BR664" s="70"/>
      <c r="BS664" s="70"/>
      <c r="BT664" s="70"/>
      <c r="BU664" s="70"/>
      <c r="BV664" s="70"/>
      <c r="BW664" s="70"/>
      <c r="BX664" s="70"/>
      <c r="BY664" s="70"/>
      <c r="BZ664" s="70"/>
      <c r="CA664" s="70"/>
    </row>
    <row r="665" spans="2:79" s="67" customFormat="1" hidden="1">
      <c r="B665" s="85"/>
      <c r="C665" s="86"/>
      <c r="D665" s="250"/>
      <c r="E665" s="84"/>
      <c r="F665" s="70"/>
      <c r="G665" s="70"/>
      <c r="H665" s="70"/>
      <c r="I665" s="70"/>
      <c r="J665" s="70"/>
      <c r="K665" s="70"/>
      <c r="L665" s="70"/>
      <c r="M665" s="70"/>
      <c r="N665" s="70"/>
      <c r="O665" s="70"/>
      <c r="P665" s="70"/>
      <c r="Q665" s="70"/>
      <c r="R665" s="70"/>
      <c r="S665" s="70"/>
      <c r="T665" s="70"/>
      <c r="U665" s="70"/>
      <c r="V665" s="70"/>
      <c r="W665" s="70"/>
      <c r="X665" s="70"/>
      <c r="Y665" s="70"/>
      <c r="Z665" s="70"/>
      <c r="AA665" s="70"/>
      <c r="AB665" s="70"/>
      <c r="AC665" s="70"/>
      <c r="AD665" s="70"/>
      <c r="AE665" s="70"/>
      <c r="AF665" s="70"/>
      <c r="AG665" s="70"/>
      <c r="AH665" s="70"/>
      <c r="AI665" s="70"/>
      <c r="AJ665" s="70"/>
      <c r="AK665" s="70"/>
      <c r="AL665" s="70"/>
      <c r="AM665" s="70"/>
      <c r="AN665" s="70"/>
      <c r="AO665" s="70"/>
      <c r="AP665" s="70"/>
      <c r="AQ665" s="70"/>
      <c r="AR665" s="70"/>
      <c r="AS665" s="70"/>
      <c r="AT665" s="70"/>
      <c r="AU665" s="70"/>
      <c r="AV665" s="70"/>
      <c r="AW665" s="70"/>
      <c r="AX665" s="70"/>
      <c r="AY665" s="70"/>
      <c r="AZ665" s="70"/>
      <c r="BA665" s="70"/>
      <c r="BB665" s="70"/>
      <c r="BC665" s="70"/>
      <c r="BD665" s="70"/>
      <c r="BE665" s="70"/>
      <c r="BF665" s="70"/>
      <c r="BG665" s="70"/>
      <c r="BH665" s="70"/>
      <c r="BI665" s="70"/>
      <c r="BJ665" s="70"/>
      <c r="BK665" s="70"/>
      <c r="BL665" s="70"/>
      <c r="BM665" s="70"/>
      <c r="BN665" s="70"/>
      <c r="BO665" s="70"/>
      <c r="BP665" s="70"/>
      <c r="BQ665" s="70"/>
      <c r="BR665" s="70"/>
      <c r="BS665" s="70"/>
      <c r="BT665" s="70"/>
      <c r="BU665" s="70"/>
      <c r="BV665" s="70"/>
      <c r="BW665" s="70"/>
      <c r="BX665" s="70"/>
      <c r="BY665" s="70"/>
      <c r="BZ665" s="70"/>
      <c r="CA665" s="70"/>
    </row>
    <row r="666" spans="2:79" s="67" customFormat="1" hidden="1">
      <c r="B666" s="85"/>
      <c r="C666" s="86"/>
      <c r="D666" s="250"/>
      <c r="E666" s="84"/>
      <c r="F666" s="70"/>
      <c r="G666" s="70"/>
      <c r="H666" s="70"/>
      <c r="I666" s="70"/>
      <c r="J666" s="70"/>
      <c r="K666" s="70"/>
      <c r="L666" s="70"/>
      <c r="M666" s="70"/>
      <c r="N666" s="70"/>
      <c r="O666" s="70"/>
      <c r="P666" s="70"/>
      <c r="Q666" s="70"/>
      <c r="R666" s="70"/>
      <c r="S666" s="70"/>
      <c r="T666" s="70"/>
      <c r="U666" s="70"/>
      <c r="V666" s="70"/>
      <c r="W666" s="70"/>
      <c r="X666" s="70"/>
      <c r="Y666" s="70"/>
      <c r="Z666" s="70"/>
      <c r="AA666" s="70"/>
      <c r="AB666" s="70"/>
      <c r="AC666" s="70"/>
      <c r="AD666" s="70"/>
      <c r="AE666" s="70"/>
      <c r="AF666" s="70"/>
      <c r="AG666" s="70"/>
      <c r="AH666" s="70"/>
      <c r="AI666" s="70"/>
      <c r="AJ666" s="70"/>
      <c r="AK666" s="70"/>
      <c r="AL666" s="70"/>
      <c r="AM666" s="70"/>
      <c r="AN666" s="70"/>
      <c r="AO666" s="70"/>
      <c r="AP666" s="70"/>
      <c r="AQ666" s="70"/>
      <c r="AR666" s="70"/>
      <c r="AS666" s="70"/>
      <c r="AT666" s="70"/>
      <c r="AU666" s="70"/>
      <c r="AV666" s="70"/>
      <c r="AW666" s="70"/>
      <c r="AX666" s="70"/>
      <c r="AY666" s="70"/>
      <c r="AZ666" s="70"/>
      <c r="BA666" s="70"/>
      <c r="BB666" s="70"/>
      <c r="BC666" s="70"/>
      <c r="BD666" s="70"/>
      <c r="BE666" s="70"/>
      <c r="BF666" s="70"/>
      <c r="BG666" s="70"/>
      <c r="BH666" s="70"/>
      <c r="BI666" s="70"/>
      <c r="BJ666" s="70"/>
      <c r="BK666" s="70"/>
      <c r="BL666" s="70"/>
      <c r="BM666" s="70"/>
      <c r="BN666" s="70"/>
      <c r="BO666" s="70"/>
      <c r="BP666" s="70"/>
      <c r="BQ666" s="70"/>
      <c r="BR666" s="70"/>
      <c r="BS666" s="70"/>
      <c r="BT666" s="70"/>
      <c r="BU666" s="70"/>
      <c r="BV666" s="70"/>
      <c r="BW666" s="70"/>
      <c r="BX666" s="70"/>
      <c r="BY666" s="70"/>
      <c r="BZ666" s="70"/>
      <c r="CA666" s="70"/>
    </row>
    <row r="667" spans="2:79" s="67" customFormat="1" hidden="1">
      <c r="B667" s="85"/>
      <c r="C667" s="86"/>
      <c r="D667" s="250"/>
      <c r="E667" s="84"/>
      <c r="F667" s="70"/>
      <c r="G667" s="70"/>
      <c r="H667" s="70"/>
      <c r="I667" s="70"/>
      <c r="J667" s="70"/>
      <c r="K667" s="70"/>
      <c r="L667" s="70"/>
      <c r="M667" s="70"/>
      <c r="N667" s="70"/>
      <c r="O667" s="70"/>
      <c r="P667" s="70"/>
      <c r="Q667" s="70"/>
      <c r="R667" s="70"/>
      <c r="S667" s="70"/>
      <c r="T667" s="70"/>
      <c r="U667" s="70"/>
      <c r="V667" s="70"/>
      <c r="W667" s="70"/>
      <c r="X667" s="70"/>
      <c r="Y667" s="70"/>
      <c r="Z667" s="70"/>
      <c r="AA667" s="70"/>
      <c r="AB667" s="70"/>
      <c r="AC667" s="70"/>
      <c r="AD667" s="70"/>
      <c r="AE667" s="70"/>
      <c r="AF667" s="70"/>
      <c r="AG667" s="70"/>
      <c r="AH667" s="70"/>
      <c r="AI667" s="70"/>
      <c r="AJ667" s="70"/>
      <c r="AK667" s="70"/>
      <c r="AL667" s="70"/>
      <c r="AM667" s="70"/>
      <c r="AN667" s="70"/>
      <c r="AO667" s="70"/>
      <c r="AP667" s="70"/>
      <c r="AQ667" s="70"/>
      <c r="AR667" s="70"/>
      <c r="AS667" s="70"/>
      <c r="AT667" s="70"/>
      <c r="AU667" s="70"/>
      <c r="AV667" s="70"/>
      <c r="AW667" s="70"/>
      <c r="AX667" s="70"/>
      <c r="AY667" s="70"/>
      <c r="AZ667" s="70"/>
      <c r="BA667" s="70"/>
      <c r="BB667" s="70"/>
      <c r="BC667" s="70"/>
      <c r="BD667" s="70"/>
      <c r="BE667" s="70"/>
      <c r="BF667" s="70"/>
      <c r="BG667" s="70"/>
      <c r="BH667" s="70"/>
      <c r="BI667" s="70"/>
      <c r="BJ667" s="70"/>
      <c r="BK667" s="70"/>
      <c r="BL667" s="70"/>
      <c r="BM667" s="70"/>
      <c r="BN667" s="70"/>
      <c r="BO667" s="70"/>
      <c r="BP667" s="70"/>
      <c r="BQ667" s="70"/>
      <c r="BR667" s="70"/>
      <c r="BS667" s="70"/>
      <c r="BT667" s="70"/>
      <c r="BU667" s="70"/>
      <c r="BV667" s="70"/>
      <c r="BW667" s="70"/>
      <c r="BX667" s="70"/>
      <c r="BY667" s="70"/>
      <c r="BZ667" s="70"/>
      <c r="CA667" s="70"/>
    </row>
    <row r="668" spans="2:79" s="67" customFormat="1" hidden="1">
      <c r="B668" s="85"/>
      <c r="C668" s="86"/>
      <c r="D668" s="250"/>
      <c r="E668" s="84"/>
      <c r="F668" s="70"/>
      <c r="G668" s="70"/>
      <c r="H668" s="70"/>
      <c r="I668" s="70"/>
      <c r="J668" s="70"/>
      <c r="K668" s="70"/>
      <c r="L668" s="70"/>
      <c r="M668" s="70"/>
      <c r="N668" s="70"/>
      <c r="O668" s="70"/>
      <c r="P668" s="70"/>
      <c r="Q668" s="70"/>
      <c r="R668" s="70"/>
      <c r="S668" s="70"/>
      <c r="T668" s="70"/>
      <c r="U668" s="70"/>
      <c r="V668" s="70"/>
      <c r="W668" s="70"/>
      <c r="X668" s="70"/>
      <c r="Y668" s="70"/>
      <c r="Z668" s="70"/>
      <c r="AA668" s="70"/>
      <c r="AB668" s="70"/>
      <c r="AC668" s="70"/>
      <c r="AD668" s="70"/>
      <c r="AE668" s="70"/>
      <c r="AF668" s="70"/>
      <c r="AG668" s="70"/>
      <c r="AH668" s="70"/>
      <c r="AI668" s="70"/>
      <c r="AJ668" s="70"/>
      <c r="AK668" s="70"/>
      <c r="AL668" s="70"/>
      <c r="AM668" s="70"/>
      <c r="AN668" s="70"/>
      <c r="AO668" s="70"/>
      <c r="AP668" s="70"/>
      <c r="AQ668" s="70"/>
      <c r="AR668" s="70"/>
      <c r="AS668" s="70"/>
      <c r="AT668" s="70"/>
      <c r="AU668" s="70"/>
      <c r="AV668" s="70"/>
      <c r="AW668" s="70"/>
      <c r="AX668" s="70"/>
      <c r="AY668" s="70"/>
      <c r="AZ668" s="70"/>
      <c r="BA668" s="70"/>
      <c r="BB668" s="70"/>
      <c r="BC668" s="70"/>
      <c r="BD668" s="70"/>
      <c r="BE668" s="70"/>
      <c r="BF668" s="70"/>
      <c r="BG668" s="70"/>
      <c r="BH668" s="70"/>
      <c r="BI668" s="70"/>
      <c r="BJ668" s="70"/>
      <c r="BK668" s="70"/>
      <c r="BL668" s="70"/>
      <c r="BM668" s="70"/>
      <c r="BN668" s="70"/>
      <c r="BO668" s="70"/>
      <c r="BP668" s="70"/>
      <c r="BQ668" s="70"/>
      <c r="BR668" s="70"/>
      <c r="BS668" s="70"/>
      <c r="BT668" s="70"/>
      <c r="BU668" s="70"/>
      <c r="BV668" s="70"/>
      <c r="BW668" s="70"/>
      <c r="BX668" s="70"/>
      <c r="BY668" s="70"/>
      <c r="BZ668" s="70"/>
      <c r="CA668" s="70"/>
    </row>
    <row r="669" spans="2:79" s="67" customFormat="1" hidden="1">
      <c r="B669" s="85"/>
      <c r="C669" s="86"/>
      <c r="D669" s="250"/>
      <c r="E669" s="84"/>
      <c r="F669" s="70"/>
      <c r="G669" s="70"/>
      <c r="H669" s="70"/>
      <c r="I669" s="70"/>
      <c r="J669" s="70"/>
      <c r="K669" s="70"/>
      <c r="L669" s="70"/>
      <c r="M669" s="70"/>
      <c r="N669" s="70"/>
      <c r="O669" s="70"/>
      <c r="P669" s="70"/>
      <c r="Q669" s="70"/>
      <c r="R669" s="70"/>
      <c r="S669" s="70"/>
      <c r="T669" s="70"/>
      <c r="U669" s="70"/>
      <c r="V669" s="70"/>
      <c r="W669" s="70"/>
      <c r="X669" s="70"/>
      <c r="Y669" s="70"/>
      <c r="Z669" s="70"/>
      <c r="AA669" s="70"/>
      <c r="AB669" s="70"/>
      <c r="AC669" s="70"/>
      <c r="AD669" s="70"/>
      <c r="AE669" s="70"/>
      <c r="AF669" s="70"/>
      <c r="AG669" s="70"/>
      <c r="AH669" s="70"/>
      <c r="AI669" s="70"/>
      <c r="AJ669" s="70"/>
      <c r="AK669" s="70"/>
      <c r="AL669" s="70"/>
      <c r="AM669" s="70"/>
      <c r="AN669" s="70"/>
      <c r="AO669" s="70"/>
      <c r="AP669" s="70"/>
      <c r="AQ669" s="70"/>
      <c r="AR669" s="70"/>
      <c r="AS669" s="70"/>
      <c r="AT669" s="70"/>
      <c r="AU669" s="70"/>
      <c r="AV669" s="70"/>
      <c r="AW669" s="70"/>
      <c r="AX669" s="70"/>
      <c r="AY669" s="70"/>
      <c r="AZ669" s="70"/>
      <c r="BA669" s="70"/>
      <c r="BB669" s="70"/>
      <c r="BC669" s="70"/>
      <c r="BD669" s="70"/>
      <c r="BE669" s="70"/>
      <c r="BF669" s="70"/>
      <c r="BG669" s="70"/>
      <c r="BH669" s="70"/>
      <c r="BI669" s="70"/>
      <c r="BJ669" s="70"/>
      <c r="BK669" s="70"/>
      <c r="BL669" s="70"/>
      <c r="BM669" s="70"/>
      <c r="BN669" s="70"/>
      <c r="BO669" s="70"/>
      <c r="BP669" s="70"/>
      <c r="BQ669" s="70"/>
      <c r="BR669" s="70"/>
      <c r="BS669" s="70"/>
      <c r="BT669" s="70"/>
      <c r="BU669" s="70"/>
      <c r="BV669" s="70"/>
      <c r="BW669" s="70"/>
      <c r="BX669" s="70"/>
      <c r="BY669" s="70"/>
      <c r="BZ669" s="70"/>
      <c r="CA669" s="70"/>
    </row>
    <row r="670" spans="2:79" s="67" customFormat="1" hidden="1">
      <c r="B670" s="85"/>
      <c r="C670" s="86"/>
      <c r="D670" s="250"/>
      <c r="E670" s="84"/>
      <c r="F670" s="70"/>
      <c r="G670" s="70"/>
      <c r="H670" s="70"/>
      <c r="I670" s="70"/>
      <c r="J670" s="70"/>
      <c r="K670" s="70"/>
      <c r="L670" s="70"/>
      <c r="M670" s="70"/>
      <c r="N670" s="70"/>
      <c r="O670" s="70"/>
      <c r="P670" s="70"/>
      <c r="Q670" s="70"/>
      <c r="R670" s="70"/>
      <c r="S670" s="70"/>
      <c r="T670" s="70"/>
      <c r="U670" s="70"/>
      <c r="V670" s="70"/>
      <c r="W670" s="70"/>
      <c r="X670" s="70"/>
      <c r="Y670" s="70"/>
      <c r="Z670" s="70"/>
      <c r="AA670" s="70"/>
      <c r="AB670" s="70"/>
      <c r="AC670" s="70"/>
      <c r="AD670" s="70"/>
      <c r="AE670" s="70"/>
      <c r="AF670" s="70"/>
      <c r="AG670" s="70"/>
      <c r="AH670" s="70"/>
      <c r="AI670" s="70"/>
      <c r="AJ670" s="70"/>
      <c r="AK670" s="70"/>
      <c r="AL670" s="70"/>
      <c r="AM670" s="70"/>
      <c r="AN670" s="70"/>
      <c r="AO670" s="70"/>
      <c r="AP670" s="70"/>
      <c r="AQ670" s="70"/>
      <c r="AR670" s="70"/>
      <c r="AS670" s="70"/>
      <c r="AT670" s="70"/>
      <c r="AU670" s="70"/>
      <c r="AV670" s="70"/>
      <c r="AW670" s="70"/>
      <c r="AX670" s="70"/>
      <c r="AY670" s="70"/>
      <c r="AZ670" s="70"/>
      <c r="BA670" s="70"/>
      <c r="BB670" s="70"/>
      <c r="BC670" s="70"/>
      <c r="BD670" s="70"/>
      <c r="BE670" s="70"/>
      <c r="BF670" s="70"/>
      <c r="BG670" s="70"/>
      <c r="BH670" s="70"/>
      <c r="BI670" s="70"/>
      <c r="BJ670" s="70"/>
      <c r="BK670" s="70"/>
      <c r="BL670" s="70"/>
      <c r="BM670" s="70"/>
      <c r="BN670" s="70"/>
      <c r="BO670" s="70"/>
      <c r="BP670" s="70"/>
      <c r="BQ670" s="70"/>
      <c r="BR670" s="70"/>
      <c r="BS670" s="70"/>
      <c r="BT670" s="70"/>
      <c r="BU670" s="70"/>
      <c r="BV670" s="70"/>
      <c r="BW670" s="70"/>
      <c r="BX670" s="70"/>
      <c r="BY670" s="70"/>
      <c r="BZ670" s="70"/>
      <c r="CA670" s="70"/>
    </row>
    <row r="671" spans="2:79" s="67" customFormat="1" hidden="1">
      <c r="B671" s="85"/>
      <c r="C671" s="86"/>
      <c r="D671" s="250"/>
      <c r="E671" s="84"/>
      <c r="F671" s="70"/>
      <c r="G671" s="70"/>
      <c r="H671" s="70"/>
      <c r="I671" s="70"/>
      <c r="J671" s="70"/>
      <c r="K671" s="70"/>
      <c r="L671" s="70"/>
      <c r="M671" s="70"/>
      <c r="N671" s="70"/>
      <c r="O671" s="70"/>
      <c r="P671" s="70"/>
      <c r="Q671" s="70"/>
      <c r="R671" s="70"/>
      <c r="S671" s="70"/>
      <c r="T671" s="70"/>
      <c r="U671" s="70"/>
      <c r="V671" s="70"/>
      <c r="W671" s="70"/>
      <c r="X671" s="70"/>
      <c r="Y671" s="70"/>
      <c r="Z671" s="70"/>
      <c r="AA671" s="70"/>
      <c r="AB671" s="70"/>
      <c r="AC671" s="70"/>
      <c r="AD671" s="70"/>
      <c r="AE671" s="70"/>
      <c r="AF671" s="70"/>
      <c r="AG671" s="70"/>
      <c r="AH671" s="70"/>
      <c r="AI671" s="70"/>
      <c r="AJ671" s="70"/>
      <c r="AK671" s="70"/>
      <c r="AL671" s="70"/>
      <c r="AM671" s="70"/>
      <c r="AN671" s="70"/>
      <c r="AO671" s="70"/>
      <c r="AP671" s="70"/>
      <c r="AQ671" s="70"/>
      <c r="AR671" s="70"/>
      <c r="AS671" s="70"/>
      <c r="AT671" s="70"/>
      <c r="AU671" s="70"/>
      <c r="AV671" s="70"/>
      <c r="AW671" s="70"/>
      <c r="AX671" s="70"/>
      <c r="AY671" s="70"/>
      <c r="AZ671" s="70"/>
      <c r="BA671" s="70"/>
      <c r="BB671" s="70"/>
      <c r="BC671" s="70"/>
      <c r="BD671" s="70"/>
      <c r="BE671" s="70"/>
      <c r="BF671" s="70"/>
      <c r="BG671" s="70"/>
      <c r="BH671" s="70"/>
      <c r="BI671" s="70"/>
      <c r="BJ671" s="70"/>
      <c r="BK671" s="70"/>
      <c r="BL671" s="70"/>
      <c r="BM671" s="70"/>
      <c r="BN671" s="70"/>
      <c r="BO671" s="70"/>
      <c r="BP671" s="70"/>
      <c r="BQ671" s="70"/>
      <c r="BR671" s="70"/>
      <c r="BS671" s="70"/>
      <c r="BT671" s="70"/>
      <c r="BU671" s="70"/>
      <c r="BV671" s="70"/>
      <c r="BW671" s="70"/>
      <c r="BX671" s="70"/>
      <c r="BY671" s="70"/>
      <c r="BZ671" s="70"/>
      <c r="CA671" s="70"/>
    </row>
    <row r="672" spans="2:79" s="67" customFormat="1" hidden="1">
      <c r="B672" s="85"/>
      <c r="C672" s="86"/>
      <c r="D672" s="250"/>
      <c r="E672" s="84"/>
      <c r="F672" s="70"/>
      <c r="G672" s="70"/>
      <c r="H672" s="70"/>
      <c r="I672" s="70"/>
      <c r="J672" s="70"/>
      <c r="K672" s="70"/>
      <c r="L672" s="70"/>
      <c r="M672" s="70"/>
      <c r="N672" s="70"/>
      <c r="O672" s="70"/>
      <c r="P672" s="70"/>
      <c r="Q672" s="70"/>
      <c r="R672" s="70"/>
      <c r="S672" s="70"/>
      <c r="T672" s="70"/>
      <c r="U672" s="70"/>
      <c r="V672" s="70"/>
      <c r="W672" s="70"/>
      <c r="X672" s="70"/>
      <c r="Y672" s="70"/>
      <c r="Z672" s="70"/>
      <c r="AA672" s="70"/>
      <c r="AB672" s="70"/>
      <c r="AC672" s="70"/>
      <c r="AD672" s="70"/>
      <c r="AE672" s="70"/>
      <c r="AF672" s="70"/>
      <c r="AG672" s="70"/>
      <c r="AH672" s="70"/>
      <c r="AI672" s="70"/>
      <c r="AJ672" s="70"/>
      <c r="AK672" s="70"/>
      <c r="AL672" s="70"/>
      <c r="AM672" s="70"/>
      <c r="AN672" s="70"/>
      <c r="AO672" s="70"/>
      <c r="AP672" s="70"/>
      <c r="AQ672" s="70"/>
      <c r="AR672" s="70"/>
      <c r="AS672" s="70"/>
      <c r="AT672" s="70"/>
      <c r="AU672" s="70"/>
      <c r="AV672" s="70"/>
      <c r="AW672" s="70"/>
      <c r="AX672" s="70"/>
      <c r="AY672" s="70"/>
      <c r="AZ672" s="70"/>
      <c r="BA672" s="70"/>
      <c r="BB672" s="70"/>
      <c r="BC672" s="70"/>
      <c r="BD672" s="70"/>
      <c r="BE672" s="70"/>
      <c r="BF672" s="70"/>
      <c r="BG672" s="70"/>
      <c r="BH672" s="70"/>
      <c r="BI672" s="70"/>
      <c r="BJ672" s="70"/>
      <c r="BK672" s="70"/>
      <c r="BL672" s="70"/>
      <c r="BM672" s="70"/>
      <c r="BN672" s="70"/>
      <c r="BO672" s="70"/>
      <c r="BP672" s="70"/>
      <c r="BQ672" s="70"/>
      <c r="BR672" s="70"/>
      <c r="BS672" s="70"/>
      <c r="BT672" s="70"/>
      <c r="BU672" s="70"/>
      <c r="BV672" s="70"/>
      <c r="BW672" s="70"/>
      <c r="BX672" s="70"/>
      <c r="BY672" s="70"/>
      <c r="BZ672" s="70"/>
      <c r="CA672" s="70"/>
    </row>
    <row r="673" spans="2:79" s="67" customFormat="1" hidden="1">
      <c r="B673" s="85"/>
      <c r="C673" s="86"/>
      <c r="D673" s="250"/>
      <c r="E673" s="84"/>
      <c r="F673" s="70"/>
      <c r="G673" s="70"/>
      <c r="H673" s="70"/>
      <c r="I673" s="70"/>
      <c r="J673" s="70"/>
      <c r="K673" s="70"/>
      <c r="L673" s="70"/>
      <c r="M673" s="70"/>
      <c r="N673" s="70"/>
      <c r="O673" s="70"/>
      <c r="P673" s="70"/>
      <c r="Q673" s="70"/>
      <c r="R673" s="70"/>
      <c r="S673" s="70"/>
      <c r="T673" s="70"/>
      <c r="U673" s="70"/>
      <c r="V673" s="70"/>
      <c r="W673" s="70"/>
      <c r="X673" s="70"/>
      <c r="Y673" s="70"/>
      <c r="Z673" s="70"/>
      <c r="AA673" s="70"/>
      <c r="AB673" s="70"/>
      <c r="AC673" s="70"/>
      <c r="AD673" s="70"/>
      <c r="AE673" s="70"/>
      <c r="AF673" s="70"/>
      <c r="AG673" s="70"/>
      <c r="AH673" s="70"/>
      <c r="AI673" s="70"/>
      <c r="AJ673" s="70"/>
      <c r="AK673" s="70"/>
      <c r="AL673" s="70"/>
      <c r="AM673" s="70"/>
      <c r="AN673" s="70"/>
      <c r="AO673" s="70"/>
      <c r="AP673" s="70"/>
      <c r="AQ673" s="70"/>
      <c r="AR673" s="70"/>
      <c r="AS673" s="70"/>
      <c r="AT673" s="70"/>
      <c r="AU673" s="70"/>
      <c r="AV673" s="70"/>
      <c r="AW673" s="70"/>
      <c r="AX673" s="70"/>
      <c r="AY673" s="70"/>
      <c r="AZ673" s="70"/>
      <c r="BA673" s="70"/>
      <c r="BB673" s="70"/>
      <c r="BC673" s="70"/>
      <c r="BD673" s="70"/>
      <c r="BE673" s="70"/>
      <c r="BF673" s="70"/>
      <c r="BG673" s="70"/>
      <c r="BH673" s="70"/>
      <c r="BI673" s="70"/>
      <c r="BJ673" s="70"/>
      <c r="BK673" s="70"/>
      <c r="BL673" s="70"/>
      <c r="BM673" s="70"/>
      <c r="BN673" s="70"/>
      <c r="BO673" s="70"/>
      <c r="BP673" s="70"/>
      <c r="BQ673" s="70"/>
      <c r="BR673" s="70"/>
      <c r="BS673" s="70"/>
      <c r="BT673" s="70"/>
      <c r="BU673" s="70"/>
      <c r="BV673" s="70"/>
      <c r="BW673" s="70"/>
      <c r="BX673" s="70"/>
      <c r="BY673" s="70"/>
      <c r="BZ673" s="70"/>
      <c r="CA673" s="70"/>
    </row>
    <row r="674" spans="2:79" s="67" customFormat="1" hidden="1">
      <c r="B674" s="85"/>
      <c r="C674" s="86"/>
      <c r="D674" s="250"/>
      <c r="E674" s="84"/>
      <c r="F674" s="70"/>
      <c r="G674" s="70"/>
      <c r="H674" s="70"/>
      <c r="I674" s="70"/>
      <c r="J674" s="70"/>
      <c r="K674" s="70"/>
      <c r="L674" s="70"/>
      <c r="M674" s="70"/>
      <c r="N674" s="70"/>
      <c r="O674" s="70"/>
      <c r="P674" s="70"/>
      <c r="Q674" s="70"/>
      <c r="R674" s="70"/>
      <c r="S674" s="70"/>
      <c r="T674" s="70"/>
      <c r="U674" s="70"/>
      <c r="V674" s="70"/>
      <c r="W674" s="70"/>
      <c r="X674" s="70"/>
      <c r="Y674" s="70"/>
      <c r="Z674" s="70"/>
      <c r="AA674" s="70"/>
      <c r="AB674" s="70"/>
      <c r="AC674" s="70"/>
      <c r="AD674" s="70"/>
      <c r="AE674" s="70"/>
      <c r="AF674" s="70"/>
      <c r="AG674" s="70"/>
      <c r="AH674" s="70"/>
      <c r="AI674" s="70"/>
      <c r="AJ674" s="70"/>
      <c r="AK674" s="70"/>
      <c r="AL674" s="70"/>
      <c r="AM674" s="70"/>
      <c r="AN674" s="70"/>
      <c r="AO674" s="70"/>
      <c r="AP674" s="70"/>
      <c r="AQ674" s="70"/>
      <c r="AR674" s="70"/>
      <c r="AS674" s="70"/>
      <c r="AT674" s="70"/>
      <c r="AU674" s="70"/>
      <c r="AV674" s="70"/>
      <c r="AW674" s="70"/>
      <c r="AX674" s="70"/>
      <c r="AY674" s="70"/>
      <c r="AZ674" s="70"/>
      <c r="BA674" s="70"/>
      <c r="BB674" s="70"/>
      <c r="BC674" s="70"/>
      <c r="BD674" s="70"/>
      <c r="BE674" s="70"/>
      <c r="BF674" s="70"/>
      <c r="BG674" s="70"/>
      <c r="BH674" s="70"/>
      <c r="BI674" s="70"/>
      <c r="BJ674" s="70"/>
      <c r="BK674" s="70"/>
      <c r="BL674" s="70"/>
      <c r="BM674" s="70"/>
      <c r="BN674" s="70"/>
      <c r="BO674" s="70"/>
      <c r="BP674" s="70"/>
      <c r="BQ674" s="70"/>
      <c r="BR674" s="70"/>
      <c r="BS674" s="70"/>
      <c r="BT674" s="70"/>
      <c r="BU674" s="70"/>
      <c r="BV674" s="70"/>
      <c r="BW674" s="70"/>
      <c r="BX674" s="70"/>
      <c r="BY674" s="70"/>
      <c r="BZ674" s="70"/>
      <c r="CA674" s="70"/>
    </row>
    <row r="675" spans="2:79" s="67" customFormat="1" hidden="1">
      <c r="B675" s="85"/>
      <c r="C675" s="86"/>
      <c r="D675" s="250"/>
      <c r="E675" s="84"/>
      <c r="F675" s="70"/>
      <c r="G675" s="70"/>
      <c r="H675" s="70"/>
      <c r="I675" s="70"/>
      <c r="J675" s="70"/>
      <c r="K675" s="70"/>
      <c r="L675" s="70"/>
      <c r="M675" s="70"/>
      <c r="N675" s="70"/>
      <c r="O675" s="70"/>
      <c r="P675" s="70"/>
      <c r="Q675" s="70"/>
      <c r="R675" s="70"/>
      <c r="S675" s="70"/>
      <c r="T675" s="70"/>
      <c r="U675" s="70"/>
      <c r="V675" s="70"/>
      <c r="W675" s="70"/>
      <c r="X675" s="70"/>
      <c r="Y675" s="70"/>
      <c r="Z675" s="70"/>
      <c r="AA675" s="70"/>
      <c r="AB675" s="70"/>
      <c r="AC675" s="70"/>
      <c r="AD675" s="70"/>
      <c r="AE675" s="70"/>
      <c r="AF675" s="70"/>
      <c r="AG675" s="70"/>
      <c r="AH675" s="70"/>
      <c r="AI675" s="70"/>
      <c r="AJ675" s="70"/>
      <c r="AK675" s="70"/>
      <c r="AL675" s="70"/>
      <c r="AM675" s="70"/>
      <c r="AN675" s="70"/>
      <c r="AO675" s="70"/>
      <c r="AP675" s="70"/>
      <c r="AQ675" s="70"/>
      <c r="AR675" s="70"/>
      <c r="AS675" s="70"/>
      <c r="AT675" s="70"/>
      <c r="AU675" s="70"/>
      <c r="AV675" s="70"/>
      <c r="AW675" s="70"/>
      <c r="AX675" s="70"/>
      <c r="AY675" s="70"/>
      <c r="AZ675" s="70"/>
      <c r="BA675" s="70"/>
      <c r="BB675" s="70"/>
      <c r="BC675" s="70"/>
      <c r="BD675" s="70"/>
      <c r="BE675" s="70"/>
      <c r="BF675" s="70"/>
      <c r="BG675" s="70"/>
      <c r="BH675" s="70"/>
      <c r="BI675" s="70"/>
      <c r="BJ675" s="70"/>
      <c r="BK675" s="70"/>
      <c r="BL675" s="70"/>
      <c r="BM675" s="70"/>
      <c r="BN675" s="70"/>
      <c r="BO675" s="70"/>
      <c r="BP675" s="70"/>
      <c r="BQ675" s="70"/>
      <c r="BR675" s="70"/>
      <c r="BS675" s="70"/>
      <c r="BT675" s="70"/>
      <c r="BU675" s="70"/>
      <c r="BV675" s="70"/>
      <c r="BW675" s="70"/>
      <c r="BX675" s="70"/>
      <c r="BY675" s="70"/>
      <c r="BZ675" s="70"/>
      <c r="CA675" s="70"/>
    </row>
    <row r="676" spans="2:79" s="67" customFormat="1" hidden="1">
      <c r="B676" s="85"/>
      <c r="C676" s="86"/>
      <c r="D676" s="250"/>
      <c r="E676" s="84"/>
      <c r="F676" s="70"/>
      <c r="G676" s="70"/>
      <c r="H676" s="70"/>
      <c r="I676" s="70"/>
      <c r="J676" s="70"/>
      <c r="K676" s="70"/>
      <c r="L676" s="70"/>
      <c r="M676" s="70"/>
      <c r="N676" s="70"/>
      <c r="O676" s="70"/>
      <c r="P676" s="70"/>
      <c r="Q676" s="70"/>
      <c r="R676" s="70"/>
      <c r="S676" s="70"/>
      <c r="T676" s="70"/>
      <c r="U676" s="70"/>
      <c r="V676" s="70"/>
      <c r="W676" s="70"/>
      <c r="X676" s="70"/>
      <c r="Y676" s="70"/>
      <c r="Z676" s="70"/>
      <c r="AA676" s="70"/>
      <c r="AB676" s="70"/>
      <c r="AC676" s="70"/>
      <c r="AD676" s="70"/>
      <c r="AE676" s="70"/>
      <c r="AF676" s="70"/>
      <c r="AG676" s="70"/>
      <c r="AH676" s="70"/>
      <c r="AI676" s="70"/>
      <c r="AJ676" s="70"/>
      <c r="AK676" s="70"/>
      <c r="AL676" s="70"/>
      <c r="AM676" s="70"/>
      <c r="AN676" s="70"/>
      <c r="AO676" s="70"/>
      <c r="AP676" s="70"/>
      <c r="AQ676" s="70"/>
      <c r="AR676" s="70"/>
      <c r="AS676" s="70"/>
      <c r="AT676" s="70"/>
      <c r="AU676" s="70"/>
      <c r="AV676" s="70"/>
      <c r="AW676" s="70"/>
      <c r="AX676" s="70"/>
      <c r="AY676" s="70"/>
      <c r="AZ676" s="70"/>
      <c r="BA676" s="70"/>
      <c r="BB676" s="70"/>
      <c r="BC676" s="70"/>
      <c r="BD676" s="70"/>
      <c r="BE676" s="70"/>
      <c r="BF676" s="70"/>
      <c r="BG676" s="70"/>
      <c r="BH676" s="70"/>
      <c r="BI676" s="70"/>
      <c r="BJ676" s="70"/>
      <c r="BK676" s="70"/>
      <c r="BL676" s="70"/>
      <c r="BM676" s="70"/>
      <c r="BN676" s="70"/>
      <c r="BO676" s="70"/>
      <c r="BP676" s="70"/>
      <c r="BQ676" s="70"/>
      <c r="BR676" s="70"/>
      <c r="BS676" s="70"/>
      <c r="BT676" s="70"/>
      <c r="BU676" s="70"/>
      <c r="BV676" s="70"/>
      <c r="BW676" s="70"/>
      <c r="BX676" s="70"/>
      <c r="BY676" s="70"/>
      <c r="BZ676" s="70"/>
      <c r="CA676" s="70"/>
    </row>
    <row r="677" spans="2:79" s="67" customFormat="1" hidden="1">
      <c r="B677" s="85"/>
      <c r="C677" s="86"/>
      <c r="D677" s="250"/>
      <c r="E677" s="84"/>
      <c r="F677" s="70"/>
      <c r="G677" s="70"/>
      <c r="H677" s="70"/>
      <c r="I677" s="70"/>
      <c r="J677" s="70"/>
      <c r="K677" s="70"/>
      <c r="L677" s="70"/>
      <c r="M677" s="70"/>
      <c r="N677" s="70"/>
      <c r="O677" s="70"/>
      <c r="P677" s="70"/>
      <c r="Q677" s="70"/>
      <c r="R677" s="70"/>
      <c r="S677" s="70"/>
      <c r="T677" s="70"/>
      <c r="U677" s="70"/>
      <c r="V677" s="70"/>
      <c r="W677" s="70"/>
      <c r="X677" s="70"/>
      <c r="Y677" s="70"/>
      <c r="Z677" s="70"/>
      <c r="AA677" s="70"/>
      <c r="AB677" s="70"/>
      <c r="AC677" s="70"/>
      <c r="AD677" s="70"/>
      <c r="AE677" s="70"/>
      <c r="AF677" s="70"/>
      <c r="AG677" s="70"/>
      <c r="AH677" s="70"/>
      <c r="AI677" s="70"/>
      <c r="AJ677" s="70"/>
      <c r="AK677" s="70"/>
      <c r="AL677" s="70"/>
      <c r="AM677" s="70"/>
      <c r="AN677" s="70"/>
      <c r="AO677" s="70"/>
      <c r="AP677" s="70"/>
      <c r="AQ677" s="70"/>
      <c r="AR677" s="70"/>
      <c r="AS677" s="70"/>
      <c r="AT677" s="70"/>
      <c r="AU677" s="70"/>
      <c r="AV677" s="70"/>
      <c r="AW677" s="70"/>
      <c r="AX677" s="70"/>
      <c r="AY677" s="70"/>
      <c r="AZ677" s="70"/>
      <c r="BA677" s="70"/>
      <c r="BB677" s="70"/>
      <c r="BC677" s="70"/>
      <c r="BD677" s="70"/>
      <c r="BE677" s="70"/>
      <c r="BF677" s="70"/>
      <c r="BG677" s="70"/>
      <c r="BH677" s="70"/>
      <c r="BI677" s="70"/>
      <c r="BJ677" s="70"/>
      <c r="BK677" s="70"/>
      <c r="BL677" s="70"/>
      <c r="BM677" s="70"/>
      <c r="BN677" s="70"/>
      <c r="BO677" s="70"/>
      <c r="BP677" s="70"/>
      <c r="BQ677" s="70"/>
      <c r="BR677" s="70"/>
      <c r="BS677" s="70"/>
      <c r="BT677" s="70"/>
      <c r="BU677" s="70"/>
      <c r="BV677" s="70"/>
      <c r="BW677" s="70"/>
      <c r="BX677" s="70"/>
      <c r="BY677" s="70"/>
      <c r="BZ677" s="70"/>
      <c r="CA677" s="70"/>
    </row>
    <row r="678" spans="2:79" s="67" customFormat="1" hidden="1">
      <c r="B678" s="85"/>
      <c r="C678" s="86"/>
      <c r="D678" s="250"/>
      <c r="E678" s="84"/>
      <c r="F678" s="70"/>
      <c r="G678" s="70"/>
      <c r="H678" s="70"/>
      <c r="I678" s="70"/>
      <c r="J678" s="70"/>
      <c r="K678" s="70"/>
      <c r="L678" s="70"/>
      <c r="M678" s="70"/>
      <c r="N678" s="70"/>
      <c r="O678" s="70"/>
      <c r="P678" s="70"/>
      <c r="Q678" s="70"/>
      <c r="R678" s="70"/>
      <c r="S678" s="70"/>
      <c r="T678" s="70"/>
      <c r="U678" s="70"/>
      <c r="V678" s="70"/>
      <c r="W678" s="70"/>
      <c r="X678" s="70"/>
      <c r="Y678" s="70"/>
      <c r="Z678" s="70"/>
      <c r="AA678" s="70"/>
      <c r="AB678" s="70"/>
      <c r="AC678" s="70"/>
      <c r="AD678" s="70"/>
      <c r="AE678" s="70"/>
      <c r="AF678" s="70"/>
      <c r="AG678" s="70"/>
      <c r="AH678" s="70"/>
      <c r="AI678" s="70"/>
      <c r="AJ678" s="70"/>
      <c r="AK678" s="70"/>
      <c r="AL678" s="70"/>
      <c r="AM678" s="70"/>
      <c r="AN678" s="70"/>
      <c r="AO678" s="70"/>
      <c r="AP678" s="70"/>
      <c r="AQ678" s="70"/>
      <c r="AR678" s="70"/>
      <c r="AS678" s="70"/>
      <c r="AT678" s="70"/>
      <c r="AU678" s="70"/>
      <c r="AV678" s="70"/>
      <c r="AW678" s="70"/>
      <c r="AX678" s="70"/>
      <c r="AY678" s="70"/>
      <c r="AZ678" s="70"/>
      <c r="BA678" s="70"/>
      <c r="BB678" s="70"/>
      <c r="BC678" s="70"/>
      <c r="BD678" s="70"/>
      <c r="BE678" s="70"/>
      <c r="BF678" s="70"/>
      <c r="BG678" s="70"/>
      <c r="BH678" s="70"/>
      <c r="BI678" s="70"/>
      <c r="BJ678" s="70"/>
      <c r="BK678" s="70"/>
      <c r="BL678" s="70"/>
      <c r="BM678" s="70"/>
      <c r="BN678" s="70"/>
      <c r="BO678" s="70"/>
      <c r="BP678" s="70"/>
      <c r="BQ678" s="70"/>
      <c r="BR678" s="70"/>
      <c r="BS678" s="70"/>
      <c r="BT678" s="70"/>
      <c r="BU678" s="70"/>
      <c r="BV678" s="70"/>
      <c r="BW678" s="70"/>
      <c r="BX678" s="70"/>
      <c r="BY678" s="70"/>
      <c r="BZ678" s="70"/>
      <c r="CA678" s="70"/>
    </row>
    <row r="679" spans="2:79" s="67" customFormat="1" hidden="1">
      <c r="B679" s="85"/>
      <c r="C679" s="86"/>
      <c r="D679" s="250"/>
      <c r="E679" s="84"/>
      <c r="F679" s="70"/>
      <c r="G679" s="70"/>
      <c r="H679" s="70"/>
      <c r="I679" s="70"/>
      <c r="J679" s="70"/>
      <c r="K679" s="70"/>
      <c r="L679" s="70"/>
      <c r="M679" s="70"/>
      <c r="N679" s="70"/>
      <c r="O679" s="70"/>
      <c r="P679" s="70"/>
      <c r="Q679" s="70"/>
      <c r="R679" s="70"/>
      <c r="S679" s="70"/>
      <c r="T679" s="70"/>
      <c r="U679" s="70"/>
      <c r="V679" s="70"/>
      <c r="W679" s="70"/>
      <c r="X679" s="70"/>
      <c r="Y679" s="70"/>
      <c r="Z679" s="70"/>
      <c r="AA679" s="70"/>
      <c r="AB679" s="70"/>
      <c r="AC679" s="70"/>
      <c r="AD679" s="70"/>
      <c r="AE679" s="70"/>
      <c r="AF679" s="70"/>
      <c r="AG679" s="70"/>
      <c r="AH679" s="70"/>
      <c r="AI679" s="70"/>
      <c r="AJ679" s="70"/>
      <c r="AK679" s="70"/>
      <c r="AL679" s="70"/>
      <c r="AM679" s="70"/>
      <c r="AN679" s="70"/>
      <c r="AO679" s="70"/>
      <c r="AP679" s="70"/>
      <c r="AQ679" s="70"/>
      <c r="AR679" s="70"/>
      <c r="AS679" s="70"/>
      <c r="AT679" s="70"/>
      <c r="AU679" s="70"/>
      <c r="AV679" s="70"/>
      <c r="AW679" s="70"/>
      <c r="AX679" s="70"/>
      <c r="AY679" s="70"/>
      <c r="AZ679" s="70"/>
      <c r="BA679" s="70"/>
      <c r="BB679" s="70"/>
      <c r="BC679" s="70"/>
      <c r="BD679" s="70"/>
      <c r="BE679" s="70"/>
      <c r="BF679" s="70"/>
      <c r="BG679" s="70"/>
      <c r="BH679" s="70"/>
      <c r="BI679" s="70"/>
      <c r="BJ679" s="70"/>
      <c r="BK679" s="70"/>
      <c r="BL679" s="70"/>
      <c r="BM679" s="70"/>
      <c r="BN679" s="70"/>
      <c r="BO679" s="70"/>
      <c r="BP679" s="70"/>
      <c r="BQ679" s="70"/>
      <c r="BR679" s="70"/>
      <c r="BS679" s="70"/>
      <c r="BT679" s="70"/>
      <c r="BU679" s="70"/>
      <c r="BV679" s="70"/>
      <c r="BW679" s="70"/>
      <c r="BX679" s="70"/>
      <c r="BY679" s="70"/>
      <c r="BZ679" s="70"/>
      <c r="CA679" s="70"/>
    </row>
    <row r="680" spans="2:79" s="67" customFormat="1" hidden="1">
      <c r="B680" s="85"/>
      <c r="C680" s="86"/>
      <c r="D680" s="250"/>
      <c r="E680" s="84"/>
      <c r="F680" s="70"/>
      <c r="G680" s="70"/>
      <c r="H680" s="70"/>
      <c r="I680" s="70"/>
      <c r="J680" s="70"/>
      <c r="K680" s="70"/>
      <c r="L680" s="70"/>
      <c r="M680" s="70"/>
      <c r="N680" s="70"/>
      <c r="O680" s="70"/>
      <c r="P680" s="70"/>
      <c r="Q680" s="70"/>
      <c r="R680" s="70"/>
      <c r="S680" s="70"/>
      <c r="T680" s="70"/>
      <c r="U680" s="70"/>
      <c r="V680" s="70"/>
      <c r="W680" s="70"/>
      <c r="X680" s="70"/>
      <c r="Y680" s="70"/>
      <c r="Z680" s="70"/>
      <c r="AA680" s="70"/>
      <c r="AB680" s="70"/>
      <c r="AC680" s="70"/>
      <c r="AD680" s="70"/>
      <c r="AE680" s="70"/>
      <c r="AF680" s="70"/>
      <c r="AG680" s="70"/>
      <c r="AH680" s="70"/>
      <c r="AI680" s="70"/>
      <c r="AJ680" s="70"/>
      <c r="AK680" s="70"/>
      <c r="AL680" s="70"/>
      <c r="AM680" s="70"/>
      <c r="AN680" s="70"/>
      <c r="AO680" s="70"/>
      <c r="AP680" s="70"/>
      <c r="AQ680" s="70"/>
      <c r="AR680" s="70"/>
      <c r="AS680" s="70"/>
      <c r="AT680" s="70"/>
      <c r="AU680" s="70"/>
      <c r="AV680" s="70"/>
      <c r="AW680" s="70"/>
      <c r="AX680" s="70"/>
      <c r="AY680" s="70"/>
      <c r="AZ680" s="70"/>
      <c r="BA680" s="70"/>
      <c r="BB680" s="70"/>
      <c r="BC680" s="70"/>
      <c r="BD680" s="70"/>
      <c r="BE680" s="70"/>
      <c r="BF680" s="70"/>
      <c r="BG680" s="70"/>
      <c r="BH680" s="70"/>
      <c r="BI680" s="70"/>
      <c r="BJ680" s="70"/>
      <c r="BK680" s="70"/>
      <c r="BL680" s="70"/>
      <c r="BM680" s="70"/>
      <c r="BN680" s="70"/>
      <c r="BO680" s="70"/>
      <c r="BP680" s="70"/>
      <c r="BQ680" s="70"/>
      <c r="BR680" s="70"/>
      <c r="BS680" s="70"/>
      <c r="BT680" s="70"/>
      <c r="BU680" s="70"/>
      <c r="BV680" s="70"/>
      <c r="BW680" s="70"/>
      <c r="BX680" s="70"/>
      <c r="BY680" s="70"/>
      <c r="BZ680" s="70"/>
      <c r="CA680" s="70"/>
    </row>
    <row r="681" spans="2:79" s="67" customFormat="1" hidden="1">
      <c r="B681" s="85"/>
      <c r="C681" s="86"/>
      <c r="D681" s="250"/>
      <c r="E681" s="84"/>
      <c r="F681" s="70"/>
      <c r="G681" s="70"/>
      <c r="H681" s="70"/>
      <c r="I681" s="70"/>
      <c r="J681" s="70"/>
      <c r="K681" s="70"/>
      <c r="L681" s="70"/>
      <c r="M681" s="70"/>
      <c r="N681" s="70"/>
      <c r="O681" s="70"/>
      <c r="P681" s="70"/>
      <c r="Q681" s="70"/>
      <c r="R681" s="70"/>
      <c r="S681" s="70"/>
      <c r="T681" s="70"/>
      <c r="U681" s="70"/>
      <c r="V681" s="70"/>
      <c r="W681" s="70"/>
      <c r="X681" s="70"/>
      <c r="Y681" s="70"/>
      <c r="Z681" s="70"/>
      <c r="AA681" s="70"/>
      <c r="AB681" s="70"/>
      <c r="AC681" s="70"/>
      <c r="AD681" s="70"/>
      <c r="AE681" s="70"/>
      <c r="AF681" s="70"/>
      <c r="AG681" s="70"/>
      <c r="AH681" s="70"/>
      <c r="AI681" s="70"/>
      <c r="AJ681" s="70"/>
      <c r="AK681" s="70"/>
      <c r="AL681" s="70"/>
      <c r="AM681" s="70"/>
      <c r="AN681" s="70"/>
      <c r="AO681" s="70"/>
      <c r="AP681" s="70"/>
      <c r="AQ681" s="70"/>
      <c r="AR681" s="70"/>
      <c r="AS681" s="70"/>
      <c r="AT681" s="70"/>
      <c r="AU681" s="70"/>
      <c r="AV681" s="70"/>
      <c r="AW681" s="70"/>
      <c r="AX681" s="70"/>
      <c r="AY681" s="70"/>
      <c r="AZ681" s="70"/>
      <c r="BA681" s="70"/>
      <c r="BB681" s="70"/>
      <c r="BC681" s="70"/>
      <c r="BD681" s="70"/>
      <c r="BE681" s="70"/>
      <c r="BF681" s="70"/>
      <c r="BG681" s="70"/>
      <c r="BH681" s="70"/>
      <c r="BI681" s="70"/>
      <c r="BJ681" s="70"/>
      <c r="BK681" s="70"/>
      <c r="BL681" s="70"/>
      <c r="BM681" s="70"/>
      <c r="BN681" s="70"/>
      <c r="BO681" s="70"/>
      <c r="BP681" s="70"/>
      <c r="BQ681" s="70"/>
      <c r="BR681" s="70"/>
      <c r="BS681" s="70"/>
      <c r="BT681" s="70"/>
      <c r="BU681" s="70"/>
      <c r="BV681" s="70"/>
      <c r="BW681" s="70"/>
      <c r="BX681" s="70"/>
      <c r="BY681" s="70"/>
      <c r="BZ681" s="70"/>
      <c r="CA681" s="70"/>
    </row>
    <row r="682" spans="2:79" s="67" customFormat="1" hidden="1">
      <c r="B682" s="85"/>
      <c r="C682" s="86"/>
      <c r="D682" s="250"/>
      <c r="E682" s="84"/>
      <c r="F682" s="70"/>
      <c r="G682" s="70"/>
      <c r="H682" s="70"/>
      <c r="I682" s="70"/>
      <c r="J682" s="70"/>
      <c r="K682" s="70"/>
      <c r="L682" s="70"/>
      <c r="M682" s="70"/>
      <c r="N682" s="70"/>
      <c r="O682" s="70"/>
      <c r="P682" s="70"/>
      <c r="Q682" s="70"/>
      <c r="R682" s="70"/>
      <c r="S682" s="70"/>
      <c r="T682" s="70"/>
      <c r="U682" s="70"/>
      <c r="V682" s="70"/>
      <c r="W682" s="70"/>
      <c r="X682" s="70"/>
      <c r="Y682" s="70"/>
      <c r="Z682" s="70"/>
      <c r="AA682" s="70"/>
      <c r="AB682" s="70"/>
      <c r="AC682" s="70"/>
      <c r="AD682" s="70"/>
      <c r="AE682" s="70"/>
      <c r="AF682" s="70"/>
      <c r="AG682" s="70"/>
      <c r="AH682" s="70"/>
      <c r="AI682" s="70"/>
      <c r="AJ682" s="70"/>
      <c r="AK682" s="70"/>
      <c r="AL682" s="70"/>
      <c r="AM682" s="70"/>
      <c r="AN682" s="70"/>
      <c r="AO682" s="70"/>
      <c r="AP682" s="70"/>
      <c r="AQ682" s="70"/>
      <c r="AR682" s="70"/>
      <c r="AS682" s="70"/>
      <c r="AT682" s="70"/>
      <c r="AU682" s="70"/>
      <c r="AV682" s="70"/>
      <c r="AW682" s="70"/>
      <c r="AX682" s="70"/>
      <c r="AY682" s="70"/>
      <c r="AZ682" s="70"/>
      <c r="BA682" s="70"/>
      <c r="BB682" s="70"/>
      <c r="BC682" s="70"/>
      <c r="BD682" s="70"/>
      <c r="BE682" s="70"/>
      <c r="BF682" s="70"/>
      <c r="BG682" s="70"/>
      <c r="BH682" s="70"/>
      <c r="BI682" s="70"/>
      <c r="BJ682" s="70"/>
      <c r="BK682" s="70"/>
      <c r="BL682" s="70"/>
      <c r="BM682" s="70"/>
      <c r="BN682" s="70"/>
      <c r="BO682" s="70"/>
      <c r="BP682" s="70"/>
      <c r="BQ682" s="70"/>
      <c r="BR682" s="70"/>
      <c r="BS682" s="70"/>
      <c r="BT682" s="70"/>
      <c r="BU682" s="70"/>
      <c r="BV682" s="70"/>
      <c r="BW682" s="70"/>
      <c r="BX682" s="70"/>
      <c r="BY682" s="70"/>
      <c r="BZ682" s="70"/>
      <c r="CA682" s="70"/>
    </row>
    <row r="683" spans="2:79" s="67" customFormat="1" hidden="1">
      <c r="B683" s="85"/>
      <c r="C683" s="86"/>
      <c r="D683" s="250"/>
      <c r="E683" s="84"/>
      <c r="F683" s="70"/>
      <c r="G683" s="70"/>
      <c r="H683" s="70"/>
      <c r="I683" s="70"/>
      <c r="J683" s="70"/>
      <c r="K683" s="70"/>
      <c r="L683" s="70"/>
      <c r="M683" s="70"/>
      <c r="N683" s="70"/>
      <c r="O683" s="70"/>
      <c r="P683" s="70"/>
      <c r="Q683" s="70"/>
      <c r="R683" s="70"/>
      <c r="S683" s="70"/>
      <c r="T683" s="70"/>
      <c r="U683" s="70"/>
      <c r="V683" s="70"/>
      <c r="W683" s="70"/>
      <c r="X683" s="70"/>
      <c r="Y683" s="70"/>
      <c r="Z683" s="70"/>
      <c r="AA683" s="70"/>
      <c r="AB683" s="70"/>
      <c r="AC683" s="70"/>
      <c r="AD683" s="70"/>
      <c r="AE683" s="70"/>
      <c r="AF683" s="70"/>
      <c r="AG683" s="70"/>
      <c r="AH683" s="70"/>
      <c r="AI683" s="70"/>
      <c r="AJ683" s="70"/>
      <c r="AK683" s="70"/>
      <c r="AL683" s="70"/>
      <c r="AM683" s="70"/>
      <c r="AN683" s="70"/>
      <c r="AO683" s="70"/>
      <c r="AP683" s="70"/>
      <c r="AQ683" s="70"/>
      <c r="AR683" s="70"/>
      <c r="AS683" s="70"/>
      <c r="AT683" s="70"/>
      <c r="AU683" s="70"/>
      <c r="AV683" s="70"/>
      <c r="AW683" s="70"/>
      <c r="AX683" s="70"/>
      <c r="AY683" s="70"/>
      <c r="AZ683" s="70"/>
      <c r="BA683" s="70"/>
      <c r="BB683" s="70"/>
      <c r="BC683" s="70"/>
      <c r="BD683" s="70"/>
      <c r="BE683" s="70"/>
      <c r="BF683" s="70"/>
      <c r="BG683" s="70"/>
      <c r="BH683" s="70"/>
      <c r="BI683" s="70"/>
      <c r="BJ683" s="70"/>
      <c r="BK683" s="70"/>
      <c r="BL683" s="70"/>
      <c r="BM683" s="70"/>
      <c r="BN683" s="70"/>
      <c r="BO683" s="70"/>
      <c r="BP683" s="70"/>
      <c r="BQ683" s="70"/>
      <c r="BR683" s="70"/>
      <c r="BS683" s="70"/>
      <c r="BT683" s="70"/>
      <c r="BU683" s="70"/>
      <c r="BV683" s="70"/>
      <c r="BW683" s="70"/>
      <c r="BX683" s="70"/>
      <c r="BY683" s="70"/>
      <c r="BZ683" s="70"/>
      <c r="CA683" s="70"/>
    </row>
    <row r="684" spans="2:79" s="67" customFormat="1" hidden="1">
      <c r="B684" s="85"/>
      <c r="C684" s="86"/>
      <c r="D684" s="250"/>
      <c r="E684" s="84"/>
      <c r="F684" s="70"/>
      <c r="G684" s="70"/>
      <c r="H684" s="70"/>
      <c r="I684" s="70"/>
      <c r="J684" s="70"/>
      <c r="K684" s="70"/>
      <c r="L684" s="70"/>
      <c r="M684" s="70"/>
      <c r="N684" s="70"/>
      <c r="O684" s="70"/>
      <c r="P684" s="70"/>
      <c r="Q684" s="70"/>
      <c r="R684" s="70"/>
      <c r="S684" s="70"/>
      <c r="T684" s="70"/>
      <c r="U684" s="70"/>
      <c r="V684" s="70"/>
      <c r="W684" s="70"/>
      <c r="X684" s="70"/>
      <c r="Y684" s="70"/>
      <c r="Z684" s="70"/>
      <c r="AA684" s="70"/>
      <c r="AB684" s="70"/>
      <c r="AC684" s="70"/>
      <c r="AD684" s="70"/>
      <c r="AE684" s="70"/>
      <c r="AF684" s="70"/>
      <c r="AG684" s="70"/>
      <c r="AH684" s="70"/>
      <c r="AI684" s="70"/>
      <c r="AJ684" s="70"/>
      <c r="AK684" s="70"/>
      <c r="AL684" s="70"/>
      <c r="AM684" s="70"/>
      <c r="AN684" s="70"/>
      <c r="AO684" s="70"/>
      <c r="AP684" s="70"/>
      <c r="AQ684" s="70"/>
      <c r="AR684" s="70"/>
      <c r="AS684" s="70"/>
      <c r="AT684" s="70"/>
      <c r="AU684" s="70"/>
      <c r="AV684" s="70"/>
      <c r="AW684" s="70"/>
      <c r="AX684" s="70"/>
      <c r="AY684" s="70"/>
      <c r="AZ684" s="70"/>
      <c r="BA684" s="70"/>
      <c r="BB684" s="70"/>
      <c r="BC684" s="70"/>
      <c r="BD684" s="70"/>
      <c r="BE684" s="70"/>
      <c r="BF684" s="70"/>
      <c r="BG684" s="70"/>
      <c r="BH684" s="70"/>
      <c r="BI684" s="70"/>
      <c r="BJ684" s="70"/>
      <c r="BK684" s="70"/>
      <c r="BL684" s="70"/>
      <c r="BM684" s="70"/>
      <c r="BN684" s="70"/>
      <c r="BO684" s="70"/>
      <c r="BP684" s="70"/>
      <c r="BQ684" s="70"/>
      <c r="BR684" s="70"/>
      <c r="BS684" s="70"/>
      <c r="BT684" s="70"/>
      <c r="BU684" s="70"/>
      <c r="BV684" s="70"/>
      <c r="BW684" s="70"/>
      <c r="BX684" s="70"/>
      <c r="BY684" s="70"/>
      <c r="BZ684" s="70"/>
      <c r="CA684" s="70"/>
    </row>
    <row r="685" spans="2:79" s="67" customFormat="1" hidden="1">
      <c r="B685" s="85"/>
      <c r="C685" s="86"/>
      <c r="D685" s="250"/>
      <c r="E685" s="84"/>
      <c r="F685" s="70"/>
      <c r="G685" s="70"/>
      <c r="H685" s="70"/>
      <c r="I685" s="70"/>
      <c r="J685" s="70"/>
      <c r="K685" s="70"/>
      <c r="L685" s="70"/>
      <c r="M685" s="70"/>
      <c r="N685" s="70"/>
      <c r="O685" s="70"/>
      <c r="P685" s="70"/>
      <c r="Q685" s="70"/>
      <c r="R685" s="70"/>
      <c r="S685" s="70"/>
      <c r="T685" s="70"/>
      <c r="U685" s="70"/>
      <c r="V685" s="70"/>
      <c r="W685" s="70"/>
      <c r="X685" s="70"/>
      <c r="Y685" s="70"/>
      <c r="Z685" s="70"/>
      <c r="AA685" s="70"/>
      <c r="AB685" s="70"/>
      <c r="AC685" s="70"/>
      <c r="AD685" s="70"/>
      <c r="AE685" s="70"/>
      <c r="AF685" s="70"/>
      <c r="AG685" s="70"/>
      <c r="AH685" s="70"/>
      <c r="AI685" s="70"/>
      <c r="AJ685" s="70"/>
      <c r="AK685" s="70"/>
      <c r="AL685" s="70"/>
      <c r="AM685" s="70"/>
      <c r="AN685" s="70"/>
      <c r="AO685" s="70"/>
      <c r="AP685" s="70"/>
      <c r="AQ685" s="70"/>
      <c r="AR685" s="70"/>
      <c r="AS685" s="70"/>
      <c r="AT685" s="70"/>
      <c r="AU685" s="70"/>
      <c r="AV685" s="70"/>
      <c r="AW685" s="70"/>
      <c r="AX685" s="70"/>
      <c r="AY685" s="70"/>
      <c r="AZ685" s="70"/>
      <c r="BA685" s="70"/>
      <c r="BB685" s="70"/>
      <c r="BC685" s="70"/>
      <c r="BD685" s="70"/>
      <c r="BE685" s="70"/>
      <c r="BF685" s="70"/>
      <c r="BG685" s="70"/>
      <c r="BH685" s="70"/>
      <c r="BI685" s="70"/>
      <c r="BJ685" s="70"/>
      <c r="BK685" s="70"/>
      <c r="BL685" s="70"/>
      <c r="BM685" s="70"/>
      <c r="BN685" s="70"/>
      <c r="BO685" s="70"/>
      <c r="BP685" s="70"/>
      <c r="BQ685" s="70"/>
      <c r="BR685" s="70"/>
      <c r="BS685" s="70"/>
      <c r="BT685" s="70"/>
      <c r="BU685" s="70"/>
      <c r="BV685" s="70"/>
      <c r="BW685" s="70"/>
      <c r="BX685" s="70"/>
      <c r="BY685" s="70"/>
      <c r="BZ685" s="70"/>
      <c r="CA685" s="70"/>
    </row>
    <row r="686" spans="2:79" s="67" customFormat="1" hidden="1">
      <c r="B686" s="85"/>
      <c r="C686" s="86"/>
      <c r="D686" s="250"/>
      <c r="E686" s="84"/>
      <c r="F686" s="70"/>
      <c r="G686" s="70"/>
      <c r="H686" s="70"/>
      <c r="I686" s="70"/>
      <c r="J686" s="70"/>
      <c r="K686" s="70"/>
      <c r="L686" s="70"/>
      <c r="M686" s="70"/>
      <c r="N686" s="70"/>
      <c r="O686" s="70"/>
      <c r="P686" s="70"/>
      <c r="Q686" s="70"/>
      <c r="R686" s="70"/>
      <c r="S686" s="70"/>
      <c r="T686" s="70"/>
      <c r="U686" s="70"/>
      <c r="V686" s="70"/>
      <c r="W686" s="70"/>
      <c r="X686" s="70"/>
      <c r="Y686" s="70"/>
      <c r="Z686" s="70"/>
      <c r="AA686" s="70"/>
      <c r="AB686" s="70"/>
      <c r="AC686" s="70"/>
      <c r="AD686" s="70"/>
      <c r="AE686" s="70"/>
      <c r="AF686" s="70"/>
      <c r="AG686" s="70"/>
      <c r="AH686" s="70"/>
      <c r="AI686" s="70"/>
      <c r="AJ686" s="70"/>
      <c r="AK686" s="70"/>
      <c r="AL686" s="70"/>
      <c r="AM686" s="70"/>
      <c r="AN686" s="70"/>
      <c r="AO686" s="70"/>
      <c r="AP686" s="70"/>
      <c r="AQ686" s="70"/>
      <c r="AR686" s="70"/>
      <c r="AS686" s="70"/>
      <c r="AT686" s="70"/>
      <c r="AU686" s="70"/>
      <c r="AV686" s="70"/>
      <c r="AW686" s="70"/>
      <c r="AX686" s="70"/>
      <c r="AY686" s="70"/>
      <c r="AZ686" s="70"/>
      <c r="BA686" s="70"/>
      <c r="BB686" s="70"/>
      <c r="BC686" s="70"/>
      <c r="BD686" s="70"/>
      <c r="BE686" s="70"/>
      <c r="BF686" s="70"/>
      <c r="BG686" s="70"/>
      <c r="BH686" s="70"/>
      <c r="BI686" s="70"/>
      <c r="BJ686" s="70"/>
      <c r="BK686" s="70"/>
      <c r="BL686" s="70"/>
      <c r="BM686" s="70"/>
      <c r="BN686" s="70"/>
      <c r="BO686" s="70"/>
      <c r="BP686" s="70"/>
      <c r="BQ686" s="70"/>
      <c r="BR686" s="70"/>
      <c r="BS686" s="70"/>
      <c r="BT686" s="70"/>
      <c r="BU686" s="70"/>
      <c r="BV686" s="70"/>
      <c r="BW686" s="70"/>
      <c r="BX686" s="70"/>
      <c r="BY686" s="70"/>
      <c r="BZ686" s="70"/>
      <c r="CA686" s="70"/>
    </row>
    <row r="687" spans="2:79" s="67" customFormat="1" hidden="1">
      <c r="B687" s="85"/>
      <c r="C687" s="86"/>
      <c r="D687" s="250"/>
      <c r="E687" s="84"/>
      <c r="F687" s="70"/>
      <c r="G687" s="70"/>
      <c r="H687" s="70"/>
      <c r="I687" s="70"/>
      <c r="J687" s="70"/>
      <c r="K687" s="70"/>
      <c r="L687" s="70"/>
      <c r="M687" s="70"/>
      <c r="N687" s="70"/>
      <c r="O687" s="70"/>
      <c r="P687" s="70"/>
      <c r="Q687" s="70"/>
      <c r="R687" s="70"/>
      <c r="S687" s="70"/>
      <c r="T687" s="70"/>
      <c r="U687" s="70"/>
      <c r="V687" s="70"/>
      <c r="W687" s="70"/>
      <c r="X687" s="70"/>
      <c r="Y687" s="70"/>
      <c r="Z687" s="70"/>
      <c r="AA687" s="70"/>
      <c r="AB687" s="70"/>
      <c r="AC687" s="70"/>
      <c r="AD687" s="70"/>
      <c r="AE687" s="70"/>
      <c r="AF687" s="70"/>
      <c r="AG687" s="70"/>
      <c r="AH687" s="70"/>
      <c r="AI687" s="70"/>
      <c r="AJ687" s="70"/>
      <c r="AK687" s="70"/>
      <c r="AL687" s="70"/>
      <c r="AM687" s="70"/>
      <c r="AN687" s="70"/>
      <c r="AO687" s="70"/>
      <c r="AP687" s="70"/>
      <c r="AQ687" s="70"/>
      <c r="AR687" s="70"/>
      <c r="AS687" s="70"/>
      <c r="AT687" s="70"/>
      <c r="AU687" s="70"/>
      <c r="AV687" s="70"/>
      <c r="AW687" s="70"/>
      <c r="AX687" s="70"/>
      <c r="AY687" s="70"/>
      <c r="AZ687" s="70"/>
      <c r="BA687" s="70"/>
      <c r="BB687" s="70"/>
      <c r="BC687" s="70"/>
      <c r="BD687" s="70"/>
      <c r="BE687" s="70"/>
      <c r="BF687" s="70"/>
      <c r="BG687" s="70"/>
      <c r="BH687" s="70"/>
      <c r="BI687" s="70"/>
      <c r="BJ687" s="70"/>
      <c r="BK687" s="70"/>
      <c r="BL687" s="70"/>
      <c r="BM687" s="70"/>
      <c r="BN687" s="70"/>
      <c r="BO687" s="70"/>
      <c r="BP687" s="70"/>
      <c r="BQ687" s="70"/>
      <c r="BR687" s="70"/>
      <c r="BS687" s="70"/>
      <c r="BT687" s="70"/>
      <c r="BU687" s="70"/>
      <c r="BV687" s="70"/>
      <c r="BW687" s="70"/>
      <c r="BX687" s="70"/>
      <c r="BY687" s="70"/>
      <c r="BZ687" s="70"/>
      <c r="CA687" s="70"/>
    </row>
    <row r="688" spans="2:79" s="67" customFormat="1" hidden="1">
      <c r="B688" s="85"/>
      <c r="C688" s="86"/>
      <c r="D688" s="250"/>
      <c r="E688" s="84"/>
      <c r="F688" s="70"/>
      <c r="G688" s="70"/>
      <c r="H688" s="70"/>
      <c r="I688" s="70"/>
      <c r="J688" s="70"/>
      <c r="K688" s="70"/>
      <c r="L688" s="70"/>
      <c r="M688" s="70"/>
      <c r="N688" s="70"/>
      <c r="O688" s="70"/>
      <c r="P688" s="70"/>
      <c r="Q688" s="70"/>
      <c r="R688" s="70"/>
      <c r="S688" s="70"/>
      <c r="T688" s="70"/>
      <c r="U688" s="70"/>
      <c r="V688" s="70"/>
      <c r="W688" s="70"/>
      <c r="X688" s="70"/>
      <c r="Y688" s="70"/>
      <c r="Z688" s="70"/>
      <c r="AA688" s="70"/>
      <c r="AB688" s="70"/>
      <c r="AC688" s="70"/>
      <c r="AD688" s="70"/>
      <c r="AE688" s="70"/>
      <c r="AF688" s="70"/>
      <c r="AG688" s="70"/>
      <c r="AH688" s="70"/>
      <c r="AI688" s="70"/>
      <c r="AJ688" s="70"/>
      <c r="AK688" s="70"/>
      <c r="AL688" s="70"/>
      <c r="AM688" s="70"/>
      <c r="AN688" s="70"/>
      <c r="AO688" s="70"/>
      <c r="AP688" s="70"/>
      <c r="AQ688" s="70"/>
      <c r="AR688" s="70"/>
      <c r="AS688" s="70"/>
      <c r="AT688" s="70"/>
      <c r="AU688" s="70"/>
      <c r="AV688" s="70"/>
      <c r="AW688" s="70"/>
      <c r="AX688" s="70"/>
      <c r="AY688" s="70"/>
      <c r="AZ688" s="70"/>
      <c r="BA688" s="70"/>
      <c r="BB688" s="70"/>
      <c r="BC688" s="70"/>
      <c r="BD688" s="70"/>
      <c r="BE688" s="70"/>
      <c r="BF688" s="70"/>
      <c r="BG688" s="70"/>
      <c r="BH688" s="70"/>
      <c r="BI688" s="70"/>
      <c r="BJ688" s="70"/>
      <c r="BK688" s="70"/>
      <c r="BL688" s="70"/>
      <c r="BM688" s="70"/>
      <c r="BN688" s="70"/>
      <c r="BO688" s="70"/>
      <c r="BP688" s="70"/>
      <c r="BQ688" s="70"/>
      <c r="BR688" s="70"/>
      <c r="BS688" s="70"/>
      <c r="BT688" s="70"/>
      <c r="BU688" s="70"/>
      <c r="BV688" s="70"/>
      <c r="BW688" s="70"/>
      <c r="BX688" s="70"/>
      <c r="BY688" s="70"/>
      <c r="BZ688" s="70"/>
      <c r="CA688" s="70"/>
    </row>
    <row r="689" spans="2:79" s="67" customFormat="1" hidden="1">
      <c r="B689" s="85"/>
      <c r="C689" s="86"/>
      <c r="D689" s="250"/>
      <c r="E689" s="84"/>
      <c r="F689" s="70"/>
      <c r="G689" s="70"/>
      <c r="H689" s="70"/>
      <c r="I689" s="70"/>
      <c r="J689" s="70"/>
      <c r="K689" s="70"/>
      <c r="L689" s="70"/>
      <c r="M689" s="70"/>
      <c r="N689" s="70"/>
      <c r="O689" s="70"/>
      <c r="P689" s="70"/>
      <c r="Q689" s="70"/>
      <c r="R689" s="70"/>
      <c r="S689" s="70"/>
      <c r="T689" s="70"/>
      <c r="U689" s="70"/>
      <c r="V689" s="70"/>
      <c r="W689" s="70"/>
      <c r="X689" s="70"/>
      <c r="Y689" s="70"/>
      <c r="Z689" s="70"/>
      <c r="AA689" s="70"/>
      <c r="AB689" s="70"/>
      <c r="AC689" s="70"/>
      <c r="AD689" s="70"/>
      <c r="AE689" s="70"/>
      <c r="AF689" s="70"/>
      <c r="AG689" s="70"/>
      <c r="AH689" s="70"/>
      <c r="AI689" s="70"/>
      <c r="AJ689" s="70"/>
      <c r="AK689" s="70"/>
      <c r="AL689" s="70"/>
      <c r="AM689" s="70"/>
      <c r="AN689" s="70"/>
      <c r="AO689" s="70"/>
      <c r="AP689" s="70"/>
      <c r="AQ689" s="70"/>
      <c r="AR689" s="70"/>
      <c r="AS689" s="70"/>
      <c r="AT689" s="70"/>
      <c r="AU689" s="70"/>
      <c r="AV689" s="70"/>
      <c r="AW689" s="70"/>
      <c r="AX689" s="70"/>
      <c r="AY689" s="70"/>
      <c r="AZ689" s="70"/>
      <c r="BA689" s="70"/>
      <c r="BB689" s="70"/>
      <c r="BC689" s="70"/>
      <c r="BD689" s="70"/>
      <c r="BE689" s="70"/>
      <c r="BF689" s="70"/>
      <c r="BG689" s="70"/>
      <c r="BH689" s="70"/>
      <c r="BI689" s="70"/>
      <c r="BJ689" s="70"/>
      <c r="BK689" s="70"/>
      <c r="BL689" s="70"/>
      <c r="BM689" s="70"/>
      <c r="BN689" s="70"/>
      <c r="BO689" s="70"/>
      <c r="BP689" s="70"/>
      <c r="BQ689" s="70"/>
      <c r="BR689" s="70"/>
      <c r="BS689" s="70"/>
      <c r="BT689" s="70"/>
      <c r="BU689" s="70"/>
      <c r="BV689" s="70"/>
      <c r="BW689" s="70"/>
      <c r="BX689" s="70"/>
      <c r="BY689" s="70"/>
      <c r="BZ689" s="70"/>
      <c r="CA689" s="70"/>
    </row>
    <row r="690" spans="2:79" s="67" customFormat="1" hidden="1">
      <c r="B690" s="85"/>
      <c r="C690" s="86"/>
      <c r="D690" s="250"/>
      <c r="E690" s="84"/>
      <c r="F690" s="70"/>
      <c r="G690" s="70"/>
      <c r="H690" s="70"/>
      <c r="I690" s="70"/>
      <c r="J690" s="70"/>
      <c r="K690" s="70"/>
      <c r="L690" s="70"/>
      <c r="M690" s="70"/>
      <c r="N690" s="70"/>
      <c r="O690" s="70"/>
      <c r="P690" s="70"/>
      <c r="Q690" s="70"/>
      <c r="R690" s="70"/>
      <c r="S690" s="70"/>
      <c r="T690" s="70"/>
      <c r="U690" s="70"/>
      <c r="V690" s="70"/>
      <c r="W690" s="70"/>
      <c r="X690" s="70"/>
      <c r="Y690" s="70"/>
      <c r="Z690" s="70"/>
      <c r="AA690" s="70"/>
      <c r="AB690" s="70"/>
      <c r="AC690" s="70"/>
      <c r="AD690" s="70"/>
      <c r="AE690" s="70"/>
      <c r="AF690" s="70"/>
      <c r="AG690" s="70"/>
      <c r="AH690" s="70"/>
      <c r="AI690" s="70"/>
      <c r="AJ690" s="70"/>
      <c r="AK690" s="70"/>
      <c r="AL690" s="70"/>
      <c r="AM690" s="70"/>
      <c r="AN690" s="70"/>
      <c r="AO690" s="70"/>
      <c r="AP690" s="70"/>
      <c r="AQ690" s="70"/>
      <c r="AR690" s="70"/>
      <c r="AS690" s="70"/>
      <c r="AT690" s="70"/>
      <c r="AU690" s="70"/>
      <c r="AV690" s="70"/>
      <c r="AW690" s="70"/>
      <c r="AX690" s="70"/>
      <c r="AY690" s="70"/>
      <c r="AZ690" s="70"/>
      <c r="BA690" s="70"/>
      <c r="BB690" s="70"/>
      <c r="BC690" s="70"/>
      <c r="BD690" s="70"/>
      <c r="BE690" s="70"/>
      <c r="BF690" s="70"/>
      <c r="BG690" s="70"/>
      <c r="BH690" s="70"/>
      <c r="BI690" s="70"/>
      <c r="BJ690" s="70"/>
      <c r="BK690" s="70"/>
      <c r="BL690" s="70"/>
      <c r="BM690" s="70"/>
      <c r="BN690" s="70"/>
      <c r="BO690" s="70"/>
      <c r="BP690" s="70"/>
      <c r="BQ690" s="70"/>
      <c r="BR690" s="70"/>
      <c r="BS690" s="70"/>
      <c r="BT690" s="70"/>
      <c r="BU690" s="70"/>
      <c r="BV690" s="70"/>
      <c r="BW690" s="70"/>
      <c r="BX690" s="70"/>
      <c r="BY690" s="70"/>
      <c r="BZ690" s="70"/>
      <c r="CA690" s="70"/>
    </row>
    <row r="691" spans="2:79" s="67" customFormat="1" hidden="1">
      <c r="B691" s="85"/>
      <c r="C691" s="86"/>
      <c r="D691" s="250"/>
      <c r="E691" s="84"/>
      <c r="F691" s="70"/>
      <c r="G691" s="70"/>
      <c r="H691" s="70"/>
      <c r="I691" s="70"/>
      <c r="J691" s="70"/>
      <c r="K691" s="70"/>
      <c r="L691" s="70"/>
      <c r="M691" s="70"/>
      <c r="N691" s="70"/>
      <c r="O691" s="70"/>
      <c r="P691" s="70"/>
      <c r="Q691" s="70"/>
      <c r="R691" s="70"/>
      <c r="S691" s="70"/>
      <c r="T691" s="70"/>
      <c r="U691" s="70"/>
      <c r="V691" s="70"/>
      <c r="W691" s="70"/>
      <c r="X691" s="70"/>
      <c r="Y691" s="70"/>
      <c r="Z691" s="70"/>
      <c r="AA691" s="70"/>
      <c r="AB691" s="70"/>
      <c r="AC691" s="70"/>
      <c r="AD691" s="70"/>
      <c r="AE691" s="70"/>
      <c r="AF691" s="70"/>
      <c r="AG691" s="70"/>
      <c r="AH691" s="70"/>
      <c r="AI691" s="70"/>
      <c r="AJ691" s="70"/>
      <c r="AK691" s="70"/>
      <c r="AL691" s="70"/>
      <c r="AM691" s="70"/>
      <c r="AN691" s="70"/>
      <c r="AO691" s="70"/>
      <c r="AP691" s="70"/>
      <c r="AQ691" s="70"/>
      <c r="AR691" s="70"/>
      <c r="AS691" s="70"/>
      <c r="AT691" s="70"/>
      <c r="AU691" s="70"/>
      <c r="AV691" s="70"/>
      <c r="AW691" s="70"/>
      <c r="AX691" s="70"/>
      <c r="AY691" s="70"/>
      <c r="AZ691" s="70"/>
      <c r="BA691" s="70"/>
      <c r="BB691" s="70"/>
      <c r="BC691" s="70"/>
      <c r="BD691" s="70"/>
      <c r="BE691" s="70"/>
      <c r="BF691" s="70"/>
      <c r="BG691" s="70"/>
      <c r="BH691" s="70"/>
      <c r="BI691" s="70"/>
      <c r="BJ691" s="70"/>
      <c r="BK691" s="70"/>
      <c r="BL691" s="70"/>
      <c r="BM691" s="70"/>
      <c r="BN691" s="70"/>
      <c r="BO691" s="70"/>
      <c r="BP691" s="70"/>
      <c r="BQ691" s="70"/>
      <c r="BR691" s="70"/>
      <c r="BS691" s="70"/>
      <c r="BT691" s="70"/>
      <c r="BU691" s="70"/>
      <c r="BV691" s="70"/>
      <c r="BW691" s="70"/>
      <c r="BX691" s="70"/>
      <c r="BY691" s="70"/>
      <c r="BZ691" s="70"/>
      <c r="CA691" s="70"/>
    </row>
    <row r="692" spans="2:79" s="67" customFormat="1" hidden="1">
      <c r="B692" s="85"/>
      <c r="C692" s="86"/>
      <c r="D692" s="250"/>
      <c r="E692" s="84"/>
      <c r="F692" s="70"/>
      <c r="G692" s="70"/>
      <c r="H692" s="70"/>
      <c r="I692" s="70"/>
      <c r="J692" s="70"/>
      <c r="K692" s="70"/>
      <c r="L692" s="70"/>
      <c r="M692" s="70"/>
      <c r="N692" s="70"/>
      <c r="O692" s="70"/>
      <c r="P692" s="70"/>
      <c r="Q692" s="70"/>
      <c r="R692" s="70"/>
      <c r="S692" s="70"/>
      <c r="T692" s="70"/>
      <c r="U692" s="70"/>
      <c r="V692" s="70"/>
      <c r="W692" s="70"/>
      <c r="X692" s="70"/>
      <c r="Y692" s="70"/>
      <c r="Z692" s="70"/>
      <c r="AA692" s="70"/>
      <c r="AB692" s="70"/>
      <c r="AC692" s="70"/>
      <c r="AD692" s="70"/>
      <c r="AE692" s="70"/>
      <c r="AF692" s="70"/>
      <c r="AG692" s="70"/>
      <c r="AH692" s="70"/>
      <c r="AI692" s="70"/>
      <c r="AJ692" s="70"/>
      <c r="AK692" s="70"/>
      <c r="AL692" s="70"/>
      <c r="AM692" s="70"/>
      <c r="AN692" s="70"/>
      <c r="AO692" s="70"/>
      <c r="AP692" s="70"/>
      <c r="AQ692" s="70"/>
      <c r="AR692" s="70"/>
      <c r="AS692" s="70"/>
      <c r="AT692" s="70"/>
      <c r="AU692" s="70"/>
      <c r="AV692" s="70"/>
      <c r="AW692" s="70"/>
      <c r="AX692" s="70"/>
      <c r="AY692" s="70"/>
      <c r="AZ692" s="70"/>
      <c r="BA692" s="70"/>
      <c r="BB692" s="70"/>
      <c r="BC692" s="70"/>
      <c r="BD692" s="70"/>
      <c r="BE692" s="70"/>
      <c r="BF692" s="70"/>
      <c r="BG692" s="70"/>
      <c r="BH692" s="70"/>
      <c r="BI692" s="70"/>
      <c r="BJ692" s="70"/>
      <c r="BK692" s="70"/>
      <c r="BL692" s="70"/>
      <c r="BM692" s="70"/>
      <c r="BN692" s="70"/>
      <c r="BO692" s="70"/>
      <c r="BP692" s="70"/>
      <c r="BQ692" s="70"/>
      <c r="BR692" s="70"/>
      <c r="BS692" s="70"/>
      <c r="BT692" s="70"/>
      <c r="BU692" s="70"/>
      <c r="BV692" s="70"/>
      <c r="BW692" s="70"/>
      <c r="BX692" s="70"/>
      <c r="BY692" s="70"/>
      <c r="BZ692" s="70"/>
      <c r="CA692" s="70"/>
    </row>
    <row r="693" spans="2:79" s="67" customFormat="1" hidden="1">
      <c r="B693" s="85"/>
      <c r="C693" s="86"/>
      <c r="D693" s="250"/>
      <c r="E693" s="84"/>
      <c r="F693" s="70"/>
      <c r="G693" s="70"/>
      <c r="H693" s="70"/>
      <c r="I693" s="70"/>
      <c r="J693" s="70"/>
      <c r="K693" s="70"/>
      <c r="L693" s="70"/>
      <c r="M693" s="70"/>
      <c r="N693" s="70"/>
      <c r="O693" s="70"/>
      <c r="P693" s="70"/>
      <c r="Q693" s="70"/>
      <c r="R693" s="70"/>
      <c r="S693" s="70"/>
      <c r="T693" s="70"/>
      <c r="U693" s="70"/>
      <c r="V693" s="70"/>
      <c r="W693" s="70"/>
      <c r="X693" s="70"/>
      <c r="Y693" s="70"/>
      <c r="Z693" s="70"/>
      <c r="AA693" s="70"/>
      <c r="AB693" s="70"/>
      <c r="AC693" s="70"/>
      <c r="AD693" s="70"/>
      <c r="AE693" s="70"/>
      <c r="AF693" s="70"/>
      <c r="AG693" s="70"/>
      <c r="AH693" s="70"/>
      <c r="AI693" s="70"/>
      <c r="AJ693" s="70"/>
      <c r="AK693" s="70"/>
      <c r="AL693" s="70"/>
      <c r="AM693" s="70"/>
      <c r="AN693" s="70"/>
      <c r="AO693" s="70"/>
      <c r="AP693" s="70"/>
      <c r="AQ693" s="70"/>
      <c r="AR693" s="70"/>
      <c r="AS693" s="70"/>
      <c r="AT693" s="70"/>
      <c r="AU693" s="70"/>
      <c r="AV693" s="70"/>
      <c r="AW693" s="70"/>
      <c r="AX693" s="70"/>
      <c r="AY693" s="70"/>
      <c r="AZ693" s="70"/>
      <c r="BA693" s="70"/>
      <c r="BB693" s="70"/>
      <c r="BC693" s="70"/>
      <c r="BD693" s="70"/>
      <c r="BE693" s="70"/>
      <c r="BF693" s="70"/>
      <c r="BG693" s="70"/>
      <c r="BH693" s="70"/>
      <c r="BI693" s="70"/>
      <c r="BJ693" s="70"/>
      <c r="BK693" s="70"/>
      <c r="BL693" s="70"/>
      <c r="BM693" s="70"/>
      <c r="BN693" s="70"/>
      <c r="BO693" s="70"/>
      <c r="BP693" s="70"/>
      <c r="BQ693" s="70"/>
      <c r="BR693" s="70"/>
      <c r="BS693" s="70"/>
      <c r="BT693" s="70"/>
      <c r="BU693" s="70"/>
      <c r="BV693" s="70"/>
      <c r="BW693" s="70"/>
      <c r="BX693" s="70"/>
      <c r="BY693" s="70"/>
      <c r="BZ693" s="70"/>
      <c r="CA693" s="70"/>
    </row>
    <row r="694" spans="2:79" s="67" customFormat="1" hidden="1">
      <c r="B694" s="85"/>
      <c r="C694" s="86"/>
      <c r="D694" s="250"/>
      <c r="E694" s="84"/>
      <c r="F694" s="70"/>
      <c r="G694" s="70"/>
      <c r="H694" s="70"/>
      <c r="I694" s="70"/>
      <c r="J694" s="70"/>
      <c r="K694" s="70"/>
      <c r="L694" s="70"/>
      <c r="M694" s="70"/>
      <c r="N694" s="70"/>
      <c r="O694" s="70"/>
      <c r="P694" s="70"/>
      <c r="Q694" s="70"/>
      <c r="R694" s="70"/>
      <c r="S694" s="70"/>
      <c r="T694" s="70"/>
      <c r="U694" s="70"/>
      <c r="V694" s="70"/>
      <c r="W694" s="70"/>
      <c r="X694" s="70"/>
      <c r="Y694" s="70"/>
      <c r="Z694" s="70"/>
      <c r="AA694" s="70"/>
      <c r="AB694" s="70"/>
      <c r="AC694" s="70"/>
      <c r="AD694" s="70"/>
      <c r="AE694" s="70"/>
      <c r="AF694" s="70"/>
      <c r="AG694" s="70"/>
      <c r="AH694" s="70"/>
      <c r="AI694" s="70"/>
      <c r="AJ694" s="70"/>
      <c r="AK694" s="70"/>
      <c r="AL694" s="70"/>
      <c r="AM694" s="70"/>
      <c r="AN694" s="70"/>
      <c r="AO694" s="70"/>
      <c r="AP694" s="70"/>
      <c r="AQ694" s="70"/>
      <c r="AR694" s="70"/>
      <c r="AS694" s="70"/>
      <c r="AT694" s="70"/>
      <c r="AU694" s="70"/>
      <c r="AV694" s="70"/>
      <c r="AW694" s="70"/>
      <c r="AX694" s="70"/>
      <c r="AY694" s="70"/>
      <c r="AZ694" s="70"/>
      <c r="BA694" s="70"/>
      <c r="BB694" s="70"/>
      <c r="BC694" s="70"/>
      <c r="BD694" s="70"/>
      <c r="BE694" s="70"/>
      <c r="BF694" s="70"/>
      <c r="BG694" s="70"/>
      <c r="BH694" s="70"/>
      <c r="BI694" s="70"/>
      <c r="BJ694" s="70"/>
      <c r="BK694" s="70"/>
      <c r="BL694" s="70"/>
      <c r="BM694" s="70"/>
      <c r="BN694" s="70"/>
      <c r="BO694" s="70"/>
      <c r="BP694" s="70"/>
      <c r="BQ694" s="70"/>
      <c r="BR694" s="70"/>
      <c r="BS694" s="70"/>
      <c r="BT694" s="70"/>
      <c r="BU694" s="70"/>
      <c r="BV694" s="70"/>
      <c r="BW694" s="70"/>
      <c r="BX694" s="70"/>
      <c r="BY694" s="70"/>
      <c r="BZ694" s="70"/>
      <c r="CA694" s="70"/>
    </row>
    <row r="695" spans="2:79" s="67" customFormat="1" hidden="1">
      <c r="B695" s="85"/>
      <c r="C695" s="86"/>
      <c r="D695" s="250"/>
      <c r="E695" s="84"/>
      <c r="F695" s="70"/>
      <c r="G695" s="70"/>
      <c r="H695" s="70"/>
      <c r="I695" s="70"/>
      <c r="J695" s="70"/>
      <c r="K695" s="70"/>
      <c r="L695" s="70"/>
      <c r="M695" s="70"/>
      <c r="N695" s="70"/>
      <c r="O695" s="70"/>
      <c r="P695" s="70"/>
      <c r="Q695" s="70"/>
      <c r="R695" s="70"/>
      <c r="S695" s="70"/>
      <c r="T695" s="70"/>
      <c r="U695" s="70"/>
      <c r="V695" s="70"/>
      <c r="W695" s="70"/>
      <c r="X695" s="70"/>
      <c r="Y695" s="70"/>
      <c r="Z695" s="70"/>
      <c r="AA695" s="70"/>
      <c r="AB695" s="70"/>
      <c r="AC695" s="70"/>
      <c r="AD695" s="70"/>
      <c r="AE695" s="70"/>
      <c r="AF695" s="70"/>
      <c r="AG695" s="70"/>
      <c r="AH695" s="70"/>
      <c r="AI695" s="70"/>
      <c r="AJ695" s="70"/>
      <c r="AK695" s="70"/>
      <c r="AL695" s="70"/>
      <c r="AM695" s="70"/>
      <c r="AN695" s="70"/>
      <c r="AO695" s="70"/>
      <c r="AP695" s="70"/>
      <c r="AQ695" s="70"/>
      <c r="AR695" s="70"/>
      <c r="AS695" s="70"/>
      <c r="AT695" s="70"/>
      <c r="AU695" s="70"/>
      <c r="AV695" s="70"/>
      <c r="AW695" s="70"/>
      <c r="AX695" s="70"/>
      <c r="AY695" s="70"/>
      <c r="AZ695" s="70"/>
      <c r="BA695" s="70"/>
      <c r="BB695" s="70"/>
      <c r="BC695" s="70"/>
      <c r="BD695" s="70"/>
      <c r="BE695" s="70"/>
      <c r="BF695" s="70"/>
      <c r="BG695" s="70"/>
      <c r="BH695" s="70"/>
      <c r="BI695" s="70"/>
      <c r="BJ695" s="70"/>
      <c r="BK695" s="70"/>
      <c r="BL695" s="70"/>
      <c r="BM695" s="70"/>
      <c r="BN695" s="70"/>
      <c r="BO695" s="70"/>
      <c r="BP695" s="70"/>
      <c r="BQ695" s="70"/>
      <c r="BR695" s="70"/>
      <c r="BS695" s="70"/>
      <c r="BT695" s="70"/>
      <c r="BU695" s="70"/>
      <c r="BV695" s="70"/>
      <c r="BW695" s="70"/>
      <c r="BX695" s="70"/>
      <c r="BY695" s="70"/>
      <c r="BZ695" s="70"/>
      <c r="CA695" s="70"/>
    </row>
    <row r="696" spans="2:79" s="67" customFormat="1" hidden="1">
      <c r="B696" s="85"/>
      <c r="C696" s="86"/>
      <c r="D696" s="250"/>
      <c r="E696" s="84"/>
      <c r="F696" s="70"/>
      <c r="G696" s="70"/>
      <c r="H696" s="70"/>
      <c r="I696" s="70"/>
      <c r="J696" s="70"/>
      <c r="K696" s="70"/>
      <c r="L696" s="70"/>
      <c r="M696" s="70"/>
      <c r="N696" s="70"/>
      <c r="O696" s="70"/>
      <c r="P696" s="70"/>
      <c r="Q696" s="70"/>
      <c r="R696" s="70"/>
      <c r="S696" s="70"/>
      <c r="T696" s="70"/>
      <c r="U696" s="70"/>
      <c r="V696" s="70"/>
      <c r="W696" s="70"/>
      <c r="X696" s="70"/>
      <c r="Y696" s="70"/>
      <c r="Z696" s="70"/>
      <c r="AA696" s="70"/>
      <c r="AB696" s="70"/>
      <c r="AC696" s="70"/>
      <c r="AD696" s="70"/>
      <c r="AE696" s="70"/>
      <c r="AF696" s="70"/>
      <c r="AG696" s="70"/>
      <c r="AH696" s="70"/>
      <c r="AI696" s="70"/>
      <c r="AJ696" s="70"/>
      <c r="AK696" s="70"/>
      <c r="AL696" s="70"/>
      <c r="AM696" s="70"/>
      <c r="AN696" s="70"/>
      <c r="AO696" s="70"/>
      <c r="AP696" s="70"/>
      <c r="AQ696" s="70"/>
      <c r="AR696" s="70"/>
      <c r="AS696" s="70"/>
      <c r="AT696" s="70"/>
      <c r="AU696" s="70"/>
      <c r="AV696" s="70"/>
      <c r="AW696" s="70"/>
      <c r="AX696" s="70"/>
      <c r="AY696" s="70"/>
      <c r="AZ696" s="70"/>
      <c r="BA696" s="70"/>
      <c r="BB696" s="70"/>
      <c r="BC696" s="70"/>
      <c r="BD696" s="70"/>
      <c r="BE696" s="70"/>
      <c r="BF696" s="70"/>
      <c r="BG696" s="70"/>
      <c r="BH696" s="70"/>
      <c r="BI696" s="70"/>
      <c r="BJ696" s="70"/>
      <c r="BK696" s="70"/>
      <c r="BL696" s="70"/>
      <c r="BM696" s="70"/>
      <c r="BN696" s="70"/>
      <c r="BO696" s="70"/>
      <c r="BP696" s="70"/>
      <c r="BQ696" s="70"/>
      <c r="BR696" s="70"/>
      <c r="BS696" s="70"/>
      <c r="BT696" s="70"/>
      <c r="BU696" s="70"/>
      <c r="BV696" s="70"/>
      <c r="BW696" s="70"/>
      <c r="BX696" s="70"/>
      <c r="BY696" s="70"/>
      <c r="BZ696" s="70"/>
      <c r="CA696" s="70"/>
    </row>
    <row r="697" spans="2:79" s="67" customFormat="1" hidden="1">
      <c r="B697" s="85"/>
      <c r="C697" s="86"/>
      <c r="D697" s="250"/>
      <c r="E697" s="84"/>
      <c r="F697" s="70"/>
      <c r="G697" s="70"/>
      <c r="H697" s="70"/>
      <c r="I697" s="70"/>
      <c r="J697" s="70"/>
      <c r="K697" s="70"/>
      <c r="L697" s="70"/>
      <c r="M697" s="70"/>
      <c r="N697" s="70"/>
      <c r="O697" s="70"/>
      <c r="P697" s="70"/>
      <c r="Q697" s="70"/>
      <c r="R697" s="70"/>
      <c r="S697" s="70"/>
      <c r="T697" s="70"/>
      <c r="U697" s="70"/>
      <c r="V697" s="70"/>
      <c r="W697" s="70"/>
      <c r="X697" s="70"/>
      <c r="Y697" s="70"/>
      <c r="Z697" s="70"/>
      <c r="AA697" s="70"/>
      <c r="AB697" s="70"/>
      <c r="AC697" s="70"/>
      <c r="AD697" s="70"/>
      <c r="AE697" s="70"/>
      <c r="AF697" s="70"/>
      <c r="AG697" s="70"/>
      <c r="AH697" s="70"/>
      <c r="AI697" s="70"/>
      <c r="AJ697" s="70"/>
      <c r="AK697" s="70"/>
      <c r="AL697" s="70"/>
      <c r="AM697" s="70"/>
      <c r="AN697" s="70"/>
      <c r="AO697" s="70"/>
      <c r="AP697" s="70"/>
      <c r="AQ697" s="70"/>
      <c r="AR697" s="70"/>
      <c r="AS697" s="70"/>
      <c r="AT697" s="70"/>
      <c r="AU697" s="70"/>
      <c r="AV697" s="70"/>
      <c r="AW697" s="70"/>
      <c r="AX697" s="70"/>
      <c r="AY697" s="70"/>
      <c r="AZ697" s="70"/>
      <c r="BA697" s="70"/>
      <c r="BB697" s="70"/>
      <c r="BC697" s="70"/>
      <c r="BD697" s="70"/>
      <c r="BE697" s="70"/>
      <c r="BF697" s="70"/>
      <c r="BG697" s="70"/>
      <c r="BH697" s="70"/>
      <c r="BI697" s="70"/>
      <c r="BJ697" s="70"/>
      <c r="BK697" s="70"/>
      <c r="BL697" s="70"/>
      <c r="BM697" s="70"/>
      <c r="BN697" s="70"/>
      <c r="BO697" s="70"/>
      <c r="BP697" s="70"/>
      <c r="BQ697" s="70"/>
      <c r="BR697" s="70"/>
      <c r="BS697" s="70"/>
      <c r="BT697" s="70"/>
      <c r="BU697" s="70"/>
      <c r="BV697" s="70"/>
      <c r="BW697" s="70"/>
      <c r="BX697" s="70"/>
      <c r="BY697" s="70"/>
      <c r="BZ697" s="70"/>
      <c r="CA697" s="70"/>
    </row>
    <row r="698" spans="2:79" s="67" customFormat="1" hidden="1">
      <c r="B698" s="85"/>
      <c r="C698" s="86"/>
      <c r="D698" s="250"/>
      <c r="E698" s="84"/>
      <c r="F698" s="70"/>
      <c r="G698" s="70"/>
      <c r="H698" s="70"/>
      <c r="I698" s="70"/>
      <c r="J698" s="70"/>
      <c r="K698" s="70"/>
      <c r="L698" s="70"/>
      <c r="M698" s="70"/>
      <c r="N698" s="70"/>
      <c r="O698" s="70"/>
      <c r="P698" s="70"/>
      <c r="Q698" s="70"/>
      <c r="R698" s="70"/>
      <c r="S698" s="70"/>
      <c r="T698" s="70"/>
      <c r="U698" s="70"/>
      <c r="V698" s="70"/>
      <c r="W698" s="70"/>
      <c r="X698" s="70"/>
      <c r="Y698" s="70"/>
      <c r="Z698" s="70"/>
      <c r="AA698" s="70"/>
      <c r="AB698" s="70"/>
      <c r="AC698" s="70"/>
      <c r="AD698" s="70"/>
      <c r="AE698" s="70"/>
      <c r="AF698" s="70"/>
      <c r="AG698" s="70"/>
      <c r="AH698" s="70"/>
      <c r="AI698" s="70"/>
      <c r="AJ698" s="70"/>
      <c r="AK698" s="70"/>
      <c r="AL698" s="70"/>
      <c r="AM698" s="70"/>
      <c r="AN698" s="70"/>
      <c r="AO698" s="70"/>
      <c r="AP698" s="70"/>
      <c r="AQ698" s="70"/>
      <c r="AR698" s="70"/>
      <c r="AS698" s="70"/>
      <c r="AT698" s="70"/>
      <c r="AU698" s="70"/>
      <c r="AV698" s="70"/>
      <c r="AW698" s="70"/>
      <c r="AX698" s="70"/>
      <c r="AY698" s="70"/>
      <c r="AZ698" s="70"/>
      <c r="BA698" s="70"/>
      <c r="BB698" s="70"/>
      <c r="BC698" s="70"/>
      <c r="BD698" s="70"/>
      <c r="BE698" s="70"/>
      <c r="BF698" s="70"/>
      <c r="BG698" s="70"/>
      <c r="BH698" s="70"/>
      <c r="BI698" s="70"/>
      <c r="BJ698" s="70"/>
      <c r="BK698" s="70"/>
      <c r="BL698" s="70"/>
      <c r="BM698" s="70"/>
      <c r="BN698" s="70"/>
      <c r="BO698" s="70"/>
      <c r="BP698" s="70"/>
      <c r="BQ698" s="70"/>
      <c r="BR698" s="70"/>
      <c r="BS698" s="70"/>
      <c r="BT698" s="70"/>
      <c r="BU698" s="70"/>
      <c r="BV698" s="70"/>
      <c r="BW698" s="70"/>
      <c r="BX698" s="70"/>
      <c r="BY698" s="70"/>
      <c r="BZ698" s="70"/>
      <c r="CA698" s="70"/>
    </row>
    <row r="699" spans="2:79" s="67" customFormat="1" hidden="1">
      <c r="B699" s="85"/>
      <c r="C699" s="86"/>
      <c r="D699" s="250"/>
      <c r="E699" s="84"/>
      <c r="F699" s="70"/>
      <c r="G699" s="70"/>
      <c r="H699" s="70"/>
      <c r="I699" s="70"/>
      <c r="J699" s="70"/>
      <c r="K699" s="70"/>
      <c r="L699" s="70"/>
      <c r="M699" s="70"/>
      <c r="N699" s="70"/>
      <c r="O699" s="70"/>
      <c r="P699" s="70"/>
      <c r="Q699" s="70"/>
      <c r="R699" s="70"/>
      <c r="S699" s="70"/>
      <c r="T699" s="70"/>
      <c r="U699" s="70"/>
      <c r="V699" s="70"/>
      <c r="W699" s="70"/>
      <c r="X699" s="70"/>
      <c r="Y699" s="70"/>
      <c r="Z699" s="70"/>
      <c r="AA699" s="70"/>
      <c r="AB699" s="70"/>
      <c r="AC699" s="70"/>
      <c r="AD699" s="70"/>
      <c r="AE699" s="70"/>
      <c r="AF699" s="70"/>
      <c r="AG699" s="70"/>
      <c r="AH699" s="70"/>
      <c r="AI699" s="70"/>
      <c r="AJ699" s="70"/>
      <c r="AK699" s="70"/>
      <c r="AL699" s="70"/>
      <c r="AM699" s="70"/>
      <c r="AN699" s="70"/>
      <c r="AO699" s="70"/>
      <c r="AP699" s="70"/>
      <c r="AQ699" s="70"/>
      <c r="AR699" s="70"/>
      <c r="AS699" s="70"/>
      <c r="AT699" s="70"/>
      <c r="AU699" s="70"/>
      <c r="AV699" s="70"/>
      <c r="AW699" s="70"/>
      <c r="AX699" s="70"/>
      <c r="AY699" s="70"/>
      <c r="AZ699" s="70"/>
      <c r="BA699" s="70"/>
      <c r="BB699" s="70"/>
      <c r="BC699" s="70"/>
      <c r="BD699" s="70"/>
      <c r="BE699" s="70"/>
      <c r="BF699" s="70"/>
      <c r="BG699" s="70"/>
      <c r="BH699" s="70"/>
      <c r="BI699" s="70"/>
      <c r="BJ699" s="70"/>
      <c r="BK699" s="70"/>
      <c r="BL699" s="70"/>
      <c r="BM699" s="70"/>
      <c r="BN699" s="70"/>
      <c r="BO699" s="70"/>
      <c r="BP699" s="70"/>
      <c r="BQ699" s="70"/>
      <c r="BR699" s="70"/>
      <c r="BS699" s="70"/>
      <c r="BT699" s="70"/>
      <c r="BU699" s="70"/>
      <c r="BV699" s="70"/>
      <c r="BW699" s="70"/>
      <c r="BX699" s="70"/>
      <c r="BY699" s="70"/>
      <c r="BZ699" s="70"/>
      <c r="CA699" s="70"/>
    </row>
    <row r="700" spans="2:79" s="67" customFormat="1" hidden="1">
      <c r="B700" s="85"/>
      <c r="C700" s="86"/>
      <c r="D700" s="250"/>
      <c r="E700" s="84"/>
      <c r="F700" s="70"/>
      <c r="G700" s="70"/>
      <c r="H700" s="70"/>
      <c r="I700" s="70"/>
      <c r="J700" s="70"/>
      <c r="K700" s="70"/>
      <c r="L700" s="70"/>
      <c r="M700" s="70"/>
      <c r="N700" s="70"/>
      <c r="O700" s="70"/>
      <c r="P700" s="70"/>
      <c r="Q700" s="70"/>
      <c r="R700" s="70"/>
      <c r="S700" s="70"/>
      <c r="T700" s="70"/>
      <c r="U700" s="70"/>
      <c r="V700" s="70"/>
      <c r="W700" s="70"/>
      <c r="X700" s="70"/>
      <c r="Y700" s="70"/>
      <c r="Z700" s="70"/>
      <c r="AA700" s="70"/>
      <c r="AB700" s="70"/>
      <c r="AC700" s="70"/>
      <c r="AD700" s="70"/>
      <c r="AE700" s="70"/>
      <c r="AF700" s="70"/>
      <c r="AG700" s="70"/>
      <c r="AH700" s="70"/>
      <c r="AI700" s="70"/>
      <c r="AJ700" s="70"/>
      <c r="AK700" s="70"/>
      <c r="AL700" s="70"/>
      <c r="AM700" s="70"/>
      <c r="AN700" s="70"/>
      <c r="AO700" s="70"/>
      <c r="AP700" s="70"/>
      <c r="AQ700" s="70"/>
      <c r="AR700" s="70"/>
      <c r="AS700" s="70"/>
      <c r="AT700" s="70"/>
      <c r="AU700" s="70"/>
      <c r="AV700" s="70"/>
      <c r="AW700" s="70"/>
      <c r="AX700" s="70"/>
      <c r="AY700" s="70"/>
      <c r="AZ700" s="70"/>
      <c r="BA700" s="70"/>
      <c r="BB700" s="70"/>
      <c r="BC700" s="70"/>
      <c r="BD700" s="70"/>
      <c r="BE700" s="70"/>
      <c r="BF700" s="70"/>
      <c r="BG700" s="70"/>
      <c r="BH700" s="70"/>
      <c r="BI700" s="70"/>
      <c r="BJ700" s="70"/>
      <c r="BK700" s="70"/>
      <c r="BL700" s="70"/>
      <c r="BM700" s="70"/>
      <c r="BN700" s="70"/>
      <c r="BO700" s="70"/>
      <c r="BP700" s="70"/>
      <c r="BQ700" s="70"/>
      <c r="BR700" s="70"/>
      <c r="BS700" s="70"/>
      <c r="BT700" s="70"/>
      <c r="BU700" s="70"/>
      <c r="BV700" s="70"/>
      <c r="BW700" s="70"/>
      <c r="BX700" s="70"/>
      <c r="BY700" s="70"/>
      <c r="BZ700" s="70"/>
      <c r="CA700" s="70"/>
    </row>
    <row r="701" spans="2:79" s="67" customFormat="1" hidden="1">
      <c r="B701" s="85"/>
      <c r="C701" s="86"/>
      <c r="D701" s="250"/>
      <c r="E701" s="84"/>
      <c r="F701" s="70"/>
      <c r="G701" s="70"/>
      <c r="H701" s="70"/>
      <c r="I701" s="70"/>
      <c r="J701" s="70"/>
      <c r="K701" s="70"/>
      <c r="L701" s="70"/>
      <c r="M701" s="70"/>
      <c r="N701" s="70"/>
      <c r="O701" s="70"/>
      <c r="P701" s="70"/>
      <c r="Q701" s="70"/>
      <c r="R701" s="70"/>
      <c r="S701" s="70"/>
      <c r="T701" s="70"/>
      <c r="U701" s="70"/>
      <c r="V701" s="70"/>
      <c r="W701" s="70"/>
      <c r="X701" s="70"/>
      <c r="Y701" s="70"/>
      <c r="Z701" s="70"/>
      <c r="AA701" s="70"/>
      <c r="AB701" s="70"/>
      <c r="AC701" s="70"/>
      <c r="AD701" s="70"/>
      <c r="AE701" s="70"/>
      <c r="AF701" s="70"/>
      <c r="AG701" s="70"/>
      <c r="AH701" s="70"/>
      <c r="AI701" s="70"/>
      <c r="AJ701" s="70"/>
      <c r="AK701" s="70"/>
      <c r="AL701" s="70"/>
      <c r="AM701" s="70"/>
      <c r="AN701" s="70"/>
      <c r="AO701" s="70"/>
      <c r="AP701" s="70"/>
      <c r="AQ701" s="70"/>
      <c r="AR701" s="70"/>
      <c r="AS701" s="70"/>
      <c r="AT701" s="70"/>
      <c r="AU701" s="70"/>
      <c r="AV701" s="70"/>
      <c r="AW701" s="70"/>
      <c r="AX701" s="70"/>
      <c r="AY701" s="70"/>
      <c r="AZ701" s="70"/>
      <c r="BA701" s="70"/>
      <c r="BB701" s="70"/>
      <c r="BC701" s="70"/>
      <c r="BD701" s="70"/>
      <c r="BE701" s="70"/>
      <c r="BF701" s="70"/>
      <c r="BG701" s="70"/>
      <c r="BH701" s="70"/>
      <c r="BI701" s="70"/>
      <c r="BJ701" s="70"/>
      <c r="BK701" s="70"/>
      <c r="BL701" s="70"/>
      <c r="BM701" s="70"/>
      <c r="BN701" s="70"/>
      <c r="BO701" s="70"/>
      <c r="BP701" s="70"/>
      <c r="BQ701" s="70"/>
      <c r="BR701" s="70"/>
      <c r="BS701" s="70"/>
      <c r="BT701" s="70"/>
      <c r="BU701" s="70"/>
      <c r="BV701" s="70"/>
      <c r="BW701" s="70"/>
      <c r="BX701" s="70"/>
      <c r="BY701" s="70"/>
      <c r="BZ701" s="70"/>
      <c r="CA701" s="70"/>
    </row>
    <row r="702" spans="2:79" s="67" customFormat="1" hidden="1">
      <c r="B702" s="85"/>
      <c r="C702" s="86"/>
      <c r="D702" s="250"/>
      <c r="E702" s="84"/>
      <c r="F702" s="70"/>
      <c r="G702" s="70"/>
      <c r="H702" s="70"/>
      <c r="I702" s="70"/>
      <c r="J702" s="70"/>
      <c r="K702" s="70"/>
      <c r="L702" s="70"/>
      <c r="M702" s="70"/>
      <c r="N702" s="70"/>
      <c r="O702" s="70"/>
      <c r="P702" s="70"/>
      <c r="Q702" s="70"/>
      <c r="R702" s="70"/>
      <c r="S702" s="70"/>
      <c r="T702" s="70"/>
      <c r="U702" s="70"/>
      <c r="V702" s="70"/>
      <c r="W702" s="70"/>
      <c r="X702" s="70"/>
      <c r="Y702" s="70"/>
      <c r="Z702" s="70"/>
      <c r="AA702" s="70"/>
      <c r="AB702" s="70"/>
      <c r="AC702" s="70"/>
      <c r="AD702" s="70"/>
      <c r="AE702" s="70"/>
      <c r="AF702" s="70"/>
      <c r="AG702" s="70"/>
      <c r="AH702" s="70"/>
      <c r="AI702" s="70"/>
      <c r="AJ702" s="70"/>
      <c r="AK702" s="70"/>
      <c r="AL702" s="70"/>
      <c r="AM702" s="70"/>
      <c r="AN702" s="70"/>
      <c r="AO702" s="70"/>
      <c r="AP702" s="70"/>
      <c r="AQ702" s="70"/>
      <c r="AR702" s="70"/>
      <c r="AS702" s="70"/>
      <c r="AT702" s="70"/>
      <c r="AU702" s="70"/>
      <c r="AV702" s="70"/>
      <c r="AW702" s="70"/>
      <c r="AX702" s="70"/>
      <c r="AY702" s="70"/>
      <c r="AZ702" s="70"/>
      <c r="BA702" s="70"/>
      <c r="BB702" s="70"/>
      <c r="BC702" s="70"/>
      <c r="BD702" s="70"/>
      <c r="BE702" s="70"/>
      <c r="BF702" s="70"/>
      <c r="BG702" s="70"/>
      <c r="BH702" s="70"/>
      <c r="BI702" s="70"/>
      <c r="BJ702" s="70"/>
      <c r="BK702" s="70"/>
      <c r="BL702" s="70"/>
      <c r="BM702" s="70"/>
      <c r="BN702" s="70"/>
      <c r="BO702" s="70"/>
      <c r="BP702" s="70"/>
      <c r="BQ702" s="70"/>
      <c r="BR702" s="70"/>
      <c r="BS702" s="70"/>
      <c r="BT702" s="70"/>
      <c r="BU702" s="70"/>
      <c r="BV702" s="70"/>
      <c r="BW702" s="70"/>
      <c r="BX702" s="70"/>
      <c r="BY702" s="70"/>
      <c r="BZ702" s="70"/>
      <c r="CA702" s="70"/>
    </row>
    <row r="703" spans="2:79" s="67" customFormat="1" hidden="1">
      <c r="B703" s="85"/>
      <c r="C703" s="86"/>
      <c r="D703" s="250"/>
      <c r="E703" s="84"/>
      <c r="F703" s="70"/>
      <c r="G703" s="70"/>
      <c r="H703" s="70"/>
      <c r="I703" s="70"/>
      <c r="J703" s="70"/>
      <c r="K703" s="70"/>
      <c r="L703" s="70"/>
      <c r="M703" s="70"/>
      <c r="N703" s="70"/>
      <c r="O703" s="70"/>
      <c r="P703" s="70"/>
      <c r="Q703" s="70"/>
      <c r="R703" s="70"/>
      <c r="S703" s="70"/>
      <c r="T703" s="70"/>
      <c r="U703" s="70"/>
      <c r="V703" s="70"/>
      <c r="W703" s="70"/>
      <c r="X703" s="70"/>
      <c r="Y703" s="70"/>
      <c r="Z703" s="70"/>
      <c r="AA703" s="70"/>
      <c r="AB703" s="70"/>
      <c r="AC703" s="70"/>
      <c r="AD703" s="70"/>
      <c r="AE703" s="70"/>
      <c r="AF703" s="70"/>
      <c r="AG703" s="70"/>
      <c r="AH703" s="70"/>
      <c r="AI703" s="70"/>
      <c r="AJ703" s="70"/>
      <c r="AK703" s="70"/>
      <c r="AL703" s="70"/>
      <c r="AM703" s="70"/>
      <c r="AN703" s="70"/>
      <c r="AO703" s="70"/>
      <c r="AP703" s="70"/>
      <c r="AQ703" s="70"/>
      <c r="AR703" s="70"/>
      <c r="AS703" s="70"/>
      <c r="AT703" s="70"/>
      <c r="AU703" s="70"/>
      <c r="AV703" s="70"/>
      <c r="AW703" s="70"/>
      <c r="AX703" s="70"/>
      <c r="AY703" s="70"/>
      <c r="AZ703" s="70"/>
      <c r="BA703" s="70"/>
      <c r="BB703" s="70"/>
      <c r="BC703" s="70"/>
      <c r="BD703" s="70"/>
      <c r="BE703" s="70"/>
      <c r="BF703" s="70"/>
      <c r="BG703" s="70"/>
      <c r="BH703" s="70"/>
      <c r="BI703" s="70"/>
      <c r="BJ703" s="70"/>
      <c r="BK703" s="70"/>
      <c r="BL703" s="70"/>
      <c r="BM703" s="70"/>
      <c r="BN703" s="70"/>
      <c r="BO703" s="70"/>
      <c r="BP703" s="70"/>
      <c r="BQ703" s="70"/>
      <c r="BR703" s="70"/>
      <c r="BS703" s="70"/>
      <c r="BT703" s="70"/>
      <c r="BU703" s="70"/>
      <c r="BV703" s="70"/>
      <c r="BW703" s="70"/>
      <c r="BX703" s="70"/>
      <c r="BY703" s="70"/>
      <c r="BZ703" s="70"/>
      <c r="CA703" s="70"/>
    </row>
    <row r="704" spans="2:79" s="67" customFormat="1" hidden="1">
      <c r="B704" s="85"/>
      <c r="C704" s="86"/>
      <c r="D704" s="250"/>
      <c r="E704" s="84"/>
      <c r="F704" s="70"/>
      <c r="G704" s="70"/>
      <c r="H704" s="70"/>
      <c r="I704" s="70"/>
      <c r="J704" s="70"/>
      <c r="K704" s="70"/>
      <c r="L704" s="70"/>
      <c r="M704" s="70"/>
      <c r="N704" s="70"/>
      <c r="O704" s="70"/>
      <c r="P704" s="70"/>
      <c r="Q704" s="70"/>
      <c r="R704" s="70"/>
      <c r="S704" s="70"/>
      <c r="T704" s="70"/>
      <c r="U704" s="70"/>
      <c r="V704" s="70"/>
      <c r="W704" s="70"/>
      <c r="X704" s="70"/>
      <c r="Y704" s="70"/>
      <c r="Z704" s="70"/>
      <c r="AA704" s="70"/>
      <c r="AB704" s="70"/>
      <c r="AC704" s="70"/>
      <c r="AD704" s="70"/>
      <c r="AE704" s="70"/>
      <c r="AF704" s="70"/>
      <c r="AG704" s="70"/>
      <c r="AH704" s="70"/>
      <c r="AI704" s="70"/>
      <c r="AJ704" s="70"/>
      <c r="AK704" s="70"/>
      <c r="AL704" s="70"/>
      <c r="AM704" s="70"/>
      <c r="AN704" s="70"/>
      <c r="AO704" s="70"/>
      <c r="AP704" s="70"/>
      <c r="AQ704" s="70"/>
      <c r="AR704" s="70"/>
      <c r="AS704" s="70"/>
      <c r="AT704" s="70"/>
      <c r="AU704" s="70"/>
      <c r="AV704" s="70"/>
      <c r="AW704" s="70"/>
      <c r="AX704" s="70"/>
      <c r="AY704" s="70"/>
      <c r="AZ704" s="70"/>
      <c r="BA704" s="70"/>
      <c r="BB704" s="70"/>
      <c r="BC704" s="70"/>
      <c r="BD704" s="70"/>
      <c r="BE704" s="70"/>
      <c r="BF704" s="70"/>
      <c r="BG704" s="70"/>
      <c r="BH704" s="70"/>
      <c r="BI704" s="70"/>
      <c r="BJ704" s="70"/>
      <c r="BK704" s="70"/>
      <c r="BL704" s="70"/>
      <c r="BM704" s="70"/>
      <c r="BN704" s="70"/>
      <c r="BO704" s="70"/>
      <c r="BP704" s="70"/>
      <c r="BQ704" s="70"/>
      <c r="BR704" s="70"/>
      <c r="BS704" s="70"/>
      <c r="BT704" s="70"/>
      <c r="BU704" s="70"/>
      <c r="BV704" s="70"/>
      <c r="BW704" s="70"/>
      <c r="BX704" s="70"/>
      <c r="BY704" s="70"/>
      <c r="BZ704" s="70"/>
      <c r="CA704" s="70"/>
    </row>
    <row r="705" spans="2:79" s="67" customFormat="1" hidden="1">
      <c r="B705" s="85"/>
      <c r="C705" s="86"/>
      <c r="D705" s="250"/>
      <c r="E705" s="84"/>
      <c r="F705" s="70"/>
      <c r="G705" s="70"/>
      <c r="H705" s="70"/>
      <c r="I705" s="70"/>
      <c r="J705" s="70"/>
      <c r="K705" s="70"/>
      <c r="L705" s="70"/>
      <c r="M705" s="70"/>
      <c r="N705" s="70"/>
      <c r="O705" s="70"/>
      <c r="P705" s="70"/>
      <c r="Q705" s="70"/>
      <c r="R705" s="70"/>
      <c r="S705" s="70"/>
      <c r="T705" s="70"/>
      <c r="U705" s="70"/>
      <c r="V705" s="70"/>
      <c r="W705" s="70"/>
      <c r="X705" s="70"/>
      <c r="Y705" s="70"/>
      <c r="Z705" s="70"/>
      <c r="AA705" s="70"/>
      <c r="AB705" s="70"/>
      <c r="AC705" s="70"/>
      <c r="AD705" s="70"/>
      <c r="AE705" s="70"/>
      <c r="AF705" s="70"/>
      <c r="AG705" s="70"/>
      <c r="AH705" s="70"/>
      <c r="AI705" s="70"/>
      <c r="AJ705" s="70"/>
      <c r="AK705" s="70"/>
      <c r="AL705" s="70"/>
      <c r="AM705" s="70"/>
      <c r="AN705" s="70"/>
      <c r="AO705" s="70"/>
      <c r="AP705" s="70"/>
      <c r="AQ705" s="70"/>
      <c r="AR705" s="70"/>
      <c r="AS705" s="70"/>
      <c r="AT705" s="70"/>
      <c r="AU705" s="70"/>
      <c r="AV705" s="70"/>
      <c r="AW705" s="70"/>
      <c r="AX705" s="70"/>
      <c r="AY705" s="70"/>
      <c r="AZ705" s="70"/>
      <c r="BA705" s="70"/>
      <c r="BB705" s="70"/>
      <c r="BC705" s="70"/>
      <c r="BD705" s="70"/>
      <c r="BE705" s="70"/>
      <c r="BF705" s="70"/>
      <c r="BG705" s="70"/>
      <c r="BH705" s="70"/>
      <c r="BI705" s="70"/>
      <c r="BJ705" s="70"/>
      <c r="BK705" s="70"/>
      <c r="BL705" s="70"/>
      <c r="BM705" s="70"/>
      <c r="BN705" s="70"/>
      <c r="BO705" s="70"/>
      <c r="BP705" s="70"/>
      <c r="BQ705" s="70"/>
      <c r="BR705" s="70"/>
      <c r="BS705" s="70"/>
      <c r="BT705" s="70"/>
      <c r="BU705" s="70"/>
      <c r="BV705" s="70"/>
      <c r="BW705" s="70"/>
      <c r="BX705" s="70"/>
      <c r="BY705" s="70"/>
      <c r="BZ705" s="70"/>
      <c r="CA705" s="70"/>
    </row>
    <row r="706" spans="2:79" s="67" customFormat="1" hidden="1">
      <c r="B706" s="85"/>
      <c r="C706" s="86"/>
      <c r="D706" s="250"/>
      <c r="E706" s="84"/>
      <c r="F706" s="70"/>
      <c r="G706" s="70"/>
      <c r="H706" s="70"/>
      <c r="I706" s="70"/>
      <c r="J706" s="70"/>
      <c r="K706" s="70"/>
      <c r="L706" s="70"/>
      <c r="M706" s="70"/>
      <c r="N706" s="70"/>
      <c r="O706" s="70"/>
      <c r="P706" s="70"/>
      <c r="Q706" s="70"/>
      <c r="R706" s="70"/>
      <c r="S706" s="70"/>
      <c r="T706" s="70"/>
      <c r="U706" s="70"/>
      <c r="V706" s="70"/>
      <c r="W706" s="70"/>
      <c r="X706" s="70"/>
      <c r="Y706" s="70"/>
      <c r="Z706" s="70"/>
      <c r="AA706" s="70"/>
      <c r="AB706" s="70"/>
      <c r="AC706" s="70"/>
      <c r="AD706" s="70"/>
      <c r="AE706" s="70"/>
      <c r="AF706" s="70"/>
      <c r="AG706" s="70"/>
      <c r="AH706" s="70"/>
      <c r="AI706" s="70"/>
      <c r="AJ706" s="70"/>
      <c r="AK706" s="70"/>
      <c r="AL706" s="70"/>
      <c r="AM706" s="70"/>
      <c r="AN706" s="70"/>
      <c r="AO706" s="70"/>
      <c r="AP706" s="70"/>
      <c r="AQ706" s="70"/>
      <c r="AR706" s="70"/>
      <c r="AS706" s="70"/>
      <c r="AT706" s="70"/>
      <c r="AU706" s="70"/>
      <c r="AV706" s="70"/>
      <c r="AW706" s="70"/>
      <c r="AX706" s="70"/>
      <c r="AY706" s="70"/>
      <c r="AZ706" s="70"/>
      <c r="BA706" s="70"/>
      <c r="BB706" s="70"/>
      <c r="BC706" s="70"/>
      <c r="BD706" s="70"/>
      <c r="BE706" s="70"/>
      <c r="BF706" s="70"/>
      <c r="BG706" s="70"/>
      <c r="BH706" s="70"/>
      <c r="BI706" s="70"/>
      <c r="BJ706" s="70"/>
      <c r="BK706" s="70"/>
      <c r="BL706" s="70"/>
      <c r="BM706" s="70"/>
      <c r="BN706" s="70"/>
      <c r="BO706" s="70"/>
      <c r="BP706" s="70"/>
      <c r="BQ706" s="70"/>
      <c r="BR706" s="70"/>
      <c r="BS706" s="70"/>
      <c r="BT706" s="70"/>
      <c r="BU706" s="70"/>
      <c r="BV706" s="70"/>
      <c r="BW706" s="70"/>
      <c r="BX706" s="70"/>
      <c r="BY706" s="70"/>
      <c r="BZ706" s="70"/>
      <c r="CA706" s="70"/>
    </row>
    <row r="707" spans="2:79" s="67" customFormat="1" hidden="1">
      <c r="B707" s="85"/>
      <c r="C707" s="86"/>
      <c r="D707" s="250"/>
      <c r="E707" s="84"/>
      <c r="F707" s="70"/>
      <c r="G707" s="70"/>
      <c r="H707" s="70"/>
      <c r="I707" s="70"/>
      <c r="J707" s="70"/>
      <c r="K707" s="70"/>
      <c r="L707" s="70"/>
      <c r="M707" s="70"/>
      <c r="N707" s="70"/>
      <c r="O707" s="70"/>
      <c r="P707" s="70"/>
      <c r="Q707" s="70"/>
      <c r="R707" s="70"/>
      <c r="S707" s="70"/>
      <c r="T707" s="70"/>
      <c r="U707" s="70"/>
      <c r="V707" s="70"/>
      <c r="W707" s="70"/>
      <c r="X707" s="70"/>
      <c r="Y707" s="70"/>
      <c r="Z707" s="70"/>
      <c r="AA707" s="70"/>
      <c r="AB707" s="70"/>
      <c r="AC707" s="70"/>
      <c r="AD707" s="70"/>
      <c r="AE707" s="70"/>
      <c r="AF707" s="70"/>
      <c r="AG707" s="70"/>
      <c r="AH707" s="70"/>
      <c r="AI707" s="70"/>
      <c r="AJ707" s="70"/>
      <c r="AK707" s="70"/>
      <c r="AL707" s="70"/>
      <c r="AM707" s="70"/>
      <c r="AN707" s="70"/>
      <c r="AO707" s="70"/>
      <c r="AP707" s="70"/>
      <c r="AQ707" s="70"/>
      <c r="AR707" s="70"/>
      <c r="AS707" s="70"/>
      <c r="AT707" s="70"/>
      <c r="AU707" s="70"/>
      <c r="AV707" s="70"/>
      <c r="AW707" s="70"/>
      <c r="AX707" s="70"/>
      <c r="AY707" s="70"/>
      <c r="AZ707" s="70"/>
      <c r="BA707" s="70"/>
      <c r="BB707" s="70"/>
      <c r="BC707" s="70"/>
      <c r="BD707" s="70"/>
      <c r="BE707" s="70"/>
      <c r="BF707" s="70"/>
      <c r="BG707" s="70"/>
      <c r="BH707" s="70"/>
      <c r="BI707" s="70"/>
      <c r="BJ707" s="70"/>
      <c r="BK707" s="70"/>
      <c r="BL707" s="70"/>
      <c r="BM707" s="70"/>
      <c r="BN707" s="70"/>
      <c r="BO707" s="70"/>
      <c r="BP707" s="70"/>
      <c r="BQ707" s="70"/>
      <c r="BR707" s="70"/>
      <c r="BS707" s="70"/>
      <c r="BT707" s="70"/>
      <c r="BU707" s="70"/>
      <c r="BV707" s="70"/>
      <c r="BW707" s="70"/>
      <c r="BX707" s="70"/>
      <c r="BY707" s="70"/>
      <c r="BZ707" s="70"/>
      <c r="CA707" s="70"/>
    </row>
    <row r="708" spans="2:79" s="67" customFormat="1" hidden="1">
      <c r="B708" s="85"/>
      <c r="C708" s="86"/>
      <c r="D708" s="250"/>
      <c r="E708" s="84"/>
      <c r="F708" s="70"/>
      <c r="G708" s="70"/>
      <c r="H708" s="70"/>
      <c r="I708" s="70"/>
      <c r="J708" s="70"/>
      <c r="K708" s="70"/>
      <c r="L708" s="70"/>
      <c r="M708" s="70"/>
      <c r="N708" s="70"/>
      <c r="O708" s="70"/>
      <c r="P708" s="70"/>
      <c r="Q708" s="70"/>
      <c r="R708" s="70"/>
      <c r="S708" s="70"/>
      <c r="T708" s="70"/>
      <c r="U708" s="70"/>
      <c r="V708" s="70"/>
      <c r="W708" s="70"/>
      <c r="X708" s="70"/>
      <c r="Y708" s="70"/>
      <c r="Z708" s="70"/>
      <c r="AA708" s="70"/>
      <c r="AB708" s="70"/>
      <c r="AC708" s="70"/>
      <c r="AD708" s="70"/>
      <c r="AE708" s="70"/>
      <c r="AF708" s="70"/>
      <c r="AG708" s="70"/>
      <c r="AH708" s="70"/>
      <c r="AI708" s="70"/>
      <c r="AJ708" s="70"/>
      <c r="AK708" s="70"/>
      <c r="AL708" s="70"/>
      <c r="AM708" s="70"/>
      <c r="AN708" s="70"/>
      <c r="AO708" s="70"/>
      <c r="AP708" s="70"/>
      <c r="AQ708" s="70"/>
      <c r="AR708" s="70"/>
      <c r="AS708" s="70"/>
      <c r="AT708" s="70"/>
      <c r="AU708" s="70"/>
      <c r="AV708" s="70"/>
      <c r="AW708" s="70"/>
      <c r="AX708" s="70"/>
      <c r="AY708" s="70"/>
      <c r="AZ708" s="70"/>
      <c r="BA708" s="70"/>
      <c r="BB708" s="70"/>
      <c r="BC708" s="70"/>
      <c r="BD708" s="70"/>
      <c r="BE708" s="70"/>
      <c r="BF708" s="70"/>
      <c r="BG708" s="70"/>
      <c r="BH708" s="70"/>
      <c r="BI708" s="70"/>
      <c r="BJ708" s="70"/>
      <c r="BK708" s="70"/>
      <c r="BL708" s="70"/>
      <c r="BM708" s="70"/>
      <c r="BN708" s="70"/>
      <c r="BO708" s="70"/>
      <c r="BP708" s="70"/>
      <c r="BQ708" s="70"/>
      <c r="BR708" s="70"/>
      <c r="BS708" s="70"/>
      <c r="BT708" s="70"/>
      <c r="BU708" s="70"/>
      <c r="BV708" s="70"/>
      <c r="BW708" s="70"/>
      <c r="BX708" s="70"/>
      <c r="BY708" s="70"/>
      <c r="BZ708" s="70"/>
      <c r="CA708" s="70"/>
    </row>
    <row r="709" spans="2:79" s="67" customFormat="1" hidden="1">
      <c r="B709" s="85"/>
      <c r="C709" s="86"/>
      <c r="D709" s="250"/>
      <c r="E709" s="84"/>
      <c r="F709" s="70"/>
      <c r="G709" s="70"/>
      <c r="H709" s="70"/>
      <c r="I709" s="70"/>
      <c r="J709" s="70"/>
      <c r="K709" s="70"/>
      <c r="L709" s="70"/>
      <c r="M709" s="70"/>
      <c r="N709" s="70"/>
      <c r="O709" s="70"/>
      <c r="P709" s="70"/>
      <c r="Q709" s="70"/>
      <c r="R709" s="70"/>
      <c r="S709" s="70"/>
      <c r="T709" s="70"/>
      <c r="U709" s="70"/>
      <c r="V709" s="70"/>
      <c r="W709" s="70"/>
      <c r="X709" s="70"/>
      <c r="Y709" s="70"/>
      <c r="Z709" s="70"/>
      <c r="AA709" s="70"/>
      <c r="AB709" s="70"/>
      <c r="AC709" s="70"/>
      <c r="AD709" s="70"/>
      <c r="AE709" s="70"/>
      <c r="AF709" s="70"/>
      <c r="AG709" s="70"/>
      <c r="AH709" s="70"/>
      <c r="AI709" s="70"/>
      <c r="AJ709" s="70"/>
      <c r="AK709" s="70"/>
      <c r="AL709" s="70"/>
      <c r="AM709" s="70"/>
      <c r="AN709" s="70"/>
      <c r="AO709" s="70"/>
      <c r="AP709" s="70"/>
      <c r="AQ709" s="70"/>
      <c r="AR709" s="70"/>
      <c r="AS709" s="70"/>
      <c r="AT709" s="70"/>
      <c r="AU709" s="70"/>
      <c r="AV709" s="70"/>
      <c r="AW709" s="70"/>
      <c r="AX709" s="70"/>
      <c r="AY709" s="70"/>
      <c r="AZ709" s="70"/>
      <c r="BA709" s="70"/>
      <c r="BB709" s="70"/>
      <c r="BC709" s="70"/>
      <c r="BD709" s="70"/>
      <c r="BE709" s="70"/>
      <c r="BF709" s="70"/>
      <c r="BG709" s="70"/>
      <c r="BH709" s="70"/>
      <c r="BI709" s="70"/>
      <c r="BJ709" s="70"/>
      <c r="BK709" s="70"/>
      <c r="BL709" s="70"/>
      <c r="BM709" s="70"/>
      <c r="BN709" s="70"/>
      <c r="BO709" s="70"/>
      <c r="BP709" s="70"/>
      <c r="BQ709" s="70"/>
      <c r="BR709" s="70"/>
      <c r="BS709" s="70"/>
      <c r="BT709" s="70"/>
      <c r="BU709" s="70"/>
      <c r="BV709" s="70"/>
      <c r="BW709" s="70"/>
      <c r="BX709" s="70"/>
      <c r="BY709" s="70"/>
      <c r="BZ709" s="70"/>
      <c r="CA709" s="70"/>
    </row>
    <row r="710" spans="2:79" s="67" customFormat="1" hidden="1">
      <c r="B710" s="85"/>
      <c r="C710" s="86"/>
      <c r="D710" s="250"/>
      <c r="E710" s="84"/>
      <c r="F710" s="70"/>
      <c r="G710" s="70"/>
      <c r="H710" s="70"/>
      <c r="I710" s="70"/>
      <c r="J710" s="70"/>
      <c r="K710" s="70"/>
      <c r="L710" s="70"/>
      <c r="M710" s="70"/>
      <c r="N710" s="70"/>
      <c r="O710" s="70"/>
      <c r="P710" s="70"/>
      <c r="Q710" s="70"/>
      <c r="R710" s="70"/>
      <c r="S710" s="70"/>
      <c r="T710" s="70"/>
      <c r="U710" s="70"/>
      <c r="V710" s="70"/>
      <c r="W710" s="70"/>
      <c r="X710" s="70"/>
      <c r="Y710" s="70"/>
      <c r="Z710" s="70"/>
      <c r="AA710" s="70"/>
      <c r="AB710" s="70"/>
      <c r="AC710" s="70"/>
      <c r="AD710" s="70"/>
      <c r="AE710" s="70"/>
      <c r="AF710" s="70"/>
      <c r="AG710" s="70"/>
      <c r="AH710" s="70"/>
      <c r="AI710" s="70"/>
      <c r="AJ710" s="70"/>
      <c r="AK710" s="70"/>
      <c r="AL710" s="70"/>
      <c r="AM710" s="70"/>
      <c r="AN710" s="70"/>
      <c r="AO710" s="70"/>
      <c r="AP710" s="70"/>
      <c r="AQ710" s="70"/>
      <c r="AR710" s="70"/>
      <c r="AS710" s="70"/>
      <c r="AT710" s="70"/>
      <c r="AU710" s="70"/>
      <c r="AV710" s="70"/>
      <c r="AW710" s="70"/>
      <c r="AX710" s="70"/>
      <c r="AY710" s="70"/>
      <c r="AZ710" s="70"/>
      <c r="BA710" s="70"/>
      <c r="BB710" s="70"/>
      <c r="BC710" s="70"/>
      <c r="BD710" s="70"/>
      <c r="BE710" s="70"/>
      <c r="BF710" s="70"/>
      <c r="BG710" s="70"/>
      <c r="BH710" s="70"/>
      <c r="BI710" s="70"/>
      <c r="BJ710" s="70"/>
      <c r="BK710" s="70"/>
      <c r="BL710" s="70"/>
      <c r="BM710" s="70"/>
      <c r="BN710" s="70"/>
      <c r="BO710" s="70"/>
      <c r="BP710" s="70"/>
      <c r="BQ710" s="70"/>
      <c r="BR710" s="70"/>
      <c r="BS710" s="70"/>
      <c r="BT710" s="70"/>
      <c r="BU710" s="70"/>
      <c r="BV710" s="70"/>
      <c r="BW710" s="70"/>
      <c r="BX710" s="70"/>
      <c r="BY710" s="70"/>
      <c r="BZ710" s="70"/>
      <c r="CA710" s="70"/>
    </row>
    <row r="711" spans="2:79" s="67" customFormat="1" hidden="1">
      <c r="B711" s="85"/>
      <c r="C711" s="86"/>
      <c r="D711" s="250"/>
      <c r="E711" s="84"/>
      <c r="F711" s="70"/>
      <c r="G711" s="70"/>
      <c r="H711" s="70"/>
      <c r="I711" s="70"/>
      <c r="J711" s="70"/>
      <c r="K711" s="70"/>
      <c r="L711" s="70"/>
      <c r="M711" s="70"/>
      <c r="N711" s="70"/>
      <c r="O711" s="70"/>
      <c r="P711" s="70"/>
      <c r="Q711" s="70"/>
      <c r="R711" s="70"/>
      <c r="S711" s="70"/>
      <c r="T711" s="70"/>
      <c r="U711" s="70"/>
      <c r="V711" s="70"/>
      <c r="W711" s="70"/>
      <c r="X711" s="70"/>
      <c r="Y711" s="70"/>
      <c r="Z711" s="70"/>
      <c r="AA711" s="70"/>
      <c r="AB711" s="70"/>
      <c r="AC711" s="70"/>
      <c r="AD711" s="70"/>
      <c r="AE711" s="70"/>
      <c r="AF711" s="70"/>
      <c r="AG711" s="70"/>
      <c r="AH711" s="70"/>
      <c r="AI711" s="70"/>
      <c r="AJ711" s="70"/>
      <c r="AK711" s="70"/>
      <c r="AL711" s="70"/>
      <c r="AM711" s="70"/>
      <c r="AN711" s="70"/>
      <c r="AO711" s="70"/>
      <c r="AP711" s="70"/>
      <c r="AQ711" s="70"/>
      <c r="AR711" s="70"/>
      <c r="AS711" s="70"/>
      <c r="AT711" s="70"/>
      <c r="AU711" s="70"/>
      <c r="AV711" s="70"/>
      <c r="AW711" s="70"/>
      <c r="AX711" s="70"/>
      <c r="AY711" s="70"/>
      <c r="AZ711" s="70"/>
      <c r="BA711" s="70"/>
      <c r="BB711" s="70"/>
      <c r="BC711" s="70"/>
      <c r="BD711" s="70"/>
      <c r="BE711" s="70"/>
      <c r="BF711" s="70"/>
      <c r="BG711" s="70"/>
      <c r="BH711" s="70"/>
      <c r="BI711" s="70"/>
      <c r="BJ711" s="70"/>
      <c r="BK711" s="70"/>
      <c r="BL711" s="70"/>
      <c r="BM711" s="70"/>
      <c r="BN711" s="70"/>
      <c r="BO711" s="70"/>
      <c r="BP711" s="70"/>
      <c r="BQ711" s="70"/>
      <c r="BR711" s="70"/>
      <c r="BS711" s="70"/>
      <c r="BT711" s="70"/>
      <c r="BU711" s="70"/>
      <c r="BV711" s="70"/>
      <c r="BW711" s="70"/>
      <c r="BX711" s="70"/>
      <c r="BY711" s="70"/>
      <c r="BZ711" s="70"/>
      <c r="CA711" s="70"/>
    </row>
    <row r="712" spans="2:79" s="67" customFormat="1" hidden="1">
      <c r="B712" s="85"/>
      <c r="C712" s="86"/>
      <c r="D712" s="250"/>
      <c r="E712" s="84"/>
      <c r="F712" s="70"/>
      <c r="G712" s="70"/>
      <c r="H712" s="70"/>
      <c r="I712" s="70"/>
      <c r="J712" s="70"/>
      <c r="K712" s="70"/>
      <c r="L712" s="70"/>
      <c r="M712" s="70"/>
      <c r="N712" s="70"/>
      <c r="O712" s="70"/>
      <c r="P712" s="70"/>
      <c r="Q712" s="70"/>
      <c r="R712" s="70"/>
      <c r="S712" s="70"/>
      <c r="T712" s="70"/>
      <c r="U712" s="70"/>
      <c r="V712" s="70"/>
      <c r="W712" s="70"/>
      <c r="X712" s="70"/>
      <c r="Y712" s="70"/>
      <c r="Z712" s="70"/>
      <c r="AA712" s="70"/>
      <c r="AB712" s="70"/>
      <c r="AC712" s="70"/>
      <c r="AD712" s="70"/>
      <c r="AE712" s="70"/>
      <c r="AF712" s="70"/>
      <c r="AG712" s="70"/>
      <c r="AH712" s="70"/>
      <c r="AI712" s="70"/>
      <c r="AJ712" s="70"/>
      <c r="AK712" s="70"/>
      <c r="AL712" s="70"/>
      <c r="AM712" s="70"/>
      <c r="AN712" s="70"/>
      <c r="AO712" s="70"/>
      <c r="AP712" s="70"/>
      <c r="AQ712" s="70"/>
      <c r="AR712" s="70"/>
      <c r="AS712" s="70"/>
      <c r="AT712" s="70"/>
      <c r="AU712" s="70"/>
      <c r="AV712" s="70"/>
      <c r="AW712" s="70"/>
      <c r="AX712" s="70"/>
      <c r="AY712" s="70"/>
      <c r="AZ712" s="70"/>
      <c r="BA712" s="70"/>
      <c r="BB712" s="70"/>
      <c r="BC712" s="70"/>
      <c r="BD712" s="70"/>
      <c r="BE712" s="70"/>
      <c r="BF712" s="70"/>
      <c r="BG712" s="70"/>
      <c r="BH712" s="70"/>
      <c r="BI712" s="70"/>
      <c r="BJ712" s="70"/>
      <c r="BK712" s="70"/>
      <c r="BL712" s="70"/>
      <c r="BM712" s="70"/>
      <c r="BN712" s="70"/>
      <c r="BO712" s="70"/>
      <c r="BP712" s="70"/>
      <c r="BQ712" s="70"/>
      <c r="BR712" s="70"/>
      <c r="BS712" s="70"/>
      <c r="BT712" s="70"/>
      <c r="BU712" s="70"/>
      <c r="BV712" s="70"/>
      <c r="BW712" s="70"/>
      <c r="BX712" s="70"/>
      <c r="BY712" s="70"/>
      <c r="BZ712" s="70"/>
      <c r="CA712" s="70"/>
    </row>
    <row r="713" spans="2:79" s="67" customFormat="1" hidden="1">
      <c r="B713" s="85"/>
      <c r="C713" s="86"/>
      <c r="D713" s="250"/>
      <c r="E713" s="84"/>
      <c r="F713" s="70"/>
      <c r="G713" s="70"/>
      <c r="H713" s="70"/>
      <c r="I713" s="70"/>
      <c r="J713" s="70"/>
      <c r="K713" s="70"/>
      <c r="L713" s="70"/>
      <c r="M713" s="70"/>
      <c r="N713" s="70"/>
      <c r="O713" s="70"/>
      <c r="P713" s="70"/>
      <c r="Q713" s="70"/>
      <c r="R713" s="70"/>
      <c r="S713" s="70"/>
      <c r="T713" s="70"/>
      <c r="U713" s="70"/>
      <c r="V713" s="70"/>
      <c r="W713" s="70"/>
      <c r="X713" s="70"/>
      <c r="Y713" s="70"/>
      <c r="Z713" s="70"/>
      <c r="AA713" s="70"/>
      <c r="AB713" s="70"/>
      <c r="AC713" s="70"/>
      <c r="AD713" s="70"/>
      <c r="AE713" s="70"/>
      <c r="AF713" s="70"/>
      <c r="AG713" s="70"/>
      <c r="AH713" s="70"/>
      <c r="AI713" s="70"/>
      <c r="AJ713" s="70"/>
      <c r="AK713" s="70"/>
      <c r="AL713" s="70"/>
      <c r="AM713" s="70"/>
      <c r="AN713" s="70"/>
      <c r="AO713" s="70"/>
      <c r="AP713" s="70"/>
      <c r="AQ713" s="70"/>
      <c r="AR713" s="70"/>
      <c r="AS713" s="70"/>
      <c r="AT713" s="70"/>
      <c r="AU713" s="70"/>
      <c r="AV713" s="70"/>
      <c r="AW713" s="70"/>
      <c r="AX713" s="70"/>
      <c r="AY713" s="70"/>
      <c r="AZ713" s="70"/>
      <c r="BA713" s="70"/>
      <c r="BB713" s="70"/>
      <c r="BC713" s="70"/>
      <c r="BD713" s="70"/>
      <c r="BE713" s="70"/>
      <c r="BF713" s="70"/>
      <c r="BG713" s="70"/>
      <c r="BH713" s="70"/>
      <c r="BI713" s="70"/>
      <c r="BJ713" s="70"/>
      <c r="BK713" s="70"/>
      <c r="BL713" s="70"/>
      <c r="BM713" s="70"/>
      <c r="BN713" s="70"/>
      <c r="BO713" s="70"/>
      <c r="BP713" s="70"/>
      <c r="BQ713" s="70"/>
      <c r="BR713" s="70"/>
      <c r="BS713" s="70"/>
      <c r="BT713" s="70"/>
      <c r="BU713" s="70"/>
      <c r="BV713" s="70"/>
      <c r="BW713" s="70"/>
      <c r="BX713" s="70"/>
      <c r="BY713" s="70"/>
      <c r="BZ713" s="70"/>
      <c r="CA713" s="70"/>
    </row>
    <row r="714" spans="2:79" s="67" customFormat="1" hidden="1">
      <c r="B714" s="85"/>
      <c r="C714" s="86"/>
      <c r="D714" s="250"/>
      <c r="E714" s="84"/>
      <c r="F714" s="70"/>
      <c r="G714" s="70"/>
      <c r="H714" s="70"/>
      <c r="I714" s="70"/>
      <c r="J714" s="70"/>
      <c r="K714" s="70"/>
      <c r="L714" s="70"/>
      <c r="M714" s="70"/>
      <c r="N714" s="70"/>
      <c r="O714" s="70"/>
      <c r="P714" s="70"/>
      <c r="Q714" s="70"/>
      <c r="R714" s="70"/>
      <c r="S714" s="70"/>
      <c r="T714" s="70"/>
      <c r="U714" s="70"/>
      <c r="V714" s="70"/>
      <c r="W714" s="70"/>
      <c r="X714" s="70"/>
      <c r="Y714" s="70"/>
      <c r="Z714" s="70"/>
      <c r="AA714" s="70"/>
      <c r="AB714" s="70"/>
      <c r="AC714" s="70"/>
      <c r="AD714" s="70"/>
      <c r="AE714" s="70"/>
      <c r="AF714" s="70"/>
      <c r="AG714" s="70"/>
      <c r="AH714" s="70"/>
      <c r="AI714" s="70"/>
      <c r="AJ714" s="70"/>
      <c r="AK714" s="70"/>
      <c r="AL714" s="70"/>
      <c r="AM714" s="70"/>
      <c r="AN714" s="70"/>
      <c r="AO714" s="70"/>
      <c r="AP714" s="70"/>
      <c r="AQ714" s="70"/>
      <c r="AR714" s="70"/>
      <c r="AS714" s="70"/>
      <c r="AT714" s="70"/>
      <c r="AU714" s="70"/>
      <c r="AV714" s="70"/>
      <c r="AW714" s="70"/>
      <c r="AX714" s="70"/>
      <c r="AY714" s="70"/>
      <c r="AZ714" s="70"/>
      <c r="BA714" s="70"/>
      <c r="BB714" s="70"/>
      <c r="BC714" s="70"/>
      <c r="BD714" s="70"/>
      <c r="BE714" s="70"/>
      <c r="BF714" s="70"/>
      <c r="BG714" s="70"/>
      <c r="BH714" s="70"/>
      <c r="BI714" s="70"/>
      <c r="BJ714" s="70"/>
      <c r="BK714" s="70"/>
      <c r="BL714" s="70"/>
      <c r="BM714" s="70"/>
      <c r="BN714" s="70"/>
      <c r="BO714" s="70"/>
      <c r="BP714" s="70"/>
      <c r="BQ714" s="70"/>
      <c r="BR714" s="70"/>
      <c r="BS714" s="70"/>
      <c r="BT714" s="70"/>
      <c r="BU714" s="70"/>
      <c r="BV714" s="70"/>
      <c r="BW714" s="70"/>
      <c r="BX714" s="70"/>
      <c r="BY714" s="70"/>
      <c r="BZ714" s="70"/>
      <c r="CA714" s="70"/>
    </row>
    <row r="715" spans="2:79" s="67" customFormat="1" hidden="1">
      <c r="B715" s="85"/>
      <c r="C715" s="86"/>
      <c r="D715" s="250"/>
      <c r="E715" s="84"/>
      <c r="F715" s="70"/>
      <c r="G715" s="70"/>
      <c r="H715" s="70"/>
      <c r="I715" s="70"/>
      <c r="J715" s="70"/>
      <c r="K715" s="70"/>
      <c r="L715" s="70"/>
      <c r="M715" s="70"/>
      <c r="N715" s="70"/>
      <c r="O715" s="70"/>
      <c r="P715" s="70"/>
      <c r="Q715" s="70"/>
      <c r="R715" s="70"/>
      <c r="S715" s="70"/>
      <c r="T715" s="70"/>
      <c r="U715" s="70"/>
      <c r="V715" s="70"/>
      <c r="W715" s="70"/>
      <c r="X715" s="70"/>
      <c r="Y715" s="70"/>
      <c r="Z715" s="70"/>
      <c r="AA715" s="70"/>
      <c r="AB715" s="70"/>
      <c r="AC715" s="70"/>
      <c r="AD715" s="70"/>
      <c r="AE715" s="70"/>
      <c r="AF715" s="70"/>
      <c r="AG715" s="70"/>
      <c r="AH715" s="70"/>
      <c r="AI715" s="70"/>
      <c r="AJ715" s="70"/>
      <c r="AK715" s="70"/>
      <c r="AL715" s="70"/>
      <c r="AM715" s="70"/>
      <c r="AN715" s="70"/>
      <c r="AO715" s="70"/>
      <c r="AP715" s="70"/>
      <c r="AQ715" s="70"/>
      <c r="AR715" s="70"/>
      <c r="AS715" s="70"/>
      <c r="AT715" s="70"/>
      <c r="AU715" s="70"/>
      <c r="AV715" s="70"/>
      <c r="AW715" s="70"/>
      <c r="AX715" s="70"/>
      <c r="AY715" s="70"/>
      <c r="AZ715" s="70"/>
      <c r="BA715" s="70"/>
      <c r="BB715" s="70"/>
      <c r="BC715" s="70"/>
      <c r="BD715" s="70"/>
      <c r="BE715" s="70"/>
      <c r="BF715" s="70"/>
      <c r="BG715" s="70"/>
      <c r="BH715" s="70"/>
      <c r="BI715" s="70"/>
      <c r="BJ715" s="70"/>
      <c r="BK715" s="70"/>
      <c r="BL715" s="70"/>
      <c r="BM715" s="70"/>
      <c r="BN715" s="70"/>
      <c r="BO715" s="70"/>
      <c r="BP715" s="70"/>
      <c r="BQ715" s="70"/>
      <c r="BR715" s="70"/>
      <c r="BS715" s="70"/>
      <c r="BT715" s="70"/>
      <c r="BU715" s="70"/>
      <c r="BV715" s="70"/>
      <c r="BW715" s="70"/>
      <c r="BX715" s="70"/>
      <c r="BY715" s="70"/>
      <c r="BZ715" s="70"/>
      <c r="CA715" s="70"/>
    </row>
    <row r="716" spans="2:79" s="67" customFormat="1" hidden="1">
      <c r="B716" s="85"/>
      <c r="C716" s="86"/>
      <c r="D716" s="250"/>
      <c r="E716" s="84"/>
      <c r="F716" s="70"/>
      <c r="G716" s="70"/>
      <c r="H716" s="70"/>
      <c r="I716" s="70"/>
      <c r="J716" s="70"/>
      <c r="K716" s="70"/>
      <c r="L716" s="70"/>
      <c r="M716" s="70"/>
      <c r="N716" s="70"/>
      <c r="O716" s="70"/>
      <c r="P716" s="70"/>
      <c r="Q716" s="70"/>
      <c r="R716" s="70"/>
      <c r="S716" s="70"/>
      <c r="T716" s="70"/>
      <c r="U716" s="70"/>
      <c r="V716" s="70"/>
      <c r="W716" s="70"/>
      <c r="X716" s="70"/>
      <c r="Y716" s="70"/>
      <c r="Z716" s="70"/>
      <c r="AA716" s="70"/>
      <c r="AB716" s="70"/>
      <c r="AC716" s="70"/>
      <c r="AD716" s="70"/>
      <c r="AE716" s="70"/>
      <c r="AF716" s="70"/>
      <c r="AG716" s="70"/>
      <c r="AH716" s="70"/>
      <c r="AI716" s="70"/>
      <c r="AJ716" s="70"/>
      <c r="AK716" s="70"/>
      <c r="AL716" s="70"/>
      <c r="AM716" s="70"/>
      <c r="AN716" s="70"/>
      <c r="AO716" s="70"/>
      <c r="AP716" s="70"/>
      <c r="AQ716" s="70"/>
      <c r="AR716" s="70"/>
      <c r="AS716" s="70"/>
      <c r="AT716" s="70"/>
      <c r="AU716" s="70"/>
      <c r="AV716" s="70"/>
      <c r="AW716" s="70"/>
      <c r="AX716" s="70"/>
      <c r="AY716" s="70"/>
      <c r="AZ716" s="70"/>
      <c r="BA716" s="70"/>
      <c r="BB716" s="70"/>
      <c r="BC716" s="70"/>
      <c r="BD716" s="70"/>
      <c r="BE716" s="70"/>
      <c r="BF716" s="70"/>
      <c r="BG716" s="70"/>
      <c r="BH716" s="70"/>
      <c r="BI716" s="70"/>
      <c r="BJ716" s="70"/>
      <c r="BK716" s="70"/>
      <c r="BL716" s="70"/>
      <c r="BM716" s="70"/>
      <c r="BN716" s="70"/>
      <c r="BO716" s="70"/>
      <c r="BP716" s="70"/>
      <c r="BQ716" s="70"/>
      <c r="BR716" s="70"/>
      <c r="BS716" s="70"/>
      <c r="BT716" s="70"/>
      <c r="BU716" s="70"/>
      <c r="BV716" s="70"/>
      <c r="BW716" s="70"/>
      <c r="BX716" s="70"/>
      <c r="BY716" s="70"/>
      <c r="BZ716" s="70"/>
      <c r="CA716" s="70"/>
    </row>
    <row r="717" spans="2:79" s="67" customFormat="1" hidden="1">
      <c r="B717" s="85"/>
      <c r="C717" s="86"/>
      <c r="D717" s="250"/>
      <c r="E717" s="84"/>
      <c r="F717" s="70"/>
      <c r="G717" s="70"/>
      <c r="H717" s="70"/>
      <c r="I717" s="70"/>
      <c r="J717" s="70"/>
      <c r="K717" s="70"/>
      <c r="L717" s="70"/>
      <c r="M717" s="70"/>
      <c r="N717" s="70"/>
      <c r="O717" s="70"/>
      <c r="P717" s="70"/>
      <c r="Q717" s="70"/>
      <c r="R717" s="70"/>
      <c r="S717" s="70"/>
      <c r="T717" s="70"/>
      <c r="U717" s="70"/>
      <c r="V717" s="70"/>
      <c r="W717" s="70"/>
      <c r="X717" s="70"/>
      <c r="Y717" s="70"/>
      <c r="Z717" s="70"/>
      <c r="AA717" s="70"/>
      <c r="AB717" s="70"/>
      <c r="AC717" s="70"/>
      <c r="AD717" s="70"/>
      <c r="AE717" s="70"/>
      <c r="AF717" s="70"/>
      <c r="AG717" s="70"/>
      <c r="AH717" s="70"/>
      <c r="AI717" s="70"/>
      <c r="AJ717" s="70"/>
      <c r="AK717" s="70"/>
      <c r="AL717" s="70"/>
      <c r="AM717" s="70"/>
      <c r="AN717" s="70"/>
      <c r="AO717" s="70"/>
      <c r="AP717" s="70"/>
      <c r="AQ717" s="70"/>
      <c r="AR717" s="70"/>
      <c r="AS717" s="70"/>
      <c r="AT717" s="70"/>
      <c r="AU717" s="70"/>
      <c r="AV717" s="70"/>
      <c r="AW717" s="70"/>
      <c r="AX717" s="70"/>
      <c r="AY717" s="70"/>
      <c r="AZ717" s="70"/>
      <c r="BA717" s="70"/>
      <c r="BB717" s="70"/>
      <c r="BC717" s="70"/>
      <c r="BD717" s="70"/>
      <c r="BE717" s="70"/>
      <c r="BF717" s="70"/>
      <c r="BG717" s="70"/>
      <c r="BH717" s="70"/>
      <c r="BI717" s="70"/>
      <c r="BJ717" s="70"/>
      <c r="BK717" s="70"/>
      <c r="BL717" s="70"/>
      <c r="BM717" s="70"/>
      <c r="BN717" s="70"/>
      <c r="BO717" s="70"/>
      <c r="BP717" s="70"/>
      <c r="BQ717" s="70"/>
      <c r="BR717" s="70"/>
      <c r="BS717" s="70"/>
      <c r="BT717" s="70"/>
      <c r="BU717" s="70"/>
      <c r="BV717" s="70"/>
      <c r="BW717" s="70"/>
      <c r="BX717" s="70"/>
      <c r="BY717" s="70"/>
      <c r="BZ717" s="70"/>
      <c r="CA717" s="70"/>
    </row>
    <row r="718" spans="2:79" s="67" customFormat="1" hidden="1">
      <c r="B718" s="85"/>
      <c r="C718" s="86"/>
      <c r="D718" s="250"/>
      <c r="E718" s="84"/>
      <c r="F718" s="70"/>
      <c r="G718" s="70"/>
      <c r="H718" s="70"/>
      <c r="I718" s="70"/>
      <c r="J718" s="70"/>
      <c r="K718" s="70"/>
      <c r="L718" s="70"/>
      <c r="M718" s="70"/>
      <c r="N718" s="70"/>
      <c r="O718" s="70"/>
      <c r="P718" s="70"/>
      <c r="Q718" s="70"/>
      <c r="R718" s="70"/>
      <c r="S718" s="70"/>
      <c r="T718" s="70"/>
      <c r="U718" s="70"/>
      <c r="V718" s="70"/>
      <c r="W718" s="70"/>
      <c r="X718" s="70"/>
      <c r="Y718" s="70"/>
      <c r="Z718" s="70"/>
      <c r="AA718" s="70"/>
      <c r="AB718" s="70"/>
      <c r="AC718" s="70"/>
      <c r="AD718" s="70"/>
      <c r="AE718" s="70"/>
      <c r="AF718" s="70"/>
      <c r="AG718" s="70"/>
      <c r="AH718" s="70"/>
      <c r="AI718" s="70"/>
      <c r="AJ718" s="70"/>
      <c r="AK718" s="70"/>
      <c r="AL718" s="70"/>
      <c r="AM718" s="70"/>
      <c r="AN718" s="70"/>
      <c r="AO718" s="70"/>
      <c r="AP718" s="70"/>
      <c r="AQ718" s="70"/>
      <c r="AR718" s="70"/>
      <c r="AS718" s="70"/>
      <c r="AT718" s="70"/>
      <c r="AU718" s="70"/>
      <c r="AV718" s="70"/>
      <c r="AW718" s="70"/>
      <c r="AX718" s="70"/>
      <c r="AY718" s="70"/>
      <c r="AZ718" s="70"/>
      <c r="BA718" s="70"/>
      <c r="BB718" s="70"/>
      <c r="BC718" s="70"/>
      <c r="BD718" s="70"/>
      <c r="BE718" s="70"/>
      <c r="BF718" s="70"/>
      <c r="BG718" s="70"/>
      <c r="BH718" s="70"/>
      <c r="BI718" s="70"/>
      <c r="BJ718" s="70"/>
      <c r="BK718" s="70"/>
      <c r="BL718" s="70"/>
      <c r="BM718" s="70"/>
      <c r="BN718" s="70"/>
      <c r="BO718" s="70"/>
      <c r="BP718" s="70"/>
      <c r="BQ718" s="70"/>
      <c r="BR718" s="70"/>
      <c r="BS718" s="70"/>
      <c r="BT718" s="70"/>
      <c r="BU718" s="70"/>
      <c r="BV718" s="70"/>
      <c r="BW718" s="70"/>
      <c r="BX718" s="70"/>
      <c r="BY718" s="70"/>
      <c r="BZ718" s="70"/>
      <c r="CA718" s="70"/>
    </row>
    <row r="719" spans="2:79" s="67" customFormat="1" hidden="1">
      <c r="B719" s="85"/>
      <c r="C719" s="86"/>
      <c r="D719" s="250"/>
      <c r="E719" s="84"/>
      <c r="F719" s="70"/>
      <c r="G719" s="70"/>
      <c r="H719" s="70"/>
      <c r="I719" s="70"/>
      <c r="J719" s="70"/>
      <c r="K719" s="70"/>
      <c r="L719" s="70"/>
      <c r="M719" s="70"/>
      <c r="N719" s="70"/>
      <c r="O719" s="70"/>
      <c r="P719" s="70"/>
      <c r="Q719" s="70"/>
      <c r="R719" s="70"/>
      <c r="S719" s="70"/>
      <c r="T719" s="70"/>
      <c r="U719" s="70"/>
      <c r="V719" s="70"/>
      <c r="W719" s="70"/>
      <c r="X719" s="70"/>
      <c r="Y719" s="70"/>
      <c r="Z719" s="70"/>
      <c r="AA719" s="70"/>
      <c r="AB719" s="70"/>
      <c r="AC719" s="70"/>
      <c r="AD719" s="70"/>
      <c r="AE719" s="70"/>
      <c r="AF719" s="70"/>
      <c r="AG719" s="70"/>
      <c r="AH719" s="70"/>
      <c r="AI719" s="70"/>
      <c r="AJ719" s="70"/>
      <c r="AK719" s="70"/>
      <c r="AL719" s="70"/>
      <c r="AM719" s="70"/>
      <c r="AN719" s="70"/>
      <c r="AO719" s="70"/>
      <c r="AP719" s="70"/>
      <c r="AQ719" s="70"/>
      <c r="AR719" s="70"/>
      <c r="AS719" s="70"/>
      <c r="AT719" s="70"/>
      <c r="AU719" s="70"/>
      <c r="AV719" s="70"/>
      <c r="AW719" s="70"/>
      <c r="AX719" s="70"/>
      <c r="AY719" s="70"/>
      <c r="AZ719" s="70"/>
      <c r="BA719" s="70"/>
      <c r="BB719" s="70"/>
      <c r="BC719" s="70"/>
      <c r="BD719" s="70"/>
      <c r="BE719" s="70"/>
      <c r="BF719" s="70"/>
      <c r="BG719" s="70"/>
      <c r="BH719" s="70"/>
      <c r="BI719" s="70"/>
      <c r="BJ719" s="70"/>
      <c r="BK719" s="70"/>
      <c r="BL719" s="70"/>
      <c r="BM719" s="70"/>
      <c r="BN719" s="70"/>
      <c r="BO719" s="70"/>
      <c r="BP719" s="70"/>
      <c r="BQ719" s="70"/>
      <c r="BR719" s="70"/>
      <c r="BS719" s="70"/>
      <c r="BT719" s="70"/>
      <c r="BU719" s="70"/>
      <c r="BV719" s="70"/>
      <c r="BW719" s="70"/>
      <c r="BX719" s="70"/>
      <c r="BY719" s="70"/>
      <c r="BZ719" s="70"/>
      <c r="CA719" s="70"/>
    </row>
    <row r="720" spans="2:79" s="67" customFormat="1" hidden="1">
      <c r="B720" s="85"/>
      <c r="C720" s="86"/>
      <c r="D720" s="250"/>
      <c r="E720" s="84"/>
      <c r="F720" s="70"/>
      <c r="G720" s="70"/>
      <c r="H720" s="70"/>
      <c r="I720" s="70"/>
      <c r="J720" s="70"/>
      <c r="K720" s="70"/>
      <c r="L720" s="70"/>
      <c r="M720" s="70"/>
      <c r="N720" s="70"/>
      <c r="O720" s="70"/>
      <c r="P720" s="70"/>
      <c r="Q720" s="70"/>
      <c r="R720" s="70"/>
      <c r="S720" s="70"/>
      <c r="T720" s="70"/>
      <c r="U720" s="70"/>
      <c r="V720" s="70"/>
      <c r="W720" s="70"/>
      <c r="X720" s="70"/>
      <c r="Y720" s="70"/>
      <c r="Z720" s="70"/>
      <c r="AA720" s="70"/>
      <c r="AB720" s="70"/>
      <c r="AC720" s="70"/>
      <c r="AD720" s="70"/>
      <c r="AE720" s="70"/>
      <c r="AF720" s="70"/>
      <c r="AG720" s="70"/>
      <c r="AH720" s="70"/>
      <c r="AI720" s="70"/>
      <c r="AJ720" s="70"/>
      <c r="AK720" s="70"/>
      <c r="AL720" s="70"/>
      <c r="AM720" s="70"/>
      <c r="AN720" s="70"/>
      <c r="AO720" s="70"/>
      <c r="AP720" s="70"/>
      <c r="AQ720" s="70"/>
      <c r="AR720" s="70"/>
      <c r="AS720" s="70"/>
      <c r="AT720" s="70"/>
      <c r="AU720" s="70"/>
      <c r="AV720" s="70"/>
      <c r="AW720" s="70"/>
      <c r="AX720" s="70"/>
      <c r="AY720" s="70"/>
      <c r="AZ720" s="70"/>
      <c r="BA720" s="70"/>
      <c r="BB720" s="70"/>
      <c r="BC720" s="70"/>
      <c r="BD720" s="70"/>
      <c r="BE720" s="70"/>
      <c r="BF720" s="70"/>
      <c r="BG720" s="70"/>
      <c r="BH720" s="70"/>
      <c r="BI720" s="70"/>
      <c r="BJ720" s="70"/>
      <c r="BK720" s="70"/>
      <c r="BL720" s="70"/>
      <c r="BM720" s="70"/>
      <c r="BN720" s="70"/>
      <c r="BO720" s="70"/>
      <c r="BP720" s="70"/>
      <c r="BQ720" s="70"/>
      <c r="BR720" s="70"/>
      <c r="BS720" s="70"/>
      <c r="BT720" s="70"/>
      <c r="BU720" s="70"/>
      <c r="BV720" s="70"/>
      <c r="BW720" s="70"/>
      <c r="BX720" s="70"/>
      <c r="BY720" s="70"/>
      <c r="BZ720" s="70"/>
      <c r="CA720" s="70"/>
    </row>
    <row r="721" spans="2:79" s="67" customFormat="1" hidden="1">
      <c r="B721" s="85"/>
      <c r="C721" s="86"/>
      <c r="D721" s="250"/>
      <c r="E721" s="84"/>
      <c r="F721" s="70"/>
      <c r="G721" s="70"/>
      <c r="H721" s="70"/>
      <c r="I721" s="70"/>
      <c r="J721" s="70"/>
      <c r="K721" s="70"/>
      <c r="L721" s="70"/>
      <c r="M721" s="70"/>
      <c r="N721" s="70"/>
      <c r="O721" s="70"/>
      <c r="P721" s="70"/>
      <c r="Q721" s="70"/>
      <c r="R721" s="70"/>
      <c r="S721" s="70"/>
      <c r="T721" s="70"/>
      <c r="U721" s="70"/>
      <c r="V721" s="70"/>
      <c r="W721" s="70"/>
      <c r="X721" s="70"/>
      <c r="Y721" s="70"/>
      <c r="Z721" s="70"/>
      <c r="AA721" s="70"/>
      <c r="AB721" s="70"/>
      <c r="AC721" s="70"/>
      <c r="AD721" s="70"/>
      <c r="AE721" s="70"/>
      <c r="AF721" s="70"/>
      <c r="AG721" s="70"/>
      <c r="AH721" s="70"/>
      <c r="AI721" s="70"/>
      <c r="AJ721" s="70"/>
      <c r="AK721" s="70"/>
      <c r="AL721" s="70"/>
      <c r="AM721" s="70"/>
      <c r="AN721" s="70"/>
      <c r="AO721" s="70"/>
      <c r="AP721" s="70"/>
      <c r="AQ721" s="70"/>
      <c r="AR721" s="70"/>
      <c r="AS721" s="70"/>
      <c r="AT721" s="70"/>
      <c r="AU721" s="70"/>
      <c r="AV721" s="70"/>
      <c r="AW721" s="70"/>
      <c r="AX721" s="70"/>
      <c r="AY721" s="70"/>
      <c r="AZ721" s="70"/>
      <c r="BA721" s="70"/>
      <c r="BB721" s="70"/>
      <c r="BC721" s="70"/>
      <c r="BD721" s="70"/>
      <c r="BE721" s="70"/>
      <c r="BF721" s="70"/>
      <c r="BG721" s="70"/>
      <c r="BH721" s="70"/>
      <c r="BI721" s="70"/>
      <c r="BJ721" s="70"/>
      <c r="BK721" s="70"/>
      <c r="BL721" s="70"/>
      <c r="BM721" s="70"/>
      <c r="BN721" s="70"/>
      <c r="BO721" s="70"/>
      <c r="BP721" s="70"/>
      <c r="BQ721" s="70"/>
      <c r="BR721" s="70"/>
      <c r="BS721" s="70"/>
      <c r="BT721" s="70"/>
      <c r="BU721" s="70"/>
      <c r="BV721" s="70"/>
      <c r="BW721" s="70"/>
      <c r="BX721" s="70"/>
      <c r="BY721" s="70"/>
      <c r="BZ721" s="70"/>
      <c r="CA721" s="70"/>
    </row>
    <row r="722" spans="2:79" s="67" customFormat="1" hidden="1">
      <c r="B722" s="85"/>
      <c r="C722" s="86"/>
      <c r="D722" s="250"/>
      <c r="E722" s="84"/>
      <c r="F722" s="70"/>
      <c r="G722" s="70"/>
      <c r="H722" s="70"/>
      <c r="I722" s="70"/>
      <c r="J722" s="70"/>
      <c r="K722" s="70"/>
      <c r="L722" s="70"/>
      <c r="M722" s="70"/>
      <c r="N722" s="70"/>
      <c r="O722" s="70"/>
      <c r="P722" s="70"/>
      <c r="Q722" s="70"/>
      <c r="R722" s="70"/>
      <c r="S722" s="70"/>
      <c r="T722" s="70"/>
      <c r="U722" s="70"/>
      <c r="V722" s="70"/>
      <c r="W722" s="70"/>
      <c r="X722" s="70"/>
      <c r="Y722" s="70"/>
      <c r="Z722" s="70"/>
      <c r="AA722" s="70"/>
      <c r="AB722" s="70"/>
      <c r="AC722" s="70"/>
      <c r="AD722" s="70"/>
      <c r="AE722" s="70"/>
      <c r="AF722" s="70"/>
      <c r="AG722" s="70"/>
      <c r="AH722" s="70"/>
      <c r="AI722" s="70"/>
      <c r="AJ722" s="70"/>
      <c r="AK722" s="70"/>
      <c r="AL722" s="70"/>
      <c r="AM722" s="70"/>
      <c r="AN722" s="70"/>
      <c r="AO722" s="70"/>
      <c r="AP722" s="70"/>
      <c r="AQ722" s="70"/>
      <c r="AR722" s="70"/>
      <c r="AS722" s="70"/>
      <c r="AT722" s="70"/>
      <c r="AU722" s="70"/>
      <c r="AV722" s="70"/>
      <c r="AW722" s="70"/>
      <c r="AX722" s="70"/>
      <c r="AY722" s="70"/>
      <c r="AZ722" s="70"/>
      <c r="BA722" s="70"/>
      <c r="BB722" s="70"/>
      <c r="BC722" s="70"/>
      <c r="BD722" s="70"/>
      <c r="BE722" s="70"/>
      <c r="BF722" s="70"/>
      <c r="BG722" s="70"/>
      <c r="BH722" s="70"/>
      <c r="BI722" s="70"/>
      <c r="BJ722" s="70"/>
      <c r="BK722" s="70"/>
      <c r="BL722" s="70"/>
      <c r="BM722" s="70"/>
      <c r="BN722" s="70"/>
      <c r="BO722" s="70"/>
      <c r="BP722" s="70"/>
      <c r="BQ722" s="70"/>
      <c r="BR722" s="70"/>
      <c r="BS722" s="70"/>
      <c r="BT722" s="70"/>
      <c r="BU722" s="70"/>
      <c r="BV722" s="70"/>
      <c r="BW722" s="70"/>
      <c r="BX722" s="70"/>
      <c r="BY722" s="70"/>
      <c r="BZ722" s="70"/>
      <c r="CA722" s="70"/>
    </row>
    <row r="723" spans="2:79" s="67" customFormat="1" hidden="1">
      <c r="B723" s="85"/>
      <c r="C723" s="86"/>
      <c r="D723" s="250"/>
      <c r="E723" s="84"/>
      <c r="F723" s="70"/>
      <c r="G723" s="70"/>
      <c r="H723" s="70"/>
      <c r="I723" s="70"/>
      <c r="J723" s="70"/>
      <c r="K723" s="70"/>
      <c r="L723" s="70"/>
      <c r="M723" s="70"/>
      <c r="N723" s="70"/>
      <c r="O723" s="70"/>
      <c r="P723" s="70"/>
      <c r="Q723" s="70"/>
      <c r="R723" s="70"/>
      <c r="S723" s="70"/>
      <c r="T723" s="70"/>
      <c r="U723" s="70"/>
      <c r="V723" s="70"/>
      <c r="W723" s="70"/>
      <c r="X723" s="70"/>
      <c r="Y723" s="70"/>
      <c r="Z723" s="70"/>
      <c r="AA723" s="70"/>
      <c r="AB723" s="70"/>
      <c r="AC723" s="70"/>
      <c r="AD723" s="70"/>
      <c r="AE723" s="70"/>
      <c r="AF723" s="70"/>
      <c r="AG723" s="70"/>
      <c r="AH723" s="70"/>
      <c r="AI723" s="70"/>
      <c r="AJ723" s="70"/>
      <c r="AK723" s="70"/>
      <c r="AL723" s="70"/>
      <c r="AM723" s="70"/>
      <c r="AN723" s="70"/>
      <c r="AO723" s="70"/>
      <c r="AP723" s="70"/>
      <c r="AQ723" s="70"/>
      <c r="AR723" s="70"/>
      <c r="AS723" s="70"/>
      <c r="AT723" s="70"/>
      <c r="AU723" s="70"/>
      <c r="AV723" s="70"/>
      <c r="AW723" s="70"/>
      <c r="AX723" s="70"/>
      <c r="AY723" s="70"/>
      <c r="AZ723" s="70"/>
      <c r="BA723" s="70"/>
      <c r="BB723" s="70"/>
      <c r="BC723" s="70"/>
      <c r="BD723" s="70"/>
      <c r="BE723" s="70"/>
      <c r="BF723" s="70"/>
      <c r="BG723" s="70"/>
      <c r="BH723" s="70"/>
      <c r="BI723" s="70"/>
      <c r="BJ723" s="70"/>
      <c r="BK723" s="70"/>
      <c r="BL723" s="70"/>
      <c r="BM723" s="70"/>
      <c r="BN723" s="70"/>
      <c r="BO723" s="70"/>
      <c r="BP723" s="70"/>
      <c r="BQ723" s="70"/>
      <c r="BR723" s="70"/>
      <c r="BS723" s="70"/>
      <c r="BT723" s="70"/>
      <c r="BU723" s="70"/>
      <c r="BV723" s="70"/>
      <c r="BW723" s="70"/>
      <c r="BX723" s="70"/>
      <c r="BY723" s="70"/>
      <c r="BZ723" s="70"/>
      <c r="CA723" s="70"/>
    </row>
    <row r="724" spans="2:79" s="67" customFormat="1" hidden="1">
      <c r="B724" s="85"/>
      <c r="C724" s="86"/>
      <c r="D724" s="250"/>
      <c r="E724" s="84"/>
      <c r="F724" s="70"/>
      <c r="G724" s="70"/>
      <c r="H724" s="70"/>
      <c r="I724" s="70"/>
      <c r="J724" s="70"/>
      <c r="K724" s="70"/>
      <c r="L724" s="70"/>
      <c r="M724" s="70"/>
      <c r="N724" s="70"/>
      <c r="O724" s="70"/>
      <c r="P724" s="70"/>
      <c r="Q724" s="70"/>
      <c r="R724" s="70"/>
      <c r="S724" s="70"/>
      <c r="T724" s="70"/>
      <c r="U724" s="70"/>
      <c r="V724" s="70"/>
      <c r="W724" s="70"/>
      <c r="X724" s="70"/>
      <c r="Y724" s="70"/>
      <c r="Z724" s="70"/>
      <c r="AA724" s="70"/>
      <c r="AB724" s="70"/>
      <c r="AC724" s="70"/>
      <c r="AD724" s="70"/>
      <c r="AE724" s="70"/>
      <c r="AF724" s="70"/>
      <c r="AG724" s="70"/>
      <c r="AH724" s="70"/>
      <c r="AI724" s="70"/>
      <c r="AJ724" s="70"/>
      <c r="AK724" s="70"/>
      <c r="AL724" s="70"/>
      <c r="AM724" s="70"/>
      <c r="AN724" s="70"/>
      <c r="AO724" s="70"/>
      <c r="AP724" s="70"/>
      <c r="AQ724" s="70"/>
      <c r="AR724" s="70"/>
      <c r="AS724" s="70"/>
      <c r="AT724" s="70"/>
      <c r="AU724" s="70"/>
      <c r="AV724" s="70"/>
      <c r="AW724" s="70"/>
      <c r="AX724" s="70"/>
      <c r="AY724" s="70"/>
      <c r="AZ724" s="70"/>
      <c r="BA724" s="70"/>
      <c r="BB724" s="70"/>
      <c r="BC724" s="70"/>
      <c r="BD724" s="70"/>
      <c r="BE724" s="70"/>
      <c r="BF724" s="70"/>
      <c r="BG724" s="70"/>
      <c r="BH724" s="70"/>
      <c r="BI724" s="70"/>
      <c r="BJ724" s="70"/>
      <c r="BK724" s="70"/>
      <c r="BL724" s="70"/>
      <c r="BM724" s="70"/>
      <c r="BN724" s="70"/>
      <c r="BO724" s="70"/>
      <c r="BP724" s="70"/>
      <c r="BQ724" s="70"/>
      <c r="BR724" s="70"/>
      <c r="BS724" s="70"/>
      <c r="BT724" s="70"/>
      <c r="BU724" s="70"/>
      <c r="BV724" s="70"/>
      <c r="BW724" s="70"/>
      <c r="BX724" s="70"/>
      <c r="BY724" s="70"/>
      <c r="BZ724" s="70"/>
      <c r="CA724" s="70"/>
    </row>
    <row r="725" spans="2:79" s="67" customFormat="1" hidden="1">
      <c r="B725" s="85"/>
      <c r="C725" s="86"/>
      <c r="D725" s="250"/>
      <c r="E725" s="84"/>
      <c r="F725" s="70"/>
      <c r="G725" s="70"/>
      <c r="H725" s="70"/>
      <c r="I725" s="70"/>
      <c r="J725" s="70"/>
      <c r="K725" s="70"/>
      <c r="L725" s="70"/>
      <c r="M725" s="70"/>
      <c r="N725" s="70"/>
      <c r="O725" s="70"/>
      <c r="P725" s="70"/>
      <c r="Q725" s="70"/>
      <c r="R725" s="70"/>
      <c r="S725" s="70"/>
      <c r="T725" s="70"/>
      <c r="U725" s="70"/>
      <c r="V725" s="70"/>
      <c r="W725" s="70"/>
      <c r="X725" s="70"/>
      <c r="Y725" s="70"/>
      <c r="Z725" s="70"/>
      <c r="AA725" s="70"/>
      <c r="AB725" s="70"/>
      <c r="AC725" s="70"/>
      <c r="AD725" s="70"/>
      <c r="AE725" s="70"/>
      <c r="AF725" s="70"/>
      <c r="AG725" s="70"/>
      <c r="AH725" s="70"/>
      <c r="AI725" s="70"/>
      <c r="AJ725" s="70"/>
      <c r="AK725" s="70"/>
      <c r="AL725" s="70"/>
      <c r="AM725" s="70"/>
      <c r="AN725" s="70"/>
      <c r="AO725" s="70"/>
      <c r="AP725" s="70"/>
      <c r="AQ725" s="70"/>
      <c r="AR725" s="70"/>
      <c r="AS725" s="70"/>
      <c r="AT725" s="70"/>
      <c r="AU725" s="70"/>
      <c r="AV725" s="70"/>
      <c r="AW725" s="70"/>
      <c r="AX725" s="70"/>
      <c r="AY725" s="70"/>
      <c r="AZ725" s="70"/>
      <c r="BA725" s="70"/>
      <c r="BB725" s="70"/>
      <c r="BC725" s="70"/>
      <c r="BD725" s="70"/>
      <c r="BE725" s="70"/>
      <c r="BF725" s="70"/>
      <c r="BG725" s="70"/>
      <c r="BH725" s="70"/>
      <c r="BI725" s="70"/>
      <c r="BJ725" s="70"/>
      <c r="BK725" s="70"/>
      <c r="BL725" s="70"/>
      <c r="BM725" s="70"/>
      <c r="BN725" s="70"/>
      <c r="BO725" s="70"/>
      <c r="BP725" s="70"/>
      <c r="BQ725" s="70"/>
      <c r="BR725" s="70"/>
      <c r="BS725" s="70"/>
      <c r="BT725" s="70"/>
      <c r="BU725" s="70"/>
      <c r="BV725" s="70"/>
      <c r="BW725" s="70"/>
      <c r="BX725" s="70"/>
      <c r="BY725" s="70"/>
      <c r="BZ725" s="70"/>
      <c r="CA725" s="70"/>
    </row>
    <row r="726" spans="2:79" s="67" customFormat="1" hidden="1">
      <c r="B726" s="85"/>
      <c r="C726" s="86"/>
      <c r="D726" s="250"/>
      <c r="E726" s="84"/>
      <c r="F726" s="70"/>
      <c r="G726" s="70"/>
      <c r="H726" s="70"/>
      <c r="I726" s="70"/>
      <c r="J726" s="70"/>
      <c r="K726" s="70"/>
      <c r="L726" s="70"/>
      <c r="M726" s="70"/>
      <c r="N726" s="70"/>
      <c r="O726" s="70"/>
      <c r="P726" s="70"/>
      <c r="Q726" s="70"/>
      <c r="R726" s="70"/>
      <c r="S726" s="70"/>
      <c r="T726" s="70"/>
      <c r="U726" s="70"/>
      <c r="V726" s="70"/>
      <c r="W726" s="70"/>
      <c r="X726" s="70"/>
      <c r="Y726" s="70"/>
      <c r="Z726" s="70"/>
      <c r="AA726" s="70"/>
      <c r="AB726" s="70"/>
      <c r="AC726" s="70"/>
      <c r="AD726" s="70"/>
      <c r="AE726" s="70"/>
      <c r="AF726" s="70"/>
      <c r="AG726" s="70"/>
      <c r="AH726" s="70"/>
      <c r="AI726" s="70"/>
      <c r="AJ726" s="70"/>
      <c r="AK726" s="70"/>
      <c r="AL726" s="70"/>
      <c r="AM726" s="70"/>
      <c r="AN726" s="70"/>
      <c r="AO726" s="70"/>
      <c r="AP726" s="70"/>
      <c r="AQ726" s="70"/>
      <c r="AR726" s="70"/>
      <c r="AS726" s="70"/>
      <c r="AT726" s="70"/>
      <c r="AU726" s="70"/>
      <c r="AV726" s="70"/>
      <c r="AW726" s="70"/>
      <c r="AX726" s="70"/>
      <c r="AY726" s="70"/>
      <c r="AZ726" s="70"/>
      <c r="BA726" s="70"/>
      <c r="BB726" s="70"/>
      <c r="BC726" s="70"/>
      <c r="BD726" s="70"/>
      <c r="BE726" s="70"/>
      <c r="BF726" s="70"/>
      <c r="BG726" s="70"/>
      <c r="BH726" s="70"/>
      <c r="BI726" s="70"/>
      <c r="BJ726" s="70"/>
      <c r="BK726" s="70"/>
      <c r="BL726" s="70"/>
      <c r="BM726" s="70"/>
      <c r="BN726" s="70"/>
      <c r="BO726" s="70"/>
      <c r="BP726" s="70"/>
      <c r="BQ726" s="70"/>
      <c r="BR726" s="70"/>
      <c r="BS726" s="70"/>
      <c r="BT726" s="70"/>
      <c r="BU726" s="70"/>
      <c r="BV726" s="70"/>
      <c r="BW726" s="70"/>
      <c r="BX726" s="70"/>
      <c r="BY726" s="70"/>
      <c r="BZ726" s="70"/>
      <c r="CA726" s="70"/>
    </row>
    <row r="727" spans="2:79" s="67" customFormat="1" hidden="1">
      <c r="B727" s="85"/>
      <c r="C727" s="86"/>
      <c r="D727" s="250"/>
      <c r="E727" s="84"/>
      <c r="F727" s="70"/>
      <c r="G727" s="70"/>
      <c r="H727" s="70"/>
      <c r="I727" s="70"/>
      <c r="J727" s="70"/>
      <c r="K727" s="70"/>
      <c r="L727" s="70"/>
      <c r="M727" s="70"/>
      <c r="N727" s="70"/>
      <c r="O727" s="70"/>
      <c r="P727" s="70"/>
      <c r="Q727" s="70"/>
      <c r="R727" s="70"/>
      <c r="S727" s="70"/>
      <c r="T727" s="70"/>
      <c r="U727" s="70"/>
      <c r="V727" s="70"/>
      <c r="W727" s="70"/>
      <c r="X727" s="70"/>
      <c r="Y727" s="70"/>
      <c r="Z727" s="70"/>
      <c r="AA727" s="70"/>
      <c r="AB727" s="70"/>
      <c r="AC727" s="70"/>
      <c r="AD727" s="70"/>
      <c r="AE727" s="70"/>
      <c r="AF727" s="70"/>
      <c r="AG727" s="70"/>
      <c r="AH727" s="70"/>
      <c r="AI727" s="70"/>
      <c r="AJ727" s="70"/>
      <c r="AK727" s="70"/>
      <c r="AL727" s="70"/>
      <c r="AM727" s="70"/>
      <c r="AN727" s="70"/>
      <c r="AO727" s="70"/>
      <c r="AP727" s="70"/>
      <c r="AQ727" s="70"/>
      <c r="AR727" s="70"/>
      <c r="AS727" s="70"/>
      <c r="AT727" s="70"/>
      <c r="AU727" s="70"/>
      <c r="AV727" s="70"/>
      <c r="AW727" s="70"/>
      <c r="AX727" s="70"/>
      <c r="AY727" s="70"/>
      <c r="AZ727" s="70"/>
      <c r="BA727" s="70"/>
      <c r="BB727" s="70"/>
      <c r="BC727" s="70"/>
      <c r="BD727" s="70"/>
      <c r="BE727" s="70"/>
      <c r="BF727" s="70"/>
      <c r="BG727" s="70"/>
      <c r="BH727" s="70"/>
      <c r="BI727" s="70"/>
      <c r="BJ727" s="70"/>
      <c r="BK727" s="70"/>
      <c r="BL727" s="70"/>
      <c r="BM727" s="70"/>
      <c r="BN727" s="70"/>
      <c r="BO727" s="70"/>
      <c r="BP727" s="70"/>
      <c r="BQ727" s="70"/>
      <c r="BR727" s="70"/>
      <c r="BS727" s="70"/>
      <c r="BT727" s="70"/>
      <c r="BU727" s="70"/>
      <c r="BV727" s="70"/>
      <c r="BW727" s="70"/>
      <c r="BX727" s="70"/>
      <c r="BY727" s="70"/>
      <c r="BZ727" s="70"/>
      <c r="CA727" s="70"/>
    </row>
    <row r="728" spans="2:79" s="67" customFormat="1" hidden="1">
      <c r="B728" s="85"/>
      <c r="C728" s="86"/>
      <c r="D728" s="250"/>
      <c r="E728" s="84"/>
      <c r="F728" s="70"/>
      <c r="G728" s="70"/>
      <c r="H728" s="70"/>
      <c r="I728" s="70"/>
      <c r="J728" s="70"/>
      <c r="K728" s="70"/>
      <c r="L728" s="70"/>
      <c r="M728" s="70"/>
      <c r="N728" s="70"/>
      <c r="O728" s="70"/>
      <c r="P728" s="70"/>
      <c r="Q728" s="70"/>
      <c r="R728" s="70"/>
      <c r="S728" s="70"/>
      <c r="T728" s="70"/>
      <c r="U728" s="70"/>
      <c r="V728" s="70"/>
      <c r="W728" s="70"/>
      <c r="X728" s="70"/>
      <c r="Y728" s="70"/>
      <c r="Z728" s="70"/>
      <c r="AA728" s="70"/>
      <c r="AB728" s="70"/>
      <c r="AC728" s="70"/>
      <c r="AD728" s="70"/>
      <c r="AE728" s="70"/>
      <c r="AF728" s="70"/>
      <c r="AG728" s="70"/>
      <c r="AH728" s="70"/>
      <c r="AI728" s="70"/>
      <c r="AJ728" s="70"/>
      <c r="AK728" s="70"/>
      <c r="AL728" s="70"/>
      <c r="AM728" s="70"/>
      <c r="AN728" s="70"/>
      <c r="AO728" s="70"/>
      <c r="AP728" s="70"/>
      <c r="AQ728" s="70"/>
      <c r="AR728" s="70"/>
      <c r="AS728" s="70"/>
      <c r="AT728" s="70"/>
      <c r="AU728" s="70"/>
      <c r="AV728" s="70"/>
      <c r="AW728" s="70"/>
      <c r="AX728" s="70"/>
      <c r="AY728" s="70"/>
      <c r="AZ728" s="70"/>
      <c r="BA728" s="70"/>
      <c r="BB728" s="70"/>
      <c r="BC728" s="70"/>
      <c r="BD728" s="70"/>
      <c r="BE728" s="70"/>
      <c r="BF728" s="70"/>
      <c r="BG728" s="70"/>
      <c r="BH728" s="70"/>
      <c r="BI728" s="70"/>
      <c r="BJ728" s="70"/>
      <c r="BK728" s="70"/>
      <c r="BL728" s="70"/>
      <c r="BM728" s="70"/>
      <c r="BN728" s="70"/>
      <c r="BO728" s="70"/>
      <c r="BP728" s="70"/>
      <c r="BQ728" s="70"/>
      <c r="BR728" s="70"/>
      <c r="BS728" s="70"/>
      <c r="BT728" s="70"/>
      <c r="BU728" s="70"/>
      <c r="BV728" s="70"/>
      <c r="BW728" s="70"/>
      <c r="BX728" s="70"/>
      <c r="BY728" s="70"/>
      <c r="BZ728" s="70"/>
      <c r="CA728" s="70"/>
    </row>
    <row r="729" spans="2:79" s="67" customFormat="1" hidden="1">
      <c r="B729" s="85"/>
      <c r="C729" s="86"/>
      <c r="D729" s="250"/>
      <c r="E729" s="84"/>
      <c r="F729" s="70"/>
      <c r="G729" s="70"/>
      <c r="H729" s="70"/>
      <c r="I729" s="70"/>
      <c r="J729" s="70"/>
      <c r="K729" s="70"/>
      <c r="L729" s="70"/>
      <c r="M729" s="70"/>
      <c r="N729" s="70"/>
      <c r="O729" s="70"/>
      <c r="P729" s="70"/>
      <c r="Q729" s="70"/>
      <c r="R729" s="70"/>
      <c r="S729" s="70"/>
      <c r="T729" s="70"/>
      <c r="U729" s="70"/>
      <c r="V729" s="70"/>
      <c r="W729" s="70"/>
      <c r="X729" s="70"/>
      <c r="Y729" s="70"/>
      <c r="Z729" s="70"/>
      <c r="AA729" s="70"/>
      <c r="AB729" s="70"/>
      <c r="AC729" s="70"/>
      <c r="AD729" s="70"/>
      <c r="AE729" s="70"/>
      <c r="AF729" s="70"/>
      <c r="AG729" s="70"/>
      <c r="AH729" s="70"/>
      <c r="AI729" s="70"/>
      <c r="AJ729" s="70"/>
      <c r="AK729" s="70"/>
      <c r="AL729" s="70"/>
      <c r="AM729" s="70"/>
      <c r="AN729" s="70"/>
      <c r="AO729" s="70"/>
      <c r="AP729" s="70"/>
      <c r="AQ729" s="70"/>
      <c r="AR729" s="70"/>
      <c r="AS729" s="70"/>
      <c r="AT729" s="70"/>
      <c r="AU729" s="70"/>
      <c r="AV729" s="70"/>
      <c r="AW729" s="70"/>
      <c r="AX729" s="70"/>
      <c r="AY729" s="70"/>
      <c r="AZ729" s="70"/>
      <c r="BA729" s="70"/>
      <c r="BB729" s="70"/>
      <c r="BC729" s="70"/>
      <c r="BD729" s="70"/>
      <c r="BE729" s="70"/>
      <c r="BF729" s="70"/>
      <c r="BG729" s="70"/>
      <c r="BH729" s="70"/>
      <c r="BI729" s="70"/>
      <c r="BJ729" s="70"/>
      <c r="BK729" s="70"/>
      <c r="BL729" s="70"/>
      <c r="BM729" s="70"/>
      <c r="BN729" s="70"/>
      <c r="BO729" s="70"/>
      <c r="BP729" s="70"/>
      <c r="BQ729" s="70"/>
      <c r="BR729" s="70"/>
      <c r="BS729" s="70"/>
      <c r="BT729" s="70"/>
      <c r="BU729" s="70"/>
      <c r="BV729" s="70"/>
      <c r="BW729" s="70"/>
      <c r="BX729" s="70"/>
      <c r="BY729" s="70"/>
      <c r="BZ729" s="70"/>
      <c r="CA729" s="70"/>
    </row>
    <row r="730" spans="2:79" s="67" customFormat="1" hidden="1">
      <c r="B730" s="85"/>
      <c r="C730" s="86"/>
      <c r="D730" s="250"/>
      <c r="E730" s="84"/>
      <c r="F730" s="70"/>
      <c r="G730" s="70"/>
      <c r="H730" s="70"/>
      <c r="I730" s="70"/>
      <c r="J730" s="70"/>
      <c r="K730" s="70"/>
      <c r="L730" s="70"/>
      <c r="M730" s="70"/>
      <c r="N730" s="70"/>
      <c r="O730" s="70"/>
      <c r="P730" s="70"/>
      <c r="Q730" s="70"/>
      <c r="R730" s="70"/>
      <c r="S730" s="70"/>
      <c r="T730" s="70"/>
      <c r="U730" s="70"/>
      <c r="V730" s="70"/>
      <c r="W730" s="70"/>
      <c r="X730" s="70"/>
      <c r="Y730" s="70"/>
      <c r="Z730" s="70"/>
      <c r="AA730" s="70"/>
      <c r="AB730" s="70"/>
      <c r="AC730" s="70"/>
      <c r="AD730" s="70"/>
      <c r="AE730" s="70"/>
      <c r="AF730" s="70"/>
      <c r="AG730" s="70"/>
      <c r="AH730" s="70"/>
      <c r="AI730" s="70"/>
      <c r="AJ730" s="70"/>
      <c r="AK730" s="70"/>
      <c r="AL730" s="70"/>
      <c r="AM730" s="70"/>
      <c r="AN730" s="70"/>
      <c r="AO730" s="70"/>
      <c r="AP730" s="70"/>
      <c r="AQ730" s="70"/>
      <c r="AR730" s="70"/>
      <c r="AS730" s="70"/>
      <c r="AT730" s="70"/>
      <c r="AU730" s="70"/>
      <c r="AV730" s="70"/>
      <c r="AW730" s="70"/>
      <c r="AX730" s="70"/>
      <c r="AY730" s="70"/>
      <c r="AZ730" s="70"/>
      <c r="BA730" s="70"/>
      <c r="BB730" s="70"/>
      <c r="BC730" s="70"/>
      <c r="BD730" s="70"/>
      <c r="BE730" s="70"/>
      <c r="BF730" s="70"/>
      <c r="BG730" s="70"/>
      <c r="BH730" s="70"/>
      <c r="BI730" s="70"/>
      <c r="BJ730" s="70"/>
      <c r="BK730" s="70"/>
      <c r="BL730" s="70"/>
      <c r="BM730" s="70"/>
      <c r="BN730" s="70"/>
      <c r="BO730" s="70"/>
      <c r="BP730" s="70"/>
      <c r="BQ730" s="70"/>
      <c r="BR730" s="70"/>
      <c r="BS730" s="70"/>
      <c r="BT730" s="70"/>
      <c r="BU730" s="70"/>
      <c r="BV730" s="70"/>
      <c r="BW730" s="70"/>
      <c r="BX730" s="70"/>
      <c r="BY730" s="70"/>
      <c r="BZ730" s="70"/>
      <c r="CA730" s="70"/>
    </row>
    <row r="731" spans="2:79" s="67" customFormat="1" hidden="1">
      <c r="B731" s="85"/>
      <c r="C731" s="86"/>
      <c r="D731" s="250"/>
      <c r="E731" s="84"/>
      <c r="F731" s="70"/>
      <c r="G731" s="70"/>
      <c r="H731" s="70"/>
      <c r="I731" s="70"/>
      <c r="J731" s="70"/>
      <c r="K731" s="70"/>
      <c r="L731" s="70"/>
      <c r="M731" s="70"/>
      <c r="N731" s="70"/>
      <c r="O731" s="70"/>
      <c r="P731" s="70"/>
      <c r="Q731" s="70"/>
      <c r="R731" s="70"/>
      <c r="S731" s="70"/>
      <c r="T731" s="70"/>
      <c r="U731" s="70"/>
      <c r="V731" s="70"/>
      <c r="W731" s="70"/>
      <c r="X731" s="70"/>
      <c r="Y731" s="70"/>
      <c r="Z731" s="70"/>
      <c r="AA731" s="70"/>
      <c r="AB731" s="70"/>
      <c r="AC731" s="70"/>
      <c r="AD731" s="70"/>
      <c r="AE731" s="70"/>
      <c r="AF731" s="70"/>
      <c r="AG731" s="70"/>
      <c r="AH731" s="70"/>
      <c r="AI731" s="70"/>
      <c r="AJ731" s="70"/>
      <c r="AK731" s="70"/>
      <c r="AL731" s="70"/>
      <c r="AM731" s="70"/>
      <c r="AN731" s="70"/>
      <c r="AO731" s="70"/>
      <c r="AP731" s="70"/>
      <c r="AQ731" s="70"/>
      <c r="AR731" s="70"/>
      <c r="AS731" s="70"/>
      <c r="AT731" s="70"/>
      <c r="AU731" s="70"/>
      <c r="AV731" s="70"/>
      <c r="AW731" s="70"/>
      <c r="AX731" s="70"/>
      <c r="AY731" s="70"/>
      <c r="AZ731" s="70"/>
      <c r="BA731" s="70"/>
      <c r="BB731" s="70"/>
      <c r="BC731" s="70"/>
      <c r="BD731" s="70"/>
      <c r="BE731" s="70"/>
      <c r="BF731" s="70"/>
      <c r="BG731" s="70"/>
      <c r="BH731" s="70"/>
      <c r="BI731" s="70"/>
      <c r="BJ731" s="70"/>
      <c r="BK731" s="70"/>
      <c r="BL731" s="70"/>
      <c r="BM731" s="70"/>
      <c r="BN731" s="70"/>
      <c r="BO731" s="70"/>
      <c r="BP731" s="70"/>
      <c r="BQ731" s="70"/>
      <c r="BR731" s="70"/>
      <c r="BS731" s="70"/>
      <c r="BT731" s="70"/>
      <c r="BU731" s="70"/>
      <c r="BV731" s="70"/>
      <c r="BW731" s="70"/>
      <c r="BX731" s="70"/>
      <c r="BY731" s="70"/>
      <c r="BZ731" s="70"/>
      <c r="CA731" s="70"/>
    </row>
    <row r="732" spans="2:79" s="67" customFormat="1" hidden="1">
      <c r="B732" s="85"/>
      <c r="C732" s="86"/>
      <c r="D732" s="250"/>
      <c r="E732" s="84"/>
      <c r="F732" s="70"/>
      <c r="G732" s="70"/>
      <c r="H732" s="70"/>
      <c r="I732" s="70"/>
      <c r="J732" s="70"/>
      <c r="K732" s="70"/>
      <c r="L732" s="70"/>
      <c r="M732" s="70"/>
      <c r="N732" s="70"/>
      <c r="O732" s="70"/>
      <c r="P732" s="70"/>
      <c r="Q732" s="70"/>
      <c r="R732" s="70"/>
      <c r="S732" s="70"/>
      <c r="T732" s="70"/>
      <c r="U732" s="70"/>
      <c r="V732" s="70"/>
      <c r="W732" s="70"/>
      <c r="X732" s="70"/>
      <c r="Y732" s="70"/>
      <c r="Z732" s="70"/>
      <c r="AA732" s="70"/>
      <c r="AB732" s="70"/>
      <c r="AC732" s="70"/>
      <c r="AD732" s="70"/>
      <c r="AE732" s="70"/>
      <c r="AF732" s="70"/>
      <c r="AG732" s="70"/>
      <c r="AH732" s="70"/>
      <c r="AI732" s="70"/>
      <c r="AJ732" s="70"/>
      <c r="AK732" s="70"/>
      <c r="AL732" s="70"/>
      <c r="AM732" s="70"/>
      <c r="AN732" s="70"/>
      <c r="AO732" s="70"/>
      <c r="AP732" s="70"/>
      <c r="AQ732" s="70"/>
      <c r="AR732" s="70"/>
      <c r="AS732" s="70"/>
      <c r="AT732" s="70"/>
      <c r="AU732" s="70"/>
      <c r="AV732" s="70"/>
      <c r="AW732" s="70"/>
      <c r="AX732" s="70"/>
      <c r="AY732" s="70"/>
      <c r="AZ732" s="70"/>
      <c r="BA732" s="70"/>
      <c r="BB732" s="70"/>
      <c r="BC732" s="70"/>
      <c r="BD732" s="70"/>
      <c r="BE732" s="70"/>
      <c r="BF732" s="70"/>
      <c r="BG732" s="70"/>
      <c r="BH732" s="70"/>
      <c r="BI732" s="70"/>
      <c r="BJ732" s="70"/>
      <c r="BK732" s="70"/>
      <c r="BL732" s="70"/>
      <c r="BM732" s="70"/>
      <c r="BN732" s="70"/>
      <c r="BO732" s="70"/>
      <c r="BP732" s="70"/>
      <c r="BQ732" s="70"/>
      <c r="BR732" s="70"/>
      <c r="BS732" s="70"/>
      <c r="BT732" s="70"/>
      <c r="BU732" s="70"/>
      <c r="BV732" s="70"/>
      <c r="BW732" s="70"/>
      <c r="BX732" s="70"/>
      <c r="BY732" s="70"/>
      <c r="BZ732" s="70"/>
      <c r="CA732" s="70"/>
    </row>
    <row r="733" spans="2:79" s="67" customFormat="1" hidden="1">
      <c r="B733" s="85"/>
      <c r="C733" s="86"/>
      <c r="D733" s="250"/>
      <c r="E733" s="84"/>
      <c r="F733" s="70"/>
      <c r="G733" s="70"/>
      <c r="H733" s="70"/>
      <c r="I733" s="70"/>
      <c r="J733" s="70"/>
      <c r="K733" s="70"/>
      <c r="L733" s="70"/>
      <c r="M733" s="70"/>
      <c r="N733" s="70"/>
      <c r="O733" s="70"/>
      <c r="P733" s="70"/>
      <c r="Q733" s="70"/>
      <c r="R733" s="70"/>
      <c r="S733" s="70"/>
      <c r="T733" s="70"/>
      <c r="U733" s="70"/>
      <c r="V733" s="70"/>
      <c r="W733" s="70"/>
      <c r="X733" s="70"/>
      <c r="Y733" s="70"/>
      <c r="Z733" s="70"/>
      <c r="AA733" s="70"/>
      <c r="AB733" s="70"/>
      <c r="AC733" s="70"/>
      <c r="AD733" s="70"/>
      <c r="AE733" s="70"/>
      <c r="AF733" s="70"/>
      <c r="AG733" s="70"/>
      <c r="AH733" s="70"/>
      <c r="AI733" s="70"/>
      <c r="AJ733" s="70"/>
      <c r="AK733" s="70"/>
      <c r="AL733" s="70"/>
      <c r="AM733" s="70"/>
      <c r="AN733" s="70"/>
      <c r="AO733" s="70"/>
      <c r="AP733" s="70"/>
      <c r="AQ733" s="70"/>
      <c r="AR733" s="70"/>
      <c r="AS733" s="70"/>
      <c r="AT733" s="70"/>
      <c r="AU733" s="70"/>
      <c r="AV733" s="70"/>
      <c r="AW733" s="70"/>
      <c r="AX733" s="70"/>
      <c r="AY733" s="70"/>
      <c r="AZ733" s="70"/>
      <c r="BA733" s="70"/>
      <c r="BB733" s="70"/>
      <c r="BC733" s="70"/>
      <c r="BD733" s="70"/>
      <c r="BE733" s="70"/>
      <c r="BF733" s="70"/>
      <c r="BG733" s="70"/>
      <c r="BH733" s="70"/>
      <c r="BI733" s="70"/>
      <c r="BJ733" s="70"/>
      <c r="BK733" s="70"/>
      <c r="BL733" s="70"/>
      <c r="BM733" s="70"/>
      <c r="BN733" s="70"/>
      <c r="BO733" s="70"/>
      <c r="BP733" s="70"/>
      <c r="BQ733" s="70"/>
      <c r="BR733" s="70"/>
      <c r="BS733" s="70"/>
      <c r="BT733" s="70"/>
      <c r="BU733" s="70"/>
      <c r="BV733" s="70"/>
      <c r="BW733" s="70"/>
      <c r="BX733" s="70"/>
      <c r="BY733" s="70"/>
      <c r="BZ733" s="70"/>
      <c r="CA733" s="70"/>
    </row>
    <row r="734" spans="2:79" s="67" customFormat="1" hidden="1">
      <c r="B734" s="85"/>
      <c r="C734" s="86"/>
      <c r="D734" s="250"/>
      <c r="E734" s="84"/>
      <c r="F734" s="70"/>
      <c r="G734" s="70"/>
      <c r="H734" s="70"/>
      <c r="I734" s="70"/>
      <c r="J734" s="70"/>
      <c r="K734" s="70"/>
      <c r="L734" s="70"/>
      <c r="M734" s="70"/>
      <c r="N734" s="70"/>
      <c r="O734" s="70"/>
      <c r="P734" s="70"/>
      <c r="Q734" s="70"/>
      <c r="R734" s="70"/>
      <c r="S734" s="70"/>
      <c r="T734" s="70"/>
      <c r="U734" s="70"/>
      <c r="V734" s="70"/>
      <c r="W734" s="70"/>
      <c r="X734" s="70"/>
      <c r="Y734" s="70"/>
      <c r="Z734" s="70"/>
      <c r="AA734" s="70"/>
      <c r="AB734" s="70"/>
      <c r="AC734" s="70"/>
      <c r="AD734" s="70"/>
      <c r="AE734" s="70"/>
      <c r="AF734" s="70"/>
      <c r="AG734" s="70"/>
      <c r="AH734" s="70"/>
      <c r="AI734" s="70"/>
      <c r="AJ734" s="70"/>
      <c r="AK734" s="70"/>
      <c r="AL734" s="70"/>
      <c r="AM734" s="70"/>
      <c r="AN734" s="70"/>
      <c r="AO734" s="70"/>
      <c r="AP734" s="70"/>
      <c r="AQ734" s="70"/>
      <c r="AR734" s="70"/>
      <c r="AS734" s="70"/>
      <c r="AT734" s="70"/>
      <c r="AU734" s="70"/>
      <c r="AV734" s="70"/>
      <c r="AW734" s="70"/>
      <c r="AX734" s="70"/>
      <c r="AY734" s="70"/>
      <c r="AZ734" s="70"/>
      <c r="BA734" s="70"/>
      <c r="BB734" s="70"/>
      <c r="BC734" s="70"/>
      <c r="BD734" s="70"/>
      <c r="BE734" s="70"/>
      <c r="BF734" s="70"/>
      <c r="BG734" s="70"/>
      <c r="BH734" s="70"/>
      <c r="BI734" s="70"/>
      <c r="BJ734" s="70"/>
      <c r="BK734" s="70"/>
      <c r="BL734" s="70"/>
      <c r="BM734" s="70"/>
      <c r="BN734" s="70"/>
      <c r="BO734" s="70"/>
      <c r="BP734" s="70"/>
      <c r="BQ734" s="70"/>
      <c r="BR734" s="70"/>
      <c r="BS734" s="70"/>
      <c r="BT734" s="70"/>
      <c r="BU734" s="70"/>
      <c r="BV734" s="70"/>
      <c r="BW734" s="70"/>
      <c r="BX734" s="70"/>
      <c r="BY734" s="70"/>
      <c r="BZ734" s="70"/>
      <c r="CA734" s="70"/>
    </row>
    <row r="735" spans="2:79" s="67" customFormat="1" hidden="1">
      <c r="B735" s="85"/>
      <c r="C735" s="86"/>
      <c r="D735" s="250"/>
      <c r="E735" s="84"/>
      <c r="F735" s="70"/>
      <c r="G735" s="70"/>
      <c r="H735" s="70"/>
      <c r="I735" s="70"/>
      <c r="J735" s="70"/>
      <c r="K735" s="70"/>
      <c r="L735" s="70"/>
      <c r="M735" s="70"/>
      <c r="N735" s="70"/>
      <c r="O735" s="70"/>
      <c r="P735" s="70"/>
      <c r="Q735" s="70"/>
      <c r="R735" s="70"/>
      <c r="S735" s="70"/>
      <c r="T735" s="70"/>
      <c r="U735" s="70"/>
      <c r="V735" s="70"/>
      <c r="W735" s="70"/>
      <c r="X735" s="70"/>
      <c r="Y735" s="70"/>
      <c r="Z735" s="70"/>
      <c r="AA735" s="70"/>
      <c r="AB735" s="70"/>
      <c r="AC735" s="70"/>
      <c r="AD735" s="70"/>
      <c r="AE735" s="70"/>
      <c r="AF735" s="70"/>
      <c r="AG735" s="70"/>
      <c r="AH735" s="70"/>
      <c r="AI735" s="70"/>
      <c r="AJ735" s="70"/>
      <c r="AK735" s="70"/>
      <c r="AL735" s="70"/>
      <c r="AM735" s="70"/>
      <c r="AN735" s="70"/>
      <c r="AO735" s="70"/>
      <c r="AP735" s="70"/>
      <c r="AQ735" s="70"/>
      <c r="AR735" s="70"/>
      <c r="AS735" s="70"/>
      <c r="AT735" s="70"/>
      <c r="AU735" s="70"/>
      <c r="AV735" s="70"/>
      <c r="AW735" s="70"/>
      <c r="AX735" s="70"/>
      <c r="AY735" s="70"/>
      <c r="AZ735" s="70"/>
      <c r="BA735" s="70"/>
      <c r="BB735" s="70"/>
      <c r="BC735" s="70"/>
      <c r="BD735" s="70"/>
      <c r="BE735" s="70"/>
      <c r="BF735" s="70"/>
      <c r="BG735" s="70"/>
      <c r="BH735" s="70"/>
      <c r="BI735" s="70"/>
      <c r="BJ735" s="70"/>
      <c r="BK735" s="70"/>
      <c r="BL735" s="70"/>
      <c r="BM735" s="70"/>
      <c r="BN735" s="70"/>
      <c r="BO735" s="70"/>
      <c r="BP735" s="70"/>
      <c r="BQ735" s="70"/>
      <c r="BR735" s="70"/>
      <c r="BS735" s="70"/>
      <c r="BT735" s="70"/>
      <c r="BU735" s="70"/>
      <c r="BV735" s="70"/>
      <c r="BW735" s="70"/>
      <c r="BX735" s="70"/>
      <c r="BY735" s="70"/>
      <c r="BZ735" s="70"/>
      <c r="CA735" s="70"/>
    </row>
    <row r="740" spans="2:79" s="67" customFormat="1" hidden="1">
      <c r="B740" s="85"/>
      <c r="C740" s="86"/>
      <c r="D740" s="250"/>
      <c r="E740" s="84"/>
      <c r="F740" s="70"/>
      <c r="G740" s="70"/>
      <c r="H740" s="70"/>
      <c r="I740" s="70"/>
      <c r="J740" s="70"/>
      <c r="K740" s="70"/>
      <c r="L740" s="70"/>
      <c r="M740" s="70"/>
      <c r="N740" s="70"/>
      <c r="O740" s="70"/>
      <c r="P740" s="70"/>
      <c r="Q740" s="70"/>
      <c r="R740" s="70"/>
      <c r="S740" s="70"/>
      <c r="T740" s="70"/>
      <c r="U740" s="70"/>
      <c r="V740" s="70"/>
      <c r="W740" s="70"/>
      <c r="X740" s="70"/>
      <c r="Y740" s="70"/>
      <c r="Z740" s="70"/>
      <c r="AA740" s="70"/>
      <c r="AB740" s="70"/>
      <c r="AC740" s="70"/>
      <c r="AD740" s="70"/>
      <c r="AE740" s="70"/>
      <c r="AF740" s="70"/>
      <c r="AG740" s="70"/>
      <c r="AH740" s="70"/>
      <c r="AI740" s="70"/>
      <c r="AJ740" s="70"/>
      <c r="AK740" s="70"/>
      <c r="AL740" s="70"/>
      <c r="AM740" s="70"/>
      <c r="AN740" s="70"/>
      <c r="AO740" s="70"/>
      <c r="AP740" s="70"/>
      <c r="AQ740" s="70"/>
      <c r="AR740" s="70"/>
      <c r="AS740" s="70"/>
      <c r="AT740" s="70"/>
      <c r="AU740" s="70"/>
      <c r="AV740" s="70"/>
      <c r="AW740" s="70"/>
      <c r="AX740" s="70"/>
      <c r="AY740" s="70"/>
      <c r="AZ740" s="70"/>
      <c r="BA740" s="70"/>
      <c r="BB740" s="70"/>
      <c r="BC740" s="70"/>
      <c r="BD740" s="70"/>
      <c r="BE740" s="70"/>
      <c r="BF740" s="70"/>
      <c r="BG740" s="70"/>
      <c r="BH740" s="70"/>
      <c r="BI740" s="70"/>
      <c r="BJ740" s="70"/>
      <c r="BK740" s="70"/>
      <c r="BL740" s="70"/>
      <c r="BM740" s="70"/>
      <c r="BN740" s="70"/>
      <c r="BO740" s="70"/>
      <c r="BP740" s="70"/>
      <c r="BQ740" s="70"/>
      <c r="BR740" s="70"/>
      <c r="BS740" s="70"/>
      <c r="BT740" s="70"/>
      <c r="BU740" s="70"/>
      <c r="BV740" s="70"/>
      <c r="BW740" s="70"/>
      <c r="BX740" s="70"/>
      <c r="BY740" s="70"/>
      <c r="BZ740" s="70"/>
      <c r="CA740" s="70"/>
    </row>
    <row r="741" spans="2:79" s="67" customFormat="1" hidden="1">
      <c r="B741" s="85"/>
      <c r="C741" s="86"/>
      <c r="D741" s="250"/>
      <c r="E741" s="84"/>
      <c r="F741" s="70"/>
      <c r="G741" s="70"/>
      <c r="H741" s="70"/>
      <c r="I741" s="70"/>
      <c r="J741" s="70"/>
      <c r="K741" s="70"/>
      <c r="L741" s="70"/>
      <c r="M741" s="70"/>
      <c r="N741" s="70"/>
      <c r="O741" s="70"/>
      <c r="P741" s="70"/>
      <c r="Q741" s="70"/>
      <c r="R741" s="70"/>
      <c r="S741" s="70"/>
      <c r="T741" s="70"/>
      <c r="U741" s="70"/>
      <c r="V741" s="70"/>
      <c r="W741" s="70"/>
      <c r="X741" s="70"/>
      <c r="Y741" s="70"/>
      <c r="Z741" s="70"/>
      <c r="AA741" s="70"/>
      <c r="AB741" s="70"/>
      <c r="AC741" s="70"/>
      <c r="AD741" s="70"/>
      <c r="AE741" s="70"/>
      <c r="AF741" s="70"/>
      <c r="AG741" s="70"/>
      <c r="AH741" s="70"/>
      <c r="AI741" s="70"/>
      <c r="AJ741" s="70"/>
      <c r="AK741" s="70"/>
      <c r="AL741" s="70"/>
      <c r="AM741" s="70"/>
      <c r="AN741" s="70"/>
      <c r="AO741" s="70"/>
      <c r="AP741" s="70"/>
      <c r="AQ741" s="70"/>
      <c r="AR741" s="70"/>
      <c r="AS741" s="70"/>
      <c r="AT741" s="70"/>
      <c r="AU741" s="70"/>
      <c r="AV741" s="70"/>
      <c r="AW741" s="70"/>
      <c r="AX741" s="70"/>
      <c r="AY741" s="70"/>
      <c r="AZ741" s="70"/>
      <c r="BA741" s="70"/>
      <c r="BB741" s="70"/>
      <c r="BC741" s="70"/>
      <c r="BD741" s="70"/>
      <c r="BE741" s="70"/>
      <c r="BF741" s="70"/>
      <c r="BG741" s="70"/>
      <c r="BH741" s="70"/>
      <c r="BI741" s="70"/>
      <c r="BJ741" s="70"/>
      <c r="BK741" s="70"/>
      <c r="BL741" s="70"/>
      <c r="BM741" s="70"/>
      <c r="BN741" s="70"/>
      <c r="BO741" s="70"/>
      <c r="BP741" s="70"/>
      <c r="BQ741" s="70"/>
      <c r="BR741" s="70"/>
      <c r="BS741" s="70"/>
      <c r="BT741" s="70"/>
      <c r="BU741" s="70"/>
      <c r="BV741" s="70"/>
      <c r="BW741" s="70"/>
      <c r="BX741" s="70"/>
      <c r="BY741" s="70"/>
      <c r="BZ741" s="70"/>
      <c r="CA741" s="70"/>
    </row>
    <row r="742" spans="2:79" s="67" customFormat="1" hidden="1">
      <c r="B742" s="85"/>
      <c r="C742" s="86"/>
      <c r="D742" s="250"/>
      <c r="E742" s="84"/>
      <c r="F742" s="70"/>
      <c r="G742" s="70"/>
      <c r="H742" s="70"/>
      <c r="I742" s="70"/>
      <c r="J742" s="70"/>
      <c r="K742" s="70"/>
      <c r="L742" s="70"/>
      <c r="M742" s="70"/>
      <c r="N742" s="70"/>
      <c r="O742" s="70"/>
      <c r="P742" s="70"/>
      <c r="Q742" s="70"/>
      <c r="R742" s="70"/>
      <c r="S742" s="70"/>
      <c r="T742" s="70"/>
      <c r="U742" s="70"/>
      <c r="V742" s="70"/>
      <c r="W742" s="70"/>
      <c r="X742" s="70"/>
      <c r="Y742" s="70"/>
      <c r="Z742" s="70"/>
      <c r="AA742" s="70"/>
      <c r="AB742" s="70"/>
      <c r="AC742" s="70"/>
      <c r="AD742" s="70"/>
      <c r="AE742" s="70"/>
      <c r="AF742" s="70"/>
      <c r="AG742" s="70"/>
      <c r="AH742" s="70"/>
      <c r="AI742" s="70"/>
      <c r="AJ742" s="70"/>
      <c r="AK742" s="70"/>
      <c r="AL742" s="70"/>
      <c r="AM742" s="70"/>
      <c r="AN742" s="70"/>
      <c r="AO742" s="70"/>
      <c r="AP742" s="70"/>
      <c r="AQ742" s="70"/>
      <c r="AR742" s="70"/>
      <c r="AS742" s="70"/>
      <c r="AT742" s="70"/>
      <c r="AU742" s="70"/>
      <c r="AV742" s="70"/>
      <c r="AW742" s="70"/>
      <c r="AX742" s="70"/>
      <c r="AY742" s="70"/>
      <c r="AZ742" s="70"/>
      <c r="BA742" s="70"/>
      <c r="BB742" s="70"/>
      <c r="BC742" s="70"/>
      <c r="BD742" s="70"/>
      <c r="BE742" s="70"/>
      <c r="BF742" s="70"/>
      <c r="BG742" s="70"/>
      <c r="BH742" s="70"/>
      <c r="BI742" s="70"/>
      <c r="BJ742" s="70"/>
      <c r="BK742" s="70"/>
      <c r="BL742" s="70"/>
      <c r="BM742" s="70"/>
      <c r="BN742" s="70"/>
      <c r="BO742" s="70"/>
      <c r="BP742" s="70"/>
      <c r="BQ742" s="70"/>
      <c r="BR742" s="70"/>
      <c r="BS742" s="70"/>
      <c r="BT742" s="70"/>
      <c r="BU742" s="70"/>
      <c r="BV742" s="70"/>
      <c r="BW742" s="70"/>
      <c r="BX742" s="70"/>
      <c r="BY742" s="70"/>
      <c r="BZ742" s="70"/>
      <c r="CA742" s="70"/>
    </row>
    <row r="743" spans="2:79" s="67" customFormat="1" hidden="1">
      <c r="B743" s="85"/>
      <c r="C743" s="86"/>
      <c r="D743" s="250"/>
      <c r="E743" s="84"/>
      <c r="F743" s="70"/>
      <c r="G743" s="70"/>
      <c r="H743" s="70"/>
      <c r="I743" s="70"/>
      <c r="J743" s="70"/>
      <c r="K743" s="70"/>
      <c r="L743" s="70"/>
      <c r="M743" s="70"/>
      <c r="N743" s="70"/>
      <c r="O743" s="70"/>
      <c r="P743" s="70"/>
      <c r="Q743" s="70"/>
      <c r="R743" s="70"/>
      <c r="S743" s="70"/>
      <c r="T743" s="70"/>
      <c r="U743" s="70"/>
      <c r="V743" s="70"/>
      <c r="W743" s="70"/>
      <c r="X743" s="70"/>
      <c r="Y743" s="70"/>
      <c r="Z743" s="70"/>
      <c r="AA743" s="70"/>
      <c r="AB743" s="70"/>
      <c r="AC743" s="70"/>
      <c r="AD743" s="70"/>
      <c r="AE743" s="70"/>
      <c r="AF743" s="70"/>
      <c r="AG743" s="70"/>
      <c r="AH743" s="70"/>
      <c r="AI743" s="70"/>
      <c r="AJ743" s="70"/>
      <c r="AK743" s="70"/>
      <c r="AL743" s="70"/>
      <c r="AM743" s="70"/>
      <c r="AN743" s="70"/>
      <c r="AO743" s="70"/>
      <c r="AP743" s="70"/>
      <c r="AQ743" s="70"/>
      <c r="AR743" s="70"/>
      <c r="AS743" s="70"/>
      <c r="AT743" s="70"/>
      <c r="AU743" s="70"/>
      <c r="AV743" s="70"/>
      <c r="AW743" s="70"/>
      <c r="AX743" s="70"/>
      <c r="AY743" s="70"/>
      <c r="AZ743" s="70"/>
      <c r="BA743" s="70"/>
      <c r="BB743" s="70"/>
      <c r="BC743" s="70"/>
      <c r="BD743" s="70"/>
      <c r="BE743" s="70"/>
      <c r="BF743" s="70"/>
      <c r="BG743" s="70"/>
      <c r="BH743" s="70"/>
      <c r="BI743" s="70"/>
      <c r="BJ743" s="70"/>
      <c r="BK743" s="70"/>
      <c r="BL743" s="70"/>
      <c r="BM743" s="70"/>
      <c r="BN743" s="70"/>
      <c r="BO743" s="70"/>
      <c r="BP743" s="70"/>
      <c r="BQ743" s="70"/>
      <c r="BR743" s="70"/>
      <c r="BS743" s="70"/>
      <c r="BT743" s="70"/>
      <c r="BU743" s="70"/>
      <c r="BV743" s="70"/>
      <c r="BW743" s="70"/>
      <c r="BX743" s="70"/>
      <c r="BY743" s="70"/>
      <c r="BZ743" s="70"/>
      <c r="CA743" s="70"/>
    </row>
    <row r="744" spans="2:79" s="67" customFormat="1" hidden="1">
      <c r="B744" s="85"/>
      <c r="C744" s="86"/>
      <c r="D744" s="250"/>
      <c r="E744" s="84"/>
      <c r="F744" s="70"/>
      <c r="G744" s="70"/>
      <c r="H744" s="70"/>
      <c r="I744" s="70"/>
      <c r="J744" s="70"/>
      <c r="K744" s="70"/>
      <c r="L744" s="70"/>
      <c r="M744" s="70"/>
      <c r="N744" s="70"/>
      <c r="O744" s="70"/>
      <c r="P744" s="70"/>
      <c r="Q744" s="70"/>
      <c r="R744" s="70"/>
      <c r="S744" s="70"/>
      <c r="T744" s="70"/>
      <c r="U744" s="70"/>
      <c r="V744" s="70"/>
      <c r="W744" s="70"/>
      <c r="X744" s="70"/>
      <c r="Y744" s="70"/>
      <c r="Z744" s="70"/>
      <c r="AA744" s="70"/>
      <c r="AB744" s="70"/>
      <c r="AC744" s="70"/>
      <c r="AD744" s="70"/>
      <c r="AE744" s="70"/>
      <c r="AF744" s="70"/>
      <c r="AG744" s="70"/>
      <c r="AH744" s="70"/>
      <c r="AI744" s="70"/>
      <c r="AJ744" s="70"/>
      <c r="AK744" s="70"/>
      <c r="AL744" s="70"/>
      <c r="AM744" s="70"/>
      <c r="AN744" s="70"/>
      <c r="AO744" s="70"/>
      <c r="AP744" s="70"/>
      <c r="AQ744" s="70"/>
      <c r="AR744" s="70"/>
      <c r="AS744" s="70"/>
      <c r="AT744" s="70"/>
      <c r="AU744" s="70"/>
      <c r="AV744" s="70"/>
      <c r="AW744" s="70"/>
      <c r="AX744" s="70"/>
      <c r="AY744" s="70"/>
      <c r="AZ744" s="70"/>
      <c r="BA744" s="70"/>
      <c r="BB744" s="70"/>
      <c r="BC744" s="70"/>
      <c r="BD744" s="70"/>
      <c r="BE744" s="70"/>
      <c r="BF744" s="70"/>
      <c r="BG744" s="70"/>
      <c r="BH744" s="70"/>
      <c r="BI744" s="70"/>
      <c r="BJ744" s="70"/>
      <c r="BK744" s="70"/>
      <c r="BL744" s="70"/>
      <c r="BM744" s="70"/>
      <c r="BN744" s="70"/>
      <c r="BO744" s="70"/>
      <c r="BP744" s="70"/>
      <c r="BQ744" s="70"/>
      <c r="BR744" s="70"/>
      <c r="BS744" s="70"/>
      <c r="BT744" s="70"/>
      <c r="BU744" s="70"/>
      <c r="BV744" s="70"/>
      <c r="BW744" s="70"/>
      <c r="BX744" s="70"/>
      <c r="BY744" s="70"/>
      <c r="BZ744" s="70"/>
      <c r="CA744" s="70"/>
    </row>
    <row r="745" spans="2:79" s="67" customFormat="1" hidden="1">
      <c r="B745" s="85"/>
      <c r="C745" s="86"/>
      <c r="D745" s="250"/>
      <c r="E745" s="84"/>
      <c r="F745" s="70"/>
      <c r="G745" s="70"/>
      <c r="H745" s="70"/>
      <c r="I745" s="70"/>
      <c r="J745" s="70"/>
      <c r="K745" s="70"/>
      <c r="L745" s="70"/>
      <c r="M745" s="70"/>
      <c r="N745" s="70"/>
      <c r="O745" s="70"/>
      <c r="P745" s="70"/>
      <c r="Q745" s="70"/>
      <c r="R745" s="70"/>
      <c r="S745" s="70"/>
      <c r="T745" s="70"/>
      <c r="U745" s="70"/>
      <c r="V745" s="70"/>
      <c r="W745" s="70"/>
      <c r="X745" s="70"/>
      <c r="Y745" s="70"/>
      <c r="Z745" s="70"/>
      <c r="AA745" s="70"/>
      <c r="AB745" s="70"/>
      <c r="AC745" s="70"/>
      <c r="AD745" s="70"/>
      <c r="AE745" s="70"/>
      <c r="AF745" s="70"/>
      <c r="AG745" s="70"/>
      <c r="AH745" s="70"/>
      <c r="AI745" s="70"/>
      <c r="AJ745" s="70"/>
      <c r="AK745" s="70"/>
      <c r="AL745" s="70"/>
      <c r="AM745" s="70"/>
      <c r="AN745" s="70"/>
      <c r="AO745" s="70"/>
      <c r="AP745" s="70"/>
      <c r="AQ745" s="70"/>
      <c r="AR745" s="70"/>
      <c r="AS745" s="70"/>
      <c r="AT745" s="70"/>
      <c r="AU745" s="70"/>
      <c r="AV745" s="70"/>
      <c r="AW745" s="70"/>
      <c r="AX745" s="70"/>
      <c r="AY745" s="70"/>
      <c r="AZ745" s="70"/>
      <c r="BA745" s="70"/>
      <c r="BB745" s="70"/>
      <c r="BC745" s="70"/>
      <c r="BD745" s="70"/>
      <c r="BE745" s="70"/>
      <c r="BF745" s="70"/>
      <c r="BG745" s="70"/>
      <c r="BH745" s="70"/>
      <c r="BI745" s="70"/>
      <c r="BJ745" s="70"/>
      <c r="BK745" s="70"/>
      <c r="BL745" s="70"/>
      <c r="BM745" s="70"/>
      <c r="BN745" s="70"/>
      <c r="BO745" s="70"/>
      <c r="BP745" s="70"/>
      <c r="BQ745" s="70"/>
      <c r="BR745" s="70"/>
      <c r="BS745" s="70"/>
      <c r="BT745" s="70"/>
      <c r="BU745" s="70"/>
      <c r="BV745" s="70"/>
      <c r="BW745" s="70"/>
      <c r="BX745" s="70"/>
      <c r="BY745" s="70"/>
      <c r="BZ745" s="70"/>
      <c r="CA745" s="70"/>
    </row>
    <row r="746" spans="2:79" s="67" customFormat="1" hidden="1">
      <c r="B746" s="85"/>
      <c r="C746" s="86"/>
      <c r="D746" s="250"/>
      <c r="E746" s="84"/>
      <c r="F746" s="70"/>
      <c r="G746" s="70"/>
      <c r="H746" s="70"/>
      <c r="I746" s="70"/>
      <c r="J746" s="70"/>
      <c r="K746" s="70"/>
      <c r="L746" s="70"/>
      <c r="M746" s="70"/>
      <c r="N746" s="70"/>
      <c r="O746" s="70"/>
      <c r="P746" s="70"/>
      <c r="Q746" s="70"/>
      <c r="R746" s="70"/>
      <c r="S746" s="70"/>
      <c r="T746" s="70"/>
      <c r="U746" s="70"/>
      <c r="V746" s="70"/>
      <c r="W746" s="70"/>
      <c r="X746" s="70"/>
      <c r="Y746" s="70"/>
      <c r="Z746" s="70"/>
      <c r="AA746" s="70"/>
      <c r="AB746" s="70"/>
      <c r="AC746" s="70"/>
      <c r="AD746" s="70"/>
      <c r="AE746" s="70"/>
      <c r="AF746" s="70"/>
      <c r="AG746" s="70"/>
      <c r="AH746" s="70"/>
      <c r="AI746" s="70"/>
      <c r="AJ746" s="70"/>
      <c r="AK746" s="70"/>
      <c r="AL746" s="70"/>
      <c r="AM746" s="70"/>
      <c r="AN746" s="70"/>
      <c r="AO746" s="70"/>
      <c r="AP746" s="70"/>
      <c r="AQ746" s="70"/>
      <c r="AR746" s="70"/>
      <c r="AS746" s="70"/>
      <c r="AT746" s="70"/>
      <c r="AU746" s="70"/>
      <c r="AV746" s="70"/>
      <c r="AW746" s="70"/>
      <c r="AX746" s="70"/>
      <c r="AY746" s="70"/>
      <c r="AZ746" s="70"/>
      <c r="BA746" s="70"/>
      <c r="BB746" s="70"/>
      <c r="BC746" s="70"/>
      <c r="BD746" s="70"/>
      <c r="BE746" s="70"/>
      <c r="BF746" s="70"/>
      <c r="BG746" s="70"/>
      <c r="BH746" s="70"/>
      <c r="BI746" s="70"/>
      <c r="BJ746" s="70"/>
      <c r="BK746" s="70"/>
      <c r="BL746" s="70"/>
      <c r="BM746" s="70"/>
      <c r="BN746" s="70"/>
      <c r="BO746" s="70"/>
      <c r="BP746" s="70"/>
      <c r="BQ746" s="70"/>
      <c r="BR746" s="70"/>
      <c r="BS746" s="70"/>
      <c r="BT746" s="70"/>
      <c r="BU746" s="70"/>
      <c r="BV746" s="70"/>
      <c r="BW746" s="70"/>
      <c r="BX746" s="70"/>
      <c r="BY746" s="70"/>
      <c r="BZ746" s="70"/>
      <c r="CA746" s="70"/>
    </row>
    <row r="747" spans="2:79" s="67" customFormat="1" hidden="1">
      <c r="B747" s="85"/>
      <c r="C747" s="86"/>
      <c r="D747" s="250"/>
      <c r="E747" s="84"/>
      <c r="F747" s="70"/>
      <c r="G747" s="70"/>
      <c r="H747" s="70"/>
      <c r="I747" s="70"/>
      <c r="J747" s="70"/>
      <c r="K747" s="70"/>
      <c r="L747" s="70"/>
      <c r="M747" s="70"/>
      <c r="N747" s="70"/>
      <c r="O747" s="70"/>
      <c r="P747" s="70"/>
      <c r="Q747" s="70"/>
      <c r="R747" s="70"/>
      <c r="S747" s="70"/>
      <c r="T747" s="70"/>
      <c r="U747" s="70"/>
      <c r="V747" s="70"/>
      <c r="W747" s="70"/>
      <c r="X747" s="70"/>
      <c r="Y747" s="70"/>
      <c r="Z747" s="70"/>
      <c r="AA747" s="70"/>
      <c r="AB747" s="70"/>
      <c r="AC747" s="70"/>
      <c r="AD747" s="70"/>
      <c r="AE747" s="70"/>
      <c r="AF747" s="70"/>
      <c r="AG747" s="70"/>
      <c r="AH747" s="70"/>
      <c r="AI747" s="70"/>
      <c r="AJ747" s="70"/>
      <c r="AK747" s="70"/>
      <c r="AL747" s="70"/>
      <c r="AM747" s="70"/>
      <c r="AN747" s="70"/>
      <c r="AO747" s="70"/>
      <c r="AP747" s="70"/>
      <c r="AQ747" s="70"/>
      <c r="AR747" s="70"/>
      <c r="AS747" s="70"/>
      <c r="AT747" s="70"/>
      <c r="AU747" s="70"/>
      <c r="AV747" s="70"/>
      <c r="AW747" s="70"/>
      <c r="AX747" s="70"/>
      <c r="AY747" s="70"/>
      <c r="AZ747" s="70"/>
      <c r="BA747" s="70"/>
      <c r="BB747" s="70"/>
      <c r="BC747" s="70"/>
      <c r="BD747" s="70"/>
      <c r="BE747" s="70"/>
      <c r="BF747" s="70"/>
      <c r="BG747" s="70"/>
      <c r="BH747" s="70"/>
      <c r="BI747" s="70"/>
      <c r="BJ747" s="70"/>
      <c r="BK747" s="70"/>
      <c r="BL747" s="70"/>
      <c r="BM747" s="70"/>
      <c r="BN747" s="70"/>
      <c r="BO747" s="70"/>
      <c r="BP747" s="70"/>
      <c r="BQ747" s="70"/>
      <c r="BR747" s="70"/>
      <c r="BS747" s="70"/>
      <c r="BT747" s="70"/>
      <c r="BU747" s="70"/>
      <c r="BV747" s="70"/>
      <c r="BW747" s="70"/>
      <c r="BX747" s="70"/>
      <c r="BY747" s="70"/>
      <c r="BZ747" s="70"/>
      <c r="CA747" s="70"/>
    </row>
    <row r="748" spans="2:79" s="67" customFormat="1" hidden="1">
      <c r="B748" s="85"/>
      <c r="C748" s="86"/>
      <c r="D748" s="250"/>
      <c r="E748" s="84"/>
      <c r="F748" s="70"/>
      <c r="G748" s="70"/>
      <c r="H748" s="70"/>
      <c r="I748" s="70"/>
      <c r="J748" s="70"/>
      <c r="K748" s="70"/>
      <c r="L748" s="70"/>
      <c r="M748" s="70"/>
      <c r="N748" s="70"/>
      <c r="O748" s="70"/>
      <c r="P748" s="70"/>
      <c r="Q748" s="70"/>
      <c r="R748" s="70"/>
      <c r="S748" s="70"/>
      <c r="T748" s="70"/>
      <c r="U748" s="70"/>
      <c r="V748" s="70"/>
      <c r="W748" s="70"/>
      <c r="X748" s="70"/>
      <c r="Y748" s="70"/>
      <c r="Z748" s="70"/>
      <c r="AA748" s="70"/>
      <c r="AB748" s="70"/>
      <c r="AC748" s="70"/>
      <c r="AD748" s="70"/>
      <c r="AE748" s="70"/>
      <c r="AF748" s="70"/>
      <c r="AG748" s="70"/>
      <c r="AH748" s="70"/>
      <c r="AI748" s="70"/>
      <c r="AJ748" s="70"/>
      <c r="AK748" s="70"/>
      <c r="AL748" s="70"/>
      <c r="AM748" s="70"/>
      <c r="AN748" s="70"/>
      <c r="AO748" s="70"/>
      <c r="AP748" s="70"/>
      <c r="AQ748" s="70"/>
      <c r="AR748" s="70"/>
      <c r="AS748" s="70"/>
      <c r="AT748" s="70"/>
      <c r="AU748" s="70"/>
      <c r="AV748" s="70"/>
      <c r="AW748" s="70"/>
      <c r="AX748" s="70"/>
      <c r="AY748" s="70"/>
      <c r="AZ748" s="70"/>
      <c r="BA748" s="70"/>
      <c r="BB748" s="70"/>
      <c r="BC748" s="70"/>
      <c r="BD748" s="70"/>
      <c r="BE748" s="70"/>
      <c r="BF748" s="70"/>
      <c r="BG748" s="70"/>
      <c r="BH748" s="70"/>
      <c r="BI748" s="70"/>
      <c r="BJ748" s="70"/>
      <c r="BK748" s="70"/>
      <c r="BL748" s="70"/>
      <c r="BM748" s="70"/>
      <c r="BN748" s="70"/>
      <c r="BO748" s="70"/>
      <c r="BP748" s="70"/>
      <c r="BQ748" s="70"/>
      <c r="BR748" s="70"/>
      <c r="BS748" s="70"/>
      <c r="BT748" s="70"/>
      <c r="BU748" s="70"/>
      <c r="BV748" s="70"/>
      <c r="BW748" s="70"/>
      <c r="BX748" s="70"/>
      <c r="BY748" s="70"/>
      <c r="BZ748" s="70"/>
      <c r="CA748" s="70"/>
    </row>
    <row r="749" spans="2:79" s="67" customFormat="1" hidden="1">
      <c r="B749" s="85"/>
      <c r="C749" s="86"/>
      <c r="D749" s="250"/>
      <c r="E749" s="84"/>
      <c r="F749" s="70"/>
      <c r="G749" s="70"/>
      <c r="H749" s="70"/>
      <c r="I749" s="70"/>
      <c r="J749" s="70"/>
      <c r="K749" s="70"/>
      <c r="L749" s="70"/>
      <c r="M749" s="70"/>
      <c r="N749" s="70"/>
      <c r="O749" s="70"/>
      <c r="P749" s="70"/>
      <c r="Q749" s="70"/>
      <c r="R749" s="70"/>
      <c r="S749" s="70"/>
      <c r="T749" s="70"/>
      <c r="U749" s="70"/>
      <c r="V749" s="70"/>
      <c r="W749" s="70"/>
      <c r="X749" s="70"/>
      <c r="Y749" s="70"/>
      <c r="Z749" s="70"/>
      <c r="AA749" s="70"/>
      <c r="AB749" s="70"/>
      <c r="AC749" s="70"/>
      <c r="AD749" s="70"/>
      <c r="AE749" s="70"/>
      <c r="AF749" s="70"/>
      <c r="AG749" s="70"/>
      <c r="AH749" s="70"/>
      <c r="AI749" s="70"/>
      <c r="AJ749" s="70"/>
      <c r="AK749" s="70"/>
      <c r="AL749" s="70"/>
      <c r="AM749" s="70"/>
      <c r="AN749" s="70"/>
      <c r="AO749" s="70"/>
      <c r="AP749" s="70"/>
      <c r="AQ749" s="70"/>
      <c r="AR749" s="70"/>
      <c r="AS749" s="70"/>
      <c r="AT749" s="70"/>
      <c r="AU749" s="70"/>
      <c r="AV749" s="70"/>
      <c r="AW749" s="70"/>
      <c r="AX749" s="70"/>
      <c r="AY749" s="70"/>
      <c r="AZ749" s="70"/>
      <c r="BA749" s="70"/>
      <c r="BB749" s="70"/>
      <c r="BC749" s="70"/>
      <c r="BD749" s="70"/>
      <c r="BE749" s="70"/>
      <c r="BF749" s="70"/>
      <c r="BG749" s="70"/>
      <c r="BH749" s="70"/>
      <c r="BI749" s="70"/>
      <c r="BJ749" s="70"/>
      <c r="BK749" s="70"/>
      <c r="BL749" s="70"/>
      <c r="BM749" s="70"/>
      <c r="BN749" s="70"/>
      <c r="BO749" s="70"/>
      <c r="BP749" s="70"/>
      <c r="BQ749" s="70"/>
      <c r="BR749" s="70"/>
      <c r="BS749" s="70"/>
      <c r="BT749" s="70"/>
      <c r="BU749" s="70"/>
      <c r="BV749" s="70"/>
      <c r="BW749" s="70"/>
      <c r="BX749" s="70"/>
      <c r="BY749" s="70"/>
      <c r="BZ749" s="70"/>
      <c r="CA749" s="70"/>
    </row>
    <row r="750" spans="2:79" s="67" customFormat="1" hidden="1">
      <c r="B750" s="85"/>
      <c r="C750" s="86"/>
      <c r="D750" s="250"/>
      <c r="E750" s="84"/>
      <c r="F750" s="70"/>
      <c r="G750" s="70"/>
      <c r="H750" s="70"/>
      <c r="I750" s="70"/>
      <c r="J750" s="70"/>
      <c r="K750" s="70"/>
      <c r="L750" s="70"/>
      <c r="M750" s="70"/>
      <c r="N750" s="70"/>
      <c r="O750" s="70"/>
      <c r="P750" s="70"/>
      <c r="Q750" s="70"/>
      <c r="R750" s="70"/>
      <c r="S750" s="70"/>
      <c r="T750" s="70"/>
      <c r="U750" s="70"/>
      <c r="V750" s="70"/>
      <c r="W750" s="70"/>
      <c r="X750" s="70"/>
      <c r="Y750" s="70"/>
      <c r="Z750" s="70"/>
      <c r="AA750" s="70"/>
      <c r="AB750" s="70"/>
      <c r="AC750" s="70"/>
      <c r="AD750" s="70"/>
      <c r="AE750" s="70"/>
      <c r="AF750" s="70"/>
      <c r="AG750" s="70"/>
      <c r="AH750" s="70"/>
      <c r="AI750" s="70"/>
      <c r="AJ750" s="70"/>
      <c r="AK750" s="70"/>
      <c r="AL750" s="70"/>
      <c r="AM750" s="70"/>
      <c r="AN750" s="70"/>
      <c r="AO750" s="70"/>
      <c r="AP750" s="70"/>
      <c r="AQ750" s="70"/>
      <c r="AR750" s="70"/>
      <c r="AS750" s="70"/>
      <c r="AT750" s="70"/>
      <c r="AU750" s="70"/>
      <c r="AV750" s="70"/>
      <c r="AW750" s="70"/>
      <c r="AX750" s="70"/>
      <c r="AY750" s="70"/>
      <c r="AZ750" s="70"/>
      <c r="BA750" s="70"/>
      <c r="BB750" s="70"/>
      <c r="BC750" s="70"/>
      <c r="BD750" s="70"/>
      <c r="BE750" s="70"/>
      <c r="BF750" s="70"/>
      <c r="BG750" s="70"/>
      <c r="BH750" s="70"/>
      <c r="BI750" s="70"/>
      <c r="BJ750" s="70"/>
      <c r="BK750" s="70"/>
      <c r="BL750" s="70"/>
      <c r="BM750" s="70"/>
      <c r="BN750" s="70"/>
      <c r="BO750" s="70"/>
      <c r="BP750" s="70"/>
      <c r="BQ750" s="70"/>
      <c r="BR750" s="70"/>
      <c r="BS750" s="70"/>
      <c r="BT750" s="70"/>
      <c r="BU750" s="70"/>
      <c r="BV750" s="70"/>
      <c r="BW750" s="70"/>
      <c r="BX750" s="70"/>
      <c r="BY750" s="70"/>
      <c r="BZ750" s="70"/>
      <c r="CA750" s="70"/>
    </row>
    <row r="751" spans="2:79" s="67" customFormat="1" hidden="1">
      <c r="B751" s="85"/>
      <c r="C751" s="86"/>
      <c r="D751" s="250"/>
      <c r="E751" s="84"/>
      <c r="F751" s="70"/>
      <c r="G751" s="70"/>
      <c r="H751" s="70"/>
      <c r="I751" s="70"/>
      <c r="J751" s="70"/>
      <c r="K751" s="70"/>
      <c r="L751" s="70"/>
      <c r="M751" s="70"/>
      <c r="N751" s="70"/>
      <c r="O751" s="70"/>
      <c r="P751" s="70"/>
      <c r="Q751" s="70"/>
      <c r="R751" s="70"/>
      <c r="S751" s="70"/>
      <c r="T751" s="70"/>
      <c r="U751" s="70"/>
      <c r="V751" s="70"/>
      <c r="W751" s="70"/>
      <c r="X751" s="70"/>
      <c r="Y751" s="70"/>
      <c r="Z751" s="70"/>
      <c r="AA751" s="70"/>
      <c r="AB751" s="70"/>
      <c r="AC751" s="70"/>
      <c r="AD751" s="70"/>
      <c r="AE751" s="70"/>
      <c r="AF751" s="70"/>
      <c r="AG751" s="70"/>
      <c r="AH751" s="70"/>
      <c r="AI751" s="70"/>
      <c r="AJ751" s="70"/>
      <c r="AK751" s="70"/>
      <c r="AL751" s="70"/>
      <c r="AM751" s="70"/>
      <c r="AN751" s="70"/>
      <c r="AO751" s="70"/>
      <c r="AP751" s="70"/>
      <c r="AQ751" s="70"/>
      <c r="AR751" s="70"/>
      <c r="AS751" s="70"/>
      <c r="AT751" s="70"/>
      <c r="AU751" s="70"/>
      <c r="AV751" s="70"/>
      <c r="AW751" s="70"/>
      <c r="AX751" s="70"/>
      <c r="AY751" s="70"/>
      <c r="AZ751" s="70"/>
      <c r="BA751" s="70"/>
      <c r="BB751" s="70"/>
      <c r="BC751" s="70"/>
      <c r="BD751" s="70"/>
      <c r="BE751" s="70"/>
      <c r="BF751" s="70"/>
      <c r="BG751" s="70"/>
      <c r="BH751" s="70"/>
      <c r="BI751" s="70"/>
      <c r="BJ751" s="70"/>
      <c r="BK751" s="70"/>
      <c r="BL751" s="70"/>
      <c r="BM751" s="70"/>
      <c r="BN751" s="70"/>
      <c r="BO751" s="70"/>
      <c r="BP751" s="70"/>
      <c r="BQ751" s="70"/>
      <c r="BR751" s="70"/>
      <c r="BS751" s="70"/>
      <c r="BT751" s="70"/>
      <c r="BU751" s="70"/>
      <c r="BV751" s="70"/>
      <c r="BW751" s="70"/>
      <c r="BX751" s="70"/>
      <c r="BY751" s="70"/>
      <c r="BZ751" s="70"/>
      <c r="CA751" s="70"/>
    </row>
    <row r="752" spans="2:79" s="67" customFormat="1" hidden="1">
      <c r="B752" s="85"/>
      <c r="C752" s="86"/>
      <c r="D752" s="250"/>
      <c r="E752" s="84"/>
      <c r="F752" s="70"/>
      <c r="G752" s="70"/>
      <c r="H752" s="70"/>
      <c r="I752" s="70"/>
      <c r="J752" s="70"/>
      <c r="K752" s="70"/>
      <c r="L752" s="70"/>
      <c r="M752" s="70"/>
      <c r="N752" s="70"/>
      <c r="O752" s="70"/>
      <c r="P752" s="70"/>
      <c r="Q752" s="70"/>
      <c r="R752" s="70"/>
      <c r="S752" s="70"/>
      <c r="T752" s="70"/>
      <c r="U752" s="70"/>
      <c r="V752" s="70"/>
      <c r="W752" s="70"/>
      <c r="X752" s="70"/>
      <c r="Y752" s="70"/>
      <c r="Z752" s="70"/>
      <c r="AA752" s="70"/>
      <c r="AB752" s="70"/>
      <c r="AC752" s="70"/>
      <c r="AD752" s="70"/>
      <c r="AE752" s="70"/>
      <c r="AF752" s="70"/>
      <c r="AG752" s="70"/>
      <c r="AH752" s="70"/>
      <c r="AI752" s="70"/>
      <c r="AJ752" s="70"/>
      <c r="AK752" s="70"/>
      <c r="AL752" s="70"/>
      <c r="AM752" s="70"/>
      <c r="AN752" s="70"/>
      <c r="AO752" s="70"/>
      <c r="AP752" s="70"/>
      <c r="AQ752" s="70"/>
      <c r="AR752" s="70"/>
      <c r="AS752" s="70"/>
      <c r="AT752" s="70"/>
      <c r="AU752" s="70"/>
      <c r="AV752" s="70"/>
      <c r="AW752" s="70"/>
      <c r="AX752" s="70"/>
      <c r="AY752" s="70"/>
      <c r="AZ752" s="70"/>
      <c r="BA752" s="70"/>
      <c r="BB752" s="70"/>
      <c r="BC752" s="70"/>
      <c r="BD752" s="70"/>
      <c r="BE752" s="70"/>
      <c r="BF752" s="70"/>
      <c r="BG752" s="70"/>
      <c r="BH752" s="70"/>
      <c r="BI752" s="70"/>
      <c r="BJ752" s="70"/>
      <c r="BK752" s="70"/>
      <c r="BL752" s="70"/>
      <c r="BM752" s="70"/>
      <c r="BN752" s="70"/>
      <c r="BO752" s="70"/>
      <c r="BP752" s="70"/>
      <c r="BQ752" s="70"/>
      <c r="BR752" s="70"/>
      <c r="BS752" s="70"/>
      <c r="BT752" s="70"/>
      <c r="BU752" s="70"/>
      <c r="BV752" s="70"/>
      <c r="BW752" s="70"/>
      <c r="BX752" s="70"/>
      <c r="BY752" s="70"/>
      <c r="BZ752" s="70"/>
      <c r="CA752" s="70"/>
    </row>
    <row r="753" spans="2:79" s="67" customFormat="1" hidden="1">
      <c r="B753" s="85"/>
      <c r="C753" s="86"/>
      <c r="D753" s="250"/>
      <c r="E753" s="84"/>
      <c r="F753" s="70"/>
      <c r="G753" s="70"/>
      <c r="H753" s="70"/>
      <c r="I753" s="70"/>
      <c r="J753" s="70"/>
      <c r="K753" s="70"/>
      <c r="L753" s="70"/>
      <c r="M753" s="70"/>
      <c r="N753" s="70"/>
      <c r="O753" s="70"/>
      <c r="P753" s="70"/>
      <c r="Q753" s="70"/>
      <c r="R753" s="70"/>
      <c r="S753" s="70"/>
      <c r="T753" s="70"/>
      <c r="U753" s="70"/>
      <c r="V753" s="70"/>
      <c r="W753" s="70"/>
      <c r="X753" s="70"/>
      <c r="Y753" s="70"/>
      <c r="Z753" s="70"/>
      <c r="AA753" s="70"/>
      <c r="AB753" s="70"/>
      <c r="AC753" s="70"/>
      <c r="AD753" s="70"/>
      <c r="AE753" s="70"/>
      <c r="AF753" s="70"/>
      <c r="AG753" s="70"/>
      <c r="AH753" s="70"/>
      <c r="AI753" s="70"/>
      <c r="AJ753" s="70"/>
      <c r="AK753" s="70"/>
      <c r="AL753" s="70"/>
      <c r="AM753" s="70"/>
      <c r="AN753" s="70"/>
      <c r="AO753" s="70"/>
      <c r="AP753" s="70"/>
      <c r="AQ753" s="70"/>
      <c r="AR753" s="70"/>
      <c r="AS753" s="70"/>
      <c r="AT753" s="70"/>
      <c r="AU753" s="70"/>
      <c r="AV753" s="70"/>
      <c r="AW753" s="70"/>
      <c r="AX753" s="70"/>
      <c r="AY753" s="70"/>
      <c r="AZ753" s="70"/>
      <c r="BA753" s="70"/>
      <c r="BB753" s="70"/>
      <c r="BC753" s="70"/>
      <c r="BD753" s="70"/>
      <c r="BE753" s="70"/>
      <c r="BF753" s="70"/>
      <c r="BG753" s="70"/>
      <c r="BH753" s="70"/>
      <c r="BI753" s="70"/>
      <c r="BJ753" s="70"/>
      <c r="BK753" s="70"/>
      <c r="BL753" s="70"/>
      <c r="BM753" s="70"/>
      <c r="BN753" s="70"/>
      <c r="BO753" s="70"/>
      <c r="BP753" s="70"/>
      <c r="BQ753" s="70"/>
      <c r="BR753" s="70"/>
      <c r="BS753" s="70"/>
      <c r="BT753" s="70"/>
      <c r="BU753" s="70"/>
      <c r="BV753" s="70"/>
      <c r="BW753" s="70"/>
      <c r="BX753" s="70"/>
      <c r="BY753" s="70"/>
      <c r="BZ753" s="70"/>
      <c r="CA753" s="70"/>
    </row>
    <row r="754" spans="2:79" s="67" customFormat="1" hidden="1">
      <c r="B754" s="85"/>
      <c r="C754" s="86"/>
      <c r="D754" s="250"/>
      <c r="E754" s="84"/>
      <c r="F754" s="70"/>
      <c r="G754" s="70"/>
      <c r="H754" s="70"/>
      <c r="I754" s="70"/>
      <c r="J754" s="70"/>
      <c r="K754" s="70"/>
      <c r="L754" s="70"/>
      <c r="M754" s="70"/>
      <c r="N754" s="70"/>
      <c r="O754" s="70"/>
      <c r="P754" s="70"/>
      <c r="Q754" s="70"/>
      <c r="R754" s="70"/>
      <c r="S754" s="70"/>
      <c r="T754" s="70"/>
      <c r="U754" s="70"/>
      <c r="V754" s="70"/>
      <c r="W754" s="70"/>
      <c r="X754" s="70"/>
      <c r="Y754" s="70"/>
      <c r="Z754" s="70"/>
      <c r="AA754" s="70"/>
      <c r="AB754" s="70"/>
      <c r="AC754" s="70"/>
      <c r="AD754" s="70"/>
      <c r="AE754" s="70"/>
      <c r="AF754" s="70"/>
      <c r="AG754" s="70"/>
      <c r="AH754" s="70"/>
      <c r="AI754" s="70"/>
      <c r="AJ754" s="70"/>
      <c r="AK754" s="70"/>
      <c r="AL754" s="70"/>
      <c r="AM754" s="70"/>
      <c r="AN754" s="70"/>
      <c r="AO754" s="70"/>
      <c r="AP754" s="70"/>
      <c r="AQ754" s="70"/>
      <c r="AR754" s="70"/>
      <c r="AS754" s="70"/>
      <c r="AT754" s="70"/>
      <c r="AU754" s="70"/>
      <c r="AV754" s="70"/>
      <c r="AW754" s="70"/>
      <c r="AX754" s="70"/>
      <c r="AY754" s="70"/>
      <c r="AZ754" s="70"/>
      <c r="BA754" s="70"/>
      <c r="BB754" s="70"/>
      <c r="BC754" s="70"/>
      <c r="BD754" s="70"/>
      <c r="BE754" s="70"/>
      <c r="BF754" s="70"/>
      <c r="BG754" s="70"/>
      <c r="BH754" s="70"/>
      <c r="BI754" s="70"/>
      <c r="BJ754" s="70"/>
      <c r="BK754" s="70"/>
      <c r="BL754" s="70"/>
      <c r="BM754" s="70"/>
      <c r="BN754" s="70"/>
      <c r="BO754" s="70"/>
      <c r="BP754" s="70"/>
      <c r="BQ754" s="70"/>
      <c r="BR754" s="70"/>
      <c r="BS754" s="70"/>
      <c r="BT754" s="70"/>
      <c r="BU754" s="70"/>
      <c r="BV754" s="70"/>
      <c r="BW754" s="70"/>
      <c r="BX754" s="70"/>
      <c r="BY754" s="70"/>
      <c r="BZ754" s="70"/>
      <c r="CA754" s="70"/>
    </row>
    <row r="755" spans="2:79" s="67" customFormat="1" hidden="1">
      <c r="B755" s="85"/>
      <c r="C755" s="86"/>
      <c r="D755" s="250"/>
      <c r="E755" s="84"/>
      <c r="F755" s="70"/>
      <c r="G755" s="70"/>
      <c r="H755" s="70"/>
      <c r="I755" s="70"/>
      <c r="J755" s="70"/>
      <c r="K755" s="70"/>
      <c r="L755" s="70"/>
      <c r="M755" s="70"/>
      <c r="N755" s="70"/>
      <c r="O755" s="70"/>
      <c r="P755" s="70"/>
      <c r="Q755" s="70"/>
      <c r="R755" s="70"/>
      <c r="S755" s="70"/>
      <c r="T755" s="70"/>
      <c r="U755" s="70"/>
      <c r="V755" s="70"/>
      <c r="W755" s="70"/>
      <c r="X755" s="70"/>
      <c r="Y755" s="70"/>
      <c r="Z755" s="70"/>
      <c r="AA755" s="70"/>
      <c r="AB755" s="70"/>
      <c r="AC755" s="70"/>
      <c r="AD755" s="70"/>
      <c r="AE755" s="70"/>
      <c r="AF755" s="70"/>
      <c r="AG755" s="70"/>
      <c r="AH755" s="70"/>
      <c r="AI755" s="70"/>
      <c r="AJ755" s="70"/>
      <c r="AK755" s="70"/>
      <c r="AL755" s="70"/>
      <c r="AM755" s="70"/>
      <c r="AN755" s="70"/>
      <c r="AO755" s="70"/>
      <c r="AP755" s="70"/>
      <c r="AQ755" s="70"/>
      <c r="AR755" s="70"/>
      <c r="AS755" s="70"/>
      <c r="AT755" s="70"/>
      <c r="AU755" s="70"/>
      <c r="AV755" s="70"/>
      <c r="AW755" s="70"/>
      <c r="AX755" s="70"/>
      <c r="AY755" s="70"/>
      <c r="AZ755" s="70"/>
      <c r="BA755" s="70"/>
      <c r="BB755" s="70"/>
      <c r="BC755" s="70"/>
      <c r="BD755" s="70"/>
      <c r="BE755" s="70"/>
      <c r="BF755" s="70"/>
      <c r="BG755" s="70"/>
      <c r="BH755" s="70"/>
      <c r="BI755" s="70"/>
      <c r="BJ755" s="70"/>
      <c r="BK755" s="70"/>
      <c r="BL755" s="70"/>
      <c r="BM755" s="70"/>
      <c r="BN755" s="70"/>
      <c r="BO755" s="70"/>
      <c r="BP755" s="70"/>
      <c r="BQ755" s="70"/>
      <c r="BR755" s="70"/>
      <c r="BS755" s="70"/>
      <c r="BT755" s="70"/>
      <c r="BU755" s="70"/>
      <c r="BV755" s="70"/>
      <c r="BW755" s="70"/>
      <c r="BX755" s="70"/>
      <c r="BY755" s="70"/>
      <c r="BZ755" s="70"/>
      <c r="CA755" s="70"/>
    </row>
    <row r="756" spans="2:79" s="67" customFormat="1" hidden="1">
      <c r="B756" s="85"/>
      <c r="C756" s="86"/>
      <c r="D756" s="250"/>
      <c r="E756" s="84"/>
      <c r="F756" s="70"/>
      <c r="G756" s="70"/>
      <c r="H756" s="70"/>
      <c r="I756" s="70"/>
      <c r="J756" s="70"/>
      <c r="K756" s="70"/>
      <c r="L756" s="70"/>
      <c r="M756" s="70"/>
      <c r="N756" s="70"/>
      <c r="O756" s="70"/>
      <c r="P756" s="70"/>
      <c r="Q756" s="70"/>
      <c r="R756" s="70"/>
      <c r="S756" s="70"/>
      <c r="T756" s="70"/>
      <c r="U756" s="70"/>
      <c r="V756" s="70"/>
      <c r="W756" s="70"/>
      <c r="X756" s="70"/>
      <c r="Y756" s="70"/>
      <c r="Z756" s="70"/>
      <c r="AA756" s="70"/>
      <c r="AB756" s="70"/>
      <c r="AC756" s="70"/>
      <c r="AD756" s="70"/>
      <c r="AE756" s="70"/>
      <c r="AF756" s="70"/>
      <c r="AG756" s="70"/>
      <c r="AH756" s="70"/>
      <c r="AI756" s="70"/>
      <c r="AJ756" s="70"/>
      <c r="AK756" s="70"/>
      <c r="AL756" s="70"/>
      <c r="AM756" s="70"/>
      <c r="AN756" s="70"/>
      <c r="AO756" s="70"/>
      <c r="AP756" s="70"/>
      <c r="AQ756" s="70"/>
      <c r="AR756" s="70"/>
      <c r="AS756" s="70"/>
      <c r="AT756" s="70"/>
      <c r="AU756" s="70"/>
      <c r="AV756" s="70"/>
      <c r="AW756" s="70"/>
      <c r="AX756" s="70"/>
      <c r="AY756" s="70"/>
      <c r="AZ756" s="70"/>
      <c r="BA756" s="70"/>
      <c r="BB756" s="70"/>
      <c r="BC756" s="70"/>
      <c r="BD756" s="70"/>
      <c r="BE756" s="70"/>
      <c r="BF756" s="70"/>
      <c r="BG756" s="70"/>
      <c r="BH756" s="70"/>
      <c r="BI756" s="70"/>
      <c r="BJ756" s="70"/>
      <c r="BK756" s="70"/>
      <c r="BL756" s="70"/>
      <c r="BM756" s="70"/>
      <c r="BN756" s="70"/>
      <c r="BO756" s="70"/>
      <c r="BP756" s="70"/>
      <c r="BQ756" s="70"/>
      <c r="BR756" s="70"/>
      <c r="BS756" s="70"/>
      <c r="BT756" s="70"/>
      <c r="BU756" s="70"/>
      <c r="BV756" s="70"/>
      <c r="BW756" s="70"/>
      <c r="BX756" s="70"/>
      <c r="BY756" s="70"/>
      <c r="BZ756" s="70"/>
      <c r="CA756" s="70"/>
    </row>
    <row r="757" spans="2:79" s="67" customFormat="1" hidden="1">
      <c r="B757" s="85"/>
      <c r="C757" s="86"/>
      <c r="D757" s="250"/>
      <c r="E757" s="84"/>
      <c r="F757" s="70"/>
      <c r="G757" s="70"/>
      <c r="H757" s="70"/>
      <c r="I757" s="70"/>
      <c r="J757" s="70"/>
      <c r="K757" s="70"/>
      <c r="L757" s="70"/>
      <c r="M757" s="70"/>
      <c r="N757" s="70"/>
      <c r="O757" s="70"/>
      <c r="P757" s="70"/>
      <c r="Q757" s="70"/>
      <c r="R757" s="70"/>
      <c r="S757" s="70"/>
      <c r="T757" s="70"/>
      <c r="U757" s="70"/>
      <c r="V757" s="70"/>
      <c r="W757" s="70"/>
      <c r="X757" s="70"/>
      <c r="Y757" s="70"/>
      <c r="Z757" s="70"/>
      <c r="AA757" s="70"/>
      <c r="AB757" s="70"/>
      <c r="AC757" s="70"/>
      <c r="AD757" s="70"/>
      <c r="AE757" s="70"/>
      <c r="AF757" s="70"/>
      <c r="AG757" s="70"/>
      <c r="AH757" s="70"/>
      <c r="AI757" s="70"/>
      <c r="AJ757" s="70"/>
      <c r="AK757" s="70"/>
      <c r="AL757" s="70"/>
      <c r="AM757" s="70"/>
      <c r="AN757" s="70"/>
      <c r="AO757" s="70"/>
      <c r="AP757" s="70"/>
      <c r="AQ757" s="70"/>
      <c r="AR757" s="70"/>
      <c r="AS757" s="70"/>
      <c r="AT757" s="70"/>
      <c r="AU757" s="70"/>
      <c r="AV757" s="70"/>
      <c r="AW757" s="70"/>
      <c r="AX757" s="70"/>
      <c r="AY757" s="70"/>
      <c r="AZ757" s="70"/>
      <c r="BA757" s="70"/>
      <c r="BB757" s="70"/>
      <c r="BC757" s="70"/>
      <c r="BD757" s="70"/>
      <c r="BE757" s="70"/>
      <c r="BF757" s="70"/>
      <c r="BG757" s="70"/>
      <c r="BH757" s="70"/>
      <c r="BI757" s="70"/>
      <c r="BJ757" s="70"/>
      <c r="BK757" s="70"/>
      <c r="BL757" s="70"/>
      <c r="BM757" s="70"/>
      <c r="BN757" s="70"/>
      <c r="BO757" s="70"/>
      <c r="BP757" s="70"/>
      <c r="BQ757" s="70"/>
      <c r="BR757" s="70"/>
      <c r="BS757" s="70"/>
      <c r="BT757" s="70"/>
      <c r="BU757" s="70"/>
      <c r="BV757" s="70"/>
      <c r="BW757" s="70"/>
      <c r="BX757" s="70"/>
      <c r="BY757" s="70"/>
      <c r="BZ757" s="70"/>
      <c r="CA757" s="70"/>
    </row>
    <row r="758" spans="2:79" s="67" customFormat="1" hidden="1">
      <c r="B758" s="85"/>
      <c r="C758" s="86"/>
      <c r="D758" s="250"/>
      <c r="E758" s="84"/>
      <c r="F758" s="70"/>
      <c r="G758" s="70"/>
      <c r="H758" s="70"/>
      <c r="I758" s="70"/>
      <c r="J758" s="70"/>
      <c r="K758" s="70"/>
      <c r="L758" s="70"/>
      <c r="M758" s="70"/>
      <c r="N758" s="70"/>
      <c r="O758" s="70"/>
      <c r="P758" s="70"/>
      <c r="Q758" s="70"/>
      <c r="R758" s="70"/>
      <c r="S758" s="70"/>
      <c r="T758" s="70"/>
      <c r="U758" s="70"/>
      <c r="V758" s="70"/>
      <c r="W758" s="70"/>
      <c r="X758" s="70"/>
      <c r="Y758" s="70"/>
      <c r="Z758" s="70"/>
      <c r="AA758" s="70"/>
      <c r="AB758" s="70"/>
      <c r="AC758" s="70"/>
      <c r="AD758" s="70"/>
      <c r="AE758" s="70"/>
      <c r="AF758" s="70"/>
      <c r="AG758" s="70"/>
      <c r="AH758" s="70"/>
      <c r="AI758" s="70"/>
      <c r="AJ758" s="70"/>
      <c r="AK758" s="70"/>
      <c r="AL758" s="70"/>
      <c r="AM758" s="70"/>
      <c r="AN758" s="70"/>
      <c r="AO758" s="70"/>
      <c r="AP758" s="70"/>
      <c r="AQ758" s="70"/>
      <c r="AR758" s="70"/>
      <c r="AS758" s="70"/>
      <c r="AT758" s="70"/>
      <c r="AU758" s="70"/>
      <c r="AV758" s="70"/>
      <c r="AW758" s="70"/>
      <c r="AX758" s="70"/>
      <c r="AY758" s="70"/>
      <c r="AZ758" s="70"/>
      <c r="BA758" s="70"/>
      <c r="BB758" s="70"/>
      <c r="BC758" s="70"/>
      <c r="BD758" s="70"/>
      <c r="BE758" s="70"/>
      <c r="BF758" s="70"/>
      <c r="BG758" s="70"/>
      <c r="BH758" s="70"/>
      <c r="BI758" s="70"/>
      <c r="BJ758" s="70"/>
      <c r="BK758" s="70"/>
      <c r="BL758" s="70"/>
      <c r="BM758" s="70"/>
      <c r="BN758" s="70"/>
      <c r="BO758" s="70"/>
      <c r="BP758" s="70"/>
      <c r="BQ758" s="70"/>
      <c r="BR758" s="70"/>
      <c r="BS758" s="70"/>
      <c r="BT758" s="70"/>
      <c r="BU758" s="70"/>
      <c r="BV758" s="70"/>
      <c r="BW758" s="70"/>
      <c r="BX758" s="70"/>
      <c r="BY758" s="70"/>
      <c r="BZ758" s="70"/>
      <c r="CA758" s="70"/>
    </row>
    <row r="759" spans="2:79" s="67" customFormat="1" hidden="1">
      <c r="B759" s="85"/>
      <c r="C759" s="86"/>
      <c r="D759" s="250"/>
      <c r="E759" s="84"/>
      <c r="F759" s="70"/>
      <c r="G759" s="70"/>
      <c r="H759" s="70"/>
      <c r="I759" s="70"/>
      <c r="J759" s="70"/>
      <c r="K759" s="70"/>
      <c r="L759" s="70"/>
      <c r="M759" s="70"/>
      <c r="N759" s="70"/>
      <c r="O759" s="70"/>
      <c r="P759" s="70"/>
      <c r="Q759" s="70"/>
      <c r="R759" s="70"/>
      <c r="S759" s="70"/>
      <c r="T759" s="70"/>
      <c r="U759" s="70"/>
      <c r="V759" s="70"/>
      <c r="W759" s="70"/>
      <c r="X759" s="70"/>
      <c r="Y759" s="70"/>
      <c r="Z759" s="70"/>
      <c r="AA759" s="70"/>
      <c r="AB759" s="70"/>
      <c r="AC759" s="70"/>
      <c r="AD759" s="70"/>
      <c r="AE759" s="70"/>
      <c r="AF759" s="70"/>
      <c r="AG759" s="70"/>
      <c r="AH759" s="70"/>
      <c r="AI759" s="70"/>
      <c r="AJ759" s="70"/>
      <c r="AK759" s="70"/>
      <c r="AL759" s="70"/>
      <c r="AM759" s="70"/>
      <c r="AN759" s="70"/>
      <c r="AO759" s="70"/>
      <c r="AP759" s="70"/>
      <c r="AQ759" s="70"/>
      <c r="AR759" s="70"/>
      <c r="AS759" s="70"/>
      <c r="AT759" s="70"/>
      <c r="AU759" s="70"/>
      <c r="AV759" s="70"/>
      <c r="AW759" s="70"/>
      <c r="AX759" s="70"/>
      <c r="AY759" s="70"/>
      <c r="AZ759" s="70"/>
      <c r="BA759" s="70"/>
      <c r="BB759" s="70"/>
      <c r="BC759" s="70"/>
      <c r="BD759" s="70"/>
      <c r="BE759" s="70"/>
      <c r="BF759" s="70"/>
      <c r="BG759" s="70"/>
      <c r="BH759" s="70"/>
      <c r="BI759" s="70"/>
      <c r="BJ759" s="70"/>
      <c r="BK759" s="70"/>
      <c r="BL759" s="70"/>
      <c r="BM759" s="70"/>
      <c r="BN759" s="70"/>
      <c r="BO759" s="70"/>
      <c r="BP759" s="70"/>
      <c r="BQ759" s="70"/>
      <c r="BR759" s="70"/>
      <c r="BS759" s="70"/>
      <c r="BT759" s="70"/>
      <c r="BU759" s="70"/>
      <c r="BV759" s="70"/>
      <c r="BW759" s="70"/>
      <c r="BX759" s="70"/>
      <c r="BY759" s="70"/>
      <c r="BZ759" s="70"/>
      <c r="CA759" s="70"/>
    </row>
    <row r="760" spans="2:79" s="67" customFormat="1" hidden="1">
      <c r="B760" s="85"/>
      <c r="C760" s="86"/>
      <c r="D760" s="250"/>
      <c r="E760" s="84"/>
      <c r="F760" s="70"/>
      <c r="G760" s="70"/>
      <c r="H760" s="70"/>
      <c r="I760" s="70"/>
      <c r="J760" s="70"/>
      <c r="K760" s="70"/>
      <c r="L760" s="70"/>
      <c r="M760" s="70"/>
      <c r="N760" s="70"/>
      <c r="O760" s="70"/>
      <c r="P760" s="70"/>
      <c r="Q760" s="70"/>
      <c r="R760" s="70"/>
      <c r="S760" s="70"/>
      <c r="T760" s="70"/>
      <c r="U760" s="70"/>
      <c r="V760" s="70"/>
      <c r="W760" s="70"/>
      <c r="X760" s="70"/>
      <c r="Y760" s="70"/>
      <c r="Z760" s="70"/>
      <c r="AA760" s="70"/>
      <c r="AB760" s="70"/>
      <c r="AC760" s="70"/>
      <c r="AD760" s="70"/>
      <c r="AE760" s="70"/>
      <c r="AF760" s="70"/>
      <c r="AG760" s="70"/>
      <c r="AH760" s="70"/>
      <c r="AI760" s="70"/>
      <c r="AJ760" s="70"/>
      <c r="AK760" s="70"/>
      <c r="AL760" s="70"/>
      <c r="AM760" s="70"/>
      <c r="AN760" s="70"/>
      <c r="AO760" s="70"/>
      <c r="AP760" s="70"/>
      <c r="AQ760" s="70"/>
      <c r="AR760" s="70"/>
      <c r="AS760" s="70"/>
      <c r="AT760" s="70"/>
      <c r="AU760" s="70"/>
      <c r="AV760" s="70"/>
      <c r="AW760" s="70"/>
      <c r="AX760" s="70"/>
      <c r="AY760" s="70"/>
      <c r="AZ760" s="70"/>
      <c r="BA760" s="70"/>
      <c r="BB760" s="70"/>
      <c r="BC760" s="70"/>
      <c r="BD760" s="70"/>
      <c r="BE760" s="70"/>
      <c r="BF760" s="70"/>
      <c r="BG760" s="70"/>
      <c r="BH760" s="70"/>
      <c r="BI760" s="70"/>
      <c r="BJ760" s="70"/>
      <c r="BK760" s="70"/>
      <c r="BL760" s="70"/>
      <c r="BM760" s="70"/>
      <c r="BN760" s="70"/>
      <c r="BO760" s="70"/>
      <c r="BP760" s="70"/>
      <c r="BQ760" s="70"/>
      <c r="BR760" s="70"/>
      <c r="BS760" s="70"/>
      <c r="BT760" s="70"/>
      <c r="BU760" s="70"/>
      <c r="BV760" s="70"/>
      <c r="BW760" s="70"/>
      <c r="BX760" s="70"/>
      <c r="BY760" s="70"/>
      <c r="BZ760" s="70"/>
      <c r="CA760" s="70"/>
    </row>
    <row r="761" spans="2:79" s="67" customFormat="1" hidden="1">
      <c r="B761" s="85"/>
      <c r="C761" s="86"/>
      <c r="D761" s="250"/>
      <c r="E761" s="84"/>
      <c r="F761" s="70"/>
      <c r="G761" s="70"/>
      <c r="H761" s="70"/>
      <c r="I761" s="70"/>
      <c r="J761" s="70"/>
      <c r="K761" s="70"/>
      <c r="L761" s="70"/>
      <c r="M761" s="70"/>
      <c r="N761" s="70"/>
      <c r="O761" s="70"/>
      <c r="P761" s="70"/>
      <c r="Q761" s="70"/>
      <c r="R761" s="70"/>
      <c r="S761" s="70"/>
      <c r="T761" s="70"/>
      <c r="U761" s="70"/>
      <c r="V761" s="70"/>
      <c r="W761" s="70"/>
      <c r="X761" s="70"/>
      <c r="Y761" s="70"/>
      <c r="Z761" s="70"/>
      <c r="AA761" s="70"/>
      <c r="AB761" s="70"/>
      <c r="AC761" s="70"/>
      <c r="AD761" s="70"/>
      <c r="AE761" s="70"/>
      <c r="AF761" s="70"/>
      <c r="AG761" s="70"/>
      <c r="AH761" s="70"/>
      <c r="AI761" s="70"/>
      <c r="AJ761" s="70"/>
      <c r="AK761" s="70"/>
      <c r="AL761" s="70"/>
      <c r="AM761" s="70"/>
      <c r="AN761" s="70"/>
      <c r="AO761" s="70"/>
      <c r="AP761" s="70"/>
      <c r="AQ761" s="70"/>
      <c r="AR761" s="70"/>
      <c r="AS761" s="70"/>
      <c r="AT761" s="70"/>
      <c r="AU761" s="70"/>
      <c r="AV761" s="70"/>
      <c r="AW761" s="70"/>
      <c r="AX761" s="70"/>
      <c r="AY761" s="70"/>
      <c r="AZ761" s="70"/>
      <c r="BA761" s="70"/>
      <c r="BB761" s="70"/>
      <c r="BC761" s="70"/>
      <c r="BD761" s="70"/>
      <c r="BE761" s="70"/>
      <c r="BF761" s="70"/>
      <c r="BG761" s="70"/>
      <c r="BH761" s="70"/>
      <c r="BI761" s="70"/>
      <c r="BJ761" s="70"/>
      <c r="BK761" s="70"/>
      <c r="BL761" s="70"/>
      <c r="BM761" s="70"/>
      <c r="BN761" s="70"/>
      <c r="BO761" s="70"/>
      <c r="BP761" s="70"/>
      <c r="BQ761" s="70"/>
      <c r="BR761" s="70"/>
      <c r="BS761" s="70"/>
      <c r="BT761" s="70"/>
      <c r="BU761" s="70"/>
      <c r="BV761" s="70"/>
      <c r="BW761" s="70"/>
      <c r="BX761" s="70"/>
      <c r="BY761" s="70"/>
      <c r="BZ761" s="70"/>
      <c r="CA761" s="70"/>
    </row>
    <row r="762" spans="2:79" s="67" customFormat="1" hidden="1">
      <c r="B762" s="85"/>
      <c r="C762" s="86"/>
      <c r="D762" s="250"/>
      <c r="E762" s="84"/>
      <c r="F762" s="70"/>
      <c r="G762" s="70"/>
      <c r="H762" s="70"/>
      <c r="I762" s="70"/>
      <c r="J762" s="70"/>
      <c r="K762" s="70"/>
      <c r="L762" s="70"/>
      <c r="M762" s="70"/>
      <c r="N762" s="70"/>
      <c r="O762" s="70"/>
      <c r="P762" s="70"/>
      <c r="Q762" s="70"/>
      <c r="R762" s="70"/>
      <c r="S762" s="70"/>
      <c r="T762" s="70"/>
      <c r="U762" s="70"/>
      <c r="V762" s="70"/>
      <c r="W762" s="70"/>
      <c r="X762" s="70"/>
      <c r="Y762" s="70"/>
      <c r="Z762" s="70"/>
      <c r="AA762" s="70"/>
      <c r="AB762" s="70"/>
      <c r="AC762" s="70"/>
      <c r="AD762" s="70"/>
      <c r="AE762" s="70"/>
      <c r="AF762" s="70"/>
      <c r="AG762" s="70"/>
      <c r="AH762" s="70"/>
      <c r="AI762" s="70"/>
      <c r="AJ762" s="70"/>
      <c r="AK762" s="70"/>
      <c r="AL762" s="70"/>
      <c r="AM762" s="70"/>
      <c r="AN762" s="70"/>
      <c r="AO762" s="70"/>
      <c r="AP762" s="70"/>
      <c r="AQ762" s="70"/>
      <c r="AR762" s="70"/>
      <c r="AS762" s="70"/>
      <c r="AT762" s="70"/>
      <c r="AU762" s="70"/>
      <c r="AV762" s="70"/>
      <c r="AW762" s="70"/>
      <c r="AX762" s="70"/>
      <c r="AY762" s="70"/>
      <c r="AZ762" s="70"/>
      <c r="BA762" s="70"/>
      <c r="BB762" s="70"/>
      <c r="BC762" s="70"/>
      <c r="BD762" s="70"/>
      <c r="BE762" s="70"/>
      <c r="BF762" s="70"/>
      <c r="BG762" s="70"/>
      <c r="BH762" s="70"/>
      <c r="BI762" s="70"/>
      <c r="BJ762" s="70"/>
      <c r="BK762" s="70"/>
      <c r="BL762" s="70"/>
      <c r="BM762" s="70"/>
      <c r="BN762" s="70"/>
      <c r="BO762" s="70"/>
      <c r="BP762" s="70"/>
      <c r="BQ762" s="70"/>
      <c r="BR762" s="70"/>
      <c r="BS762" s="70"/>
      <c r="BT762" s="70"/>
      <c r="BU762" s="70"/>
      <c r="BV762" s="70"/>
      <c r="BW762" s="70"/>
      <c r="BX762" s="70"/>
      <c r="BY762" s="70"/>
      <c r="BZ762" s="70"/>
      <c r="CA762" s="70"/>
    </row>
    <row r="763" spans="2:79" s="67" customFormat="1" hidden="1">
      <c r="B763" s="85"/>
      <c r="C763" s="86"/>
      <c r="D763" s="250"/>
      <c r="E763" s="84"/>
      <c r="F763" s="70"/>
      <c r="G763" s="70"/>
      <c r="H763" s="70"/>
      <c r="I763" s="70"/>
      <c r="J763" s="70"/>
      <c r="K763" s="70"/>
      <c r="L763" s="70"/>
      <c r="M763" s="70"/>
      <c r="N763" s="70"/>
      <c r="O763" s="70"/>
      <c r="P763" s="70"/>
      <c r="Q763" s="70"/>
      <c r="R763" s="70"/>
      <c r="S763" s="70"/>
      <c r="T763" s="70"/>
      <c r="U763" s="70"/>
      <c r="V763" s="70"/>
      <c r="W763" s="70"/>
      <c r="X763" s="70"/>
      <c r="Y763" s="70"/>
      <c r="Z763" s="70"/>
      <c r="AA763" s="70"/>
      <c r="AB763" s="70"/>
      <c r="AC763" s="70"/>
      <c r="AD763" s="70"/>
      <c r="AE763" s="70"/>
      <c r="AF763" s="70"/>
      <c r="AG763" s="70"/>
      <c r="AH763" s="70"/>
      <c r="AI763" s="70"/>
      <c r="AJ763" s="70"/>
      <c r="AK763" s="70"/>
      <c r="AL763" s="70"/>
      <c r="AM763" s="70"/>
      <c r="AN763" s="70"/>
      <c r="AO763" s="70"/>
      <c r="AP763" s="70"/>
      <c r="AQ763" s="70"/>
      <c r="AR763" s="70"/>
      <c r="AS763" s="70"/>
      <c r="AT763" s="70"/>
      <c r="AU763" s="70"/>
      <c r="AV763" s="70"/>
      <c r="AW763" s="70"/>
      <c r="AX763" s="70"/>
      <c r="AY763" s="70"/>
      <c r="AZ763" s="70"/>
      <c r="BA763" s="70"/>
      <c r="BB763" s="70"/>
      <c r="BC763" s="70"/>
      <c r="BD763" s="70"/>
      <c r="BE763" s="70"/>
      <c r="BF763" s="70"/>
      <c r="BG763" s="70"/>
      <c r="BH763" s="70"/>
      <c r="BI763" s="70"/>
      <c r="BJ763" s="70"/>
      <c r="BK763" s="70"/>
      <c r="BL763" s="70"/>
      <c r="BM763" s="70"/>
      <c r="BN763" s="70"/>
      <c r="BO763" s="70"/>
      <c r="BP763" s="70"/>
      <c r="BQ763" s="70"/>
      <c r="BR763" s="70"/>
      <c r="BS763" s="70"/>
      <c r="BT763" s="70"/>
      <c r="BU763" s="70"/>
      <c r="BV763" s="70"/>
      <c r="BW763" s="70"/>
      <c r="BX763" s="70"/>
      <c r="BY763" s="70"/>
      <c r="BZ763" s="70"/>
      <c r="CA763" s="70"/>
    </row>
    <row r="764" spans="2:79" s="67" customFormat="1" hidden="1">
      <c r="B764" s="85"/>
      <c r="C764" s="86"/>
      <c r="D764" s="250"/>
      <c r="E764" s="84"/>
      <c r="F764" s="70"/>
      <c r="G764" s="70"/>
      <c r="H764" s="70"/>
      <c r="I764" s="70"/>
      <c r="J764" s="70"/>
      <c r="K764" s="70"/>
      <c r="L764" s="70"/>
      <c r="M764" s="70"/>
      <c r="N764" s="70"/>
      <c r="O764" s="70"/>
      <c r="P764" s="70"/>
      <c r="Q764" s="70"/>
      <c r="R764" s="70"/>
      <c r="S764" s="70"/>
      <c r="T764" s="70"/>
      <c r="U764" s="70"/>
      <c r="V764" s="70"/>
      <c r="W764" s="70"/>
      <c r="X764" s="70"/>
      <c r="Y764" s="70"/>
      <c r="Z764" s="70"/>
      <c r="AA764" s="70"/>
      <c r="AB764" s="70"/>
      <c r="AC764" s="70"/>
      <c r="AD764" s="70"/>
      <c r="AE764" s="70"/>
      <c r="AF764" s="70"/>
      <c r="AG764" s="70"/>
      <c r="AH764" s="70"/>
      <c r="AI764" s="70"/>
      <c r="AJ764" s="70"/>
      <c r="AK764" s="70"/>
      <c r="AL764" s="70"/>
      <c r="AM764" s="70"/>
      <c r="AN764" s="70"/>
      <c r="AO764" s="70"/>
      <c r="AP764" s="70"/>
      <c r="AQ764" s="70"/>
      <c r="AR764" s="70"/>
      <c r="AS764" s="70"/>
      <c r="AT764" s="70"/>
      <c r="AU764" s="70"/>
      <c r="AV764" s="70"/>
      <c r="AW764" s="70"/>
      <c r="AX764" s="70"/>
      <c r="AY764" s="70"/>
      <c r="AZ764" s="70"/>
      <c r="BA764" s="70"/>
      <c r="BB764" s="70"/>
      <c r="BC764" s="70"/>
      <c r="BD764" s="70"/>
      <c r="BE764" s="70"/>
      <c r="BF764" s="70"/>
      <c r="BG764" s="70"/>
      <c r="BH764" s="70"/>
      <c r="BI764" s="70"/>
      <c r="BJ764" s="70"/>
      <c r="BK764" s="70"/>
      <c r="BL764" s="70"/>
      <c r="BM764" s="70"/>
      <c r="BN764" s="70"/>
      <c r="BO764" s="70"/>
      <c r="BP764" s="70"/>
      <c r="BQ764" s="70"/>
      <c r="BR764" s="70"/>
      <c r="BS764" s="70"/>
      <c r="BT764" s="70"/>
      <c r="BU764" s="70"/>
      <c r="BV764" s="70"/>
      <c r="BW764" s="70"/>
      <c r="BX764" s="70"/>
      <c r="BY764" s="70"/>
      <c r="BZ764" s="70"/>
      <c r="CA764" s="70"/>
    </row>
    <row r="765" spans="2:79" s="67" customFormat="1" hidden="1">
      <c r="B765" s="85"/>
      <c r="C765" s="86"/>
      <c r="D765" s="250"/>
      <c r="E765" s="84"/>
      <c r="F765" s="70"/>
      <c r="G765" s="70"/>
      <c r="H765" s="70"/>
      <c r="I765" s="70"/>
      <c r="J765" s="70"/>
      <c r="K765" s="70"/>
      <c r="L765" s="70"/>
      <c r="M765" s="70"/>
      <c r="N765" s="70"/>
      <c r="O765" s="70"/>
      <c r="P765" s="70"/>
      <c r="Q765" s="70"/>
      <c r="R765" s="70"/>
      <c r="S765" s="70"/>
      <c r="T765" s="70"/>
      <c r="U765" s="70"/>
      <c r="V765" s="70"/>
      <c r="W765" s="70"/>
      <c r="X765" s="70"/>
      <c r="Y765" s="70"/>
      <c r="Z765" s="70"/>
      <c r="AA765" s="70"/>
      <c r="AB765" s="70"/>
      <c r="AC765" s="70"/>
      <c r="AD765" s="70"/>
      <c r="AE765" s="70"/>
      <c r="AF765" s="70"/>
      <c r="AG765" s="70"/>
      <c r="AH765" s="70"/>
      <c r="AI765" s="70"/>
      <c r="AJ765" s="70"/>
      <c r="AK765" s="70"/>
      <c r="AL765" s="70"/>
      <c r="AM765" s="70"/>
      <c r="AN765" s="70"/>
      <c r="AO765" s="70"/>
      <c r="AP765" s="70"/>
      <c r="AQ765" s="70"/>
      <c r="AR765" s="70"/>
      <c r="AS765" s="70"/>
      <c r="AT765" s="70"/>
      <c r="AU765" s="70"/>
      <c r="AV765" s="70"/>
      <c r="AW765" s="70"/>
      <c r="AX765" s="70"/>
      <c r="AY765" s="70"/>
      <c r="AZ765" s="70"/>
      <c r="BA765" s="70"/>
      <c r="BB765" s="70"/>
      <c r="BC765" s="70"/>
      <c r="BD765" s="70"/>
      <c r="BE765" s="70"/>
      <c r="BF765" s="70"/>
      <c r="BG765" s="70"/>
      <c r="BH765" s="70"/>
      <c r="BI765" s="70"/>
      <c r="BJ765" s="70"/>
      <c r="BK765" s="70"/>
      <c r="BL765" s="70"/>
      <c r="BM765" s="70"/>
      <c r="BN765" s="70"/>
      <c r="BO765" s="70"/>
      <c r="BP765" s="70"/>
      <c r="BQ765" s="70"/>
      <c r="BR765" s="70"/>
      <c r="BS765" s="70"/>
      <c r="BT765" s="70"/>
      <c r="BU765" s="70"/>
      <c r="BV765" s="70"/>
      <c r="BW765" s="70"/>
      <c r="BX765" s="70"/>
      <c r="BY765" s="70"/>
      <c r="BZ765" s="70"/>
      <c r="CA765" s="70"/>
    </row>
    <row r="766" spans="2:79" s="67" customFormat="1" hidden="1">
      <c r="B766" s="85"/>
      <c r="C766" s="86"/>
      <c r="D766" s="250"/>
      <c r="E766" s="84"/>
      <c r="F766" s="70"/>
      <c r="G766" s="70"/>
      <c r="H766" s="70"/>
      <c r="I766" s="70"/>
      <c r="J766" s="70"/>
      <c r="K766" s="70"/>
      <c r="L766" s="70"/>
      <c r="M766" s="70"/>
      <c r="N766" s="70"/>
      <c r="O766" s="70"/>
      <c r="P766" s="70"/>
      <c r="Q766" s="70"/>
      <c r="R766" s="70"/>
      <c r="S766" s="70"/>
      <c r="T766" s="70"/>
      <c r="U766" s="70"/>
      <c r="V766" s="70"/>
      <c r="W766" s="70"/>
      <c r="X766" s="70"/>
      <c r="Y766" s="70"/>
      <c r="Z766" s="70"/>
      <c r="AA766" s="70"/>
      <c r="AB766" s="70"/>
      <c r="AC766" s="70"/>
      <c r="AD766" s="70"/>
      <c r="AE766" s="70"/>
      <c r="AF766" s="70"/>
      <c r="AG766" s="70"/>
      <c r="AH766" s="70"/>
      <c r="AI766" s="70"/>
      <c r="AJ766" s="70"/>
      <c r="AK766" s="70"/>
      <c r="AL766" s="70"/>
      <c r="AM766" s="70"/>
      <c r="AN766" s="70"/>
      <c r="AO766" s="70"/>
      <c r="AP766" s="70"/>
      <c r="AQ766" s="70"/>
      <c r="AR766" s="70"/>
      <c r="AS766" s="70"/>
      <c r="AT766" s="70"/>
      <c r="AU766" s="70"/>
      <c r="AV766" s="70"/>
      <c r="AW766" s="70"/>
      <c r="AX766" s="70"/>
      <c r="AY766" s="70"/>
      <c r="AZ766" s="70"/>
      <c r="BA766" s="70"/>
      <c r="BB766" s="70"/>
      <c r="BC766" s="70"/>
      <c r="BD766" s="70"/>
      <c r="BE766" s="70"/>
      <c r="BF766" s="70"/>
      <c r="BG766" s="70"/>
      <c r="BH766" s="70"/>
      <c r="BI766" s="70"/>
      <c r="BJ766" s="70"/>
      <c r="BK766" s="70"/>
      <c r="BL766" s="70"/>
      <c r="BM766" s="70"/>
      <c r="BN766" s="70"/>
      <c r="BO766" s="70"/>
      <c r="BP766" s="70"/>
      <c r="BQ766" s="70"/>
      <c r="BR766" s="70"/>
      <c r="BS766" s="70"/>
      <c r="BT766" s="70"/>
      <c r="BU766" s="70"/>
      <c r="BV766" s="70"/>
      <c r="BW766" s="70"/>
      <c r="BX766" s="70"/>
      <c r="BY766" s="70"/>
      <c r="BZ766" s="70"/>
      <c r="CA766" s="70"/>
    </row>
    <row r="767" spans="2:79" s="67" customFormat="1" hidden="1">
      <c r="B767" s="85"/>
      <c r="C767" s="86"/>
      <c r="D767" s="250"/>
      <c r="E767" s="84"/>
      <c r="F767" s="70"/>
      <c r="G767" s="70"/>
      <c r="H767" s="70"/>
      <c r="I767" s="70"/>
      <c r="J767" s="70"/>
      <c r="K767" s="70"/>
      <c r="L767" s="70"/>
      <c r="M767" s="70"/>
      <c r="N767" s="70"/>
      <c r="O767" s="70"/>
      <c r="P767" s="70"/>
      <c r="Q767" s="70"/>
      <c r="R767" s="70"/>
      <c r="S767" s="70"/>
      <c r="T767" s="70"/>
      <c r="U767" s="70"/>
      <c r="V767" s="70"/>
      <c r="W767" s="70"/>
      <c r="X767" s="70"/>
      <c r="Y767" s="70"/>
      <c r="Z767" s="70"/>
      <c r="AA767" s="70"/>
      <c r="AB767" s="70"/>
      <c r="AC767" s="70"/>
      <c r="AD767" s="70"/>
      <c r="AE767" s="70"/>
      <c r="AF767" s="70"/>
      <c r="AG767" s="70"/>
      <c r="AH767" s="70"/>
      <c r="AI767" s="70"/>
      <c r="AJ767" s="70"/>
      <c r="AK767" s="70"/>
      <c r="AL767" s="70"/>
      <c r="AM767" s="70"/>
      <c r="AN767" s="70"/>
      <c r="AO767" s="70"/>
      <c r="AP767" s="70"/>
      <c r="AQ767" s="70"/>
      <c r="AR767" s="70"/>
      <c r="AS767" s="70"/>
      <c r="AT767" s="70"/>
      <c r="AU767" s="70"/>
      <c r="AV767" s="70"/>
      <c r="AW767" s="70"/>
      <c r="AX767" s="70"/>
      <c r="AY767" s="70"/>
      <c r="AZ767" s="70"/>
      <c r="BA767" s="70"/>
      <c r="BB767" s="70"/>
      <c r="BC767" s="70"/>
      <c r="BD767" s="70"/>
      <c r="BE767" s="70"/>
      <c r="BF767" s="70"/>
      <c r="BG767" s="70"/>
      <c r="BH767" s="70"/>
      <c r="BI767" s="70"/>
      <c r="BJ767" s="70"/>
      <c r="BK767" s="70"/>
      <c r="BL767" s="70"/>
      <c r="BM767" s="70"/>
      <c r="BN767" s="70"/>
      <c r="BO767" s="70"/>
      <c r="BP767" s="70"/>
      <c r="BQ767" s="70"/>
      <c r="BR767" s="70"/>
      <c r="BS767" s="70"/>
      <c r="BT767" s="70"/>
      <c r="BU767" s="70"/>
      <c r="BV767" s="70"/>
      <c r="BW767" s="70"/>
      <c r="BX767" s="70"/>
      <c r="BY767" s="70"/>
      <c r="BZ767" s="70"/>
      <c r="CA767" s="70"/>
    </row>
    <row r="768" spans="2:79" s="67" customFormat="1" hidden="1">
      <c r="B768" s="85"/>
      <c r="C768" s="86"/>
      <c r="D768" s="250"/>
      <c r="E768" s="84"/>
      <c r="F768" s="70"/>
      <c r="G768" s="70"/>
      <c r="H768" s="70"/>
      <c r="I768" s="70"/>
      <c r="J768" s="70"/>
      <c r="K768" s="70"/>
      <c r="L768" s="70"/>
      <c r="M768" s="70"/>
      <c r="N768" s="70"/>
      <c r="O768" s="70"/>
      <c r="P768" s="70"/>
      <c r="Q768" s="70"/>
      <c r="R768" s="70"/>
      <c r="S768" s="70"/>
      <c r="T768" s="70"/>
      <c r="U768" s="70"/>
      <c r="V768" s="70"/>
      <c r="W768" s="70"/>
      <c r="X768" s="70"/>
      <c r="Y768" s="70"/>
      <c r="Z768" s="70"/>
      <c r="AA768" s="70"/>
      <c r="AB768" s="70"/>
      <c r="AC768" s="70"/>
      <c r="AD768" s="70"/>
      <c r="AE768" s="70"/>
      <c r="AF768" s="70"/>
      <c r="AG768" s="70"/>
      <c r="AH768" s="70"/>
      <c r="AI768" s="70"/>
      <c r="AJ768" s="70"/>
      <c r="AK768" s="70"/>
      <c r="AL768" s="70"/>
      <c r="AM768" s="70"/>
      <c r="AN768" s="70"/>
      <c r="AO768" s="70"/>
      <c r="AP768" s="70"/>
      <c r="AQ768" s="70"/>
      <c r="AR768" s="70"/>
      <c r="AS768" s="70"/>
      <c r="AT768" s="70"/>
      <c r="AU768" s="70"/>
      <c r="AV768" s="70"/>
      <c r="AW768" s="70"/>
      <c r="AX768" s="70"/>
      <c r="AY768" s="70"/>
      <c r="AZ768" s="70"/>
      <c r="BA768" s="70"/>
      <c r="BB768" s="70"/>
      <c r="BC768" s="70"/>
      <c r="BD768" s="70"/>
      <c r="BE768" s="70"/>
      <c r="BF768" s="70"/>
      <c r="BG768" s="70"/>
      <c r="BH768" s="70"/>
      <c r="BI768" s="70"/>
      <c r="BJ768" s="70"/>
      <c r="BK768" s="70"/>
      <c r="BL768" s="70"/>
      <c r="BM768" s="70"/>
      <c r="BN768" s="70"/>
      <c r="BO768" s="70"/>
      <c r="BP768" s="70"/>
      <c r="BQ768" s="70"/>
      <c r="BR768" s="70"/>
      <c r="BS768" s="70"/>
      <c r="BT768" s="70"/>
      <c r="BU768" s="70"/>
      <c r="BV768" s="70"/>
      <c r="BW768" s="70"/>
      <c r="BX768" s="70"/>
      <c r="BY768" s="70"/>
      <c r="BZ768" s="70"/>
      <c r="CA768" s="70"/>
    </row>
    <row r="769" spans="2:79" s="67" customFormat="1" hidden="1">
      <c r="B769" s="85"/>
      <c r="C769" s="86"/>
      <c r="D769" s="250"/>
      <c r="E769" s="84"/>
      <c r="F769" s="70"/>
      <c r="G769" s="70"/>
      <c r="H769" s="70"/>
      <c r="I769" s="70"/>
      <c r="J769" s="70"/>
      <c r="K769" s="70"/>
      <c r="L769" s="70"/>
      <c r="M769" s="70"/>
      <c r="N769" s="70"/>
      <c r="O769" s="70"/>
      <c r="P769" s="70"/>
      <c r="Q769" s="70"/>
      <c r="R769" s="70"/>
      <c r="S769" s="70"/>
      <c r="T769" s="70"/>
      <c r="U769" s="70"/>
      <c r="V769" s="70"/>
      <c r="W769" s="70"/>
      <c r="X769" s="70"/>
      <c r="Y769" s="70"/>
      <c r="Z769" s="70"/>
      <c r="AA769" s="70"/>
      <c r="AB769" s="70"/>
      <c r="AC769" s="70"/>
      <c r="AD769" s="70"/>
      <c r="AE769" s="70"/>
      <c r="AF769" s="70"/>
      <c r="AG769" s="70"/>
      <c r="AH769" s="70"/>
      <c r="AI769" s="70"/>
      <c r="AJ769" s="70"/>
      <c r="AK769" s="70"/>
      <c r="AL769" s="70"/>
      <c r="AM769" s="70"/>
      <c r="AN769" s="70"/>
      <c r="AO769" s="70"/>
      <c r="AP769" s="70"/>
      <c r="AQ769" s="70"/>
      <c r="AR769" s="70"/>
      <c r="AS769" s="70"/>
      <c r="AT769" s="70"/>
      <c r="AU769" s="70"/>
      <c r="AV769" s="70"/>
      <c r="AW769" s="70"/>
      <c r="AX769" s="70"/>
      <c r="AY769" s="70"/>
      <c r="AZ769" s="70"/>
      <c r="BA769" s="70"/>
      <c r="BB769" s="70"/>
      <c r="BC769" s="70"/>
      <c r="BD769" s="70"/>
      <c r="BE769" s="70"/>
      <c r="BF769" s="70"/>
      <c r="BG769" s="70"/>
      <c r="BH769" s="70"/>
      <c r="BI769" s="70"/>
      <c r="BJ769" s="70"/>
      <c r="BK769" s="70"/>
      <c r="BL769" s="70"/>
      <c r="BM769" s="70"/>
      <c r="BN769" s="70"/>
      <c r="BO769" s="70"/>
      <c r="BP769" s="70"/>
      <c r="BQ769" s="70"/>
      <c r="BR769" s="70"/>
      <c r="BS769" s="70"/>
      <c r="BT769" s="70"/>
      <c r="BU769" s="70"/>
      <c r="BV769" s="70"/>
      <c r="BW769" s="70"/>
      <c r="BX769" s="70"/>
      <c r="BY769" s="70"/>
      <c r="BZ769" s="70"/>
      <c r="CA769" s="70"/>
    </row>
    <row r="770" spans="2:79" s="67" customFormat="1" hidden="1">
      <c r="B770" s="85"/>
      <c r="C770" s="86"/>
      <c r="D770" s="250"/>
      <c r="E770" s="84"/>
      <c r="F770" s="70"/>
      <c r="G770" s="70"/>
      <c r="H770" s="70"/>
      <c r="I770" s="70"/>
      <c r="J770" s="70"/>
      <c r="K770" s="70"/>
      <c r="L770" s="70"/>
      <c r="M770" s="70"/>
      <c r="N770" s="70"/>
      <c r="O770" s="70"/>
      <c r="P770" s="70"/>
      <c r="Q770" s="70"/>
      <c r="R770" s="70"/>
      <c r="S770" s="70"/>
      <c r="T770" s="70"/>
      <c r="U770" s="70"/>
      <c r="V770" s="70"/>
      <c r="W770" s="70"/>
      <c r="X770" s="70"/>
      <c r="Y770" s="70"/>
      <c r="Z770" s="70"/>
      <c r="AA770" s="70"/>
      <c r="AB770" s="70"/>
      <c r="AC770" s="70"/>
      <c r="AD770" s="70"/>
      <c r="AE770" s="70"/>
      <c r="AF770" s="70"/>
      <c r="AG770" s="70"/>
      <c r="AH770" s="70"/>
      <c r="AI770" s="70"/>
      <c r="AJ770" s="70"/>
      <c r="AK770" s="70"/>
      <c r="AL770" s="70"/>
      <c r="AM770" s="70"/>
      <c r="AN770" s="70"/>
      <c r="AO770" s="70"/>
      <c r="AP770" s="70"/>
      <c r="AQ770" s="70"/>
      <c r="AR770" s="70"/>
      <c r="AS770" s="70"/>
      <c r="AT770" s="70"/>
      <c r="AU770" s="70"/>
      <c r="AV770" s="70"/>
      <c r="AW770" s="70"/>
      <c r="AX770" s="70"/>
      <c r="AY770" s="70"/>
      <c r="AZ770" s="70"/>
      <c r="BA770" s="70"/>
      <c r="BB770" s="70"/>
      <c r="BC770" s="70"/>
      <c r="BD770" s="70"/>
      <c r="BE770" s="70"/>
      <c r="BF770" s="70"/>
      <c r="BG770" s="70"/>
      <c r="BH770" s="70"/>
      <c r="BI770" s="70"/>
      <c r="BJ770" s="70"/>
      <c r="BK770" s="70"/>
      <c r="BL770" s="70"/>
      <c r="BM770" s="70"/>
      <c r="BN770" s="70"/>
      <c r="BO770" s="70"/>
      <c r="BP770" s="70"/>
      <c r="BQ770" s="70"/>
      <c r="BR770" s="70"/>
      <c r="BS770" s="70"/>
      <c r="BT770" s="70"/>
      <c r="BU770" s="70"/>
      <c r="BV770" s="70"/>
      <c r="BW770" s="70"/>
      <c r="BX770" s="70"/>
      <c r="BY770" s="70"/>
      <c r="BZ770" s="70"/>
      <c r="CA770" s="70"/>
    </row>
    <row r="771" spans="2:79" s="67" customFormat="1" hidden="1">
      <c r="B771" s="85"/>
      <c r="C771" s="86"/>
      <c r="D771" s="250"/>
      <c r="E771" s="84"/>
      <c r="F771" s="70"/>
      <c r="G771" s="70"/>
      <c r="H771" s="70"/>
      <c r="I771" s="70"/>
      <c r="J771" s="70"/>
      <c r="K771" s="70"/>
      <c r="L771" s="70"/>
      <c r="M771" s="70"/>
      <c r="N771" s="70"/>
      <c r="O771" s="70"/>
      <c r="P771" s="70"/>
      <c r="Q771" s="70"/>
      <c r="R771" s="70"/>
      <c r="S771" s="70"/>
      <c r="T771" s="70"/>
      <c r="U771" s="70"/>
      <c r="V771" s="70"/>
      <c r="W771" s="70"/>
      <c r="X771" s="70"/>
      <c r="Y771" s="70"/>
      <c r="Z771" s="70"/>
      <c r="AA771" s="70"/>
      <c r="AB771" s="70"/>
      <c r="AC771" s="70"/>
      <c r="AD771" s="70"/>
      <c r="AE771" s="70"/>
      <c r="AF771" s="70"/>
      <c r="AG771" s="70"/>
      <c r="AH771" s="70"/>
      <c r="AI771" s="70"/>
      <c r="AJ771" s="70"/>
      <c r="AK771" s="70"/>
      <c r="AL771" s="70"/>
      <c r="AM771" s="70"/>
      <c r="AN771" s="70"/>
      <c r="AO771" s="70"/>
      <c r="AP771" s="70"/>
      <c r="AQ771" s="70"/>
      <c r="AR771" s="70"/>
      <c r="AS771" s="70"/>
      <c r="AT771" s="70"/>
      <c r="AU771" s="70"/>
      <c r="AV771" s="70"/>
      <c r="AW771" s="70"/>
      <c r="AX771" s="70"/>
      <c r="AY771" s="70"/>
      <c r="AZ771" s="70"/>
      <c r="BA771" s="70"/>
      <c r="BB771" s="70"/>
      <c r="BC771" s="70"/>
      <c r="BD771" s="70"/>
      <c r="BE771" s="70"/>
      <c r="BF771" s="70"/>
      <c r="BG771" s="70"/>
      <c r="BH771" s="70"/>
      <c r="BI771" s="70"/>
      <c r="BJ771" s="70"/>
      <c r="BK771" s="70"/>
      <c r="BL771" s="70"/>
      <c r="BM771" s="70"/>
      <c r="BN771" s="70"/>
      <c r="BO771" s="70"/>
      <c r="BP771" s="70"/>
      <c r="BQ771" s="70"/>
      <c r="BR771" s="70"/>
      <c r="BS771" s="70"/>
      <c r="BT771" s="70"/>
      <c r="BU771" s="70"/>
      <c r="BV771" s="70"/>
      <c r="BW771" s="70"/>
      <c r="BX771" s="70"/>
      <c r="BY771" s="70"/>
      <c r="BZ771" s="70"/>
      <c r="CA771" s="70"/>
    </row>
    <row r="772" spans="2:79" s="67" customFormat="1" hidden="1">
      <c r="B772" s="85"/>
      <c r="C772" s="86"/>
      <c r="D772" s="250"/>
      <c r="E772" s="84"/>
      <c r="F772" s="70"/>
      <c r="G772" s="70"/>
      <c r="H772" s="70"/>
      <c r="I772" s="70"/>
      <c r="J772" s="70"/>
      <c r="K772" s="70"/>
      <c r="L772" s="70"/>
      <c r="M772" s="70"/>
      <c r="N772" s="70"/>
      <c r="O772" s="70"/>
      <c r="P772" s="70"/>
      <c r="Q772" s="70"/>
      <c r="R772" s="70"/>
      <c r="S772" s="70"/>
      <c r="T772" s="70"/>
      <c r="U772" s="70"/>
      <c r="V772" s="70"/>
      <c r="W772" s="70"/>
      <c r="X772" s="70"/>
      <c r="Y772" s="70"/>
      <c r="Z772" s="70"/>
      <c r="AA772" s="70"/>
      <c r="AB772" s="70"/>
      <c r="AC772" s="70"/>
      <c r="AD772" s="70"/>
      <c r="AE772" s="70"/>
      <c r="AF772" s="70"/>
      <c r="AG772" s="70"/>
      <c r="AH772" s="70"/>
      <c r="AI772" s="70"/>
      <c r="AJ772" s="70"/>
      <c r="AK772" s="70"/>
      <c r="AL772" s="70"/>
      <c r="AM772" s="70"/>
      <c r="AN772" s="70"/>
      <c r="AO772" s="70"/>
      <c r="AP772" s="70"/>
      <c r="AQ772" s="70"/>
      <c r="AR772" s="70"/>
      <c r="AS772" s="70"/>
      <c r="AT772" s="70"/>
      <c r="AU772" s="70"/>
      <c r="AV772" s="70"/>
      <c r="AW772" s="70"/>
      <c r="AX772" s="70"/>
      <c r="AY772" s="70"/>
      <c r="AZ772" s="70"/>
      <c r="BA772" s="70"/>
      <c r="BB772" s="70"/>
      <c r="BC772" s="70"/>
      <c r="BD772" s="70"/>
      <c r="BE772" s="70"/>
      <c r="BF772" s="70"/>
      <c r="BG772" s="70"/>
      <c r="BH772" s="70"/>
      <c r="BI772" s="70"/>
      <c r="BJ772" s="70"/>
      <c r="BK772" s="70"/>
      <c r="BL772" s="70"/>
      <c r="BM772" s="70"/>
      <c r="BN772" s="70"/>
      <c r="BO772" s="70"/>
      <c r="BP772" s="70"/>
      <c r="BQ772" s="70"/>
      <c r="BR772" s="70"/>
      <c r="BS772" s="70"/>
      <c r="BT772" s="70"/>
      <c r="BU772" s="70"/>
      <c r="BV772" s="70"/>
      <c r="BW772" s="70"/>
      <c r="BX772" s="70"/>
      <c r="BY772" s="70"/>
      <c r="BZ772" s="70"/>
      <c r="CA772" s="70"/>
    </row>
    <row r="773" spans="2:79" s="67" customFormat="1" hidden="1">
      <c r="B773" s="85"/>
      <c r="C773" s="86"/>
      <c r="D773" s="250"/>
      <c r="E773" s="84"/>
      <c r="F773" s="70"/>
      <c r="G773" s="70"/>
      <c r="H773" s="70"/>
      <c r="I773" s="70"/>
      <c r="J773" s="70"/>
      <c r="K773" s="70"/>
      <c r="L773" s="70"/>
      <c r="M773" s="70"/>
      <c r="N773" s="70"/>
      <c r="O773" s="70"/>
      <c r="P773" s="70"/>
      <c r="Q773" s="70"/>
      <c r="R773" s="70"/>
      <c r="S773" s="70"/>
      <c r="T773" s="70"/>
      <c r="U773" s="70"/>
      <c r="V773" s="70"/>
      <c r="W773" s="70"/>
      <c r="X773" s="70"/>
      <c r="Y773" s="70"/>
      <c r="Z773" s="70"/>
      <c r="AA773" s="70"/>
      <c r="AB773" s="70"/>
      <c r="AC773" s="70"/>
      <c r="AD773" s="70"/>
      <c r="AE773" s="70"/>
      <c r="AF773" s="70"/>
      <c r="AG773" s="70"/>
      <c r="AH773" s="70"/>
      <c r="AI773" s="70"/>
      <c r="AJ773" s="70"/>
      <c r="AK773" s="70"/>
      <c r="AL773" s="70"/>
      <c r="AM773" s="70"/>
      <c r="AN773" s="70"/>
      <c r="AO773" s="70"/>
      <c r="AP773" s="70"/>
      <c r="AQ773" s="70"/>
      <c r="AR773" s="70"/>
      <c r="AS773" s="70"/>
      <c r="AT773" s="70"/>
      <c r="AU773" s="70"/>
      <c r="AV773" s="70"/>
      <c r="AW773" s="70"/>
      <c r="AX773" s="70"/>
      <c r="AY773" s="70"/>
      <c r="AZ773" s="70"/>
      <c r="BA773" s="70"/>
      <c r="BB773" s="70"/>
      <c r="BC773" s="70"/>
      <c r="BD773" s="70"/>
      <c r="BE773" s="70"/>
      <c r="BF773" s="70"/>
      <c r="BG773" s="70"/>
      <c r="BH773" s="70"/>
      <c r="BI773" s="70"/>
      <c r="BJ773" s="70"/>
      <c r="BK773" s="70"/>
      <c r="BL773" s="70"/>
      <c r="BM773" s="70"/>
      <c r="BN773" s="70"/>
      <c r="BO773" s="70"/>
      <c r="BP773" s="70"/>
      <c r="BQ773" s="70"/>
      <c r="BR773" s="70"/>
      <c r="BS773" s="70"/>
      <c r="BT773" s="70"/>
      <c r="BU773" s="70"/>
      <c r="BV773" s="70"/>
      <c r="BW773" s="70"/>
      <c r="BX773" s="70"/>
      <c r="BY773" s="70"/>
      <c r="BZ773" s="70"/>
      <c r="CA773" s="70"/>
    </row>
    <row r="774" spans="2:79" s="67" customFormat="1" hidden="1">
      <c r="B774" s="85"/>
      <c r="C774" s="86"/>
      <c r="D774" s="250"/>
      <c r="E774" s="84"/>
      <c r="F774" s="70"/>
      <c r="G774" s="70"/>
      <c r="H774" s="70"/>
      <c r="I774" s="70"/>
      <c r="J774" s="70"/>
      <c r="K774" s="70"/>
      <c r="L774" s="70"/>
      <c r="M774" s="70"/>
      <c r="N774" s="70"/>
      <c r="O774" s="70"/>
      <c r="P774" s="70"/>
      <c r="Q774" s="70"/>
      <c r="R774" s="70"/>
      <c r="S774" s="70"/>
      <c r="T774" s="70"/>
      <c r="U774" s="70"/>
      <c r="V774" s="70"/>
      <c r="W774" s="70"/>
      <c r="X774" s="70"/>
      <c r="Y774" s="70"/>
      <c r="Z774" s="70"/>
      <c r="AA774" s="70"/>
      <c r="AB774" s="70"/>
      <c r="AC774" s="70"/>
      <c r="AD774" s="70"/>
      <c r="AE774" s="70"/>
      <c r="AF774" s="70"/>
      <c r="AG774" s="70"/>
      <c r="AH774" s="70"/>
      <c r="AI774" s="70"/>
      <c r="AJ774" s="70"/>
      <c r="AK774" s="70"/>
      <c r="AL774" s="70"/>
      <c r="AM774" s="70"/>
      <c r="AN774" s="70"/>
      <c r="AO774" s="70"/>
      <c r="AP774" s="70"/>
      <c r="AQ774" s="70"/>
      <c r="AR774" s="70"/>
      <c r="AS774" s="70"/>
      <c r="AT774" s="70"/>
      <c r="AU774" s="70"/>
      <c r="AV774" s="70"/>
      <c r="AW774" s="70"/>
      <c r="AX774" s="70"/>
      <c r="AY774" s="70"/>
      <c r="AZ774" s="70"/>
      <c r="BA774" s="70"/>
      <c r="BB774" s="70"/>
      <c r="BC774" s="70"/>
      <c r="BD774" s="70"/>
      <c r="BE774" s="70"/>
      <c r="BF774" s="70"/>
      <c r="BG774" s="70"/>
      <c r="BH774" s="70"/>
      <c r="BI774" s="70"/>
      <c r="BJ774" s="70"/>
      <c r="BK774" s="70"/>
      <c r="BL774" s="70"/>
      <c r="BM774" s="70"/>
      <c r="BN774" s="70"/>
      <c r="BO774" s="70"/>
      <c r="BP774" s="70"/>
      <c r="BQ774" s="70"/>
      <c r="BR774" s="70"/>
      <c r="BS774" s="70"/>
      <c r="BT774" s="70"/>
      <c r="BU774" s="70"/>
      <c r="BV774" s="70"/>
      <c r="BW774" s="70"/>
      <c r="BX774" s="70"/>
      <c r="BY774" s="70"/>
      <c r="BZ774" s="70"/>
      <c r="CA774" s="70"/>
    </row>
    <row r="775" spans="2:79" s="67" customFormat="1" hidden="1">
      <c r="B775" s="85"/>
      <c r="C775" s="86"/>
      <c r="D775" s="250"/>
      <c r="E775" s="84"/>
      <c r="F775" s="70"/>
      <c r="G775" s="70"/>
      <c r="H775" s="70"/>
      <c r="I775" s="70"/>
      <c r="J775" s="70"/>
      <c r="K775" s="70"/>
      <c r="L775" s="70"/>
      <c r="M775" s="70"/>
      <c r="N775" s="70"/>
      <c r="O775" s="70"/>
      <c r="P775" s="70"/>
      <c r="Q775" s="70"/>
      <c r="R775" s="70"/>
      <c r="S775" s="70"/>
      <c r="T775" s="70"/>
      <c r="U775" s="70"/>
      <c r="V775" s="70"/>
      <c r="W775" s="70"/>
      <c r="X775" s="70"/>
      <c r="Y775" s="70"/>
      <c r="Z775" s="70"/>
      <c r="AA775" s="70"/>
      <c r="AB775" s="70"/>
      <c r="AC775" s="70"/>
      <c r="AD775" s="70"/>
      <c r="AE775" s="70"/>
      <c r="AF775" s="70"/>
      <c r="AG775" s="70"/>
      <c r="AH775" s="70"/>
      <c r="AI775" s="70"/>
      <c r="AJ775" s="70"/>
      <c r="AK775" s="70"/>
      <c r="AL775" s="70"/>
      <c r="AM775" s="70"/>
      <c r="AN775" s="70"/>
      <c r="AO775" s="70"/>
      <c r="AP775" s="70"/>
      <c r="AQ775" s="70"/>
      <c r="AR775" s="70"/>
      <c r="AS775" s="70"/>
      <c r="AT775" s="70"/>
      <c r="AU775" s="70"/>
      <c r="AV775" s="70"/>
      <c r="AW775" s="70"/>
      <c r="AX775" s="70"/>
      <c r="AY775" s="70"/>
      <c r="AZ775" s="70"/>
      <c r="BA775" s="70"/>
      <c r="BB775" s="70"/>
      <c r="BC775" s="70"/>
      <c r="BD775" s="70"/>
      <c r="BE775" s="70"/>
      <c r="BF775" s="70"/>
      <c r="BG775" s="70"/>
      <c r="BH775" s="70"/>
      <c r="BI775" s="70"/>
      <c r="BJ775" s="70"/>
      <c r="BK775" s="70"/>
      <c r="BL775" s="70"/>
      <c r="BM775" s="70"/>
      <c r="BN775" s="70"/>
      <c r="BO775" s="70"/>
      <c r="BP775" s="70"/>
      <c r="BQ775" s="70"/>
      <c r="BR775" s="70"/>
      <c r="BS775" s="70"/>
      <c r="BT775" s="70"/>
      <c r="BU775" s="70"/>
      <c r="BV775" s="70"/>
      <c r="BW775" s="70"/>
      <c r="BX775" s="70"/>
      <c r="BY775" s="70"/>
      <c r="BZ775" s="70"/>
      <c r="CA775" s="70"/>
    </row>
    <row r="776" spans="2:79" s="67" customFormat="1" hidden="1">
      <c r="B776" s="85"/>
      <c r="C776" s="86"/>
      <c r="D776" s="250"/>
      <c r="E776" s="84"/>
      <c r="F776" s="70"/>
      <c r="G776" s="70"/>
      <c r="H776" s="70"/>
      <c r="I776" s="70"/>
      <c r="J776" s="70"/>
      <c r="K776" s="70"/>
      <c r="L776" s="70"/>
      <c r="M776" s="70"/>
      <c r="N776" s="70"/>
      <c r="O776" s="70"/>
      <c r="P776" s="70"/>
      <c r="Q776" s="70"/>
      <c r="R776" s="70"/>
      <c r="S776" s="70"/>
      <c r="T776" s="70"/>
      <c r="U776" s="70"/>
      <c r="V776" s="70"/>
      <c r="W776" s="70"/>
      <c r="X776" s="70"/>
      <c r="Y776" s="70"/>
      <c r="Z776" s="70"/>
      <c r="AA776" s="70"/>
      <c r="AB776" s="70"/>
      <c r="AC776" s="70"/>
      <c r="AD776" s="70"/>
      <c r="AE776" s="70"/>
      <c r="AF776" s="70"/>
      <c r="AG776" s="70"/>
      <c r="AH776" s="70"/>
      <c r="AI776" s="70"/>
      <c r="AJ776" s="70"/>
      <c r="AK776" s="70"/>
      <c r="AL776" s="70"/>
      <c r="AM776" s="70"/>
      <c r="AN776" s="70"/>
      <c r="AO776" s="70"/>
      <c r="AP776" s="70"/>
      <c r="AQ776" s="70"/>
      <c r="AR776" s="70"/>
      <c r="AS776" s="70"/>
      <c r="AT776" s="70"/>
      <c r="AU776" s="70"/>
      <c r="AV776" s="70"/>
      <c r="AW776" s="70"/>
      <c r="AX776" s="70"/>
      <c r="AY776" s="70"/>
      <c r="AZ776" s="70"/>
      <c r="BA776" s="70"/>
      <c r="BB776" s="70"/>
      <c r="BC776" s="70"/>
      <c r="BD776" s="70"/>
      <c r="BE776" s="70"/>
      <c r="BF776" s="70"/>
      <c r="BG776" s="70"/>
      <c r="BH776" s="70"/>
      <c r="BI776" s="70"/>
      <c r="BJ776" s="70"/>
      <c r="BK776" s="70"/>
      <c r="BL776" s="70"/>
      <c r="BM776" s="70"/>
      <c r="BN776" s="70"/>
      <c r="BO776" s="70"/>
      <c r="BP776" s="70"/>
      <c r="BQ776" s="70"/>
      <c r="BR776" s="70"/>
      <c r="BS776" s="70"/>
      <c r="BT776" s="70"/>
      <c r="BU776" s="70"/>
      <c r="BV776" s="70"/>
      <c r="BW776" s="70"/>
      <c r="BX776" s="70"/>
      <c r="BY776" s="70"/>
      <c r="BZ776" s="70"/>
      <c r="CA776" s="70"/>
    </row>
    <row r="777" spans="2:79" s="67" customFormat="1" hidden="1">
      <c r="B777" s="85"/>
      <c r="C777" s="86"/>
      <c r="D777" s="250"/>
      <c r="E777" s="84"/>
      <c r="F777" s="70"/>
      <c r="G777" s="70"/>
      <c r="H777" s="70"/>
      <c r="I777" s="70"/>
      <c r="J777" s="70"/>
      <c r="K777" s="70"/>
      <c r="L777" s="70"/>
      <c r="M777" s="70"/>
      <c r="N777" s="70"/>
      <c r="O777" s="70"/>
      <c r="P777" s="70"/>
      <c r="Q777" s="70"/>
      <c r="R777" s="70"/>
      <c r="S777" s="70"/>
      <c r="T777" s="70"/>
      <c r="U777" s="70"/>
      <c r="V777" s="70"/>
      <c r="W777" s="70"/>
      <c r="X777" s="70"/>
      <c r="Y777" s="70"/>
      <c r="Z777" s="70"/>
      <c r="AA777" s="70"/>
      <c r="AB777" s="70"/>
      <c r="AC777" s="70"/>
      <c r="AD777" s="70"/>
      <c r="AE777" s="70"/>
      <c r="AF777" s="70"/>
      <c r="AG777" s="70"/>
      <c r="AH777" s="70"/>
      <c r="AI777" s="70"/>
      <c r="AJ777" s="70"/>
      <c r="AK777" s="70"/>
      <c r="AL777" s="70"/>
      <c r="AM777" s="70"/>
      <c r="AN777" s="70"/>
      <c r="AO777" s="70"/>
      <c r="AP777" s="70"/>
      <c r="AQ777" s="70"/>
      <c r="AR777" s="70"/>
      <c r="AS777" s="70"/>
      <c r="AT777" s="70"/>
      <c r="AU777" s="70"/>
      <c r="AV777" s="70"/>
      <c r="AW777" s="70"/>
      <c r="AX777" s="70"/>
      <c r="AY777" s="70"/>
      <c r="AZ777" s="70"/>
      <c r="BA777" s="70"/>
      <c r="BB777" s="70"/>
      <c r="BC777" s="70"/>
      <c r="BD777" s="70"/>
      <c r="BE777" s="70"/>
      <c r="BF777" s="70"/>
      <c r="BG777" s="70"/>
      <c r="BH777" s="70"/>
      <c r="BI777" s="70"/>
      <c r="BJ777" s="70"/>
      <c r="BK777" s="70"/>
      <c r="BL777" s="70"/>
      <c r="BM777" s="70"/>
      <c r="BN777" s="70"/>
      <c r="BO777" s="70"/>
      <c r="BP777" s="70"/>
      <c r="BQ777" s="70"/>
      <c r="BR777" s="70"/>
      <c r="BS777" s="70"/>
      <c r="BT777" s="70"/>
      <c r="BU777" s="70"/>
      <c r="BV777" s="70"/>
      <c r="BW777" s="70"/>
      <c r="BX777" s="70"/>
      <c r="BY777" s="70"/>
      <c r="BZ777" s="70"/>
      <c r="CA777" s="70"/>
    </row>
    <row r="778" spans="2:79" s="67" customFormat="1" hidden="1">
      <c r="B778" s="85"/>
      <c r="C778" s="86"/>
      <c r="D778" s="250"/>
      <c r="E778" s="84"/>
      <c r="F778" s="70"/>
      <c r="G778" s="70"/>
      <c r="H778" s="70"/>
      <c r="I778" s="70"/>
      <c r="J778" s="70"/>
      <c r="K778" s="70"/>
      <c r="L778" s="70"/>
      <c r="M778" s="70"/>
      <c r="N778" s="70"/>
      <c r="O778" s="70"/>
      <c r="P778" s="70"/>
      <c r="Q778" s="70"/>
      <c r="R778" s="70"/>
      <c r="S778" s="70"/>
      <c r="T778" s="70"/>
      <c r="U778" s="70"/>
      <c r="V778" s="70"/>
      <c r="W778" s="70"/>
      <c r="X778" s="70"/>
      <c r="Y778" s="70"/>
      <c r="Z778" s="70"/>
      <c r="AA778" s="70"/>
      <c r="AB778" s="70"/>
      <c r="AC778" s="70"/>
      <c r="AD778" s="70"/>
      <c r="AE778" s="70"/>
      <c r="AF778" s="70"/>
      <c r="AG778" s="70"/>
      <c r="AH778" s="70"/>
      <c r="AI778" s="70"/>
      <c r="AJ778" s="70"/>
      <c r="AK778" s="70"/>
      <c r="AL778" s="70"/>
      <c r="AM778" s="70"/>
      <c r="AN778" s="70"/>
      <c r="AO778" s="70"/>
      <c r="AP778" s="70"/>
      <c r="AQ778" s="70"/>
      <c r="AR778" s="70"/>
      <c r="AS778" s="70"/>
      <c r="AT778" s="70"/>
      <c r="AU778" s="70"/>
      <c r="AV778" s="70"/>
      <c r="AW778" s="70"/>
      <c r="AX778" s="70"/>
      <c r="AY778" s="70"/>
      <c r="AZ778" s="70"/>
      <c r="BA778" s="70"/>
      <c r="BB778" s="70"/>
      <c r="BC778" s="70"/>
      <c r="BD778" s="70"/>
      <c r="BE778" s="70"/>
      <c r="BF778" s="70"/>
      <c r="BG778" s="70"/>
      <c r="BH778" s="70"/>
      <c r="BI778" s="70"/>
      <c r="BJ778" s="70"/>
      <c r="BK778" s="70"/>
      <c r="BL778" s="70"/>
      <c r="BM778" s="70"/>
      <c r="BN778" s="70"/>
      <c r="BO778" s="70"/>
      <c r="BP778" s="70"/>
      <c r="BQ778" s="70"/>
      <c r="BR778" s="70"/>
      <c r="BS778" s="70"/>
      <c r="BT778" s="70"/>
      <c r="BU778" s="70"/>
      <c r="BV778" s="70"/>
      <c r="BW778" s="70"/>
      <c r="BX778" s="70"/>
      <c r="BY778" s="70"/>
      <c r="BZ778" s="70"/>
      <c r="CA778" s="70"/>
    </row>
    <row r="779" spans="2:79" s="67" customFormat="1" hidden="1">
      <c r="B779" s="85"/>
      <c r="C779" s="86"/>
      <c r="D779" s="250"/>
      <c r="E779" s="84"/>
      <c r="F779" s="70"/>
      <c r="G779" s="70"/>
      <c r="H779" s="70"/>
      <c r="I779" s="70"/>
      <c r="J779" s="70"/>
      <c r="K779" s="70"/>
      <c r="L779" s="70"/>
      <c r="M779" s="70"/>
      <c r="N779" s="70"/>
      <c r="O779" s="70"/>
      <c r="P779" s="70"/>
      <c r="Q779" s="70"/>
      <c r="R779" s="70"/>
      <c r="S779" s="70"/>
      <c r="T779" s="70"/>
      <c r="U779" s="70"/>
      <c r="V779" s="70"/>
      <c r="W779" s="70"/>
      <c r="X779" s="70"/>
      <c r="Y779" s="70"/>
      <c r="Z779" s="70"/>
      <c r="AA779" s="70"/>
      <c r="AB779" s="70"/>
      <c r="AC779" s="70"/>
      <c r="AD779" s="70"/>
      <c r="AE779" s="70"/>
      <c r="AF779" s="70"/>
      <c r="AG779" s="70"/>
      <c r="AH779" s="70"/>
      <c r="AI779" s="70"/>
      <c r="AJ779" s="70"/>
      <c r="AK779" s="70"/>
      <c r="AL779" s="70"/>
      <c r="AM779" s="70"/>
      <c r="AN779" s="70"/>
      <c r="AO779" s="70"/>
      <c r="AP779" s="70"/>
      <c r="AQ779" s="70"/>
      <c r="AR779" s="70"/>
      <c r="AS779" s="70"/>
      <c r="AT779" s="70"/>
      <c r="AU779" s="70"/>
      <c r="AV779" s="70"/>
      <c r="AW779" s="70"/>
      <c r="AX779" s="70"/>
      <c r="AY779" s="70"/>
      <c r="AZ779" s="70"/>
      <c r="BA779" s="70"/>
      <c r="BB779" s="70"/>
      <c r="BC779" s="70"/>
      <c r="BD779" s="70"/>
      <c r="BE779" s="70"/>
      <c r="BF779" s="70"/>
      <c r="BG779" s="70"/>
      <c r="BH779" s="70"/>
      <c r="BI779" s="70"/>
      <c r="BJ779" s="70"/>
      <c r="BK779" s="70"/>
      <c r="BL779" s="70"/>
      <c r="BM779" s="70"/>
      <c r="BN779" s="70"/>
      <c r="BO779" s="70"/>
      <c r="BP779" s="70"/>
      <c r="BQ779" s="70"/>
      <c r="BR779" s="70"/>
      <c r="BS779" s="70"/>
      <c r="BT779" s="70"/>
      <c r="BU779" s="70"/>
      <c r="BV779" s="70"/>
      <c r="BW779" s="70"/>
      <c r="BX779" s="70"/>
      <c r="BY779" s="70"/>
      <c r="BZ779" s="70"/>
      <c r="CA779" s="70"/>
    </row>
    <row r="780" spans="2:79" s="67" customFormat="1" hidden="1">
      <c r="B780" s="85"/>
      <c r="C780" s="86"/>
      <c r="D780" s="250"/>
      <c r="E780" s="84"/>
      <c r="F780" s="70"/>
      <c r="G780" s="70"/>
      <c r="H780" s="70"/>
      <c r="I780" s="70"/>
      <c r="J780" s="70"/>
      <c r="K780" s="70"/>
      <c r="L780" s="70"/>
      <c r="M780" s="70"/>
      <c r="N780" s="70"/>
      <c r="O780" s="70"/>
      <c r="P780" s="70"/>
      <c r="Q780" s="70"/>
      <c r="R780" s="70"/>
      <c r="S780" s="70"/>
      <c r="T780" s="70"/>
      <c r="U780" s="70"/>
      <c r="V780" s="70"/>
      <c r="W780" s="70"/>
      <c r="X780" s="70"/>
      <c r="Y780" s="70"/>
      <c r="Z780" s="70"/>
      <c r="AA780" s="70"/>
      <c r="AB780" s="70"/>
      <c r="AC780" s="70"/>
      <c r="AD780" s="70"/>
      <c r="AE780" s="70"/>
      <c r="AF780" s="70"/>
      <c r="AG780" s="70"/>
      <c r="AH780" s="70"/>
      <c r="AI780" s="70"/>
      <c r="AJ780" s="70"/>
      <c r="AK780" s="70"/>
      <c r="AL780" s="70"/>
      <c r="AM780" s="70"/>
      <c r="AN780" s="70"/>
      <c r="AO780" s="70"/>
      <c r="AP780" s="70"/>
      <c r="AQ780" s="70"/>
      <c r="AR780" s="70"/>
      <c r="AS780" s="70"/>
      <c r="AT780" s="70"/>
      <c r="AU780" s="70"/>
      <c r="AV780" s="70"/>
      <c r="AW780" s="70"/>
      <c r="AX780" s="70"/>
      <c r="AY780" s="70"/>
      <c r="AZ780" s="70"/>
      <c r="BA780" s="70"/>
      <c r="BB780" s="70"/>
      <c r="BC780" s="70"/>
      <c r="BD780" s="70"/>
      <c r="BE780" s="70"/>
      <c r="BF780" s="70"/>
      <c r="BG780" s="70"/>
      <c r="BH780" s="70"/>
      <c r="BI780" s="70"/>
      <c r="BJ780" s="70"/>
      <c r="BK780" s="70"/>
      <c r="BL780" s="70"/>
      <c r="BM780" s="70"/>
      <c r="BN780" s="70"/>
      <c r="BO780" s="70"/>
      <c r="BP780" s="70"/>
      <c r="BQ780" s="70"/>
      <c r="BR780" s="70"/>
      <c r="BS780" s="70"/>
      <c r="BT780" s="70"/>
      <c r="BU780" s="70"/>
      <c r="BV780" s="70"/>
      <c r="BW780" s="70"/>
      <c r="BX780" s="70"/>
      <c r="BY780" s="70"/>
      <c r="BZ780" s="70"/>
      <c r="CA780" s="70"/>
    </row>
    <row r="781" spans="2:79" s="67" customFormat="1" hidden="1">
      <c r="B781" s="85"/>
      <c r="C781" s="86"/>
      <c r="D781" s="250"/>
      <c r="E781" s="84"/>
      <c r="F781" s="70"/>
      <c r="G781" s="70"/>
      <c r="H781" s="70"/>
      <c r="I781" s="70"/>
      <c r="J781" s="70"/>
      <c r="K781" s="70"/>
      <c r="L781" s="70"/>
      <c r="M781" s="70"/>
      <c r="N781" s="70"/>
      <c r="O781" s="70"/>
      <c r="P781" s="70"/>
      <c r="Q781" s="70"/>
      <c r="R781" s="70"/>
      <c r="S781" s="70"/>
      <c r="T781" s="70"/>
      <c r="U781" s="70"/>
      <c r="V781" s="70"/>
      <c r="W781" s="70"/>
      <c r="X781" s="70"/>
      <c r="Y781" s="70"/>
      <c r="Z781" s="70"/>
      <c r="AA781" s="70"/>
      <c r="AB781" s="70"/>
      <c r="AC781" s="70"/>
      <c r="AD781" s="70"/>
      <c r="AE781" s="70"/>
      <c r="AF781" s="70"/>
      <c r="AG781" s="70"/>
      <c r="AH781" s="70"/>
      <c r="AI781" s="70"/>
      <c r="AJ781" s="70"/>
      <c r="AK781" s="70"/>
      <c r="AL781" s="70"/>
      <c r="AM781" s="70"/>
      <c r="AN781" s="70"/>
      <c r="AO781" s="70"/>
      <c r="AP781" s="70"/>
      <c r="AQ781" s="70"/>
      <c r="AR781" s="70"/>
      <c r="AS781" s="70"/>
      <c r="AT781" s="70"/>
      <c r="AU781" s="70"/>
      <c r="AV781" s="70"/>
      <c r="AW781" s="70"/>
      <c r="AX781" s="70"/>
      <c r="AY781" s="70"/>
      <c r="AZ781" s="70"/>
      <c r="BA781" s="70"/>
      <c r="BB781" s="70"/>
      <c r="BC781" s="70"/>
      <c r="BD781" s="70"/>
      <c r="BE781" s="70"/>
      <c r="BF781" s="70"/>
      <c r="BG781" s="70"/>
      <c r="BH781" s="70"/>
      <c r="BI781" s="70"/>
      <c r="BJ781" s="70"/>
      <c r="BK781" s="70"/>
      <c r="BL781" s="70"/>
      <c r="BM781" s="70"/>
      <c r="BN781" s="70"/>
      <c r="BO781" s="70"/>
      <c r="BP781" s="70"/>
      <c r="BQ781" s="70"/>
      <c r="BR781" s="70"/>
      <c r="BS781" s="70"/>
      <c r="BT781" s="70"/>
      <c r="BU781" s="70"/>
      <c r="BV781" s="70"/>
      <c r="BW781" s="70"/>
      <c r="BX781" s="70"/>
      <c r="BY781" s="70"/>
      <c r="BZ781" s="70"/>
      <c r="CA781" s="70"/>
    </row>
    <row r="782" spans="2:79" s="67" customFormat="1" hidden="1">
      <c r="B782" s="85"/>
      <c r="C782" s="86"/>
      <c r="D782" s="250"/>
      <c r="E782" s="84"/>
      <c r="F782" s="70"/>
      <c r="G782" s="70"/>
      <c r="H782" s="70"/>
      <c r="I782" s="70"/>
      <c r="J782" s="70"/>
      <c r="K782" s="70"/>
      <c r="L782" s="70"/>
      <c r="M782" s="70"/>
      <c r="N782" s="70"/>
      <c r="O782" s="70"/>
      <c r="P782" s="70"/>
      <c r="Q782" s="70"/>
      <c r="R782" s="70"/>
      <c r="S782" s="70"/>
      <c r="T782" s="70"/>
      <c r="U782" s="70"/>
      <c r="V782" s="70"/>
      <c r="W782" s="70"/>
      <c r="X782" s="70"/>
      <c r="Y782" s="70"/>
      <c r="Z782" s="70"/>
      <c r="AA782" s="70"/>
      <c r="AB782" s="70"/>
      <c r="AC782" s="70"/>
      <c r="AD782" s="70"/>
      <c r="AE782" s="70"/>
      <c r="AF782" s="70"/>
      <c r="AG782" s="70"/>
      <c r="AH782" s="70"/>
      <c r="AI782" s="70"/>
      <c r="AJ782" s="70"/>
      <c r="AK782" s="70"/>
      <c r="AL782" s="70"/>
      <c r="AM782" s="70"/>
      <c r="AN782" s="70"/>
      <c r="AO782" s="70"/>
      <c r="AP782" s="70"/>
      <c r="AQ782" s="70"/>
      <c r="AR782" s="70"/>
      <c r="AS782" s="70"/>
      <c r="AT782" s="70"/>
      <c r="AU782" s="70"/>
      <c r="AV782" s="70"/>
      <c r="AW782" s="70"/>
      <c r="AX782" s="70"/>
      <c r="AY782" s="70"/>
      <c r="AZ782" s="70"/>
      <c r="BA782" s="70"/>
      <c r="BB782" s="70"/>
      <c r="BC782" s="70"/>
      <c r="BD782" s="70"/>
      <c r="BE782" s="70"/>
      <c r="BF782" s="70"/>
      <c r="BG782" s="70"/>
      <c r="BH782" s="70"/>
      <c r="BI782" s="70"/>
      <c r="BJ782" s="70"/>
      <c r="BK782" s="70"/>
      <c r="BL782" s="70"/>
      <c r="BM782" s="70"/>
      <c r="BN782" s="70"/>
      <c r="BO782" s="70"/>
      <c r="BP782" s="70"/>
      <c r="BQ782" s="70"/>
      <c r="BR782" s="70"/>
      <c r="BS782" s="70"/>
      <c r="BT782" s="70"/>
      <c r="BU782" s="70"/>
      <c r="BV782" s="70"/>
      <c r="BW782" s="70"/>
      <c r="BX782" s="70"/>
      <c r="BY782" s="70"/>
      <c r="BZ782" s="70"/>
      <c r="CA782" s="70"/>
    </row>
    <row r="783" spans="2:79" s="67" customFormat="1" hidden="1">
      <c r="B783" s="85"/>
      <c r="C783" s="86"/>
      <c r="D783" s="250"/>
      <c r="E783" s="84"/>
      <c r="F783" s="70"/>
      <c r="G783" s="70"/>
      <c r="H783" s="70"/>
      <c r="I783" s="70"/>
      <c r="J783" s="70"/>
      <c r="K783" s="70"/>
      <c r="L783" s="70"/>
      <c r="M783" s="70"/>
      <c r="N783" s="70"/>
      <c r="O783" s="70"/>
      <c r="P783" s="70"/>
      <c r="Q783" s="70"/>
      <c r="R783" s="70"/>
      <c r="S783" s="70"/>
      <c r="T783" s="70"/>
      <c r="U783" s="70"/>
      <c r="V783" s="70"/>
      <c r="W783" s="70"/>
      <c r="X783" s="70"/>
      <c r="Y783" s="70"/>
      <c r="Z783" s="70"/>
      <c r="AA783" s="70"/>
      <c r="AB783" s="70"/>
      <c r="AC783" s="70"/>
      <c r="AD783" s="70"/>
      <c r="AE783" s="70"/>
      <c r="AF783" s="70"/>
      <c r="AG783" s="70"/>
      <c r="AH783" s="70"/>
      <c r="AI783" s="70"/>
      <c r="AJ783" s="70"/>
      <c r="AK783" s="70"/>
      <c r="AL783" s="70"/>
      <c r="AM783" s="70"/>
      <c r="AN783" s="70"/>
      <c r="AO783" s="70"/>
      <c r="AP783" s="70"/>
      <c r="AQ783" s="70"/>
      <c r="AR783" s="70"/>
      <c r="AS783" s="70"/>
      <c r="AT783" s="70"/>
      <c r="AU783" s="70"/>
      <c r="AV783" s="70"/>
      <c r="AW783" s="70"/>
      <c r="AX783" s="70"/>
      <c r="AY783" s="70"/>
      <c r="AZ783" s="70"/>
      <c r="BA783" s="70"/>
      <c r="BB783" s="70"/>
      <c r="BC783" s="70"/>
      <c r="BD783" s="70"/>
      <c r="BE783" s="70"/>
      <c r="BF783" s="70"/>
      <c r="BG783" s="70"/>
      <c r="BH783" s="70"/>
      <c r="BI783" s="70"/>
      <c r="BJ783" s="70"/>
      <c r="BK783" s="70"/>
      <c r="BL783" s="70"/>
      <c r="BM783" s="70"/>
      <c r="BN783" s="70"/>
      <c r="BO783" s="70"/>
      <c r="BP783" s="70"/>
      <c r="BQ783" s="70"/>
      <c r="BR783" s="70"/>
      <c r="BS783" s="70"/>
      <c r="BT783" s="70"/>
      <c r="BU783" s="70"/>
      <c r="BV783" s="70"/>
      <c r="BW783" s="70"/>
      <c r="BX783" s="70"/>
      <c r="BY783" s="70"/>
      <c r="BZ783" s="70"/>
      <c r="CA783" s="70"/>
    </row>
    <row r="784" spans="2:79" s="67" customFormat="1" hidden="1">
      <c r="B784" s="85"/>
      <c r="C784" s="86"/>
      <c r="D784" s="250"/>
      <c r="E784" s="84"/>
      <c r="F784" s="70"/>
      <c r="G784" s="70"/>
      <c r="H784" s="70"/>
      <c r="I784" s="70"/>
      <c r="J784" s="70"/>
      <c r="K784" s="70"/>
      <c r="L784" s="70"/>
      <c r="M784" s="70"/>
      <c r="N784" s="70"/>
      <c r="O784" s="70"/>
      <c r="P784" s="70"/>
      <c r="Q784" s="70"/>
      <c r="R784" s="70"/>
      <c r="S784" s="70"/>
      <c r="T784" s="70"/>
      <c r="U784" s="70"/>
      <c r="V784" s="70"/>
      <c r="W784" s="70"/>
      <c r="X784" s="70"/>
      <c r="Y784" s="70"/>
      <c r="Z784" s="70"/>
      <c r="AA784" s="70"/>
      <c r="AB784" s="70"/>
      <c r="AC784" s="70"/>
      <c r="AD784" s="70"/>
      <c r="AE784" s="70"/>
      <c r="AF784" s="70"/>
      <c r="AG784" s="70"/>
      <c r="AH784" s="70"/>
      <c r="AI784" s="70"/>
      <c r="AJ784" s="70"/>
      <c r="AK784" s="70"/>
      <c r="AL784" s="70"/>
      <c r="AM784" s="70"/>
      <c r="AN784" s="70"/>
      <c r="AO784" s="70"/>
      <c r="AP784" s="70"/>
      <c r="AQ784" s="70"/>
      <c r="AR784" s="70"/>
      <c r="AS784" s="70"/>
      <c r="AT784" s="70"/>
      <c r="AU784" s="70"/>
      <c r="AV784" s="70"/>
      <c r="AW784" s="70"/>
      <c r="AX784" s="70"/>
      <c r="AY784" s="70"/>
      <c r="AZ784" s="70"/>
      <c r="BA784" s="70"/>
      <c r="BB784" s="70"/>
      <c r="BC784" s="70"/>
      <c r="BD784" s="70"/>
      <c r="BE784" s="70"/>
      <c r="BF784" s="70"/>
      <c r="BG784" s="70"/>
      <c r="BH784" s="70"/>
      <c r="BI784" s="70"/>
      <c r="BJ784" s="70"/>
      <c r="BK784" s="70"/>
      <c r="BL784" s="70"/>
      <c r="BM784" s="70"/>
      <c r="BN784" s="70"/>
      <c r="BO784" s="70"/>
      <c r="BP784" s="70"/>
      <c r="BQ784" s="70"/>
      <c r="BR784" s="70"/>
      <c r="BS784" s="70"/>
      <c r="BT784" s="70"/>
      <c r="BU784" s="70"/>
      <c r="BV784" s="70"/>
      <c r="BW784" s="70"/>
      <c r="BX784" s="70"/>
      <c r="BY784" s="70"/>
      <c r="BZ784" s="70"/>
      <c r="CA784" s="70"/>
    </row>
    <row r="785" spans="2:79" s="67" customFormat="1" hidden="1">
      <c r="B785" s="85"/>
      <c r="C785" s="86"/>
      <c r="D785" s="250"/>
      <c r="E785" s="84"/>
      <c r="F785" s="70"/>
      <c r="G785" s="70"/>
      <c r="H785" s="70"/>
      <c r="I785" s="70"/>
      <c r="J785" s="70"/>
      <c r="K785" s="70"/>
      <c r="L785" s="70"/>
      <c r="M785" s="70"/>
      <c r="N785" s="70"/>
      <c r="O785" s="70"/>
      <c r="P785" s="70"/>
      <c r="Q785" s="70"/>
      <c r="R785" s="70"/>
      <c r="S785" s="70"/>
      <c r="T785" s="70"/>
      <c r="U785" s="70"/>
      <c r="V785" s="70"/>
      <c r="W785" s="70"/>
      <c r="X785" s="70"/>
      <c r="Y785" s="70"/>
      <c r="Z785" s="70"/>
      <c r="AA785" s="70"/>
      <c r="AB785" s="70"/>
      <c r="AC785" s="70"/>
      <c r="AD785" s="70"/>
      <c r="AE785" s="70"/>
      <c r="AF785" s="70"/>
      <c r="AG785" s="70"/>
      <c r="AH785" s="70"/>
      <c r="AI785" s="70"/>
      <c r="AJ785" s="70"/>
      <c r="AK785" s="70"/>
      <c r="AL785" s="70"/>
      <c r="AM785" s="70"/>
      <c r="AN785" s="70"/>
      <c r="AO785" s="70"/>
      <c r="AP785" s="70"/>
      <c r="AQ785" s="70"/>
      <c r="AR785" s="70"/>
      <c r="AS785" s="70"/>
      <c r="AT785" s="70"/>
      <c r="AU785" s="70"/>
      <c r="AV785" s="70"/>
      <c r="AW785" s="70"/>
      <c r="AX785" s="70"/>
      <c r="AY785" s="70"/>
      <c r="AZ785" s="70"/>
      <c r="BA785" s="70"/>
      <c r="BB785" s="70"/>
      <c r="BC785" s="70"/>
      <c r="BD785" s="70"/>
      <c r="BE785" s="70"/>
      <c r="BF785" s="70"/>
      <c r="BG785" s="70"/>
      <c r="BH785" s="70"/>
      <c r="BI785" s="70"/>
      <c r="BJ785" s="70"/>
      <c r="BK785" s="70"/>
      <c r="BL785" s="70"/>
      <c r="BM785" s="70"/>
      <c r="BN785" s="70"/>
      <c r="BO785" s="70"/>
      <c r="BP785" s="70"/>
      <c r="BQ785" s="70"/>
      <c r="BR785" s="70"/>
      <c r="BS785" s="70"/>
      <c r="BT785" s="70"/>
      <c r="BU785" s="70"/>
      <c r="BV785" s="70"/>
      <c r="BW785" s="70"/>
      <c r="BX785" s="70"/>
      <c r="BY785" s="70"/>
      <c r="BZ785" s="70"/>
      <c r="CA785" s="70"/>
    </row>
    <row r="786" spans="2:79" s="67" customFormat="1" hidden="1">
      <c r="B786" s="85"/>
      <c r="C786" s="86"/>
      <c r="D786" s="250"/>
      <c r="E786" s="84"/>
      <c r="F786" s="70"/>
      <c r="G786" s="70"/>
      <c r="H786" s="70"/>
      <c r="I786" s="70"/>
      <c r="J786" s="70"/>
      <c r="K786" s="70"/>
      <c r="L786" s="70"/>
      <c r="M786" s="70"/>
      <c r="N786" s="70"/>
      <c r="O786" s="70"/>
      <c r="P786" s="70"/>
      <c r="Q786" s="70"/>
      <c r="R786" s="70"/>
      <c r="S786" s="70"/>
      <c r="T786" s="70"/>
      <c r="U786" s="70"/>
      <c r="V786" s="70"/>
      <c r="W786" s="70"/>
      <c r="X786" s="70"/>
      <c r="Y786" s="70"/>
      <c r="Z786" s="70"/>
      <c r="AA786" s="70"/>
      <c r="AB786" s="70"/>
      <c r="AC786" s="70"/>
      <c r="AD786" s="70"/>
      <c r="AE786" s="70"/>
      <c r="AF786" s="70"/>
      <c r="AG786" s="70"/>
      <c r="AH786" s="70"/>
      <c r="AI786" s="70"/>
      <c r="AJ786" s="70"/>
      <c r="AK786" s="70"/>
      <c r="AL786" s="70"/>
      <c r="AM786" s="70"/>
      <c r="AN786" s="70"/>
      <c r="AO786" s="70"/>
      <c r="AP786" s="70"/>
      <c r="AQ786" s="70"/>
      <c r="AR786" s="70"/>
      <c r="AS786" s="70"/>
      <c r="AT786" s="70"/>
      <c r="AU786" s="70"/>
      <c r="AV786" s="70"/>
      <c r="AW786" s="70"/>
      <c r="AX786" s="70"/>
      <c r="AY786" s="70"/>
      <c r="AZ786" s="70"/>
      <c r="BA786" s="70"/>
      <c r="BB786" s="70"/>
      <c r="BC786" s="70"/>
      <c r="BD786" s="70"/>
      <c r="BE786" s="70"/>
      <c r="BF786" s="70"/>
      <c r="BG786" s="70"/>
      <c r="BH786" s="70"/>
      <c r="BI786" s="70"/>
      <c r="BJ786" s="70"/>
      <c r="BK786" s="70"/>
      <c r="BL786" s="70"/>
      <c r="BM786" s="70"/>
      <c r="BN786" s="70"/>
      <c r="BO786" s="70"/>
      <c r="BP786" s="70"/>
      <c r="BQ786" s="70"/>
      <c r="BR786" s="70"/>
      <c r="BS786" s="70"/>
      <c r="BT786" s="70"/>
      <c r="BU786" s="70"/>
      <c r="BV786" s="70"/>
      <c r="BW786" s="70"/>
      <c r="BX786" s="70"/>
      <c r="BY786" s="70"/>
      <c r="BZ786" s="70"/>
      <c r="CA786" s="70"/>
    </row>
    <row r="787" spans="2:79" s="67" customFormat="1" hidden="1">
      <c r="B787" s="85"/>
      <c r="C787" s="86"/>
      <c r="D787" s="250"/>
      <c r="E787" s="84"/>
      <c r="F787" s="70"/>
      <c r="G787" s="70"/>
      <c r="H787" s="70"/>
      <c r="I787" s="70"/>
      <c r="J787" s="70"/>
      <c r="K787" s="70"/>
      <c r="L787" s="70"/>
      <c r="M787" s="70"/>
      <c r="N787" s="70"/>
      <c r="O787" s="70"/>
      <c r="P787" s="70"/>
      <c r="Q787" s="70"/>
      <c r="R787" s="70"/>
      <c r="S787" s="70"/>
      <c r="T787" s="70"/>
      <c r="U787" s="70"/>
      <c r="V787" s="70"/>
      <c r="W787" s="70"/>
      <c r="X787" s="70"/>
      <c r="Y787" s="70"/>
      <c r="Z787" s="70"/>
      <c r="AA787" s="70"/>
      <c r="AB787" s="70"/>
      <c r="AC787" s="70"/>
      <c r="AD787" s="70"/>
      <c r="AE787" s="70"/>
      <c r="AF787" s="70"/>
      <c r="AG787" s="70"/>
      <c r="AH787" s="70"/>
      <c r="AI787" s="70"/>
      <c r="AJ787" s="70"/>
      <c r="AK787" s="70"/>
      <c r="AL787" s="70"/>
      <c r="AM787" s="70"/>
      <c r="AN787" s="70"/>
      <c r="AO787" s="70"/>
      <c r="AP787" s="70"/>
      <c r="AQ787" s="70"/>
      <c r="AR787" s="70"/>
      <c r="AS787" s="70"/>
      <c r="AT787" s="70"/>
      <c r="AU787" s="70"/>
      <c r="AV787" s="70"/>
      <c r="AW787" s="70"/>
      <c r="AX787" s="70"/>
      <c r="AY787" s="70"/>
      <c r="AZ787" s="70"/>
      <c r="BA787" s="70"/>
      <c r="BB787" s="70"/>
      <c r="BC787" s="70"/>
      <c r="BD787" s="70"/>
      <c r="BE787" s="70"/>
      <c r="BF787" s="70"/>
      <c r="BG787" s="70"/>
      <c r="BH787" s="70"/>
      <c r="BI787" s="70"/>
      <c r="BJ787" s="70"/>
      <c r="BK787" s="70"/>
      <c r="BL787" s="70"/>
      <c r="BM787" s="70"/>
      <c r="BN787" s="70"/>
      <c r="BO787" s="70"/>
      <c r="BP787" s="70"/>
      <c r="BQ787" s="70"/>
      <c r="BR787" s="70"/>
      <c r="BS787" s="70"/>
      <c r="BT787" s="70"/>
      <c r="BU787" s="70"/>
      <c r="BV787" s="70"/>
      <c r="BW787" s="70"/>
      <c r="BX787" s="70"/>
      <c r="BY787" s="70"/>
      <c r="BZ787" s="70"/>
      <c r="CA787" s="70"/>
    </row>
    <row r="788" spans="2:79" s="67" customFormat="1" hidden="1">
      <c r="B788" s="85"/>
      <c r="C788" s="86"/>
      <c r="D788" s="250"/>
      <c r="E788" s="84"/>
      <c r="F788" s="70"/>
      <c r="G788" s="70"/>
      <c r="H788" s="70"/>
      <c r="I788" s="70"/>
      <c r="J788" s="70"/>
      <c r="K788" s="70"/>
      <c r="L788" s="70"/>
      <c r="M788" s="70"/>
      <c r="N788" s="70"/>
      <c r="O788" s="70"/>
      <c r="P788" s="70"/>
      <c r="Q788" s="70"/>
      <c r="R788" s="70"/>
      <c r="S788" s="70"/>
      <c r="T788" s="70"/>
      <c r="U788" s="70"/>
      <c r="V788" s="70"/>
      <c r="W788" s="70"/>
      <c r="X788" s="70"/>
      <c r="Y788" s="70"/>
      <c r="Z788" s="70"/>
      <c r="AA788" s="70"/>
      <c r="AB788" s="70"/>
      <c r="AC788" s="70"/>
      <c r="AD788" s="70"/>
      <c r="AE788" s="70"/>
      <c r="AF788" s="70"/>
      <c r="AG788" s="70"/>
      <c r="AH788" s="70"/>
      <c r="AI788" s="70"/>
      <c r="AJ788" s="70"/>
      <c r="AK788" s="70"/>
      <c r="AL788" s="70"/>
      <c r="AM788" s="70"/>
      <c r="AN788" s="70"/>
      <c r="AO788" s="70"/>
      <c r="AP788" s="70"/>
      <c r="AQ788" s="70"/>
      <c r="AR788" s="70"/>
      <c r="AS788" s="70"/>
      <c r="AT788" s="70"/>
      <c r="AU788" s="70"/>
      <c r="AV788" s="70"/>
      <c r="AW788" s="70"/>
      <c r="AX788" s="70"/>
      <c r="AY788" s="70"/>
      <c r="AZ788" s="70"/>
      <c r="BA788" s="70"/>
      <c r="BB788" s="70"/>
      <c r="BC788" s="70"/>
      <c r="BD788" s="70"/>
      <c r="BE788" s="70"/>
      <c r="BF788" s="70"/>
      <c r="BG788" s="70"/>
      <c r="BH788" s="70"/>
      <c r="BI788" s="70"/>
      <c r="BJ788" s="70"/>
      <c r="BK788" s="70"/>
      <c r="BL788" s="70"/>
      <c r="BM788" s="70"/>
      <c r="BN788" s="70"/>
      <c r="BO788" s="70"/>
      <c r="BP788" s="70"/>
      <c r="BQ788" s="70"/>
      <c r="BR788" s="70"/>
      <c r="BS788" s="70"/>
      <c r="BT788" s="70"/>
      <c r="BU788" s="70"/>
      <c r="BV788" s="70"/>
      <c r="BW788" s="70"/>
      <c r="BX788" s="70"/>
      <c r="BY788" s="70"/>
      <c r="BZ788" s="70"/>
      <c r="CA788" s="70"/>
    </row>
    <row r="789" spans="2:79" s="67" customFormat="1" hidden="1">
      <c r="B789" s="85"/>
      <c r="C789" s="86"/>
      <c r="D789" s="250"/>
      <c r="E789" s="84"/>
      <c r="F789" s="70"/>
      <c r="G789" s="70"/>
      <c r="H789" s="70"/>
      <c r="I789" s="70"/>
      <c r="J789" s="70"/>
      <c r="K789" s="70"/>
      <c r="L789" s="70"/>
      <c r="M789" s="70"/>
      <c r="N789" s="70"/>
      <c r="O789" s="70"/>
      <c r="P789" s="70"/>
      <c r="Q789" s="70"/>
      <c r="R789" s="70"/>
      <c r="S789" s="70"/>
      <c r="T789" s="70"/>
      <c r="U789" s="70"/>
      <c r="V789" s="70"/>
      <c r="W789" s="70"/>
      <c r="X789" s="70"/>
      <c r="Y789" s="70"/>
      <c r="Z789" s="70"/>
      <c r="AA789" s="70"/>
      <c r="AB789" s="70"/>
      <c r="AC789" s="70"/>
      <c r="AD789" s="70"/>
      <c r="AE789" s="70"/>
      <c r="AF789" s="70"/>
      <c r="AG789" s="70"/>
      <c r="AH789" s="70"/>
      <c r="AI789" s="70"/>
      <c r="AJ789" s="70"/>
      <c r="AK789" s="70"/>
      <c r="AL789" s="70"/>
      <c r="AM789" s="70"/>
      <c r="AN789" s="70"/>
      <c r="AO789" s="70"/>
      <c r="AP789" s="70"/>
      <c r="AQ789" s="70"/>
      <c r="AR789" s="70"/>
      <c r="AS789" s="70"/>
      <c r="AT789" s="70"/>
      <c r="AU789" s="70"/>
      <c r="AV789" s="70"/>
      <c r="AW789" s="70"/>
      <c r="AX789" s="70"/>
      <c r="AY789" s="70"/>
      <c r="AZ789" s="70"/>
      <c r="BA789" s="70"/>
      <c r="BB789" s="70"/>
      <c r="BC789" s="70"/>
      <c r="BD789" s="70"/>
      <c r="BE789" s="70"/>
      <c r="BF789" s="70"/>
      <c r="BG789" s="70"/>
      <c r="BH789" s="70"/>
      <c r="BI789" s="70"/>
      <c r="BJ789" s="70"/>
      <c r="BK789" s="70"/>
      <c r="BL789" s="70"/>
      <c r="BM789" s="70"/>
      <c r="BN789" s="70"/>
      <c r="BO789" s="70"/>
      <c r="BP789" s="70"/>
      <c r="BQ789" s="70"/>
      <c r="BR789" s="70"/>
      <c r="BS789" s="70"/>
      <c r="BT789" s="70"/>
      <c r="BU789" s="70"/>
      <c r="BV789" s="70"/>
      <c r="BW789" s="70"/>
      <c r="BX789" s="70"/>
      <c r="BY789" s="70"/>
      <c r="BZ789" s="70"/>
      <c r="CA789" s="70"/>
    </row>
    <row r="790" spans="2:79" s="67" customFormat="1" hidden="1">
      <c r="B790" s="85"/>
      <c r="C790" s="86"/>
      <c r="D790" s="250"/>
      <c r="E790" s="84"/>
      <c r="F790" s="70"/>
      <c r="G790" s="70"/>
      <c r="H790" s="70"/>
      <c r="I790" s="70"/>
      <c r="J790" s="70"/>
      <c r="K790" s="70"/>
      <c r="L790" s="70"/>
      <c r="M790" s="70"/>
      <c r="N790" s="70"/>
      <c r="O790" s="70"/>
      <c r="P790" s="70"/>
      <c r="Q790" s="70"/>
      <c r="R790" s="70"/>
      <c r="S790" s="70"/>
      <c r="T790" s="70"/>
      <c r="U790" s="70"/>
      <c r="V790" s="70"/>
      <c r="W790" s="70"/>
      <c r="X790" s="70"/>
      <c r="Y790" s="70"/>
      <c r="Z790" s="70"/>
      <c r="AA790" s="70"/>
      <c r="AB790" s="70"/>
      <c r="AC790" s="70"/>
      <c r="AD790" s="70"/>
      <c r="AE790" s="70"/>
      <c r="AF790" s="70"/>
      <c r="AG790" s="70"/>
      <c r="AH790" s="70"/>
      <c r="AI790" s="70"/>
      <c r="AJ790" s="70"/>
      <c r="AK790" s="70"/>
      <c r="AL790" s="70"/>
      <c r="AM790" s="70"/>
      <c r="AN790" s="70"/>
      <c r="AO790" s="70"/>
      <c r="AP790" s="70"/>
      <c r="AQ790" s="70"/>
      <c r="AR790" s="70"/>
      <c r="AS790" s="70"/>
      <c r="AT790" s="70"/>
      <c r="AU790" s="70"/>
      <c r="AV790" s="70"/>
      <c r="AW790" s="70"/>
      <c r="AX790" s="70"/>
      <c r="AY790" s="70"/>
      <c r="AZ790" s="70"/>
      <c r="BA790" s="70"/>
      <c r="BB790" s="70"/>
      <c r="BC790" s="70"/>
      <c r="BD790" s="70"/>
      <c r="BE790" s="70"/>
      <c r="BF790" s="70"/>
      <c r="BG790" s="70"/>
      <c r="BH790" s="70"/>
      <c r="BI790" s="70"/>
      <c r="BJ790" s="70"/>
      <c r="BK790" s="70"/>
      <c r="BL790" s="70"/>
      <c r="BM790" s="70"/>
      <c r="BN790" s="70"/>
      <c r="BO790" s="70"/>
      <c r="BP790" s="70"/>
      <c r="BQ790" s="70"/>
      <c r="BR790" s="70"/>
      <c r="BS790" s="70"/>
      <c r="BT790" s="70"/>
      <c r="BU790" s="70"/>
      <c r="BV790" s="70"/>
      <c r="BW790" s="70"/>
      <c r="BX790" s="70"/>
      <c r="BY790" s="70"/>
      <c r="BZ790" s="70"/>
      <c r="CA790" s="70"/>
    </row>
    <row r="791" spans="2:79" s="67" customFormat="1" hidden="1">
      <c r="B791" s="85"/>
      <c r="C791" s="86"/>
      <c r="D791" s="250"/>
      <c r="E791" s="84"/>
      <c r="F791" s="70"/>
      <c r="G791" s="70"/>
      <c r="H791" s="70"/>
      <c r="I791" s="70"/>
      <c r="J791" s="70"/>
      <c r="K791" s="70"/>
      <c r="L791" s="70"/>
      <c r="M791" s="70"/>
      <c r="N791" s="70"/>
      <c r="O791" s="70"/>
      <c r="P791" s="70"/>
      <c r="Q791" s="70"/>
      <c r="R791" s="70"/>
      <c r="S791" s="70"/>
      <c r="T791" s="70"/>
      <c r="U791" s="70"/>
      <c r="V791" s="70"/>
      <c r="W791" s="70"/>
      <c r="X791" s="70"/>
      <c r="Y791" s="70"/>
      <c r="Z791" s="70"/>
      <c r="AA791" s="70"/>
      <c r="AB791" s="70"/>
      <c r="AC791" s="70"/>
      <c r="AD791" s="70"/>
      <c r="AE791" s="70"/>
      <c r="AF791" s="70"/>
      <c r="AG791" s="70"/>
      <c r="AH791" s="70"/>
      <c r="AI791" s="70"/>
      <c r="AJ791" s="70"/>
      <c r="AK791" s="70"/>
      <c r="AL791" s="70"/>
      <c r="AM791" s="70"/>
      <c r="AN791" s="70"/>
      <c r="AO791" s="70"/>
      <c r="AP791" s="70"/>
      <c r="AQ791" s="70"/>
      <c r="AR791" s="70"/>
      <c r="AS791" s="70"/>
      <c r="AT791" s="70"/>
      <c r="AU791" s="70"/>
      <c r="AV791" s="70"/>
      <c r="AW791" s="70"/>
      <c r="AX791" s="70"/>
      <c r="AY791" s="70"/>
      <c r="AZ791" s="70"/>
      <c r="BA791" s="70"/>
      <c r="BB791" s="70"/>
      <c r="BC791" s="70"/>
      <c r="BD791" s="70"/>
      <c r="BE791" s="70"/>
      <c r="BF791" s="70"/>
      <c r="BG791" s="70"/>
      <c r="BH791" s="70"/>
      <c r="BI791" s="70"/>
      <c r="BJ791" s="70"/>
      <c r="BK791" s="70"/>
      <c r="BL791" s="70"/>
      <c r="BM791" s="70"/>
      <c r="BN791" s="70"/>
      <c r="BO791" s="70"/>
      <c r="BP791" s="70"/>
      <c r="BQ791" s="70"/>
      <c r="BR791" s="70"/>
      <c r="BS791" s="70"/>
      <c r="BT791" s="70"/>
      <c r="BU791" s="70"/>
      <c r="BV791" s="70"/>
      <c r="BW791" s="70"/>
      <c r="BX791" s="70"/>
      <c r="BY791" s="70"/>
      <c r="BZ791" s="70"/>
      <c r="CA791" s="70"/>
    </row>
    <row r="792" spans="2:79" s="67" customFormat="1" hidden="1">
      <c r="B792" s="85"/>
      <c r="C792" s="86"/>
      <c r="D792" s="250"/>
      <c r="E792" s="84"/>
      <c r="F792" s="70"/>
      <c r="G792" s="70"/>
      <c r="H792" s="70"/>
      <c r="I792" s="70"/>
      <c r="J792" s="70"/>
      <c r="K792" s="70"/>
      <c r="L792" s="70"/>
      <c r="M792" s="70"/>
      <c r="N792" s="70"/>
      <c r="O792" s="70"/>
      <c r="P792" s="70"/>
      <c r="Q792" s="70"/>
      <c r="R792" s="70"/>
      <c r="S792" s="70"/>
      <c r="T792" s="70"/>
      <c r="U792" s="70"/>
      <c r="V792" s="70"/>
      <c r="W792" s="70"/>
      <c r="X792" s="70"/>
      <c r="Y792" s="70"/>
      <c r="Z792" s="70"/>
      <c r="AA792" s="70"/>
      <c r="AB792" s="70"/>
      <c r="AC792" s="70"/>
      <c r="AD792" s="70"/>
      <c r="AE792" s="70"/>
      <c r="AF792" s="70"/>
      <c r="AG792" s="70"/>
      <c r="AH792" s="70"/>
      <c r="AI792" s="70"/>
      <c r="AJ792" s="70"/>
      <c r="AK792" s="70"/>
      <c r="AL792" s="70"/>
      <c r="AM792" s="70"/>
      <c r="AN792" s="70"/>
      <c r="AO792" s="70"/>
      <c r="AP792" s="70"/>
      <c r="AQ792" s="70"/>
      <c r="AR792" s="70"/>
      <c r="AS792" s="70"/>
      <c r="AT792" s="70"/>
      <c r="AU792" s="70"/>
      <c r="AV792" s="70"/>
      <c r="AW792" s="70"/>
      <c r="AX792" s="70"/>
      <c r="AY792" s="70"/>
      <c r="AZ792" s="70"/>
      <c r="BA792" s="70"/>
      <c r="BB792" s="70"/>
      <c r="BC792" s="70"/>
      <c r="BD792" s="70"/>
      <c r="BE792" s="70"/>
      <c r="BF792" s="70"/>
      <c r="BG792" s="70"/>
      <c r="BH792" s="70"/>
      <c r="BI792" s="70"/>
      <c r="BJ792" s="70"/>
      <c r="BK792" s="70"/>
      <c r="BL792" s="70"/>
      <c r="BM792" s="70"/>
      <c r="BN792" s="70"/>
      <c r="BO792" s="70"/>
      <c r="BP792" s="70"/>
      <c r="BQ792" s="70"/>
      <c r="BR792" s="70"/>
      <c r="BS792" s="70"/>
      <c r="BT792" s="70"/>
      <c r="BU792" s="70"/>
      <c r="BV792" s="70"/>
      <c r="BW792" s="70"/>
      <c r="BX792" s="70"/>
      <c r="BY792" s="70"/>
      <c r="BZ792" s="70"/>
      <c r="CA792" s="70"/>
    </row>
    <row r="793" spans="2:79" s="67" customFormat="1" hidden="1">
      <c r="B793" s="85"/>
      <c r="C793" s="86"/>
      <c r="D793" s="250"/>
      <c r="E793" s="84"/>
      <c r="F793" s="70"/>
      <c r="G793" s="70"/>
      <c r="H793" s="70"/>
      <c r="I793" s="70"/>
      <c r="J793" s="70"/>
      <c r="K793" s="70"/>
      <c r="L793" s="70"/>
      <c r="M793" s="70"/>
      <c r="N793" s="70"/>
      <c r="O793" s="70"/>
      <c r="P793" s="70"/>
      <c r="Q793" s="70"/>
      <c r="R793" s="70"/>
      <c r="S793" s="70"/>
      <c r="T793" s="70"/>
      <c r="U793" s="70"/>
      <c r="V793" s="70"/>
      <c r="W793" s="70"/>
      <c r="X793" s="70"/>
      <c r="Y793" s="70"/>
      <c r="Z793" s="70"/>
      <c r="AA793" s="70"/>
      <c r="AB793" s="70"/>
      <c r="AC793" s="70"/>
      <c r="AD793" s="70"/>
      <c r="AE793" s="70"/>
      <c r="AF793" s="70"/>
      <c r="AG793" s="70"/>
      <c r="AH793" s="70"/>
      <c r="AI793" s="70"/>
      <c r="AJ793" s="70"/>
      <c r="AK793" s="70"/>
      <c r="AL793" s="70"/>
      <c r="AM793" s="70"/>
      <c r="AN793" s="70"/>
      <c r="AO793" s="70"/>
      <c r="AP793" s="70"/>
      <c r="AQ793" s="70"/>
      <c r="AR793" s="70"/>
      <c r="AS793" s="70"/>
      <c r="AT793" s="70"/>
      <c r="AU793" s="70"/>
      <c r="AV793" s="70"/>
      <c r="AW793" s="70"/>
      <c r="AX793" s="70"/>
      <c r="AY793" s="70"/>
      <c r="AZ793" s="70"/>
      <c r="BA793" s="70"/>
      <c r="BB793" s="70"/>
      <c r="BC793" s="70"/>
      <c r="BD793" s="70"/>
      <c r="BE793" s="70"/>
      <c r="BF793" s="70"/>
      <c r="BG793" s="70"/>
      <c r="BH793" s="70"/>
      <c r="BI793" s="70"/>
      <c r="BJ793" s="70"/>
      <c r="BK793" s="70"/>
      <c r="BL793" s="70"/>
      <c r="BM793" s="70"/>
      <c r="BN793" s="70"/>
      <c r="BO793" s="70"/>
      <c r="BP793" s="70"/>
      <c r="BQ793" s="70"/>
      <c r="BR793" s="70"/>
      <c r="BS793" s="70"/>
      <c r="BT793" s="70"/>
      <c r="BU793" s="70"/>
      <c r="BV793" s="70"/>
      <c r="BW793" s="70"/>
      <c r="BX793" s="70"/>
      <c r="BY793" s="70"/>
      <c r="BZ793" s="70"/>
      <c r="CA793" s="70"/>
    </row>
    <row r="794" spans="2:79" s="67" customFormat="1" hidden="1">
      <c r="B794" s="85"/>
      <c r="C794" s="86"/>
      <c r="D794" s="250"/>
      <c r="E794" s="84"/>
      <c r="F794" s="70"/>
      <c r="G794" s="70"/>
      <c r="H794" s="70"/>
      <c r="I794" s="70"/>
      <c r="J794" s="70"/>
      <c r="K794" s="70"/>
      <c r="L794" s="70"/>
      <c r="M794" s="70"/>
      <c r="N794" s="70"/>
      <c r="O794" s="70"/>
      <c r="P794" s="70"/>
      <c r="Q794" s="70"/>
      <c r="R794" s="70"/>
      <c r="S794" s="70"/>
      <c r="T794" s="70"/>
      <c r="U794" s="70"/>
      <c r="V794" s="70"/>
      <c r="W794" s="70"/>
      <c r="X794" s="70"/>
      <c r="Y794" s="70"/>
      <c r="Z794" s="70"/>
      <c r="AA794" s="70"/>
      <c r="AB794" s="70"/>
      <c r="AC794" s="70"/>
      <c r="AD794" s="70"/>
      <c r="AE794" s="70"/>
      <c r="AF794" s="70"/>
      <c r="AG794" s="70"/>
      <c r="AH794" s="70"/>
      <c r="AI794" s="70"/>
      <c r="AJ794" s="70"/>
      <c r="AK794" s="70"/>
      <c r="AL794" s="70"/>
      <c r="AM794" s="70"/>
      <c r="AN794" s="70"/>
      <c r="AO794" s="70"/>
      <c r="AP794" s="70"/>
      <c r="AQ794" s="70"/>
      <c r="AR794" s="70"/>
      <c r="AS794" s="70"/>
      <c r="AT794" s="70"/>
      <c r="AU794" s="70"/>
      <c r="AV794" s="70"/>
      <c r="AW794" s="70"/>
      <c r="AX794" s="70"/>
      <c r="AY794" s="70"/>
      <c r="AZ794" s="70"/>
      <c r="BA794" s="70"/>
      <c r="BB794" s="70"/>
      <c r="BC794" s="70"/>
      <c r="BD794" s="70"/>
      <c r="BE794" s="70"/>
      <c r="BF794" s="70"/>
      <c r="BG794" s="70"/>
      <c r="BH794" s="70"/>
      <c r="BI794" s="70"/>
      <c r="BJ794" s="70"/>
      <c r="BK794" s="70"/>
      <c r="BL794" s="70"/>
      <c r="BM794" s="70"/>
      <c r="BN794" s="70"/>
      <c r="BO794" s="70"/>
      <c r="BP794" s="70"/>
      <c r="BQ794" s="70"/>
      <c r="BR794" s="70"/>
      <c r="BS794" s="70"/>
      <c r="BT794" s="70"/>
      <c r="BU794" s="70"/>
      <c r="BV794" s="70"/>
      <c r="BW794" s="70"/>
      <c r="BX794" s="70"/>
      <c r="BY794" s="70"/>
      <c r="BZ794" s="70"/>
      <c r="CA794" s="70"/>
    </row>
    <row r="795" spans="2:79" s="67" customFormat="1" hidden="1">
      <c r="B795" s="85"/>
      <c r="C795" s="86"/>
      <c r="D795" s="250"/>
      <c r="E795" s="84"/>
      <c r="F795" s="70"/>
      <c r="G795" s="70"/>
      <c r="H795" s="70"/>
      <c r="I795" s="70"/>
      <c r="J795" s="70"/>
      <c r="K795" s="70"/>
      <c r="L795" s="70"/>
      <c r="M795" s="70"/>
      <c r="N795" s="70"/>
      <c r="O795" s="70"/>
      <c r="P795" s="70"/>
      <c r="Q795" s="70"/>
      <c r="R795" s="70"/>
      <c r="S795" s="70"/>
      <c r="T795" s="70"/>
      <c r="U795" s="70"/>
      <c r="V795" s="70"/>
      <c r="W795" s="70"/>
      <c r="X795" s="70"/>
      <c r="Y795" s="70"/>
      <c r="Z795" s="70"/>
      <c r="AA795" s="70"/>
      <c r="AB795" s="70"/>
      <c r="AC795" s="70"/>
      <c r="AD795" s="70"/>
      <c r="AE795" s="70"/>
      <c r="AF795" s="70"/>
      <c r="AG795" s="70"/>
      <c r="AH795" s="70"/>
      <c r="AI795" s="70"/>
      <c r="AJ795" s="70"/>
      <c r="AK795" s="70"/>
      <c r="AL795" s="70"/>
      <c r="AM795" s="70"/>
      <c r="AN795" s="70"/>
      <c r="AO795" s="70"/>
      <c r="AP795" s="70"/>
      <c r="AQ795" s="70"/>
      <c r="AR795" s="70"/>
      <c r="AS795" s="70"/>
      <c r="AT795" s="70"/>
      <c r="AU795" s="70"/>
      <c r="AV795" s="70"/>
      <c r="AW795" s="70"/>
      <c r="AX795" s="70"/>
      <c r="AY795" s="70"/>
      <c r="AZ795" s="70"/>
      <c r="BA795" s="70"/>
      <c r="BB795" s="70"/>
      <c r="BC795" s="70"/>
      <c r="BD795" s="70"/>
      <c r="BE795" s="70"/>
      <c r="BF795" s="70"/>
      <c r="BG795" s="70"/>
      <c r="BH795" s="70"/>
      <c r="BI795" s="70"/>
      <c r="BJ795" s="70"/>
      <c r="BK795" s="70"/>
      <c r="BL795" s="70"/>
      <c r="BM795" s="70"/>
      <c r="BN795" s="70"/>
      <c r="BO795" s="70"/>
      <c r="BP795" s="70"/>
      <c r="BQ795" s="70"/>
      <c r="BR795" s="70"/>
      <c r="BS795" s="70"/>
      <c r="BT795" s="70"/>
      <c r="BU795" s="70"/>
      <c r="BV795" s="70"/>
      <c r="BW795" s="70"/>
      <c r="BX795" s="70"/>
      <c r="BY795" s="70"/>
      <c r="BZ795" s="70"/>
      <c r="CA795" s="70"/>
    </row>
    <row r="796" spans="2:79" s="67" customFormat="1" hidden="1">
      <c r="B796" s="85"/>
      <c r="C796" s="86"/>
      <c r="D796" s="250"/>
      <c r="E796" s="84"/>
      <c r="F796" s="70"/>
      <c r="G796" s="70"/>
      <c r="H796" s="70"/>
      <c r="I796" s="70"/>
      <c r="J796" s="70"/>
      <c r="K796" s="70"/>
      <c r="L796" s="70"/>
      <c r="M796" s="70"/>
      <c r="N796" s="70"/>
      <c r="O796" s="70"/>
      <c r="P796" s="70"/>
      <c r="Q796" s="70"/>
      <c r="R796" s="70"/>
      <c r="S796" s="70"/>
      <c r="T796" s="70"/>
      <c r="U796" s="70"/>
      <c r="V796" s="70"/>
      <c r="W796" s="70"/>
      <c r="X796" s="70"/>
      <c r="Y796" s="70"/>
      <c r="Z796" s="70"/>
      <c r="AA796" s="70"/>
      <c r="AB796" s="70"/>
      <c r="AC796" s="70"/>
      <c r="AD796" s="70"/>
      <c r="AE796" s="70"/>
      <c r="AF796" s="70"/>
      <c r="AG796" s="70"/>
      <c r="AH796" s="70"/>
      <c r="AI796" s="70"/>
      <c r="AJ796" s="70"/>
      <c r="AK796" s="70"/>
      <c r="AL796" s="70"/>
      <c r="AM796" s="70"/>
      <c r="AN796" s="70"/>
      <c r="AO796" s="70"/>
      <c r="AP796" s="70"/>
      <c r="AQ796" s="70"/>
      <c r="AR796" s="70"/>
      <c r="AS796" s="70"/>
      <c r="AT796" s="70"/>
      <c r="AU796" s="70"/>
      <c r="AV796" s="70"/>
      <c r="AW796" s="70"/>
      <c r="AX796" s="70"/>
      <c r="AY796" s="70"/>
      <c r="AZ796" s="70"/>
      <c r="BA796" s="70"/>
      <c r="BB796" s="70"/>
      <c r="BC796" s="70"/>
      <c r="BD796" s="70"/>
      <c r="BE796" s="70"/>
      <c r="BF796" s="70"/>
      <c r="BG796" s="70"/>
      <c r="BH796" s="70"/>
      <c r="BI796" s="70"/>
      <c r="BJ796" s="70"/>
      <c r="BK796" s="70"/>
      <c r="BL796" s="70"/>
      <c r="BM796" s="70"/>
      <c r="BN796" s="70"/>
      <c r="BO796" s="70"/>
      <c r="BP796" s="70"/>
      <c r="BQ796" s="70"/>
      <c r="BR796" s="70"/>
      <c r="BS796" s="70"/>
      <c r="BT796" s="70"/>
      <c r="BU796" s="70"/>
      <c r="BV796" s="70"/>
      <c r="BW796" s="70"/>
      <c r="BX796" s="70"/>
      <c r="BY796" s="70"/>
      <c r="BZ796" s="70"/>
      <c r="CA796" s="70"/>
    </row>
    <row r="797" spans="2:79" s="67" customFormat="1" hidden="1">
      <c r="B797" s="85"/>
      <c r="C797" s="86"/>
      <c r="D797" s="250"/>
      <c r="E797" s="84"/>
      <c r="F797" s="70"/>
      <c r="G797" s="70"/>
      <c r="H797" s="70"/>
      <c r="I797" s="70"/>
      <c r="J797" s="70"/>
      <c r="K797" s="70"/>
      <c r="L797" s="70"/>
      <c r="M797" s="70"/>
      <c r="N797" s="70"/>
      <c r="O797" s="70"/>
      <c r="P797" s="70"/>
      <c r="Q797" s="70"/>
      <c r="R797" s="70"/>
      <c r="S797" s="70"/>
      <c r="T797" s="70"/>
      <c r="U797" s="70"/>
      <c r="V797" s="70"/>
      <c r="W797" s="70"/>
      <c r="X797" s="70"/>
      <c r="Y797" s="70"/>
      <c r="Z797" s="70"/>
      <c r="AA797" s="70"/>
      <c r="AB797" s="70"/>
      <c r="AC797" s="70"/>
      <c r="AD797" s="70"/>
      <c r="AE797" s="70"/>
      <c r="AF797" s="70"/>
      <c r="AG797" s="70"/>
      <c r="AH797" s="70"/>
      <c r="AI797" s="70"/>
      <c r="AJ797" s="70"/>
      <c r="AK797" s="70"/>
      <c r="AL797" s="70"/>
      <c r="AM797" s="70"/>
      <c r="AN797" s="70"/>
      <c r="AO797" s="70"/>
      <c r="AP797" s="70"/>
      <c r="AQ797" s="70"/>
      <c r="AR797" s="70"/>
      <c r="AS797" s="70"/>
      <c r="AT797" s="70"/>
      <c r="AU797" s="70"/>
      <c r="AV797" s="70"/>
      <c r="AW797" s="70"/>
      <c r="AX797" s="70"/>
      <c r="AY797" s="70"/>
      <c r="AZ797" s="70"/>
      <c r="BA797" s="70"/>
      <c r="BB797" s="70"/>
      <c r="BC797" s="70"/>
      <c r="BD797" s="70"/>
      <c r="BE797" s="70"/>
      <c r="BF797" s="70"/>
      <c r="BG797" s="70"/>
      <c r="BH797" s="70"/>
      <c r="BI797" s="70"/>
      <c r="BJ797" s="70"/>
      <c r="BK797" s="70"/>
      <c r="BL797" s="70"/>
      <c r="BM797" s="70"/>
      <c r="BN797" s="70"/>
      <c r="BO797" s="70"/>
      <c r="BP797" s="70"/>
      <c r="BQ797" s="70"/>
      <c r="BR797" s="70"/>
      <c r="BS797" s="70"/>
      <c r="BT797" s="70"/>
      <c r="BU797" s="70"/>
      <c r="BV797" s="70"/>
      <c r="BW797" s="70"/>
      <c r="BX797" s="70"/>
      <c r="BY797" s="70"/>
      <c r="BZ797" s="70"/>
      <c r="CA797" s="70"/>
    </row>
    <row r="798" spans="2:79" s="67" customFormat="1" hidden="1">
      <c r="B798" s="85"/>
      <c r="C798" s="86"/>
      <c r="D798" s="250"/>
      <c r="E798" s="84"/>
      <c r="F798" s="70"/>
      <c r="G798" s="70"/>
      <c r="H798" s="70"/>
      <c r="I798" s="70"/>
      <c r="J798" s="70"/>
      <c r="K798" s="70"/>
      <c r="L798" s="70"/>
      <c r="M798" s="70"/>
      <c r="N798" s="70"/>
      <c r="O798" s="70"/>
      <c r="P798" s="70"/>
      <c r="Q798" s="70"/>
      <c r="R798" s="70"/>
      <c r="S798" s="70"/>
      <c r="T798" s="70"/>
      <c r="U798" s="70"/>
      <c r="V798" s="70"/>
      <c r="W798" s="70"/>
      <c r="X798" s="70"/>
      <c r="Y798" s="70"/>
      <c r="Z798" s="70"/>
      <c r="AA798" s="70"/>
      <c r="AB798" s="70"/>
      <c r="AC798" s="70"/>
      <c r="AD798" s="70"/>
      <c r="AE798" s="70"/>
      <c r="AF798" s="70"/>
      <c r="AG798" s="70"/>
      <c r="AH798" s="70"/>
      <c r="AI798" s="70"/>
      <c r="AJ798" s="70"/>
      <c r="AK798" s="70"/>
      <c r="AL798" s="70"/>
      <c r="AM798" s="70"/>
      <c r="AN798" s="70"/>
      <c r="AO798" s="70"/>
      <c r="AP798" s="70"/>
      <c r="AQ798" s="70"/>
      <c r="AR798" s="70"/>
      <c r="AS798" s="70"/>
      <c r="AT798" s="70"/>
      <c r="AU798" s="70"/>
      <c r="AV798" s="70"/>
      <c r="AW798" s="70"/>
      <c r="AX798" s="70"/>
      <c r="AY798" s="70"/>
      <c r="AZ798" s="70"/>
      <c r="BA798" s="70"/>
      <c r="BB798" s="70"/>
      <c r="BC798" s="70"/>
      <c r="BD798" s="70"/>
      <c r="BE798" s="70"/>
      <c r="BF798" s="70"/>
      <c r="BG798" s="70"/>
      <c r="BH798" s="70"/>
      <c r="BI798" s="70"/>
      <c r="BJ798" s="70"/>
      <c r="BK798" s="70"/>
      <c r="BL798" s="70"/>
      <c r="BM798" s="70"/>
      <c r="BN798" s="70"/>
      <c r="BO798" s="70"/>
      <c r="BP798" s="70"/>
      <c r="BQ798" s="70"/>
      <c r="BR798" s="70"/>
      <c r="BS798" s="70"/>
      <c r="BT798" s="70"/>
      <c r="BU798" s="70"/>
      <c r="BV798" s="70"/>
      <c r="BW798" s="70"/>
      <c r="BX798" s="70"/>
      <c r="BY798" s="70"/>
      <c r="BZ798" s="70"/>
      <c r="CA798" s="70"/>
    </row>
    <row r="799" spans="2:79" s="67" customFormat="1" hidden="1">
      <c r="B799" s="85"/>
      <c r="C799" s="86"/>
      <c r="D799" s="250"/>
      <c r="E799" s="84"/>
      <c r="F799" s="70"/>
      <c r="G799" s="70"/>
      <c r="H799" s="70"/>
      <c r="I799" s="70"/>
      <c r="J799" s="70"/>
      <c r="K799" s="70"/>
      <c r="L799" s="70"/>
      <c r="M799" s="70"/>
      <c r="N799" s="70"/>
      <c r="O799" s="70"/>
      <c r="P799" s="70"/>
      <c r="Q799" s="70"/>
      <c r="R799" s="70"/>
      <c r="S799" s="70"/>
      <c r="T799" s="70"/>
      <c r="U799" s="70"/>
      <c r="V799" s="70"/>
      <c r="W799" s="70"/>
      <c r="X799" s="70"/>
      <c r="Y799" s="70"/>
      <c r="Z799" s="70"/>
      <c r="AA799" s="70"/>
      <c r="AB799" s="70"/>
      <c r="AC799" s="70"/>
      <c r="AD799" s="70"/>
      <c r="AE799" s="70"/>
      <c r="AF799" s="70"/>
      <c r="AG799" s="70"/>
      <c r="AH799" s="70"/>
      <c r="AI799" s="70"/>
      <c r="AJ799" s="70"/>
      <c r="AK799" s="70"/>
      <c r="AL799" s="70"/>
      <c r="AM799" s="70"/>
      <c r="AN799" s="70"/>
      <c r="AO799" s="70"/>
      <c r="AP799" s="70"/>
      <c r="AQ799" s="70"/>
      <c r="AR799" s="70"/>
      <c r="AS799" s="70"/>
      <c r="AT799" s="70"/>
      <c r="AU799" s="70"/>
      <c r="AV799" s="70"/>
      <c r="AW799" s="70"/>
      <c r="AX799" s="70"/>
      <c r="AY799" s="70"/>
      <c r="AZ799" s="70"/>
      <c r="BA799" s="70"/>
      <c r="BB799" s="70"/>
      <c r="BC799" s="70"/>
      <c r="BD799" s="70"/>
      <c r="BE799" s="70"/>
      <c r="BF799" s="70"/>
      <c r="BG799" s="70"/>
      <c r="BH799" s="70"/>
      <c r="BI799" s="70"/>
      <c r="BJ799" s="70"/>
      <c r="BK799" s="70"/>
      <c r="BL799" s="70"/>
      <c r="BM799" s="70"/>
      <c r="BN799" s="70"/>
      <c r="BO799" s="70"/>
      <c r="BP799" s="70"/>
      <c r="BQ799" s="70"/>
      <c r="BR799" s="70"/>
      <c r="BS799" s="70"/>
      <c r="BT799" s="70"/>
      <c r="BU799" s="70"/>
      <c r="BV799" s="70"/>
      <c r="BW799" s="70"/>
      <c r="BX799" s="70"/>
      <c r="BY799" s="70"/>
      <c r="BZ799" s="70"/>
      <c r="CA799" s="70"/>
    </row>
    <row r="800" spans="2:79" s="67" customFormat="1" hidden="1">
      <c r="B800" s="85"/>
      <c r="C800" s="86"/>
      <c r="D800" s="250"/>
      <c r="E800" s="84"/>
      <c r="F800" s="70"/>
      <c r="G800" s="70"/>
      <c r="H800" s="70"/>
      <c r="I800" s="70"/>
      <c r="J800" s="70"/>
      <c r="K800" s="70"/>
      <c r="L800" s="70"/>
      <c r="M800" s="70"/>
      <c r="N800" s="70"/>
      <c r="O800" s="70"/>
      <c r="P800" s="70"/>
      <c r="Q800" s="70"/>
      <c r="R800" s="70"/>
      <c r="S800" s="70"/>
      <c r="T800" s="70"/>
      <c r="U800" s="70"/>
      <c r="V800" s="70"/>
      <c r="W800" s="70"/>
      <c r="X800" s="70"/>
      <c r="Y800" s="70"/>
      <c r="Z800" s="70"/>
      <c r="AA800" s="70"/>
      <c r="AB800" s="70"/>
      <c r="AC800" s="70"/>
      <c r="AD800" s="70"/>
      <c r="AE800" s="70"/>
      <c r="AF800" s="70"/>
      <c r="AG800" s="70"/>
      <c r="AH800" s="70"/>
      <c r="AI800" s="70"/>
      <c r="AJ800" s="70"/>
      <c r="AK800" s="70"/>
      <c r="AL800" s="70"/>
      <c r="AM800" s="70"/>
      <c r="AN800" s="70"/>
      <c r="AO800" s="70"/>
      <c r="AP800" s="70"/>
      <c r="AQ800" s="70"/>
      <c r="AR800" s="70"/>
      <c r="AS800" s="70"/>
      <c r="AT800" s="70"/>
      <c r="AU800" s="70"/>
      <c r="AV800" s="70"/>
      <c r="AW800" s="70"/>
      <c r="AX800" s="70"/>
      <c r="AY800" s="70"/>
      <c r="AZ800" s="70"/>
      <c r="BA800" s="70"/>
      <c r="BB800" s="70"/>
      <c r="BC800" s="70"/>
      <c r="BD800" s="70"/>
      <c r="BE800" s="70"/>
      <c r="BF800" s="70"/>
      <c r="BG800" s="70"/>
      <c r="BH800" s="70"/>
      <c r="BI800" s="70"/>
      <c r="BJ800" s="70"/>
      <c r="BK800" s="70"/>
      <c r="BL800" s="70"/>
      <c r="BM800" s="70"/>
      <c r="BN800" s="70"/>
      <c r="BO800" s="70"/>
      <c r="BP800" s="70"/>
      <c r="BQ800" s="70"/>
      <c r="BR800" s="70"/>
      <c r="BS800" s="70"/>
      <c r="BT800" s="70"/>
      <c r="BU800" s="70"/>
      <c r="BV800" s="70"/>
      <c r="BW800" s="70"/>
      <c r="BX800" s="70"/>
      <c r="BY800" s="70"/>
      <c r="BZ800" s="70"/>
      <c r="CA800" s="70"/>
    </row>
    <row r="801" spans="2:79" s="67" customFormat="1" hidden="1">
      <c r="B801" s="85"/>
      <c r="C801" s="86"/>
      <c r="D801" s="250"/>
      <c r="E801" s="84"/>
      <c r="F801" s="70"/>
      <c r="G801" s="70"/>
      <c r="H801" s="70"/>
      <c r="I801" s="70"/>
      <c r="J801" s="70"/>
      <c r="K801" s="70"/>
      <c r="L801" s="70"/>
      <c r="M801" s="70"/>
      <c r="N801" s="70"/>
      <c r="O801" s="70"/>
      <c r="P801" s="70"/>
      <c r="Q801" s="70"/>
      <c r="R801" s="70"/>
      <c r="S801" s="70"/>
      <c r="T801" s="70"/>
      <c r="U801" s="70"/>
      <c r="V801" s="70"/>
      <c r="W801" s="70"/>
      <c r="X801" s="70"/>
      <c r="Y801" s="70"/>
      <c r="Z801" s="70"/>
      <c r="AA801" s="70"/>
      <c r="AB801" s="70"/>
      <c r="AC801" s="70"/>
      <c r="AD801" s="70"/>
      <c r="AE801" s="70"/>
      <c r="AF801" s="70"/>
      <c r="AG801" s="70"/>
      <c r="AH801" s="70"/>
      <c r="AI801" s="70"/>
      <c r="AJ801" s="70"/>
      <c r="AK801" s="70"/>
      <c r="AL801" s="70"/>
      <c r="AM801" s="70"/>
      <c r="AN801" s="70"/>
      <c r="AO801" s="70"/>
      <c r="AP801" s="70"/>
      <c r="AQ801" s="70"/>
      <c r="AR801" s="70"/>
      <c r="AS801" s="70"/>
      <c r="AT801" s="70"/>
      <c r="AU801" s="70"/>
      <c r="AV801" s="70"/>
      <c r="AW801" s="70"/>
      <c r="AX801" s="70"/>
      <c r="AY801" s="70"/>
      <c r="AZ801" s="70"/>
      <c r="BA801" s="70"/>
      <c r="BB801" s="70"/>
      <c r="BC801" s="70"/>
      <c r="BD801" s="70"/>
      <c r="BE801" s="70"/>
      <c r="BF801" s="70"/>
      <c r="BG801" s="70"/>
      <c r="BH801" s="70"/>
      <c r="BI801" s="70"/>
      <c r="BJ801" s="70"/>
      <c r="BK801" s="70"/>
      <c r="BL801" s="70"/>
      <c r="BM801" s="70"/>
      <c r="BN801" s="70"/>
      <c r="BO801" s="70"/>
      <c r="BP801" s="70"/>
      <c r="BQ801" s="70"/>
      <c r="BR801" s="70"/>
      <c r="BS801" s="70"/>
      <c r="BT801" s="70"/>
      <c r="BU801" s="70"/>
      <c r="BV801" s="70"/>
      <c r="BW801" s="70"/>
      <c r="BX801" s="70"/>
      <c r="BY801" s="70"/>
      <c r="BZ801" s="70"/>
      <c r="CA801" s="70"/>
    </row>
    <row r="802" spans="2:79" s="67" customFormat="1" hidden="1">
      <c r="B802" s="85"/>
      <c r="C802" s="86"/>
      <c r="D802" s="250"/>
      <c r="E802" s="84"/>
      <c r="F802" s="70"/>
      <c r="G802" s="70"/>
      <c r="H802" s="70"/>
      <c r="I802" s="70"/>
      <c r="J802" s="70"/>
      <c r="K802" s="70"/>
      <c r="L802" s="70"/>
      <c r="M802" s="70"/>
      <c r="N802" s="70"/>
      <c r="O802" s="70"/>
      <c r="P802" s="70"/>
      <c r="Q802" s="70"/>
      <c r="R802" s="70"/>
      <c r="S802" s="70"/>
      <c r="T802" s="70"/>
      <c r="U802" s="70"/>
      <c r="V802" s="70"/>
      <c r="W802" s="70"/>
      <c r="X802" s="70"/>
      <c r="Y802" s="70"/>
      <c r="Z802" s="70"/>
      <c r="AA802" s="70"/>
      <c r="AB802" s="70"/>
      <c r="AC802" s="70"/>
      <c r="AD802" s="70"/>
      <c r="AE802" s="70"/>
      <c r="AF802" s="70"/>
      <c r="AG802" s="70"/>
      <c r="AH802" s="70"/>
      <c r="AI802" s="70"/>
      <c r="AJ802" s="70"/>
      <c r="AK802" s="70"/>
      <c r="AL802" s="70"/>
      <c r="AM802" s="70"/>
      <c r="AN802" s="70"/>
      <c r="AO802" s="70"/>
      <c r="AP802" s="70"/>
      <c r="AQ802" s="70"/>
      <c r="AR802" s="70"/>
      <c r="AS802" s="70"/>
      <c r="AT802" s="70"/>
      <c r="AU802" s="70"/>
      <c r="AV802" s="70"/>
      <c r="AW802" s="70"/>
      <c r="AX802" s="70"/>
      <c r="AY802" s="70"/>
      <c r="AZ802" s="70"/>
      <c r="BA802" s="70"/>
      <c r="BB802" s="70"/>
      <c r="BC802" s="70"/>
      <c r="BD802" s="70"/>
      <c r="BE802" s="70"/>
      <c r="BF802" s="70"/>
      <c r="BG802" s="70"/>
      <c r="BH802" s="70"/>
      <c r="BI802" s="70"/>
      <c r="BJ802" s="70"/>
      <c r="BK802" s="70"/>
      <c r="BL802" s="70"/>
      <c r="BM802" s="70"/>
      <c r="BN802" s="70"/>
      <c r="BO802" s="70"/>
      <c r="BP802" s="70"/>
      <c r="BQ802" s="70"/>
      <c r="BR802" s="70"/>
      <c r="BS802" s="70"/>
      <c r="BT802" s="70"/>
      <c r="BU802" s="70"/>
      <c r="BV802" s="70"/>
      <c r="BW802" s="70"/>
      <c r="BX802" s="70"/>
      <c r="BY802" s="70"/>
      <c r="BZ802" s="70"/>
      <c r="CA802" s="70"/>
    </row>
    <row r="803" spans="2:79" s="67" customFormat="1" hidden="1">
      <c r="B803" s="85"/>
      <c r="C803" s="86"/>
      <c r="D803" s="250"/>
      <c r="E803" s="84"/>
      <c r="F803" s="70"/>
      <c r="G803" s="70"/>
      <c r="H803" s="70"/>
      <c r="I803" s="70"/>
      <c r="J803" s="70"/>
      <c r="K803" s="70"/>
      <c r="L803" s="70"/>
      <c r="M803" s="70"/>
      <c r="N803" s="70"/>
      <c r="O803" s="70"/>
      <c r="P803" s="70"/>
      <c r="Q803" s="70"/>
      <c r="R803" s="70"/>
      <c r="S803" s="70"/>
      <c r="T803" s="70"/>
      <c r="U803" s="70"/>
      <c r="V803" s="70"/>
      <c r="W803" s="70"/>
      <c r="X803" s="70"/>
      <c r="Y803" s="70"/>
      <c r="Z803" s="70"/>
      <c r="AA803" s="70"/>
      <c r="AB803" s="70"/>
      <c r="AC803" s="70"/>
      <c r="AD803" s="70"/>
      <c r="AE803" s="70"/>
      <c r="AF803" s="70"/>
      <c r="AG803" s="70"/>
      <c r="AH803" s="70"/>
      <c r="AI803" s="70"/>
      <c r="AJ803" s="70"/>
      <c r="AK803" s="70"/>
      <c r="AL803" s="70"/>
      <c r="AM803" s="70"/>
      <c r="AN803" s="70"/>
      <c r="AO803" s="70"/>
      <c r="AP803" s="70"/>
      <c r="AQ803" s="70"/>
      <c r="AR803" s="70"/>
      <c r="AS803" s="70"/>
      <c r="AT803" s="70"/>
      <c r="AU803" s="70"/>
      <c r="AV803" s="70"/>
      <c r="AW803" s="70"/>
      <c r="AX803" s="70"/>
      <c r="AY803" s="70"/>
      <c r="AZ803" s="70"/>
      <c r="BA803" s="70"/>
      <c r="BB803" s="70"/>
      <c r="BC803" s="70"/>
      <c r="BD803" s="70"/>
      <c r="BE803" s="70"/>
      <c r="BF803" s="70"/>
      <c r="BG803" s="70"/>
      <c r="BH803" s="70"/>
      <c r="BI803" s="70"/>
      <c r="BJ803" s="70"/>
      <c r="BK803" s="70"/>
      <c r="BL803" s="70"/>
      <c r="BM803" s="70"/>
      <c r="BN803" s="70"/>
      <c r="BO803" s="70"/>
      <c r="BP803" s="70"/>
      <c r="BQ803" s="70"/>
      <c r="BR803" s="70"/>
      <c r="BS803" s="70"/>
      <c r="BT803" s="70"/>
      <c r="BU803" s="70"/>
      <c r="BV803" s="70"/>
      <c r="BW803" s="70"/>
      <c r="BX803" s="70"/>
      <c r="BY803" s="70"/>
      <c r="BZ803" s="70"/>
      <c r="CA803" s="70"/>
    </row>
    <row r="804" spans="2:79" s="67" customFormat="1" hidden="1">
      <c r="B804" s="85"/>
      <c r="C804" s="86"/>
      <c r="D804" s="250"/>
      <c r="E804" s="84"/>
      <c r="F804" s="70"/>
      <c r="G804" s="70"/>
      <c r="H804" s="70"/>
      <c r="I804" s="70"/>
      <c r="J804" s="70"/>
      <c r="K804" s="70"/>
      <c r="L804" s="70"/>
      <c r="M804" s="70"/>
      <c r="N804" s="70"/>
      <c r="O804" s="70"/>
      <c r="P804" s="70"/>
      <c r="Q804" s="70"/>
      <c r="R804" s="70"/>
      <c r="S804" s="70"/>
      <c r="T804" s="70"/>
      <c r="U804" s="70"/>
      <c r="V804" s="70"/>
      <c r="W804" s="70"/>
      <c r="X804" s="70"/>
      <c r="Y804" s="70"/>
      <c r="Z804" s="70"/>
      <c r="AA804" s="70"/>
      <c r="AB804" s="70"/>
      <c r="AC804" s="70"/>
      <c r="AD804" s="70"/>
      <c r="AE804" s="70"/>
      <c r="AF804" s="70"/>
      <c r="AG804" s="70"/>
      <c r="AH804" s="70"/>
      <c r="AI804" s="70"/>
      <c r="AJ804" s="70"/>
      <c r="AK804" s="70"/>
      <c r="AL804" s="70"/>
      <c r="AM804" s="70"/>
      <c r="AN804" s="70"/>
      <c r="AO804" s="70"/>
      <c r="AP804" s="70"/>
      <c r="AQ804" s="70"/>
      <c r="AR804" s="70"/>
      <c r="AS804" s="70"/>
      <c r="AT804" s="70"/>
      <c r="AU804" s="70"/>
      <c r="AV804" s="70"/>
      <c r="AW804" s="70"/>
      <c r="AX804" s="70"/>
      <c r="AY804" s="70"/>
      <c r="AZ804" s="70"/>
      <c r="BA804" s="70"/>
      <c r="BB804" s="70"/>
      <c r="BC804" s="70"/>
      <c r="BD804" s="70"/>
      <c r="BE804" s="70"/>
      <c r="BF804" s="70"/>
      <c r="BG804" s="70"/>
      <c r="BH804" s="70"/>
      <c r="BI804" s="70"/>
      <c r="BJ804" s="70"/>
      <c r="BK804" s="70"/>
      <c r="BL804" s="70"/>
      <c r="BM804" s="70"/>
      <c r="BN804" s="70"/>
      <c r="BO804" s="70"/>
      <c r="BP804" s="70"/>
      <c r="BQ804" s="70"/>
      <c r="BR804" s="70"/>
      <c r="BS804" s="70"/>
      <c r="BT804" s="70"/>
      <c r="BU804" s="70"/>
      <c r="BV804" s="70"/>
      <c r="BW804" s="70"/>
      <c r="BX804" s="70"/>
      <c r="BY804" s="70"/>
      <c r="BZ804" s="70"/>
      <c r="CA804" s="70"/>
    </row>
    <row r="805" spans="2:79" s="67" customFormat="1" hidden="1">
      <c r="B805" s="85"/>
      <c r="C805" s="86"/>
      <c r="D805" s="250"/>
      <c r="E805" s="84"/>
      <c r="F805" s="70"/>
      <c r="G805" s="70"/>
      <c r="H805" s="70"/>
      <c r="I805" s="70"/>
      <c r="J805" s="70"/>
      <c r="K805" s="70"/>
      <c r="L805" s="70"/>
      <c r="M805" s="70"/>
      <c r="N805" s="70"/>
      <c r="O805" s="70"/>
      <c r="P805" s="70"/>
      <c r="Q805" s="70"/>
      <c r="R805" s="70"/>
      <c r="S805" s="70"/>
      <c r="T805" s="70"/>
      <c r="U805" s="70"/>
      <c r="V805" s="70"/>
      <c r="W805" s="70"/>
      <c r="X805" s="70"/>
      <c r="Y805" s="70"/>
      <c r="Z805" s="70"/>
      <c r="AA805" s="70"/>
      <c r="AB805" s="70"/>
      <c r="AC805" s="70"/>
      <c r="AD805" s="70"/>
      <c r="AE805" s="70"/>
      <c r="AF805" s="70"/>
      <c r="AG805" s="70"/>
      <c r="AH805" s="70"/>
      <c r="AI805" s="70"/>
      <c r="AJ805" s="70"/>
      <c r="AK805" s="70"/>
      <c r="AL805" s="70"/>
      <c r="AM805" s="70"/>
      <c r="AN805" s="70"/>
      <c r="AO805" s="70"/>
      <c r="AP805" s="70"/>
      <c r="AQ805" s="70"/>
      <c r="AR805" s="70"/>
      <c r="AS805" s="70"/>
      <c r="AT805" s="70"/>
      <c r="AU805" s="70"/>
      <c r="AV805" s="70"/>
      <c r="AW805" s="70"/>
      <c r="AX805" s="70"/>
      <c r="AY805" s="70"/>
      <c r="AZ805" s="70"/>
      <c r="BA805" s="70"/>
      <c r="BB805" s="70"/>
      <c r="BC805" s="70"/>
      <c r="BD805" s="70"/>
      <c r="BE805" s="70"/>
      <c r="BF805" s="70"/>
      <c r="BG805" s="70"/>
      <c r="BH805" s="70"/>
      <c r="BI805" s="70"/>
      <c r="BJ805" s="70"/>
      <c r="BK805" s="70"/>
      <c r="BL805" s="70"/>
      <c r="BM805" s="70"/>
      <c r="BN805" s="70"/>
      <c r="BO805" s="70"/>
      <c r="BP805" s="70"/>
      <c r="BQ805" s="70"/>
      <c r="BR805" s="70"/>
      <c r="BS805" s="70"/>
      <c r="BT805" s="70"/>
      <c r="BU805" s="70"/>
      <c r="BV805" s="70"/>
      <c r="BW805" s="70"/>
      <c r="BX805" s="70"/>
      <c r="BY805" s="70"/>
      <c r="BZ805" s="70"/>
      <c r="CA805" s="70"/>
    </row>
    <row r="806" spans="2:79" s="67" customFormat="1" hidden="1">
      <c r="B806" s="85"/>
      <c r="C806" s="86"/>
      <c r="D806" s="250"/>
      <c r="E806" s="84"/>
      <c r="F806" s="70"/>
      <c r="G806" s="70"/>
      <c r="H806" s="70"/>
      <c r="I806" s="70"/>
      <c r="J806" s="70"/>
      <c r="K806" s="70"/>
      <c r="L806" s="70"/>
      <c r="M806" s="70"/>
      <c r="N806" s="70"/>
      <c r="O806" s="70"/>
      <c r="P806" s="70"/>
      <c r="Q806" s="70"/>
      <c r="R806" s="70"/>
      <c r="S806" s="70"/>
      <c r="T806" s="70"/>
      <c r="U806" s="70"/>
      <c r="V806" s="70"/>
      <c r="W806" s="70"/>
      <c r="X806" s="70"/>
      <c r="Y806" s="70"/>
      <c r="Z806" s="70"/>
      <c r="AA806" s="70"/>
      <c r="AB806" s="70"/>
      <c r="AC806" s="70"/>
      <c r="AD806" s="70"/>
      <c r="AE806" s="70"/>
      <c r="AF806" s="70"/>
      <c r="AG806" s="70"/>
      <c r="AH806" s="70"/>
      <c r="AI806" s="70"/>
      <c r="AJ806" s="70"/>
      <c r="AK806" s="70"/>
      <c r="AL806" s="70"/>
      <c r="AM806" s="70"/>
      <c r="AN806" s="70"/>
      <c r="AO806" s="70"/>
      <c r="AP806" s="70"/>
      <c r="AQ806" s="70"/>
      <c r="AR806" s="70"/>
      <c r="AS806" s="70"/>
      <c r="AT806" s="70"/>
      <c r="AU806" s="70"/>
      <c r="AV806" s="70"/>
      <c r="AW806" s="70"/>
      <c r="AX806" s="70"/>
      <c r="AY806" s="70"/>
      <c r="AZ806" s="70"/>
      <c r="BA806" s="70"/>
      <c r="BB806" s="70"/>
      <c r="BC806" s="70"/>
      <c r="BD806" s="70"/>
      <c r="BE806" s="70"/>
      <c r="BF806" s="70"/>
      <c r="BG806" s="70"/>
      <c r="BH806" s="70"/>
      <c r="BI806" s="70"/>
      <c r="BJ806" s="70"/>
      <c r="BK806" s="70"/>
      <c r="BL806" s="70"/>
      <c r="BM806" s="70"/>
      <c r="BN806" s="70"/>
      <c r="BO806" s="70"/>
      <c r="BP806" s="70"/>
      <c r="BQ806" s="70"/>
      <c r="BR806" s="70"/>
      <c r="BS806" s="70"/>
      <c r="BT806" s="70"/>
      <c r="BU806" s="70"/>
      <c r="BV806" s="70"/>
      <c r="BW806" s="70"/>
      <c r="BX806" s="70"/>
      <c r="BY806" s="70"/>
      <c r="BZ806" s="70"/>
      <c r="CA806" s="70"/>
    </row>
    <row r="807" spans="2:79" s="67" customFormat="1" hidden="1">
      <c r="B807" s="85"/>
      <c r="C807" s="86"/>
      <c r="D807" s="250"/>
      <c r="E807" s="84"/>
      <c r="F807" s="70"/>
      <c r="G807" s="70"/>
      <c r="H807" s="70"/>
      <c r="I807" s="70"/>
      <c r="J807" s="70"/>
      <c r="K807" s="70"/>
      <c r="L807" s="70"/>
      <c r="M807" s="70"/>
      <c r="N807" s="70"/>
      <c r="O807" s="70"/>
      <c r="P807" s="70"/>
      <c r="Q807" s="70"/>
      <c r="R807" s="70"/>
      <c r="S807" s="70"/>
      <c r="T807" s="70"/>
      <c r="U807" s="70"/>
      <c r="V807" s="70"/>
      <c r="W807" s="70"/>
      <c r="X807" s="70"/>
      <c r="Y807" s="70"/>
      <c r="Z807" s="70"/>
      <c r="AA807" s="70"/>
      <c r="AB807" s="70"/>
      <c r="AC807" s="70"/>
      <c r="AD807" s="70"/>
      <c r="AE807" s="70"/>
      <c r="AF807" s="70"/>
      <c r="AG807" s="70"/>
      <c r="AH807" s="70"/>
      <c r="AI807" s="70"/>
      <c r="AJ807" s="70"/>
      <c r="AK807" s="70"/>
      <c r="AL807" s="70"/>
      <c r="AM807" s="70"/>
      <c r="AN807" s="70"/>
      <c r="AO807" s="70"/>
      <c r="AP807" s="70"/>
      <c r="AQ807" s="70"/>
      <c r="AR807" s="70"/>
      <c r="AS807" s="70"/>
      <c r="AT807" s="70"/>
      <c r="AU807" s="70"/>
      <c r="AV807" s="70"/>
      <c r="AW807" s="70"/>
      <c r="AX807" s="70"/>
      <c r="AY807" s="70"/>
      <c r="AZ807" s="70"/>
      <c r="BA807" s="70"/>
      <c r="BB807" s="70"/>
      <c r="BC807" s="70"/>
      <c r="BD807" s="70"/>
      <c r="BE807" s="70"/>
      <c r="BF807" s="70"/>
      <c r="BG807" s="70"/>
      <c r="BH807" s="70"/>
      <c r="BI807" s="70"/>
      <c r="BJ807" s="70"/>
      <c r="BK807" s="70"/>
      <c r="BL807" s="70"/>
      <c r="BM807" s="70"/>
      <c r="BN807" s="70"/>
      <c r="BO807" s="70"/>
      <c r="BP807" s="70"/>
      <c r="BQ807" s="70"/>
      <c r="BR807" s="70"/>
      <c r="BS807" s="70"/>
      <c r="BT807" s="70"/>
      <c r="BU807" s="70"/>
      <c r="BV807" s="70"/>
      <c r="BW807" s="70"/>
      <c r="BX807" s="70"/>
      <c r="BY807" s="70"/>
      <c r="BZ807" s="70"/>
      <c r="CA807" s="70"/>
    </row>
    <row r="808" spans="2:79" s="67" customFormat="1" hidden="1">
      <c r="B808" s="85"/>
      <c r="C808" s="86"/>
      <c r="D808" s="250"/>
      <c r="E808" s="84"/>
      <c r="F808" s="70"/>
      <c r="G808" s="70"/>
      <c r="H808" s="70"/>
      <c r="I808" s="70"/>
      <c r="J808" s="70"/>
      <c r="K808" s="70"/>
      <c r="L808" s="70"/>
      <c r="M808" s="70"/>
      <c r="N808" s="70"/>
      <c r="O808" s="70"/>
      <c r="P808" s="70"/>
      <c r="Q808" s="70"/>
      <c r="R808" s="70"/>
      <c r="S808" s="70"/>
      <c r="T808" s="70"/>
      <c r="U808" s="70"/>
      <c r="V808" s="70"/>
      <c r="W808" s="70"/>
      <c r="X808" s="70"/>
      <c r="Y808" s="70"/>
      <c r="Z808" s="70"/>
      <c r="AA808" s="70"/>
      <c r="AB808" s="70"/>
      <c r="AC808" s="70"/>
      <c r="AD808" s="70"/>
      <c r="AE808" s="70"/>
      <c r="AF808" s="70"/>
      <c r="AG808" s="70"/>
      <c r="AH808" s="70"/>
      <c r="AI808" s="70"/>
      <c r="AJ808" s="70"/>
      <c r="AK808" s="70"/>
      <c r="AL808" s="70"/>
      <c r="AM808" s="70"/>
      <c r="AN808" s="70"/>
      <c r="AO808" s="70"/>
      <c r="AP808" s="70"/>
      <c r="AQ808" s="70"/>
      <c r="AR808" s="70"/>
      <c r="AS808" s="70"/>
      <c r="AT808" s="70"/>
      <c r="AU808" s="70"/>
      <c r="AV808" s="70"/>
      <c r="AW808" s="70"/>
      <c r="AX808" s="70"/>
      <c r="AY808" s="70"/>
      <c r="AZ808" s="70"/>
      <c r="BA808" s="70"/>
      <c r="BB808" s="70"/>
      <c r="BC808" s="70"/>
      <c r="BD808" s="70"/>
      <c r="BE808" s="70"/>
      <c r="BF808" s="70"/>
      <c r="BG808" s="70"/>
      <c r="BH808" s="70"/>
      <c r="BI808" s="70"/>
      <c r="BJ808" s="70"/>
      <c r="BK808" s="70"/>
      <c r="BL808" s="70"/>
      <c r="BM808" s="70"/>
      <c r="BN808" s="70"/>
      <c r="BO808" s="70"/>
      <c r="BP808" s="70"/>
      <c r="BQ808" s="70"/>
      <c r="BR808" s="70"/>
      <c r="BS808" s="70"/>
      <c r="BT808" s="70"/>
      <c r="BU808" s="70"/>
      <c r="BV808" s="70"/>
      <c r="BW808" s="70"/>
      <c r="BX808" s="70"/>
      <c r="BY808" s="70"/>
      <c r="BZ808" s="70"/>
      <c r="CA808" s="70"/>
    </row>
    <row r="809" spans="2:79" s="67" customFormat="1" hidden="1">
      <c r="B809" s="85"/>
      <c r="C809" s="86"/>
      <c r="D809" s="250"/>
      <c r="E809" s="84"/>
      <c r="F809" s="70"/>
      <c r="G809" s="70"/>
      <c r="H809" s="70"/>
      <c r="I809" s="70"/>
      <c r="J809" s="70"/>
      <c r="K809" s="70"/>
      <c r="L809" s="70"/>
      <c r="M809" s="70"/>
      <c r="N809" s="70"/>
      <c r="O809" s="70"/>
      <c r="P809" s="70"/>
      <c r="Q809" s="70"/>
      <c r="R809" s="70"/>
      <c r="S809" s="70"/>
      <c r="T809" s="70"/>
      <c r="U809" s="70"/>
      <c r="V809" s="70"/>
      <c r="W809" s="70"/>
      <c r="X809" s="70"/>
      <c r="Y809" s="70"/>
      <c r="Z809" s="70"/>
      <c r="AA809" s="70"/>
      <c r="AB809" s="70"/>
      <c r="AC809" s="70"/>
      <c r="AD809" s="70"/>
      <c r="AE809" s="70"/>
      <c r="AF809" s="70"/>
      <c r="AG809" s="70"/>
      <c r="AH809" s="70"/>
      <c r="AI809" s="70"/>
      <c r="AJ809" s="70"/>
      <c r="AK809" s="70"/>
      <c r="AL809" s="70"/>
      <c r="AM809" s="70"/>
      <c r="AN809" s="70"/>
      <c r="AO809" s="70"/>
      <c r="AP809" s="70"/>
      <c r="AQ809" s="70"/>
      <c r="AR809" s="70"/>
      <c r="AS809" s="70"/>
      <c r="AT809" s="70"/>
      <c r="AU809" s="70"/>
      <c r="AV809" s="70"/>
      <c r="AW809" s="70"/>
      <c r="AX809" s="70"/>
      <c r="AY809" s="70"/>
      <c r="AZ809" s="70"/>
      <c r="BA809" s="70"/>
      <c r="BB809" s="70"/>
      <c r="BC809" s="70"/>
      <c r="BD809" s="70"/>
      <c r="BE809" s="70"/>
      <c r="BF809" s="70"/>
      <c r="BG809" s="70"/>
      <c r="BH809" s="70"/>
      <c r="BI809" s="70"/>
      <c r="BJ809" s="70"/>
      <c r="BK809" s="70"/>
      <c r="BL809" s="70"/>
      <c r="BM809" s="70"/>
      <c r="BN809" s="70"/>
      <c r="BO809" s="70"/>
      <c r="BP809" s="70"/>
      <c r="BQ809" s="70"/>
      <c r="BR809" s="70"/>
      <c r="BS809" s="70"/>
      <c r="BT809" s="70"/>
      <c r="BU809" s="70"/>
      <c r="BV809" s="70"/>
      <c r="BW809" s="70"/>
      <c r="BX809" s="70"/>
      <c r="BY809" s="70"/>
      <c r="BZ809" s="70"/>
      <c r="CA809" s="70"/>
    </row>
    <row r="810" spans="2:79" s="67" customFormat="1" hidden="1">
      <c r="B810" s="85"/>
      <c r="C810" s="86"/>
      <c r="D810" s="250"/>
      <c r="E810" s="84"/>
      <c r="F810" s="70"/>
      <c r="G810" s="70"/>
      <c r="H810" s="70"/>
      <c r="I810" s="70"/>
      <c r="J810" s="70"/>
      <c r="K810" s="70"/>
      <c r="L810" s="70"/>
      <c r="M810" s="70"/>
      <c r="N810" s="70"/>
      <c r="O810" s="70"/>
      <c r="P810" s="70"/>
      <c r="Q810" s="70"/>
      <c r="R810" s="70"/>
      <c r="S810" s="70"/>
      <c r="T810" s="70"/>
      <c r="U810" s="70"/>
      <c r="V810" s="70"/>
      <c r="W810" s="70"/>
      <c r="X810" s="70"/>
      <c r="Y810" s="70"/>
      <c r="Z810" s="70"/>
      <c r="AA810" s="70"/>
      <c r="AB810" s="70"/>
      <c r="AC810" s="70"/>
      <c r="AD810" s="70"/>
      <c r="AE810" s="70"/>
      <c r="AF810" s="70"/>
      <c r="AG810" s="70"/>
      <c r="AH810" s="70"/>
      <c r="AI810" s="70"/>
      <c r="AJ810" s="70"/>
      <c r="AK810" s="70"/>
      <c r="AL810" s="70"/>
      <c r="AM810" s="70"/>
      <c r="AN810" s="70"/>
      <c r="AO810" s="70"/>
      <c r="AP810" s="70"/>
      <c r="AQ810" s="70"/>
      <c r="AR810" s="70"/>
      <c r="AS810" s="70"/>
      <c r="AT810" s="70"/>
      <c r="AU810" s="70"/>
      <c r="AV810" s="70"/>
      <c r="AW810" s="70"/>
      <c r="AX810" s="70"/>
      <c r="AY810" s="70"/>
      <c r="AZ810" s="70"/>
      <c r="BA810" s="70"/>
      <c r="BB810" s="70"/>
      <c r="BC810" s="70"/>
      <c r="BD810" s="70"/>
      <c r="BE810" s="70"/>
      <c r="BF810" s="70"/>
      <c r="BG810" s="70"/>
      <c r="BH810" s="70"/>
      <c r="BI810" s="70"/>
      <c r="BJ810" s="70"/>
      <c r="BK810" s="70"/>
      <c r="BL810" s="70"/>
      <c r="BM810" s="70"/>
      <c r="BN810" s="70"/>
      <c r="BO810" s="70"/>
      <c r="BP810" s="70"/>
      <c r="BQ810" s="70"/>
      <c r="BR810" s="70"/>
      <c r="BS810" s="70"/>
      <c r="BT810" s="70"/>
      <c r="BU810" s="70"/>
      <c r="BV810" s="70"/>
      <c r="BW810" s="70"/>
      <c r="BX810" s="70"/>
      <c r="BY810" s="70"/>
      <c r="BZ810" s="70"/>
      <c r="CA810" s="70"/>
    </row>
    <row r="811" spans="2:79" s="67" customFormat="1" hidden="1">
      <c r="B811" s="85"/>
      <c r="C811" s="86"/>
      <c r="D811" s="250"/>
      <c r="E811" s="84"/>
      <c r="F811" s="70"/>
      <c r="G811" s="70"/>
      <c r="H811" s="70"/>
      <c r="I811" s="70"/>
      <c r="J811" s="70"/>
      <c r="K811" s="70"/>
      <c r="L811" s="70"/>
      <c r="M811" s="70"/>
      <c r="N811" s="70"/>
      <c r="O811" s="70"/>
      <c r="P811" s="70"/>
      <c r="Q811" s="70"/>
      <c r="R811" s="70"/>
      <c r="S811" s="70"/>
      <c r="T811" s="70"/>
      <c r="U811" s="70"/>
      <c r="V811" s="70"/>
      <c r="W811" s="70"/>
      <c r="X811" s="70"/>
      <c r="Y811" s="70"/>
      <c r="Z811" s="70"/>
      <c r="AA811" s="70"/>
      <c r="AB811" s="70"/>
      <c r="AC811" s="70"/>
      <c r="AD811" s="70"/>
      <c r="AE811" s="70"/>
      <c r="AF811" s="70"/>
      <c r="AG811" s="70"/>
      <c r="AH811" s="70"/>
      <c r="AI811" s="70"/>
      <c r="AJ811" s="70"/>
      <c r="AK811" s="70"/>
      <c r="AL811" s="70"/>
      <c r="AM811" s="70"/>
      <c r="AN811" s="70"/>
      <c r="AO811" s="70"/>
      <c r="AP811" s="70"/>
      <c r="AQ811" s="70"/>
      <c r="AR811" s="70"/>
      <c r="AS811" s="70"/>
      <c r="AT811" s="70"/>
      <c r="AU811" s="70"/>
      <c r="AV811" s="70"/>
      <c r="AW811" s="70"/>
      <c r="AX811" s="70"/>
      <c r="AY811" s="70"/>
      <c r="AZ811" s="70"/>
      <c r="BA811" s="70"/>
      <c r="BB811" s="70"/>
      <c r="BC811" s="70"/>
      <c r="BD811" s="70"/>
      <c r="BE811" s="70"/>
      <c r="BF811" s="70"/>
      <c r="BG811" s="70"/>
      <c r="BH811" s="70"/>
      <c r="BI811" s="70"/>
      <c r="BJ811" s="70"/>
      <c r="BK811" s="70"/>
      <c r="BL811" s="70"/>
      <c r="BM811" s="70"/>
      <c r="BN811" s="70"/>
      <c r="BO811" s="70"/>
      <c r="BP811" s="70"/>
      <c r="BQ811" s="70"/>
      <c r="BR811" s="70"/>
      <c r="BS811" s="70"/>
      <c r="BT811" s="70"/>
      <c r="BU811" s="70"/>
      <c r="BV811" s="70"/>
      <c r="BW811" s="70"/>
      <c r="BX811" s="70"/>
      <c r="BY811" s="70"/>
      <c r="BZ811" s="70"/>
      <c r="CA811" s="70"/>
    </row>
    <row r="812" spans="2:79" s="67" customFormat="1" hidden="1">
      <c r="B812" s="85"/>
      <c r="C812" s="86"/>
      <c r="D812" s="250"/>
      <c r="E812" s="84"/>
      <c r="F812" s="70"/>
      <c r="G812" s="70"/>
      <c r="H812" s="70"/>
      <c r="I812" s="70"/>
      <c r="J812" s="70"/>
      <c r="K812" s="70"/>
      <c r="L812" s="70"/>
      <c r="M812" s="70"/>
      <c r="N812" s="70"/>
      <c r="O812" s="70"/>
      <c r="P812" s="70"/>
      <c r="Q812" s="70"/>
      <c r="R812" s="70"/>
      <c r="S812" s="70"/>
      <c r="T812" s="70"/>
      <c r="U812" s="70"/>
      <c r="V812" s="70"/>
      <c r="W812" s="70"/>
      <c r="X812" s="70"/>
      <c r="Y812" s="70"/>
      <c r="Z812" s="70"/>
      <c r="AA812" s="70"/>
      <c r="AB812" s="70"/>
      <c r="AC812" s="70"/>
      <c r="AD812" s="70"/>
      <c r="AE812" s="70"/>
      <c r="AF812" s="70"/>
      <c r="AG812" s="70"/>
      <c r="AH812" s="70"/>
      <c r="AI812" s="70"/>
      <c r="AJ812" s="70"/>
      <c r="AK812" s="70"/>
      <c r="AL812" s="70"/>
      <c r="AM812" s="70"/>
      <c r="AN812" s="70"/>
      <c r="AO812" s="70"/>
      <c r="AP812" s="70"/>
      <c r="AQ812" s="70"/>
      <c r="AR812" s="70"/>
      <c r="AS812" s="70"/>
      <c r="AT812" s="70"/>
      <c r="AU812" s="70"/>
      <c r="AV812" s="70"/>
      <c r="AW812" s="70"/>
      <c r="AX812" s="70"/>
      <c r="AY812" s="70"/>
      <c r="AZ812" s="70"/>
      <c r="BA812" s="70"/>
      <c r="BB812" s="70"/>
      <c r="BC812" s="70"/>
      <c r="BD812" s="70"/>
      <c r="BE812" s="70"/>
      <c r="BF812" s="70"/>
      <c r="BG812" s="70"/>
      <c r="BH812" s="70"/>
      <c r="BI812" s="70"/>
      <c r="BJ812" s="70"/>
      <c r="BK812" s="70"/>
      <c r="BL812" s="70"/>
      <c r="BM812" s="70"/>
      <c r="BN812" s="70"/>
      <c r="BO812" s="70"/>
      <c r="BP812" s="70"/>
      <c r="BQ812" s="70"/>
      <c r="BR812" s="70"/>
      <c r="BS812" s="70"/>
      <c r="BT812" s="70"/>
      <c r="BU812" s="70"/>
      <c r="BV812" s="70"/>
      <c r="BW812" s="70"/>
      <c r="BX812" s="70"/>
      <c r="BY812" s="70"/>
      <c r="BZ812" s="70"/>
      <c r="CA812" s="70"/>
    </row>
    <row r="813" spans="2:79" s="67" customFormat="1" hidden="1">
      <c r="B813" s="85"/>
      <c r="C813" s="86"/>
      <c r="D813" s="250"/>
      <c r="E813" s="84"/>
      <c r="F813" s="70"/>
      <c r="G813" s="70"/>
      <c r="H813" s="70"/>
      <c r="I813" s="70"/>
      <c r="J813" s="70"/>
      <c r="K813" s="70"/>
      <c r="L813" s="70"/>
      <c r="M813" s="70"/>
      <c r="N813" s="70"/>
      <c r="O813" s="70"/>
      <c r="P813" s="70"/>
      <c r="Q813" s="70"/>
      <c r="R813" s="70"/>
      <c r="S813" s="70"/>
      <c r="T813" s="70"/>
      <c r="U813" s="70"/>
      <c r="V813" s="70"/>
      <c r="W813" s="70"/>
      <c r="X813" s="70"/>
      <c r="Y813" s="70"/>
      <c r="Z813" s="70"/>
      <c r="AA813" s="70"/>
      <c r="AB813" s="70"/>
      <c r="AC813" s="70"/>
      <c r="AD813" s="70"/>
      <c r="AE813" s="70"/>
      <c r="AF813" s="70"/>
      <c r="AG813" s="70"/>
      <c r="AH813" s="70"/>
      <c r="AI813" s="70"/>
      <c r="AJ813" s="70"/>
      <c r="AK813" s="70"/>
      <c r="AL813" s="70"/>
      <c r="AM813" s="70"/>
      <c r="AN813" s="70"/>
      <c r="AO813" s="70"/>
      <c r="AP813" s="70"/>
      <c r="AQ813" s="70"/>
      <c r="AR813" s="70"/>
      <c r="AS813" s="70"/>
      <c r="AT813" s="70"/>
      <c r="AU813" s="70"/>
      <c r="AV813" s="70"/>
      <c r="AW813" s="70"/>
      <c r="AX813" s="70"/>
      <c r="AY813" s="70"/>
      <c r="AZ813" s="70"/>
      <c r="BA813" s="70"/>
      <c r="BB813" s="70"/>
      <c r="BC813" s="70"/>
      <c r="BD813" s="70"/>
      <c r="BE813" s="70"/>
      <c r="BF813" s="70"/>
      <c r="BG813" s="70"/>
      <c r="BH813" s="70"/>
      <c r="BI813" s="70"/>
      <c r="BJ813" s="70"/>
      <c r="BK813" s="70"/>
      <c r="BL813" s="70"/>
      <c r="BM813" s="70"/>
      <c r="BN813" s="70"/>
      <c r="BO813" s="70"/>
      <c r="BP813" s="70"/>
      <c r="BQ813" s="70"/>
      <c r="BR813" s="70"/>
      <c r="BS813" s="70"/>
      <c r="BT813" s="70"/>
      <c r="BU813" s="70"/>
      <c r="BV813" s="70"/>
      <c r="BW813" s="70"/>
      <c r="BX813" s="70"/>
      <c r="BY813" s="70"/>
      <c r="BZ813" s="70"/>
      <c r="CA813" s="70"/>
    </row>
    <row r="814" spans="2:79" s="67" customFormat="1" hidden="1">
      <c r="B814" s="85"/>
      <c r="C814" s="86"/>
      <c r="D814" s="250"/>
      <c r="E814" s="84"/>
      <c r="F814" s="70"/>
      <c r="G814" s="70"/>
      <c r="H814" s="70"/>
      <c r="I814" s="70"/>
      <c r="J814" s="70"/>
      <c r="K814" s="70"/>
      <c r="L814" s="70"/>
      <c r="M814" s="70"/>
      <c r="N814" s="70"/>
      <c r="O814" s="70"/>
      <c r="P814" s="70"/>
      <c r="Q814" s="70"/>
      <c r="R814" s="70"/>
      <c r="S814" s="70"/>
      <c r="T814" s="70"/>
      <c r="U814" s="70"/>
      <c r="V814" s="70"/>
      <c r="W814" s="70"/>
      <c r="X814" s="70"/>
      <c r="Y814" s="70"/>
      <c r="Z814" s="70"/>
      <c r="AA814" s="70"/>
      <c r="AB814" s="70"/>
      <c r="AC814" s="70"/>
      <c r="AD814" s="70"/>
      <c r="AE814" s="70"/>
      <c r="AF814" s="70"/>
      <c r="AG814" s="70"/>
      <c r="AH814" s="70"/>
      <c r="AI814" s="70"/>
      <c r="AJ814" s="70"/>
      <c r="AK814" s="70"/>
      <c r="AL814" s="70"/>
      <c r="AM814" s="70"/>
      <c r="AN814" s="70"/>
      <c r="AO814" s="70"/>
      <c r="AP814" s="70"/>
      <c r="AQ814" s="70"/>
      <c r="AR814" s="70"/>
      <c r="AS814" s="70"/>
      <c r="AT814" s="70"/>
      <c r="AU814" s="70"/>
      <c r="AV814" s="70"/>
      <c r="AW814" s="70"/>
      <c r="AX814" s="70"/>
      <c r="AY814" s="70"/>
      <c r="AZ814" s="70"/>
      <c r="BA814" s="70"/>
      <c r="BB814" s="70"/>
      <c r="BC814" s="70"/>
      <c r="BD814" s="70"/>
      <c r="BE814" s="70"/>
      <c r="BF814" s="70"/>
      <c r="BG814" s="70"/>
      <c r="BH814" s="70"/>
      <c r="BI814" s="70"/>
      <c r="BJ814" s="70"/>
      <c r="BK814" s="70"/>
      <c r="BL814" s="70"/>
      <c r="BM814" s="70"/>
      <c r="BN814" s="70"/>
      <c r="BO814" s="70"/>
      <c r="BP814" s="70"/>
      <c r="BQ814" s="70"/>
      <c r="BR814" s="70"/>
      <c r="BS814" s="70"/>
      <c r="BT814" s="70"/>
      <c r="BU814" s="70"/>
      <c r="BV814" s="70"/>
      <c r="BW814" s="70"/>
      <c r="BX814" s="70"/>
      <c r="BY814" s="70"/>
      <c r="BZ814" s="70"/>
      <c r="CA814" s="70"/>
    </row>
    <row r="815" spans="2:79" s="67" customFormat="1" hidden="1">
      <c r="B815" s="85"/>
      <c r="C815" s="86"/>
      <c r="D815" s="250"/>
      <c r="E815" s="84"/>
      <c r="F815" s="70"/>
      <c r="G815" s="70"/>
      <c r="H815" s="70"/>
      <c r="I815" s="70"/>
      <c r="J815" s="70"/>
      <c r="K815" s="70"/>
      <c r="L815" s="70"/>
      <c r="M815" s="70"/>
      <c r="N815" s="70"/>
      <c r="O815" s="70"/>
      <c r="P815" s="70"/>
      <c r="Q815" s="70"/>
      <c r="R815" s="70"/>
      <c r="S815" s="70"/>
      <c r="T815" s="70"/>
      <c r="U815" s="70"/>
      <c r="V815" s="70"/>
      <c r="W815" s="70"/>
      <c r="X815" s="70"/>
      <c r="Y815" s="70"/>
      <c r="Z815" s="70"/>
      <c r="AA815" s="70"/>
      <c r="AB815" s="70"/>
      <c r="AC815" s="70"/>
      <c r="AD815" s="70"/>
      <c r="AE815" s="70"/>
      <c r="AF815" s="70"/>
      <c r="AG815" s="70"/>
      <c r="AH815" s="70"/>
      <c r="AI815" s="70"/>
      <c r="AJ815" s="70"/>
      <c r="AK815" s="70"/>
      <c r="AL815" s="70"/>
      <c r="AM815" s="70"/>
      <c r="AN815" s="70"/>
      <c r="AO815" s="70"/>
      <c r="AP815" s="70"/>
      <c r="AQ815" s="70"/>
      <c r="AR815" s="70"/>
      <c r="AS815" s="70"/>
      <c r="AT815" s="70"/>
      <c r="AU815" s="70"/>
      <c r="AV815" s="70"/>
      <c r="AW815" s="70"/>
      <c r="AX815" s="70"/>
      <c r="AY815" s="70"/>
      <c r="AZ815" s="70"/>
      <c r="BA815" s="70"/>
      <c r="BB815" s="70"/>
      <c r="BC815" s="70"/>
      <c r="BD815" s="70"/>
      <c r="BE815" s="70"/>
      <c r="BF815" s="70"/>
      <c r="BG815" s="70"/>
      <c r="BH815" s="70"/>
      <c r="BI815" s="70"/>
      <c r="BJ815" s="70"/>
      <c r="BK815" s="70"/>
      <c r="BL815" s="70"/>
      <c r="BM815" s="70"/>
      <c r="BN815" s="70"/>
      <c r="BO815" s="70"/>
      <c r="BP815" s="70"/>
      <c r="BQ815" s="70"/>
      <c r="BR815" s="70"/>
      <c r="BS815" s="70"/>
      <c r="BT815" s="70"/>
      <c r="BU815" s="70"/>
      <c r="BV815" s="70"/>
      <c r="BW815" s="70"/>
      <c r="BX815" s="70"/>
      <c r="BY815" s="70"/>
      <c r="BZ815" s="70"/>
      <c r="CA815" s="70"/>
    </row>
    <row r="816" spans="2:79" s="67" customFormat="1" hidden="1">
      <c r="B816" s="85"/>
      <c r="C816" s="86"/>
      <c r="D816" s="250"/>
      <c r="E816" s="84"/>
      <c r="F816" s="70"/>
      <c r="G816" s="70"/>
      <c r="H816" s="70"/>
      <c r="I816" s="70"/>
      <c r="J816" s="70"/>
      <c r="K816" s="70"/>
      <c r="L816" s="70"/>
      <c r="M816" s="70"/>
      <c r="N816" s="70"/>
      <c r="O816" s="70"/>
      <c r="P816" s="70"/>
      <c r="Q816" s="70"/>
      <c r="R816" s="70"/>
      <c r="S816" s="70"/>
      <c r="T816" s="70"/>
      <c r="U816" s="70"/>
      <c r="V816" s="70"/>
      <c r="W816" s="70"/>
      <c r="X816" s="70"/>
      <c r="Y816" s="70"/>
      <c r="Z816" s="70"/>
      <c r="AA816" s="70"/>
      <c r="AB816" s="70"/>
      <c r="AC816" s="70"/>
      <c r="AD816" s="70"/>
      <c r="AE816" s="70"/>
      <c r="AF816" s="70"/>
      <c r="AG816" s="70"/>
      <c r="AH816" s="70"/>
      <c r="AI816" s="70"/>
      <c r="AJ816" s="70"/>
      <c r="AK816" s="70"/>
      <c r="AL816" s="70"/>
      <c r="AM816" s="70"/>
      <c r="AN816" s="70"/>
      <c r="AO816" s="70"/>
      <c r="AP816" s="70"/>
      <c r="AQ816" s="70"/>
      <c r="AR816" s="70"/>
      <c r="AS816" s="70"/>
      <c r="AT816" s="70"/>
      <c r="AU816" s="70"/>
      <c r="AV816" s="70"/>
      <c r="AW816" s="70"/>
      <c r="AX816" s="70"/>
      <c r="AY816" s="70"/>
      <c r="AZ816" s="70"/>
      <c r="BA816" s="70"/>
      <c r="BB816" s="70"/>
      <c r="BC816" s="70"/>
      <c r="BD816" s="70"/>
      <c r="BE816" s="70"/>
      <c r="BF816" s="70"/>
      <c r="BG816" s="70"/>
      <c r="BH816" s="70"/>
      <c r="BI816" s="70"/>
      <c r="BJ816" s="70"/>
      <c r="BK816" s="70"/>
      <c r="BL816" s="70"/>
      <c r="BM816" s="70"/>
      <c r="BN816" s="70"/>
      <c r="BO816" s="70"/>
      <c r="BP816" s="70"/>
      <c r="BQ816" s="70"/>
      <c r="BR816" s="70"/>
      <c r="BS816" s="70"/>
      <c r="BT816" s="70"/>
      <c r="BU816" s="70"/>
      <c r="BV816" s="70"/>
      <c r="BW816" s="70"/>
      <c r="BX816" s="70"/>
      <c r="BY816" s="70"/>
      <c r="BZ816" s="70"/>
      <c r="CA816" s="70"/>
    </row>
    <row r="817" spans="2:79" s="67" customFormat="1" hidden="1">
      <c r="B817" s="85"/>
      <c r="C817" s="86"/>
      <c r="D817" s="250"/>
      <c r="E817" s="84"/>
      <c r="F817" s="70"/>
      <c r="G817" s="70"/>
      <c r="H817" s="70"/>
      <c r="I817" s="70"/>
      <c r="J817" s="70"/>
      <c r="K817" s="70"/>
      <c r="L817" s="70"/>
      <c r="M817" s="70"/>
      <c r="N817" s="70"/>
      <c r="O817" s="70"/>
      <c r="P817" s="70"/>
      <c r="Q817" s="70"/>
      <c r="R817" s="70"/>
      <c r="S817" s="70"/>
      <c r="T817" s="70"/>
      <c r="U817" s="70"/>
      <c r="V817" s="70"/>
      <c r="W817" s="70"/>
      <c r="X817" s="70"/>
      <c r="Y817" s="70"/>
      <c r="Z817" s="70"/>
      <c r="AA817" s="70"/>
      <c r="AB817" s="70"/>
      <c r="AC817" s="70"/>
      <c r="AD817" s="70"/>
      <c r="AE817" s="70"/>
      <c r="AF817" s="70"/>
      <c r="AG817" s="70"/>
      <c r="AH817" s="70"/>
      <c r="AI817" s="70"/>
      <c r="AJ817" s="70"/>
      <c r="AK817" s="70"/>
      <c r="AL817" s="70"/>
      <c r="AM817" s="70"/>
      <c r="AN817" s="70"/>
      <c r="AO817" s="70"/>
      <c r="AP817" s="70"/>
      <c r="AQ817" s="70"/>
      <c r="AR817" s="70"/>
      <c r="AS817" s="70"/>
      <c r="AT817" s="70"/>
      <c r="AU817" s="70"/>
      <c r="AV817" s="70"/>
      <c r="AW817" s="70"/>
      <c r="AX817" s="70"/>
      <c r="AY817" s="70"/>
      <c r="AZ817" s="70"/>
      <c r="BA817" s="70"/>
      <c r="BB817" s="70"/>
      <c r="BC817" s="70"/>
      <c r="BD817" s="70"/>
      <c r="BE817" s="70"/>
      <c r="BF817" s="70"/>
      <c r="BG817" s="70"/>
      <c r="BH817" s="70"/>
      <c r="BI817" s="70"/>
      <c r="BJ817" s="70"/>
      <c r="BK817" s="70"/>
      <c r="BL817" s="70"/>
      <c r="BM817" s="70"/>
      <c r="BN817" s="70"/>
      <c r="BO817" s="70"/>
      <c r="BP817" s="70"/>
      <c r="BQ817" s="70"/>
      <c r="BR817" s="70"/>
      <c r="BS817" s="70"/>
      <c r="BT817" s="70"/>
      <c r="BU817" s="70"/>
      <c r="BV817" s="70"/>
      <c r="BW817" s="70"/>
      <c r="BX817" s="70"/>
      <c r="BY817" s="70"/>
      <c r="BZ817" s="70"/>
      <c r="CA817" s="70"/>
    </row>
    <row r="818" spans="2:79" s="67" customFormat="1" hidden="1">
      <c r="B818" s="85"/>
      <c r="C818" s="86"/>
      <c r="D818" s="250"/>
      <c r="E818" s="84"/>
      <c r="F818" s="70"/>
      <c r="G818" s="70"/>
      <c r="H818" s="70"/>
      <c r="I818" s="70"/>
      <c r="J818" s="70"/>
      <c r="K818" s="70"/>
      <c r="L818" s="70"/>
      <c r="M818" s="70"/>
      <c r="N818" s="70"/>
      <c r="O818" s="70"/>
      <c r="P818" s="70"/>
      <c r="Q818" s="70"/>
      <c r="R818" s="70"/>
      <c r="S818" s="70"/>
      <c r="T818" s="70"/>
      <c r="U818" s="70"/>
      <c r="V818" s="70"/>
      <c r="W818" s="70"/>
      <c r="X818" s="70"/>
      <c r="Y818" s="70"/>
      <c r="Z818" s="70"/>
      <c r="AA818" s="70"/>
      <c r="AB818" s="70"/>
      <c r="AC818" s="70"/>
      <c r="AD818" s="70"/>
      <c r="AE818" s="70"/>
      <c r="AF818" s="70"/>
      <c r="AG818" s="70"/>
      <c r="AH818" s="70"/>
      <c r="AI818" s="70"/>
      <c r="AJ818" s="70"/>
      <c r="AK818" s="70"/>
      <c r="AL818" s="70"/>
      <c r="AM818" s="70"/>
      <c r="AN818" s="70"/>
      <c r="AO818" s="70"/>
      <c r="AP818" s="70"/>
      <c r="AQ818" s="70"/>
      <c r="AR818" s="70"/>
      <c r="AS818" s="70"/>
      <c r="AT818" s="70"/>
      <c r="AU818" s="70"/>
      <c r="AV818" s="70"/>
      <c r="AW818" s="70"/>
      <c r="AX818" s="70"/>
      <c r="AY818" s="70"/>
      <c r="AZ818" s="70"/>
      <c r="BA818" s="70"/>
      <c r="BB818" s="70"/>
      <c r="BC818" s="70"/>
      <c r="BD818" s="70"/>
      <c r="BE818" s="70"/>
      <c r="BF818" s="70"/>
      <c r="BG818" s="70"/>
      <c r="BH818" s="70"/>
      <c r="BI818" s="70"/>
      <c r="BJ818" s="70"/>
      <c r="BK818" s="70"/>
      <c r="BL818" s="70"/>
      <c r="BM818" s="70"/>
      <c r="BN818" s="70"/>
      <c r="BO818" s="70"/>
      <c r="BP818" s="70"/>
      <c r="BQ818" s="70"/>
      <c r="BR818" s="70"/>
      <c r="BS818" s="70"/>
      <c r="BT818" s="70"/>
      <c r="BU818" s="70"/>
      <c r="BV818" s="70"/>
      <c r="BW818" s="70"/>
      <c r="BX818" s="70"/>
      <c r="BY818" s="70"/>
      <c r="BZ818" s="70"/>
      <c r="CA818" s="70"/>
    </row>
    <row r="819" spans="2:79" s="67" customFormat="1" hidden="1">
      <c r="B819" s="85"/>
      <c r="C819" s="86"/>
      <c r="D819" s="250"/>
      <c r="E819" s="84"/>
      <c r="F819" s="70"/>
      <c r="G819" s="70"/>
      <c r="H819" s="70"/>
      <c r="I819" s="70"/>
      <c r="J819" s="70"/>
      <c r="K819" s="70"/>
      <c r="L819" s="70"/>
      <c r="M819" s="70"/>
      <c r="N819" s="70"/>
      <c r="O819" s="70"/>
      <c r="P819" s="70"/>
      <c r="Q819" s="70"/>
      <c r="R819" s="70"/>
      <c r="S819" s="70"/>
      <c r="T819" s="70"/>
      <c r="U819" s="70"/>
      <c r="V819" s="70"/>
      <c r="W819" s="70"/>
      <c r="X819" s="70"/>
      <c r="Y819" s="70"/>
      <c r="Z819" s="70"/>
      <c r="AA819" s="70"/>
      <c r="AB819" s="70"/>
      <c r="AC819" s="70"/>
      <c r="AD819" s="70"/>
      <c r="AE819" s="70"/>
      <c r="AF819" s="70"/>
      <c r="AG819" s="70"/>
      <c r="AH819" s="70"/>
      <c r="AI819" s="70"/>
      <c r="AJ819" s="70"/>
      <c r="AK819" s="70"/>
      <c r="AL819" s="70"/>
      <c r="AM819" s="70"/>
      <c r="AN819" s="70"/>
      <c r="AO819" s="70"/>
      <c r="AP819" s="70"/>
      <c r="AQ819" s="70"/>
      <c r="AR819" s="70"/>
      <c r="AS819" s="70"/>
      <c r="AT819" s="70"/>
      <c r="AU819" s="70"/>
      <c r="AV819" s="70"/>
      <c r="AW819" s="70"/>
      <c r="AX819" s="70"/>
      <c r="AY819" s="70"/>
      <c r="AZ819" s="70"/>
      <c r="BA819" s="70"/>
      <c r="BB819" s="70"/>
      <c r="BC819" s="70"/>
      <c r="BD819" s="70"/>
      <c r="BE819" s="70"/>
      <c r="BF819" s="70"/>
      <c r="BG819" s="70"/>
      <c r="BH819" s="70"/>
      <c r="BI819" s="70"/>
      <c r="BJ819" s="70"/>
      <c r="BK819" s="70"/>
      <c r="BL819" s="70"/>
      <c r="BM819" s="70"/>
      <c r="BN819" s="70"/>
      <c r="BO819" s="70"/>
      <c r="BP819" s="70"/>
      <c r="BQ819" s="70"/>
      <c r="BR819" s="70"/>
      <c r="BS819" s="70"/>
      <c r="BT819" s="70"/>
      <c r="BU819" s="70"/>
      <c r="BV819" s="70"/>
      <c r="BW819" s="70"/>
      <c r="BX819" s="70"/>
      <c r="BY819" s="70"/>
      <c r="BZ819" s="70"/>
      <c r="CA819" s="70"/>
    </row>
    <row r="820" spans="2:79" s="67" customFormat="1" hidden="1">
      <c r="B820" s="85"/>
      <c r="C820" s="86"/>
      <c r="D820" s="250"/>
      <c r="E820" s="84"/>
      <c r="F820" s="70"/>
      <c r="G820" s="70"/>
      <c r="H820" s="70"/>
      <c r="I820" s="70"/>
      <c r="J820" s="70"/>
      <c r="K820" s="70"/>
      <c r="L820" s="70"/>
      <c r="M820" s="70"/>
      <c r="N820" s="70"/>
      <c r="O820" s="70"/>
      <c r="P820" s="70"/>
      <c r="Q820" s="70"/>
      <c r="R820" s="70"/>
      <c r="S820" s="70"/>
      <c r="T820" s="70"/>
      <c r="U820" s="70"/>
      <c r="V820" s="70"/>
      <c r="W820" s="70"/>
      <c r="X820" s="70"/>
      <c r="Y820" s="70"/>
      <c r="Z820" s="70"/>
      <c r="AA820" s="70"/>
      <c r="AB820" s="70"/>
      <c r="AC820" s="70"/>
      <c r="AD820" s="70"/>
      <c r="AE820" s="70"/>
      <c r="AF820" s="70"/>
      <c r="AG820" s="70"/>
      <c r="AH820" s="70"/>
      <c r="AI820" s="70"/>
      <c r="AJ820" s="70"/>
      <c r="AK820" s="70"/>
      <c r="AL820" s="70"/>
      <c r="AM820" s="70"/>
      <c r="AN820" s="70"/>
      <c r="AO820" s="70"/>
      <c r="AP820" s="70"/>
      <c r="AQ820" s="70"/>
      <c r="AR820" s="70"/>
      <c r="AS820" s="70"/>
      <c r="AT820" s="70"/>
      <c r="AU820" s="70"/>
      <c r="AV820" s="70"/>
      <c r="AW820" s="70"/>
      <c r="AX820" s="70"/>
      <c r="AY820" s="70"/>
      <c r="AZ820" s="70"/>
      <c r="BA820" s="70"/>
      <c r="BB820" s="70"/>
      <c r="BC820" s="70"/>
      <c r="BD820" s="70"/>
      <c r="BE820" s="70"/>
      <c r="BF820" s="70"/>
      <c r="BG820" s="70"/>
      <c r="BH820" s="70"/>
      <c r="BI820" s="70"/>
      <c r="BJ820" s="70"/>
      <c r="BK820" s="70"/>
      <c r="BL820" s="70"/>
      <c r="BM820" s="70"/>
      <c r="BN820" s="70"/>
      <c r="BO820" s="70"/>
      <c r="BP820" s="70"/>
      <c r="BQ820" s="70"/>
      <c r="BR820" s="70"/>
      <c r="BS820" s="70"/>
      <c r="BT820" s="70"/>
      <c r="BU820" s="70"/>
      <c r="BV820" s="70"/>
      <c r="BW820" s="70"/>
      <c r="BX820" s="70"/>
      <c r="BY820" s="70"/>
      <c r="BZ820" s="70"/>
      <c r="CA820" s="70"/>
    </row>
    <row r="821" spans="2:79" s="67" customFormat="1" hidden="1">
      <c r="B821" s="85"/>
      <c r="C821" s="86"/>
      <c r="D821" s="250"/>
      <c r="E821" s="84"/>
      <c r="F821" s="70"/>
      <c r="G821" s="70"/>
      <c r="H821" s="70"/>
      <c r="I821" s="70"/>
      <c r="J821" s="70"/>
      <c r="K821" s="70"/>
      <c r="L821" s="70"/>
      <c r="M821" s="70"/>
      <c r="N821" s="70"/>
      <c r="O821" s="70"/>
      <c r="P821" s="70"/>
      <c r="Q821" s="70"/>
      <c r="R821" s="70"/>
      <c r="S821" s="70"/>
      <c r="T821" s="70"/>
      <c r="U821" s="70"/>
      <c r="V821" s="70"/>
      <c r="W821" s="70"/>
      <c r="X821" s="70"/>
      <c r="Y821" s="70"/>
      <c r="Z821" s="70"/>
      <c r="AA821" s="70"/>
      <c r="AB821" s="70"/>
      <c r="AC821" s="70"/>
      <c r="AD821" s="70"/>
      <c r="AE821" s="70"/>
      <c r="AF821" s="70"/>
      <c r="AG821" s="70"/>
      <c r="AH821" s="70"/>
      <c r="AI821" s="70"/>
      <c r="AJ821" s="70"/>
      <c r="AK821" s="70"/>
      <c r="AL821" s="70"/>
      <c r="AM821" s="70"/>
      <c r="AN821" s="70"/>
      <c r="AO821" s="70"/>
      <c r="AP821" s="70"/>
      <c r="AQ821" s="70"/>
      <c r="AR821" s="70"/>
      <c r="AS821" s="70"/>
      <c r="AT821" s="70"/>
      <c r="AU821" s="70"/>
      <c r="AV821" s="70"/>
      <c r="AW821" s="70"/>
      <c r="AX821" s="70"/>
      <c r="AY821" s="70"/>
      <c r="AZ821" s="70"/>
      <c r="BA821" s="70"/>
      <c r="BB821" s="70"/>
      <c r="BC821" s="70"/>
      <c r="BD821" s="70"/>
      <c r="BE821" s="70"/>
      <c r="BF821" s="70"/>
      <c r="BG821" s="70"/>
      <c r="BH821" s="70"/>
      <c r="BI821" s="70"/>
      <c r="BJ821" s="70"/>
      <c r="BK821" s="70"/>
      <c r="BL821" s="70"/>
      <c r="BM821" s="70"/>
      <c r="BN821" s="70"/>
      <c r="BO821" s="70"/>
      <c r="BP821" s="70"/>
      <c r="BQ821" s="70"/>
      <c r="BR821" s="70"/>
      <c r="BS821" s="70"/>
      <c r="BT821" s="70"/>
      <c r="BU821" s="70"/>
      <c r="BV821" s="70"/>
      <c r="BW821" s="70"/>
      <c r="BX821" s="70"/>
      <c r="BY821" s="70"/>
      <c r="BZ821" s="70"/>
      <c r="CA821" s="70"/>
    </row>
    <row r="822" spans="2:79" s="67" customFormat="1" hidden="1">
      <c r="B822" s="85"/>
      <c r="C822" s="86"/>
      <c r="D822" s="250"/>
      <c r="E822" s="84"/>
      <c r="F822" s="70"/>
      <c r="G822" s="70"/>
      <c r="H822" s="70"/>
      <c r="I822" s="70"/>
      <c r="J822" s="70"/>
      <c r="K822" s="70"/>
      <c r="L822" s="70"/>
      <c r="M822" s="70"/>
      <c r="N822" s="70"/>
      <c r="O822" s="70"/>
      <c r="P822" s="70"/>
      <c r="Q822" s="70"/>
      <c r="R822" s="70"/>
      <c r="S822" s="70"/>
      <c r="T822" s="70"/>
      <c r="U822" s="70"/>
      <c r="V822" s="70"/>
      <c r="W822" s="70"/>
      <c r="X822" s="70"/>
      <c r="Y822" s="70"/>
      <c r="Z822" s="70"/>
      <c r="AA822" s="70"/>
      <c r="AB822" s="70"/>
      <c r="AC822" s="70"/>
      <c r="AD822" s="70"/>
      <c r="AE822" s="70"/>
      <c r="AF822" s="70"/>
      <c r="AG822" s="70"/>
      <c r="AH822" s="70"/>
      <c r="AI822" s="70"/>
      <c r="AJ822" s="70"/>
      <c r="AK822" s="70"/>
      <c r="AL822" s="70"/>
      <c r="AM822" s="70"/>
      <c r="AN822" s="70"/>
      <c r="AO822" s="70"/>
      <c r="AP822" s="70"/>
      <c r="AQ822" s="70"/>
      <c r="AR822" s="70"/>
      <c r="AS822" s="70"/>
      <c r="AT822" s="70"/>
      <c r="AU822" s="70"/>
      <c r="AV822" s="70"/>
      <c r="AW822" s="70"/>
      <c r="AX822" s="70"/>
      <c r="AY822" s="70"/>
      <c r="AZ822" s="70"/>
      <c r="BA822" s="70"/>
      <c r="BB822" s="70"/>
      <c r="BC822" s="70"/>
      <c r="BD822" s="70"/>
      <c r="BE822" s="70"/>
      <c r="BF822" s="70"/>
      <c r="BG822" s="70"/>
      <c r="BH822" s="70"/>
      <c r="BI822" s="70"/>
      <c r="BJ822" s="70"/>
      <c r="BK822" s="70"/>
      <c r="BL822" s="70"/>
      <c r="BM822" s="70"/>
      <c r="BN822" s="70"/>
      <c r="BO822" s="70"/>
      <c r="BP822" s="70"/>
      <c r="BQ822" s="70"/>
      <c r="BR822" s="70"/>
      <c r="BS822" s="70"/>
      <c r="BT822" s="70"/>
      <c r="BU822" s="70"/>
      <c r="BV822" s="70"/>
      <c r="BW822" s="70"/>
      <c r="BX822" s="70"/>
      <c r="BY822" s="70"/>
      <c r="BZ822" s="70"/>
      <c r="CA822" s="70"/>
    </row>
    <row r="823" spans="2:79" s="67" customFormat="1" hidden="1">
      <c r="B823" s="85"/>
      <c r="C823" s="86"/>
      <c r="D823" s="250"/>
      <c r="E823" s="84"/>
      <c r="F823" s="70"/>
      <c r="G823" s="70"/>
      <c r="H823" s="70"/>
      <c r="I823" s="70"/>
      <c r="J823" s="70"/>
      <c r="K823" s="70"/>
      <c r="L823" s="70"/>
      <c r="M823" s="70"/>
      <c r="N823" s="70"/>
      <c r="O823" s="70"/>
      <c r="P823" s="70"/>
      <c r="Q823" s="70"/>
      <c r="R823" s="70"/>
      <c r="S823" s="70"/>
      <c r="T823" s="70"/>
      <c r="U823" s="70"/>
      <c r="V823" s="70"/>
      <c r="W823" s="70"/>
      <c r="X823" s="70"/>
      <c r="Y823" s="70"/>
      <c r="Z823" s="70"/>
      <c r="AA823" s="70"/>
      <c r="AB823" s="70"/>
      <c r="AC823" s="70"/>
      <c r="AD823" s="70"/>
      <c r="AE823" s="70"/>
      <c r="AF823" s="70"/>
      <c r="AG823" s="70"/>
      <c r="AH823" s="70"/>
      <c r="AI823" s="70"/>
      <c r="AJ823" s="70"/>
      <c r="AK823" s="70"/>
      <c r="AL823" s="70"/>
      <c r="AM823" s="70"/>
      <c r="AN823" s="70"/>
      <c r="AO823" s="70"/>
      <c r="AP823" s="70"/>
      <c r="AQ823" s="70"/>
      <c r="AR823" s="70"/>
      <c r="AS823" s="70"/>
      <c r="AT823" s="70"/>
      <c r="AU823" s="70"/>
      <c r="AV823" s="70"/>
      <c r="AW823" s="70"/>
      <c r="AX823" s="70"/>
      <c r="AY823" s="70"/>
      <c r="AZ823" s="70"/>
      <c r="BA823" s="70"/>
      <c r="BB823" s="70"/>
      <c r="BC823" s="70"/>
      <c r="BD823" s="70"/>
      <c r="BE823" s="70"/>
      <c r="BF823" s="70"/>
      <c r="BG823" s="70"/>
      <c r="BH823" s="70"/>
      <c r="BI823" s="70"/>
      <c r="BJ823" s="70"/>
      <c r="BK823" s="70"/>
      <c r="BL823" s="70"/>
      <c r="BM823" s="70"/>
      <c r="BN823" s="70"/>
      <c r="BO823" s="70"/>
      <c r="BP823" s="70"/>
      <c r="BQ823" s="70"/>
      <c r="BR823" s="70"/>
      <c r="BS823" s="70"/>
      <c r="BT823" s="70"/>
      <c r="BU823" s="70"/>
      <c r="BV823" s="70"/>
      <c r="BW823" s="70"/>
      <c r="BX823" s="70"/>
      <c r="BY823" s="70"/>
      <c r="BZ823" s="70"/>
      <c r="CA823" s="70"/>
    </row>
    <row r="824" spans="2:79" s="67" customFormat="1" hidden="1">
      <c r="B824" s="85"/>
      <c r="C824" s="86"/>
      <c r="D824" s="250"/>
      <c r="E824" s="84"/>
      <c r="F824" s="70"/>
      <c r="G824" s="70"/>
      <c r="H824" s="70"/>
      <c r="I824" s="70"/>
      <c r="J824" s="70"/>
      <c r="K824" s="70"/>
      <c r="L824" s="70"/>
      <c r="M824" s="70"/>
      <c r="N824" s="70"/>
      <c r="O824" s="70"/>
      <c r="P824" s="70"/>
      <c r="Q824" s="70"/>
      <c r="R824" s="70"/>
      <c r="S824" s="70"/>
      <c r="T824" s="70"/>
      <c r="U824" s="70"/>
      <c r="V824" s="70"/>
      <c r="W824" s="70"/>
      <c r="X824" s="70"/>
      <c r="Y824" s="70"/>
      <c r="Z824" s="70"/>
      <c r="AA824" s="70"/>
      <c r="AB824" s="70"/>
      <c r="AC824" s="70"/>
      <c r="AD824" s="70"/>
      <c r="AE824" s="70"/>
      <c r="AF824" s="70"/>
      <c r="AG824" s="70"/>
      <c r="AH824" s="70"/>
      <c r="AI824" s="70"/>
      <c r="AJ824" s="70"/>
      <c r="AK824" s="70"/>
      <c r="AL824" s="70"/>
      <c r="AM824" s="70"/>
      <c r="AN824" s="70"/>
      <c r="AO824" s="70"/>
      <c r="AP824" s="70"/>
      <c r="AQ824" s="70"/>
      <c r="AR824" s="70"/>
      <c r="AS824" s="70"/>
      <c r="AT824" s="70"/>
      <c r="AU824" s="70"/>
      <c r="AV824" s="70"/>
      <c r="AW824" s="70"/>
      <c r="AX824" s="70"/>
      <c r="AY824" s="70"/>
      <c r="AZ824" s="70"/>
      <c r="BA824" s="70"/>
      <c r="BB824" s="70"/>
      <c r="BC824" s="70"/>
      <c r="BD824" s="70"/>
      <c r="BE824" s="70"/>
      <c r="BF824" s="70"/>
      <c r="BG824" s="70"/>
      <c r="BH824" s="70"/>
      <c r="BI824" s="70"/>
      <c r="BJ824" s="70"/>
      <c r="BK824" s="70"/>
      <c r="BL824" s="70"/>
      <c r="BM824" s="70"/>
      <c r="BN824" s="70"/>
      <c r="BO824" s="70"/>
      <c r="BP824" s="70"/>
      <c r="BQ824" s="70"/>
      <c r="BR824" s="70"/>
      <c r="BS824" s="70"/>
      <c r="BT824" s="70"/>
      <c r="BU824" s="70"/>
      <c r="BV824" s="70"/>
      <c r="BW824" s="70"/>
      <c r="BX824" s="70"/>
      <c r="BY824" s="70"/>
      <c r="BZ824" s="70"/>
      <c r="CA824" s="70"/>
    </row>
    <row r="825" spans="2:79" s="67" customFormat="1" hidden="1">
      <c r="B825" s="85"/>
      <c r="C825" s="86"/>
      <c r="D825" s="250"/>
      <c r="E825" s="84"/>
      <c r="F825" s="70"/>
      <c r="G825" s="70"/>
      <c r="H825" s="70"/>
      <c r="I825" s="70"/>
      <c r="J825" s="70"/>
      <c r="K825" s="70"/>
      <c r="L825" s="70"/>
      <c r="M825" s="70"/>
      <c r="N825" s="70"/>
      <c r="O825" s="70"/>
      <c r="P825" s="70"/>
      <c r="Q825" s="70"/>
      <c r="R825" s="70"/>
      <c r="S825" s="70"/>
      <c r="T825" s="70"/>
      <c r="U825" s="70"/>
      <c r="V825" s="70"/>
      <c r="W825" s="70"/>
      <c r="X825" s="70"/>
      <c r="Y825" s="70"/>
      <c r="Z825" s="70"/>
      <c r="AA825" s="70"/>
      <c r="AB825" s="70"/>
      <c r="AC825" s="70"/>
      <c r="AD825" s="70"/>
      <c r="AE825" s="70"/>
      <c r="AF825" s="70"/>
      <c r="AG825" s="70"/>
      <c r="AH825" s="70"/>
      <c r="AI825" s="70"/>
      <c r="AJ825" s="70"/>
      <c r="AK825" s="70"/>
      <c r="AL825" s="70"/>
      <c r="AM825" s="70"/>
      <c r="AN825" s="70"/>
      <c r="AO825" s="70"/>
      <c r="AP825" s="70"/>
      <c r="AQ825" s="70"/>
      <c r="AR825" s="70"/>
      <c r="AS825" s="70"/>
      <c r="AT825" s="70"/>
      <c r="AU825" s="70"/>
      <c r="AV825" s="70"/>
      <c r="AW825" s="70"/>
      <c r="AX825" s="70"/>
      <c r="AY825" s="70"/>
      <c r="AZ825" s="70"/>
      <c r="BA825" s="70"/>
      <c r="BB825" s="70"/>
      <c r="BC825" s="70"/>
      <c r="BD825" s="70"/>
      <c r="BE825" s="70"/>
      <c r="BF825" s="70"/>
      <c r="BG825" s="70"/>
      <c r="BH825" s="70"/>
      <c r="BI825" s="70"/>
      <c r="BJ825" s="70"/>
      <c r="BK825" s="70"/>
      <c r="BL825" s="70"/>
      <c r="BM825" s="70"/>
      <c r="BN825" s="70"/>
      <c r="BO825" s="70"/>
      <c r="BP825" s="70"/>
      <c r="BQ825" s="70"/>
      <c r="BR825" s="70"/>
      <c r="BS825" s="70"/>
      <c r="BT825" s="70"/>
      <c r="BU825" s="70"/>
      <c r="BV825" s="70"/>
      <c r="BW825" s="70"/>
      <c r="BX825" s="70"/>
      <c r="BY825" s="70"/>
      <c r="BZ825" s="70"/>
      <c r="CA825" s="70"/>
    </row>
    <row r="826" spans="2:79" s="67" customFormat="1" hidden="1">
      <c r="B826" s="85"/>
      <c r="C826" s="86"/>
      <c r="D826" s="250"/>
      <c r="E826" s="84"/>
      <c r="F826" s="70"/>
      <c r="G826" s="70"/>
      <c r="H826" s="70"/>
      <c r="I826" s="70"/>
      <c r="J826" s="70"/>
      <c r="K826" s="70"/>
      <c r="L826" s="70"/>
      <c r="M826" s="70"/>
      <c r="N826" s="70"/>
      <c r="O826" s="70"/>
      <c r="P826" s="70"/>
      <c r="Q826" s="70"/>
      <c r="R826" s="70"/>
      <c r="S826" s="70"/>
      <c r="T826" s="70"/>
      <c r="U826" s="70"/>
      <c r="V826" s="70"/>
      <c r="W826" s="70"/>
      <c r="X826" s="70"/>
      <c r="Y826" s="70"/>
      <c r="Z826" s="70"/>
      <c r="AA826" s="70"/>
      <c r="AB826" s="70"/>
      <c r="AC826" s="70"/>
      <c r="AD826" s="70"/>
      <c r="AE826" s="70"/>
      <c r="AF826" s="70"/>
      <c r="AG826" s="70"/>
      <c r="AH826" s="70"/>
      <c r="AI826" s="70"/>
      <c r="AJ826" s="70"/>
      <c r="AK826" s="70"/>
      <c r="AL826" s="70"/>
      <c r="AM826" s="70"/>
      <c r="AN826" s="70"/>
      <c r="AO826" s="70"/>
      <c r="AP826" s="70"/>
      <c r="AQ826" s="70"/>
      <c r="AR826" s="70"/>
      <c r="AS826" s="70"/>
      <c r="AT826" s="70"/>
      <c r="AU826" s="70"/>
      <c r="AV826" s="70"/>
      <c r="AW826" s="70"/>
      <c r="AX826" s="70"/>
      <c r="AY826" s="70"/>
      <c r="AZ826" s="70"/>
      <c r="BA826" s="70"/>
      <c r="BB826" s="70"/>
      <c r="BC826" s="70"/>
      <c r="BD826" s="70"/>
      <c r="BE826" s="70"/>
      <c r="BF826" s="70"/>
      <c r="BG826" s="70"/>
      <c r="BH826" s="70"/>
      <c r="BI826" s="70"/>
      <c r="BJ826" s="70"/>
      <c r="BK826" s="70"/>
      <c r="BL826" s="70"/>
      <c r="BM826" s="70"/>
      <c r="BN826" s="70"/>
      <c r="BO826" s="70"/>
      <c r="BP826" s="70"/>
      <c r="BQ826" s="70"/>
      <c r="BR826" s="70"/>
      <c r="BS826" s="70"/>
      <c r="BT826" s="70"/>
      <c r="BU826" s="70"/>
      <c r="BV826" s="70"/>
      <c r="BW826" s="70"/>
      <c r="BX826" s="70"/>
      <c r="BY826" s="70"/>
      <c r="BZ826" s="70"/>
      <c r="CA826" s="70"/>
    </row>
    <row r="827" spans="2:79" s="67" customFormat="1" hidden="1">
      <c r="B827" s="85"/>
      <c r="C827" s="86"/>
      <c r="D827" s="250"/>
      <c r="E827" s="84"/>
      <c r="F827" s="70"/>
      <c r="G827" s="70"/>
      <c r="H827" s="70"/>
      <c r="I827" s="70"/>
      <c r="J827" s="70"/>
      <c r="K827" s="70"/>
      <c r="L827" s="70"/>
      <c r="M827" s="70"/>
      <c r="N827" s="70"/>
      <c r="O827" s="70"/>
      <c r="P827" s="70"/>
      <c r="Q827" s="70"/>
      <c r="R827" s="70"/>
      <c r="S827" s="70"/>
      <c r="T827" s="70"/>
      <c r="U827" s="70"/>
      <c r="V827" s="70"/>
      <c r="W827" s="70"/>
      <c r="X827" s="70"/>
      <c r="Y827" s="70"/>
      <c r="Z827" s="70"/>
      <c r="AA827" s="70"/>
      <c r="AB827" s="70"/>
      <c r="AC827" s="70"/>
      <c r="AD827" s="70"/>
      <c r="AE827" s="70"/>
      <c r="AF827" s="70"/>
      <c r="AG827" s="70"/>
      <c r="AH827" s="70"/>
      <c r="AI827" s="70"/>
      <c r="AJ827" s="70"/>
      <c r="AK827" s="70"/>
      <c r="AL827" s="70"/>
      <c r="AM827" s="70"/>
      <c r="AN827" s="70"/>
      <c r="AO827" s="70"/>
      <c r="AP827" s="70"/>
      <c r="AQ827" s="70"/>
      <c r="AR827" s="70"/>
      <c r="AS827" s="70"/>
      <c r="AT827" s="70"/>
      <c r="AU827" s="70"/>
      <c r="AV827" s="70"/>
      <c r="AW827" s="70"/>
      <c r="AX827" s="70"/>
      <c r="AY827" s="70"/>
      <c r="AZ827" s="70"/>
      <c r="BA827" s="70"/>
      <c r="BB827" s="70"/>
      <c r="BC827" s="70"/>
      <c r="BD827" s="70"/>
      <c r="BE827" s="70"/>
      <c r="BF827" s="70"/>
      <c r="BG827" s="70"/>
      <c r="BH827" s="70"/>
      <c r="BI827" s="70"/>
      <c r="BJ827" s="70"/>
      <c r="BK827" s="70"/>
      <c r="BL827" s="70"/>
      <c r="BM827" s="70"/>
      <c r="BN827" s="70"/>
      <c r="BO827" s="70"/>
      <c r="BP827" s="70"/>
      <c r="BQ827" s="70"/>
      <c r="BR827" s="70"/>
      <c r="BS827" s="70"/>
      <c r="BT827" s="70"/>
      <c r="BU827" s="70"/>
      <c r="BV827" s="70"/>
      <c r="BW827" s="70"/>
      <c r="BX827" s="70"/>
      <c r="BY827" s="70"/>
      <c r="BZ827" s="70"/>
      <c r="CA827" s="70"/>
    </row>
    <row r="828" spans="2:79" s="67" customFormat="1" hidden="1">
      <c r="B828" s="85"/>
      <c r="C828" s="86"/>
      <c r="D828" s="250"/>
      <c r="E828" s="84"/>
      <c r="F828" s="70"/>
      <c r="G828" s="70"/>
      <c r="H828" s="70"/>
      <c r="I828" s="70"/>
      <c r="J828" s="70"/>
      <c r="K828" s="70"/>
      <c r="L828" s="70"/>
      <c r="M828" s="70"/>
      <c r="N828" s="70"/>
      <c r="O828" s="70"/>
      <c r="P828" s="70"/>
      <c r="Q828" s="70"/>
      <c r="R828" s="70"/>
      <c r="S828" s="70"/>
      <c r="T828" s="70"/>
      <c r="U828" s="70"/>
      <c r="V828" s="70"/>
      <c r="W828" s="70"/>
      <c r="X828" s="70"/>
      <c r="Y828" s="70"/>
      <c r="Z828" s="70"/>
      <c r="AA828" s="70"/>
      <c r="AB828" s="70"/>
      <c r="AC828" s="70"/>
      <c r="AD828" s="70"/>
      <c r="AE828" s="70"/>
      <c r="AF828" s="70"/>
      <c r="AG828" s="70"/>
      <c r="AH828" s="70"/>
      <c r="AI828" s="70"/>
      <c r="AJ828" s="70"/>
      <c r="AK828" s="70"/>
      <c r="AL828" s="70"/>
      <c r="AM828" s="70"/>
      <c r="AN828" s="70"/>
      <c r="AO828" s="70"/>
      <c r="AP828" s="70"/>
      <c r="AQ828" s="70"/>
      <c r="AR828" s="70"/>
      <c r="AS828" s="70"/>
      <c r="AT828" s="70"/>
      <c r="AU828" s="70"/>
      <c r="AV828" s="70"/>
      <c r="AW828" s="70"/>
      <c r="AX828" s="70"/>
      <c r="AY828" s="70"/>
      <c r="AZ828" s="70"/>
      <c r="BA828" s="70"/>
      <c r="BB828" s="70"/>
      <c r="BC828" s="70"/>
      <c r="BD828" s="70"/>
      <c r="BE828" s="70"/>
      <c r="BF828" s="70"/>
      <c r="BG828" s="70"/>
      <c r="BH828" s="70"/>
      <c r="BI828" s="70"/>
      <c r="BJ828" s="70"/>
      <c r="BK828" s="70"/>
      <c r="BL828" s="70"/>
      <c r="BM828" s="70"/>
      <c r="BN828" s="70"/>
      <c r="BO828" s="70"/>
      <c r="BP828" s="70"/>
      <c r="BQ828" s="70"/>
      <c r="BR828" s="70"/>
      <c r="BS828" s="70"/>
      <c r="BT828" s="70"/>
      <c r="BU828" s="70"/>
      <c r="BV828" s="70"/>
      <c r="BW828" s="70"/>
      <c r="BX828" s="70"/>
      <c r="BY828" s="70"/>
      <c r="BZ828" s="70"/>
      <c r="CA828" s="70"/>
    </row>
    <row r="829" spans="2:79" s="67" customFormat="1" hidden="1">
      <c r="B829" s="85"/>
      <c r="C829" s="86"/>
      <c r="D829" s="250"/>
      <c r="E829" s="84"/>
      <c r="F829" s="70"/>
      <c r="G829" s="70"/>
      <c r="H829" s="70"/>
      <c r="I829" s="70"/>
      <c r="J829" s="70"/>
      <c r="K829" s="70"/>
      <c r="L829" s="70"/>
      <c r="M829" s="70"/>
      <c r="N829" s="70"/>
      <c r="O829" s="70"/>
      <c r="P829" s="70"/>
      <c r="Q829" s="70"/>
      <c r="R829" s="70"/>
      <c r="S829" s="70"/>
      <c r="T829" s="70"/>
      <c r="U829" s="70"/>
      <c r="V829" s="70"/>
      <c r="W829" s="70"/>
      <c r="X829" s="70"/>
      <c r="Y829" s="70"/>
      <c r="Z829" s="70"/>
      <c r="AA829" s="70"/>
      <c r="AB829" s="70"/>
      <c r="AC829" s="70"/>
      <c r="AD829" s="70"/>
      <c r="AE829" s="70"/>
      <c r="AF829" s="70"/>
      <c r="AG829" s="70"/>
      <c r="AH829" s="70"/>
      <c r="AI829" s="70"/>
      <c r="AJ829" s="70"/>
      <c r="AK829" s="70"/>
      <c r="AL829" s="70"/>
      <c r="AM829" s="70"/>
      <c r="AN829" s="70"/>
      <c r="AO829" s="70"/>
      <c r="AP829" s="70"/>
      <c r="AQ829" s="70"/>
      <c r="AR829" s="70"/>
      <c r="AS829" s="70"/>
      <c r="AT829" s="70"/>
      <c r="AU829" s="70"/>
      <c r="AV829" s="70"/>
      <c r="AW829" s="70"/>
      <c r="AX829" s="70"/>
      <c r="AY829" s="70"/>
      <c r="AZ829" s="70"/>
      <c r="BA829" s="70"/>
      <c r="BB829" s="70"/>
      <c r="BC829" s="70"/>
      <c r="BD829" s="70"/>
      <c r="BE829" s="70"/>
      <c r="BF829" s="70"/>
      <c r="BG829" s="70"/>
      <c r="BH829" s="70"/>
      <c r="BI829" s="70"/>
      <c r="BJ829" s="70"/>
      <c r="BK829" s="70"/>
      <c r="BL829" s="70"/>
      <c r="BM829" s="70"/>
      <c r="BN829" s="70"/>
      <c r="BO829" s="70"/>
      <c r="BP829" s="70"/>
      <c r="BQ829" s="70"/>
      <c r="BR829" s="70"/>
      <c r="BS829" s="70"/>
      <c r="BT829" s="70"/>
      <c r="BU829" s="70"/>
      <c r="BV829" s="70"/>
      <c r="BW829" s="70"/>
      <c r="BX829" s="70"/>
      <c r="BY829" s="70"/>
      <c r="BZ829" s="70"/>
      <c r="CA829" s="70"/>
    </row>
    <row r="830" spans="2:79" s="67" customFormat="1" hidden="1">
      <c r="B830" s="85"/>
      <c r="C830" s="86"/>
      <c r="D830" s="250"/>
      <c r="E830" s="84"/>
      <c r="F830" s="70"/>
      <c r="G830" s="70"/>
      <c r="H830" s="70"/>
      <c r="I830" s="70"/>
      <c r="J830" s="70"/>
      <c r="K830" s="70"/>
      <c r="L830" s="70"/>
      <c r="M830" s="70"/>
      <c r="N830" s="70"/>
      <c r="O830" s="70"/>
      <c r="P830" s="70"/>
      <c r="Q830" s="70"/>
      <c r="R830" s="70"/>
      <c r="S830" s="70"/>
      <c r="T830" s="70"/>
      <c r="U830" s="70"/>
      <c r="V830" s="70"/>
      <c r="W830" s="70"/>
      <c r="X830" s="70"/>
      <c r="Y830" s="70"/>
      <c r="Z830" s="70"/>
      <c r="AA830" s="70"/>
      <c r="AB830" s="70"/>
      <c r="AC830" s="70"/>
      <c r="AD830" s="70"/>
      <c r="AE830" s="70"/>
      <c r="AF830" s="70"/>
      <c r="AG830" s="70"/>
      <c r="AH830" s="70"/>
      <c r="AI830" s="70"/>
      <c r="AJ830" s="70"/>
      <c r="AK830" s="70"/>
      <c r="AL830" s="70"/>
      <c r="AM830" s="70"/>
      <c r="AN830" s="70"/>
      <c r="AO830" s="70"/>
      <c r="AP830" s="70"/>
      <c r="AQ830" s="70"/>
      <c r="AR830" s="70"/>
      <c r="AS830" s="70"/>
      <c r="AT830" s="70"/>
      <c r="AU830" s="70"/>
      <c r="AV830" s="70"/>
      <c r="AW830" s="70"/>
      <c r="AX830" s="70"/>
      <c r="AY830" s="70"/>
      <c r="AZ830" s="70"/>
      <c r="BA830" s="70"/>
      <c r="BB830" s="70"/>
      <c r="BC830" s="70"/>
      <c r="BD830" s="70"/>
      <c r="BE830" s="70"/>
      <c r="BF830" s="70"/>
      <c r="BG830" s="70"/>
      <c r="BH830" s="70"/>
      <c r="BI830" s="70"/>
      <c r="BJ830" s="70"/>
      <c r="BK830" s="70"/>
      <c r="BL830" s="70"/>
      <c r="BM830" s="70"/>
      <c r="BN830" s="70"/>
      <c r="BO830" s="70"/>
      <c r="BP830" s="70"/>
      <c r="BQ830" s="70"/>
      <c r="BR830" s="70"/>
      <c r="BS830" s="70"/>
      <c r="BT830" s="70"/>
      <c r="BU830" s="70"/>
      <c r="BV830" s="70"/>
      <c r="BW830" s="70"/>
      <c r="BX830" s="70"/>
      <c r="BY830" s="70"/>
      <c r="BZ830" s="70"/>
      <c r="CA830" s="70"/>
    </row>
    <row r="831" spans="2:79" s="67" customFormat="1" hidden="1">
      <c r="B831" s="85"/>
      <c r="C831" s="86"/>
      <c r="D831" s="250"/>
      <c r="E831" s="84"/>
      <c r="F831" s="70"/>
      <c r="G831" s="70"/>
      <c r="H831" s="70"/>
      <c r="I831" s="70"/>
      <c r="J831" s="70"/>
      <c r="K831" s="70"/>
      <c r="L831" s="70"/>
      <c r="M831" s="70"/>
      <c r="N831" s="70"/>
      <c r="O831" s="70"/>
      <c r="P831" s="70"/>
      <c r="Q831" s="70"/>
      <c r="R831" s="70"/>
      <c r="S831" s="70"/>
      <c r="T831" s="70"/>
      <c r="U831" s="70"/>
      <c r="V831" s="70"/>
      <c r="W831" s="70"/>
      <c r="X831" s="70"/>
      <c r="Y831" s="70"/>
      <c r="Z831" s="70"/>
      <c r="AA831" s="70"/>
      <c r="AB831" s="70"/>
      <c r="AC831" s="70"/>
      <c r="AD831" s="70"/>
      <c r="AE831" s="70"/>
      <c r="AF831" s="70"/>
      <c r="AG831" s="70"/>
      <c r="AH831" s="70"/>
      <c r="AI831" s="70"/>
      <c r="AJ831" s="70"/>
      <c r="AK831" s="70"/>
      <c r="AL831" s="70"/>
      <c r="AM831" s="70"/>
      <c r="AN831" s="70"/>
      <c r="AO831" s="70"/>
      <c r="AP831" s="70"/>
      <c r="AQ831" s="70"/>
      <c r="AR831" s="70"/>
      <c r="AS831" s="70"/>
      <c r="AT831" s="70"/>
      <c r="AU831" s="70"/>
      <c r="AV831" s="70"/>
      <c r="AW831" s="70"/>
      <c r="AX831" s="70"/>
      <c r="AY831" s="70"/>
      <c r="AZ831" s="70"/>
      <c r="BA831" s="70"/>
      <c r="BB831" s="70"/>
      <c r="BC831" s="70"/>
      <c r="BD831" s="70"/>
      <c r="BE831" s="70"/>
      <c r="BF831" s="70"/>
      <c r="BG831" s="70"/>
      <c r="BH831" s="70"/>
      <c r="BI831" s="70"/>
      <c r="BJ831" s="70"/>
      <c r="BK831" s="70"/>
      <c r="BL831" s="70"/>
      <c r="BM831" s="70"/>
      <c r="BN831" s="70"/>
      <c r="BO831" s="70"/>
      <c r="BP831" s="70"/>
      <c r="BQ831" s="70"/>
      <c r="BR831" s="70"/>
      <c r="BS831" s="70"/>
      <c r="BT831" s="70"/>
      <c r="BU831" s="70"/>
      <c r="BV831" s="70"/>
      <c r="BW831" s="70"/>
      <c r="BX831" s="70"/>
      <c r="BY831" s="70"/>
      <c r="BZ831" s="70"/>
      <c r="CA831" s="70"/>
    </row>
    <row r="832" spans="2:79" s="67" customFormat="1" hidden="1">
      <c r="B832" s="85"/>
      <c r="C832" s="86"/>
      <c r="D832" s="250"/>
      <c r="E832" s="84"/>
      <c r="F832" s="70"/>
      <c r="G832" s="70"/>
      <c r="H832" s="70"/>
      <c r="I832" s="70"/>
      <c r="J832" s="70"/>
      <c r="K832" s="70"/>
      <c r="L832" s="70"/>
      <c r="M832" s="70"/>
      <c r="N832" s="70"/>
      <c r="O832" s="70"/>
      <c r="P832" s="70"/>
      <c r="Q832" s="70"/>
      <c r="R832" s="70"/>
      <c r="S832" s="70"/>
      <c r="T832" s="70"/>
      <c r="U832" s="70"/>
      <c r="V832" s="70"/>
      <c r="W832" s="70"/>
      <c r="X832" s="70"/>
      <c r="Y832" s="70"/>
      <c r="Z832" s="70"/>
      <c r="AA832" s="70"/>
      <c r="AB832" s="70"/>
      <c r="AC832" s="70"/>
      <c r="AD832" s="70"/>
      <c r="AE832" s="70"/>
      <c r="AF832" s="70"/>
      <c r="AG832" s="70"/>
      <c r="AH832" s="70"/>
      <c r="AI832" s="70"/>
      <c r="AJ832" s="70"/>
      <c r="AK832" s="70"/>
      <c r="AL832" s="70"/>
      <c r="AM832" s="70"/>
      <c r="AN832" s="70"/>
      <c r="AO832" s="70"/>
      <c r="AP832" s="70"/>
      <c r="AQ832" s="70"/>
      <c r="AR832" s="70"/>
      <c r="AS832" s="70"/>
      <c r="AT832" s="70"/>
      <c r="AU832" s="70"/>
      <c r="AV832" s="70"/>
      <c r="AW832" s="70"/>
      <c r="AX832" s="70"/>
      <c r="AY832" s="70"/>
      <c r="AZ832" s="70"/>
      <c r="BA832" s="70"/>
      <c r="BB832" s="70"/>
      <c r="BC832" s="70"/>
      <c r="BD832" s="70"/>
      <c r="BE832" s="70"/>
      <c r="BF832" s="70"/>
      <c r="BG832" s="70"/>
      <c r="BH832" s="70"/>
      <c r="BI832" s="70"/>
      <c r="BJ832" s="70"/>
      <c r="BK832" s="70"/>
      <c r="BL832" s="70"/>
      <c r="BM832" s="70"/>
      <c r="BN832" s="70"/>
      <c r="BO832" s="70"/>
      <c r="BP832" s="70"/>
      <c r="BQ832" s="70"/>
      <c r="BR832" s="70"/>
      <c r="BS832" s="70"/>
      <c r="BT832" s="70"/>
      <c r="BU832" s="70"/>
      <c r="BV832" s="70"/>
      <c r="BW832" s="70"/>
      <c r="BX832" s="70"/>
      <c r="BY832" s="70"/>
      <c r="BZ832" s="70"/>
      <c r="CA832" s="70"/>
    </row>
    <row r="833" spans="2:79" s="67" customFormat="1" hidden="1">
      <c r="B833" s="85"/>
      <c r="C833" s="86"/>
      <c r="D833" s="250"/>
      <c r="E833" s="84"/>
      <c r="F833" s="70"/>
      <c r="G833" s="70"/>
      <c r="H833" s="70"/>
      <c r="I833" s="70"/>
      <c r="J833" s="70"/>
      <c r="K833" s="70"/>
      <c r="L833" s="70"/>
      <c r="M833" s="70"/>
      <c r="N833" s="70"/>
      <c r="O833" s="70"/>
      <c r="P833" s="70"/>
      <c r="Q833" s="70"/>
      <c r="R833" s="70"/>
      <c r="S833" s="70"/>
      <c r="T833" s="70"/>
      <c r="U833" s="70"/>
      <c r="V833" s="70"/>
      <c r="W833" s="70"/>
      <c r="X833" s="70"/>
      <c r="Y833" s="70"/>
      <c r="Z833" s="70"/>
      <c r="AA833" s="70"/>
      <c r="AB833" s="70"/>
      <c r="AC833" s="70"/>
      <c r="AD833" s="70"/>
      <c r="AE833" s="70"/>
      <c r="AF833" s="70"/>
      <c r="AG833" s="70"/>
      <c r="AH833" s="70"/>
      <c r="AI833" s="70"/>
      <c r="AJ833" s="70"/>
      <c r="AK833" s="70"/>
      <c r="AL833" s="70"/>
      <c r="AM833" s="70"/>
      <c r="AN833" s="70"/>
      <c r="AO833" s="70"/>
      <c r="AP833" s="70"/>
      <c r="AQ833" s="70"/>
      <c r="AR833" s="70"/>
      <c r="AS833" s="70"/>
      <c r="AT833" s="70"/>
      <c r="AU833" s="70"/>
      <c r="AV833" s="70"/>
      <c r="AW833" s="70"/>
      <c r="AX833" s="70"/>
      <c r="AY833" s="70"/>
      <c r="AZ833" s="70"/>
      <c r="BA833" s="70"/>
      <c r="BB833" s="70"/>
      <c r="BC833" s="70"/>
      <c r="BD833" s="70"/>
      <c r="BE833" s="70"/>
      <c r="BF833" s="70"/>
      <c r="BG833" s="70"/>
      <c r="BH833" s="70"/>
      <c r="BI833" s="70"/>
      <c r="BJ833" s="70"/>
      <c r="BK833" s="70"/>
      <c r="BL833" s="70"/>
      <c r="BM833" s="70"/>
      <c r="BN833" s="70"/>
      <c r="BO833" s="70"/>
      <c r="BP833" s="70"/>
      <c r="BQ833" s="70"/>
      <c r="BR833" s="70"/>
      <c r="BS833" s="70"/>
      <c r="BT833" s="70"/>
      <c r="BU833" s="70"/>
      <c r="BV833" s="70"/>
      <c r="BW833" s="70"/>
      <c r="BX833" s="70"/>
      <c r="BY833" s="70"/>
      <c r="BZ833" s="70"/>
      <c r="CA833" s="70"/>
    </row>
    <row r="834" spans="2:79" s="67" customFormat="1" hidden="1">
      <c r="B834" s="85"/>
      <c r="C834" s="86"/>
      <c r="D834" s="250"/>
      <c r="E834" s="84"/>
      <c r="F834" s="70"/>
      <c r="G834" s="70"/>
      <c r="H834" s="70"/>
      <c r="I834" s="70"/>
      <c r="J834" s="70"/>
      <c r="K834" s="70"/>
      <c r="L834" s="70"/>
      <c r="M834" s="70"/>
      <c r="N834" s="70"/>
      <c r="O834" s="70"/>
      <c r="P834" s="70"/>
      <c r="Q834" s="70"/>
      <c r="R834" s="70"/>
      <c r="S834" s="70"/>
      <c r="T834" s="70"/>
      <c r="U834" s="70"/>
      <c r="V834" s="70"/>
      <c r="W834" s="70"/>
      <c r="X834" s="70"/>
      <c r="Y834" s="70"/>
      <c r="Z834" s="70"/>
      <c r="AA834" s="70"/>
      <c r="AB834" s="70"/>
      <c r="AC834" s="70"/>
      <c r="AD834" s="70"/>
      <c r="AE834" s="70"/>
      <c r="AF834" s="70"/>
      <c r="AG834" s="70"/>
      <c r="AH834" s="70"/>
      <c r="AI834" s="70"/>
      <c r="AJ834" s="70"/>
      <c r="AK834" s="70"/>
      <c r="AL834" s="70"/>
      <c r="AM834" s="70"/>
      <c r="AN834" s="70"/>
      <c r="AO834" s="70"/>
      <c r="AP834" s="70"/>
      <c r="AQ834" s="70"/>
      <c r="AR834" s="70"/>
      <c r="AS834" s="70"/>
      <c r="AT834" s="70"/>
      <c r="AU834" s="70"/>
      <c r="AV834" s="70"/>
      <c r="AW834" s="70"/>
      <c r="AX834" s="70"/>
      <c r="AY834" s="70"/>
      <c r="AZ834" s="70"/>
      <c r="BA834" s="70"/>
      <c r="BB834" s="70"/>
      <c r="BC834" s="70"/>
      <c r="BD834" s="70"/>
      <c r="BE834" s="70"/>
      <c r="BF834" s="70"/>
      <c r="BG834" s="70"/>
      <c r="BH834" s="70"/>
      <c r="BI834" s="70"/>
      <c r="BJ834" s="70"/>
      <c r="BK834" s="70"/>
      <c r="BL834" s="70"/>
      <c r="BM834" s="70"/>
      <c r="BN834" s="70"/>
      <c r="BO834" s="70"/>
      <c r="BP834" s="70"/>
      <c r="BQ834" s="70"/>
      <c r="BR834" s="70"/>
      <c r="BS834" s="70"/>
      <c r="BT834" s="70"/>
      <c r="BU834" s="70"/>
      <c r="BV834" s="70"/>
      <c r="BW834" s="70"/>
      <c r="BX834" s="70"/>
      <c r="BY834" s="70"/>
      <c r="BZ834" s="70"/>
      <c r="CA834" s="70"/>
    </row>
    <row r="835" spans="2:79" s="67" customFormat="1" hidden="1">
      <c r="B835" s="85"/>
      <c r="C835" s="86"/>
      <c r="D835" s="250"/>
      <c r="E835" s="84"/>
      <c r="F835" s="70"/>
      <c r="G835" s="70"/>
      <c r="H835" s="70"/>
      <c r="I835" s="70"/>
      <c r="J835" s="70"/>
      <c r="K835" s="70"/>
      <c r="L835" s="70"/>
      <c r="M835" s="70"/>
      <c r="N835" s="70"/>
      <c r="O835" s="70"/>
      <c r="P835" s="70"/>
      <c r="Q835" s="70"/>
      <c r="R835" s="70"/>
      <c r="S835" s="70"/>
      <c r="T835" s="70"/>
      <c r="U835" s="70"/>
      <c r="V835" s="70"/>
      <c r="W835" s="70"/>
      <c r="X835" s="70"/>
      <c r="Y835" s="70"/>
      <c r="Z835" s="70"/>
      <c r="AA835" s="70"/>
      <c r="AB835" s="70"/>
      <c r="AC835" s="70"/>
      <c r="AD835" s="70"/>
      <c r="AE835" s="70"/>
      <c r="AF835" s="70"/>
      <c r="AG835" s="70"/>
      <c r="AH835" s="70"/>
      <c r="AI835" s="70"/>
      <c r="AJ835" s="70"/>
      <c r="AK835" s="70"/>
      <c r="AL835" s="70"/>
      <c r="AM835" s="70"/>
      <c r="AN835" s="70"/>
      <c r="AO835" s="70"/>
      <c r="AP835" s="70"/>
      <c r="AQ835" s="70"/>
      <c r="AR835" s="70"/>
      <c r="AS835" s="70"/>
      <c r="AT835" s="70"/>
      <c r="AU835" s="70"/>
      <c r="AV835" s="70"/>
      <c r="AW835" s="70"/>
      <c r="AX835" s="70"/>
      <c r="AY835" s="70"/>
      <c r="AZ835" s="70"/>
      <c r="BA835" s="70"/>
      <c r="BB835" s="70"/>
      <c r="BC835" s="70"/>
      <c r="BD835" s="70"/>
      <c r="BE835" s="70"/>
      <c r="BF835" s="70"/>
      <c r="BG835" s="70"/>
      <c r="BH835" s="70"/>
      <c r="BI835" s="70"/>
      <c r="BJ835" s="70"/>
      <c r="BK835" s="70"/>
      <c r="BL835" s="70"/>
      <c r="BM835" s="70"/>
      <c r="BN835" s="70"/>
      <c r="BO835" s="70"/>
      <c r="BP835" s="70"/>
      <c r="BQ835" s="70"/>
      <c r="BR835" s="70"/>
      <c r="BS835" s="70"/>
      <c r="BT835" s="70"/>
      <c r="BU835" s="70"/>
      <c r="BV835" s="70"/>
      <c r="BW835" s="70"/>
      <c r="BX835" s="70"/>
      <c r="BY835" s="70"/>
      <c r="BZ835" s="70"/>
      <c r="CA835" s="70"/>
    </row>
    <row r="836" spans="2:79" s="67" customFormat="1" hidden="1">
      <c r="B836" s="85"/>
      <c r="C836" s="86"/>
      <c r="D836" s="250"/>
      <c r="E836" s="84"/>
      <c r="F836" s="70"/>
      <c r="G836" s="70"/>
      <c r="H836" s="70"/>
      <c r="I836" s="70"/>
      <c r="J836" s="70"/>
      <c r="K836" s="70"/>
      <c r="L836" s="70"/>
      <c r="M836" s="70"/>
      <c r="N836" s="70"/>
      <c r="O836" s="70"/>
      <c r="P836" s="70"/>
      <c r="Q836" s="70"/>
      <c r="R836" s="70"/>
      <c r="S836" s="70"/>
      <c r="T836" s="70"/>
      <c r="U836" s="70"/>
      <c r="V836" s="70"/>
      <c r="W836" s="70"/>
      <c r="X836" s="70"/>
      <c r="Y836" s="70"/>
      <c r="Z836" s="70"/>
      <c r="AA836" s="70"/>
      <c r="AB836" s="70"/>
      <c r="AC836" s="70"/>
      <c r="AD836" s="70"/>
      <c r="AE836" s="70"/>
      <c r="AF836" s="70"/>
      <c r="AG836" s="70"/>
      <c r="AH836" s="70"/>
      <c r="AI836" s="70"/>
      <c r="AJ836" s="70"/>
      <c r="AK836" s="70"/>
      <c r="AL836" s="70"/>
      <c r="AM836" s="70"/>
      <c r="AN836" s="70"/>
      <c r="AO836" s="70"/>
      <c r="AP836" s="70"/>
      <c r="AQ836" s="70"/>
      <c r="AR836" s="70"/>
      <c r="AS836" s="70"/>
      <c r="AT836" s="70"/>
      <c r="AU836" s="70"/>
      <c r="AV836" s="70"/>
      <c r="AW836" s="70"/>
      <c r="AX836" s="70"/>
      <c r="AY836" s="70"/>
      <c r="AZ836" s="70"/>
      <c r="BA836" s="70"/>
      <c r="BB836" s="70"/>
      <c r="BC836" s="70"/>
      <c r="BD836" s="70"/>
      <c r="BE836" s="70"/>
      <c r="BF836" s="70"/>
      <c r="BG836" s="70"/>
      <c r="BH836" s="70"/>
      <c r="BI836" s="70"/>
      <c r="BJ836" s="70"/>
      <c r="BK836" s="70"/>
      <c r="BL836" s="70"/>
      <c r="BM836" s="70"/>
      <c r="BN836" s="70"/>
      <c r="BO836" s="70"/>
      <c r="BP836" s="70"/>
      <c r="BQ836" s="70"/>
      <c r="BR836" s="70"/>
      <c r="BS836" s="70"/>
      <c r="BT836" s="70"/>
      <c r="BU836" s="70"/>
      <c r="BV836" s="70"/>
      <c r="BW836" s="70"/>
      <c r="BX836" s="70"/>
      <c r="BY836" s="70"/>
      <c r="BZ836" s="70"/>
      <c r="CA836" s="70"/>
    </row>
    <row r="837" spans="2:79" s="67" customFormat="1" hidden="1">
      <c r="B837" s="85"/>
      <c r="C837" s="86"/>
      <c r="D837" s="250"/>
      <c r="E837" s="84"/>
      <c r="F837" s="70"/>
      <c r="G837" s="70"/>
      <c r="H837" s="70"/>
      <c r="I837" s="70"/>
      <c r="J837" s="70"/>
      <c r="K837" s="70"/>
      <c r="L837" s="70"/>
      <c r="M837" s="70"/>
      <c r="N837" s="70"/>
      <c r="O837" s="70"/>
      <c r="P837" s="70"/>
      <c r="Q837" s="70"/>
      <c r="R837" s="70"/>
      <c r="S837" s="70"/>
      <c r="T837" s="70"/>
      <c r="U837" s="70"/>
      <c r="V837" s="70"/>
      <c r="W837" s="70"/>
      <c r="X837" s="70"/>
      <c r="Y837" s="70"/>
      <c r="Z837" s="70"/>
      <c r="AA837" s="70"/>
      <c r="AB837" s="70"/>
      <c r="AC837" s="70"/>
      <c r="AD837" s="70"/>
      <c r="AE837" s="70"/>
      <c r="AF837" s="70"/>
      <c r="AG837" s="70"/>
      <c r="AH837" s="70"/>
      <c r="AI837" s="70"/>
      <c r="AJ837" s="70"/>
      <c r="AK837" s="70"/>
      <c r="AL837" s="70"/>
      <c r="AM837" s="70"/>
      <c r="AN837" s="70"/>
      <c r="AO837" s="70"/>
      <c r="AP837" s="70"/>
      <c r="AQ837" s="70"/>
      <c r="AR837" s="70"/>
      <c r="AS837" s="70"/>
      <c r="AT837" s="70"/>
      <c r="AU837" s="70"/>
      <c r="AV837" s="70"/>
      <c r="AW837" s="70"/>
      <c r="AX837" s="70"/>
      <c r="AY837" s="70"/>
      <c r="AZ837" s="70"/>
      <c r="BA837" s="70"/>
      <c r="BB837" s="70"/>
      <c r="BC837" s="70"/>
      <c r="BD837" s="70"/>
      <c r="BE837" s="70"/>
      <c r="BF837" s="70"/>
      <c r="BG837" s="70"/>
      <c r="BH837" s="70"/>
      <c r="BI837" s="70"/>
      <c r="BJ837" s="70"/>
      <c r="BK837" s="70"/>
      <c r="BL837" s="70"/>
      <c r="BM837" s="70"/>
      <c r="BN837" s="70"/>
      <c r="BO837" s="70"/>
      <c r="BP837" s="70"/>
      <c r="BQ837" s="70"/>
      <c r="BR837" s="70"/>
      <c r="BS837" s="70"/>
      <c r="BT837" s="70"/>
      <c r="BU837" s="70"/>
      <c r="BV837" s="70"/>
      <c r="BW837" s="70"/>
      <c r="BX837" s="70"/>
      <c r="BY837" s="70"/>
      <c r="BZ837" s="70"/>
      <c r="CA837" s="70"/>
    </row>
    <row r="838" spans="2:79" s="67" customFormat="1" hidden="1">
      <c r="B838" s="85"/>
      <c r="C838" s="86"/>
      <c r="D838" s="250"/>
      <c r="E838" s="84"/>
      <c r="F838" s="70"/>
      <c r="G838" s="70"/>
      <c r="H838" s="70"/>
      <c r="I838" s="70"/>
      <c r="J838" s="70"/>
      <c r="K838" s="70"/>
      <c r="L838" s="70"/>
      <c r="M838" s="70"/>
      <c r="N838" s="70"/>
      <c r="O838" s="70"/>
      <c r="P838" s="70"/>
      <c r="Q838" s="70"/>
      <c r="R838" s="70"/>
      <c r="S838" s="70"/>
      <c r="T838" s="70"/>
      <c r="U838" s="70"/>
      <c r="V838" s="70"/>
      <c r="W838" s="70"/>
      <c r="X838" s="70"/>
      <c r="Y838" s="70"/>
      <c r="Z838" s="70"/>
      <c r="AA838" s="70"/>
      <c r="AB838" s="70"/>
      <c r="AC838" s="70"/>
      <c r="AD838" s="70"/>
      <c r="AE838" s="70"/>
      <c r="AF838" s="70"/>
      <c r="AG838" s="70"/>
      <c r="AH838" s="70"/>
      <c r="AI838" s="70"/>
      <c r="AJ838" s="70"/>
      <c r="AK838" s="70"/>
      <c r="AL838" s="70"/>
      <c r="AM838" s="70"/>
      <c r="AN838" s="70"/>
      <c r="AO838" s="70"/>
      <c r="AP838" s="70"/>
      <c r="AQ838" s="70"/>
      <c r="AR838" s="70"/>
      <c r="AS838" s="70"/>
      <c r="AT838" s="70"/>
      <c r="AU838" s="70"/>
      <c r="AV838" s="70"/>
      <c r="AW838" s="70"/>
      <c r="AX838" s="70"/>
      <c r="AY838" s="70"/>
      <c r="AZ838" s="70"/>
      <c r="BA838" s="70"/>
      <c r="BB838" s="70"/>
      <c r="BC838" s="70"/>
      <c r="BD838" s="70"/>
      <c r="BE838" s="70"/>
      <c r="BF838" s="70"/>
      <c r="BG838" s="70"/>
      <c r="BH838" s="70"/>
      <c r="BI838" s="70"/>
      <c r="BJ838" s="70"/>
      <c r="BK838" s="70"/>
      <c r="BL838" s="70"/>
      <c r="BM838" s="70"/>
      <c r="BN838" s="70"/>
      <c r="BO838" s="70"/>
      <c r="BP838" s="70"/>
      <c r="BQ838" s="70"/>
      <c r="BR838" s="70"/>
      <c r="BS838" s="70"/>
      <c r="BT838" s="70"/>
      <c r="BU838" s="70"/>
      <c r="BV838" s="70"/>
      <c r="BW838" s="70"/>
      <c r="BX838" s="70"/>
      <c r="BY838" s="70"/>
      <c r="BZ838" s="70"/>
      <c r="CA838" s="70"/>
    </row>
    <row r="839" spans="2:79" s="67" customFormat="1" hidden="1">
      <c r="B839" s="85"/>
      <c r="C839" s="86"/>
      <c r="D839" s="250"/>
      <c r="E839" s="84"/>
      <c r="F839" s="70"/>
      <c r="G839" s="70"/>
      <c r="H839" s="70"/>
      <c r="I839" s="70"/>
      <c r="J839" s="70"/>
      <c r="K839" s="70"/>
      <c r="L839" s="70"/>
      <c r="M839" s="70"/>
      <c r="N839" s="70"/>
      <c r="O839" s="70"/>
      <c r="P839" s="70"/>
      <c r="Q839" s="70"/>
      <c r="R839" s="70"/>
      <c r="S839" s="70"/>
      <c r="T839" s="70"/>
      <c r="U839" s="70"/>
      <c r="V839" s="70"/>
      <c r="W839" s="70"/>
      <c r="X839" s="70"/>
      <c r="Y839" s="70"/>
      <c r="Z839" s="70"/>
      <c r="AA839" s="70"/>
      <c r="AB839" s="70"/>
      <c r="AC839" s="70"/>
      <c r="AD839" s="70"/>
      <c r="AE839" s="70"/>
      <c r="AF839" s="70"/>
      <c r="AG839" s="70"/>
      <c r="AH839" s="70"/>
      <c r="AI839" s="70"/>
      <c r="AJ839" s="70"/>
      <c r="AK839" s="70"/>
      <c r="AL839" s="70"/>
      <c r="AM839" s="70"/>
      <c r="AN839" s="70"/>
      <c r="AO839" s="70"/>
      <c r="AP839" s="70"/>
      <c r="AQ839" s="70"/>
      <c r="AR839" s="70"/>
      <c r="AS839" s="70"/>
      <c r="AT839" s="70"/>
      <c r="AU839" s="70"/>
      <c r="AV839" s="70"/>
      <c r="AW839" s="70"/>
      <c r="AX839" s="70"/>
      <c r="AY839" s="70"/>
      <c r="AZ839" s="70"/>
      <c r="BA839" s="70"/>
      <c r="BB839" s="70"/>
      <c r="BC839" s="70"/>
      <c r="BD839" s="70"/>
      <c r="BE839" s="70"/>
      <c r="BF839" s="70"/>
      <c r="BG839" s="70"/>
      <c r="BH839" s="70"/>
      <c r="BI839" s="70"/>
      <c r="BJ839" s="70"/>
      <c r="BK839" s="70"/>
      <c r="BL839" s="70"/>
      <c r="BM839" s="70"/>
      <c r="BN839" s="70"/>
      <c r="BO839" s="70"/>
      <c r="BP839" s="70"/>
      <c r="BQ839" s="70"/>
      <c r="BR839" s="70"/>
      <c r="BS839" s="70"/>
      <c r="BT839" s="70"/>
      <c r="BU839" s="70"/>
      <c r="BV839" s="70"/>
      <c r="BW839" s="70"/>
      <c r="BX839" s="70"/>
      <c r="BY839" s="70"/>
      <c r="BZ839" s="70"/>
      <c r="CA839" s="70"/>
    </row>
    <row r="840" spans="2:79" s="67" customFormat="1" hidden="1">
      <c r="B840" s="85"/>
      <c r="C840" s="86"/>
      <c r="D840" s="250"/>
      <c r="E840" s="84"/>
      <c r="F840" s="70"/>
      <c r="G840" s="70"/>
      <c r="H840" s="70"/>
      <c r="I840" s="70"/>
      <c r="J840" s="70"/>
      <c r="K840" s="70"/>
      <c r="L840" s="70"/>
      <c r="M840" s="70"/>
      <c r="N840" s="70"/>
      <c r="O840" s="70"/>
      <c r="P840" s="70"/>
      <c r="Q840" s="70"/>
      <c r="R840" s="70"/>
      <c r="S840" s="70"/>
      <c r="T840" s="70"/>
      <c r="U840" s="70"/>
      <c r="V840" s="70"/>
      <c r="W840" s="70"/>
      <c r="X840" s="70"/>
      <c r="Y840" s="70"/>
      <c r="Z840" s="70"/>
      <c r="AA840" s="70"/>
      <c r="AB840" s="70"/>
      <c r="AC840" s="70"/>
      <c r="AD840" s="70"/>
      <c r="AE840" s="70"/>
      <c r="AF840" s="70"/>
      <c r="AG840" s="70"/>
      <c r="AH840" s="70"/>
      <c r="AI840" s="70"/>
      <c r="AJ840" s="70"/>
      <c r="AK840" s="70"/>
      <c r="AL840" s="70"/>
      <c r="AM840" s="70"/>
      <c r="AN840" s="70"/>
      <c r="AO840" s="70"/>
      <c r="AP840" s="70"/>
      <c r="AQ840" s="70"/>
      <c r="AR840" s="70"/>
      <c r="AS840" s="70"/>
      <c r="AT840" s="70"/>
      <c r="AU840" s="70"/>
      <c r="AV840" s="70"/>
      <c r="AW840" s="70"/>
      <c r="AX840" s="70"/>
      <c r="AY840" s="70"/>
      <c r="AZ840" s="70"/>
      <c r="BA840" s="70"/>
      <c r="BB840" s="70"/>
      <c r="BC840" s="70"/>
      <c r="BD840" s="70"/>
      <c r="BE840" s="70"/>
      <c r="BF840" s="70"/>
      <c r="BG840" s="70"/>
      <c r="BH840" s="70"/>
      <c r="BI840" s="70"/>
      <c r="BJ840" s="70"/>
      <c r="BK840" s="70"/>
      <c r="BL840" s="70"/>
      <c r="BM840" s="70"/>
      <c r="BN840" s="70"/>
      <c r="BO840" s="70"/>
      <c r="BP840" s="70"/>
      <c r="BQ840" s="70"/>
      <c r="BR840" s="70"/>
      <c r="BS840" s="70"/>
      <c r="BT840" s="70"/>
      <c r="BU840" s="70"/>
      <c r="BV840" s="70"/>
      <c r="BW840" s="70"/>
      <c r="BX840" s="70"/>
      <c r="BY840" s="70"/>
      <c r="BZ840" s="70"/>
      <c r="CA840" s="70"/>
    </row>
    <row r="841" spans="2:79" s="67" customFormat="1" hidden="1">
      <c r="B841" s="85"/>
      <c r="C841" s="86"/>
      <c r="D841" s="250"/>
      <c r="E841" s="84"/>
      <c r="F841" s="70"/>
      <c r="G841" s="70"/>
      <c r="H841" s="70"/>
      <c r="I841" s="70"/>
      <c r="J841" s="70"/>
      <c r="K841" s="70"/>
      <c r="L841" s="70"/>
      <c r="M841" s="70"/>
      <c r="N841" s="70"/>
      <c r="O841" s="70"/>
      <c r="P841" s="70"/>
      <c r="Q841" s="70"/>
      <c r="R841" s="70"/>
      <c r="S841" s="70"/>
      <c r="T841" s="70"/>
      <c r="U841" s="70"/>
      <c r="V841" s="70"/>
      <c r="W841" s="70"/>
      <c r="X841" s="70"/>
      <c r="Y841" s="70"/>
      <c r="Z841" s="70"/>
      <c r="AA841" s="70"/>
      <c r="AB841" s="70"/>
      <c r="AC841" s="70"/>
      <c r="AD841" s="70"/>
      <c r="AE841" s="70"/>
      <c r="AF841" s="70"/>
      <c r="AG841" s="70"/>
      <c r="AH841" s="70"/>
      <c r="AI841" s="70"/>
      <c r="AJ841" s="70"/>
      <c r="AK841" s="70"/>
      <c r="AL841" s="70"/>
      <c r="AM841" s="70"/>
      <c r="AN841" s="70"/>
      <c r="AO841" s="70"/>
      <c r="AP841" s="70"/>
      <c r="AQ841" s="70"/>
      <c r="AR841" s="70"/>
      <c r="AS841" s="70"/>
      <c r="AT841" s="70"/>
      <c r="AU841" s="70"/>
      <c r="AV841" s="70"/>
      <c r="AW841" s="70"/>
      <c r="AX841" s="70"/>
      <c r="AY841" s="70"/>
      <c r="AZ841" s="70"/>
      <c r="BA841" s="70"/>
      <c r="BB841" s="70"/>
      <c r="BC841" s="70"/>
      <c r="BD841" s="70"/>
      <c r="BE841" s="70"/>
      <c r="BF841" s="70"/>
      <c r="BG841" s="70"/>
      <c r="BH841" s="70"/>
      <c r="BI841" s="70"/>
      <c r="BJ841" s="70"/>
      <c r="BK841" s="70"/>
      <c r="BL841" s="70"/>
      <c r="BM841" s="70"/>
      <c r="BN841" s="70"/>
      <c r="BO841" s="70"/>
      <c r="BP841" s="70"/>
      <c r="BQ841" s="70"/>
      <c r="BR841" s="70"/>
      <c r="BS841" s="70"/>
      <c r="BT841" s="70"/>
      <c r="BU841" s="70"/>
      <c r="BV841" s="70"/>
      <c r="BW841" s="70"/>
      <c r="BX841" s="70"/>
      <c r="BY841" s="70"/>
      <c r="BZ841" s="70"/>
      <c r="CA841" s="70"/>
    </row>
    <row r="842" spans="2:79" s="67" customFormat="1" hidden="1">
      <c r="B842" s="85"/>
      <c r="C842" s="86"/>
      <c r="D842" s="250"/>
      <c r="E842" s="84"/>
      <c r="F842" s="70"/>
      <c r="G842" s="70"/>
      <c r="H842" s="70"/>
      <c r="I842" s="70"/>
      <c r="J842" s="70"/>
      <c r="K842" s="70"/>
      <c r="L842" s="70"/>
      <c r="M842" s="70"/>
      <c r="N842" s="70"/>
      <c r="O842" s="70"/>
      <c r="P842" s="70"/>
      <c r="Q842" s="70"/>
      <c r="R842" s="70"/>
      <c r="S842" s="70"/>
      <c r="T842" s="70"/>
      <c r="U842" s="70"/>
      <c r="V842" s="70"/>
      <c r="W842" s="70"/>
      <c r="X842" s="70"/>
      <c r="Y842" s="70"/>
      <c r="Z842" s="70"/>
      <c r="AA842" s="70"/>
      <c r="AB842" s="70"/>
      <c r="AC842" s="70"/>
      <c r="AD842" s="70"/>
      <c r="AE842" s="70"/>
      <c r="AF842" s="70"/>
      <c r="AG842" s="70"/>
      <c r="AH842" s="70"/>
      <c r="AI842" s="70"/>
      <c r="AJ842" s="70"/>
      <c r="AK842" s="70"/>
      <c r="AL842" s="70"/>
      <c r="AM842" s="70"/>
      <c r="AN842" s="70"/>
      <c r="AO842" s="70"/>
      <c r="AP842" s="70"/>
      <c r="AQ842" s="70"/>
      <c r="AR842" s="70"/>
      <c r="AS842" s="70"/>
      <c r="AT842" s="70"/>
      <c r="AU842" s="70"/>
      <c r="AV842" s="70"/>
      <c r="AW842" s="70"/>
      <c r="AX842" s="70"/>
      <c r="AY842" s="70"/>
      <c r="AZ842" s="70"/>
      <c r="BA842" s="70"/>
      <c r="BB842" s="70"/>
      <c r="BC842" s="70"/>
      <c r="BD842" s="70"/>
      <c r="BE842" s="70"/>
      <c r="BF842" s="70"/>
      <c r="BG842" s="70"/>
      <c r="BH842" s="70"/>
      <c r="BI842" s="70"/>
      <c r="BJ842" s="70"/>
      <c r="BK842" s="70"/>
      <c r="BL842" s="70"/>
      <c r="BM842" s="70"/>
      <c r="BN842" s="70"/>
      <c r="BO842" s="70"/>
      <c r="BP842" s="70"/>
      <c r="BQ842" s="70"/>
      <c r="BR842" s="70"/>
      <c r="BS842" s="70"/>
      <c r="BT842" s="70"/>
      <c r="BU842" s="70"/>
      <c r="BV842" s="70"/>
      <c r="BW842" s="70"/>
      <c r="BX842" s="70"/>
      <c r="BY842" s="70"/>
      <c r="BZ842" s="70"/>
      <c r="CA842" s="70"/>
    </row>
    <row r="843" spans="2:79" s="67" customFormat="1" hidden="1">
      <c r="B843" s="85"/>
      <c r="C843" s="86"/>
      <c r="D843" s="250"/>
      <c r="E843" s="84"/>
      <c r="F843" s="70"/>
      <c r="G843" s="70"/>
      <c r="H843" s="70"/>
      <c r="I843" s="70"/>
      <c r="J843" s="70"/>
      <c r="K843" s="70"/>
      <c r="L843" s="70"/>
      <c r="M843" s="70"/>
      <c r="N843" s="70"/>
      <c r="O843" s="70"/>
      <c r="P843" s="70"/>
      <c r="Q843" s="70"/>
      <c r="R843" s="70"/>
      <c r="S843" s="70"/>
      <c r="T843" s="70"/>
      <c r="U843" s="70"/>
      <c r="V843" s="70"/>
      <c r="W843" s="70"/>
      <c r="X843" s="70"/>
      <c r="Y843" s="70"/>
      <c r="Z843" s="70"/>
      <c r="AA843" s="70"/>
      <c r="AB843" s="70"/>
      <c r="AC843" s="70"/>
      <c r="AD843" s="70"/>
      <c r="AE843" s="70"/>
      <c r="AF843" s="70"/>
      <c r="AG843" s="70"/>
      <c r="AH843" s="70"/>
      <c r="AI843" s="70"/>
      <c r="AJ843" s="70"/>
      <c r="AK843" s="70"/>
      <c r="AL843" s="70"/>
      <c r="AM843" s="70"/>
      <c r="AN843" s="70"/>
      <c r="AO843" s="70"/>
      <c r="AP843" s="70"/>
      <c r="AQ843" s="70"/>
      <c r="AR843" s="70"/>
      <c r="AS843" s="70"/>
      <c r="AT843" s="70"/>
      <c r="AU843" s="70"/>
      <c r="AV843" s="70"/>
      <c r="AW843" s="70"/>
      <c r="AX843" s="70"/>
      <c r="AY843" s="70"/>
      <c r="AZ843" s="70"/>
      <c r="BA843" s="70"/>
      <c r="BB843" s="70"/>
      <c r="BC843" s="70"/>
      <c r="BD843" s="70"/>
      <c r="BE843" s="70"/>
      <c r="BF843" s="70"/>
      <c r="BG843" s="70"/>
      <c r="BH843" s="70"/>
      <c r="BI843" s="70"/>
      <c r="BJ843" s="70"/>
      <c r="BK843" s="70"/>
      <c r="BL843" s="70"/>
      <c r="BM843" s="70"/>
      <c r="BN843" s="70"/>
      <c r="BO843" s="70"/>
      <c r="BP843" s="70"/>
      <c r="BQ843" s="70"/>
      <c r="BR843" s="70"/>
      <c r="BS843" s="70"/>
      <c r="BT843" s="70"/>
      <c r="BU843" s="70"/>
      <c r="BV843" s="70"/>
      <c r="BW843" s="70"/>
      <c r="BX843" s="70"/>
      <c r="BY843" s="70"/>
      <c r="BZ843" s="70"/>
      <c r="CA843" s="70"/>
    </row>
    <row r="844" spans="2:79" s="67" customFormat="1" hidden="1">
      <c r="B844" s="85"/>
      <c r="C844" s="86"/>
      <c r="D844" s="250"/>
      <c r="E844" s="84"/>
      <c r="F844" s="70"/>
      <c r="G844" s="70"/>
      <c r="H844" s="70"/>
      <c r="I844" s="70"/>
      <c r="J844" s="70"/>
      <c r="K844" s="70"/>
      <c r="L844" s="70"/>
      <c r="M844" s="70"/>
      <c r="N844" s="70"/>
      <c r="O844" s="70"/>
      <c r="P844" s="70"/>
      <c r="Q844" s="70"/>
      <c r="R844" s="70"/>
      <c r="S844" s="70"/>
      <c r="T844" s="70"/>
      <c r="U844" s="70"/>
      <c r="V844" s="70"/>
      <c r="W844" s="70"/>
      <c r="X844" s="70"/>
      <c r="Y844" s="70"/>
      <c r="Z844" s="70"/>
      <c r="AA844" s="70"/>
      <c r="AB844" s="70"/>
      <c r="AC844" s="70"/>
      <c r="AD844" s="70"/>
      <c r="AE844" s="70"/>
      <c r="AF844" s="70"/>
      <c r="AG844" s="70"/>
      <c r="AH844" s="70"/>
      <c r="AI844" s="70"/>
      <c r="AJ844" s="70"/>
      <c r="AK844" s="70"/>
      <c r="AL844" s="70"/>
      <c r="AM844" s="70"/>
      <c r="AN844" s="70"/>
      <c r="AO844" s="70"/>
      <c r="AP844" s="70"/>
      <c r="AQ844" s="70"/>
      <c r="AR844" s="70"/>
      <c r="AS844" s="70"/>
      <c r="AT844" s="70"/>
      <c r="AU844" s="70"/>
      <c r="AV844" s="70"/>
      <c r="AW844" s="70"/>
      <c r="AX844" s="70"/>
      <c r="AY844" s="70"/>
      <c r="AZ844" s="70"/>
      <c r="BA844" s="70"/>
      <c r="BB844" s="70"/>
      <c r="BC844" s="70"/>
      <c r="BD844" s="70"/>
      <c r="BE844" s="70"/>
      <c r="BF844" s="70"/>
      <c r="BG844" s="70"/>
      <c r="BH844" s="70"/>
      <c r="BI844" s="70"/>
      <c r="BJ844" s="70"/>
      <c r="BK844" s="70"/>
      <c r="BL844" s="70"/>
      <c r="BM844" s="70"/>
      <c r="BN844" s="70"/>
      <c r="BO844" s="70"/>
      <c r="BP844" s="70"/>
      <c r="BQ844" s="70"/>
      <c r="BR844" s="70"/>
      <c r="BS844" s="70"/>
      <c r="BT844" s="70"/>
      <c r="BU844" s="70"/>
      <c r="BV844" s="70"/>
      <c r="BW844" s="70"/>
      <c r="BX844" s="70"/>
      <c r="BY844" s="70"/>
      <c r="BZ844" s="70"/>
      <c r="CA844" s="70"/>
    </row>
    <row r="845" spans="2:79" s="67" customFormat="1" hidden="1">
      <c r="B845" s="85"/>
      <c r="C845" s="86"/>
      <c r="D845" s="250"/>
      <c r="E845" s="84"/>
      <c r="F845" s="70"/>
      <c r="G845" s="70"/>
      <c r="H845" s="70"/>
      <c r="I845" s="70"/>
      <c r="J845" s="70"/>
      <c r="K845" s="70"/>
      <c r="L845" s="70"/>
      <c r="M845" s="70"/>
      <c r="N845" s="70"/>
      <c r="O845" s="70"/>
      <c r="P845" s="70"/>
      <c r="Q845" s="70"/>
      <c r="R845" s="70"/>
      <c r="S845" s="70"/>
      <c r="T845" s="70"/>
      <c r="U845" s="70"/>
      <c r="V845" s="70"/>
      <c r="W845" s="70"/>
      <c r="X845" s="70"/>
      <c r="Y845" s="70"/>
      <c r="Z845" s="70"/>
      <c r="AA845" s="70"/>
      <c r="AB845" s="70"/>
      <c r="AC845" s="70"/>
      <c r="AD845" s="70"/>
      <c r="AE845" s="70"/>
      <c r="AF845" s="70"/>
      <c r="AG845" s="70"/>
      <c r="AH845" s="70"/>
      <c r="AI845" s="70"/>
      <c r="AJ845" s="70"/>
      <c r="AK845" s="70"/>
      <c r="AL845" s="70"/>
      <c r="AM845" s="70"/>
      <c r="AN845" s="70"/>
      <c r="AO845" s="70"/>
      <c r="AP845" s="70"/>
      <c r="AQ845" s="70"/>
      <c r="AR845" s="70"/>
      <c r="AS845" s="70"/>
      <c r="AT845" s="70"/>
      <c r="AU845" s="70"/>
      <c r="AV845" s="70"/>
      <c r="AW845" s="70"/>
      <c r="AX845" s="70"/>
      <c r="AY845" s="70"/>
      <c r="AZ845" s="70"/>
      <c r="BA845" s="70"/>
      <c r="BB845" s="70"/>
      <c r="BC845" s="70"/>
      <c r="BD845" s="70"/>
      <c r="BE845" s="70"/>
      <c r="BF845" s="70"/>
      <c r="BG845" s="70"/>
      <c r="BH845" s="70"/>
      <c r="BI845" s="70"/>
      <c r="BJ845" s="70"/>
      <c r="BK845" s="70"/>
      <c r="BL845" s="70"/>
      <c r="BM845" s="70"/>
      <c r="BN845" s="70"/>
      <c r="BO845" s="70"/>
      <c r="BP845" s="70"/>
      <c r="BQ845" s="70"/>
      <c r="BR845" s="70"/>
      <c r="BS845" s="70"/>
      <c r="BT845" s="70"/>
      <c r="BU845" s="70"/>
      <c r="BV845" s="70"/>
      <c r="BW845" s="70"/>
      <c r="BX845" s="70"/>
      <c r="BY845" s="70"/>
      <c r="BZ845" s="70"/>
      <c r="CA845" s="70"/>
    </row>
    <row r="846" spans="2:79" s="67" customFormat="1" hidden="1">
      <c r="B846" s="85"/>
      <c r="C846" s="86"/>
      <c r="D846" s="250"/>
      <c r="E846" s="84"/>
      <c r="F846" s="70"/>
      <c r="G846" s="70"/>
      <c r="H846" s="70"/>
      <c r="I846" s="70"/>
      <c r="J846" s="70"/>
      <c r="K846" s="70"/>
      <c r="L846" s="70"/>
      <c r="M846" s="70"/>
      <c r="N846" s="70"/>
      <c r="O846" s="70"/>
      <c r="P846" s="70"/>
      <c r="Q846" s="70"/>
      <c r="R846" s="70"/>
      <c r="S846" s="70"/>
      <c r="T846" s="70"/>
      <c r="U846" s="70"/>
      <c r="V846" s="70"/>
      <c r="W846" s="70"/>
      <c r="X846" s="70"/>
      <c r="Y846" s="70"/>
      <c r="Z846" s="70"/>
      <c r="AA846" s="70"/>
      <c r="AB846" s="70"/>
      <c r="AC846" s="70"/>
      <c r="AD846" s="70"/>
      <c r="AE846" s="70"/>
      <c r="AF846" s="70"/>
      <c r="AG846" s="70"/>
      <c r="AH846" s="70"/>
      <c r="AI846" s="70"/>
      <c r="AJ846" s="70"/>
      <c r="AK846" s="70"/>
      <c r="AL846" s="70"/>
      <c r="AM846" s="70"/>
      <c r="AN846" s="70"/>
      <c r="AO846" s="70"/>
      <c r="AP846" s="70"/>
      <c r="AQ846" s="70"/>
      <c r="AR846" s="70"/>
      <c r="AS846" s="70"/>
      <c r="AT846" s="70"/>
      <c r="AU846" s="70"/>
      <c r="AV846" s="70"/>
      <c r="AW846" s="70"/>
      <c r="AX846" s="70"/>
      <c r="AY846" s="70"/>
      <c r="AZ846" s="70"/>
      <c r="BA846" s="70"/>
      <c r="BB846" s="70"/>
      <c r="BC846" s="70"/>
      <c r="BD846" s="70"/>
      <c r="BE846" s="70"/>
      <c r="BF846" s="70"/>
      <c r="BG846" s="70"/>
      <c r="BH846" s="70"/>
      <c r="BI846" s="70"/>
      <c r="BJ846" s="70"/>
      <c r="BK846" s="70"/>
      <c r="BL846" s="70"/>
      <c r="BM846" s="70"/>
      <c r="BN846" s="70"/>
      <c r="BO846" s="70"/>
      <c r="BP846" s="70"/>
      <c r="BQ846" s="70"/>
      <c r="BR846" s="70"/>
      <c r="BS846" s="70"/>
      <c r="BT846" s="70"/>
      <c r="BU846" s="70"/>
      <c r="BV846" s="70"/>
      <c r="BW846" s="70"/>
      <c r="BX846" s="70"/>
      <c r="BY846" s="70"/>
      <c r="BZ846" s="70"/>
      <c r="CA846" s="70"/>
    </row>
    <row r="847" spans="2:79" s="67" customFormat="1" hidden="1">
      <c r="B847" s="85"/>
      <c r="C847" s="86"/>
      <c r="D847" s="250"/>
      <c r="E847" s="84"/>
      <c r="F847" s="70"/>
      <c r="G847" s="70"/>
      <c r="H847" s="70"/>
      <c r="I847" s="70"/>
      <c r="J847" s="70"/>
      <c r="K847" s="70"/>
      <c r="L847" s="70"/>
      <c r="M847" s="70"/>
      <c r="N847" s="70"/>
      <c r="O847" s="70"/>
      <c r="P847" s="70"/>
      <c r="Q847" s="70"/>
      <c r="R847" s="70"/>
      <c r="S847" s="70"/>
      <c r="T847" s="70"/>
      <c r="U847" s="70"/>
      <c r="V847" s="70"/>
      <c r="W847" s="70"/>
      <c r="X847" s="70"/>
      <c r="Y847" s="70"/>
      <c r="Z847" s="70"/>
      <c r="AA847" s="70"/>
      <c r="AB847" s="70"/>
      <c r="AC847" s="70"/>
      <c r="AD847" s="70"/>
      <c r="AE847" s="70"/>
      <c r="AF847" s="70"/>
      <c r="AG847" s="70"/>
      <c r="AH847" s="70"/>
      <c r="AI847" s="70"/>
      <c r="AJ847" s="70"/>
      <c r="AK847" s="70"/>
      <c r="AL847" s="70"/>
      <c r="AM847" s="70"/>
      <c r="AN847" s="70"/>
      <c r="AO847" s="70"/>
      <c r="AP847" s="70"/>
      <c r="AQ847" s="70"/>
      <c r="AR847" s="70"/>
      <c r="AS847" s="70"/>
      <c r="AT847" s="70"/>
      <c r="AU847" s="70"/>
      <c r="AV847" s="70"/>
      <c r="AW847" s="70"/>
      <c r="AX847" s="70"/>
      <c r="AY847" s="70"/>
      <c r="AZ847" s="70"/>
      <c r="BA847" s="70"/>
      <c r="BB847" s="70"/>
      <c r="BC847" s="70"/>
      <c r="BD847" s="70"/>
      <c r="BE847" s="70"/>
      <c r="BF847" s="70"/>
      <c r="BG847" s="70"/>
      <c r="BH847" s="70"/>
      <c r="BI847" s="70"/>
      <c r="BJ847" s="70"/>
      <c r="BK847" s="70"/>
      <c r="BL847" s="70"/>
      <c r="BM847" s="70"/>
      <c r="BN847" s="70"/>
      <c r="BO847" s="70"/>
      <c r="BP847" s="70"/>
      <c r="BQ847" s="70"/>
      <c r="BR847" s="70"/>
      <c r="BS847" s="70"/>
      <c r="BT847" s="70"/>
      <c r="BU847" s="70"/>
      <c r="BV847" s="70"/>
      <c r="BW847" s="70"/>
      <c r="BX847" s="70"/>
      <c r="BY847" s="70"/>
      <c r="BZ847" s="70"/>
      <c r="CA847" s="70"/>
    </row>
    <row r="848" spans="2:79" s="67" customFormat="1" hidden="1">
      <c r="B848" s="85"/>
      <c r="C848" s="86"/>
      <c r="D848" s="250"/>
      <c r="E848" s="84"/>
      <c r="F848" s="70"/>
      <c r="G848" s="70"/>
      <c r="H848" s="70"/>
      <c r="I848" s="70"/>
      <c r="J848" s="70"/>
      <c r="K848" s="70"/>
      <c r="L848" s="70"/>
      <c r="M848" s="70"/>
      <c r="N848" s="70"/>
      <c r="O848" s="70"/>
      <c r="P848" s="70"/>
      <c r="Q848" s="70"/>
      <c r="R848" s="70"/>
      <c r="S848" s="70"/>
      <c r="T848" s="70"/>
      <c r="U848" s="70"/>
      <c r="V848" s="70"/>
      <c r="W848" s="70"/>
      <c r="X848" s="70"/>
      <c r="Y848" s="70"/>
      <c r="Z848" s="70"/>
      <c r="AA848" s="70"/>
      <c r="AB848" s="70"/>
      <c r="AC848" s="70"/>
      <c r="AD848" s="70"/>
      <c r="AE848" s="70"/>
      <c r="AF848" s="70"/>
      <c r="AG848" s="70"/>
      <c r="AH848" s="70"/>
      <c r="AI848" s="70"/>
      <c r="AJ848" s="70"/>
      <c r="AK848" s="70"/>
      <c r="AL848" s="70"/>
      <c r="AM848" s="70"/>
      <c r="AN848" s="70"/>
      <c r="AO848" s="70"/>
      <c r="AP848" s="70"/>
      <c r="AQ848" s="70"/>
      <c r="AR848" s="70"/>
      <c r="AS848" s="70"/>
      <c r="AT848" s="70"/>
      <c r="AU848" s="70"/>
      <c r="AV848" s="70"/>
      <c r="AW848" s="70"/>
      <c r="AX848" s="70"/>
      <c r="AY848" s="70"/>
      <c r="AZ848" s="70"/>
      <c r="BA848" s="70"/>
      <c r="BB848" s="70"/>
      <c r="BC848" s="70"/>
      <c r="BD848" s="70"/>
      <c r="BE848" s="70"/>
      <c r="BF848" s="70"/>
      <c r="BG848" s="70"/>
      <c r="BH848" s="70"/>
      <c r="BI848" s="70"/>
      <c r="BJ848" s="70"/>
      <c r="BK848" s="70"/>
      <c r="BL848" s="70"/>
      <c r="BM848" s="70"/>
      <c r="BN848" s="70"/>
      <c r="BO848" s="70"/>
      <c r="BP848" s="70"/>
      <c r="BQ848" s="70"/>
      <c r="BR848" s="70"/>
      <c r="BS848" s="70"/>
      <c r="BT848" s="70"/>
      <c r="BU848" s="70"/>
      <c r="BV848" s="70"/>
      <c r="BW848" s="70"/>
      <c r="BX848" s="70"/>
      <c r="BY848" s="70"/>
      <c r="BZ848" s="70"/>
      <c r="CA848" s="70"/>
    </row>
    <row r="849" spans="2:79" s="67" customFormat="1" hidden="1">
      <c r="B849" s="85"/>
      <c r="C849" s="86"/>
      <c r="D849" s="250"/>
      <c r="E849" s="84"/>
      <c r="F849" s="70"/>
      <c r="G849" s="70"/>
      <c r="H849" s="70"/>
      <c r="I849" s="70"/>
      <c r="J849" s="70"/>
      <c r="K849" s="70"/>
      <c r="L849" s="70"/>
      <c r="M849" s="70"/>
      <c r="N849" s="70"/>
      <c r="O849" s="70"/>
      <c r="P849" s="70"/>
      <c r="Q849" s="70"/>
      <c r="R849" s="70"/>
      <c r="S849" s="70"/>
      <c r="T849" s="70"/>
      <c r="U849" s="70"/>
      <c r="V849" s="70"/>
      <c r="W849" s="70"/>
      <c r="X849" s="70"/>
      <c r="Y849" s="70"/>
      <c r="Z849" s="70"/>
      <c r="AA849" s="70"/>
      <c r="AB849" s="70"/>
      <c r="AC849" s="70"/>
      <c r="AD849" s="70"/>
      <c r="AE849" s="70"/>
      <c r="AF849" s="70"/>
      <c r="AG849" s="70"/>
      <c r="AH849" s="70"/>
      <c r="AI849" s="70"/>
      <c r="AJ849" s="70"/>
      <c r="AK849" s="70"/>
      <c r="AL849" s="70"/>
      <c r="AM849" s="70"/>
      <c r="AN849" s="70"/>
      <c r="AO849" s="70"/>
      <c r="AP849" s="70"/>
      <c r="AQ849" s="70"/>
      <c r="AR849" s="70"/>
      <c r="AS849" s="70"/>
      <c r="AT849" s="70"/>
      <c r="AU849" s="70"/>
      <c r="AV849" s="70"/>
      <c r="AW849" s="70"/>
      <c r="AX849" s="70"/>
      <c r="AY849" s="70"/>
      <c r="AZ849" s="70"/>
      <c r="BA849" s="70"/>
      <c r="BB849" s="70"/>
      <c r="BC849" s="70"/>
      <c r="BD849" s="70"/>
      <c r="BE849" s="70"/>
      <c r="BF849" s="70"/>
      <c r="BG849" s="70"/>
      <c r="BH849" s="70"/>
      <c r="BI849" s="70"/>
      <c r="BJ849" s="70"/>
      <c r="BK849" s="70"/>
      <c r="BL849" s="70"/>
      <c r="BM849" s="70"/>
      <c r="BN849" s="70"/>
      <c r="BO849" s="70"/>
      <c r="BP849" s="70"/>
      <c r="BQ849" s="70"/>
      <c r="BR849" s="70"/>
      <c r="BS849" s="70"/>
      <c r="BT849" s="70"/>
      <c r="BU849" s="70"/>
      <c r="BV849" s="70"/>
      <c r="BW849" s="70"/>
      <c r="BX849" s="70"/>
      <c r="BY849" s="70"/>
      <c r="BZ849" s="70"/>
      <c r="CA849" s="70"/>
    </row>
    <row r="850" spans="2:79" s="67" customFormat="1" hidden="1">
      <c r="B850" s="85"/>
      <c r="C850" s="86"/>
      <c r="D850" s="250"/>
      <c r="E850" s="84"/>
      <c r="F850" s="70"/>
      <c r="G850" s="70"/>
      <c r="H850" s="70"/>
      <c r="I850" s="70"/>
      <c r="J850" s="70"/>
      <c r="K850" s="70"/>
      <c r="L850" s="70"/>
      <c r="M850" s="70"/>
      <c r="N850" s="70"/>
      <c r="O850" s="70"/>
      <c r="P850" s="70"/>
      <c r="Q850" s="70"/>
      <c r="R850" s="70"/>
      <c r="S850" s="70"/>
      <c r="T850" s="70"/>
      <c r="U850" s="70"/>
      <c r="V850" s="70"/>
      <c r="W850" s="70"/>
      <c r="X850" s="70"/>
      <c r="Y850" s="70"/>
      <c r="Z850" s="70"/>
      <c r="AA850" s="70"/>
      <c r="AB850" s="70"/>
      <c r="AC850" s="70"/>
      <c r="AD850" s="70"/>
      <c r="AE850" s="70"/>
      <c r="AF850" s="70"/>
      <c r="AG850" s="70"/>
      <c r="AH850" s="70"/>
      <c r="AI850" s="70"/>
      <c r="AJ850" s="70"/>
      <c r="AK850" s="70"/>
      <c r="AL850" s="70"/>
      <c r="AM850" s="70"/>
      <c r="AN850" s="70"/>
      <c r="AO850" s="70"/>
      <c r="AP850" s="70"/>
      <c r="AQ850" s="70"/>
      <c r="AR850" s="70"/>
      <c r="AS850" s="70"/>
      <c r="AT850" s="70"/>
      <c r="AU850" s="70"/>
      <c r="AV850" s="70"/>
      <c r="AW850" s="70"/>
      <c r="AX850" s="70"/>
      <c r="AY850" s="70"/>
      <c r="AZ850" s="70"/>
      <c r="BA850" s="70"/>
      <c r="BB850" s="70"/>
      <c r="BC850" s="70"/>
      <c r="BD850" s="70"/>
      <c r="BE850" s="70"/>
      <c r="BF850" s="70"/>
      <c r="BG850" s="70"/>
      <c r="BH850" s="70"/>
      <c r="BI850" s="70"/>
      <c r="BJ850" s="70"/>
      <c r="BK850" s="70"/>
      <c r="BL850" s="70"/>
      <c r="BM850" s="70"/>
      <c r="BN850" s="70"/>
      <c r="BO850" s="70"/>
      <c r="BP850" s="70"/>
      <c r="BQ850" s="70"/>
      <c r="BR850" s="70"/>
      <c r="BS850" s="70"/>
      <c r="BT850" s="70"/>
      <c r="BU850" s="70"/>
      <c r="BV850" s="70"/>
      <c r="BW850" s="70"/>
      <c r="BX850" s="70"/>
      <c r="BY850" s="70"/>
      <c r="BZ850" s="70"/>
      <c r="CA850" s="70"/>
    </row>
    <row r="851" spans="2:79" s="67" customFormat="1" hidden="1">
      <c r="B851" s="85"/>
      <c r="C851" s="86"/>
      <c r="D851" s="250"/>
      <c r="E851" s="84"/>
      <c r="F851" s="70"/>
      <c r="G851" s="70"/>
      <c r="H851" s="70"/>
      <c r="I851" s="70"/>
      <c r="J851" s="70"/>
      <c r="K851" s="70"/>
      <c r="L851" s="70"/>
      <c r="M851" s="70"/>
      <c r="N851" s="70"/>
      <c r="O851" s="70"/>
      <c r="P851" s="70"/>
      <c r="Q851" s="70"/>
      <c r="R851" s="70"/>
      <c r="S851" s="70"/>
      <c r="T851" s="70"/>
      <c r="U851" s="70"/>
      <c r="V851" s="70"/>
      <c r="W851" s="70"/>
      <c r="X851" s="70"/>
      <c r="Y851" s="70"/>
      <c r="Z851" s="70"/>
      <c r="AA851" s="70"/>
      <c r="AB851" s="70"/>
      <c r="AC851" s="70"/>
      <c r="AD851" s="70"/>
      <c r="AE851" s="70"/>
      <c r="AF851" s="70"/>
      <c r="AG851" s="70"/>
      <c r="AH851" s="70"/>
      <c r="AI851" s="70"/>
      <c r="AJ851" s="70"/>
      <c r="AK851" s="70"/>
      <c r="AL851" s="70"/>
      <c r="AM851" s="70"/>
      <c r="AN851" s="70"/>
      <c r="AO851" s="70"/>
      <c r="AP851" s="70"/>
      <c r="AQ851" s="70"/>
      <c r="AR851" s="70"/>
      <c r="AS851" s="70"/>
      <c r="AT851" s="70"/>
      <c r="AU851" s="70"/>
      <c r="AV851" s="70"/>
      <c r="AW851" s="70"/>
      <c r="AX851" s="70"/>
      <c r="AY851" s="70"/>
      <c r="AZ851" s="70"/>
      <c r="BA851" s="70"/>
      <c r="BB851" s="70"/>
      <c r="BC851" s="70"/>
      <c r="BD851" s="70"/>
      <c r="BE851" s="70"/>
      <c r="BF851" s="70"/>
      <c r="BG851" s="70"/>
      <c r="BH851" s="70"/>
      <c r="BI851" s="70"/>
      <c r="BJ851" s="70"/>
      <c r="BK851" s="70"/>
      <c r="BL851" s="70"/>
      <c r="BM851" s="70"/>
      <c r="BN851" s="70"/>
      <c r="BO851" s="70"/>
      <c r="BP851" s="70"/>
      <c r="BQ851" s="70"/>
      <c r="BR851" s="70"/>
      <c r="BS851" s="70"/>
      <c r="BT851" s="70"/>
      <c r="BU851" s="70"/>
      <c r="BV851" s="70"/>
      <c r="BW851" s="70"/>
      <c r="BX851" s="70"/>
      <c r="BY851" s="70"/>
      <c r="BZ851" s="70"/>
      <c r="CA851" s="70"/>
    </row>
    <row r="852" spans="2:79" s="67" customFormat="1" hidden="1">
      <c r="B852" s="85"/>
      <c r="C852" s="86"/>
      <c r="D852" s="250"/>
      <c r="E852" s="84"/>
      <c r="F852" s="70"/>
      <c r="G852" s="70"/>
      <c r="H852" s="70"/>
      <c r="I852" s="70"/>
      <c r="J852" s="70"/>
      <c r="K852" s="70"/>
      <c r="L852" s="70"/>
      <c r="M852" s="70"/>
      <c r="N852" s="70"/>
      <c r="O852" s="70"/>
      <c r="P852" s="70"/>
      <c r="Q852" s="70"/>
      <c r="R852" s="70"/>
      <c r="S852" s="70"/>
      <c r="T852" s="70"/>
      <c r="U852" s="70"/>
      <c r="V852" s="70"/>
      <c r="W852" s="70"/>
      <c r="X852" s="70"/>
      <c r="Y852" s="70"/>
      <c r="Z852" s="70"/>
      <c r="AA852" s="70"/>
      <c r="AB852" s="70"/>
      <c r="AC852" s="70"/>
      <c r="AD852" s="70"/>
      <c r="AE852" s="70"/>
      <c r="AF852" s="70"/>
      <c r="AG852" s="70"/>
      <c r="AH852" s="70"/>
      <c r="AI852" s="70"/>
      <c r="AJ852" s="70"/>
      <c r="AK852" s="70"/>
      <c r="AL852" s="70"/>
      <c r="AM852" s="70"/>
      <c r="AN852" s="70"/>
      <c r="AO852" s="70"/>
      <c r="AP852" s="70"/>
      <c r="AQ852" s="70"/>
      <c r="AR852" s="70"/>
      <c r="AS852" s="70"/>
      <c r="AT852" s="70"/>
      <c r="AU852" s="70"/>
      <c r="AV852" s="70"/>
      <c r="AW852" s="70"/>
      <c r="AX852" s="70"/>
      <c r="AY852" s="70"/>
      <c r="AZ852" s="70"/>
      <c r="BA852" s="70"/>
      <c r="BB852" s="70"/>
      <c r="BC852" s="70"/>
      <c r="BD852" s="70"/>
      <c r="BE852" s="70"/>
      <c r="BF852" s="70"/>
      <c r="BG852" s="70"/>
      <c r="BH852" s="70"/>
      <c r="BI852" s="70"/>
      <c r="BJ852" s="70"/>
      <c r="BK852" s="70"/>
      <c r="BL852" s="70"/>
      <c r="BM852" s="70"/>
      <c r="BN852" s="70"/>
      <c r="BO852" s="70"/>
      <c r="BP852" s="70"/>
      <c r="BQ852" s="70"/>
      <c r="BR852" s="70"/>
      <c r="BS852" s="70"/>
      <c r="BT852" s="70"/>
      <c r="BU852" s="70"/>
      <c r="BV852" s="70"/>
      <c r="BW852" s="70"/>
      <c r="BX852" s="70"/>
      <c r="BY852" s="70"/>
      <c r="BZ852" s="70"/>
      <c r="CA852" s="70"/>
    </row>
    <row r="853" spans="2:79" s="67" customFormat="1" hidden="1">
      <c r="B853" s="85"/>
      <c r="C853" s="86"/>
      <c r="D853" s="250"/>
      <c r="E853" s="84"/>
      <c r="F853" s="70"/>
      <c r="G853" s="70"/>
      <c r="H853" s="70"/>
      <c r="I853" s="70"/>
      <c r="J853" s="70"/>
      <c r="K853" s="70"/>
      <c r="L853" s="70"/>
      <c r="M853" s="70"/>
      <c r="N853" s="70"/>
      <c r="O853" s="70"/>
      <c r="P853" s="70"/>
      <c r="Q853" s="70"/>
      <c r="R853" s="70"/>
      <c r="S853" s="70"/>
      <c r="T853" s="70"/>
      <c r="U853" s="70"/>
      <c r="V853" s="70"/>
      <c r="W853" s="70"/>
      <c r="X853" s="70"/>
      <c r="Y853" s="70"/>
      <c r="Z853" s="70"/>
      <c r="AA853" s="70"/>
      <c r="AB853" s="70"/>
      <c r="AC853" s="70"/>
      <c r="AD853" s="70"/>
      <c r="AE853" s="70"/>
      <c r="AF853" s="70"/>
      <c r="AG853" s="70"/>
      <c r="AH853" s="70"/>
      <c r="AI853" s="70"/>
      <c r="AJ853" s="70"/>
      <c r="AK853" s="70"/>
      <c r="AL853" s="70"/>
      <c r="AM853" s="70"/>
      <c r="AN853" s="70"/>
      <c r="AO853" s="70"/>
      <c r="AP853" s="70"/>
      <c r="AQ853" s="70"/>
      <c r="AR853" s="70"/>
      <c r="AS853" s="70"/>
      <c r="AT853" s="70"/>
      <c r="AU853" s="70"/>
      <c r="AV853" s="70"/>
      <c r="AW853" s="70"/>
      <c r="AX853" s="70"/>
      <c r="AY853" s="70"/>
      <c r="AZ853" s="70"/>
      <c r="BA853" s="70"/>
      <c r="BB853" s="70"/>
      <c r="BC853" s="70"/>
      <c r="BD853" s="70"/>
      <c r="BE853" s="70"/>
      <c r="BF853" s="70"/>
      <c r="BG853" s="70"/>
      <c r="BH853" s="70"/>
      <c r="BI853" s="70"/>
      <c r="BJ853" s="70"/>
      <c r="BK853" s="70"/>
      <c r="BL853" s="70"/>
      <c r="BM853" s="70"/>
      <c r="BN853" s="70"/>
      <c r="BO853" s="70"/>
      <c r="BP853" s="70"/>
      <c r="BQ853" s="70"/>
      <c r="BR853" s="70"/>
      <c r="BS853" s="70"/>
      <c r="BT853" s="70"/>
      <c r="BU853" s="70"/>
      <c r="BV853" s="70"/>
      <c r="BW853" s="70"/>
      <c r="BX853" s="70"/>
      <c r="BY853" s="70"/>
      <c r="BZ853" s="70"/>
      <c r="CA853" s="70"/>
    </row>
    <row r="854" spans="2:79" s="67" customFormat="1" hidden="1">
      <c r="B854" s="85"/>
      <c r="C854" s="86"/>
      <c r="D854" s="250"/>
      <c r="E854" s="84"/>
      <c r="F854" s="70"/>
      <c r="G854" s="70"/>
      <c r="H854" s="70"/>
      <c r="I854" s="70"/>
      <c r="J854" s="70"/>
      <c r="K854" s="70"/>
      <c r="L854" s="70"/>
      <c r="M854" s="70"/>
      <c r="N854" s="70"/>
      <c r="O854" s="70"/>
      <c r="P854" s="70"/>
      <c r="Q854" s="70"/>
      <c r="R854" s="70"/>
      <c r="S854" s="70"/>
      <c r="T854" s="70"/>
      <c r="U854" s="70"/>
      <c r="V854" s="70"/>
      <c r="W854" s="70"/>
      <c r="X854" s="70"/>
      <c r="Y854" s="70"/>
      <c r="Z854" s="70"/>
      <c r="AA854" s="70"/>
      <c r="AB854" s="70"/>
      <c r="AC854" s="70"/>
      <c r="AD854" s="70"/>
      <c r="AE854" s="70"/>
      <c r="AF854" s="70"/>
      <c r="AG854" s="70"/>
      <c r="AH854" s="70"/>
      <c r="AI854" s="70"/>
      <c r="AJ854" s="70"/>
      <c r="AK854" s="70"/>
      <c r="AL854" s="70"/>
      <c r="AM854" s="70"/>
      <c r="AN854" s="70"/>
      <c r="AO854" s="70"/>
      <c r="AP854" s="70"/>
      <c r="AQ854" s="70"/>
      <c r="AR854" s="70"/>
      <c r="AS854" s="70"/>
      <c r="AT854" s="70"/>
      <c r="AU854" s="70"/>
      <c r="AV854" s="70"/>
      <c r="AW854" s="70"/>
      <c r="AX854" s="70"/>
      <c r="AY854" s="70"/>
      <c r="AZ854" s="70"/>
      <c r="BA854" s="70"/>
      <c r="BB854" s="70"/>
      <c r="BC854" s="70"/>
      <c r="BD854" s="70"/>
      <c r="BE854" s="70"/>
      <c r="BF854" s="70"/>
      <c r="BG854" s="70"/>
      <c r="BH854" s="70"/>
      <c r="BI854" s="70"/>
      <c r="BJ854" s="70"/>
      <c r="BK854" s="70"/>
      <c r="BL854" s="70"/>
      <c r="BM854" s="70"/>
      <c r="BN854" s="70"/>
      <c r="BO854" s="70"/>
      <c r="BP854" s="70"/>
      <c r="BQ854" s="70"/>
      <c r="BR854" s="70"/>
      <c r="BS854" s="70"/>
      <c r="BT854" s="70"/>
      <c r="BU854" s="70"/>
      <c r="BV854" s="70"/>
      <c r="BW854" s="70"/>
      <c r="BX854" s="70"/>
      <c r="BY854" s="70"/>
      <c r="BZ854" s="70"/>
      <c r="CA854" s="70"/>
    </row>
    <row r="855" spans="2:79" s="67" customFormat="1" hidden="1">
      <c r="B855" s="85"/>
      <c r="C855" s="86"/>
      <c r="D855" s="250"/>
      <c r="E855" s="84"/>
      <c r="F855" s="70"/>
      <c r="G855" s="70"/>
      <c r="H855" s="70"/>
      <c r="I855" s="70"/>
      <c r="J855" s="70"/>
      <c r="K855" s="70"/>
      <c r="L855" s="70"/>
      <c r="M855" s="70"/>
      <c r="N855" s="70"/>
      <c r="O855" s="70"/>
      <c r="P855" s="70"/>
      <c r="Q855" s="70"/>
      <c r="R855" s="70"/>
      <c r="S855" s="70"/>
      <c r="T855" s="70"/>
      <c r="U855" s="70"/>
      <c r="V855" s="70"/>
      <c r="W855" s="70"/>
      <c r="X855" s="70"/>
      <c r="Y855" s="70"/>
      <c r="Z855" s="70"/>
      <c r="AA855" s="70"/>
      <c r="AB855" s="70"/>
      <c r="AC855" s="70"/>
      <c r="AD855" s="70"/>
      <c r="AE855" s="70"/>
      <c r="AF855" s="70"/>
      <c r="AG855" s="70"/>
      <c r="AH855" s="70"/>
      <c r="AI855" s="70"/>
      <c r="AJ855" s="70"/>
      <c r="AK855" s="70"/>
      <c r="AL855" s="70"/>
      <c r="AM855" s="70"/>
      <c r="AN855" s="70"/>
      <c r="AO855" s="70"/>
      <c r="AP855" s="70"/>
      <c r="AQ855" s="70"/>
      <c r="AR855" s="70"/>
      <c r="AS855" s="70"/>
      <c r="AT855" s="70"/>
      <c r="AU855" s="70"/>
      <c r="AV855" s="70"/>
      <c r="AW855" s="70"/>
      <c r="AX855" s="70"/>
      <c r="AY855" s="70"/>
      <c r="AZ855" s="70"/>
      <c r="BA855" s="70"/>
      <c r="BB855" s="70"/>
      <c r="BC855" s="70"/>
      <c r="BD855" s="70"/>
      <c r="BE855" s="70"/>
      <c r="BF855" s="70"/>
      <c r="BG855" s="70"/>
      <c r="BH855" s="70"/>
      <c r="BI855" s="70"/>
      <c r="BJ855" s="70"/>
      <c r="BK855" s="70"/>
      <c r="BL855" s="70"/>
      <c r="BM855" s="70"/>
      <c r="BN855" s="70"/>
      <c r="BO855" s="70"/>
      <c r="BP855" s="70"/>
      <c r="BQ855" s="70"/>
      <c r="BR855" s="70"/>
      <c r="BS855" s="70"/>
      <c r="BT855" s="70"/>
      <c r="BU855" s="70"/>
      <c r="BV855" s="70"/>
      <c r="BW855" s="70"/>
      <c r="BX855" s="70"/>
      <c r="BY855" s="70"/>
      <c r="BZ855" s="70"/>
      <c r="CA855" s="70"/>
    </row>
    <row r="856" spans="2:79" s="67" customFormat="1" hidden="1">
      <c r="B856" s="85"/>
      <c r="C856" s="86"/>
      <c r="D856" s="250"/>
      <c r="E856" s="84"/>
      <c r="F856" s="70"/>
      <c r="G856" s="70"/>
      <c r="H856" s="70"/>
      <c r="I856" s="70"/>
      <c r="J856" s="70"/>
      <c r="K856" s="70"/>
      <c r="L856" s="70"/>
      <c r="M856" s="70"/>
      <c r="N856" s="70"/>
      <c r="O856" s="70"/>
      <c r="P856" s="70"/>
      <c r="Q856" s="70"/>
      <c r="R856" s="70"/>
      <c r="S856" s="70"/>
      <c r="T856" s="70"/>
      <c r="U856" s="70"/>
      <c r="V856" s="70"/>
      <c r="W856" s="70"/>
      <c r="X856" s="70"/>
      <c r="Y856" s="70"/>
      <c r="Z856" s="70"/>
      <c r="AA856" s="70"/>
      <c r="AB856" s="70"/>
      <c r="AC856" s="70"/>
      <c r="AD856" s="70"/>
      <c r="AE856" s="70"/>
      <c r="AF856" s="70"/>
      <c r="AG856" s="70"/>
      <c r="AH856" s="70"/>
      <c r="AI856" s="70"/>
      <c r="AJ856" s="70"/>
      <c r="AK856" s="70"/>
      <c r="AL856" s="70"/>
      <c r="AM856" s="70"/>
      <c r="AN856" s="70"/>
      <c r="AO856" s="70"/>
      <c r="AP856" s="70"/>
      <c r="AQ856" s="70"/>
      <c r="AR856" s="70"/>
      <c r="AS856" s="70"/>
      <c r="AT856" s="70"/>
      <c r="AU856" s="70"/>
      <c r="AV856" s="70"/>
      <c r="AW856" s="70"/>
      <c r="AX856" s="70"/>
      <c r="AY856" s="70"/>
      <c r="AZ856" s="70"/>
      <c r="BA856" s="70"/>
      <c r="BB856" s="70"/>
      <c r="BC856" s="70"/>
      <c r="BD856" s="70"/>
      <c r="BE856" s="70"/>
      <c r="BF856" s="70"/>
      <c r="BG856" s="70"/>
      <c r="BH856" s="70"/>
      <c r="BI856" s="70"/>
      <c r="BJ856" s="70"/>
      <c r="BK856" s="70"/>
      <c r="BL856" s="70"/>
      <c r="BM856" s="70"/>
      <c r="BN856" s="70"/>
      <c r="BO856" s="70"/>
      <c r="BP856" s="70"/>
      <c r="BQ856" s="70"/>
      <c r="BR856" s="70"/>
      <c r="BS856" s="70"/>
      <c r="BT856" s="70"/>
      <c r="BU856" s="70"/>
      <c r="BV856" s="70"/>
      <c r="BW856" s="70"/>
      <c r="BX856" s="70"/>
      <c r="BY856" s="70"/>
      <c r="BZ856" s="70"/>
      <c r="CA856" s="70"/>
    </row>
    <row r="857" spans="2:79" s="67" customFormat="1" hidden="1">
      <c r="B857" s="85"/>
      <c r="C857" s="86"/>
      <c r="D857" s="250"/>
      <c r="E857" s="84"/>
      <c r="F857" s="70"/>
      <c r="G857" s="70"/>
      <c r="H857" s="70"/>
      <c r="I857" s="70"/>
      <c r="J857" s="70"/>
      <c r="K857" s="70"/>
      <c r="L857" s="70"/>
      <c r="M857" s="70"/>
      <c r="N857" s="70"/>
      <c r="O857" s="70"/>
      <c r="P857" s="70"/>
      <c r="Q857" s="70"/>
      <c r="R857" s="70"/>
      <c r="S857" s="70"/>
      <c r="T857" s="70"/>
      <c r="U857" s="70"/>
      <c r="V857" s="70"/>
      <c r="W857" s="70"/>
      <c r="X857" s="70"/>
      <c r="Y857" s="70"/>
      <c r="Z857" s="70"/>
      <c r="AA857" s="70"/>
      <c r="AB857" s="70"/>
      <c r="AC857" s="70"/>
      <c r="AD857" s="70"/>
      <c r="AE857" s="70"/>
      <c r="AF857" s="70"/>
      <c r="AG857" s="70"/>
      <c r="AH857" s="70"/>
      <c r="AI857" s="70"/>
      <c r="AJ857" s="70"/>
      <c r="AK857" s="70"/>
      <c r="AL857" s="70"/>
      <c r="AM857" s="70"/>
      <c r="AN857" s="70"/>
      <c r="AO857" s="70"/>
      <c r="AP857" s="70"/>
      <c r="AQ857" s="70"/>
      <c r="AR857" s="70"/>
      <c r="AS857" s="70"/>
      <c r="AT857" s="70"/>
      <c r="AU857" s="70"/>
      <c r="AV857" s="70"/>
      <c r="AW857" s="70"/>
      <c r="AX857" s="70"/>
      <c r="AY857" s="70"/>
      <c r="AZ857" s="70"/>
      <c r="BA857" s="70"/>
      <c r="BB857" s="70"/>
      <c r="BC857" s="70"/>
      <c r="BD857" s="70"/>
      <c r="BE857" s="70"/>
      <c r="BF857" s="70"/>
      <c r="BG857" s="70"/>
      <c r="BH857" s="70"/>
      <c r="BI857" s="70"/>
      <c r="BJ857" s="70"/>
      <c r="BK857" s="70"/>
      <c r="BL857" s="70"/>
      <c r="BM857" s="70"/>
      <c r="BN857" s="70"/>
      <c r="BO857" s="70"/>
      <c r="BP857" s="70"/>
      <c r="BQ857" s="70"/>
      <c r="BR857" s="70"/>
      <c r="BS857" s="70"/>
      <c r="BT857" s="70"/>
      <c r="BU857" s="70"/>
      <c r="BV857" s="70"/>
      <c r="BW857" s="70"/>
      <c r="BX857" s="70"/>
      <c r="BY857" s="70"/>
      <c r="BZ857" s="70"/>
      <c r="CA857" s="70"/>
    </row>
    <row r="858" spans="2:79" s="67" customFormat="1" hidden="1">
      <c r="B858" s="85"/>
      <c r="C858" s="86"/>
      <c r="D858" s="250"/>
      <c r="E858" s="84"/>
      <c r="F858" s="70"/>
      <c r="G858" s="70"/>
      <c r="H858" s="70"/>
      <c r="I858" s="70"/>
      <c r="J858" s="70"/>
      <c r="K858" s="70"/>
      <c r="L858" s="70"/>
      <c r="M858" s="70"/>
      <c r="N858" s="70"/>
      <c r="O858" s="70"/>
      <c r="P858" s="70"/>
      <c r="Q858" s="70"/>
      <c r="R858" s="70"/>
      <c r="S858" s="70"/>
      <c r="T858" s="70"/>
      <c r="U858" s="70"/>
      <c r="V858" s="70"/>
      <c r="W858" s="70"/>
      <c r="X858" s="70"/>
      <c r="Y858" s="70"/>
      <c r="Z858" s="70"/>
      <c r="AA858" s="70"/>
      <c r="AB858" s="70"/>
      <c r="AC858" s="70"/>
      <c r="AD858" s="70"/>
      <c r="AE858" s="70"/>
      <c r="AF858" s="70"/>
      <c r="AG858" s="70"/>
      <c r="AH858" s="70"/>
      <c r="AI858" s="70"/>
      <c r="AJ858" s="70"/>
      <c r="AK858" s="70"/>
      <c r="AL858" s="70"/>
      <c r="AM858" s="70"/>
      <c r="AN858" s="70"/>
      <c r="AO858" s="70"/>
      <c r="AP858" s="70"/>
      <c r="AQ858" s="70"/>
      <c r="AR858" s="70"/>
      <c r="AS858" s="70"/>
      <c r="AT858" s="70"/>
      <c r="AU858" s="70"/>
      <c r="AV858" s="70"/>
      <c r="AW858" s="70"/>
      <c r="AX858" s="70"/>
      <c r="AY858" s="70"/>
      <c r="AZ858" s="70"/>
      <c r="BA858" s="70"/>
      <c r="BB858" s="70"/>
      <c r="BC858" s="70"/>
      <c r="BD858" s="70"/>
      <c r="BE858" s="70"/>
      <c r="BF858" s="70"/>
      <c r="BG858" s="70"/>
      <c r="BH858" s="70"/>
      <c r="BI858" s="70"/>
      <c r="BJ858" s="70"/>
      <c r="BK858" s="70"/>
      <c r="BL858" s="70"/>
      <c r="BM858" s="70"/>
      <c r="BN858" s="70"/>
      <c r="BO858" s="70"/>
      <c r="BP858" s="70"/>
      <c r="BQ858" s="70"/>
      <c r="BR858" s="70"/>
      <c r="BS858" s="70"/>
      <c r="BT858" s="70"/>
      <c r="BU858" s="70"/>
      <c r="BV858" s="70"/>
      <c r="BW858" s="70"/>
      <c r="BX858" s="70"/>
      <c r="BY858" s="70"/>
      <c r="BZ858" s="70"/>
      <c r="CA858" s="70"/>
    </row>
    <row r="859" spans="2:79" s="67" customFormat="1" hidden="1">
      <c r="B859" s="85"/>
      <c r="C859" s="86"/>
      <c r="D859" s="250"/>
      <c r="E859" s="84"/>
      <c r="F859" s="70"/>
      <c r="G859" s="70"/>
      <c r="H859" s="70"/>
      <c r="I859" s="70"/>
      <c r="J859" s="70"/>
      <c r="K859" s="70"/>
      <c r="L859" s="70"/>
      <c r="M859" s="70"/>
      <c r="N859" s="70"/>
      <c r="O859" s="70"/>
      <c r="P859" s="70"/>
      <c r="Q859" s="70"/>
      <c r="R859" s="70"/>
      <c r="S859" s="70"/>
      <c r="T859" s="70"/>
      <c r="U859" s="70"/>
      <c r="V859" s="70"/>
      <c r="W859" s="70"/>
      <c r="X859" s="70"/>
      <c r="Y859" s="70"/>
      <c r="Z859" s="70"/>
      <c r="AA859" s="70"/>
      <c r="AB859" s="70"/>
      <c r="AC859" s="70"/>
      <c r="AD859" s="70"/>
      <c r="AE859" s="70"/>
      <c r="AF859" s="70"/>
      <c r="AG859" s="70"/>
      <c r="AH859" s="70"/>
      <c r="AI859" s="70"/>
      <c r="AJ859" s="70"/>
      <c r="AK859" s="70"/>
      <c r="AL859" s="70"/>
      <c r="AM859" s="70"/>
      <c r="AN859" s="70"/>
      <c r="AO859" s="70"/>
      <c r="AP859" s="70"/>
      <c r="AQ859" s="70"/>
      <c r="AR859" s="70"/>
      <c r="AS859" s="70"/>
      <c r="AT859" s="70"/>
      <c r="AU859" s="70"/>
      <c r="AV859" s="70"/>
      <c r="AW859" s="70"/>
      <c r="AX859" s="70"/>
      <c r="AY859" s="70"/>
      <c r="AZ859" s="70"/>
      <c r="BA859" s="70"/>
      <c r="BB859" s="70"/>
      <c r="BC859" s="70"/>
      <c r="BD859" s="70"/>
      <c r="BE859" s="70"/>
      <c r="BF859" s="70"/>
      <c r="BG859" s="70"/>
      <c r="BH859" s="70"/>
      <c r="BI859" s="70"/>
      <c r="BJ859" s="70"/>
      <c r="BK859" s="70"/>
      <c r="BL859" s="70"/>
      <c r="BM859" s="70"/>
      <c r="BN859" s="70"/>
      <c r="BO859" s="70"/>
      <c r="BP859" s="70"/>
      <c r="BQ859" s="70"/>
      <c r="BR859" s="70"/>
      <c r="BS859" s="70"/>
      <c r="BT859" s="70"/>
      <c r="BU859" s="70"/>
      <c r="BV859" s="70"/>
      <c r="BW859" s="70"/>
      <c r="BX859" s="70"/>
      <c r="BY859" s="70"/>
      <c r="BZ859" s="70"/>
      <c r="CA859" s="70"/>
    </row>
    <row r="860" spans="2:79" s="67" customFormat="1" hidden="1">
      <c r="B860" s="85"/>
      <c r="C860" s="86"/>
      <c r="D860" s="250"/>
      <c r="E860" s="84"/>
      <c r="F860" s="70"/>
      <c r="G860" s="70"/>
      <c r="H860" s="70"/>
      <c r="I860" s="70"/>
      <c r="J860" s="70"/>
      <c r="K860" s="70"/>
      <c r="L860" s="70"/>
      <c r="M860" s="70"/>
      <c r="N860" s="70"/>
      <c r="O860" s="70"/>
      <c r="P860" s="70"/>
      <c r="Q860" s="70"/>
      <c r="R860" s="70"/>
      <c r="S860" s="70"/>
      <c r="T860" s="70"/>
      <c r="U860" s="70"/>
      <c r="V860" s="70"/>
      <c r="W860" s="70"/>
      <c r="X860" s="70"/>
      <c r="Y860" s="70"/>
      <c r="Z860" s="70"/>
      <c r="AA860" s="70"/>
      <c r="AB860" s="70"/>
      <c r="AC860" s="70"/>
      <c r="AD860" s="70"/>
      <c r="AE860" s="70"/>
      <c r="AF860" s="70"/>
      <c r="AG860" s="70"/>
      <c r="AH860" s="70"/>
      <c r="AI860" s="70"/>
      <c r="AJ860" s="70"/>
      <c r="AK860" s="70"/>
      <c r="AL860" s="70"/>
      <c r="AM860" s="70"/>
      <c r="AN860" s="70"/>
      <c r="AO860" s="70"/>
      <c r="AP860" s="70"/>
      <c r="AQ860" s="70"/>
      <c r="AR860" s="70"/>
      <c r="AS860" s="70"/>
      <c r="AT860" s="70"/>
      <c r="AU860" s="70"/>
      <c r="AV860" s="70"/>
      <c r="AW860" s="70"/>
      <c r="AX860" s="70"/>
      <c r="AY860" s="70"/>
      <c r="AZ860" s="70"/>
      <c r="BA860" s="70"/>
      <c r="BB860" s="70"/>
      <c r="BC860" s="70"/>
      <c r="BD860" s="70"/>
      <c r="BE860" s="70"/>
      <c r="BF860" s="70"/>
      <c r="BG860" s="70"/>
      <c r="BH860" s="70"/>
      <c r="BI860" s="70"/>
      <c r="BJ860" s="70"/>
      <c r="BK860" s="70"/>
      <c r="BL860" s="70"/>
      <c r="BM860" s="70"/>
      <c r="BN860" s="70"/>
      <c r="BO860" s="70"/>
      <c r="BP860" s="70"/>
      <c r="BQ860" s="70"/>
      <c r="BR860" s="70"/>
      <c r="BS860" s="70"/>
      <c r="BT860" s="70"/>
      <c r="BU860" s="70"/>
      <c r="BV860" s="70"/>
      <c r="BW860" s="70"/>
      <c r="BX860" s="70"/>
      <c r="BY860" s="70"/>
      <c r="BZ860" s="70"/>
      <c r="CA860" s="70"/>
    </row>
    <row r="861" spans="2:79" s="67" customFormat="1" hidden="1">
      <c r="B861" s="85"/>
      <c r="C861" s="86"/>
      <c r="D861" s="250"/>
      <c r="E861" s="84"/>
      <c r="F861" s="70"/>
      <c r="G861" s="70"/>
      <c r="H861" s="70"/>
      <c r="I861" s="70"/>
      <c r="J861" s="70"/>
      <c r="K861" s="70"/>
      <c r="L861" s="70"/>
      <c r="M861" s="70"/>
      <c r="N861" s="70"/>
      <c r="O861" s="70"/>
      <c r="P861" s="70"/>
      <c r="Q861" s="70"/>
      <c r="R861" s="70"/>
      <c r="S861" s="70"/>
      <c r="T861" s="70"/>
      <c r="U861" s="70"/>
      <c r="V861" s="70"/>
      <c r="W861" s="70"/>
      <c r="X861" s="70"/>
      <c r="Y861" s="70"/>
      <c r="Z861" s="70"/>
      <c r="AA861" s="70"/>
      <c r="AB861" s="70"/>
      <c r="AC861" s="70"/>
      <c r="AD861" s="70"/>
      <c r="AE861" s="70"/>
      <c r="AF861" s="70"/>
      <c r="AG861" s="70"/>
      <c r="AH861" s="70"/>
      <c r="AI861" s="70"/>
      <c r="AJ861" s="70"/>
      <c r="AK861" s="70"/>
      <c r="AL861" s="70"/>
      <c r="AM861" s="70"/>
      <c r="AN861" s="70"/>
      <c r="AO861" s="70"/>
      <c r="AP861" s="70"/>
      <c r="AQ861" s="70"/>
      <c r="AR861" s="70"/>
      <c r="AS861" s="70"/>
      <c r="AT861" s="70"/>
      <c r="AU861" s="70"/>
      <c r="AV861" s="70"/>
      <c r="AW861" s="70"/>
      <c r="AX861" s="70"/>
      <c r="AY861" s="70"/>
      <c r="AZ861" s="70"/>
      <c r="BA861" s="70"/>
      <c r="BB861" s="70"/>
      <c r="BC861" s="70"/>
      <c r="BD861" s="70"/>
      <c r="BE861" s="70"/>
      <c r="BF861" s="70"/>
      <c r="BG861" s="70"/>
      <c r="BH861" s="70"/>
      <c r="BI861" s="70"/>
      <c r="BJ861" s="70"/>
      <c r="BK861" s="70"/>
      <c r="BL861" s="70"/>
      <c r="BM861" s="70"/>
      <c r="BN861" s="70"/>
      <c r="BO861" s="70"/>
      <c r="BP861" s="70"/>
      <c r="BQ861" s="70"/>
      <c r="BR861" s="70"/>
      <c r="BS861" s="70"/>
      <c r="BT861" s="70"/>
      <c r="BU861" s="70"/>
      <c r="BV861" s="70"/>
      <c r="BW861" s="70"/>
      <c r="BX861" s="70"/>
      <c r="BY861" s="70"/>
      <c r="BZ861" s="70"/>
      <c r="CA861" s="70"/>
    </row>
    <row r="862" spans="2:79" s="67" customFormat="1" hidden="1">
      <c r="B862" s="85"/>
      <c r="C862" s="86"/>
      <c r="D862" s="250"/>
      <c r="E862" s="84"/>
      <c r="F862" s="70"/>
      <c r="G862" s="70"/>
      <c r="H862" s="70"/>
      <c r="I862" s="70"/>
      <c r="J862" s="70"/>
      <c r="K862" s="70"/>
      <c r="L862" s="70"/>
      <c r="M862" s="70"/>
      <c r="N862" s="70"/>
      <c r="O862" s="70"/>
      <c r="P862" s="70"/>
      <c r="Q862" s="70"/>
      <c r="R862" s="70"/>
      <c r="S862" s="70"/>
      <c r="T862" s="70"/>
      <c r="U862" s="70"/>
      <c r="V862" s="70"/>
      <c r="W862" s="70"/>
      <c r="X862" s="70"/>
      <c r="Y862" s="70"/>
      <c r="Z862" s="70"/>
      <c r="AA862" s="70"/>
      <c r="AB862" s="70"/>
      <c r="AC862" s="70"/>
      <c r="AD862" s="70"/>
      <c r="AE862" s="70"/>
      <c r="AF862" s="70"/>
      <c r="AG862" s="70"/>
      <c r="AH862" s="70"/>
      <c r="AI862" s="70"/>
      <c r="AJ862" s="70"/>
      <c r="AK862" s="70"/>
      <c r="AL862" s="70"/>
      <c r="AM862" s="70"/>
      <c r="AN862" s="70"/>
      <c r="AO862" s="70"/>
      <c r="AP862" s="70"/>
      <c r="AQ862" s="70"/>
      <c r="AR862" s="70"/>
      <c r="AS862" s="70"/>
      <c r="AT862" s="70"/>
      <c r="AU862" s="70"/>
      <c r="AV862" s="70"/>
      <c r="AW862" s="70"/>
      <c r="AX862" s="70"/>
      <c r="AY862" s="70"/>
      <c r="AZ862" s="70"/>
      <c r="BA862" s="70"/>
      <c r="BB862" s="70"/>
      <c r="BC862" s="70"/>
      <c r="BD862" s="70"/>
      <c r="BE862" s="70"/>
      <c r="BF862" s="70"/>
      <c r="BG862" s="70"/>
      <c r="BH862" s="70"/>
      <c r="BI862" s="70"/>
      <c r="BJ862" s="70"/>
      <c r="BK862" s="70"/>
      <c r="BL862" s="70"/>
      <c r="BM862" s="70"/>
      <c r="BN862" s="70"/>
      <c r="BO862" s="70"/>
      <c r="BP862" s="70"/>
      <c r="BQ862" s="70"/>
      <c r="BR862" s="70"/>
      <c r="BS862" s="70"/>
      <c r="BT862" s="70"/>
      <c r="BU862" s="70"/>
      <c r="BV862" s="70"/>
      <c r="BW862" s="70"/>
      <c r="BX862" s="70"/>
      <c r="BY862" s="70"/>
      <c r="BZ862" s="70"/>
      <c r="CA862" s="70"/>
    </row>
    <row r="863" spans="2:79" s="67" customFormat="1" hidden="1">
      <c r="B863" s="85"/>
      <c r="C863" s="86"/>
      <c r="D863" s="250"/>
      <c r="E863" s="84"/>
      <c r="F863" s="70"/>
      <c r="G863" s="70"/>
      <c r="H863" s="70"/>
      <c r="I863" s="70"/>
      <c r="J863" s="70"/>
      <c r="K863" s="70"/>
      <c r="L863" s="70"/>
      <c r="M863" s="70"/>
      <c r="N863" s="70"/>
      <c r="O863" s="70"/>
      <c r="P863" s="70"/>
      <c r="Q863" s="70"/>
      <c r="R863" s="70"/>
      <c r="S863" s="70"/>
      <c r="T863" s="70"/>
      <c r="U863" s="70"/>
      <c r="V863" s="70"/>
      <c r="W863" s="70"/>
      <c r="X863" s="70"/>
      <c r="Y863" s="70"/>
      <c r="Z863" s="70"/>
      <c r="AA863" s="70"/>
      <c r="AB863" s="70"/>
      <c r="AC863" s="70"/>
      <c r="AD863" s="70"/>
      <c r="AE863" s="70"/>
      <c r="AF863" s="70"/>
      <c r="AG863" s="70"/>
      <c r="AH863" s="70"/>
      <c r="AI863" s="70"/>
      <c r="AJ863" s="70"/>
      <c r="AK863" s="70"/>
      <c r="AL863" s="70"/>
      <c r="AM863" s="70"/>
      <c r="AN863" s="70"/>
      <c r="AO863" s="70"/>
      <c r="AP863" s="70"/>
      <c r="AQ863" s="70"/>
      <c r="AR863" s="70"/>
      <c r="AS863" s="70"/>
      <c r="AT863" s="70"/>
      <c r="AU863" s="70"/>
      <c r="AV863" s="70"/>
      <c r="AW863" s="70"/>
      <c r="AX863" s="70"/>
      <c r="AY863" s="70"/>
      <c r="AZ863" s="70"/>
      <c r="BA863" s="70"/>
      <c r="BB863" s="70"/>
      <c r="BC863" s="70"/>
      <c r="BD863" s="70"/>
      <c r="BE863" s="70"/>
      <c r="BF863" s="70"/>
      <c r="BG863" s="70"/>
      <c r="BH863" s="70"/>
      <c r="BI863" s="70"/>
      <c r="BJ863" s="70"/>
      <c r="BK863" s="70"/>
      <c r="BL863" s="70"/>
      <c r="BM863" s="70"/>
      <c r="BN863" s="70"/>
      <c r="BO863" s="70"/>
      <c r="BP863" s="70"/>
      <c r="BQ863" s="70"/>
      <c r="BR863" s="70"/>
      <c r="BS863" s="70"/>
      <c r="BT863" s="70"/>
      <c r="BU863" s="70"/>
      <c r="BV863" s="70"/>
      <c r="BW863" s="70"/>
      <c r="BX863" s="70"/>
      <c r="BY863" s="70"/>
      <c r="BZ863" s="70"/>
      <c r="CA863" s="70"/>
    </row>
    <row r="864" spans="2:79" s="67" customFormat="1" hidden="1">
      <c r="B864" s="85"/>
      <c r="C864" s="86"/>
      <c r="D864" s="250"/>
      <c r="E864" s="84"/>
      <c r="F864" s="70"/>
      <c r="G864" s="70"/>
      <c r="H864" s="70"/>
      <c r="I864" s="70"/>
      <c r="J864" s="70"/>
      <c r="K864" s="70"/>
      <c r="L864" s="70"/>
      <c r="M864" s="70"/>
      <c r="N864" s="70"/>
      <c r="O864" s="70"/>
      <c r="P864" s="70"/>
      <c r="Q864" s="70"/>
      <c r="R864" s="70"/>
      <c r="S864" s="70"/>
      <c r="T864" s="70"/>
      <c r="U864" s="70"/>
      <c r="V864" s="70"/>
      <c r="W864" s="70"/>
      <c r="X864" s="70"/>
      <c r="Y864" s="70"/>
      <c r="Z864" s="70"/>
      <c r="AA864" s="70"/>
      <c r="AB864" s="70"/>
      <c r="AC864" s="70"/>
      <c r="AD864" s="70"/>
      <c r="AE864" s="70"/>
      <c r="AF864" s="70"/>
      <c r="AG864" s="70"/>
      <c r="AH864" s="70"/>
      <c r="AI864" s="70"/>
      <c r="AJ864" s="70"/>
      <c r="AK864" s="70"/>
      <c r="AL864" s="70"/>
      <c r="AM864" s="70"/>
      <c r="AN864" s="70"/>
      <c r="AO864" s="70"/>
      <c r="AP864" s="70"/>
      <c r="AQ864" s="70"/>
      <c r="AR864" s="70"/>
      <c r="AS864" s="70"/>
      <c r="AT864" s="70"/>
      <c r="AU864" s="70"/>
      <c r="AV864" s="70"/>
      <c r="AW864" s="70"/>
      <c r="AX864" s="70"/>
      <c r="AY864" s="70"/>
      <c r="AZ864" s="70"/>
      <c r="BA864" s="70"/>
      <c r="BB864" s="70"/>
      <c r="BC864" s="70"/>
      <c r="BD864" s="70"/>
      <c r="BE864" s="70"/>
      <c r="BF864" s="70"/>
      <c r="BG864" s="70"/>
      <c r="BH864" s="70"/>
      <c r="BI864" s="70"/>
      <c r="BJ864" s="70"/>
      <c r="BK864" s="70"/>
      <c r="BL864" s="70"/>
      <c r="BM864" s="70"/>
      <c r="BN864" s="70"/>
      <c r="BO864" s="70"/>
      <c r="BP864" s="70"/>
      <c r="BQ864" s="70"/>
      <c r="BR864" s="70"/>
      <c r="BS864" s="70"/>
      <c r="BT864" s="70"/>
      <c r="BU864" s="70"/>
      <c r="BV864" s="70"/>
      <c r="BW864" s="70"/>
      <c r="BX864" s="70"/>
      <c r="BY864" s="70"/>
      <c r="BZ864" s="70"/>
      <c r="CA864" s="70"/>
    </row>
    <row r="865" spans="2:79" s="67" customFormat="1" hidden="1">
      <c r="B865" s="85"/>
      <c r="C865" s="86"/>
      <c r="D865" s="250"/>
      <c r="E865" s="84"/>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70"/>
      <c r="AE865" s="70"/>
      <c r="AF865" s="70"/>
      <c r="AG865" s="70"/>
      <c r="AH865" s="70"/>
      <c r="AI865" s="70"/>
      <c r="AJ865" s="70"/>
      <c r="AK865" s="70"/>
      <c r="AL865" s="70"/>
      <c r="AM865" s="70"/>
      <c r="AN865" s="70"/>
      <c r="AO865" s="70"/>
      <c r="AP865" s="70"/>
      <c r="AQ865" s="70"/>
      <c r="AR865" s="70"/>
      <c r="AS865" s="70"/>
      <c r="AT865" s="70"/>
      <c r="AU865" s="70"/>
      <c r="AV865" s="70"/>
      <c r="AW865" s="70"/>
      <c r="AX865" s="70"/>
      <c r="AY865" s="70"/>
      <c r="AZ865" s="70"/>
      <c r="BA865" s="70"/>
      <c r="BB865" s="70"/>
      <c r="BC865" s="70"/>
      <c r="BD865" s="70"/>
      <c r="BE865" s="70"/>
      <c r="BF865" s="70"/>
      <c r="BG865" s="70"/>
      <c r="BH865" s="70"/>
      <c r="BI865" s="70"/>
      <c r="BJ865" s="70"/>
      <c r="BK865" s="70"/>
      <c r="BL865" s="70"/>
      <c r="BM865" s="70"/>
      <c r="BN865" s="70"/>
      <c r="BO865" s="70"/>
      <c r="BP865" s="70"/>
      <c r="BQ865" s="70"/>
      <c r="BR865" s="70"/>
      <c r="BS865" s="70"/>
      <c r="BT865" s="70"/>
      <c r="BU865" s="70"/>
      <c r="BV865" s="70"/>
      <c r="BW865" s="70"/>
      <c r="BX865" s="70"/>
      <c r="BY865" s="70"/>
      <c r="BZ865" s="70"/>
      <c r="CA865" s="70"/>
    </row>
    <row r="866" spans="2:79" s="67" customFormat="1" hidden="1">
      <c r="B866" s="85"/>
      <c r="C866" s="86"/>
      <c r="D866" s="250"/>
      <c r="E866" s="84"/>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70"/>
      <c r="AE866" s="70"/>
      <c r="AF866" s="70"/>
      <c r="AG866" s="70"/>
      <c r="AH866" s="70"/>
      <c r="AI866" s="70"/>
      <c r="AJ866" s="70"/>
      <c r="AK866" s="70"/>
      <c r="AL866" s="70"/>
      <c r="AM866" s="70"/>
      <c r="AN866" s="70"/>
      <c r="AO866" s="70"/>
      <c r="AP866" s="70"/>
      <c r="AQ866" s="70"/>
      <c r="AR866" s="70"/>
      <c r="AS866" s="70"/>
      <c r="AT866" s="70"/>
      <c r="AU866" s="70"/>
      <c r="AV866" s="70"/>
      <c r="AW866" s="70"/>
      <c r="AX866" s="70"/>
      <c r="AY866" s="70"/>
      <c r="AZ866" s="70"/>
      <c r="BA866" s="70"/>
      <c r="BB866" s="70"/>
      <c r="BC866" s="70"/>
      <c r="BD866" s="70"/>
      <c r="BE866" s="70"/>
      <c r="BF866" s="70"/>
      <c r="BG866" s="70"/>
      <c r="BH866" s="70"/>
      <c r="BI866" s="70"/>
      <c r="BJ866" s="70"/>
      <c r="BK866" s="70"/>
      <c r="BL866" s="70"/>
      <c r="BM866" s="70"/>
      <c r="BN866" s="70"/>
      <c r="BO866" s="70"/>
      <c r="BP866" s="70"/>
      <c r="BQ866" s="70"/>
      <c r="BR866" s="70"/>
      <c r="BS866" s="70"/>
      <c r="BT866" s="70"/>
      <c r="BU866" s="70"/>
      <c r="BV866" s="70"/>
      <c r="BW866" s="70"/>
      <c r="BX866" s="70"/>
      <c r="BY866" s="70"/>
      <c r="BZ866" s="70"/>
      <c r="CA866" s="70"/>
    </row>
    <row r="867" spans="2:79" s="67" customFormat="1" hidden="1">
      <c r="B867" s="85"/>
      <c r="C867" s="86"/>
      <c r="D867" s="250"/>
      <c r="E867" s="84"/>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70"/>
      <c r="AE867" s="70"/>
      <c r="AF867" s="70"/>
      <c r="AG867" s="70"/>
      <c r="AH867" s="70"/>
      <c r="AI867" s="70"/>
      <c r="AJ867" s="70"/>
      <c r="AK867" s="70"/>
      <c r="AL867" s="70"/>
      <c r="AM867" s="70"/>
      <c r="AN867" s="70"/>
      <c r="AO867" s="70"/>
      <c r="AP867" s="70"/>
      <c r="AQ867" s="70"/>
      <c r="AR867" s="70"/>
      <c r="AS867" s="70"/>
      <c r="AT867" s="70"/>
      <c r="AU867" s="70"/>
      <c r="AV867" s="70"/>
      <c r="AW867" s="70"/>
      <c r="AX867" s="70"/>
      <c r="AY867" s="70"/>
      <c r="AZ867" s="70"/>
      <c r="BA867" s="70"/>
      <c r="BB867" s="70"/>
      <c r="BC867" s="70"/>
      <c r="BD867" s="70"/>
      <c r="BE867" s="70"/>
      <c r="BF867" s="70"/>
      <c r="BG867" s="70"/>
      <c r="BH867" s="70"/>
      <c r="BI867" s="70"/>
      <c r="BJ867" s="70"/>
      <c r="BK867" s="70"/>
      <c r="BL867" s="70"/>
      <c r="BM867" s="70"/>
      <c r="BN867" s="70"/>
      <c r="BO867" s="70"/>
      <c r="BP867" s="70"/>
      <c r="BQ867" s="70"/>
      <c r="BR867" s="70"/>
      <c r="BS867" s="70"/>
      <c r="BT867" s="70"/>
      <c r="BU867" s="70"/>
      <c r="BV867" s="70"/>
      <c r="BW867" s="70"/>
      <c r="BX867" s="70"/>
      <c r="BY867" s="70"/>
      <c r="BZ867" s="70"/>
      <c r="CA867" s="70"/>
    </row>
    <row r="868" spans="2:79" s="67" customFormat="1" hidden="1">
      <c r="B868" s="85"/>
      <c r="C868" s="86"/>
      <c r="D868" s="250"/>
      <c r="E868" s="84"/>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70"/>
      <c r="AE868" s="70"/>
      <c r="AF868" s="70"/>
      <c r="AG868" s="70"/>
      <c r="AH868" s="70"/>
      <c r="AI868" s="70"/>
      <c r="AJ868" s="70"/>
      <c r="AK868" s="70"/>
      <c r="AL868" s="70"/>
      <c r="AM868" s="70"/>
      <c r="AN868" s="70"/>
      <c r="AO868" s="70"/>
      <c r="AP868" s="70"/>
      <c r="AQ868" s="70"/>
      <c r="AR868" s="70"/>
      <c r="AS868" s="70"/>
      <c r="AT868" s="70"/>
      <c r="AU868" s="70"/>
      <c r="AV868" s="70"/>
      <c r="AW868" s="70"/>
      <c r="AX868" s="70"/>
      <c r="AY868" s="70"/>
      <c r="AZ868" s="70"/>
      <c r="BA868" s="70"/>
      <c r="BB868" s="70"/>
      <c r="BC868" s="70"/>
      <c r="BD868" s="70"/>
      <c r="BE868" s="70"/>
      <c r="BF868" s="70"/>
      <c r="BG868" s="70"/>
      <c r="BH868" s="70"/>
      <c r="BI868" s="70"/>
      <c r="BJ868" s="70"/>
      <c r="BK868" s="70"/>
      <c r="BL868" s="70"/>
      <c r="BM868" s="70"/>
      <c r="BN868" s="70"/>
      <c r="BO868" s="70"/>
      <c r="BP868" s="70"/>
      <c r="BQ868" s="70"/>
      <c r="BR868" s="70"/>
      <c r="BS868" s="70"/>
      <c r="BT868" s="70"/>
      <c r="BU868" s="70"/>
      <c r="BV868" s="70"/>
      <c r="BW868" s="70"/>
      <c r="BX868" s="70"/>
      <c r="BY868" s="70"/>
      <c r="BZ868" s="70"/>
      <c r="CA868" s="70"/>
    </row>
    <row r="869" spans="2:79" s="67" customFormat="1" hidden="1">
      <c r="B869" s="85"/>
      <c r="C869" s="86"/>
      <c r="D869" s="250"/>
      <c r="E869" s="84"/>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70"/>
      <c r="AE869" s="70"/>
      <c r="AF869" s="70"/>
      <c r="AG869" s="70"/>
      <c r="AH869" s="70"/>
      <c r="AI869" s="70"/>
      <c r="AJ869" s="70"/>
      <c r="AK869" s="70"/>
      <c r="AL869" s="70"/>
      <c r="AM869" s="70"/>
      <c r="AN869" s="70"/>
      <c r="AO869" s="70"/>
      <c r="AP869" s="70"/>
      <c r="AQ869" s="70"/>
      <c r="AR869" s="70"/>
      <c r="AS869" s="70"/>
      <c r="AT869" s="70"/>
      <c r="AU869" s="70"/>
      <c r="AV869" s="70"/>
      <c r="AW869" s="70"/>
      <c r="AX869" s="70"/>
      <c r="AY869" s="70"/>
      <c r="AZ869" s="70"/>
      <c r="BA869" s="70"/>
      <c r="BB869" s="70"/>
      <c r="BC869" s="70"/>
      <c r="BD869" s="70"/>
      <c r="BE869" s="70"/>
      <c r="BF869" s="70"/>
      <c r="BG869" s="70"/>
      <c r="BH869" s="70"/>
      <c r="BI869" s="70"/>
      <c r="BJ869" s="70"/>
      <c r="BK869" s="70"/>
      <c r="BL869" s="70"/>
      <c r="BM869" s="70"/>
      <c r="BN869" s="70"/>
      <c r="BO869" s="70"/>
      <c r="BP869" s="70"/>
      <c r="BQ869" s="70"/>
      <c r="BR869" s="70"/>
      <c r="BS869" s="70"/>
      <c r="BT869" s="70"/>
      <c r="BU869" s="70"/>
      <c r="BV869" s="70"/>
      <c r="BW869" s="70"/>
      <c r="BX869" s="70"/>
      <c r="BY869" s="70"/>
      <c r="BZ869" s="70"/>
      <c r="CA869" s="70"/>
    </row>
    <row r="870" spans="2:79" s="67" customFormat="1" hidden="1">
      <c r="B870" s="85"/>
      <c r="C870" s="86"/>
      <c r="D870" s="250"/>
      <c r="E870" s="84"/>
      <c r="F870" s="70"/>
      <c r="G870" s="70"/>
      <c r="H870" s="70"/>
      <c r="I870" s="70"/>
      <c r="J870" s="70"/>
      <c r="K870" s="70"/>
      <c r="L870" s="70"/>
      <c r="M870" s="70"/>
      <c r="N870" s="70"/>
      <c r="O870" s="70"/>
      <c r="P870" s="70"/>
      <c r="Q870" s="70"/>
      <c r="R870" s="70"/>
      <c r="S870" s="70"/>
      <c r="T870" s="70"/>
      <c r="U870" s="70"/>
      <c r="V870" s="70"/>
      <c r="W870" s="70"/>
      <c r="X870" s="70"/>
      <c r="Y870" s="70"/>
      <c r="Z870" s="70"/>
      <c r="AA870" s="70"/>
      <c r="AB870" s="70"/>
      <c r="AC870" s="70"/>
      <c r="AD870" s="70"/>
      <c r="AE870" s="70"/>
      <c r="AF870" s="70"/>
      <c r="AG870" s="70"/>
      <c r="AH870" s="70"/>
      <c r="AI870" s="70"/>
      <c r="AJ870" s="70"/>
      <c r="AK870" s="70"/>
      <c r="AL870" s="70"/>
      <c r="AM870" s="70"/>
      <c r="AN870" s="70"/>
      <c r="AO870" s="70"/>
      <c r="AP870" s="70"/>
      <c r="AQ870" s="70"/>
      <c r="AR870" s="70"/>
      <c r="AS870" s="70"/>
      <c r="AT870" s="70"/>
      <c r="AU870" s="70"/>
      <c r="AV870" s="70"/>
      <c r="AW870" s="70"/>
      <c r="AX870" s="70"/>
      <c r="AY870" s="70"/>
      <c r="AZ870" s="70"/>
      <c r="BA870" s="70"/>
      <c r="BB870" s="70"/>
      <c r="BC870" s="70"/>
      <c r="BD870" s="70"/>
      <c r="BE870" s="70"/>
      <c r="BF870" s="70"/>
      <c r="BG870" s="70"/>
      <c r="BH870" s="70"/>
      <c r="BI870" s="70"/>
      <c r="BJ870" s="70"/>
      <c r="BK870" s="70"/>
      <c r="BL870" s="70"/>
      <c r="BM870" s="70"/>
      <c r="BN870" s="70"/>
      <c r="BO870" s="70"/>
      <c r="BP870" s="70"/>
      <c r="BQ870" s="70"/>
      <c r="BR870" s="70"/>
      <c r="BS870" s="70"/>
      <c r="BT870" s="70"/>
      <c r="BU870" s="70"/>
      <c r="BV870" s="70"/>
      <c r="BW870" s="70"/>
      <c r="BX870" s="70"/>
      <c r="BY870" s="70"/>
      <c r="BZ870" s="70"/>
      <c r="CA870" s="70"/>
    </row>
    <row r="871" spans="2:79" s="67" customFormat="1" hidden="1">
      <c r="B871" s="85"/>
      <c r="C871" s="86"/>
      <c r="D871" s="250"/>
      <c r="E871" s="84"/>
      <c r="F871" s="70"/>
      <c r="G871" s="70"/>
      <c r="H871" s="70"/>
      <c r="I871" s="70"/>
      <c r="J871" s="70"/>
      <c r="K871" s="70"/>
      <c r="L871" s="70"/>
      <c r="M871" s="70"/>
      <c r="N871" s="70"/>
      <c r="O871" s="70"/>
      <c r="P871" s="70"/>
      <c r="Q871" s="70"/>
      <c r="R871" s="70"/>
      <c r="S871" s="70"/>
      <c r="T871" s="70"/>
      <c r="U871" s="70"/>
      <c r="V871" s="70"/>
      <c r="W871" s="70"/>
      <c r="X871" s="70"/>
      <c r="Y871" s="70"/>
      <c r="Z871" s="70"/>
      <c r="AA871" s="70"/>
      <c r="AB871" s="70"/>
      <c r="AC871" s="70"/>
      <c r="AD871" s="70"/>
      <c r="AE871" s="70"/>
      <c r="AF871" s="70"/>
      <c r="AG871" s="70"/>
      <c r="AH871" s="70"/>
      <c r="AI871" s="70"/>
      <c r="AJ871" s="70"/>
      <c r="AK871" s="70"/>
      <c r="AL871" s="70"/>
      <c r="AM871" s="70"/>
      <c r="AN871" s="70"/>
      <c r="AO871" s="70"/>
      <c r="AP871" s="70"/>
      <c r="AQ871" s="70"/>
      <c r="AR871" s="70"/>
      <c r="AS871" s="70"/>
      <c r="AT871" s="70"/>
      <c r="AU871" s="70"/>
      <c r="AV871" s="70"/>
      <c r="AW871" s="70"/>
      <c r="AX871" s="70"/>
      <c r="AY871" s="70"/>
      <c r="AZ871" s="70"/>
      <c r="BA871" s="70"/>
      <c r="BB871" s="70"/>
      <c r="BC871" s="70"/>
      <c r="BD871" s="70"/>
      <c r="BE871" s="70"/>
      <c r="BF871" s="70"/>
      <c r="BG871" s="70"/>
      <c r="BH871" s="70"/>
      <c r="BI871" s="70"/>
      <c r="BJ871" s="70"/>
      <c r="BK871" s="70"/>
      <c r="BL871" s="70"/>
      <c r="BM871" s="70"/>
      <c r="BN871" s="70"/>
      <c r="BO871" s="70"/>
      <c r="BP871" s="70"/>
      <c r="BQ871" s="70"/>
      <c r="BR871" s="70"/>
      <c r="BS871" s="70"/>
      <c r="BT871" s="70"/>
      <c r="BU871" s="70"/>
      <c r="BV871" s="70"/>
      <c r="BW871" s="70"/>
      <c r="BX871" s="70"/>
      <c r="BY871" s="70"/>
      <c r="BZ871" s="70"/>
      <c r="CA871" s="70"/>
    </row>
    <row r="872" spans="2:79" s="67" customFormat="1" hidden="1">
      <c r="B872" s="85"/>
      <c r="C872" s="86"/>
      <c r="D872" s="250"/>
      <c r="E872" s="84"/>
      <c r="F872" s="70"/>
      <c r="G872" s="70"/>
      <c r="H872" s="70"/>
      <c r="I872" s="70"/>
      <c r="J872" s="70"/>
      <c r="K872" s="70"/>
      <c r="L872" s="70"/>
      <c r="M872" s="70"/>
      <c r="N872" s="70"/>
      <c r="O872" s="70"/>
      <c r="P872" s="70"/>
      <c r="Q872" s="70"/>
      <c r="R872" s="70"/>
      <c r="S872" s="70"/>
      <c r="T872" s="70"/>
      <c r="U872" s="70"/>
      <c r="V872" s="70"/>
      <c r="W872" s="70"/>
      <c r="X872" s="70"/>
      <c r="Y872" s="70"/>
      <c r="Z872" s="70"/>
      <c r="AA872" s="70"/>
      <c r="AB872" s="70"/>
      <c r="AC872" s="70"/>
      <c r="AD872" s="70"/>
      <c r="AE872" s="70"/>
      <c r="AF872" s="70"/>
      <c r="AG872" s="70"/>
      <c r="AH872" s="70"/>
      <c r="AI872" s="70"/>
      <c r="AJ872" s="70"/>
      <c r="AK872" s="70"/>
      <c r="AL872" s="70"/>
      <c r="AM872" s="70"/>
      <c r="AN872" s="70"/>
      <c r="AO872" s="70"/>
      <c r="AP872" s="70"/>
      <c r="AQ872" s="70"/>
      <c r="AR872" s="70"/>
      <c r="AS872" s="70"/>
      <c r="AT872" s="70"/>
      <c r="AU872" s="70"/>
      <c r="AV872" s="70"/>
      <c r="AW872" s="70"/>
      <c r="AX872" s="70"/>
      <c r="AY872" s="70"/>
      <c r="AZ872" s="70"/>
      <c r="BA872" s="70"/>
      <c r="BB872" s="70"/>
      <c r="BC872" s="70"/>
      <c r="BD872" s="70"/>
      <c r="BE872" s="70"/>
      <c r="BF872" s="70"/>
      <c r="BG872" s="70"/>
      <c r="BH872" s="70"/>
      <c r="BI872" s="70"/>
      <c r="BJ872" s="70"/>
      <c r="BK872" s="70"/>
      <c r="BL872" s="70"/>
      <c r="BM872" s="70"/>
      <c r="BN872" s="70"/>
      <c r="BO872" s="70"/>
      <c r="BP872" s="70"/>
      <c r="BQ872" s="70"/>
      <c r="BR872" s="70"/>
      <c r="BS872" s="70"/>
      <c r="BT872" s="70"/>
      <c r="BU872" s="70"/>
      <c r="BV872" s="70"/>
      <c r="BW872" s="70"/>
      <c r="BX872" s="70"/>
      <c r="BY872" s="70"/>
      <c r="BZ872" s="70"/>
      <c r="CA872" s="70"/>
    </row>
    <row r="873" spans="2:79" s="67" customFormat="1" hidden="1">
      <c r="B873" s="85"/>
      <c r="C873" s="86"/>
      <c r="D873" s="250"/>
      <c r="E873" s="84"/>
      <c r="F873" s="70"/>
      <c r="G873" s="70"/>
      <c r="H873" s="70"/>
      <c r="I873" s="70"/>
      <c r="J873" s="70"/>
      <c r="K873" s="70"/>
      <c r="L873" s="70"/>
      <c r="M873" s="70"/>
      <c r="N873" s="70"/>
      <c r="O873" s="70"/>
      <c r="P873" s="70"/>
      <c r="Q873" s="70"/>
      <c r="R873" s="70"/>
      <c r="S873" s="70"/>
      <c r="T873" s="70"/>
      <c r="U873" s="70"/>
      <c r="V873" s="70"/>
      <c r="W873" s="70"/>
      <c r="X873" s="70"/>
      <c r="Y873" s="70"/>
      <c r="Z873" s="70"/>
      <c r="AA873" s="70"/>
      <c r="AB873" s="70"/>
      <c r="AC873" s="70"/>
      <c r="AD873" s="70"/>
      <c r="AE873" s="70"/>
      <c r="AF873" s="70"/>
      <c r="AG873" s="70"/>
      <c r="AH873" s="70"/>
      <c r="AI873" s="70"/>
      <c r="AJ873" s="70"/>
      <c r="AK873" s="70"/>
      <c r="AL873" s="70"/>
      <c r="AM873" s="70"/>
      <c r="AN873" s="70"/>
      <c r="AO873" s="70"/>
      <c r="AP873" s="70"/>
      <c r="AQ873" s="70"/>
      <c r="AR873" s="70"/>
      <c r="AS873" s="70"/>
      <c r="AT873" s="70"/>
      <c r="AU873" s="70"/>
      <c r="AV873" s="70"/>
      <c r="AW873" s="70"/>
      <c r="AX873" s="70"/>
      <c r="AY873" s="70"/>
      <c r="AZ873" s="70"/>
      <c r="BA873" s="70"/>
      <c r="BB873" s="70"/>
      <c r="BC873" s="70"/>
      <c r="BD873" s="70"/>
      <c r="BE873" s="70"/>
      <c r="BF873" s="70"/>
      <c r="BG873" s="70"/>
      <c r="BH873" s="70"/>
      <c r="BI873" s="70"/>
      <c r="BJ873" s="70"/>
      <c r="BK873" s="70"/>
      <c r="BL873" s="70"/>
      <c r="BM873" s="70"/>
      <c r="BN873" s="70"/>
      <c r="BO873" s="70"/>
      <c r="BP873" s="70"/>
      <c r="BQ873" s="70"/>
      <c r="BR873" s="70"/>
      <c r="BS873" s="70"/>
      <c r="BT873" s="70"/>
      <c r="BU873" s="70"/>
      <c r="BV873" s="70"/>
      <c r="BW873" s="70"/>
      <c r="BX873" s="70"/>
      <c r="BY873" s="70"/>
      <c r="BZ873" s="70"/>
      <c r="CA873" s="70"/>
    </row>
    <row r="874" spans="2:79" s="67" customFormat="1" hidden="1">
      <c r="B874" s="85"/>
      <c r="C874" s="86"/>
      <c r="D874" s="250"/>
      <c r="E874" s="84"/>
      <c r="F874" s="70"/>
      <c r="G874" s="70"/>
      <c r="H874" s="70"/>
      <c r="I874" s="70"/>
      <c r="J874" s="70"/>
      <c r="K874" s="70"/>
      <c r="L874" s="70"/>
      <c r="M874" s="70"/>
      <c r="N874" s="70"/>
      <c r="O874" s="70"/>
      <c r="P874" s="70"/>
      <c r="Q874" s="70"/>
      <c r="R874" s="70"/>
      <c r="S874" s="70"/>
      <c r="T874" s="70"/>
      <c r="U874" s="70"/>
      <c r="V874" s="70"/>
      <c r="W874" s="70"/>
      <c r="X874" s="70"/>
      <c r="Y874" s="70"/>
      <c r="Z874" s="70"/>
      <c r="AA874" s="70"/>
      <c r="AB874" s="70"/>
      <c r="AC874" s="70"/>
      <c r="AD874" s="70"/>
      <c r="AE874" s="70"/>
      <c r="AF874" s="70"/>
      <c r="AG874" s="70"/>
      <c r="AH874" s="70"/>
      <c r="AI874" s="70"/>
      <c r="AJ874" s="70"/>
      <c r="AK874" s="70"/>
      <c r="AL874" s="70"/>
      <c r="AM874" s="70"/>
      <c r="AN874" s="70"/>
      <c r="AO874" s="70"/>
      <c r="AP874" s="70"/>
      <c r="AQ874" s="70"/>
      <c r="AR874" s="70"/>
      <c r="AS874" s="70"/>
      <c r="AT874" s="70"/>
      <c r="AU874" s="70"/>
      <c r="AV874" s="70"/>
      <c r="AW874" s="70"/>
      <c r="AX874" s="70"/>
      <c r="AY874" s="70"/>
      <c r="AZ874" s="70"/>
      <c r="BA874" s="70"/>
      <c r="BB874" s="70"/>
      <c r="BC874" s="70"/>
      <c r="BD874" s="70"/>
      <c r="BE874" s="70"/>
      <c r="BF874" s="70"/>
      <c r="BG874" s="70"/>
      <c r="BH874" s="70"/>
      <c r="BI874" s="70"/>
      <c r="BJ874" s="70"/>
      <c r="BK874" s="70"/>
      <c r="BL874" s="70"/>
      <c r="BM874" s="70"/>
      <c r="BN874" s="70"/>
      <c r="BO874" s="70"/>
      <c r="BP874" s="70"/>
      <c r="BQ874" s="70"/>
      <c r="BR874" s="70"/>
      <c r="BS874" s="70"/>
      <c r="BT874" s="70"/>
      <c r="BU874" s="70"/>
      <c r="BV874" s="70"/>
      <c r="BW874" s="70"/>
      <c r="BX874" s="70"/>
      <c r="BY874" s="70"/>
      <c r="BZ874" s="70"/>
      <c r="CA874" s="70"/>
    </row>
    <row r="875" spans="2:79" s="67" customFormat="1" hidden="1">
      <c r="B875" s="85"/>
      <c r="C875" s="86"/>
      <c r="D875" s="250"/>
      <c r="E875" s="84"/>
      <c r="F875" s="70"/>
      <c r="G875" s="70"/>
      <c r="H875" s="70"/>
      <c r="I875" s="70"/>
      <c r="J875" s="70"/>
      <c r="K875" s="70"/>
      <c r="L875" s="70"/>
      <c r="M875" s="70"/>
      <c r="N875" s="70"/>
      <c r="O875" s="70"/>
      <c r="P875" s="70"/>
      <c r="Q875" s="70"/>
      <c r="R875" s="70"/>
      <c r="S875" s="70"/>
      <c r="T875" s="70"/>
      <c r="U875" s="70"/>
      <c r="V875" s="70"/>
      <c r="W875" s="70"/>
      <c r="X875" s="70"/>
      <c r="Y875" s="70"/>
      <c r="Z875" s="70"/>
      <c r="AA875" s="70"/>
      <c r="AB875" s="70"/>
      <c r="AC875" s="70"/>
      <c r="AD875" s="70"/>
      <c r="AE875" s="70"/>
      <c r="AF875" s="70"/>
      <c r="AG875" s="70"/>
      <c r="AH875" s="70"/>
      <c r="AI875" s="70"/>
      <c r="AJ875" s="70"/>
      <c r="AK875" s="70"/>
      <c r="AL875" s="70"/>
      <c r="AM875" s="70"/>
      <c r="AN875" s="70"/>
      <c r="AO875" s="70"/>
      <c r="AP875" s="70"/>
      <c r="AQ875" s="70"/>
      <c r="AR875" s="70"/>
      <c r="AS875" s="70"/>
      <c r="AT875" s="70"/>
      <c r="AU875" s="70"/>
      <c r="AV875" s="70"/>
      <c r="AW875" s="70"/>
      <c r="AX875" s="70"/>
      <c r="AY875" s="70"/>
      <c r="AZ875" s="70"/>
      <c r="BA875" s="70"/>
      <c r="BB875" s="70"/>
      <c r="BC875" s="70"/>
      <c r="BD875" s="70"/>
      <c r="BE875" s="70"/>
      <c r="BF875" s="70"/>
      <c r="BG875" s="70"/>
      <c r="BH875" s="70"/>
      <c r="BI875" s="70"/>
      <c r="BJ875" s="70"/>
      <c r="BK875" s="70"/>
      <c r="BL875" s="70"/>
      <c r="BM875" s="70"/>
      <c r="BN875" s="70"/>
      <c r="BO875" s="70"/>
      <c r="BP875" s="70"/>
      <c r="BQ875" s="70"/>
      <c r="BR875" s="70"/>
      <c r="BS875" s="70"/>
      <c r="BT875" s="70"/>
      <c r="BU875" s="70"/>
      <c r="BV875" s="70"/>
      <c r="BW875" s="70"/>
      <c r="BX875" s="70"/>
      <c r="BY875" s="70"/>
      <c r="BZ875" s="70"/>
      <c r="CA875" s="70"/>
    </row>
    <row r="876" spans="2:79" s="67" customFormat="1" hidden="1">
      <c r="B876" s="85"/>
      <c r="C876" s="86"/>
      <c r="D876" s="250"/>
      <c r="E876" s="84"/>
      <c r="F876" s="70"/>
      <c r="G876" s="70"/>
      <c r="H876" s="70"/>
      <c r="I876" s="70"/>
      <c r="J876" s="70"/>
      <c r="K876" s="70"/>
      <c r="L876" s="70"/>
      <c r="M876" s="70"/>
      <c r="N876" s="70"/>
      <c r="O876" s="70"/>
      <c r="P876" s="70"/>
      <c r="Q876" s="70"/>
      <c r="R876" s="70"/>
      <c r="S876" s="70"/>
      <c r="T876" s="70"/>
      <c r="U876" s="70"/>
      <c r="V876" s="70"/>
      <c r="W876" s="70"/>
      <c r="X876" s="70"/>
      <c r="Y876" s="70"/>
      <c r="Z876" s="70"/>
      <c r="AA876" s="70"/>
      <c r="AB876" s="70"/>
      <c r="AC876" s="70"/>
      <c r="AD876" s="70"/>
      <c r="AE876" s="70"/>
      <c r="AF876" s="70"/>
      <c r="AG876" s="70"/>
      <c r="AH876" s="70"/>
      <c r="AI876" s="70"/>
      <c r="AJ876" s="70"/>
      <c r="AK876" s="70"/>
      <c r="AL876" s="70"/>
      <c r="AM876" s="70"/>
      <c r="AN876" s="70"/>
      <c r="AO876" s="70"/>
      <c r="AP876" s="70"/>
      <c r="AQ876" s="70"/>
      <c r="AR876" s="70"/>
      <c r="AS876" s="70"/>
      <c r="AT876" s="70"/>
      <c r="AU876" s="70"/>
      <c r="AV876" s="70"/>
      <c r="AW876" s="70"/>
      <c r="AX876" s="70"/>
      <c r="AY876" s="70"/>
      <c r="AZ876" s="70"/>
      <c r="BA876" s="70"/>
      <c r="BB876" s="70"/>
      <c r="BC876" s="70"/>
      <c r="BD876" s="70"/>
      <c r="BE876" s="70"/>
      <c r="BF876" s="70"/>
      <c r="BG876" s="70"/>
      <c r="BH876" s="70"/>
      <c r="BI876" s="70"/>
      <c r="BJ876" s="70"/>
      <c r="BK876" s="70"/>
      <c r="BL876" s="70"/>
      <c r="BM876" s="70"/>
      <c r="BN876" s="70"/>
      <c r="BO876" s="70"/>
      <c r="BP876" s="70"/>
      <c r="BQ876" s="70"/>
      <c r="BR876" s="70"/>
      <c r="BS876" s="70"/>
      <c r="BT876" s="70"/>
      <c r="BU876" s="70"/>
      <c r="BV876" s="70"/>
      <c r="BW876" s="70"/>
      <c r="BX876" s="70"/>
      <c r="BY876" s="70"/>
      <c r="BZ876" s="70"/>
      <c r="CA876" s="70"/>
    </row>
    <row r="877" spans="2:79" s="67" customFormat="1" hidden="1">
      <c r="B877" s="85"/>
      <c r="C877" s="86"/>
      <c r="D877" s="250"/>
      <c r="E877" s="84"/>
      <c r="F877" s="70"/>
      <c r="G877" s="70"/>
      <c r="H877" s="70"/>
      <c r="I877" s="70"/>
      <c r="J877" s="70"/>
      <c r="K877" s="70"/>
      <c r="L877" s="70"/>
      <c r="M877" s="70"/>
      <c r="N877" s="70"/>
      <c r="O877" s="70"/>
      <c r="P877" s="70"/>
      <c r="Q877" s="70"/>
      <c r="R877" s="70"/>
      <c r="S877" s="70"/>
      <c r="T877" s="70"/>
      <c r="U877" s="70"/>
      <c r="V877" s="70"/>
      <c r="W877" s="70"/>
      <c r="X877" s="70"/>
      <c r="Y877" s="70"/>
      <c r="Z877" s="70"/>
      <c r="AA877" s="70"/>
      <c r="AB877" s="70"/>
      <c r="AC877" s="70"/>
      <c r="AD877" s="70"/>
      <c r="AE877" s="70"/>
      <c r="AF877" s="70"/>
      <c r="AG877" s="70"/>
      <c r="AH877" s="70"/>
      <c r="AI877" s="70"/>
      <c r="AJ877" s="70"/>
      <c r="AK877" s="70"/>
      <c r="AL877" s="70"/>
      <c r="AM877" s="70"/>
      <c r="AN877" s="70"/>
      <c r="AO877" s="70"/>
      <c r="AP877" s="70"/>
      <c r="AQ877" s="70"/>
      <c r="AR877" s="70"/>
      <c r="AS877" s="70"/>
      <c r="AT877" s="70"/>
      <c r="AU877" s="70"/>
      <c r="AV877" s="70"/>
      <c r="AW877" s="70"/>
      <c r="AX877" s="70"/>
      <c r="AY877" s="70"/>
      <c r="AZ877" s="70"/>
      <c r="BA877" s="70"/>
      <c r="BB877" s="70"/>
      <c r="BC877" s="70"/>
      <c r="BD877" s="70"/>
      <c r="BE877" s="70"/>
      <c r="BF877" s="70"/>
      <c r="BG877" s="70"/>
      <c r="BH877" s="70"/>
      <c r="BI877" s="70"/>
      <c r="BJ877" s="70"/>
      <c r="BK877" s="70"/>
      <c r="BL877" s="70"/>
      <c r="BM877" s="70"/>
      <c r="BN877" s="70"/>
      <c r="BO877" s="70"/>
      <c r="BP877" s="70"/>
      <c r="BQ877" s="70"/>
      <c r="BR877" s="70"/>
      <c r="BS877" s="70"/>
      <c r="BT877" s="70"/>
      <c r="BU877" s="70"/>
      <c r="BV877" s="70"/>
      <c r="BW877" s="70"/>
      <c r="BX877" s="70"/>
      <c r="BY877" s="70"/>
      <c r="BZ877" s="70"/>
      <c r="CA877" s="70"/>
    </row>
    <row r="878" spans="2:79" s="67" customFormat="1" hidden="1">
      <c r="B878" s="85"/>
      <c r="C878" s="86"/>
      <c r="D878" s="250"/>
      <c r="E878" s="84"/>
      <c r="F878" s="70"/>
      <c r="G878" s="70"/>
      <c r="H878" s="70"/>
      <c r="I878" s="70"/>
      <c r="J878" s="70"/>
      <c r="K878" s="70"/>
      <c r="L878" s="70"/>
      <c r="M878" s="70"/>
      <c r="N878" s="70"/>
      <c r="O878" s="70"/>
      <c r="P878" s="70"/>
      <c r="Q878" s="70"/>
      <c r="R878" s="70"/>
      <c r="S878" s="70"/>
      <c r="T878" s="70"/>
      <c r="U878" s="70"/>
      <c r="V878" s="70"/>
      <c r="W878" s="70"/>
      <c r="X878" s="70"/>
      <c r="Y878" s="70"/>
      <c r="Z878" s="70"/>
      <c r="AA878" s="70"/>
      <c r="AB878" s="70"/>
      <c r="AC878" s="70"/>
      <c r="AD878" s="70"/>
      <c r="AE878" s="70"/>
      <c r="AF878" s="70"/>
      <c r="AG878" s="70"/>
      <c r="AH878" s="70"/>
      <c r="AI878" s="70"/>
      <c r="AJ878" s="70"/>
      <c r="AK878" s="70"/>
      <c r="AL878" s="70"/>
      <c r="AM878" s="70"/>
      <c r="AN878" s="70"/>
      <c r="AO878" s="70"/>
      <c r="AP878" s="70"/>
      <c r="AQ878" s="70"/>
      <c r="AR878" s="70"/>
      <c r="AS878" s="70"/>
      <c r="AT878" s="70"/>
      <c r="AU878" s="70"/>
      <c r="AV878" s="70"/>
      <c r="AW878" s="70"/>
      <c r="AX878" s="70"/>
      <c r="AY878" s="70"/>
      <c r="AZ878" s="70"/>
      <c r="BA878" s="70"/>
      <c r="BB878" s="70"/>
      <c r="BC878" s="70"/>
      <c r="BD878" s="70"/>
      <c r="BE878" s="70"/>
      <c r="BF878" s="70"/>
      <c r="BG878" s="70"/>
      <c r="BH878" s="70"/>
      <c r="BI878" s="70"/>
      <c r="BJ878" s="70"/>
      <c r="BK878" s="70"/>
      <c r="BL878" s="70"/>
      <c r="BM878" s="70"/>
      <c r="BN878" s="70"/>
      <c r="BO878" s="70"/>
      <c r="BP878" s="70"/>
      <c r="BQ878" s="70"/>
      <c r="BR878" s="70"/>
      <c r="BS878" s="70"/>
      <c r="BT878" s="70"/>
      <c r="BU878" s="70"/>
      <c r="BV878" s="70"/>
      <c r="BW878" s="70"/>
      <c r="BX878" s="70"/>
      <c r="BY878" s="70"/>
      <c r="BZ878" s="70"/>
      <c r="CA878" s="70"/>
    </row>
    <row r="879" spans="2:79" s="67" customFormat="1" hidden="1">
      <c r="B879" s="85"/>
      <c r="C879" s="86"/>
      <c r="D879" s="250"/>
      <c r="E879" s="84"/>
      <c r="F879" s="70"/>
      <c r="G879" s="70"/>
      <c r="H879" s="70"/>
      <c r="I879" s="70"/>
      <c r="J879" s="70"/>
      <c r="K879" s="70"/>
      <c r="L879" s="70"/>
      <c r="M879" s="70"/>
      <c r="N879" s="70"/>
      <c r="O879" s="70"/>
      <c r="P879" s="70"/>
      <c r="Q879" s="70"/>
      <c r="R879" s="70"/>
      <c r="S879" s="70"/>
      <c r="T879" s="70"/>
      <c r="U879" s="70"/>
      <c r="V879" s="70"/>
      <c r="W879" s="70"/>
      <c r="X879" s="70"/>
      <c r="Y879" s="70"/>
      <c r="Z879" s="70"/>
      <c r="AA879" s="70"/>
      <c r="AB879" s="70"/>
      <c r="AC879" s="70"/>
      <c r="AD879" s="70"/>
      <c r="AE879" s="70"/>
      <c r="AF879" s="70"/>
      <c r="AG879" s="70"/>
      <c r="AH879" s="70"/>
      <c r="AI879" s="70"/>
      <c r="AJ879" s="70"/>
      <c r="AK879" s="70"/>
      <c r="AL879" s="70"/>
      <c r="AM879" s="70"/>
      <c r="AN879" s="70"/>
      <c r="AO879" s="70"/>
      <c r="AP879" s="70"/>
      <c r="AQ879" s="70"/>
      <c r="AR879" s="70"/>
      <c r="AS879" s="70"/>
      <c r="AT879" s="70"/>
      <c r="AU879" s="70"/>
      <c r="AV879" s="70"/>
      <c r="AW879" s="70"/>
      <c r="AX879" s="70"/>
      <c r="AY879" s="70"/>
      <c r="AZ879" s="70"/>
      <c r="BA879" s="70"/>
      <c r="BB879" s="70"/>
      <c r="BC879" s="70"/>
      <c r="BD879" s="70"/>
      <c r="BE879" s="70"/>
      <c r="BF879" s="70"/>
      <c r="BG879" s="70"/>
      <c r="BH879" s="70"/>
      <c r="BI879" s="70"/>
      <c r="BJ879" s="70"/>
      <c r="BK879" s="70"/>
      <c r="BL879" s="70"/>
      <c r="BM879" s="70"/>
      <c r="BN879" s="70"/>
      <c r="BO879" s="70"/>
      <c r="BP879" s="70"/>
      <c r="BQ879" s="70"/>
      <c r="BR879" s="70"/>
      <c r="BS879" s="70"/>
      <c r="BT879" s="70"/>
      <c r="BU879" s="70"/>
      <c r="BV879" s="70"/>
      <c r="BW879" s="70"/>
      <c r="BX879" s="70"/>
      <c r="BY879" s="70"/>
      <c r="BZ879" s="70"/>
      <c r="CA879" s="70"/>
    </row>
    <row r="880" spans="2:79" s="67" customFormat="1" hidden="1">
      <c r="B880" s="85"/>
      <c r="C880" s="86"/>
      <c r="D880" s="250"/>
      <c r="E880" s="84"/>
      <c r="F880" s="70"/>
      <c r="G880" s="70"/>
      <c r="H880" s="70"/>
      <c r="I880" s="70"/>
      <c r="J880" s="70"/>
      <c r="K880" s="70"/>
      <c r="L880" s="70"/>
      <c r="M880" s="70"/>
      <c r="N880" s="70"/>
      <c r="O880" s="70"/>
      <c r="P880" s="70"/>
      <c r="Q880" s="70"/>
      <c r="R880" s="70"/>
      <c r="S880" s="70"/>
      <c r="T880" s="70"/>
      <c r="U880" s="70"/>
      <c r="V880" s="70"/>
      <c r="W880" s="70"/>
      <c r="X880" s="70"/>
      <c r="Y880" s="70"/>
      <c r="Z880" s="70"/>
      <c r="AA880" s="70"/>
      <c r="AB880" s="70"/>
      <c r="AC880" s="70"/>
      <c r="AD880" s="70"/>
      <c r="AE880" s="70"/>
      <c r="AF880" s="70"/>
      <c r="AG880" s="70"/>
      <c r="AH880" s="70"/>
      <c r="AI880" s="70"/>
      <c r="AJ880" s="70"/>
      <c r="AK880" s="70"/>
      <c r="AL880" s="70"/>
      <c r="AM880" s="70"/>
      <c r="AN880" s="70"/>
      <c r="AO880" s="70"/>
      <c r="AP880" s="70"/>
      <c r="AQ880" s="70"/>
      <c r="AR880" s="70"/>
      <c r="AS880" s="70"/>
      <c r="AT880" s="70"/>
      <c r="AU880" s="70"/>
      <c r="AV880" s="70"/>
      <c r="AW880" s="70"/>
      <c r="AX880" s="70"/>
      <c r="AY880" s="70"/>
      <c r="AZ880" s="70"/>
      <c r="BA880" s="70"/>
      <c r="BB880" s="70"/>
      <c r="BC880" s="70"/>
      <c r="BD880" s="70"/>
      <c r="BE880" s="70"/>
      <c r="BF880" s="70"/>
      <c r="BG880" s="70"/>
      <c r="BH880" s="70"/>
      <c r="BI880" s="70"/>
      <c r="BJ880" s="70"/>
      <c r="BK880" s="70"/>
      <c r="BL880" s="70"/>
      <c r="BM880" s="70"/>
      <c r="BN880" s="70"/>
      <c r="BO880" s="70"/>
      <c r="BP880" s="70"/>
      <c r="BQ880" s="70"/>
      <c r="BR880" s="70"/>
      <c r="BS880" s="70"/>
      <c r="BT880" s="70"/>
      <c r="BU880" s="70"/>
      <c r="BV880" s="70"/>
      <c r="BW880" s="70"/>
      <c r="BX880" s="70"/>
      <c r="BY880" s="70"/>
      <c r="BZ880" s="70"/>
      <c r="CA880" s="70"/>
    </row>
    <row r="881" spans="2:79" s="67" customFormat="1" hidden="1">
      <c r="B881" s="85"/>
      <c r="C881" s="86"/>
      <c r="D881" s="250"/>
      <c r="E881" s="84"/>
      <c r="F881" s="70"/>
      <c r="G881" s="70"/>
      <c r="H881" s="70"/>
      <c r="I881" s="70"/>
      <c r="J881" s="70"/>
      <c r="K881" s="70"/>
      <c r="L881" s="70"/>
      <c r="M881" s="70"/>
      <c r="N881" s="70"/>
      <c r="O881" s="70"/>
      <c r="P881" s="70"/>
      <c r="Q881" s="70"/>
      <c r="R881" s="70"/>
      <c r="S881" s="70"/>
      <c r="T881" s="70"/>
      <c r="U881" s="70"/>
      <c r="V881" s="70"/>
      <c r="W881" s="70"/>
      <c r="X881" s="70"/>
      <c r="Y881" s="70"/>
      <c r="Z881" s="70"/>
      <c r="AA881" s="70"/>
      <c r="AB881" s="70"/>
      <c r="AC881" s="70"/>
      <c r="AD881" s="70"/>
      <c r="AE881" s="70"/>
      <c r="AF881" s="70"/>
      <c r="AG881" s="70"/>
      <c r="AH881" s="70"/>
      <c r="AI881" s="70"/>
      <c r="AJ881" s="70"/>
      <c r="AK881" s="70"/>
      <c r="AL881" s="70"/>
      <c r="AM881" s="70"/>
      <c r="AN881" s="70"/>
      <c r="AO881" s="70"/>
      <c r="AP881" s="70"/>
      <c r="AQ881" s="70"/>
      <c r="AR881" s="70"/>
      <c r="AS881" s="70"/>
      <c r="AT881" s="70"/>
      <c r="AU881" s="70"/>
      <c r="AV881" s="70"/>
      <c r="AW881" s="70"/>
      <c r="AX881" s="70"/>
      <c r="AY881" s="70"/>
      <c r="AZ881" s="70"/>
      <c r="BA881" s="70"/>
      <c r="BB881" s="70"/>
      <c r="BC881" s="70"/>
      <c r="BD881" s="70"/>
      <c r="BE881" s="70"/>
      <c r="BF881" s="70"/>
      <c r="BG881" s="70"/>
      <c r="BH881" s="70"/>
      <c r="BI881" s="70"/>
      <c r="BJ881" s="70"/>
      <c r="BK881" s="70"/>
      <c r="BL881" s="70"/>
      <c r="BM881" s="70"/>
      <c r="BN881" s="70"/>
      <c r="BO881" s="70"/>
      <c r="BP881" s="70"/>
      <c r="BQ881" s="70"/>
      <c r="BR881" s="70"/>
      <c r="BS881" s="70"/>
      <c r="BT881" s="70"/>
      <c r="BU881" s="70"/>
      <c r="BV881" s="70"/>
      <c r="BW881" s="70"/>
      <c r="BX881" s="70"/>
      <c r="BY881" s="70"/>
      <c r="BZ881" s="70"/>
      <c r="CA881" s="70"/>
    </row>
    <row r="882" spans="2:79" s="67" customFormat="1" hidden="1">
      <c r="B882" s="85"/>
      <c r="C882" s="86"/>
      <c r="D882" s="250"/>
      <c r="E882" s="84"/>
      <c r="F882" s="70"/>
      <c r="G882" s="70"/>
      <c r="H882" s="70"/>
      <c r="I882" s="70"/>
      <c r="J882" s="70"/>
      <c r="K882" s="70"/>
      <c r="L882" s="70"/>
      <c r="M882" s="70"/>
      <c r="N882" s="70"/>
      <c r="O882" s="70"/>
      <c r="P882" s="70"/>
      <c r="Q882" s="70"/>
      <c r="R882" s="70"/>
      <c r="S882" s="70"/>
      <c r="T882" s="70"/>
      <c r="U882" s="70"/>
      <c r="V882" s="70"/>
      <c r="W882" s="70"/>
      <c r="X882" s="70"/>
      <c r="Y882" s="70"/>
      <c r="Z882" s="70"/>
      <c r="AA882" s="70"/>
      <c r="AB882" s="70"/>
      <c r="AC882" s="70"/>
      <c r="AD882" s="70"/>
      <c r="AE882" s="70"/>
      <c r="AF882" s="70"/>
      <c r="AG882" s="70"/>
      <c r="AH882" s="70"/>
      <c r="AI882" s="70"/>
      <c r="AJ882" s="70"/>
      <c r="AK882" s="70"/>
      <c r="AL882" s="70"/>
      <c r="AM882" s="70"/>
      <c r="AN882" s="70"/>
      <c r="AO882" s="70"/>
      <c r="AP882" s="70"/>
      <c r="AQ882" s="70"/>
      <c r="AR882" s="70"/>
      <c r="AS882" s="70"/>
      <c r="AT882" s="70"/>
      <c r="AU882" s="70"/>
      <c r="AV882" s="70"/>
      <c r="AW882" s="70"/>
      <c r="AX882" s="70"/>
      <c r="AY882" s="70"/>
      <c r="AZ882" s="70"/>
      <c r="BA882" s="70"/>
      <c r="BB882" s="70"/>
      <c r="BC882" s="70"/>
      <c r="BD882" s="70"/>
      <c r="BE882" s="70"/>
      <c r="BF882" s="70"/>
      <c r="BG882" s="70"/>
      <c r="BH882" s="70"/>
      <c r="BI882" s="70"/>
      <c r="BJ882" s="70"/>
      <c r="BK882" s="70"/>
      <c r="BL882" s="70"/>
      <c r="BM882" s="70"/>
      <c r="BN882" s="70"/>
      <c r="BO882" s="70"/>
      <c r="BP882" s="70"/>
      <c r="BQ882" s="70"/>
      <c r="BR882" s="70"/>
      <c r="BS882" s="70"/>
      <c r="BT882" s="70"/>
      <c r="BU882" s="70"/>
      <c r="BV882" s="70"/>
      <c r="BW882" s="70"/>
      <c r="BX882" s="70"/>
      <c r="BY882" s="70"/>
      <c r="BZ882" s="70"/>
      <c r="CA882" s="70"/>
    </row>
    <row r="883" spans="2:79" s="67" customFormat="1" hidden="1">
      <c r="B883" s="85"/>
      <c r="C883" s="86"/>
      <c r="D883" s="250"/>
      <c r="E883" s="84"/>
      <c r="F883" s="70"/>
      <c r="G883" s="70"/>
      <c r="H883" s="70"/>
      <c r="I883" s="70"/>
      <c r="J883" s="70"/>
      <c r="K883" s="70"/>
      <c r="L883" s="70"/>
      <c r="M883" s="70"/>
      <c r="N883" s="70"/>
      <c r="O883" s="70"/>
      <c r="P883" s="70"/>
      <c r="Q883" s="70"/>
      <c r="R883" s="70"/>
      <c r="S883" s="70"/>
      <c r="T883" s="70"/>
      <c r="U883" s="70"/>
      <c r="V883" s="70"/>
      <c r="W883" s="70"/>
      <c r="X883" s="70"/>
      <c r="Y883" s="70"/>
      <c r="Z883" s="70"/>
      <c r="AA883" s="70"/>
      <c r="AB883" s="70"/>
      <c r="AC883" s="70"/>
      <c r="AD883" s="70"/>
      <c r="AE883" s="70"/>
      <c r="AF883" s="70"/>
      <c r="AG883" s="70"/>
      <c r="AH883" s="70"/>
      <c r="AI883" s="70"/>
      <c r="AJ883" s="70"/>
      <c r="AK883" s="70"/>
      <c r="AL883" s="70"/>
      <c r="AM883" s="70"/>
      <c r="AN883" s="70"/>
      <c r="AO883" s="70"/>
      <c r="AP883" s="70"/>
      <c r="AQ883" s="70"/>
      <c r="AR883" s="70"/>
      <c r="AS883" s="70"/>
      <c r="AT883" s="70"/>
      <c r="AU883" s="70"/>
      <c r="AV883" s="70"/>
      <c r="AW883" s="70"/>
      <c r="AX883" s="70"/>
      <c r="AY883" s="70"/>
      <c r="AZ883" s="70"/>
      <c r="BA883" s="70"/>
      <c r="BB883" s="70"/>
      <c r="BC883" s="70"/>
      <c r="BD883" s="70"/>
      <c r="BE883" s="70"/>
      <c r="BF883" s="70"/>
      <c r="BG883" s="70"/>
      <c r="BH883" s="70"/>
      <c r="BI883" s="70"/>
      <c r="BJ883" s="70"/>
      <c r="BK883" s="70"/>
      <c r="BL883" s="70"/>
      <c r="BM883" s="70"/>
      <c r="BN883" s="70"/>
      <c r="BO883" s="70"/>
      <c r="BP883" s="70"/>
      <c r="BQ883" s="70"/>
      <c r="BR883" s="70"/>
      <c r="BS883" s="70"/>
      <c r="BT883" s="70"/>
      <c r="BU883" s="70"/>
      <c r="BV883" s="70"/>
      <c r="BW883" s="70"/>
      <c r="BX883" s="70"/>
      <c r="BY883" s="70"/>
      <c r="BZ883" s="70"/>
      <c r="CA883" s="70"/>
    </row>
    <row r="884" spans="2:79" s="67" customFormat="1" hidden="1">
      <c r="B884" s="85"/>
      <c r="C884" s="86"/>
      <c r="D884" s="250"/>
      <c r="E884" s="84"/>
      <c r="F884" s="70"/>
      <c r="G884" s="70"/>
      <c r="H884" s="70"/>
      <c r="I884" s="70"/>
      <c r="J884" s="70"/>
      <c r="K884" s="70"/>
      <c r="L884" s="70"/>
      <c r="M884" s="70"/>
      <c r="N884" s="70"/>
      <c r="O884" s="70"/>
      <c r="P884" s="70"/>
      <c r="Q884" s="70"/>
      <c r="R884" s="70"/>
      <c r="S884" s="70"/>
      <c r="T884" s="70"/>
      <c r="U884" s="70"/>
      <c r="V884" s="70"/>
      <c r="W884" s="70"/>
      <c r="X884" s="70"/>
      <c r="Y884" s="70"/>
      <c r="Z884" s="70"/>
      <c r="AA884" s="70"/>
      <c r="AB884" s="70"/>
      <c r="AC884" s="70"/>
      <c r="AD884" s="70"/>
      <c r="AE884" s="70"/>
      <c r="AF884" s="70"/>
      <c r="AG884" s="70"/>
      <c r="AH884" s="70"/>
      <c r="AI884" s="70"/>
      <c r="AJ884" s="70"/>
      <c r="AK884" s="70"/>
      <c r="AL884" s="70"/>
      <c r="AM884" s="70"/>
      <c r="AN884" s="70"/>
      <c r="AO884" s="70"/>
      <c r="AP884" s="70"/>
      <c r="AQ884" s="70"/>
      <c r="AR884" s="70"/>
      <c r="AS884" s="70"/>
      <c r="AT884" s="70"/>
      <c r="AU884" s="70"/>
      <c r="AV884" s="70"/>
      <c r="AW884" s="70"/>
      <c r="AX884" s="70"/>
      <c r="AY884" s="70"/>
      <c r="AZ884" s="70"/>
      <c r="BA884" s="70"/>
      <c r="BB884" s="70"/>
      <c r="BC884" s="70"/>
      <c r="BD884" s="70"/>
      <c r="BE884" s="70"/>
      <c r="BF884" s="70"/>
      <c r="BG884" s="70"/>
      <c r="BH884" s="70"/>
      <c r="BI884" s="70"/>
      <c r="BJ884" s="70"/>
      <c r="BK884" s="70"/>
      <c r="BL884" s="70"/>
      <c r="BM884" s="70"/>
      <c r="BN884" s="70"/>
      <c r="BO884" s="70"/>
      <c r="BP884" s="70"/>
      <c r="BQ884" s="70"/>
      <c r="BR884" s="70"/>
      <c r="BS884" s="70"/>
      <c r="BT884" s="70"/>
      <c r="BU884" s="70"/>
      <c r="BV884" s="70"/>
      <c r="BW884" s="70"/>
      <c r="BX884" s="70"/>
      <c r="BY884" s="70"/>
      <c r="BZ884" s="70"/>
      <c r="CA884" s="70"/>
    </row>
    <row r="885" spans="2:79" s="67" customFormat="1" hidden="1">
      <c r="B885" s="85"/>
      <c r="C885" s="86"/>
      <c r="D885" s="250"/>
      <c r="E885" s="84"/>
      <c r="F885" s="70"/>
      <c r="G885" s="70"/>
      <c r="H885" s="70"/>
      <c r="I885" s="70"/>
      <c r="J885" s="70"/>
      <c r="K885" s="70"/>
      <c r="L885" s="70"/>
      <c r="M885" s="70"/>
      <c r="N885" s="70"/>
      <c r="O885" s="70"/>
      <c r="P885" s="70"/>
      <c r="Q885" s="70"/>
      <c r="R885" s="70"/>
      <c r="S885" s="70"/>
      <c r="T885" s="70"/>
      <c r="U885" s="70"/>
      <c r="V885" s="70"/>
      <c r="W885" s="70"/>
      <c r="X885" s="70"/>
      <c r="Y885" s="70"/>
      <c r="Z885" s="70"/>
      <c r="AA885" s="70"/>
      <c r="AB885" s="70"/>
      <c r="AC885" s="70"/>
      <c r="AD885" s="70"/>
      <c r="AE885" s="70"/>
      <c r="AF885" s="70"/>
      <c r="AG885" s="70"/>
      <c r="AH885" s="70"/>
      <c r="AI885" s="70"/>
      <c r="AJ885" s="70"/>
      <c r="AK885" s="70"/>
      <c r="AL885" s="70"/>
      <c r="AM885" s="70"/>
      <c r="AN885" s="70"/>
      <c r="AO885" s="70"/>
      <c r="AP885" s="70"/>
      <c r="AQ885" s="70"/>
      <c r="AR885" s="70"/>
      <c r="AS885" s="70"/>
      <c r="AT885" s="70"/>
      <c r="AU885" s="70"/>
      <c r="AV885" s="70"/>
      <c r="AW885" s="70"/>
      <c r="AX885" s="70"/>
      <c r="AY885" s="70"/>
      <c r="AZ885" s="70"/>
      <c r="BA885" s="70"/>
      <c r="BB885" s="70"/>
      <c r="BC885" s="70"/>
      <c r="BD885" s="70"/>
      <c r="BE885" s="70"/>
      <c r="BF885" s="70"/>
      <c r="BG885" s="70"/>
      <c r="BH885" s="70"/>
      <c r="BI885" s="70"/>
      <c r="BJ885" s="70"/>
      <c r="BK885" s="70"/>
      <c r="BL885" s="70"/>
      <c r="BM885" s="70"/>
      <c r="BN885" s="70"/>
      <c r="BO885" s="70"/>
      <c r="BP885" s="70"/>
      <c r="BQ885" s="70"/>
      <c r="BR885" s="70"/>
      <c r="BS885" s="70"/>
      <c r="BT885" s="70"/>
      <c r="BU885" s="70"/>
      <c r="BV885" s="70"/>
      <c r="BW885" s="70"/>
      <c r="BX885" s="70"/>
      <c r="BY885" s="70"/>
      <c r="BZ885" s="70"/>
      <c r="CA885" s="70"/>
    </row>
    <row r="886" spans="2:79" s="67" customFormat="1" hidden="1">
      <c r="B886" s="85"/>
      <c r="C886" s="86"/>
      <c r="D886" s="250"/>
      <c r="E886" s="84"/>
      <c r="F886" s="70"/>
      <c r="G886" s="70"/>
      <c r="H886" s="70"/>
      <c r="I886" s="70"/>
      <c r="J886" s="70"/>
      <c r="K886" s="70"/>
      <c r="L886" s="70"/>
      <c r="M886" s="70"/>
      <c r="N886" s="70"/>
      <c r="O886" s="70"/>
      <c r="P886" s="70"/>
      <c r="Q886" s="70"/>
      <c r="R886" s="70"/>
      <c r="S886" s="70"/>
      <c r="T886" s="70"/>
      <c r="U886" s="70"/>
      <c r="V886" s="70"/>
      <c r="W886" s="70"/>
      <c r="X886" s="70"/>
      <c r="Y886" s="70"/>
      <c r="Z886" s="70"/>
      <c r="AA886" s="70"/>
      <c r="AB886" s="70"/>
      <c r="AC886" s="70"/>
      <c r="AD886" s="70"/>
      <c r="AE886" s="70"/>
      <c r="AF886" s="70"/>
      <c r="AG886" s="70"/>
      <c r="AH886" s="70"/>
      <c r="AI886" s="70"/>
      <c r="AJ886" s="70"/>
      <c r="AK886" s="70"/>
      <c r="AL886" s="70"/>
      <c r="AM886" s="70"/>
      <c r="AN886" s="70"/>
      <c r="AO886" s="70"/>
      <c r="AP886" s="70"/>
      <c r="AQ886" s="70"/>
      <c r="AR886" s="70"/>
      <c r="AS886" s="70"/>
      <c r="AT886" s="70"/>
      <c r="AU886" s="70"/>
      <c r="AV886" s="70"/>
      <c r="AW886" s="70"/>
      <c r="AX886" s="70"/>
      <c r="AY886" s="70"/>
      <c r="AZ886" s="70"/>
      <c r="BA886" s="70"/>
      <c r="BB886" s="70"/>
      <c r="BC886" s="70"/>
      <c r="BD886" s="70"/>
      <c r="BE886" s="70"/>
      <c r="BF886" s="70"/>
      <c r="BG886" s="70"/>
      <c r="BH886" s="70"/>
      <c r="BI886" s="70"/>
      <c r="BJ886" s="70"/>
      <c r="BK886" s="70"/>
      <c r="BL886" s="70"/>
      <c r="BM886" s="70"/>
      <c r="BN886" s="70"/>
      <c r="BO886" s="70"/>
      <c r="BP886" s="70"/>
      <c r="BQ886" s="70"/>
      <c r="BR886" s="70"/>
      <c r="BS886" s="70"/>
      <c r="BT886" s="70"/>
      <c r="BU886" s="70"/>
      <c r="BV886" s="70"/>
      <c r="BW886" s="70"/>
      <c r="BX886" s="70"/>
      <c r="BY886" s="70"/>
      <c r="BZ886" s="70"/>
      <c r="CA886" s="70"/>
    </row>
    <row r="887" spans="2:79" s="67" customFormat="1" hidden="1">
      <c r="B887" s="85"/>
      <c r="C887" s="86"/>
      <c r="D887" s="250"/>
      <c r="E887" s="84"/>
      <c r="F887" s="70"/>
      <c r="G887" s="70"/>
      <c r="H887" s="70"/>
      <c r="I887" s="70"/>
      <c r="J887" s="70"/>
      <c r="K887" s="70"/>
      <c r="L887" s="70"/>
      <c r="M887" s="70"/>
      <c r="N887" s="70"/>
      <c r="O887" s="70"/>
      <c r="P887" s="70"/>
      <c r="Q887" s="70"/>
      <c r="R887" s="70"/>
      <c r="S887" s="70"/>
      <c r="T887" s="70"/>
      <c r="U887" s="70"/>
      <c r="V887" s="70"/>
      <c r="W887" s="70"/>
      <c r="X887" s="70"/>
      <c r="Y887" s="70"/>
      <c r="Z887" s="70"/>
      <c r="AA887" s="70"/>
      <c r="AB887" s="70"/>
      <c r="AC887" s="70"/>
      <c r="AD887" s="70"/>
      <c r="AE887" s="70"/>
      <c r="AF887" s="70"/>
      <c r="AG887" s="70"/>
      <c r="AH887" s="70"/>
      <c r="AI887" s="70"/>
      <c r="AJ887" s="70"/>
      <c r="AK887" s="70"/>
      <c r="AL887" s="70"/>
      <c r="AM887" s="70"/>
      <c r="AN887" s="70"/>
      <c r="AO887" s="70"/>
      <c r="AP887" s="70"/>
      <c r="AQ887" s="70"/>
      <c r="AR887" s="70"/>
      <c r="AS887" s="70"/>
      <c r="AT887" s="70"/>
      <c r="AU887" s="70"/>
      <c r="AV887" s="70"/>
      <c r="AW887" s="70"/>
      <c r="AX887" s="70"/>
      <c r="AY887" s="70"/>
      <c r="AZ887" s="70"/>
      <c r="BA887" s="70"/>
      <c r="BB887" s="70"/>
      <c r="BC887" s="70"/>
      <c r="BD887" s="70"/>
      <c r="BE887" s="70"/>
      <c r="BF887" s="70"/>
      <c r="BG887" s="70"/>
      <c r="BH887" s="70"/>
      <c r="BI887" s="70"/>
      <c r="BJ887" s="70"/>
      <c r="BK887" s="70"/>
      <c r="BL887" s="70"/>
      <c r="BM887" s="70"/>
      <c r="BN887" s="70"/>
      <c r="BO887" s="70"/>
      <c r="BP887" s="70"/>
      <c r="BQ887" s="70"/>
      <c r="BR887" s="70"/>
      <c r="BS887" s="70"/>
      <c r="BT887" s="70"/>
      <c r="BU887" s="70"/>
      <c r="BV887" s="70"/>
      <c r="BW887" s="70"/>
      <c r="BX887" s="70"/>
      <c r="BY887" s="70"/>
      <c r="BZ887" s="70"/>
      <c r="CA887" s="70"/>
    </row>
    <row r="888" spans="2:79" s="67" customFormat="1" hidden="1">
      <c r="B888" s="85"/>
      <c r="C888" s="86"/>
      <c r="D888" s="250"/>
      <c r="E888" s="84"/>
      <c r="F888" s="70"/>
      <c r="G888" s="70"/>
      <c r="H888" s="70"/>
      <c r="I888" s="70"/>
      <c r="J888" s="70"/>
      <c r="K888" s="70"/>
      <c r="L888" s="70"/>
      <c r="M888" s="70"/>
      <c r="N888" s="70"/>
      <c r="O888" s="70"/>
      <c r="P888" s="70"/>
      <c r="Q888" s="70"/>
      <c r="R888" s="70"/>
      <c r="S888" s="70"/>
      <c r="T888" s="70"/>
      <c r="U888" s="70"/>
      <c r="V888" s="70"/>
      <c r="W888" s="70"/>
      <c r="X888" s="70"/>
      <c r="Y888" s="70"/>
      <c r="Z888" s="70"/>
      <c r="AA888" s="70"/>
      <c r="AB888" s="70"/>
      <c r="AC888" s="70"/>
      <c r="AD888" s="70"/>
      <c r="AE888" s="70"/>
      <c r="AF888" s="70"/>
      <c r="AG888" s="70"/>
      <c r="AH888" s="70"/>
      <c r="AI888" s="70"/>
      <c r="AJ888" s="70"/>
      <c r="AK888" s="70"/>
      <c r="AL888" s="70"/>
      <c r="AM888" s="70"/>
      <c r="AN888" s="70"/>
      <c r="AO888" s="70"/>
      <c r="AP888" s="70"/>
      <c r="AQ888" s="70"/>
      <c r="AR888" s="70"/>
      <c r="AS888" s="70"/>
      <c r="AT888" s="70"/>
      <c r="AU888" s="70"/>
      <c r="AV888" s="70"/>
      <c r="AW888" s="70"/>
      <c r="AX888" s="70"/>
      <c r="AY888" s="70"/>
      <c r="AZ888" s="70"/>
      <c r="BA888" s="70"/>
      <c r="BB888" s="70"/>
      <c r="BC888" s="70"/>
      <c r="BD888" s="70"/>
      <c r="BE888" s="70"/>
      <c r="BF888" s="70"/>
      <c r="BG888" s="70"/>
      <c r="BH888" s="70"/>
      <c r="BI888" s="70"/>
      <c r="BJ888" s="70"/>
      <c r="BK888" s="70"/>
      <c r="BL888" s="70"/>
      <c r="BM888" s="70"/>
      <c r="BN888" s="70"/>
      <c r="BO888" s="70"/>
      <c r="BP888" s="70"/>
      <c r="BQ888" s="70"/>
      <c r="BR888" s="70"/>
      <c r="BS888" s="70"/>
      <c r="BT888" s="70"/>
      <c r="BU888" s="70"/>
      <c r="BV888" s="70"/>
      <c r="BW888" s="70"/>
      <c r="BX888" s="70"/>
      <c r="BY888" s="70"/>
      <c r="BZ888" s="70"/>
      <c r="CA888" s="70"/>
    </row>
    <row r="889" spans="2:79" s="67" customFormat="1" hidden="1">
      <c r="B889" s="85"/>
      <c r="C889" s="86"/>
      <c r="D889" s="250"/>
      <c r="E889" s="84"/>
      <c r="F889" s="70"/>
      <c r="G889" s="70"/>
      <c r="H889" s="70"/>
      <c r="I889" s="70"/>
      <c r="J889" s="70"/>
      <c r="K889" s="70"/>
      <c r="L889" s="70"/>
      <c r="M889" s="70"/>
      <c r="N889" s="70"/>
      <c r="O889" s="70"/>
      <c r="P889" s="70"/>
      <c r="Q889" s="70"/>
      <c r="R889" s="70"/>
      <c r="S889" s="70"/>
      <c r="T889" s="70"/>
      <c r="U889" s="70"/>
      <c r="V889" s="70"/>
      <c r="W889" s="70"/>
      <c r="X889" s="70"/>
      <c r="Y889" s="70"/>
      <c r="Z889" s="70"/>
      <c r="AA889" s="70"/>
      <c r="AB889" s="70"/>
      <c r="AC889" s="70"/>
      <c r="AD889" s="70"/>
      <c r="AE889" s="70"/>
      <c r="AF889" s="70"/>
      <c r="AG889" s="70"/>
      <c r="AH889" s="70"/>
      <c r="AI889" s="70"/>
      <c r="AJ889" s="70"/>
      <c r="AK889" s="70"/>
      <c r="AL889" s="70"/>
      <c r="AM889" s="70"/>
      <c r="AN889" s="70"/>
      <c r="AO889" s="70"/>
      <c r="AP889" s="70"/>
      <c r="AQ889" s="70"/>
      <c r="AR889" s="70"/>
      <c r="AS889" s="70"/>
      <c r="AT889" s="70"/>
      <c r="AU889" s="70"/>
      <c r="AV889" s="70"/>
      <c r="AW889" s="70"/>
      <c r="AX889" s="70"/>
      <c r="AY889" s="70"/>
      <c r="AZ889" s="70"/>
      <c r="BA889" s="70"/>
      <c r="BB889" s="70"/>
      <c r="BC889" s="70"/>
      <c r="BD889" s="70"/>
      <c r="BE889" s="70"/>
      <c r="BF889" s="70"/>
      <c r="BG889" s="70"/>
      <c r="BH889" s="70"/>
      <c r="BI889" s="70"/>
      <c r="BJ889" s="70"/>
      <c r="BK889" s="70"/>
      <c r="BL889" s="70"/>
      <c r="BM889" s="70"/>
      <c r="BN889" s="70"/>
      <c r="BO889" s="70"/>
      <c r="BP889" s="70"/>
      <c r="BQ889" s="70"/>
      <c r="BR889" s="70"/>
      <c r="BS889" s="70"/>
      <c r="BT889" s="70"/>
      <c r="BU889" s="70"/>
      <c r="BV889" s="70"/>
      <c r="BW889" s="70"/>
      <c r="BX889" s="70"/>
      <c r="BY889" s="70"/>
      <c r="BZ889" s="70"/>
      <c r="CA889" s="70"/>
    </row>
    <row r="890" spans="2:79" s="67" customFormat="1" hidden="1">
      <c r="B890" s="85"/>
      <c r="C890" s="86"/>
      <c r="D890" s="250"/>
      <c r="E890" s="84"/>
      <c r="F890" s="70"/>
      <c r="G890" s="70"/>
      <c r="H890" s="70"/>
      <c r="I890" s="70"/>
      <c r="J890" s="70"/>
      <c r="K890" s="70"/>
      <c r="L890" s="70"/>
      <c r="M890" s="70"/>
      <c r="N890" s="70"/>
      <c r="O890" s="70"/>
      <c r="P890" s="70"/>
      <c r="Q890" s="70"/>
      <c r="R890" s="70"/>
      <c r="S890" s="70"/>
      <c r="T890" s="70"/>
      <c r="U890" s="70"/>
      <c r="V890" s="70"/>
      <c r="W890" s="70"/>
      <c r="X890" s="70"/>
      <c r="Y890" s="70"/>
      <c r="Z890" s="70"/>
      <c r="AA890" s="70"/>
      <c r="AB890" s="70"/>
      <c r="AC890" s="70"/>
      <c r="AD890" s="70"/>
      <c r="AE890" s="70"/>
      <c r="AF890" s="70"/>
      <c r="AG890" s="70"/>
      <c r="AH890" s="70"/>
      <c r="AI890" s="70"/>
      <c r="AJ890" s="70"/>
      <c r="AK890" s="70"/>
      <c r="AL890" s="70"/>
      <c r="AM890" s="70"/>
      <c r="AN890" s="70"/>
      <c r="AO890" s="70"/>
      <c r="AP890" s="70"/>
      <c r="AQ890" s="70"/>
      <c r="AR890" s="70"/>
      <c r="AS890" s="70"/>
      <c r="AT890" s="70"/>
      <c r="AU890" s="70"/>
      <c r="AV890" s="70"/>
      <c r="AW890" s="70"/>
      <c r="AX890" s="70"/>
      <c r="AY890" s="70"/>
      <c r="AZ890" s="70"/>
      <c r="BA890" s="70"/>
      <c r="BB890" s="70"/>
      <c r="BC890" s="70"/>
      <c r="BD890" s="70"/>
      <c r="BE890" s="70"/>
      <c r="BF890" s="70"/>
      <c r="BG890" s="70"/>
      <c r="BH890" s="70"/>
      <c r="BI890" s="70"/>
      <c r="BJ890" s="70"/>
      <c r="BK890" s="70"/>
      <c r="BL890" s="70"/>
      <c r="BM890" s="70"/>
      <c r="BN890" s="70"/>
      <c r="BO890" s="70"/>
      <c r="BP890" s="70"/>
      <c r="BQ890" s="70"/>
      <c r="BR890" s="70"/>
      <c r="BS890" s="70"/>
      <c r="BT890" s="70"/>
      <c r="BU890" s="70"/>
      <c r="BV890" s="70"/>
      <c r="BW890" s="70"/>
      <c r="BX890" s="70"/>
      <c r="BY890" s="70"/>
      <c r="BZ890" s="70"/>
      <c r="CA890" s="70"/>
    </row>
    <row r="891" spans="2:79" s="67" customFormat="1" hidden="1">
      <c r="B891" s="85"/>
      <c r="C891" s="86"/>
      <c r="D891" s="250"/>
      <c r="E891" s="84"/>
      <c r="F891" s="70"/>
      <c r="G891" s="70"/>
      <c r="H891" s="70"/>
      <c r="I891" s="70"/>
      <c r="J891" s="70"/>
      <c r="K891" s="70"/>
      <c r="L891" s="70"/>
      <c r="M891" s="70"/>
      <c r="N891" s="70"/>
      <c r="O891" s="70"/>
      <c r="P891" s="70"/>
      <c r="Q891" s="70"/>
      <c r="R891" s="70"/>
      <c r="S891" s="70"/>
      <c r="T891" s="70"/>
      <c r="U891" s="70"/>
      <c r="V891" s="70"/>
      <c r="W891" s="70"/>
      <c r="X891" s="70"/>
      <c r="Y891" s="70"/>
      <c r="Z891" s="70"/>
      <c r="AA891" s="70"/>
      <c r="AB891" s="70"/>
      <c r="AC891" s="70"/>
      <c r="AD891" s="70"/>
      <c r="AE891" s="70"/>
      <c r="AF891" s="70"/>
      <c r="AG891" s="70"/>
      <c r="AH891" s="70"/>
      <c r="AI891" s="70"/>
      <c r="AJ891" s="70"/>
      <c r="AK891" s="70"/>
      <c r="AL891" s="70"/>
      <c r="AM891" s="70"/>
      <c r="AN891" s="70"/>
      <c r="AO891" s="70"/>
      <c r="AP891" s="70"/>
      <c r="AQ891" s="70"/>
      <c r="AR891" s="70"/>
      <c r="AS891" s="70"/>
      <c r="AT891" s="70"/>
      <c r="AU891" s="70"/>
      <c r="AV891" s="70"/>
      <c r="AW891" s="70"/>
      <c r="AX891" s="70"/>
      <c r="AY891" s="70"/>
      <c r="AZ891" s="70"/>
      <c r="BA891" s="70"/>
      <c r="BB891" s="70"/>
      <c r="BC891" s="70"/>
      <c r="BD891" s="70"/>
      <c r="BE891" s="70"/>
      <c r="BF891" s="70"/>
      <c r="BG891" s="70"/>
      <c r="BH891" s="70"/>
      <c r="BI891" s="70"/>
      <c r="BJ891" s="70"/>
      <c r="BK891" s="70"/>
      <c r="BL891" s="70"/>
      <c r="BM891" s="70"/>
      <c r="BN891" s="70"/>
      <c r="BO891" s="70"/>
      <c r="BP891" s="70"/>
      <c r="BQ891" s="70"/>
      <c r="BR891" s="70"/>
      <c r="BS891" s="70"/>
      <c r="BT891" s="70"/>
      <c r="BU891" s="70"/>
      <c r="BV891" s="70"/>
      <c r="BW891" s="70"/>
      <c r="BX891" s="70"/>
      <c r="BY891" s="70"/>
      <c r="BZ891" s="70"/>
      <c r="CA891" s="70"/>
    </row>
    <row r="892" spans="2:79" s="67" customFormat="1" hidden="1">
      <c r="B892" s="85"/>
      <c r="C892" s="86"/>
      <c r="D892" s="250"/>
      <c r="E892" s="84"/>
      <c r="F892" s="70"/>
      <c r="G892" s="70"/>
      <c r="H892" s="70"/>
      <c r="I892" s="70"/>
      <c r="J892" s="70"/>
      <c r="K892" s="70"/>
      <c r="L892" s="70"/>
      <c r="M892" s="70"/>
      <c r="N892" s="70"/>
      <c r="O892" s="70"/>
      <c r="P892" s="70"/>
      <c r="Q892" s="70"/>
      <c r="R892" s="70"/>
      <c r="S892" s="70"/>
      <c r="T892" s="70"/>
      <c r="U892" s="70"/>
      <c r="V892" s="70"/>
      <c r="W892" s="70"/>
      <c r="X892" s="70"/>
      <c r="Y892" s="70"/>
      <c r="Z892" s="70"/>
      <c r="AA892" s="70"/>
      <c r="AB892" s="70"/>
      <c r="AC892" s="70"/>
      <c r="AD892" s="70"/>
      <c r="AE892" s="70"/>
      <c r="AF892" s="70"/>
      <c r="AG892" s="70"/>
      <c r="AH892" s="70"/>
      <c r="AI892" s="70"/>
      <c r="AJ892" s="70"/>
      <c r="AK892" s="70"/>
      <c r="AL892" s="70"/>
      <c r="AM892" s="70"/>
      <c r="AN892" s="70"/>
      <c r="AO892" s="70"/>
      <c r="AP892" s="70"/>
      <c r="AQ892" s="70"/>
      <c r="AR892" s="70"/>
      <c r="AS892" s="70"/>
      <c r="AT892" s="70"/>
      <c r="AU892" s="70"/>
      <c r="AV892" s="70"/>
      <c r="AW892" s="70"/>
      <c r="AX892" s="70"/>
      <c r="AY892" s="70"/>
      <c r="AZ892" s="70"/>
      <c r="BA892" s="70"/>
      <c r="BB892" s="70"/>
      <c r="BC892" s="70"/>
      <c r="BD892" s="70"/>
      <c r="BE892" s="70"/>
      <c r="BF892" s="70"/>
      <c r="BG892" s="70"/>
      <c r="BH892" s="70"/>
      <c r="BI892" s="70"/>
      <c r="BJ892" s="70"/>
      <c r="BK892" s="70"/>
      <c r="BL892" s="70"/>
      <c r="BM892" s="70"/>
      <c r="BN892" s="70"/>
      <c r="BO892" s="70"/>
      <c r="BP892" s="70"/>
      <c r="BQ892" s="70"/>
      <c r="BR892" s="70"/>
      <c r="BS892" s="70"/>
      <c r="BT892" s="70"/>
      <c r="BU892" s="70"/>
      <c r="BV892" s="70"/>
      <c r="BW892" s="70"/>
      <c r="BX892" s="70"/>
      <c r="BY892" s="70"/>
      <c r="BZ892" s="70"/>
      <c r="CA892" s="70"/>
    </row>
    <row r="893" spans="2:79" s="67" customFormat="1" hidden="1">
      <c r="B893" s="85"/>
      <c r="C893" s="86"/>
      <c r="D893" s="250"/>
      <c r="E893" s="84"/>
      <c r="F893" s="70"/>
      <c r="G893" s="70"/>
      <c r="H893" s="70"/>
      <c r="I893" s="70"/>
      <c r="J893" s="70"/>
      <c r="K893" s="70"/>
      <c r="L893" s="70"/>
      <c r="M893" s="70"/>
      <c r="N893" s="70"/>
      <c r="O893" s="70"/>
      <c r="P893" s="70"/>
      <c r="Q893" s="70"/>
      <c r="R893" s="70"/>
      <c r="S893" s="70"/>
      <c r="T893" s="70"/>
      <c r="U893" s="70"/>
      <c r="V893" s="70"/>
      <c r="W893" s="70"/>
      <c r="X893" s="70"/>
      <c r="Y893" s="70"/>
      <c r="Z893" s="70"/>
      <c r="AA893" s="70"/>
      <c r="AB893" s="70"/>
      <c r="AC893" s="70"/>
      <c r="AD893" s="70"/>
      <c r="AE893" s="70"/>
      <c r="AF893" s="70"/>
      <c r="AG893" s="70"/>
      <c r="AH893" s="70"/>
      <c r="AI893" s="70"/>
      <c r="AJ893" s="70"/>
      <c r="AK893" s="70"/>
      <c r="AL893" s="70"/>
      <c r="AM893" s="70"/>
      <c r="AN893" s="70"/>
      <c r="AO893" s="70"/>
      <c r="AP893" s="70"/>
      <c r="AQ893" s="70"/>
      <c r="AR893" s="70"/>
      <c r="AS893" s="70"/>
      <c r="AT893" s="70"/>
      <c r="AU893" s="70"/>
      <c r="AV893" s="70"/>
      <c r="AW893" s="70"/>
      <c r="AX893" s="70"/>
      <c r="AY893" s="70"/>
      <c r="AZ893" s="70"/>
      <c r="BA893" s="70"/>
      <c r="BB893" s="70"/>
      <c r="BC893" s="70"/>
      <c r="BD893" s="70"/>
      <c r="BE893" s="70"/>
      <c r="BF893" s="70"/>
      <c r="BG893" s="70"/>
      <c r="BH893" s="70"/>
      <c r="BI893" s="70"/>
      <c r="BJ893" s="70"/>
      <c r="BK893" s="70"/>
      <c r="BL893" s="70"/>
      <c r="BM893" s="70"/>
      <c r="BN893" s="70"/>
      <c r="BO893" s="70"/>
      <c r="BP893" s="70"/>
      <c r="BQ893" s="70"/>
      <c r="BR893" s="70"/>
      <c r="BS893" s="70"/>
      <c r="BT893" s="70"/>
      <c r="BU893" s="70"/>
      <c r="BV893" s="70"/>
      <c r="BW893" s="70"/>
      <c r="BX893" s="70"/>
      <c r="BY893" s="70"/>
      <c r="BZ893" s="70"/>
      <c r="CA893" s="70"/>
    </row>
    <row r="894" spans="2:79" s="67" customFormat="1" hidden="1">
      <c r="B894" s="85"/>
      <c r="C894" s="86"/>
      <c r="D894" s="250"/>
      <c r="E894" s="84"/>
      <c r="F894" s="70"/>
      <c r="G894" s="70"/>
      <c r="H894" s="70"/>
      <c r="I894" s="70"/>
      <c r="J894" s="70"/>
      <c r="K894" s="70"/>
      <c r="L894" s="70"/>
      <c r="M894" s="70"/>
      <c r="N894" s="70"/>
      <c r="O894" s="70"/>
      <c r="P894" s="70"/>
      <c r="Q894" s="70"/>
      <c r="R894" s="70"/>
      <c r="S894" s="70"/>
      <c r="T894" s="70"/>
      <c r="U894" s="70"/>
      <c r="V894" s="70"/>
      <c r="W894" s="70"/>
      <c r="X894" s="70"/>
      <c r="Y894" s="70"/>
      <c r="Z894" s="70"/>
      <c r="AA894" s="70"/>
      <c r="AB894" s="70"/>
      <c r="AC894" s="70"/>
      <c r="AD894" s="70"/>
      <c r="AE894" s="70"/>
      <c r="AF894" s="70"/>
      <c r="AG894" s="70"/>
      <c r="AH894" s="70"/>
      <c r="AI894" s="70"/>
      <c r="AJ894" s="70"/>
      <c r="AK894" s="70"/>
      <c r="AL894" s="70"/>
      <c r="AM894" s="70"/>
      <c r="AN894" s="70"/>
      <c r="AO894" s="70"/>
      <c r="AP894" s="70"/>
      <c r="AQ894" s="70"/>
      <c r="AR894" s="70"/>
      <c r="AS894" s="70"/>
      <c r="AT894" s="70"/>
      <c r="AU894" s="70"/>
      <c r="AV894" s="70"/>
      <c r="AW894" s="70"/>
      <c r="AX894" s="70"/>
      <c r="AY894" s="70"/>
      <c r="AZ894" s="70"/>
      <c r="BA894" s="70"/>
      <c r="BB894" s="70"/>
      <c r="BC894" s="70"/>
      <c r="BD894" s="70"/>
      <c r="BE894" s="70"/>
      <c r="BF894" s="70"/>
      <c r="BG894" s="70"/>
      <c r="BH894" s="70"/>
      <c r="BI894" s="70"/>
      <c r="BJ894" s="70"/>
      <c r="BK894" s="70"/>
      <c r="BL894" s="70"/>
      <c r="BM894" s="70"/>
      <c r="BN894" s="70"/>
      <c r="BO894" s="70"/>
      <c r="BP894" s="70"/>
      <c r="BQ894" s="70"/>
      <c r="BR894" s="70"/>
      <c r="BS894" s="70"/>
      <c r="BT894" s="70"/>
      <c r="BU894" s="70"/>
      <c r="BV894" s="70"/>
      <c r="BW894" s="70"/>
      <c r="BX894" s="70"/>
      <c r="BY894" s="70"/>
      <c r="BZ894" s="70"/>
      <c r="CA894" s="70"/>
    </row>
    <row r="895" spans="2:79" s="67" customFormat="1" hidden="1">
      <c r="B895" s="85"/>
      <c r="C895" s="86"/>
      <c r="D895" s="250"/>
      <c r="E895" s="84"/>
      <c r="F895" s="70"/>
      <c r="G895" s="70"/>
      <c r="H895" s="70"/>
      <c r="I895" s="70"/>
      <c r="J895" s="70"/>
      <c r="K895" s="70"/>
      <c r="L895" s="70"/>
      <c r="M895" s="70"/>
      <c r="N895" s="70"/>
      <c r="O895" s="70"/>
      <c r="P895" s="70"/>
      <c r="Q895" s="70"/>
      <c r="R895" s="70"/>
      <c r="S895" s="70"/>
      <c r="T895" s="70"/>
      <c r="U895" s="70"/>
      <c r="V895" s="70"/>
      <c r="W895" s="70"/>
      <c r="X895" s="70"/>
      <c r="Y895" s="70"/>
      <c r="Z895" s="70"/>
      <c r="AA895" s="70"/>
      <c r="AB895" s="70"/>
      <c r="AC895" s="70"/>
      <c r="AD895" s="70"/>
      <c r="AE895" s="70"/>
      <c r="AF895" s="70"/>
      <c r="AG895" s="70"/>
      <c r="AH895" s="70"/>
      <c r="AI895" s="70"/>
      <c r="AJ895" s="70"/>
      <c r="AK895" s="70"/>
      <c r="AL895" s="70"/>
      <c r="AM895" s="70"/>
      <c r="AN895" s="70"/>
      <c r="AO895" s="70"/>
      <c r="AP895" s="70"/>
      <c r="AQ895" s="70"/>
      <c r="AR895" s="70"/>
      <c r="AS895" s="70"/>
      <c r="AT895" s="70"/>
      <c r="AU895" s="70"/>
      <c r="AV895" s="70"/>
      <c r="AW895" s="70"/>
      <c r="AX895" s="70"/>
      <c r="AY895" s="70"/>
      <c r="AZ895" s="70"/>
      <c r="BA895" s="70"/>
      <c r="BB895" s="70"/>
      <c r="BC895" s="70"/>
      <c r="BD895" s="70"/>
      <c r="BE895" s="70"/>
      <c r="BF895" s="70"/>
      <c r="BG895" s="70"/>
      <c r="BH895" s="70"/>
      <c r="BI895" s="70"/>
      <c r="BJ895" s="70"/>
      <c r="BK895" s="70"/>
      <c r="BL895" s="70"/>
      <c r="BM895" s="70"/>
      <c r="BN895" s="70"/>
      <c r="BO895" s="70"/>
      <c r="BP895" s="70"/>
      <c r="BQ895" s="70"/>
      <c r="BR895" s="70"/>
      <c r="BS895" s="70"/>
      <c r="BT895" s="70"/>
      <c r="BU895" s="70"/>
      <c r="BV895" s="70"/>
      <c r="BW895" s="70"/>
      <c r="BX895" s="70"/>
      <c r="BY895" s="70"/>
      <c r="BZ895" s="70"/>
      <c r="CA895" s="70"/>
    </row>
    <row r="896" spans="2:79" s="67" customFormat="1" hidden="1">
      <c r="B896" s="85"/>
      <c r="C896" s="86"/>
      <c r="D896" s="250"/>
      <c r="E896" s="84"/>
      <c r="F896" s="70"/>
      <c r="G896" s="70"/>
      <c r="H896" s="70"/>
      <c r="I896" s="70"/>
      <c r="J896" s="70"/>
      <c r="K896" s="70"/>
      <c r="L896" s="70"/>
      <c r="M896" s="70"/>
      <c r="N896" s="70"/>
      <c r="O896" s="70"/>
      <c r="P896" s="70"/>
      <c r="Q896" s="70"/>
      <c r="R896" s="70"/>
      <c r="S896" s="70"/>
      <c r="T896" s="70"/>
      <c r="U896" s="70"/>
      <c r="V896" s="70"/>
      <c r="W896" s="70"/>
      <c r="X896" s="70"/>
      <c r="Y896" s="70"/>
      <c r="Z896" s="70"/>
      <c r="AA896" s="70"/>
      <c r="AB896" s="70"/>
      <c r="AC896" s="70"/>
      <c r="AD896" s="70"/>
      <c r="AE896" s="70"/>
      <c r="AF896" s="70"/>
      <c r="AG896" s="70"/>
      <c r="AH896" s="70"/>
      <c r="AI896" s="70"/>
      <c r="AJ896" s="70"/>
      <c r="AK896" s="70"/>
      <c r="AL896" s="70"/>
      <c r="AM896" s="70"/>
      <c r="AN896" s="70"/>
      <c r="AO896" s="70"/>
      <c r="AP896" s="70"/>
      <c r="AQ896" s="70"/>
      <c r="AR896" s="70"/>
      <c r="AS896" s="70"/>
      <c r="AT896" s="70"/>
      <c r="AU896" s="70"/>
      <c r="AV896" s="70"/>
      <c r="AW896" s="70"/>
      <c r="AX896" s="70"/>
      <c r="AY896" s="70"/>
      <c r="AZ896" s="70"/>
      <c r="BA896" s="70"/>
      <c r="BB896" s="70"/>
      <c r="BC896" s="70"/>
      <c r="BD896" s="70"/>
      <c r="BE896" s="70"/>
      <c r="BF896" s="70"/>
      <c r="BG896" s="70"/>
      <c r="BH896" s="70"/>
      <c r="BI896" s="70"/>
      <c r="BJ896" s="70"/>
      <c r="BK896" s="70"/>
      <c r="BL896" s="70"/>
      <c r="BM896" s="70"/>
      <c r="BN896" s="70"/>
      <c r="BO896" s="70"/>
      <c r="BP896" s="70"/>
      <c r="BQ896" s="70"/>
      <c r="BR896" s="70"/>
      <c r="BS896" s="70"/>
      <c r="BT896" s="70"/>
      <c r="BU896" s="70"/>
      <c r="BV896" s="70"/>
      <c r="BW896" s="70"/>
      <c r="BX896" s="70"/>
      <c r="BY896" s="70"/>
      <c r="BZ896" s="70"/>
      <c r="CA896" s="70"/>
    </row>
    <row r="897" spans="2:79" s="67" customFormat="1" hidden="1">
      <c r="B897" s="85"/>
      <c r="C897" s="86"/>
      <c r="D897" s="250"/>
      <c r="E897" s="84"/>
      <c r="F897" s="70"/>
      <c r="G897" s="70"/>
      <c r="H897" s="70"/>
      <c r="I897" s="70"/>
      <c r="J897" s="70"/>
      <c r="K897" s="70"/>
      <c r="L897" s="70"/>
      <c r="M897" s="70"/>
      <c r="N897" s="70"/>
      <c r="O897" s="70"/>
      <c r="P897" s="70"/>
      <c r="Q897" s="70"/>
      <c r="R897" s="70"/>
      <c r="S897" s="70"/>
      <c r="T897" s="70"/>
      <c r="U897" s="70"/>
      <c r="V897" s="70"/>
      <c r="W897" s="70"/>
      <c r="X897" s="70"/>
      <c r="Y897" s="70"/>
      <c r="Z897" s="70"/>
      <c r="AA897" s="70"/>
      <c r="AB897" s="70"/>
      <c r="AC897" s="70"/>
      <c r="AD897" s="70"/>
      <c r="AE897" s="70"/>
      <c r="AF897" s="70"/>
      <c r="AG897" s="70"/>
      <c r="AH897" s="70"/>
      <c r="AI897" s="70"/>
      <c r="AJ897" s="70"/>
      <c r="AK897" s="70"/>
      <c r="AL897" s="70"/>
      <c r="AM897" s="70"/>
      <c r="AN897" s="70"/>
      <c r="AO897" s="70"/>
      <c r="AP897" s="70"/>
      <c r="AQ897" s="70"/>
      <c r="AR897" s="70"/>
      <c r="AS897" s="70"/>
      <c r="AT897" s="70"/>
      <c r="AU897" s="70"/>
      <c r="AV897" s="70"/>
      <c r="AW897" s="70"/>
      <c r="AX897" s="70"/>
      <c r="AY897" s="70"/>
      <c r="AZ897" s="70"/>
      <c r="BA897" s="70"/>
      <c r="BB897" s="70"/>
      <c r="BC897" s="70"/>
      <c r="BD897" s="70"/>
      <c r="BE897" s="70"/>
      <c r="BF897" s="70"/>
      <c r="BG897" s="70"/>
      <c r="BH897" s="70"/>
      <c r="BI897" s="70"/>
      <c r="BJ897" s="70"/>
      <c r="BK897" s="70"/>
      <c r="BL897" s="70"/>
      <c r="BM897" s="70"/>
      <c r="BN897" s="70"/>
      <c r="BO897" s="70"/>
      <c r="BP897" s="70"/>
      <c r="BQ897" s="70"/>
      <c r="BR897" s="70"/>
      <c r="BS897" s="70"/>
      <c r="BT897" s="70"/>
      <c r="BU897" s="70"/>
      <c r="BV897" s="70"/>
      <c r="BW897" s="70"/>
      <c r="BX897" s="70"/>
      <c r="BY897" s="70"/>
      <c r="BZ897" s="70"/>
      <c r="CA897" s="70"/>
    </row>
    <row r="898" spans="2:79" s="67" customFormat="1" hidden="1">
      <c r="B898" s="85"/>
      <c r="C898" s="86"/>
      <c r="D898" s="250"/>
      <c r="E898" s="84"/>
      <c r="F898" s="70"/>
      <c r="G898" s="70"/>
      <c r="H898" s="70"/>
      <c r="I898" s="70"/>
      <c r="J898" s="70"/>
      <c r="K898" s="70"/>
      <c r="L898" s="70"/>
      <c r="M898" s="70"/>
      <c r="N898" s="70"/>
      <c r="O898" s="70"/>
      <c r="P898" s="70"/>
      <c r="Q898" s="70"/>
      <c r="R898" s="70"/>
      <c r="S898" s="70"/>
      <c r="T898" s="70"/>
      <c r="U898" s="70"/>
      <c r="V898" s="70"/>
      <c r="W898" s="70"/>
      <c r="X898" s="70"/>
      <c r="Y898" s="70"/>
      <c r="Z898" s="70"/>
      <c r="AA898" s="70"/>
      <c r="AB898" s="70"/>
      <c r="AC898" s="70"/>
      <c r="AD898" s="70"/>
      <c r="AE898" s="70"/>
      <c r="AF898" s="70"/>
      <c r="AG898" s="70"/>
      <c r="AH898" s="70"/>
      <c r="AI898" s="70"/>
      <c r="AJ898" s="70"/>
      <c r="AK898" s="70"/>
      <c r="AL898" s="70"/>
      <c r="AM898" s="70"/>
      <c r="AN898" s="70"/>
      <c r="AO898" s="70"/>
      <c r="AP898" s="70"/>
      <c r="AQ898" s="70"/>
      <c r="AR898" s="70"/>
      <c r="AS898" s="70"/>
      <c r="AT898" s="70"/>
      <c r="AU898" s="70"/>
      <c r="AV898" s="70"/>
      <c r="AW898" s="70"/>
      <c r="AX898" s="70"/>
      <c r="AY898" s="70"/>
      <c r="AZ898" s="70"/>
      <c r="BA898" s="70"/>
      <c r="BB898" s="70"/>
      <c r="BC898" s="70"/>
      <c r="BD898" s="70"/>
      <c r="BE898" s="70"/>
      <c r="BF898" s="70"/>
      <c r="BG898" s="70"/>
      <c r="BH898" s="70"/>
      <c r="BI898" s="70"/>
      <c r="BJ898" s="70"/>
      <c r="BK898" s="70"/>
      <c r="BL898" s="70"/>
      <c r="BM898" s="70"/>
      <c r="BN898" s="70"/>
      <c r="BO898" s="70"/>
      <c r="BP898" s="70"/>
      <c r="BQ898" s="70"/>
      <c r="BR898" s="70"/>
      <c r="BS898" s="70"/>
      <c r="BT898" s="70"/>
      <c r="BU898" s="70"/>
      <c r="BV898" s="70"/>
      <c r="BW898" s="70"/>
      <c r="BX898" s="70"/>
      <c r="BY898" s="70"/>
      <c r="BZ898" s="70"/>
      <c r="CA898" s="70"/>
    </row>
    <row r="899" spans="2:79" s="67" customFormat="1" hidden="1">
      <c r="B899" s="85"/>
      <c r="C899" s="86"/>
      <c r="D899" s="250"/>
      <c r="E899" s="84"/>
      <c r="F899" s="70"/>
      <c r="G899" s="70"/>
      <c r="H899" s="70"/>
      <c r="I899" s="70"/>
      <c r="J899" s="70"/>
      <c r="K899" s="70"/>
      <c r="L899" s="70"/>
      <c r="M899" s="70"/>
      <c r="N899" s="70"/>
      <c r="O899" s="70"/>
      <c r="P899" s="70"/>
      <c r="Q899" s="70"/>
      <c r="R899" s="70"/>
      <c r="S899" s="70"/>
      <c r="T899" s="70"/>
      <c r="U899" s="70"/>
      <c r="V899" s="70"/>
      <c r="W899" s="70"/>
      <c r="X899" s="70"/>
      <c r="Y899" s="70"/>
      <c r="Z899" s="70"/>
      <c r="AA899" s="70"/>
      <c r="AB899" s="70"/>
      <c r="AC899" s="70"/>
      <c r="AD899" s="70"/>
      <c r="AE899" s="70"/>
      <c r="AF899" s="70"/>
      <c r="AG899" s="70"/>
      <c r="AH899" s="70"/>
      <c r="AI899" s="70"/>
      <c r="AJ899" s="70"/>
      <c r="AK899" s="70"/>
      <c r="AL899" s="70"/>
      <c r="AM899" s="70"/>
      <c r="AN899" s="70"/>
      <c r="AO899" s="70"/>
      <c r="AP899" s="70"/>
      <c r="AQ899" s="70"/>
      <c r="AR899" s="70"/>
      <c r="AS899" s="70"/>
      <c r="AT899" s="70"/>
      <c r="AU899" s="70"/>
      <c r="AV899" s="70"/>
      <c r="AW899" s="70"/>
      <c r="AX899" s="70"/>
      <c r="AY899" s="70"/>
      <c r="AZ899" s="70"/>
      <c r="BA899" s="70"/>
      <c r="BB899" s="70"/>
      <c r="BC899" s="70"/>
      <c r="BD899" s="70"/>
      <c r="BE899" s="70"/>
      <c r="BF899" s="70"/>
      <c r="BG899" s="70"/>
      <c r="BH899" s="70"/>
      <c r="BI899" s="70"/>
      <c r="BJ899" s="70"/>
      <c r="BK899" s="70"/>
      <c r="BL899" s="70"/>
      <c r="BM899" s="70"/>
      <c r="BN899" s="70"/>
      <c r="BO899" s="70"/>
      <c r="BP899" s="70"/>
      <c r="BQ899" s="70"/>
      <c r="BR899" s="70"/>
      <c r="BS899" s="70"/>
      <c r="BT899" s="70"/>
      <c r="BU899" s="70"/>
      <c r="BV899" s="70"/>
      <c r="BW899" s="70"/>
      <c r="BX899" s="70"/>
      <c r="BY899" s="70"/>
      <c r="BZ899" s="70"/>
      <c r="CA899" s="70"/>
    </row>
    <row r="900" spans="2:79" s="67" customFormat="1" hidden="1">
      <c r="B900" s="85"/>
      <c r="C900" s="86"/>
      <c r="D900" s="250"/>
      <c r="E900" s="84"/>
      <c r="F900" s="70"/>
      <c r="G900" s="70"/>
      <c r="H900" s="70"/>
      <c r="I900" s="70"/>
      <c r="J900" s="70"/>
      <c r="K900" s="70"/>
      <c r="L900" s="70"/>
      <c r="M900" s="70"/>
      <c r="N900" s="70"/>
      <c r="O900" s="70"/>
      <c r="P900" s="70"/>
      <c r="Q900" s="70"/>
      <c r="R900" s="70"/>
      <c r="S900" s="70"/>
      <c r="T900" s="70"/>
      <c r="U900" s="70"/>
      <c r="V900" s="70"/>
      <c r="W900" s="70"/>
      <c r="X900" s="70"/>
      <c r="Y900" s="70"/>
      <c r="Z900" s="70"/>
      <c r="AA900" s="70"/>
      <c r="AB900" s="70"/>
      <c r="AC900" s="70"/>
      <c r="AD900" s="70"/>
      <c r="AE900" s="70"/>
      <c r="AF900" s="70"/>
      <c r="AG900" s="70"/>
      <c r="AH900" s="70"/>
      <c r="AI900" s="70"/>
      <c r="AJ900" s="70"/>
      <c r="AK900" s="70"/>
      <c r="AL900" s="70"/>
      <c r="AM900" s="70"/>
      <c r="AN900" s="70"/>
      <c r="AO900" s="70"/>
      <c r="AP900" s="70"/>
      <c r="AQ900" s="70"/>
      <c r="AR900" s="70"/>
      <c r="AS900" s="70"/>
      <c r="AT900" s="70"/>
      <c r="AU900" s="70"/>
      <c r="AV900" s="70"/>
      <c r="AW900" s="70"/>
      <c r="AX900" s="70"/>
      <c r="AY900" s="70"/>
      <c r="AZ900" s="70"/>
      <c r="BA900" s="70"/>
      <c r="BB900" s="70"/>
      <c r="BC900" s="70"/>
      <c r="BD900" s="70"/>
      <c r="BE900" s="70"/>
      <c r="BF900" s="70"/>
      <c r="BG900" s="70"/>
      <c r="BH900" s="70"/>
      <c r="BI900" s="70"/>
      <c r="BJ900" s="70"/>
      <c r="BK900" s="70"/>
      <c r="BL900" s="70"/>
      <c r="BM900" s="70"/>
      <c r="BN900" s="70"/>
      <c r="BO900" s="70"/>
      <c r="BP900" s="70"/>
      <c r="BQ900" s="70"/>
      <c r="BR900" s="70"/>
      <c r="BS900" s="70"/>
      <c r="BT900" s="70"/>
      <c r="BU900" s="70"/>
      <c r="BV900" s="70"/>
      <c r="BW900" s="70"/>
      <c r="BX900" s="70"/>
      <c r="BY900" s="70"/>
      <c r="BZ900" s="70"/>
      <c r="CA900" s="70"/>
    </row>
    <row r="901" spans="2:79" s="67" customFormat="1" hidden="1">
      <c r="B901" s="85"/>
      <c r="C901" s="86"/>
      <c r="D901" s="250"/>
      <c r="E901" s="84"/>
      <c r="F901" s="70"/>
      <c r="G901" s="70"/>
      <c r="H901" s="70"/>
      <c r="I901" s="70"/>
      <c r="J901" s="70"/>
      <c r="K901" s="70"/>
      <c r="L901" s="70"/>
      <c r="M901" s="70"/>
      <c r="N901" s="70"/>
      <c r="O901" s="70"/>
      <c r="P901" s="70"/>
      <c r="Q901" s="70"/>
      <c r="R901" s="70"/>
      <c r="S901" s="70"/>
      <c r="T901" s="70"/>
      <c r="U901" s="70"/>
      <c r="V901" s="70"/>
      <c r="W901" s="70"/>
      <c r="X901" s="70"/>
      <c r="Y901" s="70"/>
      <c r="Z901" s="70"/>
      <c r="AA901" s="70"/>
      <c r="AB901" s="70"/>
      <c r="AC901" s="70"/>
      <c r="AD901" s="70"/>
      <c r="AE901" s="70"/>
      <c r="AF901" s="70"/>
      <c r="AG901" s="70"/>
      <c r="AH901" s="70"/>
      <c r="AI901" s="70"/>
      <c r="AJ901" s="70"/>
      <c r="AK901" s="70"/>
      <c r="AL901" s="70"/>
      <c r="AM901" s="70"/>
      <c r="AN901" s="70"/>
      <c r="AO901" s="70"/>
      <c r="AP901" s="70"/>
      <c r="AQ901" s="70"/>
      <c r="AR901" s="70"/>
      <c r="AS901" s="70"/>
      <c r="AT901" s="70"/>
      <c r="AU901" s="70"/>
      <c r="AV901" s="70"/>
      <c r="AW901" s="70"/>
      <c r="AX901" s="70"/>
      <c r="AY901" s="70"/>
      <c r="AZ901" s="70"/>
      <c r="BA901" s="70"/>
      <c r="BB901" s="70"/>
      <c r="BC901" s="70"/>
      <c r="BD901" s="70"/>
      <c r="BE901" s="70"/>
      <c r="BF901" s="70"/>
      <c r="BG901" s="70"/>
      <c r="BH901" s="70"/>
      <c r="BI901" s="70"/>
      <c r="BJ901" s="70"/>
      <c r="BK901" s="70"/>
      <c r="BL901" s="70"/>
      <c r="BM901" s="70"/>
      <c r="BN901" s="70"/>
      <c r="BO901" s="70"/>
      <c r="BP901" s="70"/>
      <c r="BQ901" s="70"/>
      <c r="BR901" s="70"/>
      <c r="BS901" s="70"/>
      <c r="BT901" s="70"/>
      <c r="BU901" s="70"/>
      <c r="BV901" s="70"/>
      <c r="BW901" s="70"/>
      <c r="BX901" s="70"/>
      <c r="BY901" s="70"/>
      <c r="BZ901" s="70"/>
      <c r="CA901" s="70"/>
    </row>
    <row r="902" spans="2:79" s="67" customFormat="1" hidden="1">
      <c r="B902" s="85"/>
      <c r="C902" s="86"/>
      <c r="D902" s="250"/>
      <c r="E902" s="84"/>
      <c r="F902" s="70"/>
      <c r="G902" s="70"/>
      <c r="H902" s="70"/>
      <c r="I902" s="70"/>
      <c r="J902" s="70"/>
      <c r="K902" s="70"/>
      <c r="L902" s="70"/>
      <c r="M902" s="70"/>
      <c r="N902" s="70"/>
      <c r="O902" s="70"/>
      <c r="P902" s="70"/>
      <c r="Q902" s="70"/>
      <c r="R902" s="70"/>
      <c r="S902" s="70"/>
      <c r="T902" s="70"/>
      <c r="U902" s="70"/>
      <c r="V902" s="70"/>
      <c r="W902" s="70"/>
      <c r="X902" s="70"/>
      <c r="Y902" s="70"/>
      <c r="Z902" s="70"/>
      <c r="AA902" s="70"/>
      <c r="AB902" s="70"/>
      <c r="AC902" s="70"/>
      <c r="AD902" s="70"/>
      <c r="AE902" s="70"/>
      <c r="AF902" s="70"/>
      <c r="AG902" s="70"/>
      <c r="AH902" s="70"/>
      <c r="AI902" s="70"/>
      <c r="AJ902" s="70"/>
      <c r="AK902" s="70"/>
      <c r="AL902" s="70"/>
      <c r="AM902" s="70"/>
      <c r="AN902" s="70"/>
      <c r="AO902" s="70"/>
      <c r="AP902" s="70"/>
      <c r="AQ902" s="70"/>
      <c r="AR902" s="70"/>
      <c r="AS902" s="70"/>
      <c r="AT902" s="70"/>
      <c r="AU902" s="70"/>
      <c r="AV902" s="70"/>
      <c r="AW902" s="70"/>
      <c r="AX902" s="70"/>
      <c r="AY902" s="70"/>
      <c r="AZ902" s="70"/>
      <c r="BA902" s="70"/>
      <c r="BB902" s="70"/>
      <c r="BC902" s="70"/>
      <c r="BD902" s="70"/>
      <c r="BE902" s="70"/>
      <c r="BF902" s="70"/>
      <c r="BG902" s="70"/>
      <c r="BH902" s="70"/>
      <c r="BI902" s="70"/>
      <c r="BJ902" s="70"/>
      <c r="BK902" s="70"/>
      <c r="BL902" s="70"/>
      <c r="BM902" s="70"/>
      <c r="BN902" s="70"/>
      <c r="BO902" s="70"/>
      <c r="BP902" s="70"/>
      <c r="BQ902" s="70"/>
      <c r="BR902" s="70"/>
      <c r="BS902" s="70"/>
      <c r="BT902" s="70"/>
      <c r="BU902" s="70"/>
      <c r="BV902" s="70"/>
      <c r="BW902" s="70"/>
      <c r="BX902" s="70"/>
      <c r="BY902" s="70"/>
      <c r="BZ902" s="70"/>
      <c r="CA902" s="70"/>
    </row>
    <row r="903" spans="2:79" s="67" customFormat="1" hidden="1">
      <c r="B903" s="85"/>
      <c r="C903" s="86"/>
      <c r="D903" s="250"/>
      <c r="E903" s="84"/>
      <c r="F903" s="70"/>
      <c r="G903" s="70"/>
      <c r="H903" s="70"/>
      <c r="I903" s="70"/>
      <c r="J903" s="70"/>
      <c r="K903" s="70"/>
      <c r="L903" s="70"/>
      <c r="M903" s="70"/>
      <c r="N903" s="70"/>
      <c r="O903" s="70"/>
      <c r="P903" s="70"/>
      <c r="Q903" s="70"/>
      <c r="R903" s="70"/>
      <c r="S903" s="70"/>
      <c r="T903" s="70"/>
      <c r="U903" s="70"/>
      <c r="V903" s="70"/>
      <c r="W903" s="70"/>
      <c r="X903" s="70"/>
      <c r="Y903" s="70"/>
      <c r="Z903" s="70"/>
      <c r="AA903" s="70"/>
      <c r="AB903" s="70"/>
      <c r="AC903" s="70"/>
      <c r="AD903" s="70"/>
      <c r="AE903" s="70"/>
      <c r="AF903" s="70"/>
      <c r="AG903" s="70"/>
      <c r="AH903" s="70"/>
      <c r="AI903" s="70"/>
      <c r="AJ903" s="70"/>
      <c r="AK903" s="70"/>
      <c r="AL903" s="70"/>
      <c r="AM903" s="70"/>
      <c r="AN903" s="70"/>
      <c r="AO903" s="70"/>
      <c r="AP903" s="70"/>
      <c r="AQ903" s="70"/>
      <c r="AR903" s="70"/>
      <c r="AS903" s="70"/>
      <c r="AT903" s="70"/>
      <c r="AU903" s="70"/>
      <c r="AV903" s="70"/>
      <c r="AW903" s="70"/>
      <c r="AX903" s="70"/>
      <c r="AY903" s="70"/>
      <c r="AZ903" s="70"/>
      <c r="BA903" s="70"/>
      <c r="BB903" s="70"/>
      <c r="BC903" s="70"/>
      <c r="BD903" s="70"/>
      <c r="BE903" s="70"/>
      <c r="BF903" s="70"/>
      <c r="BG903" s="70"/>
      <c r="BH903" s="70"/>
      <c r="BI903" s="70"/>
      <c r="BJ903" s="70"/>
      <c r="BK903" s="70"/>
      <c r="BL903" s="70"/>
      <c r="BM903" s="70"/>
      <c r="BN903" s="70"/>
      <c r="BO903" s="70"/>
      <c r="BP903" s="70"/>
      <c r="BQ903" s="70"/>
      <c r="BR903" s="70"/>
      <c r="BS903" s="70"/>
      <c r="BT903" s="70"/>
      <c r="BU903" s="70"/>
      <c r="BV903" s="70"/>
      <c r="BW903" s="70"/>
      <c r="BX903" s="70"/>
      <c r="BY903" s="70"/>
      <c r="BZ903" s="70"/>
      <c r="CA903" s="70"/>
    </row>
    <row r="904" spans="2:79" s="67" customFormat="1" hidden="1">
      <c r="B904" s="85"/>
      <c r="C904" s="86"/>
      <c r="D904" s="250"/>
      <c r="E904" s="84"/>
      <c r="F904" s="70"/>
      <c r="G904" s="70"/>
      <c r="H904" s="70"/>
      <c r="I904" s="70"/>
      <c r="J904" s="70"/>
      <c r="K904" s="70"/>
      <c r="L904" s="70"/>
      <c r="M904" s="70"/>
      <c r="N904" s="70"/>
      <c r="O904" s="70"/>
      <c r="P904" s="70"/>
      <c r="Q904" s="70"/>
      <c r="R904" s="70"/>
      <c r="S904" s="70"/>
      <c r="T904" s="70"/>
      <c r="U904" s="70"/>
      <c r="V904" s="70"/>
      <c r="W904" s="70"/>
      <c r="X904" s="70"/>
      <c r="Y904" s="70"/>
      <c r="Z904" s="70"/>
      <c r="AA904" s="70"/>
      <c r="AB904" s="70"/>
      <c r="AC904" s="70"/>
      <c r="AD904" s="70"/>
      <c r="AE904" s="70"/>
      <c r="AF904" s="70"/>
      <c r="AG904" s="70"/>
      <c r="AH904" s="70"/>
      <c r="AI904" s="70"/>
      <c r="AJ904" s="70"/>
      <c r="AK904" s="70"/>
      <c r="AL904" s="70"/>
      <c r="AM904" s="70"/>
      <c r="AN904" s="70"/>
      <c r="AO904" s="70"/>
      <c r="AP904" s="70"/>
      <c r="AQ904" s="70"/>
      <c r="AR904" s="70"/>
      <c r="AS904" s="70"/>
      <c r="AT904" s="70"/>
      <c r="AU904" s="70"/>
      <c r="AV904" s="70"/>
      <c r="AW904" s="70"/>
      <c r="AX904" s="70"/>
      <c r="AY904" s="70"/>
      <c r="AZ904" s="70"/>
      <c r="BA904" s="70"/>
      <c r="BB904" s="70"/>
      <c r="BC904" s="70"/>
      <c r="BD904" s="70"/>
      <c r="BE904" s="70"/>
      <c r="BF904" s="70"/>
      <c r="BG904" s="70"/>
      <c r="BH904" s="70"/>
      <c r="BI904" s="70"/>
      <c r="BJ904" s="70"/>
      <c r="BK904" s="70"/>
      <c r="BL904" s="70"/>
      <c r="BM904" s="70"/>
      <c r="BN904" s="70"/>
      <c r="BO904" s="70"/>
      <c r="BP904" s="70"/>
      <c r="BQ904" s="70"/>
      <c r="BR904" s="70"/>
      <c r="BS904" s="70"/>
      <c r="BT904" s="70"/>
      <c r="BU904" s="70"/>
      <c r="BV904" s="70"/>
      <c r="BW904" s="70"/>
      <c r="BX904" s="70"/>
      <c r="BY904" s="70"/>
      <c r="BZ904" s="70"/>
      <c r="CA904" s="70"/>
    </row>
    <row r="905" spans="2:79" s="67" customFormat="1" hidden="1">
      <c r="B905" s="85"/>
      <c r="C905" s="86"/>
      <c r="D905" s="250"/>
      <c r="E905" s="84"/>
      <c r="F905" s="70"/>
      <c r="G905" s="70"/>
      <c r="H905" s="70"/>
      <c r="I905" s="70"/>
      <c r="J905" s="70"/>
      <c r="K905" s="70"/>
      <c r="L905" s="70"/>
      <c r="M905" s="70"/>
      <c r="N905" s="70"/>
      <c r="O905" s="70"/>
      <c r="P905" s="70"/>
      <c r="Q905" s="70"/>
      <c r="R905" s="70"/>
      <c r="S905" s="70"/>
      <c r="T905" s="70"/>
      <c r="U905" s="70"/>
      <c r="V905" s="70"/>
      <c r="W905" s="70"/>
      <c r="X905" s="70"/>
      <c r="Y905" s="70"/>
      <c r="Z905" s="70"/>
      <c r="AA905" s="70"/>
      <c r="AB905" s="70"/>
      <c r="AC905" s="70"/>
      <c r="AD905" s="70"/>
      <c r="AE905" s="70"/>
      <c r="AF905" s="70"/>
      <c r="AG905" s="70"/>
      <c r="AH905" s="70"/>
      <c r="AI905" s="70"/>
      <c r="AJ905" s="70"/>
      <c r="AK905" s="70"/>
      <c r="AL905" s="70"/>
      <c r="AM905" s="70"/>
      <c r="AN905" s="70"/>
      <c r="AO905" s="70"/>
      <c r="AP905" s="70"/>
      <c r="AQ905" s="70"/>
      <c r="AR905" s="70"/>
      <c r="AS905" s="70"/>
      <c r="AT905" s="70"/>
      <c r="AU905" s="70"/>
      <c r="AV905" s="70"/>
      <c r="AW905" s="70"/>
      <c r="AX905" s="70"/>
      <c r="AY905" s="70"/>
      <c r="AZ905" s="70"/>
      <c r="BA905" s="70"/>
      <c r="BB905" s="70"/>
      <c r="BC905" s="70"/>
      <c r="BD905" s="70"/>
      <c r="BE905" s="70"/>
      <c r="BF905" s="70"/>
      <c r="BG905" s="70"/>
      <c r="BH905" s="70"/>
      <c r="BI905" s="70"/>
      <c r="BJ905" s="70"/>
      <c r="BK905" s="70"/>
      <c r="BL905" s="70"/>
      <c r="BM905" s="70"/>
      <c r="BN905" s="70"/>
      <c r="BO905" s="70"/>
      <c r="BP905" s="70"/>
      <c r="BQ905" s="70"/>
      <c r="BR905" s="70"/>
      <c r="BS905" s="70"/>
      <c r="BT905" s="70"/>
      <c r="BU905" s="70"/>
      <c r="BV905" s="70"/>
      <c r="BW905" s="70"/>
      <c r="BX905" s="70"/>
      <c r="BY905" s="70"/>
      <c r="BZ905" s="70"/>
      <c r="CA905" s="70"/>
    </row>
    <row r="906" spans="2:79" s="67" customFormat="1" hidden="1">
      <c r="B906" s="85"/>
      <c r="C906" s="86"/>
      <c r="D906" s="250"/>
      <c r="E906" s="84"/>
      <c r="F906" s="70"/>
      <c r="G906" s="70"/>
      <c r="H906" s="70"/>
      <c r="I906" s="70"/>
      <c r="J906" s="70"/>
      <c r="K906" s="70"/>
      <c r="L906" s="70"/>
      <c r="M906" s="70"/>
      <c r="N906" s="70"/>
      <c r="O906" s="70"/>
      <c r="P906" s="70"/>
      <c r="Q906" s="70"/>
      <c r="R906" s="70"/>
      <c r="S906" s="70"/>
      <c r="T906" s="70"/>
      <c r="U906" s="70"/>
      <c r="V906" s="70"/>
      <c r="W906" s="70"/>
      <c r="X906" s="70"/>
      <c r="Y906" s="70"/>
      <c r="Z906" s="70"/>
      <c r="AA906" s="70"/>
      <c r="AB906" s="70"/>
      <c r="AC906" s="70"/>
      <c r="AD906" s="70"/>
      <c r="AE906" s="70"/>
      <c r="AF906" s="70"/>
      <c r="AG906" s="70"/>
      <c r="AH906" s="70"/>
      <c r="AI906" s="70"/>
      <c r="AJ906" s="70"/>
      <c r="AK906" s="70"/>
      <c r="AL906" s="70"/>
      <c r="AM906" s="70"/>
      <c r="AN906" s="70"/>
      <c r="AO906" s="70"/>
      <c r="AP906" s="70"/>
      <c r="AQ906" s="70"/>
      <c r="AR906" s="70"/>
      <c r="AS906" s="70"/>
      <c r="AT906" s="70"/>
      <c r="AU906" s="70"/>
      <c r="AV906" s="70"/>
      <c r="AW906" s="70"/>
      <c r="AX906" s="70"/>
      <c r="AY906" s="70"/>
      <c r="AZ906" s="70"/>
      <c r="BA906" s="70"/>
      <c r="BB906" s="70"/>
      <c r="BC906" s="70"/>
      <c r="BD906" s="70"/>
      <c r="BE906" s="70"/>
      <c r="BF906" s="70"/>
      <c r="BG906" s="70"/>
      <c r="BH906" s="70"/>
      <c r="BI906" s="70"/>
      <c r="BJ906" s="70"/>
      <c r="BK906" s="70"/>
      <c r="BL906" s="70"/>
      <c r="BM906" s="70"/>
      <c r="BN906" s="70"/>
      <c r="BO906" s="70"/>
      <c r="BP906" s="70"/>
      <c r="BQ906" s="70"/>
      <c r="BR906" s="70"/>
      <c r="BS906" s="70"/>
      <c r="BT906" s="70"/>
      <c r="BU906" s="70"/>
      <c r="BV906" s="70"/>
      <c r="BW906" s="70"/>
      <c r="BX906" s="70"/>
      <c r="BY906" s="70"/>
      <c r="BZ906" s="70"/>
      <c r="CA906" s="70"/>
    </row>
    <row r="907" spans="2:79" s="67" customFormat="1" hidden="1">
      <c r="B907" s="85"/>
      <c r="C907" s="86"/>
      <c r="D907" s="250"/>
      <c r="E907" s="84"/>
      <c r="F907" s="70"/>
      <c r="G907" s="70"/>
      <c r="H907" s="70"/>
      <c r="I907" s="70"/>
      <c r="J907" s="70"/>
      <c r="K907" s="70"/>
      <c r="L907" s="70"/>
      <c r="M907" s="70"/>
      <c r="N907" s="70"/>
      <c r="O907" s="70"/>
      <c r="P907" s="70"/>
      <c r="Q907" s="70"/>
      <c r="R907" s="70"/>
      <c r="S907" s="70"/>
      <c r="T907" s="70"/>
      <c r="U907" s="70"/>
      <c r="V907" s="70"/>
      <c r="W907" s="70"/>
      <c r="X907" s="70"/>
      <c r="Y907" s="70"/>
      <c r="Z907" s="70"/>
      <c r="AA907" s="70"/>
      <c r="AB907" s="70"/>
      <c r="AC907" s="70"/>
      <c r="AD907" s="70"/>
      <c r="AE907" s="70"/>
      <c r="AF907" s="70"/>
      <c r="AG907" s="70"/>
      <c r="AH907" s="70"/>
      <c r="AI907" s="70"/>
      <c r="AJ907" s="70"/>
      <c r="AK907" s="70"/>
      <c r="AL907" s="70"/>
      <c r="AM907" s="70"/>
      <c r="AN907" s="70"/>
      <c r="AO907" s="70"/>
      <c r="AP907" s="70"/>
      <c r="AQ907" s="70"/>
      <c r="AR907" s="70"/>
      <c r="AS907" s="70"/>
      <c r="AT907" s="70"/>
      <c r="AU907" s="70"/>
      <c r="AV907" s="70"/>
      <c r="AW907" s="70"/>
      <c r="AX907" s="70"/>
      <c r="AY907" s="70"/>
      <c r="AZ907" s="70"/>
      <c r="BA907" s="70"/>
      <c r="BB907" s="70"/>
      <c r="BC907" s="70"/>
      <c r="BD907" s="70"/>
      <c r="BE907" s="70"/>
      <c r="BF907" s="70"/>
      <c r="BG907" s="70"/>
      <c r="BH907" s="70"/>
      <c r="BI907" s="70"/>
      <c r="BJ907" s="70"/>
      <c r="BK907" s="70"/>
      <c r="BL907" s="70"/>
      <c r="BM907" s="70"/>
      <c r="BN907" s="70"/>
      <c r="BO907" s="70"/>
      <c r="BP907" s="70"/>
      <c r="BQ907" s="70"/>
      <c r="BR907" s="70"/>
      <c r="BS907" s="70"/>
      <c r="BT907" s="70"/>
      <c r="BU907" s="70"/>
      <c r="BV907" s="70"/>
      <c r="BW907" s="70"/>
      <c r="BX907" s="70"/>
      <c r="BY907" s="70"/>
      <c r="BZ907" s="70"/>
      <c r="CA907" s="70"/>
    </row>
    <row r="908" spans="2:79" s="67" customFormat="1" hidden="1">
      <c r="B908" s="85"/>
      <c r="C908" s="86"/>
      <c r="D908" s="250"/>
      <c r="E908" s="84"/>
      <c r="F908" s="70"/>
      <c r="G908" s="70"/>
      <c r="H908" s="70"/>
      <c r="I908" s="70"/>
      <c r="J908" s="70"/>
      <c r="K908" s="70"/>
      <c r="L908" s="70"/>
      <c r="M908" s="70"/>
      <c r="N908" s="70"/>
      <c r="O908" s="70"/>
      <c r="P908" s="70"/>
      <c r="Q908" s="70"/>
      <c r="R908" s="70"/>
      <c r="S908" s="70"/>
      <c r="T908" s="70"/>
      <c r="U908" s="70"/>
      <c r="V908" s="70"/>
      <c r="W908" s="70"/>
      <c r="X908" s="70"/>
      <c r="Y908" s="70"/>
      <c r="Z908" s="70"/>
      <c r="AA908" s="70"/>
      <c r="AB908" s="70"/>
      <c r="AC908" s="70"/>
      <c r="AD908" s="70"/>
      <c r="AE908" s="70"/>
      <c r="AF908" s="70"/>
      <c r="AG908" s="70"/>
      <c r="AH908" s="70"/>
      <c r="AI908" s="70"/>
      <c r="AJ908" s="70"/>
      <c r="AK908" s="70"/>
      <c r="AL908" s="70"/>
      <c r="AM908" s="70"/>
      <c r="AN908" s="70"/>
      <c r="AO908" s="70"/>
      <c r="AP908" s="70"/>
      <c r="AQ908" s="70"/>
      <c r="AR908" s="70"/>
      <c r="AS908" s="70"/>
      <c r="AT908" s="70"/>
      <c r="AU908" s="70"/>
      <c r="AV908" s="70"/>
      <c r="AW908" s="70"/>
      <c r="AX908" s="70"/>
      <c r="AY908" s="70"/>
      <c r="AZ908" s="70"/>
      <c r="BA908" s="70"/>
      <c r="BB908" s="70"/>
      <c r="BC908" s="70"/>
      <c r="BD908" s="70"/>
      <c r="BE908" s="70"/>
      <c r="BF908" s="70"/>
      <c r="BG908" s="70"/>
      <c r="BH908" s="70"/>
      <c r="BI908" s="70"/>
      <c r="BJ908" s="70"/>
      <c r="BK908" s="70"/>
      <c r="BL908" s="70"/>
      <c r="BM908" s="70"/>
      <c r="BN908" s="70"/>
      <c r="BO908" s="70"/>
      <c r="BP908" s="70"/>
      <c r="BQ908" s="70"/>
      <c r="BR908" s="70"/>
      <c r="BS908" s="70"/>
      <c r="BT908" s="70"/>
      <c r="BU908" s="70"/>
      <c r="BV908" s="70"/>
      <c r="BW908" s="70"/>
      <c r="BX908" s="70"/>
      <c r="BY908" s="70"/>
      <c r="BZ908" s="70"/>
      <c r="CA908" s="70"/>
    </row>
    <row r="909" spans="2:79" s="67" customFormat="1" hidden="1">
      <c r="B909" s="85"/>
      <c r="C909" s="86"/>
      <c r="D909" s="250"/>
      <c r="E909" s="84"/>
      <c r="F909" s="70"/>
      <c r="G909" s="70"/>
      <c r="H909" s="70"/>
      <c r="I909" s="70"/>
      <c r="J909" s="70"/>
      <c r="K909" s="70"/>
      <c r="L909" s="70"/>
      <c r="M909" s="70"/>
      <c r="N909" s="70"/>
      <c r="O909" s="70"/>
      <c r="P909" s="70"/>
      <c r="Q909" s="70"/>
      <c r="R909" s="70"/>
      <c r="S909" s="70"/>
      <c r="T909" s="70"/>
      <c r="U909" s="70"/>
      <c r="V909" s="70"/>
      <c r="W909" s="70"/>
      <c r="X909" s="70"/>
      <c r="Y909" s="70"/>
      <c r="Z909" s="70"/>
      <c r="AA909" s="70"/>
      <c r="AB909" s="70"/>
      <c r="AC909" s="70"/>
      <c r="AD909" s="70"/>
      <c r="AE909" s="70"/>
      <c r="AF909" s="70"/>
      <c r="AG909" s="70"/>
      <c r="AH909" s="70"/>
      <c r="AI909" s="70"/>
      <c r="AJ909" s="70"/>
      <c r="AK909" s="70"/>
      <c r="AL909" s="70"/>
      <c r="AM909" s="70"/>
      <c r="AN909" s="70"/>
      <c r="AO909" s="70"/>
      <c r="AP909" s="70"/>
      <c r="AQ909" s="70"/>
      <c r="AR909" s="70"/>
      <c r="AS909" s="70"/>
      <c r="AT909" s="70"/>
      <c r="AU909" s="70"/>
      <c r="AV909" s="70"/>
      <c r="AW909" s="70"/>
      <c r="AX909" s="70"/>
      <c r="AY909" s="70"/>
      <c r="AZ909" s="70"/>
      <c r="BA909" s="70"/>
      <c r="BB909" s="70"/>
      <c r="BC909" s="70"/>
      <c r="BD909" s="70"/>
      <c r="BE909" s="70"/>
      <c r="BF909" s="70"/>
      <c r="BG909" s="70"/>
      <c r="BH909" s="70"/>
      <c r="BI909" s="70"/>
      <c r="BJ909" s="70"/>
      <c r="BK909" s="70"/>
      <c r="BL909" s="70"/>
      <c r="BM909" s="70"/>
      <c r="BN909" s="70"/>
      <c r="BO909" s="70"/>
      <c r="BP909" s="70"/>
      <c r="BQ909" s="70"/>
      <c r="BR909" s="70"/>
      <c r="BS909" s="70"/>
      <c r="BT909" s="70"/>
      <c r="BU909" s="70"/>
      <c r="BV909" s="70"/>
      <c r="BW909" s="70"/>
      <c r="BX909" s="70"/>
      <c r="BY909" s="70"/>
      <c r="BZ909" s="70"/>
      <c r="CA909" s="70"/>
    </row>
    <row r="910" spans="2:79" s="67" customFormat="1" hidden="1">
      <c r="B910" s="85"/>
      <c r="C910" s="86"/>
      <c r="D910" s="250"/>
      <c r="E910" s="84"/>
      <c r="F910" s="70"/>
      <c r="G910" s="70"/>
      <c r="H910" s="70"/>
      <c r="I910" s="70"/>
      <c r="J910" s="70"/>
      <c r="K910" s="70"/>
      <c r="L910" s="70"/>
      <c r="M910" s="70"/>
      <c r="N910" s="70"/>
      <c r="O910" s="70"/>
      <c r="P910" s="70"/>
      <c r="Q910" s="70"/>
      <c r="R910" s="70"/>
      <c r="S910" s="70"/>
      <c r="T910" s="70"/>
      <c r="U910" s="70"/>
      <c r="V910" s="70"/>
      <c r="W910" s="70"/>
      <c r="X910" s="70"/>
      <c r="Y910" s="70"/>
      <c r="Z910" s="70"/>
      <c r="AA910" s="70"/>
      <c r="AB910" s="70"/>
      <c r="AC910" s="70"/>
      <c r="AD910" s="70"/>
      <c r="AE910" s="70"/>
      <c r="AF910" s="70"/>
      <c r="AG910" s="70"/>
      <c r="AH910" s="70"/>
      <c r="AI910" s="70"/>
      <c r="AJ910" s="70"/>
      <c r="AK910" s="70"/>
      <c r="AL910" s="70"/>
      <c r="AM910" s="70"/>
      <c r="AN910" s="70"/>
      <c r="AO910" s="70"/>
      <c r="AP910" s="70"/>
      <c r="AQ910" s="70"/>
      <c r="AR910" s="70"/>
      <c r="AS910" s="70"/>
      <c r="AT910" s="70"/>
      <c r="AU910" s="70"/>
      <c r="AV910" s="70"/>
      <c r="AW910" s="70"/>
      <c r="AX910" s="70"/>
      <c r="AY910" s="70"/>
      <c r="AZ910" s="70"/>
      <c r="BA910" s="70"/>
      <c r="BB910" s="70"/>
      <c r="BC910" s="70"/>
      <c r="BD910" s="70"/>
      <c r="BE910" s="70"/>
      <c r="BF910" s="70"/>
      <c r="BG910" s="70"/>
      <c r="BH910" s="70"/>
      <c r="BI910" s="70"/>
      <c r="BJ910" s="70"/>
      <c r="BK910" s="70"/>
      <c r="BL910" s="70"/>
      <c r="BM910" s="70"/>
      <c r="BN910" s="70"/>
      <c r="BO910" s="70"/>
      <c r="BP910" s="70"/>
      <c r="BQ910" s="70"/>
      <c r="BR910" s="70"/>
      <c r="BS910" s="70"/>
      <c r="BT910" s="70"/>
      <c r="BU910" s="70"/>
      <c r="BV910" s="70"/>
      <c r="BW910" s="70"/>
      <c r="BX910" s="70"/>
      <c r="BY910" s="70"/>
      <c r="BZ910" s="70"/>
      <c r="CA910" s="70"/>
    </row>
    <row r="911" spans="2:79" s="67" customFormat="1" hidden="1">
      <c r="B911" s="85"/>
      <c r="C911" s="86"/>
      <c r="D911" s="250"/>
      <c r="E911" s="84"/>
      <c r="F911" s="70"/>
      <c r="G911" s="70"/>
      <c r="H911" s="70"/>
      <c r="I911" s="70"/>
      <c r="J911" s="70"/>
      <c r="K911" s="70"/>
      <c r="L911" s="70"/>
      <c r="M911" s="70"/>
      <c r="N911" s="70"/>
      <c r="O911" s="70"/>
      <c r="P911" s="70"/>
      <c r="Q911" s="70"/>
      <c r="R911" s="70"/>
      <c r="S911" s="70"/>
      <c r="T911" s="70"/>
      <c r="U911" s="70"/>
      <c r="V911" s="70"/>
      <c r="W911" s="70"/>
      <c r="X911" s="70"/>
      <c r="Y911" s="70"/>
      <c r="Z911" s="70"/>
      <c r="AA911" s="70"/>
      <c r="AB911" s="70"/>
      <c r="AC911" s="70"/>
      <c r="AD911" s="70"/>
      <c r="AE911" s="70"/>
      <c r="AF911" s="70"/>
      <c r="AG911" s="70"/>
      <c r="AH911" s="70"/>
      <c r="AI911" s="70"/>
      <c r="AJ911" s="70"/>
      <c r="AK911" s="70"/>
      <c r="AL911" s="70"/>
      <c r="AM911" s="70"/>
      <c r="AN911" s="70"/>
      <c r="AO911" s="70"/>
      <c r="AP911" s="70"/>
      <c r="AQ911" s="70"/>
      <c r="AR911" s="70"/>
      <c r="AS911" s="70"/>
      <c r="AT911" s="70"/>
      <c r="AU911" s="70"/>
      <c r="AV911" s="70"/>
      <c r="AW911" s="70"/>
      <c r="AX911" s="70"/>
      <c r="AY911" s="70"/>
      <c r="AZ911" s="70"/>
      <c r="BA911" s="70"/>
      <c r="BB911" s="70"/>
      <c r="BC911" s="70"/>
      <c r="BD911" s="70"/>
      <c r="BE911" s="70"/>
      <c r="BF911" s="70"/>
      <c r="BG911" s="70"/>
      <c r="BH911" s="70"/>
      <c r="BI911" s="70"/>
      <c r="BJ911" s="70"/>
      <c r="BK911" s="70"/>
      <c r="BL911" s="70"/>
      <c r="BM911" s="70"/>
      <c r="BN911" s="70"/>
      <c r="BO911" s="70"/>
      <c r="BP911" s="70"/>
      <c r="BQ911" s="70"/>
      <c r="BR911" s="70"/>
      <c r="BS911" s="70"/>
      <c r="BT911" s="70"/>
      <c r="BU911" s="70"/>
      <c r="BV911" s="70"/>
      <c r="BW911" s="70"/>
      <c r="BX911" s="70"/>
      <c r="BY911" s="70"/>
      <c r="BZ911" s="70"/>
      <c r="CA911" s="70"/>
    </row>
    <row r="912" spans="2:79" s="67" customFormat="1" hidden="1">
      <c r="B912" s="85"/>
      <c r="C912" s="86"/>
      <c r="D912" s="250"/>
      <c r="E912" s="84"/>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U912" s="70"/>
      <c r="AV912" s="70"/>
      <c r="AW912" s="70"/>
      <c r="AX912" s="70"/>
      <c r="AY912" s="70"/>
      <c r="AZ912" s="70"/>
      <c r="BA912" s="70"/>
      <c r="BB912" s="70"/>
      <c r="BC912" s="70"/>
      <c r="BD912" s="70"/>
      <c r="BE912" s="70"/>
      <c r="BF912" s="70"/>
      <c r="BG912" s="70"/>
      <c r="BH912" s="70"/>
      <c r="BI912" s="70"/>
      <c r="BJ912" s="70"/>
      <c r="BK912" s="70"/>
      <c r="BL912" s="70"/>
      <c r="BM912" s="70"/>
      <c r="BN912" s="70"/>
      <c r="BO912" s="70"/>
      <c r="BP912" s="70"/>
      <c r="BQ912" s="70"/>
      <c r="BR912" s="70"/>
      <c r="BS912" s="70"/>
      <c r="BT912" s="70"/>
      <c r="BU912" s="70"/>
      <c r="BV912" s="70"/>
      <c r="BW912" s="70"/>
      <c r="BX912" s="70"/>
      <c r="BY912" s="70"/>
      <c r="BZ912" s="70"/>
      <c r="CA912" s="70"/>
    </row>
    <row r="913" spans="2:79" s="67" customFormat="1" hidden="1">
      <c r="B913" s="85"/>
      <c r="C913" s="86"/>
      <c r="D913" s="250"/>
      <c r="E913" s="84"/>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U913" s="70"/>
      <c r="AV913" s="70"/>
      <c r="AW913" s="70"/>
      <c r="AX913" s="70"/>
      <c r="AY913" s="70"/>
      <c r="AZ913" s="70"/>
      <c r="BA913" s="70"/>
      <c r="BB913" s="70"/>
      <c r="BC913" s="70"/>
      <c r="BD913" s="70"/>
      <c r="BE913" s="70"/>
      <c r="BF913" s="70"/>
      <c r="BG913" s="70"/>
      <c r="BH913" s="70"/>
      <c r="BI913" s="70"/>
      <c r="BJ913" s="70"/>
      <c r="BK913" s="70"/>
      <c r="BL913" s="70"/>
      <c r="BM913" s="70"/>
      <c r="BN913" s="70"/>
      <c r="BO913" s="70"/>
      <c r="BP913" s="70"/>
      <c r="BQ913" s="70"/>
      <c r="BR913" s="70"/>
      <c r="BS913" s="70"/>
      <c r="BT913" s="70"/>
      <c r="BU913" s="70"/>
      <c r="BV913" s="70"/>
      <c r="BW913" s="70"/>
      <c r="BX913" s="70"/>
      <c r="BY913" s="70"/>
      <c r="BZ913" s="70"/>
      <c r="CA913" s="70"/>
    </row>
    <row r="914" spans="2:79" s="67" customFormat="1" hidden="1">
      <c r="B914" s="85"/>
      <c r="C914" s="86"/>
      <c r="D914" s="250"/>
      <c r="E914" s="84"/>
      <c r="F914" s="70"/>
      <c r="G914" s="70"/>
      <c r="H914" s="70"/>
      <c r="I914" s="70"/>
      <c r="J914" s="70"/>
      <c r="K914" s="70"/>
      <c r="L914" s="70"/>
      <c r="M914" s="70"/>
      <c r="N914" s="70"/>
      <c r="O914" s="70"/>
      <c r="P914" s="70"/>
      <c r="Q914" s="70"/>
      <c r="R914" s="70"/>
      <c r="S914" s="70"/>
      <c r="T914" s="70"/>
      <c r="U914" s="70"/>
      <c r="V914" s="70"/>
      <c r="W914" s="70"/>
      <c r="X914" s="70"/>
      <c r="Y914" s="70"/>
      <c r="Z914" s="70"/>
      <c r="AA914" s="70"/>
      <c r="AB914" s="70"/>
      <c r="AC914" s="70"/>
      <c r="AD914" s="70"/>
      <c r="AE914" s="70"/>
      <c r="AF914" s="70"/>
      <c r="AG914" s="70"/>
      <c r="AH914" s="70"/>
      <c r="AI914" s="70"/>
      <c r="AJ914" s="70"/>
      <c r="AK914" s="70"/>
      <c r="AL914" s="70"/>
      <c r="AM914" s="70"/>
      <c r="AN914" s="70"/>
      <c r="AO914" s="70"/>
      <c r="AP914" s="70"/>
      <c r="AQ914" s="70"/>
      <c r="AR914" s="70"/>
      <c r="AS914" s="70"/>
      <c r="AT914" s="70"/>
      <c r="AU914" s="70"/>
      <c r="AV914" s="70"/>
      <c r="AW914" s="70"/>
      <c r="AX914" s="70"/>
      <c r="AY914" s="70"/>
      <c r="AZ914" s="70"/>
      <c r="BA914" s="70"/>
      <c r="BB914" s="70"/>
      <c r="BC914" s="70"/>
      <c r="BD914" s="70"/>
      <c r="BE914" s="70"/>
      <c r="BF914" s="70"/>
      <c r="BG914" s="70"/>
      <c r="BH914" s="70"/>
      <c r="BI914" s="70"/>
      <c r="BJ914" s="70"/>
      <c r="BK914" s="70"/>
      <c r="BL914" s="70"/>
      <c r="BM914" s="70"/>
      <c r="BN914" s="70"/>
      <c r="BO914" s="70"/>
      <c r="BP914" s="70"/>
      <c r="BQ914" s="70"/>
      <c r="BR914" s="70"/>
      <c r="BS914" s="70"/>
      <c r="BT914" s="70"/>
      <c r="BU914" s="70"/>
      <c r="BV914" s="70"/>
      <c r="BW914" s="70"/>
      <c r="BX914" s="70"/>
      <c r="BY914" s="70"/>
      <c r="BZ914" s="70"/>
      <c r="CA914" s="70"/>
    </row>
    <row r="915" spans="2:79" s="67" customFormat="1" hidden="1">
      <c r="B915" s="85"/>
      <c r="C915" s="86"/>
      <c r="D915" s="250"/>
      <c r="E915" s="84"/>
      <c r="F915" s="70"/>
      <c r="G915" s="70"/>
      <c r="H915" s="70"/>
      <c r="I915" s="70"/>
      <c r="J915" s="70"/>
      <c r="K915" s="70"/>
      <c r="L915" s="70"/>
      <c r="M915" s="70"/>
      <c r="N915" s="70"/>
      <c r="O915" s="70"/>
      <c r="P915" s="70"/>
      <c r="Q915" s="70"/>
      <c r="R915" s="70"/>
      <c r="S915" s="70"/>
      <c r="T915" s="70"/>
      <c r="U915" s="70"/>
      <c r="V915" s="70"/>
      <c r="W915" s="70"/>
      <c r="X915" s="70"/>
      <c r="Y915" s="70"/>
      <c r="Z915" s="70"/>
      <c r="AA915" s="70"/>
      <c r="AB915" s="70"/>
      <c r="AC915" s="70"/>
      <c r="AD915" s="70"/>
      <c r="AE915" s="70"/>
      <c r="AF915" s="70"/>
      <c r="AG915" s="70"/>
      <c r="AH915" s="70"/>
      <c r="AI915" s="70"/>
      <c r="AJ915" s="70"/>
      <c r="AK915" s="70"/>
      <c r="AL915" s="70"/>
      <c r="AM915" s="70"/>
      <c r="AN915" s="70"/>
      <c r="AO915" s="70"/>
      <c r="AP915" s="70"/>
      <c r="AQ915" s="70"/>
      <c r="AR915" s="70"/>
      <c r="AS915" s="70"/>
      <c r="AT915" s="70"/>
      <c r="AU915" s="70"/>
      <c r="AV915" s="70"/>
      <c r="AW915" s="70"/>
      <c r="AX915" s="70"/>
      <c r="AY915" s="70"/>
      <c r="AZ915" s="70"/>
      <c r="BA915" s="70"/>
      <c r="BB915" s="70"/>
      <c r="BC915" s="70"/>
      <c r="BD915" s="70"/>
      <c r="BE915" s="70"/>
      <c r="BF915" s="70"/>
      <c r="BG915" s="70"/>
      <c r="BH915" s="70"/>
      <c r="BI915" s="70"/>
      <c r="BJ915" s="70"/>
      <c r="BK915" s="70"/>
      <c r="BL915" s="70"/>
      <c r="BM915" s="70"/>
      <c r="BN915" s="70"/>
      <c r="BO915" s="70"/>
      <c r="BP915" s="70"/>
      <c r="BQ915" s="70"/>
      <c r="BR915" s="70"/>
      <c r="BS915" s="70"/>
      <c r="BT915" s="70"/>
      <c r="BU915" s="70"/>
      <c r="BV915" s="70"/>
      <c r="BW915" s="70"/>
      <c r="BX915" s="70"/>
      <c r="BY915" s="70"/>
      <c r="BZ915" s="70"/>
      <c r="CA915" s="70"/>
    </row>
    <row r="916" spans="2:79" s="67" customFormat="1" hidden="1">
      <c r="B916" s="85"/>
      <c r="C916" s="86"/>
      <c r="D916" s="250"/>
      <c r="E916" s="84"/>
      <c r="F916" s="70"/>
      <c r="G916" s="70"/>
      <c r="H916" s="70"/>
      <c r="I916" s="70"/>
      <c r="J916" s="70"/>
      <c r="K916" s="70"/>
      <c r="L916" s="70"/>
      <c r="M916" s="70"/>
      <c r="N916" s="70"/>
      <c r="O916" s="70"/>
      <c r="P916" s="70"/>
      <c r="Q916" s="70"/>
      <c r="R916" s="70"/>
      <c r="S916" s="70"/>
      <c r="T916" s="70"/>
      <c r="U916" s="70"/>
      <c r="V916" s="70"/>
      <c r="W916" s="70"/>
      <c r="X916" s="70"/>
      <c r="Y916" s="70"/>
      <c r="Z916" s="70"/>
      <c r="AA916" s="70"/>
      <c r="AB916" s="70"/>
      <c r="AC916" s="70"/>
      <c r="AD916" s="70"/>
      <c r="AE916" s="70"/>
      <c r="AF916" s="70"/>
      <c r="AG916" s="70"/>
      <c r="AH916" s="70"/>
      <c r="AI916" s="70"/>
      <c r="AJ916" s="70"/>
      <c r="AK916" s="70"/>
      <c r="AL916" s="70"/>
      <c r="AM916" s="70"/>
      <c r="AN916" s="70"/>
      <c r="AO916" s="70"/>
      <c r="AP916" s="70"/>
      <c r="AQ916" s="70"/>
      <c r="AR916" s="70"/>
      <c r="AS916" s="70"/>
      <c r="AT916" s="70"/>
      <c r="AU916" s="70"/>
      <c r="AV916" s="70"/>
      <c r="AW916" s="70"/>
      <c r="AX916" s="70"/>
      <c r="AY916" s="70"/>
      <c r="AZ916" s="70"/>
      <c r="BA916" s="70"/>
      <c r="BB916" s="70"/>
      <c r="BC916" s="70"/>
      <c r="BD916" s="70"/>
      <c r="BE916" s="70"/>
      <c r="BF916" s="70"/>
      <c r="BG916" s="70"/>
      <c r="BH916" s="70"/>
      <c r="BI916" s="70"/>
      <c r="BJ916" s="70"/>
      <c r="BK916" s="70"/>
      <c r="BL916" s="70"/>
      <c r="BM916" s="70"/>
      <c r="BN916" s="70"/>
      <c r="BO916" s="70"/>
      <c r="BP916" s="70"/>
      <c r="BQ916" s="70"/>
      <c r="BR916" s="70"/>
      <c r="BS916" s="70"/>
      <c r="BT916" s="70"/>
      <c r="BU916" s="70"/>
      <c r="BV916" s="70"/>
      <c r="BW916" s="70"/>
      <c r="BX916" s="70"/>
      <c r="BY916" s="70"/>
      <c r="BZ916" s="70"/>
      <c r="CA916" s="70"/>
    </row>
    <row r="917" spans="2:79" s="67" customFormat="1" hidden="1">
      <c r="B917" s="85"/>
      <c r="C917" s="86"/>
      <c r="D917" s="250"/>
      <c r="E917" s="84"/>
      <c r="F917" s="70"/>
      <c r="G917" s="70"/>
      <c r="H917" s="70"/>
      <c r="I917" s="70"/>
      <c r="J917" s="70"/>
      <c r="K917" s="70"/>
      <c r="L917" s="70"/>
      <c r="M917" s="70"/>
      <c r="N917" s="70"/>
      <c r="O917" s="70"/>
      <c r="P917" s="70"/>
      <c r="Q917" s="70"/>
      <c r="R917" s="70"/>
      <c r="S917" s="70"/>
      <c r="T917" s="70"/>
      <c r="U917" s="70"/>
      <c r="V917" s="70"/>
      <c r="W917" s="70"/>
      <c r="X917" s="70"/>
      <c r="Y917" s="70"/>
      <c r="Z917" s="70"/>
      <c r="AA917" s="70"/>
      <c r="AB917" s="70"/>
      <c r="AC917" s="70"/>
      <c r="AD917" s="70"/>
      <c r="AE917" s="70"/>
      <c r="AF917" s="70"/>
      <c r="AG917" s="70"/>
      <c r="AH917" s="70"/>
      <c r="AI917" s="70"/>
      <c r="AJ917" s="70"/>
      <c r="AK917" s="70"/>
      <c r="AL917" s="70"/>
      <c r="AM917" s="70"/>
      <c r="AN917" s="70"/>
      <c r="AO917" s="70"/>
      <c r="AP917" s="70"/>
      <c r="AQ917" s="70"/>
      <c r="AR917" s="70"/>
      <c r="AS917" s="70"/>
      <c r="AT917" s="70"/>
      <c r="AU917" s="70"/>
      <c r="AV917" s="70"/>
      <c r="AW917" s="70"/>
      <c r="AX917" s="70"/>
      <c r="AY917" s="70"/>
      <c r="AZ917" s="70"/>
      <c r="BA917" s="70"/>
      <c r="BB917" s="70"/>
      <c r="BC917" s="70"/>
      <c r="BD917" s="70"/>
      <c r="BE917" s="70"/>
      <c r="BF917" s="70"/>
      <c r="BG917" s="70"/>
      <c r="BH917" s="70"/>
      <c r="BI917" s="70"/>
      <c r="BJ917" s="70"/>
      <c r="BK917" s="70"/>
      <c r="BL917" s="70"/>
      <c r="BM917" s="70"/>
      <c r="BN917" s="70"/>
      <c r="BO917" s="70"/>
      <c r="BP917" s="70"/>
      <c r="BQ917" s="70"/>
      <c r="BR917" s="70"/>
      <c r="BS917" s="70"/>
      <c r="BT917" s="70"/>
      <c r="BU917" s="70"/>
      <c r="BV917" s="70"/>
      <c r="BW917" s="70"/>
      <c r="BX917" s="70"/>
      <c r="BY917" s="70"/>
      <c r="BZ917" s="70"/>
      <c r="CA917" s="70"/>
    </row>
    <row r="918" spans="2:79" s="67" customFormat="1" hidden="1">
      <c r="B918" s="85"/>
      <c r="C918" s="86"/>
      <c r="D918" s="250"/>
      <c r="E918" s="84"/>
      <c r="F918" s="70"/>
      <c r="G918" s="70"/>
      <c r="H918" s="70"/>
      <c r="I918" s="70"/>
      <c r="J918" s="70"/>
      <c r="K918" s="70"/>
      <c r="L918" s="70"/>
      <c r="M918" s="70"/>
      <c r="N918" s="70"/>
      <c r="O918" s="70"/>
      <c r="P918" s="70"/>
      <c r="Q918" s="70"/>
      <c r="R918" s="70"/>
      <c r="S918" s="70"/>
      <c r="T918" s="70"/>
      <c r="U918" s="70"/>
      <c r="V918" s="70"/>
      <c r="W918" s="70"/>
      <c r="X918" s="70"/>
      <c r="Y918" s="70"/>
      <c r="Z918" s="70"/>
      <c r="AA918" s="70"/>
      <c r="AB918" s="70"/>
      <c r="AC918" s="70"/>
      <c r="AD918" s="70"/>
      <c r="AE918" s="70"/>
      <c r="AF918" s="70"/>
      <c r="AG918" s="70"/>
      <c r="AH918" s="70"/>
      <c r="AI918" s="70"/>
      <c r="AJ918" s="70"/>
      <c r="AK918" s="70"/>
      <c r="AL918" s="70"/>
      <c r="AM918" s="70"/>
      <c r="AN918" s="70"/>
      <c r="AO918" s="70"/>
      <c r="AP918" s="70"/>
      <c r="AQ918" s="70"/>
      <c r="AR918" s="70"/>
      <c r="AS918" s="70"/>
      <c r="AT918" s="70"/>
      <c r="AU918" s="70"/>
      <c r="AV918" s="70"/>
      <c r="AW918" s="70"/>
      <c r="AX918" s="70"/>
      <c r="AY918" s="70"/>
      <c r="AZ918" s="70"/>
      <c r="BA918" s="70"/>
      <c r="BB918" s="70"/>
      <c r="BC918" s="70"/>
      <c r="BD918" s="70"/>
      <c r="BE918" s="70"/>
      <c r="BF918" s="70"/>
      <c r="BG918" s="70"/>
      <c r="BH918" s="70"/>
      <c r="BI918" s="70"/>
      <c r="BJ918" s="70"/>
      <c r="BK918" s="70"/>
      <c r="BL918" s="70"/>
      <c r="BM918" s="70"/>
      <c r="BN918" s="70"/>
      <c r="BO918" s="70"/>
      <c r="BP918" s="70"/>
      <c r="BQ918" s="70"/>
      <c r="BR918" s="70"/>
      <c r="BS918" s="70"/>
      <c r="BT918" s="70"/>
      <c r="BU918" s="70"/>
      <c r="BV918" s="70"/>
      <c r="BW918" s="70"/>
      <c r="BX918" s="70"/>
      <c r="BY918" s="70"/>
      <c r="BZ918" s="70"/>
      <c r="CA918" s="70"/>
    </row>
    <row r="919" spans="2:79" s="67" customFormat="1" hidden="1">
      <c r="B919" s="85"/>
      <c r="C919" s="86"/>
      <c r="D919" s="250"/>
      <c r="E919" s="84"/>
      <c r="F919" s="70"/>
      <c r="G919" s="70"/>
      <c r="H919" s="70"/>
      <c r="I919" s="70"/>
      <c r="J919" s="70"/>
      <c r="K919" s="70"/>
      <c r="L919" s="70"/>
      <c r="M919" s="70"/>
      <c r="N919" s="70"/>
      <c r="O919" s="70"/>
      <c r="P919" s="70"/>
      <c r="Q919" s="70"/>
      <c r="R919" s="70"/>
      <c r="S919" s="70"/>
      <c r="T919" s="70"/>
      <c r="U919" s="70"/>
      <c r="V919" s="70"/>
      <c r="W919" s="70"/>
      <c r="X919" s="70"/>
      <c r="Y919" s="70"/>
      <c r="Z919" s="70"/>
      <c r="AA919" s="70"/>
      <c r="AB919" s="70"/>
      <c r="AC919" s="70"/>
      <c r="AD919" s="70"/>
      <c r="AE919" s="70"/>
      <c r="AF919" s="70"/>
      <c r="AG919" s="70"/>
      <c r="AH919" s="70"/>
      <c r="AI919" s="70"/>
      <c r="AJ919" s="70"/>
      <c r="AK919" s="70"/>
      <c r="AL919" s="70"/>
      <c r="AM919" s="70"/>
      <c r="AN919" s="70"/>
      <c r="AO919" s="70"/>
      <c r="AP919" s="70"/>
      <c r="AQ919" s="70"/>
      <c r="AR919" s="70"/>
      <c r="AS919" s="70"/>
      <c r="AT919" s="70"/>
      <c r="AU919" s="70"/>
      <c r="AV919" s="70"/>
      <c r="AW919" s="70"/>
      <c r="AX919" s="70"/>
      <c r="AY919" s="70"/>
      <c r="AZ919" s="70"/>
      <c r="BA919" s="70"/>
      <c r="BB919" s="70"/>
      <c r="BC919" s="70"/>
      <c r="BD919" s="70"/>
      <c r="BE919" s="70"/>
      <c r="BF919" s="70"/>
      <c r="BG919" s="70"/>
      <c r="BH919" s="70"/>
      <c r="BI919" s="70"/>
      <c r="BJ919" s="70"/>
      <c r="BK919" s="70"/>
      <c r="BL919" s="70"/>
      <c r="BM919" s="70"/>
      <c r="BN919" s="70"/>
      <c r="BO919" s="70"/>
      <c r="BP919" s="70"/>
      <c r="BQ919" s="70"/>
      <c r="BR919" s="70"/>
      <c r="BS919" s="70"/>
      <c r="BT919" s="70"/>
      <c r="BU919" s="70"/>
      <c r="BV919" s="70"/>
      <c r="BW919" s="70"/>
      <c r="BX919" s="70"/>
      <c r="BY919" s="70"/>
      <c r="BZ919" s="70"/>
      <c r="CA919" s="70"/>
    </row>
    <row r="920" spans="2:79" s="67" customFormat="1" hidden="1">
      <c r="B920" s="85"/>
      <c r="C920" s="86"/>
      <c r="D920" s="250"/>
      <c r="E920" s="84"/>
      <c r="F920" s="70"/>
      <c r="G920" s="70"/>
      <c r="H920" s="70"/>
      <c r="I920" s="70"/>
      <c r="J920" s="70"/>
      <c r="K920" s="70"/>
      <c r="L920" s="70"/>
      <c r="M920" s="70"/>
      <c r="N920" s="70"/>
      <c r="O920" s="70"/>
      <c r="P920" s="70"/>
      <c r="Q920" s="70"/>
      <c r="R920" s="70"/>
      <c r="S920" s="70"/>
      <c r="T920" s="70"/>
      <c r="U920" s="70"/>
      <c r="V920" s="70"/>
      <c r="W920" s="70"/>
      <c r="X920" s="70"/>
      <c r="Y920" s="70"/>
      <c r="Z920" s="70"/>
      <c r="AA920" s="70"/>
      <c r="AB920" s="70"/>
      <c r="AC920" s="70"/>
      <c r="AD920" s="70"/>
      <c r="AE920" s="70"/>
      <c r="AF920" s="70"/>
      <c r="AG920" s="70"/>
      <c r="AH920" s="70"/>
      <c r="AI920" s="70"/>
      <c r="AJ920" s="70"/>
      <c r="AK920" s="70"/>
      <c r="AL920" s="70"/>
      <c r="AM920" s="70"/>
      <c r="AN920" s="70"/>
      <c r="AO920" s="70"/>
      <c r="AP920" s="70"/>
      <c r="AQ920" s="70"/>
      <c r="AR920" s="70"/>
      <c r="AS920" s="70"/>
      <c r="AT920" s="70"/>
      <c r="AU920" s="70"/>
      <c r="AV920" s="70"/>
      <c r="AW920" s="70"/>
      <c r="AX920" s="70"/>
      <c r="AY920" s="70"/>
      <c r="AZ920" s="70"/>
      <c r="BA920" s="70"/>
      <c r="BB920" s="70"/>
      <c r="BC920" s="70"/>
      <c r="BD920" s="70"/>
      <c r="BE920" s="70"/>
      <c r="BF920" s="70"/>
      <c r="BG920" s="70"/>
      <c r="BH920" s="70"/>
      <c r="BI920" s="70"/>
      <c r="BJ920" s="70"/>
      <c r="BK920" s="70"/>
      <c r="BL920" s="70"/>
      <c r="BM920" s="70"/>
      <c r="BN920" s="70"/>
      <c r="BO920" s="70"/>
      <c r="BP920" s="70"/>
      <c r="BQ920" s="70"/>
      <c r="BR920" s="70"/>
      <c r="BS920" s="70"/>
      <c r="BT920" s="70"/>
      <c r="BU920" s="70"/>
      <c r="BV920" s="70"/>
      <c r="BW920" s="70"/>
      <c r="BX920" s="70"/>
      <c r="BY920" s="70"/>
      <c r="BZ920" s="70"/>
      <c r="CA920" s="70"/>
    </row>
    <row r="921" spans="2:79" s="67" customFormat="1" hidden="1">
      <c r="B921" s="85"/>
      <c r="C921" s="86"/>
      <c r="D921" s="250"/>
      <c r="E921" s="84"/>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U921" s="70"/>
      <c r="AV921" s="70"/>
      <c r="AW921" s="70"/>
      <c r="AX921" s="70"/>
      <c r="AY921" s="70"/>
      <c r="AZ921" s="70"/>
      <c r="BA921" s="70"/>
      <c r="BB921" s="70"/>
      <c r="BC921" s="70"/>
      <c r="BD921" s="70"/>
      <c r="BE921" s="70"/>
      <c r="BF921" s="70"/>
      <c r="BG921" s="70"/>
      <c r="BH921" s="70"/>
      <c r="BI921" s="70"/>
      <c r="BJ921" s="70"/>
      <c r="BK921" s="70"/>
      <c r="BL921" s="70"/>
      <c r="BM921" s="70"/>
      <c r="BN921" s="70"/>
      <c r="BO921" s="70"/>
      <c r="BP921" s="70"/>
      <c r="BQ921" s="70"/>
      <c r="BR921" s="70"/>
      <c r="BS921" s="70"/>
      <c r="BT921" s="70"/>
      <c r="BU921" s="70"/>
      <c r="BV921" s="70"/>
      <c r="BW921" s="70"/>
      <c r="BX921" s="70"/>
      <c r="BY921" s="70"/>
      <c r="BZ921" s="70"/>
      <c r="CA921" s="70"/>
    </row>
    <row r="922" spans="2:79" s="67" customFormat="1" hidden="1">
      <c r="B922" s="85"/>
      <c r="C922" s="86"/>
      <c r="D922" s="250"/>
      <c r="E922" s="84"/>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U922" s="70"/>
      <c r="AV922" s="70"/>
      <c r="AW922" s="70"/>
      <c r="AX922" s="70"/>
      <c r="AY922" s="70"/>
      <c r="AZ922" s="70"/>
      <c r="BA922" s="70"/>
      <c r="BB922" s="70"/>
      <c r="BC922" s="70"/>
      <c r="BD922" s="70"/>
      <c r="BE922" s="70"/>
      <c r="BF922" s="70"/>
      <c r="BG922" s="70"/>
      <c r="BH922" s="70"/>
      <c r="BI922" s="70"/>
      <c r="BJ922" s="70"/>
      <c r="BK922" s="70"/>
      <c r="BL922" s="70"/>
      <c r="BM922" s="70"/>
      <c r="BN922" s="70"/>
      <c r="BO922" s="70"/>
      <c r="BP922" s="70"/>
      <c r="BQ922" s="70"/>
      <c r="BR922" s="70"/>
      <c r="BS922" s="70"/>
      <c r="BT922" s="70"/>
      <c r="BU922" s="70"/>
      <c r="BV922" s="70"/>
      <c r="BW922" s="70"/>
      <c r="BX922" s="70"/>
      <c r="BY922" s="70"/>
      <c r="BZ922" s="70"/>
      <c r="CA922" s="70"/>
    </row>
    <row r="923" spans="2:79" s="67" customFormat="1" hidden="1">
      <c r="B923" s="85"/>
      <c r="C923" s="86"/>
      <c r="D923" s="250"/>
      <c r="E923" s="84"/>
      <c r="F923" s="70"/>
      <c r="G923" s="70"/>
      <c r="H923" s="70"/>
      <c r="I923" s="70"/>
      <c r="J923" s="70"/>
      <c r="K923" s="70"/>
      <c r="L923" s="70"/>
      <c r="M923" s="70"/>
      <c r="N923" s="70"/>
      <c r="O923" s="70"/>
      <c r="P923" s="70"/>
      <c r="Q923" s="70"/>
      <c r="R923" s="70"/>
      <c r="S923" s="70"/>
      <c r="T923" s="70"/>
      <c r="U923" s="70"/>
      <c r="V923" s="70"/>
      <c r="W923" s="70"/>
      <c r="X923" s="70"/>
      <c r="Y923" s="70"/>
      <c r="Z923" s="70"/>
      <c r="AA923" s="70"/>
      <c r="AB923" s="70"/>
      <c r="AC923" s="70"/>
      <c r="AD923" s="70"/>
      <c r="AE923" s="70"/>
      <c r="AF923" s="70"/>
      <c r="AG923" s="70"/>
      <c r="AH923" s="70"/>
      <c r="AI923" s="70"/>
      <c r="AJ923" s="70"/>
      <c r="AK923" s="70"/>
      <c r="AL923" s="70"/>
      <c r="AM923" s="70"/>
      <c r="AN923" s="70"/>
      <c r="AO923" s="70"/>
      <c r="AP923" s="70"/>
      <c r="AQ923" s="70"/>
      <c r="AR923" s="70"/>
      <c r="AS923" s="70"/>
      <c r="AT923" s="70"/>
      <c r="AU923" s="70"/>
      <c r="AV923" s="70"/>
      <c r="AW923" s="70"/>
      <c r="AX923" s="70"/>
      <c r="AY923" s="70"/>
      <c r="AZ923" s="70"/>
      <c r="BA923" s="70"/>
      <c r="BB923" s="70"/>
      <c r="BC923" s="70"/>
      <c r="BD923" s="70"/>
      <c r="BE923" s="70"/>
      <c r="BF923" s="70"/>
      <c r="BG923" s="70"/>
      <c r="BH923" s="70"/>
      <c r="BI923" s="70"/>
      <c r="BJ923" s="70"/>
      <c r="BK923" s="70"/>
      <c r="BL923" s="70"/>
      <c r="BM923" s="70"/>
      <c r="BN923" s="70"/>
      <c r="BO923" s="70"/>
      <c r="BP923" s="70"/>
      <c r="BQ923" s="70"/>
      <c r="BR923" s="70"/>
      <c r="BS923" s="70"/>
      <c r="BT923" s="70"/>
      <c r="BU923" s="70"/>
      <c r="BV923" s="70"/>
      <c r="BW923" s="70"/>
      <c r="BX923" s="70"/>
      <c r="BY923" s="70"/>
      <c r="BZ923" s="70"/>
      <c r="CA923" s="70"/>
    </row>
    <row r="924" spans="2:79" s="67" customFormat="1" hidden="1">
      <c r="B924" s="85"/>
      <c r="C924" s="86"/>
      <c r="D924" s="250"/>
      <c r="E924" s="84"/>
      <c r="F924" s="70"/>
      <c r="G924" s="70"/>
      <c r="H924" s="70"/>
      <c r="I924" s="70"/>
      <c r="J924" s="70"/>
      <c r="K924" s="70"/>
      <c r="L924" s="70"/>
      <c r="M924" s="70"/>
      <c r="N924" s="70"/>
      <c r="O924" s="70"/>
      <c r="P924" s="70"/>
      <c r="Q924" s="70"/>
      <c r="R924" s="70"/>
      <c r="S924" s="70"/>
      <c r="T924" s="70"/>
      <c r="U924" s="70"/>
      <c r="V924" s="70"/>
      <c r="W924" s="70"/>
      <c r="X924" s="70"/>
      <c r="Y924" s="70"/>
      <c r="Z924" s="70"/>
      <c r="AA924" s="70"/>
      <c r="AB924" s="70"/>
      <c r="AC924" s="70"/>
      <c r="AD924" s="70"/>
      <c r="AE924" s="70"/>
      <c r="AF924" s="70"/>
      <c r="AG924" s="70"/>
      <c r="AH924" s="70"/>
      <c r="AI924" s="70"/>
      <c r="AJ924" s="70"/>
      <c r="AK924" s="70"/>
      <c r="AL924" s="70"/>
      <c r="AM924" s="70"/>
      <c r="AN924" s="70"/>
      <c r="AO924" s="70"/>
      <c r="AP924" s="70"/>
      <c r="AQ924" s="70"/>
      <c r="AR924" s="70"/>
      <c r="AS924" s="70"/>
      <c r="AT924" s="70"/>
      <c r="AU924" s="70"/>
      <c r="AV924" s="70"/>
      <c r="AW924" s="70"/>
      <c r="AX924" s="70"/>
      <c r="AY924" s="70"/>
      <c r="AZ924" s="70"/>
      <c r="BA924" s="70"/>
      <c r="BB924" s="70"/>
      <c r="BC924" s="70"/>
      <c r="BD924" s="70"/>
      <c r="BE924" s="70"/>
      <c r="BF924" s="70"/>
      <c r="BG924" s="70"/>
      <c r="BH924" s="70"/>
      <c r="BI924" s="70"/>
      <c r="BJ924" s="70"/>
      <c r="BK924" s="70"/>
      <c r="BL924" s="70"/>
      <c r="BM924" s="70"/>
      <c r="BN924" s="70"/>
      <c r="BO924" s="70"/>
      <c r="BP924" s="70"/>
      <c r="BQ924" s="70"/>
      <c r="BR924" s="70"/>
      <c r="BS924" s="70"/>
      <c r="BT924" s="70"/>
      <c r="BU924" s="70"/>
      <c r="BV924" s="70"/>
      <c r="BW924" s="70"/>
      <c r="BX924" s="70"/>
      <c r="BY924" s="70"/>
      <c r="BZ924" s="70"/>
      <c r="CA924" s="70"/>
    </row>
    <row r="925" spans="2:79" s="67" customFormat="1" hidden="1">
      <c r="B925" s="85"/>
      <c r="C925" s="86"/>
      <c r="D925" s="250"/>
      <c r="E925" s="84"/>
      <c r="F925" s="70"/>
      <c r="G925" s="70"/>
      <c r="H925" s="70"/>
      <c r="I925" s="70"/>
      <c r="J925" s="70"/>
      <c r="K925" s="70"/>
      <c r="L925" s="70"/>
      <c r="M925" s="70"/>
      <c r="N925" s="70"/>
      <c r="O925" s="70"/>
      <c r="P925" s="70"/>
      <c r="Q925" s="70"/>
      <c r="R925" s="70"/>
      <c r="S925" s="70"/>
      <c r="T925" s="70"/>
      <c r="U925" s="70"/>
      <c r="V925" s="70"/>
      <c r="W925" s="70"/>
      <c r="X925" s="70"/>
      <c r="Y925" s="70"/>
      <c r="Z925" s="70"/>
      <c r="AA925" s="70"/>
      <c r="AB925" s="70"/>
      <c r="AC925" s="70"/>
      <c r="AD925" s="70"/>
      <c r="AE925" s="70"/>
      <c r="AF925" s="70"/>
      <c r="AG925" s="70"/>
      <c r="AH925" s="70"/>
      <c r="AI925" s="70"/>
      <c r="AJ925" s="70"/>
      <c r="AK925" s="70"/>
      <c r="AL925" s="70"/>
      <c r="AM925" s="70"/>
      <c r="AN925" s="70"/>
      <c r="AO925" s="70"/>
      <c r="AP925" s="70"/>
      <c r="AQ925" s="70"/>
      <c r="AR925" s="70"/>
      <c r="AS925" s="70"/>
      <c r="AT925" s="70"/>
      <c r="AU925" s="70"/>
      <c r="AV925" s="70"/>
      <c r="AW925" s="70"/>
      <c r="AX925" s="70"/>
      <c r="AY925" s="70"/>
      <c r="AZ925" s="70"/>
      <c r="BA925" s="70"/>
      <c r="BB925" s="70"/>
      <c r="BC925" s="70"/>
      <c r="BD925" s="70"/>
      <c r="BE925" s="70"/>
      <c r="BF925" s="70"/>
      <c r="BG925" s="70"/>
      <c r="BH925" s="70"/>
      <c r="BI925" s="70"/>
      <c r="BJ925" s="70"/>
      <c r="BK925" s="70"/>
      <c r="BL925" s="70"/>
      <c r="BM925" s="70"/>
      <c r="BN925" s="70"/>
      <c r="BO925" s="70"/>
      <c r="BP925" s="70"/>
      <c r="BQ925" s="70"/>
      <c r="BR925" s="70"/>
      <c r="BS925" s="70"/>
      <c r="BT925" s="70"/>
      <c r="BU925" s="70"/>
      <c r="BV925" s="70"/>
      <c r="BW925" s="70"/>
      <c r="BX925" s="70"/>
      <c r="BY925" s="70"/>
      <c r="BZ925" s="70"/>
      <c r="CA925" s="70"/>
    </row>
    <row r="926" spans="2:79" s="67" customFormat="1" hidden="1">
      <c r="B926" s="85"/>
      <c r="C926" s="86"/>
      <c r="D926" s="250"/>
      <c r="E926" s="84"/>
      <c r="F926" s="70"/>
      <c r="G926" s="70"/>
      <c r="H926" s="70"/>
      <c r="I926" s="70"/>
      <c r="J926" s="70"/>
      <c r="K926" s="70"/>
      <c r="L926" s="70"/>
      <c r="M926" s="70"/>
      <c r="N926" s="70"/>
      <c r="O926" s="70"/>
      <c r="P926" s="70"/>
      <c r="Q926" s="70"/>
      <c r="R926" s="70"/>
      <c r="S926" s="70"/>
      <c r="T926" s="70"/>
      <c r="U926" s="70"/>
      <c r="V926" s="70"/>
      <c r="W926" s="70"/>
      <c r="X926" s="70"/>
      <c r="Y926" s="70"/>
      <c r="Z926" s="70"/>
      <c r="AA926" s="70"/>
      <c r="AB926" s="70"/>
      <c r="AC926" s="70"/>
      <c r="AD926" s="70"/>
      <c r="AE926" s="70"/>
      <c r="AF926" s="70"/>
      <c r="AG926" s="70"/>
      <c r="AH926" s="70"/>
      <c r="AI926" s="70"/>
      <c r="AJ926" s="70"/>
      <c r="AK926" s="70"/>
      <c r="AL926" s="70"/>
      <c r="AM926" s="70"/>
      <c r="AN926" s="70"/>
      <c r="AO926" s="70"/>
      <c r="AP926" s="70"/>
      <c r="AQ926" s="70"/>
      <c r="AR926" s="70"/>
      <c r="AS926" s="70"/>
      <c r="AT926" s="70"/>
      <c r="AU926" s="70"/>
      <c r="AV926" s="70"/>
      <c r="AW926" s="70"/>
      <c r="AX926" s="70"/>
      <c r="AY926" s="70"/>
      <c r="AZ926" s="70"/>
      <c r="BA926" s="70"/>
      <c r="BB926" s="70"/>
      <c r="BC926" s="70"/>
      <c r="BD926" s="70"/>
      <c r="BE926" s="70"/>
      <c r="BF926" s="70"/>
      <c r="BG926" s="70"/>
      <c r="BH926" s="70"/>
      <c r="BI926" s="70"/>
      <c r="BJ926" s="70"/>
      <c r="BK926" s="70"/>
      <c r="BL926" s="70"/>
      <c r="BM926" s="70"/>
      <c r="BN926" s="70"/>
      <c r="BO926" s="70"/>
      <c r="BP926" s="70"/>
      <c r="BQ926" s="70"/>
      <c r="BR926" s="70"/>
      <c r="BS926" s="70"/>
      <c r="BT926" s="70"/>
      <c r="BU926" s="70"/>
      <c r="BV926" s="70"/>
      <c r="BW926" s="70"/>
      <c r="BX926" s="70"/>
      <c r="BY926" s="70"/>
      <c r="BZ926" s="70"/>
      <c r="CA926" s="70"/>
    </row>
    <row r="927" spans="2:79" s="67" customFormat="1" hidden="1">
      <c r="B927" s="85"/>
      <c r="C927" s="86"/>
      <c r="D927" s="250"/>
      <c r="E927" s="84"/>
      <c r="F927" s="70"/>
      <c r="G927" s="70"/>
      <c r="H927" s="70"/>
      <c r="I927" s="70"/>
      <c r="J927" s="70"/>
      <c r="K927" s="70"/>
      <c r="L927" s="70"/>
      <c r="M927" s="70"/>
      <c r="N927" s="70"/>
      <c r="O927" s="70"/>
      <c r="P927" s="70"/>
      <c r="Q927" s="70"/>
      <c r="R927" s="70"/>
      <c r="S927" s="70"/>
      <c r="T927" s="70"/>
      <c r="U927" s="70"/>
      <c r="V927" s="70"/>
      <c r="W927" s="70"/>
      <c r="X927" s="70"/>
      <c r="Y927" s="70"/>
      <c r="Z927" s="70"/>
      <c r="AA927" s="70"/>
      <c r="AB927" s="70"/>
      <c r="AC927" s="70"/>
      <c r="AD927" s="70"/>
      <c r="AE927" s="70"/>
      <c r="AF927" s="70"/>
      <c r="AG927" s="70"/>
      <c r="AH927" s="70"/>
      <c r="AI927" s="70"/>
      <c r="AJ927" s="70"/>
      <c r="AK927" s="70"/>
      <c r="AL927" s="70"/>
      <c r="AM927" s="70"/>
      <c r="AN927" s="70"/>
      <c r="AO927" s="70"/>
      <c r="AP927" s="70"/>
      <c r="AQ927" s="70"/>
      <c r="AR927" s="70"/>
      <c r="AS927" s="70"/>
      <c r="AT927" s="70"/>
      <c r="AU927" s="70"/>
      <c r="AV927" s="70"/>
      <c r="AW927" s="70"/>
      <c r="AX927" s="70"/>
      <c r="AY927" s="70"/>
      <c r="AZ927" s="70"/>
      <c r="BA927" s="70"/>
      <c r="BB927" s="70"/>
      <c r="BC927" s="70"/>
      <c r="BD927" s="70"/>
      <c r="BE927" s="70"/>
      <c r="BF927" s="70"/>
      <c r="BG927" s="70"/>
      <c r="BH927" s="70"/>
      <c r="BI927" s="70"/>
      <c r="BJ927" s="70"/>
      <c r="BK927" s="70"/>
      <c r="BL927" s="70"/>
      <c r="BM927" s="70"/>
      <c r="BN927" s="70"/>
      <c r="BO927" s="70"/>
      <c r="BP927" s="70"/>
      <c r="BQ927" s="70"/>
      <c r="BR927" s="70"/>
      <c r="BS927" s="70"/>
      <c r="BT927" s="70"/>
      <c r="BU927" s="70"/>
      <c r="BV927" s="70"/>
      <c r="BW927" s="70"/>
      <c r="BX927" s="70"/>
      <c r="BY927" s="70"/>
      <c r="BZ927" s="70"/>
      <c r="CA927" s="70"/>
    </row>
    <row r="928" spans="2:79" s="67" customFormat="1" hidden="1">
      <c r="B928" s="85"/>
      <c r="C928" s="86"/>
      <c r="D928" s="250"/>
      <c r="E928" s="84"/>
      <c r="F928" s="70"/>
      <c r="G928" s="70"/>
      <c r="H928" s="70"/>
      <c r="I928" s="70"/>
      <c r="J928" s="70"/>
      <c r="K928" s="70"/>
      <c r="L928" s="70"/>
      <c r="M928" s="70"/>
      <c r="N928" s="70"/>
      <c r="O928" s="70"/>
      <c r="P928" s="70"/>
      <c r="Q928" s="70"/>
      <c r="R928" s="70"/>
      <c r="S928" s="70"/>
      <c r="T928" s="70"/>
      <c r="U928" s="70"/>
      <c r="V928" s="70"/>
      <c r="W928" s="70"/>
      <c r="X928" s="70"/>
      <c r="Y928" s="70"/>
      <c r="Z928" s="70"/>
      <c r="AA928" s="70"/>
      <c r="AB928" s="70"/>
      <c r="AC928" s="70"/>
      <c r="AD928" s="70"/>
      <c r="AE928" s="70"/>
      <c r="AF928" s="70"/>
      <c r="AG928" s="70"/>
      <c r="AH928" s="70"/>
      <c r="AI928" s="70"/>
      <c r="AJ928" s="70"/>
      <c r="AK928" s="70"/>
      <c r="AL928" s="70"/>
      <c r="AM928" s="70"/>
      <c r="AN928" s="70"/>
      <c r="AO928" s="70"/>
      <c r="AP928" s="70"/>
      <c r="AQ928" s="70"/>
      <c r="AR928" s="70"/>
      <c r="AS928" s="70"/>
      <c r="AT928" s="70"/>
      <c r="AU928" s="70"/>
      <c r="AV928" s="70"/>
      <c r="AW928" s="70"/>
      <c r="AX928" s="70"/>
      <c r="AY928" s="70"/>
      <c r="AZ928" s="70"/>
      <c r="BA928" s="70"/>
      <c r="BB928" s="70"/>
      <c r="BC928" s="70"/>
      <c r="BD928" s="70"/>
      <c r="BE928" s="70"/>
      <c r="BF928" s="70"/>
      <c r="BG928" s="70"/>
      <c r="BH928" s="70"/>
      <c r="BI928" s="70"/>
      <c r="BJ928" s="70"/>
      <c r="BK928" s="70"/>
      <c r="BL928" s="70"/>
      <c r="BM928" s="70"/>
      <c r="BN928" s="70"/>
      <c r="BO928" s="70"/>
      <c r="BP928" s="70"/>
      <c r="BQ928" s="70"/>
      <c r="BR928" s="70"/>
      <c r="BS928" s="70"/>
      <c r="BT928" s="70"/>
      <c r="BU928" s="70"/>
      <c r="BV928" s="70"/>
      <c r="BW928" s="70"/>
      <c r="BX928" s="70"/>
      <c r="BY928" s="70"/>
      <c r="BZ928" s="70"/>
      <c r="CA928" s="70"/>
    </row>
    <row r="929" spans="2:79" s="67" customFormat="1" hidden="1">
      <c r="B929" s="85"/>
      <c r="C929" s="86"/>
      <c r="D929" s="250"/>
      <c r="E929" s="84"/>
      <c r="F929" s="70"/>
      <c r="G929" s="70"/>
      <c r="H929" s="70"/>
      <c r="I929" s="70"/>
      <c r="J929" s="70"/>
      <c r="K929" s="70"/>
      <c r="L929" s="70"/>
      <c r="M929" s="70"/>
      <c r="N929" s="70"/>
      <c r="O929" s="70"/>
      <c r="P929" s="70"/>
      <c r="Q929" s="70"/>
      <c r="R929" s="70"/>
      <c r="S929" s="70"/>
      <c r="T929" s="70"/>
      <c r="U929" s="70"/>
      <c r="V929" s="70"/>
      <c r="W929" s="70"/>
      <c r="X929" s="70"/>
      <c r="Y929" s="70"/>
      <c r="Z929" s="70"/>
      <c r="AA929" s="70"/>
      <c r="AB929" s="70"/>
      <c r="AC929" s="70"/>
      <c r="AD929" s="70"/>
      <c r="AE929" s="70"/>
      <c r="AF929" s="70"/>
      <c r="AG929" s="70"/>
      <c r="AH929" s="70"/>
      <c r="AI929" s="70"/>
      <c r="AJ929" s="70"/>
      <c r="AK929" s="70"/>
      <c r="AL929" s="70"/>
      <c r="AM929" s="70"/>
      <c r="AN929" s="70"/>
      <c r="AO929" s="70"/>
      <c r="AP929" s="70"/>
      <c r="AQ929" s="70"/>
      <c r="AR929" s="70"/>
      <c r="AS929" s="70"/>
      <c r="AT929" s="70"/>
      <c r="AU929" s="70"/>
      <c r="AV929" s="70"/>
      <c r="AW929" s="70"/>
      <c r="AX929" s="70"/>
      <c r="AY929" s="70"/>
      <c r="AZ929" s="70"/>
      <c r="BA929" s="70"/>
      <c r="BB929" s="70"/>
      <c r="BC929" s="70"/>
      <c r="BD929" s="70"/>
      <c r="BE929" s="70"/>
      <c r="BF929" s="70"/>
      <c r="BG929" s="70"/>
      <c r="BH929" s="70"/>
      <c r="BI929" s="70"/>
      <c r="BJ929" s="70"/>
      <c r="BK929" s="70"/>
      <c r="BL929" s="70"/>
      <c r="BM929" s="70"/>
      <c r="BN929" s="70"/>
      <c r="BO929" s="70"/>
      <c r="BP929" s="70"/>
      <c r="BQ929" s="70"/>
      <c r="BR929" s="70"/>
      <c r="BS929" s="70"/>
      <c r="BT929" s="70"/>
      <c r="BU929" s="70"/>
      <c r="BV929" s="70"/>
      <c r="BW929" s="70"/>
      <c r="BX929" s="70"/>
      <c r="BY929" s="70"/>
      <c r="BZ929" s="70"/>
      <c r="CA929" s="70"/>
    </row>
    <row r="930" spans="2:79" s="67" customFormat="1" hidden="1">
      <c r="B930" s="85"/>
      <c r="C930" s="86"/>
      <c r="D930" s="250"/>
      <c r="E930" s="84"/>
      <c r="F930" s="70"/>
      <c r="G930" s="70"/>
      <c r="H930" s="70"/>
      <c r="I930" s="70"/>
      <c r="J930" s="70"/>
      <c r="K930" s="70"/>
      <c r="L930" s="70"/>
      <c r="M930" s="70"/>
      <c r="N930" s="70"/>
      <c r="O930" s="70"/>
      <c r="P930" s="70"/>
      <c r="Q930" s="70"/>
      <c r="R930" s="70"/>
      <c r="S930" s="70"/>
      <c r="T930" s="70"/>
      <c r="U930" s="70"/>
      <c r="V930" s="70"/>
      <c r="W930" s="70"/>
      <c r="X930" s="70"/>
      <c r="Y930" s="70"/>
      <c r="Z930" s="70"/>
      <c r="AA930" s="70"/>
      <c r="AB930" s="70"/>
      <c r="AC930" s="70"/>
      <c r="AD930" s="70"/>
      <c r="AE930" s="70"/>
      <c r="AF930" s="70"/>
      <c r="AG930" s="70"/>
      <c r="AH930" s="70"/>
      <c r="AI930" s="70"/>
      <c r="AJ930" s="70"/>
      <c r="AK930" s="70"/>
      <c r="AL930" s="70"/>
      <c r="AM930" s="70"/>
      <c r="AN930" s="70"/>
      <c r="AO930" s="70"/>
      <c r="AP930" s="70"/>
      <c r="AQ930" s="70"/>
      <c r="AR930" s="70"/>
      <c r="AS930" s="70"/>
      <c r="AT930" s="70"/>
      <c r="AU930" s="70"/>
      <c r="AV930" s="70"/>
      <c r="AW930" s="70"/>
      <c r="AX930" s="70"/>
      <c r="AY930" s="70"/>
      <c r="AZ930" s="70"/>
      <c r="BA930" s="70"/>
      <c r="BB930" s="70"/>
      <c r="BC930" s="70"/>
      <c r="BD930" s="70"/>
      <c r="BE930" s="70"/>
      <c r="BF930" s="70"/>
      <c r="BG930" s="70"/>
      <c r="BH930" s="70"/>
      <c r="BI930" s="70"/>
      <c r="BJ930" s="70"/>
      <c r="BK930" s="70"/>
      <c r="BL930" s="70"/>
      <c r="BM930" s="70"/>
      <c r="BN930" s="70"/>
      <c r="BO930" s="70"/>
      <c r="BP930" s="70"/>
      <c r="BQ930" s="70"/>
      <c r="BR930" s="70"/>
      <c r="BS930" s="70"/>
      <c r="BT930" s="70"/>
      <c r="BU930" s="70"/>
      <c r="BV930" s="70"/>
      <c r="BW930" s="70"/>
      <c r="BX930" s="70"/>
      <c r="BY930" s="70"/>
      <c r="BZ930" s="70"/>
      <c r="CA930" s="70"/>
    </row>
    <row r="931" spans="2:79" s="67" customFormat="1" hidden="1">
      <c r="B931" s="85"/>
      <c r="C931" s="86"/>
      <c r="D931" s="250"/>
      <c r="E931" s="84"/>
      <c r="F931" s="70"/>
      <c r="G931" s="70"/>
      <c r="H931" s="70"/>
      <c r="I931" s="70"/>
      <c r="J931" s="70"/>
      <c r="K931" s="70"/>
      <c r="L931" s="70"/>
      <c r="M931" s="70"/>
      <c r="N931" s="70"/>
      <c r="O931" s="70"/>
      <c r="P931" s="70"/>
      <c r="Q931" s="70"/>
      <c r="R931" s="70"/>
      <c r="S931" s="70"/>
      <c r="T931" s="70"/>
      <c r="U931" s="70"/>
      <c r="V931" s="70"/>
      <c r="W931" s="70"/>
      <c r="X931" s="70"/>
      <c r="Y931" s="70"/>
      <c r="Z931" s="70"/>
      <c r="AA931" s="70"/>
      <c r="AB931" s="70"/>
      <c r="AC931" s="70"/>
      <c r="AD931" s="70"/>
      <c r="AE931" s="70"/>
      <c r="AF931" s="70"/>
      <c r="AG931" s="70"/>
      <c r="AH931" s="70"/>
      <c r="AI931" s="70"/>
      <c r="AJ931" s="70"/>
      <c r="AK931" s="70"/>
      <c r="AL931" s="70"/>
      <c r="AM931" s="70"/>
      <c r="AN931" s="70"/>
      <c r="AO931" s="70"/>
      <c r="AP931" s="70"/>
      <c r="AQ931" s="70"/>
      <c r="AR931" s="70"/>
      <c r="AS931" s="70"/>
      <c r="AT931" s="70"/>
      <c r="AU931" s="70"/>
      <c r="AV931" s="70"/>
      <c r="AW931" s="70"/>
      <c r="AX931" s="70"/>
      <c r="AY931" s="70"/>
      <c r="AZ931" s="70"/>
      <c r="BA931" s="70"/>
      <c r="BB931" s="70"/>
      <c r="BC931" s="70"/>
      <c r="BD931" s="70"/>
      <c r="BE931" s="70"/>
      <c r="BF931" s="70"/>
      <c r="BG931" s="70"/>
      <c r="BH931" s="70"/>
      <c r="BI931" s="70"/>
      <c r="BJ931" s="70"/>
      <c r="BK931" s="70"/>
      <c r="BL931" s="70"/>
      <c r="BM931" s="70"/>
      <c r="BN931" s="70"/>
      <c r="BO931" s="70"/>
      <c r="BP931" s="70"/>
      <c r="BQ931" s="70"/>
      <c r="BR931" s="70"/>
      <c r="BS931" s="70"/>
      <c r="BT931" s="70"/>
      <c r="BU931" s="70"/>
      <c r="BV931" s="70"/>
      <c r="BW931" s="70"/>
      <c r="BX931" s="70"/>
      <c r="BY931" s="70"/>
      <c r="BZ931" s="70"/>
      <c r="CA931" s="70"/>
    </row>
    <row r="932" spans="2:79" s="67" customFormat="1" hidden="1">
      <c r="B932" s="85"/>
      <c r="C932" s="86"/>
      <c r="D932" s="250"/>
      <c r="E932" s="84"/>
      <c r="F932" s="70"/>
      <c r="G932" s="70"/>
      <c r="H932" s="70"/>
      <c r="I932" s="70"/>
      <c r="J932" s="70"/>
      <c r="K932" s="70"/>
      <c r="L932" s="70"/>
      <c r="M932" s="70"/>
      <c r="N932" s="70"/>
      <c r="O932" s="70"/>
      <c r="P932" s="70"/>
      <c r="Q932" s="70"/>
      <c r="R932" s="70"/>
      <c r="S932" s="70"/>
      <c r="T932" s="70"/>
      <c r="U932" s="70"/>
      <c r="V932" s="70"/>
      <c r="W932" s="70"/>
      <c r="X932" s="70"/>
      <c r="Y932" s="70"/>
      <c r="Z932" s="70"/>
      <c r="AA932" s="70"/>
      <c r="AB932" s="70"/>
      <c r="AC932" s="70"/>
      <c r="AD932" s="70"/>
      <c r="AE932" s="70"/>
      <c r="AF932" s="70"/>
      <c r="AG932" s="70"/>
      <c r="AH932" s="70"/>
      <c r="AI932" s="70"/>
      <c r="AJ932" s="70"/>
      <c r="AK932" s="70"/>
      <c r="AL932" s="70"/>
      <c r="AM932" s="70"/>
      <c r="AN932" s="70"/>
      <c r="AO932" s="70"/>
      <c r="AP932" s="70"/>
      <c r="AQ932" s="70"/>
      <c r="AR932" s="70"/>
      <c r="AS932" s="70"/>
      <c r="AT932" s="70"/>
      <c r="AU932" s="70"/>
      <c r="AV932" s="70"/>
      <c r="AW932" s="70"/>
      <c r="AX932" s="70"/>
      <c r="AY932" s="70"/>
      <c r="AZ932" s="70"/>
      <c r="BA932" s="70"/>
      <c r="BB932" s="70"/>
      <c r="BC932" s="70"/>
      <c r="BD932" s="70"/>
      <c r="BE932" s="70"/>
      <c r="BF932" s="70"/>
      <c r="BG932" s="70"/>
      <c r="BH932" s="70"/>
      <c r="BI932" s="70"/>
      <c r="BJ932" s="70"/>
      <c r="BK932" s="70"/>
      <c r="BL932" s="70"/>
      <c r="BM932" s="70"/>
      <c r="BN932" s="70"/>
      <c r="BO932" s="70"/>
      <c r="BP932" s="70"/>
      <c r="BQ932" s="70"/>
      <c r="BR932" s="70"/>
      <c r="BS932" s="70"/>
      <c r="BT932" s="70"/>
      <c r="BU932" s="70"/>
      <c r="BV932" s="70"/>
      <c r="BW932" s="70"/>
      <c r="BX932" s="70"/>
      <c r="BY932" s="70"/>
      <c r="BZ932" s="70"/>
      <c r="CA932" s="70"/>
    </row>
    <row r="933" spans="2:79" s="67" customFormat="1" hidden="1">
      <c r="B933" s="85"/>
      <c r="C933" s="86"/>
      <c r="D933" s="250"/>
      <c r="E933" s="84"/>
      <c r="F933" s="70"/>
      <c r="G933" s="70"/>
      <c r="H933" s="70"/>
      <c r="I933" s="70"/>
      <c r="J933" s="70"/>
      <c r="K933" s="70"/>
      <c r="L933" s="70"/>
      <c r="M933" s="70"/>
      <c r="N933" s="70"/>
      <c r="O933" s="70"/>
      <c r="P933" s="70"/>
      <c r="Q933" s="70"/>
      <c r="R933" s="70"/>
      <c r="S933" s="70"/>
      <c r="T933" s="70"/>
      <c r="U933" s="70"/>
      <c r="V933" s="70"/>
      <c r="W933" s="70"/>
      <c r="X933" s="70"/>
      <c r="Y933" s="70"/>
      <c r="Z933" s="70"/>
      <c r="AA933" s="70"/>
      <c r="AB933" s="70"/>
      <c r="AC933" s="70"/>
      <c r="AD933" s="70"/>
      <c r="AE933" s="70"/>
      <c r="AF933" s="70"/>
      <c r="AG933" s="70"/>
      <c r="AH933" s="70"/>
      <c r="AI933" s="70"/>
      <c r="AJ933" s="70"/>
      <c r="AK933" s="70"/>
      <c r="AL933" s="70"/>
      <c r="AM933" s="70"/>
      <c r="AN933" s="70"/>
      <c r="AO933" s="70"/>
      <c r="AP933" s="70"/>
      <c r="AQ933" s="70"/>
      <c r="AR933" s="70"/>
      <c r="AS933" s="70"/>
      <c r="AT933" s="70"/>
      <c r="AU933" s="70"/>
      <c r="AV933" s="70"/>
      <c r="AW933" s="70"/>
      <c r="AX933" s="70"/>
      <c r="AY933" s="70"/>
      <c r="AZ933" s="70"/>
      <c r="BA933" s="70"/>
      <c r="BB933" s="70"/>
      <c r="BC933" s="70"/>
      <c r="BD933" s="70"/>
      <c r="BE933" s="70"/>
      <c r="BF933" s="70"/>
      <c r="BG933" s="70"/>
      <c r="BH933" s="70"/>
      <c r="BI933" s="70"/>
      <c r="BJ933" s="70"/>
      <c r="BK933" s="70"/>
      <c r="BL933" s="70"/>
      <c r="BM933" s="70"/>
      <c r="BN933" s="70"/>
      <c r="BO933" s="70"/>
      <c r="BP933" s="70"/>
      <c r="BQ933" s="70"/>
      <c r="BR933" s="70"/>
      <c r="BS933" s="70"/>
      <c r="BT933" s="70"/>
      <c r="BU933" s="70"/>
      <c r="BV933" s="70"/>
      <c r="BW933" s="70"/>
      <c r="BX933" s="70"/>
      <c r="BY933" s="70"/>
      <c r="BZ933" s="70"/>
      <c r="CA933" s="70"/>
    </row>
    <row r="934" spans="2:79" s="67" customFormat="1" hidden="1">
      <c r="B934" s="85"/>
      <c r="C934" s="86"/>
      <c r="D934" s="250"/>
      <c r="E934" s="84"/>
      <c r="F934" s="70"/>
      <c r="G934" s="70"/>
      <c r="H934" s="70"/>
      <c r="I934" s="70"/>
      <c r="J934" s="70"/>
      <c r="K934" s="70"/>
      <c r="L934" s="70"/>
      <c r="M934" s="70"/>
      <c r="N934" s="70"/>
      <c r="O934" s="70"/>
      <c r="P934" s="70"/>
      <c r="Q934" s="70"/>
      <c r="R934" s="70"/>
      <c r="S934" s="70"/>
      <c r="T934" s="70"/>
      <c r="U934" s="70"/>
      <c r="V934" s="70"/>
      <c r="W934" s="70"/>
      <c r="X934" s="70"/>
      <c r="Y934" s="70"/>
      <c r="Z934" s="70"/>
      <c r="AA934" s="70"/>
      <c r="AB934" s="70"/>
      <c r="AC934" s="70"/>
      <c r="AD934" s="70"/>
      <c r="AE934" s="70"/>
      <c r="AF934" s="70"/>
      <c r="AG934" s="70"/>
      <c r="AH934" s="70"/>
      <c r="AI934" s="70"/>
      <c r="AJ934" s="70"/>
      <c r="AK934" s="70"/>
      <c r="AL934" s="70"/>
      <c r="AM934" s="70"/>
      <c r="AN934" s="70"/>
      <c r="AO934" s="70"/>
      <c r="AP934" s="70"/>
      <c r="AQ934" s="70"/>
      <c r="AR934" s="70"/>
      <c r="AS934" s="70"/>
      <c r="AT934" s="70"/>
      <c r="AU934" s="70"/>
      <c r="AV934" s="70"/>
      <c r="AW934" s="70"/>
      <c r="AX934" s="70"/>
      <c r="AY934" s="70"/>
      <c r="AZ934" s="70"/>
      <c r="BA934" s="70"/>
      <c r="BB934" s="70"/>
      <c r="BC934" s="70"/>
      <c r="BD934" s="70"/>
      <c r="BE934" s="70"/>
      <c r="BF934" s="70"/>
      <c r="BG934" s="70"/>
      <c r="BH934" s="70"/>
      <c r="BI934" s="70"/>
      <c r="BJ934" s="70"/>
      <c r="BK934" s="70"/>
      <c r="BL934" s="70"/>
      <c r="BM934" s="70"/>
      <c r="BN934" s="70"/>
      <c r="BO934" s="70"/>
      <c r="BP934" s="70"/>
      <c r="BQ934" s="70"/>
      <c r="BR934" s="70"/>
      <c r="BS934" s="70"/>
      <c r="BT934" s="70"/>
      <c r="BU934" s="70"/>
      <c r="BV934" s="70"/>
      <c r="BW934" s="70"/>
      <c r="BX934" s="70"/>
      <c r="BY934" s="70"/>
      <c r="BZ934" s="70"/>
      <c r="CA934" s="70"/>
    </row>
    <row r="935" spans="2:79" s="67" customFormat="1" hidden="1">
      <c r="B935" s="85"/>
      <c r="C935" s="86"/>
      <c r="D935" s="250"/>
      <c r="E935" s="84"/>
      <c r="F935" s="70"/>
      <c r="G935" s="70"/>
      <c r="H935" s="70"/>
      <c r="I935" s="70"/>
      <c r="J935" s="70"/>
      <c r="K935" s="70"/>
      <c r="L935" s="70"/>
      <c r="M935" s="70"/>
      <c r="N935" s="70"/>
      <c r="O935" s="70"/>
      <c r="P935" s="70"/>
      <c r="Q935" s="70"/>
      <c r="R935" s="70"/>
      <c r="S935" s="70"/>
      <c r="T935" s="70"/>
      <c r="U935" s="70"/>
      <c r="V935" s="70"/>
      <c r="W935" s="70"/>
      <c r="X935" s="70"/>
      <c r="Y935" s="70"/>
      <c r="Z935" s="70"/>
      <c r="AA935" s="70"/>
      <c r="AB935" s="70"/>
      <c r="AC935" s="70"/>
      <c r="AD935" s="70"/>
      <c r="AE935" s="70"/>
      <c r="AF935" s="70"/>
      <c r="AG935" s="70"/>
      <c r="AH935" s="70"/>
      <c r="AI935" s="70"/>
      <c r="AJ935" s="70"/>
      <c r="AK935" s="70"/>
      <c r="AL935" s="70"/>
      <c r="AM935" s="70"/>
      <c r="AN935" s="70"/>
      <c r="AO935" s="70"/>
      <c r="AP935" s="70"/>
      <c r="AQ935" s="70"/>
      <c r="AR935" s="70"/>
      <c r="AS935" s="70"/>
      <c r="AT935" s="70"/>
      <c r="AU935" s="70"/>
      <c r="AV935" s="70"/>
      <c r="AW935" s="70"/>
      <c r="AX935" s="70"/>
      <c r="AY935" s="70"/>
      <c r="AZ935" s="70"/>
      <c r="BA935" s="70"/>
      <c r="BB935" s="70"/>
      <c r="BC935" s="70"/>
      <c r="BD935" s="70"/>
      <c r="BE935" s="70"/>
      <c r="BF935" s="70"/>
      <c r="BG935" s="70"/>
      <c r="BH935" s="70"/>
      <c r="BI935" s="70"/>
      <c r="BJ935" s="70"/>
      <c r="BK935" s="70"/>
      <c r="BL935" s="70"/>
      <c r="BM935" s="70"/>
      <c r="BN935" s="70"/>
      <c r="BO935" s="70"/>
      <c r="BP935" s="70"/>
      <c r="BQ935" s="70"/>
      <c r="BR935" s="70"/>
      <c r="BS935" s="70"/>
      <c r="BT935" s="70"/>
      <c r="BU935" s="70"/>
      <c r="BV935" s="70"/>
      <c r="BW935" s="70"/>
      <c r="BX935" s="70"/>
      <c r="BY935" s="70"/>
      <c r="BZ935" s="70"/>
      <c r="CA935" s="70"/>
    </row>
    <row r="936" spans="2:79" s="67" customFormat="1" hidden="1">
      <c r="B936" s="85"/>
      <c r="C936" s="86"/>
      <c r="D936" s="250"/>
      <c r="E936" s="84"/>
      <c r="F936" s="70"/>
      <c r="G936" s="70"/>
      <c r="H936" s="70"/>
      <c r="I936" s="70"/>
      <c r="J936" s="70"/>
      <c r="K936" s="70"/>
      <c r="L936" s="70"/>
      <c r="M936" s="70"/>
      <c r="N936" s="70"/>
      <c r="O936" s="70"/>
      <c r="P936" s="70"/>
      <c r="Q936" s="70"/>
      <c r="R936" s="70"/>
      <c r="S936" s="70"/>
      <c r="T936" s="70"/>
      <c r="U936" s="70"/>
      <c r="V936" s="70"/>
      <c r="W936" s="70"/>
      <c r="X936" s="70"/>
      <c r="Y936" s="70"/>
      <c r="Z936" s="70"/>
      <c r="AA936" s="70"/>
      <c r="AB936" s="70"/>
      <c r="AC936" s="70"/>
      <c r="AD936" s="70"/>
      <c r="AE936" s="70"/>
      <c r="AF936" s="70"/>
      <c r="AG936" s="70"/>
      <c r="AH936" s="70"/>
      <c r="AI936" s="70"/>
      <c r="AJ936" s="70"/>
      <c r="AK936" s="70"/>
      <c r="AL936" s="70"/>
      <c r="AM936" s="70"/>
      <c r="AN936" s="70"/>
      <c r="AO936" s="70"/>
      <c r="AP936" s="70"/>
      <c r="AQ936" s="70"/>
      <c r="AR936" s="70"/>
      <c r="AS936" s="70"/>
      <c r="AT936" s="70"/>
      <c r="AU936" s="70"/>
      <c r="AV936" s="70"/>
      <c r="AW936" s="70"/>
      <c r="AX936" s="70"/>
      <c r="AY936" s="70"/>
      <c r="AZ936" s="70"/>
      <c r="BA936" s="70"/>
      <c r="BB936" s="70"/>
      <c r="BC936" s="70"/>
      <c r="BD936" s="70"/>
      <c r="BE936" s="70"/>
      <c r="BF936" s="70"/>
      <c r="BG936" s="70"/>
      <c r="BH936" s="70"/>
      <c r="BI936" s="70"/>
      <c r="BJ936" s="70"/>
      <c r="BK936" s="70"/>
      <c r="BL936" s="70"/>
      <c r="BM936" s="70"/>
      <c r="BN936" s="70"/>
      <c r="BO936" s="70"/>
      <c r="BP936" s="70"/>
      <c r="BQ936" s="70"/>
      <c r="BR936" s="70"/>
      <c r="BS936" s="70"/>
      <c r="BT936" s="70"/>
      <c r="BU936" s="70"/>
      <c r="BV936" s="70"/>
      <c r="BW936" s="70"/>
      <c r="BX936" s="70"/>
      <c r="BY936" s="70"/>
      <c r="BZ936" s="70"/>
      <c r="CA936" s="70"/>
    </row>
    <row r="937" spans="2:79" s="67" customFormat="1" hidden="1">
      <c r="B937" s="85"/>
      <c r="C937" s="86"/>
      <c r="D937" s="250"/>
      <c r="E937" s="84"/>
      <c r="F937" s="70"/>
      <c r="G937" s="70"/>
      <c r="H937" s="70"/>
      <c r="I937" s="70"/>
      <c r="J937" s="70"/>
      <c r="K937" s="70"/>
      <c r="L937" s="70"/>
      <c r="M937" s="70"/>
      <c r="N937" s="70"/>
      <c r="O937" s="70"/>
      <c r="P937" s="70"/>
      <c r="Q937" s="70"/>
      <c r="R937" s="70"/>
      <c r="S937" s="70"/>
      <c r="T937" s="70"/>
      <c r="U937" s="70"/>
      <c r="V937" s="70"/>
      <c r="W937" s="70"/>
      <c r="X937" s="70"/>
      <c r="Y937" s="70"/>
      <c r="Z937" s="70"/>
      <c r="AA937" s="70"/>
      <c r="AB937" s="70"/>
      <c r="AC937" s="70"/>
      <c r="AD937" s="70"/>
      <c r="AE937" s="70"/>
      <c r="AF937" s="70"/>
      <c r="AG937" s="70"/>
      <c r="AH937" s="70"/>
      <c r="AI937" s="70"/>
      <c r="AJ937" s="70"/>
      <c r="AK937" s="70"/>
      <c r="AL937" s="70"/>
      <c r="AM937" s="70"/>
      <c r="AN937" s="70"/>
      <c r="AO937" s="70"/>
      <c r="AP937" s="70"/>
      <c r="AQ937" s="70"/>
      <c r="AR937" s="70"/>
      <c r="AS937" s="70"/>
      <c r="AT937" s="70"/>
      <c r="AU937" s="70"/>
      <c r="AV937" s="70"/>
      <c r="AW937" s="70"/>
      <c r="AX937" s="70"/>
      <c r="AY937" s="70"/>
      <c r="AZ937" s="70"/>
      <c r="BA937" s="70"/>
      <c r="BB937" s="70"/>
      <c r="BC937" s="70"/>
      <c r="BD937" s="70"/>
      <c r="BE937" s="70"/>
      <c r="BF937" s="70"/>
      <c r="BG937" s="70"/>
      <c r="BH937" s="70"/>
      <c r="BI937" s="70"/>
      <c r="BJ937" s="70"/>
      <c r="BK937" s="70"/>
      <c r="BL937" s="70"/>
      <c r="BM937" s="70"/>
      <c r="BN937" s="70"/>
      <c r="BO937" s="70"/>
      <c r="BP937" s="70"/>
      <c r="BQ937" s="70"/>
      <c r="BR937" s="70"/>
      <c r="BS937" s="70"/>
      <c r="BT937" s="70"/>
      <c r="BU937" s="70"/>
      <c r="BV937" s="70"/>
      <c r="BW937" s="70"/>
      <c r="BX937" s="70"/>
      <c r="BY937" s="70"/>
      <c r="BZ937" s="70"/>
      <c r="CA937" s="70"/>
    </row>
    <row r="938" spans="2:79" s="67" customFormat="1" hidden="1">
      <c r="B938" s="85"/>
      <c r="C938" s="86"/>
      <c r="D938" s="250"/>
      <c r="E938" s="84"/>
      <c r="F938" s="70"/>
      <c r="G938" s="70"/>
      <c r="H938" s="70"/>
      <c r="I938" s="70"/>
      <c r="J938" s="70"/>
      <c r="K938" s="70"/>
      <c r="L938" s="70"/>
      <c r="M938" s="70"/>
      <c r="N938" s="70"/>
      <c r="O938" s="70"/>
      <c r="P938" s="70"/>
      <c r="Q938" s="70"/>
      <c r="R938" s="70"/>
      <c r="S938" s="70"/>
      <c r="T938" s="70"/>
      <c r="U938" s="70"/>
      <c r="V938" s="70"/>
      <c r="W938" s="70"/>
      <c r="X938" s="70"/>
      <c r="Y938" s="70"/>
      <c r="Z938" s="70"/>
      <c r="AA938" s="70"/>
      <c r="AB938" s="70"/>
      <c r="AC938" s="70"/>
      <c r="AD938" s="70"/>
      <c r="AE938" s="70"/>
      <c r="AF938" s="70"/>
      <c r="AG938" s="70"/>
      <c r="AH938" s="70"/>
      <c r="AI938" s="70"/>
      <c r="AJ938" s="70"/>
      <c r="AK938" s="70"/>
      <c r="AL938" s="70"/>
      <c r="AM938" s="70"/>
      <c r="AN938" s="70"/>
      <c r="AO938" s="70"/>
      <c r="AP938" s="70"/>
      <c r="AQ938" s="70"/>
      <c r="AR938" s="70"/>
      <c r="AS938" s="70"/>
      <c r="AT938" s="70"/>
      <c r="AU938" s="70"/>
      <c r="AV938" s="70"/>
      <c r="AW938" s="70"/>
      <c r="AX938" s="70"/>
      <c r="AY938" s="70"/>
      <c r="AZ938" s="70"/>
      <c r="BA938" s="70"/>
      <c r="BB938" s="70"/>
      <c r="BC938" s="70"/>
      <c r="BD938" s="70"/>
      <c r="BE938" s="70"/>
      <c r="BF938" s="70"/>
      <c r="BG938" s="70"/>
      <c r="BH938" s="70"/>
      <c r="BI938" s="70"/>
      <c r="BJ938" s="70"/>
      <c r="BK938" s="70"/>
      <c r="BL938" s="70"/>
      <c r="BM938" s="70"/>
      <c r="BN938" s="70"/>
      <c r="BO938" s="70"/>
      <c r="BP938" s="70"/>
      <c r="BQ938" s="70"/>
      <c r="BR938" s="70"/>
      <c r="BS938" s="70"/>
      <c r="BT938" s="70"/>
      <c r="BU938" s="70"/>
      <c r="BV938" s="70"/>
      <c r="BW938" s="70"/>
      <c r="BX938" s="70"/>
      <c r="BY938" s="70"/>
      <c r="BZ938" s="70"/>
      <c r="CA938" s="70"/>
    </row>
    <row r="939" spans="2:79" s="67" customFormat="1" hidden="1">
      <c r="B939" s="85"/>
      <c r="C939" s="86"/>
      <c r="D939" s="250"/>
      <c r="E939" s="84"/>
      <c r="F939" s="70"/>
      <c r="G939" s="70"/>
      <c r="H939" s="70"/>
      <c r="I939" s="70"/>
      <c r="J939" s="70"/>
      <c r="K939" s="70"/>
      <c r="L939" s="70"/>
      <c r="M939" s="70"/>
      <c r="N939" s="70"/>
      <c r="O939" s="70"/>
      <c r="P939" s="70"/>
      <c r="Q939" s="70"/>
      <c r="R939" s="70"/>
      <c r="S939" s="70"/>
      <c r="T939" s="70"/>
      <c r="U939" s="70"/>
      <c r="V939" s="70"/>
      <c r="W939" s="70"/>
      <c r="X939" s="70"/>
      <c r="Y939" s="70"/>
      <c r="Z939" s="70"/>
      <c r="AA939" s="70"/>
      <c r="AB939" s="70"/>
      <c r="AC939" s="70"/>
      <c r="AD939" s="70"/>
      <c r="AE939" s="70"/>
      <c r="AF939" s="70"/>
      <c r="AG939" s="70"/>
      <c r="AH939" s="70"/>
      <c r="AI939" s="70"/>
      <c r="AJ939" s="70"/>
      <c r="AK939" s="70"/>
      <c r="AL939" s="70"/>
      <c r="AM939" s="70"/>
      <c r="AN939" s="70"/>
      <c r="AO939" s="70"/>
      <c r="AP939" s="70"/>
      <c r="AQ939" s="70"/>
      <c r="AR939" s="70"/>
      <c r="AS939" s="70"/>
      <c r="AT939" s="70"/>
      <c r="AU939" s="70"/>
      <c r="AV939" s="70"/>
      <c r="AW939" s="70"/>
      <c r="AX939" s="70"/>
      <c r="AY939" s="70"/>
      <c r="AZ939" s="70"/>
      <c r="BA939" s="70"/>
      <c r="BB939" s="70"/>
      <c r="BC939" s="70"/>
      <c r="BD939" s="70"/>
      <c r="BE939" s="70"/>
      <c r="BF939" s="70"/>
      <c r="BG939" s="70"/>
      <c r="BH939" s="70"/>
      <c r="BI939" s="70"/>
      <c r="BJ939" s="70"/>
      <c r="BK939" s="70"/>
      <c r="BL939" s="70"/>
      <c r="BM939" s="70"/>
      <c r="BN939" s="70"/>
      <c r="BO939" s="70"/>
      <c r="BP939" s="70"/>
      <c r="BQ939" s="70"/>
      <c r="BR939" s="70"/>
      <c r="BS939" s="70"/>
      <c r="BT939" s="70"/>
      <c r="BU939" s="70"/>
      <c r="BV939" s="70"/>
      <c r="BW939" s="70"/>
      <c r="BX939" s="70"/>
      <c r="BY939" s="70"/>
      <c r="BZ939" s="70"/>
      <c r="CA939" s="70"/>
    </row>
    <row r="940" spans="2:79" s="67" customFormat="1" hidden="1">
      <c r="B940" s="85"/>
      <c r="C940" s="86"/>
      <c r="D940" s="250"/>
      <c r="E940" s="84"/>
      <c r="F940" s="70"/>
      <c r="G940" s="70"/>
      <c r="H940" s="70"/>
      <c r="I940" s="70"/>
      <c r="J940" s="70"/>
      <c r="K940" s="70"/>
      <c r="L940" s="70"/>
      <c r="M940" s="70"/>
      <c r="N940" s="70"/>
      <c r="O940" s="70"/>
      <c r="P940" s="70"/>
      <c r="Q940" s="70"/>
      <c r="R940" s="70"/>
      <c r="S940" s="70"/>
      <c r="T940" s="70"/>
      <c r="U940" s="70"/>
      <c r="V940" s="70"/>
      <c r="W940" s="70"/>
      <c r="X940" s="70"/>
      <c r="Y940" s="70"/>
      <c r="Z940" s="70"/>
      <c r="AA940" s="70"/>
      <c r="AB940" s="70"/>
      <c r="AC940" s="70"/>
      <c r="AD940" s="70"/>
      <c r="AE940" s="70"/>
      <c r="AF940" s="70"/>
      <c r="AG940" s="70"/>
      <c r="AH940" s="70"/>
      <c r="AI940" s="70"/>
      <c r="AJ940" s="70"/>
      <c r="AK940" s="70"/>
      <c r="AL940" s="70"/>
      <c r="AM940" s="70"/>
      <c r="AN940" s="70"/>
      <c r="AO940" s="70"/>
      <c r="AP940" s="70"/>
      <c r="AQ940" s="70"/>
      <c r="AR940" s="70"/>
      <c r="AS940" s="70"/>
      <c r="AT940" s="70"/>
      <c r="AU940" s="70"/>
      <c r="AV940" s="70"/>
      <c r="AW940" s="70"/>
      <c r="AX940" s="70"/>
      <c r="AY940" s="70"/>
      <c r="AZ940" s="70"/>
      <c r="BA940" s="70"/>
      <c r="BB940" s="70"/>
      <c r="BC940" s="70"/>
      <c r="BD940" s="70"/>
      <c r="BE940" s="70"/>
      <c r="BF940" s="70"/>
      <c r="BG940" s="70"/>
      <c r="BH940" s="70"/>
      <c r="BI940" s="70"/>
      <c r="BJ940" s="70"/>
      <c r="BK940" s="70"/>
      <c r="BL940" s="70"/>
      <c r="BM940" s="70"/>
      <c r="BN940" s="70"/>
      <c r="BO940" s="70"/>
      <c r="BP940" s="70"/>
      <c r="BQ940" s="70"/>
      <c r="BR940" s="70"/>
      <c r="BS940" s="70"/>
      <c r="BT940" s="70"/>
      <c r="BU940" s="70"/>
      <c r="BV940" s="70"/>
      <c r="BW940" s="70"/>
      <c r="BX940" s="70"/>
      <c r="BY940" s="70"/>
      <c r="BZ940" s="70"/>
      <c r="CA940" s="70"/>
    </row>
    <row r="941" spans="2:79" s="67" customFormat="1" hidden="1">
      <c r="B941" s="85"/>
      <c r="C941" s="86"/>
      <c r="D941" s="250"/>
      <c r="E941" s="84"/>
      <c r="F941" s="70"/>
      <c r="G941" s="70"/>
      <c r="H941" s="70"/>
      <c r="I941" s="70"/>
      <c r="J941" s="70"/>
      <c r="K941" s="70"/>
      <c r="L941" s="70"/>
      <c r="M941" s="70"/>
      <c r="N941" s="70"/>
      <c r="O941" s="70"/>
      <c r="P941" s="70"/>
      <c r="Q941" s="70"/>
      <c r="R941" s="70"/>
      <c r="S941" s="70"/>
      <c r="T941" s="70"/>
      <c r="U941" s="70"/>
      <c r="V941" s="70"/>
      <c r="W941" s="70"/>
      <c r="X941" s="70"/>
      <c r="Y941" s="70"/>
      <c r="Z941" s="70"/>
      <c r="AA941" s="70"/>
      <c r="AB941" s="70"/>
      <c r="AC941" s="70"/>
      <c r="AD941" s="70"/>
      <c r="AE941" s="70"/>
      <c r="AF941" s="70"/>
      <c r="AG941" s="70"/>
      <c r="AH941" s="70"/>
      <c r="AI941" s="70"/>
      <c r="AJ941" s="70"/>
      <c r="AK941" s="70"/>
      <c r="AL941" s="70"/>
      <c r="AM941" s="70"/>
      <c r="AN941" s="70"/>
      <c r="AO941" s="70"/>
      <c r="AP941" s="70"/>
      <c r="AQ941" s="70"/>
      <c r="AR941" s="70"/>
      <c r="AS941" s="70"/>
      <c r="AT941" s="70"/>
      <c r="AU941" s="70"/>
      <c r="AV941" s="70"/>
      <c r="AW941" s="70"/>
      <c r="AX941" s="70"/>
      <c r="AY941" s="70"/>
      <c r="AZ941" s="70"/>
      <c r="BA941" s="70"/>
      <c r="BB941" s="70"/>
      <c r="BC941" s="70"/>
      <c r="BD941" s="70"/>
      <c r="BE941" s="70"/>
      <c r="BF941" s="70"/>
      <c r="BG941" s="70"/>
      <c r="BH941" s="70"/>
      <c r="BI941" s="70"/>
      <c r="BJ941" s="70"/>
      <c r="BK941" s="70"/>
      <c r="BL941" s="70"/>
      <c r="BM941" s="70"/>
      <c r="BN941" s="70"/>
      <c r="BO941" s="70"/>
      <c r="BP941" s="70"/>
      <c r="BQ941" s="70"/>
      <c r="BR941" s="70"/>
      <c r="BS941" s="70"/>
      <c r="BT941" s="70"/>
      <c r="BU941" s="70"/>
      <c r="BV941" s="70"/>
      <c r="BW941" s="70"/>
      <c r="BX941" s="70"/>
      <c r="BY941" s="70"/>
      <c r="BZ941" s="70"/>
      <c r="CA941" s="70"/>
    </row>
    <row r="942" spans="2:79" s="67" customFormat="1" hidden="1">
      <c r="B942" s="85"/>
      <c r="C942" s="86"/>
      <c r="D942" s="250"/>
      <c r="E942" s="84"/>
      <c r="F942" s="70"/>
      <c r="G942" s="70"/>
      <c r="H942" s="70"/>
      <c r="I942" s="70"/>
      <c r="J942" s="70"/>
      <c r="K942" s="70"/>
      <c r="L942" s="70"/>
      <c r="M942" s="70"/>
      <c r="N942" s="70"/>
      <c r="O942" s="70"/>
      <c r="P942" s="70"/>
      <c r="Q942" s="70"/>
      <c r="R942" s="70"/>
      <c r="S942" s="70"/>
      <c r="T942" s="70"/>
      <c r="U942" s="70"/>
      <c r="V942" s="70"/>
      <c r="W942" s="70"/>
      <c r="X942" s="70"/>
      <c r="Y942" s="70"/>
      <c r="Z942" s="70"/>
      <c r="AA942" s="70"/>
      <c r="AB942" s="70"/>
      <c r="AC942" s="70"/>
      <c r="AD942" s="70"/>
      <c r="AE942" s="70"/>
      <c r="AF942" s="70"/>
      <c r="AG942" s="70"/>
      <c r="AH942" s="70"/>
      <c r="AI942" s="70"/>
      <c r="AJ942" s="70"/>
      <c r="AK942" s="70"/>
      <c r="AL942" s="70"/>
      <c r="AM942" s="70"/>
      <c r="AN942" s="70"/>
      <c r="AO942" s="70"/>
      <c r="AP942" s="70"/>
      <c r="AQ942" s="70"/>
      <c r="AR942" s="70"/>
      <c r="AS942" s="70"/>
      <c r="AT942" s="70"/>
      <c r="AU942" s="70"/>
      <c r="AV942" s="70"/>
      <c r="AW942" s="70"/>
      <c r="AX942" s="70"/>
      <c r="AY942" s="70"/>
      <c r="AZ942" s="70"/>
      <c r="BA942" s="70"/>
      <c r="BB942" s="70"/>
      <c r="BC942" s="70"/>
      <c r="BD942" s="70"/>
      <c r="BE942" s="70"/>
      <c r="BF942" s="70"/>
      <c r="BG942" s="70"/>
      <c r="BH942" s="70"/>
      <c r="BI942" s="70"/>
      <c r="BJ942" s="70"/>
      <c r="BK942" s="70"/>
      <c r="BL942" s="70"/>
      <c r="BM942" s="70"/>
      <c r="BN942" s="70"/>
      <c r="BO942" s="70"/>
      <c r="BP942" s="70"/>
      <c r="BQ942" s="70"/>
      <c r="BR942" s="70"/>
      <c r="BS942" s="70"/>
      <c r="BT942" s="70"/>
      <c r="BU942" s="70"/>
      <c r="BV942" s="70"/>
      <c r="BW942" s="70"/>
      <c r="BX942" s="70"/>
      <c r="BY942" s="70"/>
      <c r="BZ942" s="70"/>
      <c r="CA942" s="70"/>
    </row>
    <row r="943" spans="2:79" s="67" customFormat="1" hidden="1">
      <c r="B943" s="85"/>
      <c r="C943" s="86"/>
      <c r="D943" s="250"/>
      <c r="E943" s="84"/>
      <c r="F943" s="70"/>
      <c r="G943" s="70"/>
      <c r="H943" s="70"/>
      <c r="I943" s="70"/>
      <c r="J943" s="70"/>
      <c r="K943" s="70"/>
      <c r="L943" s="70"/>
      <c r="M943" s="70"/>
      <c r="N943" s="70"/>
      <c r="O943" s="70"/>
      <c r="P943" s="70"/>
      <c r="Q943" s="70"/>
      <c r="R943" s="70"/>
      <c r="S943" s="70"/>
      <c r="T943" s="70"/>
      <c r="U943" s="70"/>
      <c r="V943" s="70"/>
      <c r="W943" s="70"/>
      <c r="X943" s="70"/>
      <c r="Y943" s="70"/>
      <c r="Z943" s="70"/>
      <c r="AA943" s="70"/>
      <c r="AB943" s="70"/>
      <c r="AC943" s="70"/>
      <c r="AD943" s="70"/>
      <c r="AE943" s="70"/>
      <c r="AF943" s="70"/>
      <c r="AG943" s="70"/>
      <c r="AH943" s="70"/>
      <c r="AI943" s="70"/>
      <c r="AJ943" s="70"/>
      <c r="AK943" s="70"/>
      <c r="AL943" s="70"/>
      <c r="AM943" s="70"/>
      <c r="AN943" s="70"/>
      <c r="AO943" s="70"/>
      <c r="AP943" s="70"/>
      <c r="AQ943" s="70"/>
      <c r="AR943" s="70"/>
      <c r="AS943" s="70"/>
      <c r="AT943" s="70"/>
      <c r="AU943" s="70"/>
      <c r="AV943" s="70"/>
      <c r="AW943" s="70"/>
      <c r="AX943" s="70"/>
      <c r="AY943" s="70"/>
      <c r="AZ943" s="70"/>
      <c r="BA943" s="70"/>
      <c r="BB943" s="70"/>
      <c r="BC943" s="70"/>
      <c r="BD943" s="70"/>
      <c r="BE943" s="70"/>
      <c r="BF943" s="70"/>
      <c r="BG943" s="70"/>
      <c r="BH943" s="70"/>
      <c r="BI943" s="70"/>
      <c r="BJ943" s="70"/>
      <c r="BK943" s="70"/>
      <c r="BL943" s="70"/>
      <c r="BM943" s="70"/>
      <c r="BN943" s="70"/>
      <c r="BO943" s="70"/>
      <c r="BP943" s="70"/>
      <c r="BQ943" s="70"/>
      <c r="BR943" s="70"/>
      <c r="BS943" s="70"/>
      <c r="BT943" s="70"/>
      <c r="BU943" s="70"/>
      <c r="BV943" s="70"/>
      <c r="BW943" s="70"/>
      <c r="BX943" s="70"/>
      <c r="BY943" s="70"/>
      <c r="BZ943" s="70"/>
      <c r="CA943" s="70"/>
    </row>
    <row r="944" spans="2:79" s="67" customFormat="1" hidden="1">
      <c r="B944" s="85"/>
      <c r="C944" s="86"/>
      <c r="D944" s="250"/>
      <c r="E944" s="84"/>
      <c r="F944" s="70"/>
      <c r="G944" s="70"/>
      <c r="H944" s="70"/>
      <c r="I944" s="70"/>
      <c r="J944" s="70"/>
      <c r="K944" s="70"/>
      <c r="L944" s="70"/>
      <c r="M944" s="70"/>
      <c r="N944" s="70"/>
      <c r="O944" s="70"/>
      <c r="P944" s="70"/>
      <c r="Q944" s="70"/>
      <c r="R944" s="70"/>
      <c r="S944" s="70"/>
      <c r="T944" s="70"/>
      <c r="U944" s="70"/>
      <c r="V944" s="70"/>
      <c r="W944" s="70"/>
      <c r="X944" s="70"/>
      <c r="Y944" s="70"/>
      <c r="Z944" s="70"/>
      <c r="AA944" s="70"/>
      <c r="AB944" s="70"/>
      <c r="AC944" s="70"/>
      <c r="AD944" s="70"/>
      <c r="AE944" s="70"/>
      <c r="AF944" s="70"/>
      <c r="AG944" s="70"/>
      <c r="AH944" s="70"/>
      <c r="AI944" s="70"/>
      <c r="AJ944" s="70"/>
      <c r="AK944" s="70"/>
      <c r="AL944" s="70"/>
      <c r="AM944" s="70"/>
      <c r="AN944" s="70"/>
      <c r="AO944" s="70"/>
      <c r="AP944" s="70"/>
      <c r="AQ944" s="70"/>
      <c r="AR944" s="70"/>
      <c r="AS944" s="70"/>
      <c r="AT944" s="70"/>
      <c r="AU944" s="70"/>
      <c r="AV944" s="70"/>
      <c r="AW944" s="70"/>
      <c r="AX944" s="70"/>
      <c r="AY944" s="70"/>
      <c r="AZ944" s="70"/>
      <c r="BA944" s="70"/>
      <c r="BB944" s="70"/>
      <c r="BC944" s="70"/>
      <c r="BD944" s="70"/>
      <c r="BE944" s="70"/>
      <c r="BF944" s="70"/>
      <c r="BG944" s="70"/>
      <c r="BH944" s="70"/>
      <c r="BI944" s="70"/>
      <c r="BJ944" s="70"/>
      <c r="BK944" s="70"/>
      <c r="BL944" s="70"/>
      <c r="BM944" s="70"/>
      <c r="BN944" s="70"/>
      <c r="BO944" s="70"/>
      <c r="BP944" s="70"/>
      <c r="BQ944" s="70"/>
      <c r="BR944" s="70"/>
      <c r="BS944" s="70"/>
      <c r="BT944" s="70"/>
      <c r="BU944" s="70"/>
      <c r="BV944" s="70"/>
      <c r="BW944" s="70"/>
      <c r="BX944" s="70"/>
      <c r="BY944" s="70"/>
      <c r="BZ944" s="70"/>
      <c r="CA944" s="70"/>
    </row>
    <row r="945" spans="2:79" s="67" customFormat="1" hidden="1">
      <c r="B945" s="85"/>
      <c r="C945" s="86"/>
      <c r="D945" s="250"/>
      <c r="E945" s="84"/>
      <c r="F945" s="70"/>
      <c r="G945" s="70"/>
      <c r="H945" s="70"/>
      <c r="I945" s="70"/>
      <c r="J945" s="70"/>
      <c r="K945" s="70"/>
      <c r="L945" s="70"/>
      <c r="M945" s="70"/>
      <c r="N945" s="70"/>
      <c r="O945" s="70"/>
      <c r="P945" s="70"/>
      <c r="Q945" s="70"/>
      <c r="R945" s="70"/>
      <c r="S945" s="70"/>
      <c r="T945" s="70"/>
      <c r="U945" s="70"/>
      <c r="V945" s="70"/>
      <c r="W945" s="70"/>
      <c r="X945" s="70"/>
      <c r="Y945" s="70"/>
      <c r="Z945" s="70"/>
      <c r="AA945" s="70"/>
      <c r="AB945" s="70"/>
      <c r="AC945" s="70"/>
      <c r="AD945" s="70"/>
      <c r="AE945" s="70"/>
      <c r="AF945" s="70"/>
      <c r="AG945" s="70"/>
      <c r="AH945" s="70"/>
      <c r="AI945" s="70"/>
      <c r="AJ945" s="70"/>
      <c r="AK945" s="70"/>
      <c r="AL945" s="70"/>
      <c r="AM945" s="70"/>
      <c r="AN945" s="70"/>
      <c r="AO945" s="70"/>
      <c r="AP945" s="70"/>
      <c r="AQ945" s="70"/>
      <c r="AR945" s="70"/>
      <c r="AS945" s="70"/>
      <c r="AT945" s="70"/>
      <c r="AU945" s="70"/>
      <c r="AV945" s="70"/>
      <c r="AW945" s="70"/>
      <c r="AX945" s="70"/>
      <c r="AY945" s="70"/>
      <c r="AZ945" s="70"/>
      <c r="BA945" s="70"/>
      <c r="BB945" s="70"/>
      <c r="BC945" s="70"/>
      <c r="BD945" s="70"/>
      <c r="BE945" s="70"/>
      <c r="BF945" s="70"/>
      <c r="BG945" s="70"/>
      <c r="BH945" s="70"/>
      <c r="BI945" s="70"/>
      <c r="BJ945" s="70"/>
      <c r="BK945" s="70"/>
      <c r="BL945" s="70"/>
      <c r="BM945" s="70"/>
      <c r="BN945" s="70"/>
      <c r="BO945" s="70"/>
      <c r="BP945" s="70"/>
      <c r="BQ945" s="70"/>
      <c r="BR945" s="70"/>
      <c r="BS945" s="70"/>
      <c r="BT945" s="70"/>
      <c r="BU945" s="70"/>
      <c r="BV945" s="70"/>
      <c r="BW945" s="70"/>
      <c r="BX945" s="70"/>
      <c r="BY945" s="70"/>
      <c r="BZ945" s="70"/>
      <c r="CA945" s="70"/>
    </row>
    <row r="946" spans="2:79" s="67" customFormat="1" hidden="1">
      <c r="B946" s="85"/>
      <c r="C946" s="86"/>
      <c r="D946" s="250"/>
      <c r="E946" s="84"/>
      <c r="F946" s="70"/>
      <c r="G946" s="70"/>
      <c r="H946" s="70"/>
      <c r="I946" s="70"/>
      <c r="J946" s="70"/>
      <c r="K946" s="70"/>
      <c r="L946" s="70"/>
      <c r="M946" s="70"/>
      <c r="N946" s="70"/>
      <c r="O946" s="70"/>
      <c r="P946" s="70"/>
      <c r="Q946" s="70"/>
      <c r="R946" s="70"/>
      <c r="S946" s="70"/>
      <c r="T946" s="70"/>
      <c r="U946" s="70"/>
      <c r="V946" s="70"/>
      <c r="W946" s="70"/>
      <c r="X946" s="70"/>
      <c r="Y946" s="70"/>
      <c r="Z946" s="70"/>
      <c r="AA946" s="70"/>
      <c r="AB946" s="70"/>
      <c r="AC946" s="70"/>
      <c r="AD946" s="70"/>
      <c r="AE946" s="70"/>
      <c r="AF946" s="70"/>
      <c r="AG946" s="70"/>
      <c r="AH946" s="70"/>
      <c r="AI946" s="70"/>
      <c r="AJ946" s="70"/>
      <c r="AK946" s="70"/>
      <c r="AL946" s="70"/>
      <c r="AM946" s="70"/>
      <c r="AN946" s="70"/>
      <c r="AO946" s="70"/>
      <c r="AP946" s="70"/>
      <c r="AQ946" s="70"/>
      <c r="AR946" s="70"/>
      <c r="AS946" s="70"/>
      <c r="AT946" s="70"/>
      <c r="AU946" s="70"/>
      <c r="AV946" s="70"/>
      <c r="AW946" s="70"/>
      <c r="AX946" s="70"/>
      <c r="AY946" s="70"/>
      <c r="AZ946" s="70"/>
      <c r="BA946" s="70"/>
      <c r="BB946" s="70"/>
      <c r="BC946" s="70"/>
      <c r="BD946" s="70"/>
      <c r="BE946" s="70"/>
      <c r="BF946" s="70"/>
      <c r="BG946" s="70"/>
      <c r="BH946" s="70"/>
      <c r="BI946" s="70"/>
      <c r="BJ946" s="70"/>
      <c r="BK946" s="70"/>
      <c r="BL946" s="70"/>
      <c r="BM946" s="70"/>
      <c r="BN946" s="70"/>
      <c r="BO946" s="70"/>
      <c r="BP946" s="70"/>
      <c r="BQ946" s="70"/>
      <c r="BR946" s="70"/>
      <c r="BS946" s="70"/>
      <c r="BT946" s="70"/>
      <c r="BU946" s="70"/>
      <c r="BV946" s="70"/>
      <c r="BW946" s="70"/>
      <c r="BX946" s="70"/>
      <c r="BY946" s="70"/>
      <c r="BZ946" s="70"/>
      <c r="CA946" s="70"/>
    </row>
    <row r="947" spans="2:79" s="67" customFormat="1" hidden="1">
      <c r="B947" s="85"/>
      <c r="C947" s="86"/>
      <c r="D947" s="250"/>
      <c r="E947" s="84"/>
      <c r="F947" s="70"/>
      <c r="G947" s="70"/>
      <c r="H947" s="70"/>
      <c r="I947" s="70"/>
      <c r="J947" s="70"/>
      <c r="K947" s="70"/>
      <c r="L947" s="70"/>
      <c r="M947" s="70"/>
      <c r="N947" s="70"/>
      <c r="O947" s="70"/>
      <c r="P947" s="70"/>
      <c r="Q947" s="70"/>
      <c r="R947" s="70"/>
      <c r="S947" s="70"/>
      <c r="T947" s="70"/>
      <c r="U947" s="70"/>
      <c r="V947" s="70"/>
      <c r="W947" s="70"/>
      <c r="X947" s="70"/>
      <c r="Y947" s="70"/>
      <c r="Z947" s="70"/>
      <c r="AA947" s="70"/>
      <c r="AB947" s="70"/>
      <c r="AC947" s="70"/>
      <c r="AD947" s="70"/>
      <c r="AE947" s="70"/>
      <c r="AF947" s="70"/>
      <c r="AG947" s="70"/>
      <c r="AH947" s="70"/>
      <c r="AI947" s="70"/>
      <c r="AJ947" s="70"/>
      <c r="AK947" s="70"/>
      <c r="AL947" s="70"/>
      <c r="AM947" s="70"/>
      <c r="AN947" s="70"/>
      <c r="AO947" s="70"/>
      <c r="AP947" s="70"/>
      <c r="AQ947" s="70"/>
      <c r="AR947" s="70"/>
      <c r="AS947" s="70"/>
      <c r="AT947" s="70"/>
      <c r="AU947" s="70"/>
      <c r="AV947" s="70"/>
      <c r="AW947" s="70"/>
      <c r="AX947" s="70"/>
      <c r="AY947" s="70"/>
      <c r="AZ947" s="70"/>
      <c r="BA947" s="70"/>
      <c r="BB947" s="70"/>
      <c r="BC947" s="70"/>
      <c r="BD947" s="70"/>
      <c r="BE947" s="70"/>
      <c r="BF947" s="70"/>
      <c r="BG947" s="70"/>
      <c r="BH947" s="70"/>
      <c r="BI947" s="70"/>
      <c r="BJ947" s="70"/>
      <c r="BK947" s="70"/>
      <c r="BL947" s="70"/>
      <c r="BM947" s="70"/>
      <c r="BN947" s="70"/>
      <c r="BO947" s="70"/>
      <c r="BP947" s="70"/>
      <c r="BQ947" s="70"/>
      <c r="BR947" s="70"/>
      <c r="BS947" s="70"/>
      <c r="BT947" s="70"/>
      <c r="BU947" s="70"/>
      <c r="BV947" s="70"/>
      <c r="BW947" s="70"/>
      <c r="BX947" s="70"/>
      <c r="BY947" s="70"/>
      <c r="BZ947" s="70"/>
      <c r="CA947" s="70"/>
    </row>
    <row r="948" spans="2:79" s="67" customFormat="1" hidden="1">
      <c r="B948" s="85"/>
      <c r="C948" s="86"/>
      <c r="D948" s="250"/>
      <c r="E948" s="84"/>
      <c r="F948" s="70"/>
      <c r="G948" s="70"/>
      <c r="H948" s="70"/>
      <c r="I948" s="70"/>
      <c r="J948" s="70"/>
      <c r="K948" s="70"/>
      <c r="L948" s="70"/>
      <c r="M948" s="70"/>
      <c r="N948" s="70"/>
      <c r="O948" s="70"/>
      <c r="P948" s="70"/>
      <c r="Q948" s="70"/>
      <c r="R948" s="70"/>
      <c r="S948" s="70"/>
      <c r="T948" s="70"/>
      <c r="U948" s="70"/>
      <c r="V948" s="70"/>
      <c r="W948" s="70"/>
      <c r="X948" s="70"/>
      <c r="Y948" s="70"/>
      <c r="Z948" s="70"/>
      <c r="AA948" s="70"/>
      <c r="AB948" s="70"/>
      <c r="AC948" s="70"/>
      <c r="AD948" s="70"/>
      <c r="AE948" s="70"/>
      <c r="AF948" s="70"/>
      <c r="AG948" s="70"/>
      <c r="AH948" s="70"/>
      <c r="AI948" s="70"/>
      <c r="AJ948" s="70"/>
      <c r="AK948" s="70"/>
      <c r="AL948" s="70"/>
      <c r="AM948" s="70"/>
      <c r="AN948" s="70"/>
      <c r="AO948" s="70"/>
      <c r="AP948" s="70"/>
      <c r="AQ948" s="70"/>
      <c r="AR948" s="70"/>
      <c r="AS948" s="70"/>
      <c r="AT948" s="70"/>
      <c r="AU948" s="70"/>
      <c r="AV948" s="70"/>
      <c r="AW948" s="70"/>
      <c r="AX948" s="70"/>
      <c r="AY948" s="70"/>
      <c r="AZ948" s="70"/>
      <c r="BA948" s="70"/>
      <c r="BB948" s="70"/>
      <c r="BC948" s="70"/>
      <c r="BD948" s="70"/>
      <c r="BE948" s="70"/>
      <c r="BF948" s="70"/>
      <c r="BG948" s="70"/>
      <c r="BH948" s="70"/>
      <c r="BI948" s="70"/>
      <c r="BJ948" s="70"/>
      <c r="BK948" s="70"/>
      <c r="BL948" s="70"/>
      <c r="BM948" s="70"/>
      <c r="BN948" s="70"/>
      <c r="BO948" s="70"/>
      <c r="BP948" s="70"/>
      <c r="BQ948" s="70"/>
      <c r="BR948" s="70"/>
      <c r="BS948" s="70"/>
      <c r="BT948" s="70"/>
      <c r="BU948" s="70"/>
      <c r="BV948" s="70"/>
      <c r="BW948" s="70"/>
      <c r="BX948" s="70"/>
      <c r="BY948" s="70"/>
      <c r="BZ948" s="70"/>
      <c r="CA948" s="70"/>
    </row>
    <row r="949" spans="2:79" s="67" customFormat="1" hidden="1">
      <c r="B949" s="85"/>
      <c r="C949" s="86"/>
      <c r="D949" s="250"/>
      <c r="E949" s="84"/>
      <c r="F949" s="70"/>
      <c r="G949" s="70"/>
      <c r="H949" s="70"/>
      <c r="I949" s="70"/>
      <c r="J949" s="70"/>
      <c r="K949" s="70"/>
      <c r="L949" s="70"/>
      <c r="M949" s="70"/>
      <c r="N949" s="70"/>
      <c r="O949" s="70"/>
      <c r="P949" s="70"/>
      <c r="Q949" s="70"/>
      <c r="R949" s="70"/>
      <c r="S949" s="70"/>
      <c r="T949" s="70"/>
      <c r="U949" s="70"/>
      <c r="V949" s="70"/>
      <c r="W949" s="70"/>
      <c r="X949" s="70"/>
      <c r="Y949" s="70"/>
      <c r="Z949" s="70"/>
      <c r="AA949" s="70"/>
      <c r="AB949" s="70"/>
      <c r="AC949" s="70"/>
      <c r="AD949" s="70"/>
      <c r="AE949" s="70"/>
      <c r="AF949" s="70"/>
      <c r="AG949" s="70"/>
      <c r="AH949" s="70"/>
      <c r="AI949" s="70"/>
      <c r="AJ949" s="70"/>
      <c r="AK949" s="70"/>
      <c r="AL949" s="70"/>
      <c r="AM949" s="70"/>
      <c r="AN949" s="70"/>
      <c r="AO949" s="70"/>
      <c r="AP949" s="70"/>
      <c r="AQ949" s="70"/>
      <c r="AR949" s="70"/>
      <c r="AS949" s="70"/>
      <c r="AT949" s="70"/>
      <c r="AU949" s="70"/>
      <c r="AV949" s="70"/>
      <c r="AW949" s="70"/>
      <c r="AX949" s="70"/>
      <c r="AY949" s="70"/>
      <c r="AZ949" s="70"/>
      <c r="BA949" s="70"/>
      <c r="BB949" s="70"/>
      <c r="BC949" s="70"/>
      <c r="BD949" s="70"/>
      <c r="BE949" s="70"/>
      <c r="BF949" s="70"/>
      <c r="BG949" s="70"/>
      <c r="BH949" s="70"/>
      <c r="BI949" s="70"/>
      <c r="BJ949" s="70"/>
      <c r="BK949" s="70"/>
      <c r="BL949" s="70"/>
      <c r="BM949" s="70"/>
      <c r="BN949" s="70"/>
      <c r="BO949" s="70"/>
      <c r="BP949" s="70"/>
      <c r="BQ949" s="70"/>
      <c r="BR949" s="70"/>
      <c r="BS949" s="70"/>
      <c r="BT949" s="70"/>
      <c r="BU949" s="70"/>
      <c r="BV949" s="70"/>
      <c r="BW949" s="70"/>
      <c r="BX949" s="70"/>
      <c r="BY949" s="70"/>
      <c r="BZ949" s="70"/>
      <c r="CA949" s="70"/>
    </row>
    <row r="950" spans="2:79" s="67" customFormat="1" hidden="1">
      <c r="B950" s="85"/>
      <c r="C950" s="86"/>
      <c r="D950" s="250"/>
      <c r="E950" s="84"/>
      <c r="F950" s="70"/>
      <c r="G950" s="70"/>
      <c r="H950" s="70"/>
      <c r="I950" s="70"/>
      <c r="J950" s="70"/>
      <c r="K950" s="70"/>
      <c r="L950" s="70"/>
      <c r="M950" s="70"/>
      <c r="N950" s="70"/>
      <c r="O950" s="70"/>
      <c r="P950" s="70"/>
      <c r="Q950" s="70"/>
      <c r="R950" s="70"/>
      <c r="S950" s="70"/>
      <c r="T950" s="70"/>
      <c r="U950" s="70"/>
      <c r="V950" s="70"/>
      <c r="W950" s="70"/>
      <c r="X950" s="70"/>
      <c r="Y950" s="70"/>
      <c r="Z950" s="70"/>
      <c r="AA950" s="70"/>
      <c r="AB950" s="70"/>
      <c r="AC950" s="70"/>
      <c r="AD950" s="70"/>
      <c r="AE950" s="70"/>
      <c r="AF950" s="70"/>
      <c r="AG950" s="70"/>
      <c r="AH950" s="70"/>
      <c r="AI950" s="70"/>
      <c r="AJ950" s="70"/>
      <c r="AK950" s="70"/>
      <c r="AL950" s="70"/>
      <c r="AM950" s="70"/>
      <c r="AN950" s="70"/>
      <c r="AO950" s="70"/>
      <c r="AP950" s="70"/>
      <c r="AQ950" s="70"/>
      <c r="AR950" s="70"/>
      <c r="AS950" s="70"/>
      <c r="AT950" s="70"/>
      <c r="AU950" s="70"/>
      <c r="AV950" s="70"/>
      <c r="AW950" s="70"/>
      <c r="AX950" s="70"/>
      <c r="AY950" s="70"/>
      <c r="AZ950" s="70"/>
      <c r="BA950" s="70"/>
      <c r="BB950" s="70"/>
      <c r="BC950" s="70"/>
      <c r="BD950" s="70"/>
      <c r="BE950" s="70"/>
      <c r="BF950" s="70"/>
      <c r="BG950" s="70"/>
      <c r="BH950" s="70"/>
      <c r="BI950" s="70"/>
      <c r="BJ950" s="70"/>
      <c r="BK950" s="70"/>
      <c r="BL950" s="70"/>
      <c r="BM950" s="70"/>
      <c r="BN950" s="70"/>
      <c r="BO950" s="70"/>
      <c r="BP950" s="70"/>
      <c r="BQ950" s="70"/>
      <c r="BR950" s="70"/>
      <c r="BS950" s="70"/>
      <c r="BT950" s="70"/>
      <c r="BU950" s="70"/>
      <c r="BV950" s="70"/>
      <c r="BW950" s="70"/>
      <c r="BX950" s="70"/>
      <c r="BY950" s="70"/>
      <c r="BZ950" s="70"/>
      <c r="CA950" s="70"/>
    </row>
    <row r="951" spans="2:79" s="67" customFormat="1" hidden="1">
      <c r="B951" s="85"/>
      <c r="C951" s="86"/>
      <c r="D951" s="250"/>
      <c r="E951" s="84"/>
      <c r="F951" s="70"/>
      <c r="G951" s="70"/>
      <c r="H951" s="70"/>
      <c r="I951" s="70"/>
      <c r="J951" s="70"/>
      <c r="K951" s="70"/>
      <c r="L951" s="70"/>
      <c r="M951" s="70"/>
      <c r="N951" s="70"/>
      <c r="O951" s="70"/>
      <c r="P951" s="70"/>
      <c r="Q951" s="70"/>
      <c r="R951" s="70"/>
      <c r="S951" s="70"/>
      <c r="T951" s="70"/>
      <c r="U951" s="70"/>
      <c r="V951" s="70"/>
      <c r="W951" s="70"/>
      <c r="X951" s="70"/>
      <c r="Y951" s="70"/>
      <c r="Z951" s="70"/>
      <c r="AA951" s="70"/>
      <c r="AB951" s="70"/>
      <c r="AC951" s="70"/>
      <c r="AD951" s="70"/>
      <c r="AE951" s="70"/>
      <c r="AF951" s="70"/>
      <c r="AG951" s="70"/>
      <c r="AH951" s="70"/>
      <c r="AI951" s="70"/>
      <c r="AJ951" s="70"/>
      <c r="AK951" s="70"/>
      <c r="AL951" s="70"/>
      <c r="AM951" s="70"/>
      <c r="AN951" s="70"/>
      <c r="AO951" s="70"/>
      <c r="AP951" s="70"/>
      <c r="AQ951" s="70"/>
      <c r="AR951" s="70"/>
      <c r="AS951" s="70"/>
      <c r="AT951" s="70"/>
      <c r="AU951" s="70"/>
      <c r="AV951" s="70"/>
      <c r="AW951" s="70"/>
      <c r="AX951" s="70"/>
      <c r="AY951" s="70"/>
      <c r="AZ951" s="70"/>
      <c r="BA951" s="70"/>
      <c r="BB951" s="70"/>
      <c r="BC951" s="70"/>
      <c r="BD951" s="70"/>
      <c r="BE951" s="70"/>
      <c r="BF951" s="70"/>
      <c r="BG951" s="70"/>
      <c r="BH951" s="70"/>
      <c r="BI951" s="70"/>
      <c r="BJ951" s="70"/>
      <c r="BK951" s="70"/>
      <c r="BL951" s="70"/>
      <c r="BM951" s="70"/>
      <c r="BN951" s="70"/>
      <c r="BO951" s="70"/>
      <c r="BP951" s="70"/>
      <c r="BQ951" s="70"/>
      <c r="BR951" s="70"/>
      <c r="BS951" s="70"/>
      <c r="BT951" s="70"/>
      <c r="BU951" s="70"/>
      <c r="BV951" s="70"/>
      <c r="BW951" s="70"/>
      <c r="BX951" s="70"/>
      <c r="BY951" s="70"/>
      <c r="BZ951" s="70"/>
      <c r="CA951" s="70"/>
    </row>
    <row r="952" spans="2:79" s="67" customFormat="1" hidden="1">
      <c r="B952" s="85"/>
      <c r="C952" s="86"/>
      <c r="D952" s="250"/>
      <c r="E952" s="84"/>
      <c r="F952" s="70"/>
      <c r="G952" s="70"/>
      <c r="H952" s="70"/>
      <c r="I952" s="70"/>
      <c r="J952" s="70"/>
      <c r="K952" s="70"/>
      <c r="L952" s="70"/>
      <c r="M952" s="70"/>
      <c r="N952" s="70"/>
      <c r="O952" s="70"/>
      <c r="P952" s="70"/>
      <c r="Q952" s="70"/>
      <c r="R952" s="70"/>
      <c r="S952" s="70"/>
      <c r="T952" s="70"/>
      <c r="U952" s="70"/>
      <c r="V952" s="70"/>
      <c r="W952" s="70"/>
      <c r="X952" s="70"/>
      <c r="Y952" s="70"/>
      <c r="Z952" s="70"/>
      <c r="AA952" s="70"/>
      <c r="AB952" s="70"/>
      <c r="AC952" s="70"/>
      <c r="AD952" s="70"/>
      <c r="AE952" s="70"/>
      <c r="AF952" s="70"/>
      <c r="AG952" s="70"/>
      <c r="AH952" s="70"/>
      <c r="AI952" s="70"/>
      <c r="AJ952" s="70"/>
      <c r="AK952" s="70"/>
      <c r="AL952" s="70"/>
      <c r="AM952" s="70"/>
      <c r="AN952" s="70"/>
      <c r="AO952" s="70"/>
      <c r="AP952" s="70"/>
      <c r="AQ952" s="70"/>
      <c r="AR952" s="70"/>
      <c r="AS952" s="70"/>
      <c r="AT952" s="70"/>
      <c r="AU952" s="70"/>
      <c r="AV952" s="70"/>
      <c r="AW952" s="70"/>
      <c r="AX952" s="70"/>
      <c r="AY952" s="70"/>
      <c r="AZ952" s="70"/>
      <c r="BA952" s="70"/>
      <c r="BB952" s="70"/>
      <c r="BC952" s="70"/>
      <c r="BD952" s="70"/>
      <c r="BE952" s="70"/>
      <c r="BF952" s="70"/>
      <c r="BG952" s="70"/>
      <c r="BH952" s="70"/>
      <c r="BI952" s="70"/>
      <c r="BJ952" s="70"/>
      <c r="BK952" s="70"/>
      <c r="BL952" s="70"/>
      <c r="BM952" s="70"/>
      <c r="BN952" s="70"/>
      <c r="BO952" s="70"/>
      <c r="BP952" s="70"/>
      <c r="BQ952" s="70"/>
      <c r="BR952" s="70"/>
      <c r="BS952" s="70"/>
      <c r="BT952" s="70"/>
      <c r="BU952" s="70"/>
      <c r="BV952" s="70"/>
      <c r="BW952" s="70"/>
      <c r="BX952" s="70"/>
      <c r="BY952" s="70"/>
      <c r="BZ952" s="70"/>
      <c r="CA952" s="70"/>
    </row>
    <row r="953" spans="2:79" s="67" customFormat="1" hidden="1">
      <c r="B953" s="85"/>
      <c r="C953" s="86"/>
      <c r="D953" s="250"/>
      <c r="E953" s="84"/>
      <c r="F953" s="70"/>
      <c r="G953" s="70"/>
      <c r="H953" s="70"/>
      <c r="I953" s="70"/>
      <c r="J953" s="70"/>
      <c r="K953" s="70"/>
      <c r="L953" s="70"/>
      <c r="M953" s="70"/>
      <c r="N953" s="70"/>
      <c r="O953" s="70"/>
      <c r="P953" s="70"/>
      <c r="Q953" s="70"/>
      <c r="R953" s="70"/>
      <c r="S953" s="70"/>
      <c r="T953" s="70"/>
      <c r="U953" s="70"/>
      <c r="V953" s="70"/>
      <c r="W953" s="70"/>
      <c r="X953" s="70"/>
      <c r="Y953" s="70"/>
      <c r="Z953" s="70"/>
      <c r="AA953" s="70"/>
      <c r="AB953" s="70"/>
      <c r="AC953" s="70"/>
      <c r="AD953" s="70"/>
      <c r="AE953" s="70"/>
      <c r="AF953" s="70"/>
      <c r="AG953" s="70"/>
      <c r="AH953" s="70"/>
      <c r="AI953" s="70"/>
      <c r="AJ953" s="70"/>
      <c r="AK953" s="70"/>
      <c r="AL953" s="70"/>
      <c r="AM953" s="70"/>
      <c r="AN953" s="70"/>
      <c r="AO953" s="70"/>
      <c r="AP953" s="70"/>
      <c r="AQ953" s="70"/>
      <c r="AR953" s="70"/>
      <c r="AS953" s="70"/>
      <c r="AT953" s="70"/>
      <c r="AU953" s="70"/>
      <c r="AV953" s="70"/>
      <c r="AW953" s="70"/>
      <c r="AX953" s="70"/>
      <c r="AY953" s="70"/>
      <c r="AZ953" s="70"/>
      <c r="BA953" s="70"/>
      <c r="BB953" s="70"/>
      <c r="BC953" s="70"/>
      <c r="BD953" s="70"/>
      <c r="BE953" s="70"/>
      <c r="BF953" s="70"/>
      <c r="BG953" s="70"/>
      <c r="BH953" s="70"/>
      <c r="BI953" s="70"/>
      <c r="BJ953" s="70"/>
      <c r="BK953" s="70"/>
      <c r="BL953" s="70"/>
      <c r="BM953" s="70"/>
      <c r="BN953" s="70"/>
      <c r="BO953" s="70"/>
      <c r="BP953" s="70"/>
      <c r="BQ953" s="70"/>
      <c r="BR953" s="70"/>
      <c r="BS953" s="70"/>
      <c r="BT953" s="70"/>
      <c r="BU953" s="70"/>
      <c r="BV953" s="70"/>
      <c r="BW953" s="70"/>
      <c r="BX953" s="70"/>
      <c r="BY953" s="70"/>
      <c r="BZ953" s="70"/>
      <c r="CA953" s="70"/>
    </row>
    <row r="954" spans="2:79" s="67" customFormat="1" hidden="1">
      <c r="B954" s="85"/>
      <c r="C954" s="86"/>
      <c r="D954" s="250"/>
      <c r="E954" s="84"/>
      <c r="F954" s="70"/>
      <c r="G954" s="70"/>
      <c r="H954" s="70"/>
      <c r="I954" s="70"/>
      <c r="J954" s="70"/>
      <c r="K954" s="70"/>
      <c r="L954" s="70"/>
      <c r="M954" s="70"/>
      <c r="N954" s="70"/>
      <c r="O954" s="70"/>
      <c r="P954" s="70"/>
      <c r="Q954" s="70"/>
      <c r="R954" s="70"/>
      <c r="S954" s="70"/>
      <c r="T954" s="70"/>
      <c r="U954" s="70"/>
      <c r="V954" s="70"/>
      <c r="W954" s="70"/>
      <c r="X954" s="70"/>
      <c r="Y954" s="70"/>
      <c r="Z954" s="70"/>
      <c r="AA954" s="70"/>
      <c r="AB954" s="70"/>
      <c r="AC954" s="70"/>
      <c r="AD954" s="70"/>
      <c r="AE954" s="70"/>
      <c r="AF954" s="70"/>
      <c r="AG954" s="70"/>
      <c r="AH954" s="70"/>
      <c r="AI954" s="70"/>
      <c r="AJ954" s="70"/>
      <c r="AK954" s="70"/>
      <c r="AL954" s="70"/>
      <c r="AM954" s="70"/>
      <c r="AN954" s="70"/>
      <c r="AO954" s="70"/>
      <c r="AP954" s="70"/>
      <c r="AQ954" s="70"/>
      <c r="AR954" s="70"/>
      <c r="AS954" s="70"/>
      <c r="AT954" s="70"/>
      <c r="AU954" s="70"/>
      <c r="AV954" s="70"/>
      <c r="AW954" s="70"/>
      <c r="AX954" s="70"/>
      <c r="AY954" s="70"/>
      <c r="AZ954" s="70"/>
      <c r="BA954" s="70"/>
      <c r="BB954" s="70"/>
      <c r="BC954" s="70"/>
      <c r="BD954" s="70"/>
      <c r="BE954" s="70"/>
      <c r="BF954" s="70"/>
      <c r="BG954" s="70"/>
      <c r="BH954" s="70"/>
      <c r="BI954" s="70"/>
      <c r="BJ954" s="70"/>
      <c r="BK954" s="70"/>
      <c r="BL954" s="70"/>
      <c r="BM954" s="70"/>
      <c r="BN954" s="70"/>
      <c r="BO954" s="70"/>
      <c r="BP954" s="70"/>
      <c r="BQ954" s="70"/>
      <c r="BR954" s="70"/>
      <c r="BS954" s="70"/>
      <c r="BT954" s="70"/>
      <c r="BU954" s="70"/>
      <c r="BV954" s="70"/>
      <c r="BW954" s="70"/>
      <c r="BX954" s="70"/>
      <c r="BY954" s="70"/>
      <c r="BZ954" s="70"/>
      <c r="CA954" s="70"/>
    </row>
    <row r="955" spans="2:79" s="67" customFormat="1" hidden="1">
      <c r="B955" s="85"/>
      <c r="C955" s="86"/>
      <c r="D955" s="250"/>
      <c r="E955" s="84"/>
      <c r="F955" s="70"/>
      <c r="G955" s="70"/>
      <c r="H955" s="70"/>
      <c r="I955" s="70"/>
      <c r="J955" s="70"/>
      <c r="K955" s="70"/>
      <c r="L955" s="70"/>
      <c r="M955" s="70"/>
      <c r="N955" s="70"/>
      <c r="O955" s="70"/>
      <c r="P955" s="70"/>
      <c r="Q955" s="70"/>
      <c r="R955" s="70"/>
      <c r="S955" s="70"/>
      <c r="T955" s="70"/>
      <c r="U955" s="70"/>
      <c r="V955" s="70"/>
      <c r="W955" s="70"/>
      <c r="X955" s="70"/>
      <c r="Y955" s="70"/>
      <c r="Z955" s="70"/>
      <c r="AA955" s="70"/>
      <c r="AB955" s="70"/>
      <c r="AC955" s="70"/>
      <c r="AD955" s="70"/>
      <c r="AE955" s="70"/>
      <c r="AF955" s="70"/>
      <c r="AG955" s="70"/>
      <c r="AH955" s="70"/>
      <c r="AI955" s="70"/>
      <c r="AJ955" s="70"/>
      <c r="AK955" s="70"/>
      <c r="AL955" s="70"/>
      <c r="AM955" s="70"/>
      <c r="AN955" s="70"/>
      <c r="AO955" s="70"/>
      <c r="AP955" s="70"/>
      <c r="AQ955" s="70"/>
      <c r="AR955" s="70"/>
      <c r="AS955" s="70"/>
      <c r="AT955" s="70"/>
      <c r="AU955" s="70"/>
      <c r="AV955" s="70"/>
      <c r="AW955" s="70"/>
      <c r="AX955" s="70"/>
      <c r="AY955" s="70"/>
      <c r="AZ955" s="70"/>
      <c r="BA955" s="70"/>
      <c r="BB955" s="70"/>
      <c r="BC955" s="70"/>
      <c r="BD955" s="70"/>
      <c r="BE955" s="70"/>
      <c r="BF955" s="70"/>
      <c r="BG955" s="70"/>
      <c r="BH955" s="70"/>
      <c r="BI955" s="70"/>
      <c r="BJ955" s="70"/>
      <c r="BK955" s="70"/>
      <c r="BL955" s="70"/>
      <c r="BM955" s="70"/>
      <c r="BN955" s="70"/>
      <c r="BO955" s="70"/>
      <c r="BP955" s="70"/>
      <c r="BQ955" s="70"/>
      <c r="BR955" s="70"/>
      <c r="BS955" s="70"/>
      <c r="BT955" s="70"/>
      <c r="BU955" s="70"/>
      <c r="BV955" s="70"/>
      <c r="BW955" s="70"/>
      <c r="BX955" s="70"/>
      <c r="BY955" s="70"/>
      <c r="BZ955" s="70"/>
      <c r="CA955" s="70"/>
    </row>
    <row r="956" spans="2:79" s="67" customFormat="1" hidden="1">
      <c r="B956" s="85"/>
      <c r="C956" s="86"/>
      <c r="D956" s="250"/>
      <c r="E956" s="84"/>
      <c r="F956" s="70"/>
      <c r="G956" s="70"/>
      <c r="H956" s="70"/>
      <c r="I956" s="70"/>
      <c r="J956" s="70"/>
      <c r="K956" s="70"/>
      <c r="L956" s="70"/>
      <c r="M956" s="70"/>
      <c r="N956" s="70"/>
      <c r="O956" s="70"/>
      <c r="P956" s="70"/>
      <c r="Q956" s="70"/>
      <c r="R956" s="70"/>
      <c r="S956" s="70"/>
      <c r="T956" s="70"/>
      <c r="U956" s="70"/>
      <c r="V956" s="70"/>
      <c r="W956" s="70"/>
      <c r="X956" s="70"/>
      <c r="Y956" s="70"/>
      <c r="Z956" s="70"/>
      <c r="AA956" s="70"/>
      <c r="AB956" s="70"/>
      <c r="AC956" s="70"/>
      <c r="AD956" s="70"/>
      <c r="AE956" s="70"/>
      <c r="AF956" s="70"/>
      <c r="AG956" s="70"/>
      <c r="AH956" s="70"/>
      <c r="AI956" s="70"/>
      <c r="AJ956" s="70"/>
      <c r="AK956" s="70"/>
      <c r="AL956" s="70"/>
      <c r="AM956" s="70"/>
      <c r="AN956" s="70"/>
      <c r="AO956" s="70"/>
      <c r="AP956" s="70"/>
      <c r="AQ956" s="70"/>
      <c r="AR956" s="70"/>
      <c r="AS956" s="70"/>
      <c r="AT956" s="70"/>
      <c r="AU956" s="70"/>
      <c r="AV956" s="70"/>
      <c r="AW956" s="70"/>
      <c r="AX956" s="70"/>
      <c r="AY956" s="70"/>
      <c r="AZ956" s="70"/>
      <c r="BA956" s="70"/>
      <c r="BB956" s="70"/>
      <c r="BC956" s="70"/>
      <c r="BD956" s="70"/>
      <c r="BE956" s="70"/>
      <c r="BF956" s="70"/>
      <c r="BG956" s="70"/>
      <c r="BH956" s="70"/>
      <c r="BI956" s="70"/>
      <c r="BJ956" s="70"/>
      <c r="BK956" s="70"/>
      <c r="BL956" s="70"/>
      <c r="BM956" s="70"/>
      <c r="BN956" s="70"/>
      <c r="BO956" s="70"/>
      <c r="BP956" s="70"/>
      <c r="BQ956" s="70"/>
      <c r="BR956" s="70"/>
      <c r="BS956" s="70"/>
      <c r="BT956" s="70"/>
      <c r="BU956" s="70"/>
      <c r="BV956" s="70"/>
      <c r="BW956" s="70"/>
      <c r="BX956" s="70"/>
      <c r="BY956" s="70"/>
      <c r="BZ956" s="70"/>
      <c r="CA956" s="70"/>
    </row>
    <row r="957" spans="2:79" s="67" customFormat="1" hidden="1">
      <c r="B957" s="85"/>
      <c r="C957" s="86"/>
      <c r="D957" s="250"/>
      <c r="E957" s="84"/>
      <c r="F957" s="70"/>
      <c r="G957" s="70"/>
      <c r="H957" s="70"/>
      <c r="I957" s="70"/>
      <c r="J957" s="70"/>
      <c r="K957" s="70"/>
      <c r="L957" s="70"/>
      <c r="M957" s="70"/>
      <c r="N957" s="70"/>
      <c r="O957" s="70"/>
      <c r="P957" s="70"/>
      <c r="Q957" s="70"/>
      <c r="R957" s="70"/>
      <c r="S957" s="70"/>
      <c r="T957" s="70"/>
      <c r="U957" s="70"/>
      <c r="V957" s="70"/>
      <c r="W957" s="70"/>
      <c r="X957" s="70"/>
      <c r="Y957" s="70"/>
      <c r="Z957" s="70"/>
      <c r="AA957" s="70"/>
      <c r="AB957" s="70"/>
      <c r="AC957" s="70"/>
      <c r="AD957" s="70"/>
      <c r="AE957" s="70"/>
      <c r="AF957" s="70"/>
      <c r="AG957" s="70"/>
      <c r="AH957" s="70"/>
      <c r="AI957" s="70"/>
      <c r="AJ957" s="70"/>
      <c r="AK957" s="70"/>
      <c r="AL957" s="70"/>
      <c r="AM957" s="70"/>
      <c r="AN957" s="70"/>
      <c r="AO957" s="70"/>
      <c r="AP957" s="70"/>
      <c r="AQ957" s="70"/>
      <c r="AR957" s="70"/>
      <c r="AS957" s="70"/>
      <c r="AT957" s="70"/>
      <c r="AU957" s="70"/>
      <c r="AV957" s="70"/>
      <c r="AW957" s="70"/>
      <c r="AX957" s="70"/>
      <c r="AY957" s="70"/>
      <c r="AZ957" s="70"/>
      <c r="BA957" s="70"/>
      <c r="BB957" s="70"/>
      <c r="BC957" s="70"/>
      <c r="BD957" s="70"/>
      <c r="BE957" s="70"/>
      <c r="BF957" s="70"/>
      <c r="BG957" s="70"/>
      <c r="BH957" s="70"/>
      <c r="BI957" s="70"/>
      <c r="BJ957" s="70"/>
      <c r="BK957" s="70"/>
      <c r="BL957" s="70"/>
      <c r="BM957" s="70"/>
      <c r="BN957" s="70"/>
      <c r="BO957" s="70"/>
      <c r="BP957" s="70"/>
      <c r="BQ957" s="70"/>
      <c r="BR957" s="70"/>
      <c r="BS957" s="70"/>
      <c r="BT957" s="70"/>
      <c r="BU957" s="70"/>
      <c r="BV957" s="70"/>
      <c r="BW957" s="70"/>
      <c r="BX957" s="70"/>
      <c r="BY957" s="70"/>
      <c r="BZ957" s="70"/>
      <c r="CA957" s="70"/>
    </row>
    <row r="958" spans="2:79" s="67" customFormat="1" hidden="1">
      <c r="B958" s="85"/>
      <c r="C958" s="86"/>
      <c r="D958" s="250"/>
      <c r="E958" s="84"/>
      <c r="F958" s="70"/>
      <c r="G958" s="70"/>
      <c r="H958" s="70"/>
      <c r="I958" s="70"/>
      <c r="J958" s="70"/>
      <c r="K958" s="70"/>
      <c r="L958" s="70"/>
      <c r="M958" s="70"/>
      <c r="N958" s="70"/>
      <c r="O958" s="70"/>
      <c r="P958" s="70"/>
      <c r="Q958" s="70"/>
      <c r="R958" s="70"/>
      <c r="S958" s="70"/>
      <c r="T958" s="70"/>
      <c r="U958" s="70"/>
      <c r="V958" s="70"/>
      <c r="W958" s="70"/>
      <c r="X958" s="70"/>
      <c r="Y958" s="70"/>
      <c r="Z958" s="70"/>
      <c r="AA958" s="70"/>
      <c r="AB958" s="70"/>
      <c r="AC958" s="70"/>
      <c r="AD958" s="70"/>
      <c r="AE958" s="70"/>
      <c r="AF958" s="70"/>
      <c r="AG958" s="70"/>
      <c r="AH958" s="70"/>
      <c r="AI958" s="70"/>
      <c r="AJ958" s="70"/>
      <c r="AK958" s="70"/>
      <c r="AL958" s="70"/>
      <c r="AM958" s="70"/>
      <c r="AN958" s="70"/>
      <c r="AO958" s="70"/>
      <c r="AP958" s="70"/>
      <c r="AQ958" s="70"/>
      <c r="AR958" s="70"/>
      <c r="AS958" s="70"/>
      <c r="AT958" s="70"/>
      <c r="AU958" s="70"/>
      <c r="AV958" s="70"/>
      <c r="AW958" s="70"/>
      <c r="AX958" s="70"/>
      <c r="AY958" s="70"/>
      <c r="AZ958" s="70"/>
      <c r="BA958" s="70"/>
      <c r="BB958" s="70"/>
      <c r="BC958" s="70"/>
      <c r="BD958" s="70"/>
      <c r="BE958" s="70"/>
      <c r="BF958" s="70"/>
      <c r="BG958" s="70"/>
      <c r="BH958" s="70"/>
      <c r="BI958" s="70"/>
      <c r="BJ958" s="70"/>
      <c r="BK958" s="70"/>
      <c r="BL958" s="70"/>
      <c r="BM958" s="70"/>
      <c r="BN958" s="70"/>
      <c r="BO958" s="70"/>
      <c r="BP958" s="70"/>
      <c r="BQ958" s="70"/>
      <c r="BR958" s="70"/>
      <c r="BS958" s="70"/>
      <c r="BT958" s="70"/>
      <c r="BU958" s="70"/>
      <c r="BV958" s="70"/>
      <c r="BW958" s="70"/>
      <c r="BX958" s="70"/>
      <c r="BY958" s="70"/>
      <c r="BZ958" s="70"/>
      <c r="CA958" s="70"/>
    </row>
    <row r="959" spans="2:79" s="67" customFormat="1" hidden="1">
      <c r="B959" s="85"/>
      <c r="C959" s="86"/>
      <c r="D959" s="250"/>
      <c r="E959" s="84"/>
      <c r="F959" s="70"/>
      <c r="G959" s="70"/>
      <c r="H959" s="70"/>
      <c r="I959" s="70"/>
      <c r="J959" s="70"/>
      <c r="K959" s="70"/>
      <c r="L959" s="70"/>
      <c r="M959" s="70"/>
      <c r="N959" s="70"/>
      <c r="O959" s="70"/>
      <c r="P959" s="70"/>
      <c r="Q959" s="70"/>
      <c r="R959" s="70"/>
      <c r="S959" s="70"/>
      <c r="T959" s="70"/>
      <c r="U959" s="70"/>
      <c r="V959" s="70"/>
      <c r="W959" s="70"/>
      <c r="X959" s="70"/>
      <c r="Y959" s="70"/>
      <c r="Z959" s="70"/>
      <c r="AA959" s="70"/>
      <c r="AB959" s="70"/>
      <c r="AC959" s="70"/>
      <c r="AD959" s="70"/>
      <c r="AE959" s="70"/>
      <c r="AF959" s="70"/>
      <c r="AG959" s="70"/>
      <c r="AH959" s="70"/>
      <c r="AI959" s="70"/>
      <c r="AJ959" s="70"/>
      <c r="AK959" s="70"/>
      <c r="AL959" s="70"/>
      <c r="AM959" s="70"/>
      <c r="AN959" s="70"/>
      <c r="AO959" s="70"/>
      <c r="AP959" s="70"/>
      <c r="AQ959" s="70"/>
      <c r="AR959" s="70"/>
      <c r="AS959" s="70"/>
      <c r="AT959" s="70"/>
      <c r="AU959" s="70"/>
      <c r="AV959" s="70"/>
      <c r="AW959" s="70"/>
      <c r="AX959" s="70"/>
      <c r="AY959" s="70"/>
      <c r="AZ959" s="70"/>
      <c r="BA959" s="70"/>
      <c r="BB959" s="70"/>
      <c r="BC959" s="70"/>
      <c r="BD959" s="70"/>
      <c r="BE959" s="70"/>
      <c r="BF959" s="70"/>
      <c r="BG959" s="70"/>
      <c r="BH959" s="70"/>
      <c r="BI959" s="70"/>
      <c r="BJ959" s="70"/>
      <c r="BK959" s="70"/>
      <c r="BL959" s="70"/>
      <c r="BM959" s="70"/>
      <c r="BN959" s="70"/>
      <c r="BO959" s="70"/>
      <c r="BP959" s="70"/>
      <c r="BQ959" s="70"/>
      <c r="BR959" s="70"/>
      <c r="BS959" s="70"/>
      <c r="BT959" s="70"/>
      <c r="BU959" s="70"/>
      <c r="BV959" s="70"/>
      <c r="BW959" s="70"/>
      <c r="BX959" s="70"/>
      <c r="BY959" s="70"/>
      <c r="BZ959" s="70"/>
      <c r="CA959" s="70"/>
    </row>
    <row r="960" spans="2:79" s="67" customFormat="1" hidden="1">
      <c r="B960" s="85"/>
      <c r="C960" s="86"/>
      <c r="D960" s="250"/>
      <c r="E960" s="84"/>
      <c r="F960" s="70"/>
      <c r="G960" s="70"/>
      <c r="H960" s="70"/>
      <c r="I960" s="70"/>
      <c r="J960" s="70"/>
      <c r="K960" s="70"/>
      <c r="L960" s="70"/>
      <c r="M960" s="70"/>
      <c r="N960" s="70"/>
      <c r="O960" s="70"/>
      <c r="P960" s="70"/>
      <c r="Q960" s="70"/>
      <c r="R960" s="70"/>
      <c r="S960" s="70"/>
      <c r="T960" s="70"/>
      <c r="U960" s="70"/>
      <c r="V960" s="70"/>
      <c r="W960" s="70"/>
      <c r="X960" s="70"/>
      <c r="Y960" s="70"/>
      <c r="Z960" s="70"/>
      <c r="AA960" s="70"/>
      <c r="AB960" s="70"/>
      <c r="AC960" s="70"/>
      <c r="AD960" s="70"/>
      <c r="AE960" s="70"/>
      <c r="AF960" s="70"/>
      <c r="AG960" s="70"/>
      <c r="AH960" s="70"/>
      <c r="AI960" s="70"/>
      <c r="AJ960" s="70"/>
      <c r="AK960" s="70"/>
      <c r="AL960" s="70"/>
      <c r="AM960" s="70"/>
      <c r="AN960" s="70"/>
      <c r="AO960" s="70"/>
      <c r="AP960" s="70"/>
      <c r="AQ960" s="70"/>
      <c r="AR960" s="70"/>
      <c r="AS960" s="70"/>
      <c r="AT960" s="70"/>
      <c r="AU960" s="70"/>
      <c r="AV960" s="70"/>
      <c r="AW960" s="70"/>
      <c r="AX960" s="70"/>
      <c r="AY960" s="70"/>
      <c r="AZ960" s="70"/>
      <c r="BA960" s="70"/>
      <c r="BB960" s="70"/>
      <c r="BC960" s="70"/>
      <c r="BD960" s="70"/>
      <c r="BE960" s="70"/>
      <c r="BF960" s="70"/>
      <c r="BG960" s="70"/>
      <c r="BH960" s="70"/>
      <c r="BI960" s="70"/>
      <c r="BJ960" s="70"/>
      <c r="BK960" s="70"/>
      <c r="BL960" s="70"/>
      <c r="BM960" s="70"/>
      <c r="BN960" s="70"/>
      <c r="BO960" s="70"/>
      <c r="BP960" s="70"/>
      <c r="BQ960" s="70"/>
      <c r="BR960" s="70"/>
      <c r="BS960" s="70"/>
      <c r="BT960" s="70"/>
      <c r="BU960" s="70"/>
      <c r="BV960" s="70"/>
      <c r="BW960" s="70"/>
      <c r="BX960" s="70"/>
      <c r="BY960" s="70"/>
      <c r="BZ960" s="70"/>
      <c r="CA960" s="70"/>
    </row>
    <row r="961" spans="2:79" s="67" customFormat="1" hidden="1">
      <c r="B961" s="85"/>
      <c r="C961" s="86"/>
      <c r="D961" s="250"/>
      <c r="E961" s="84"/>
      <c r="F961" s="70"/>
      <c r="G961" s="70"/>
      <c r="H961" s="70"/>
      <c r="I961" s="70"/>
      <c r="J961" s="70"/>
      <c r="K961" s="70"/>
      <c r="L961" s="70"/>
      <c r="M961" s="70"/>
      <c r="N961" s="70"/>
      <c r="O961" s="70"/>
      <c r="P961" s="70"/>
      <c r="Q961" s="70"/>
      <c r="R961" s="70"/>
      <c r="S961" s="70"/>
      <c r="T961" s="70"/>
      <c r="U961" s="70"/>
      <c r="V961" s="70"/>
      <c r="W961" s="70"/>
      <c r="X961" s="70"/>
      <c r="Y961" s="70"/>
      <c r="Z961" s="70"/>
      <c r="AA961" s="70"/>
      <c r="AB961" s="70"/>
      <c r="AC961" s="70"/>
      <c r="AD961" s="70"/>
      <c r="AE961" s="70"/>
      <c r="AF961" s="70"/>
      <c r="AG961" s="70"/>
      <c r="AH961" s="70"/>
      <c r="AI961" s="70"/>
      <c r="AJ961" s="70"/>
      <c r="AK961" s="70"/>
      <c r="AL961" s="70"/>
      <c r="AM961" s="70"/>
      <c r="AN961" s="70"/>
      <c r="AO961" s="70"/>
      <c r="AP961" s="70"/>
      <c r="AQ961" s="70"/>
      <c r="AR961" s="70"/>
      <c r="AS961" s="70"/>
      <c r="AT961" s="70"/>
      <c r="AU961" s="70"/>
      <c r="AV961" s="70"/>
      <c r="AW961" s="70"/>
      <c r="AX961" s="70"/>
      <c r="AY961" s="70"/>
      <c r="AZ961" s="70"/>
      <c r="BA961" s="70"/>
      <c r="BB961" s="70"/>
      <c r="BC961" s="70"/>
      <c r="BD961" s="70"/>
      <c r="BE961" s="70"/>
      <c r="BF961" s="70"/>
      <c r="BG961" s="70"/>
      <c r="BH961" s="70"/>
      <c r="BI961" s="70"/>
      <c r="BJ961" s="70"/>
      <c r="BK961" s="70"/>
      <c r="BL961" s="70"/>
      <c r="BM961" s="70"/>
      <c r="BN961" s="70"/>
      <c r="BO961" s="70"/>
      <c r="BP961" s="70"/>
      <c r="BQ961" s="70"/>
      <c r="BR961" s="70"/>
      <c r="BS961" s="70"/>
      <c r="BT961" s="70"/>
      <c r="BU961" s="70"/>
      <c r="BV961" s="70"/>
      <c r="BW961" s="70"/>
      <c r="BX961" s="70"/>
      <c r="BY961" s="70"/>
      <c r="BZ961" s="70"/>
      <c r="CA961" s="70"/>
    </row>
    <row r="962" spans="2:79" s="67" customFormat="1" hidden="1">
      <c r="B962" s="85"/>
      <c r="C962" s="86"/>
      <c r="D962" s="250"/>
      <c r="E962" s="84"/>
      <c r="F962" s="70"/>
      <c r="G962" s="70"/>
      <c r="H962" s="70"/>
      <c r="I962" s="70"/>
      <c r="J962" s="70"/>
      <c r="K962" s="70"/>
      <c r="L962" s="70"/>
      <c r="M962" s="70"/>
      <c r="N962" s="70"/>
      <c r="O962" s="70"/>
      <c r="P962" s="70"/>
      <c r="Q962" s="70"/>
      <c r="R962" s="70"/>
      <c r="S962" s="70"/>
      <c r="T962" s="70"/>
      <c r="U962" s="70"/>
      <c r="V962" s="70"/>
      <c r="W962" s="70"/>
      <c r="X962" s="70"/>
      <c r="Y962" s="70"/>
      <c r="Z962" s="70"/>
      <c r="AA962" s="70"/>
      <c r="AB962" s="70"/>
      <c r="AC962" s="70"/>
      <c r="AD962" s="70"/>
      <c r="AE962" s="70"/>
      <c r="AF962" s="70"/>
      <c r="AG962" s="70"/>
      <c r="AH962" s="70"/>
      <c r="AI962" s="70"/>
      <c r="AJ962" s="70"/>
      <c r="AK962" s="70"/>
      <c r="AL962" s="70"/>
      <c r="AM962" s="70"/>
      <c r="AN962" s="70"/>
      <c r="AO962" s="70"/>
      <c r="AP962" s="70"/>
      <c r="AQ962" s="70"/>
      <c r="AR962" s="70"/>
      <c r="AS962" s="70"/>
      <c r="AT962" s="70"/>
      <c r="AU962" s="70"/>
      <c r="AV962" s="70"/>
      <c r="AW962" s="70"/>
      <c r="AX962" s="70"/>
      <c r="AY962" s="70"/>
      <c r="AZ962" s="70"/>
      <c r="BA962" s="70"/>
      <c r="BB962" s="70"/>
      <c r="BC962" s="70"/>
      <c r="BD962" s="70"/>
      <c r="BE962" s="70"/>
      <c r="BF962" s="70"/>
      <c r="BG962" s="70"/>
      <c r="BH962" s="70"/>
      <c r="BI962" s="70"/>
      <c r="BJ962" s="70"/>
      <c r="BK962" s="70"/>
      <c r="BL962" s="70"/>
      <c r="BM962" s="70"/>
      <c r="BN962" s="70"/>
      <c r="BO962" s="70"/>
      <c r="BP962" s="70"/>
      <c r="BQ962" s="70"/>
      <c r="BR962" s="70"/>
      <c r="BS962" s="70"/>
      <c r="BT962" s="70"/>
      <c r="BU962" s="70"/>
      <c r="BV962" s="70"/>
      <c r="BW962" s="70"/>
      <c r="BX962" s="70"/>
      <c r="BY962" s="70"/>
      <c r="BZ962" s="70"/>
      <c r="CA962" s="70"/>
    </row>
    <row r="963" spans="2:79" s="67" customFormat="1" hidden="1">
      <c r="B963" s="85"/>
      <c r="C963" s="86"/>
      <c r="D963" s="250"/>
      <c r="E963" s="84"/>
      <c r="F963" s="70"/>
      <c r="G963" s="70"/>
      <c r="H963" s="70"/>
      <c r="I963" s="70"/>
      <c r="J963" s="70"/>
      <c r="K963" s="70"/>
      <c r="L963" s="70"/>
      <c r="M963" s="70"/>
      <c r="N963" s="70"/>
      <c r="O963" s="70"/>
      <c r="P963" s="70"/>
      <c r="Q963" s="70"/>
      <c r="R963" s="70"/>
      <c r="S963" s="70"/>
      <c r="T963" s="70"/>
      <c r="U963" s="70"/>
      <c r="V963" s="70"/>
      <c r="W963" s="70"/>
      <c r="X963" s="70"/>
      <c r="Y963" s="70"/>
      <c r="Z963" s="70"/>
      <c r="AA963" s="70"/>
      <c r="AB963" s="70"/>
      <c r="AC963" s="70"/>
      <c r="AD963" s="70"/>
      <c r="AE963" s="70"/>
      <c r="AF963" s="70"/>
      <c r="AG963" s="70"/>
      <c r="AH963" s="70"/>
      <c r="AI963" s="70"/>
      <c r="AJ963" s="70"/>
      <c r="AK963" s="70"/>
      <c r="AL963" s="70"/>
      <c r="AM963" s="70"/>
      <c r="AN963" s="70"/>
      <c r="AO963" s="70"/>
      <c r="AP963" s="70"/>
      <c r="AQ963" s="70"/>
      <c r="AR963" s="70"/>
      <c r="AS963" s="70"/>
      <c r="AT963" s="70"/>
      <c r="AU963" s="70"/>
      <c r="AV963" s="70"/>
      <c r="AW963" s="70"/>
      <c r="AX963" s="70"/>
      <c r="AY963" s="70"/>
      <c r="AZ963" s="70"/>
      <c r="BA963" s="70"/>
      <c r="BB963" s="70"/>
      <c r="BC963" s="70"/>
      <c r="BD963" s="70"/>
      <c r="BE963" s="70"/>
      <c r="BF963" s="70"/>
      <c r="BG963" s="70"/>
      <c r="BH963" s="70"/>
      <c r="BI963" s="70"/>
      <c r="BJ963" s="70"/>
      <c r="BK963" s="70"/>
      <c r="BL963" s="70"/>
      <c r="BM963" s="70"/>
      <c r="BN963" s="70"/>
      <c r="BO963" s="70"/>
      <c r="BP963" s="70"/>
      <c r="BQ963" s="70"/>
      <c r="BR963" s="70"/>
      <c r="BS963" s="70"/>
      <c r="BT963" s="70"/>
      <c r="BU963" s="70"/>
      <c r="BV963" s="70"/>
      <c r="BW963" s="70"/>
      <c r="BX963" s="70"/>
      <c r="BY963" s="70"/>
      <c r="BZ963" s="70"/>
      <c r="CA963" s="70"/>
    </row>
    <row r="964" spans="2:79" s="67" customFormat="1" hidden="1">
      <c r="B964" s="85"/>
      <c r="C964" s="86"/>
      <c r="D964" s="250"/>
      <c r="E964" s="84"/>
      <c r="F964" s="70"/>
      <c r="G964" s="70"/>
      <c r="H964" s="70"/>
      <c r="I964" s="70"/>
      <c r="J964" s="70"/>
      <c r="K964" s="70"/>
      <c r="L964" s="70"/>
      <c r="M964" s="70"/>
      <c r="N964" s="70"/>
      <c r="O964" s="70"/>
      <c r="P964" s="70"/>
      <c r="Q964" s="70"/>
      <c r="R964" s="70"/>
      <c r="S964" s="70"/>
      <c r="T964" s="70"/>
      <c r="U964" s="70"/>
      <c r="V964" s="70"/>
      <c r="W964" s="70"/>
      <c r="X964" s="70"/>
      <c r="Y964" s="70"/>
      <c r="Z964" s="70"/>
      <c r="AA964" s="70"/>
      <c r="AB964" s="70"/>
      <c r="AC964" s="70"/>
      <c r="AD964" s="70"/>
      <c r="AE964" s="70"/>
      <c r="AF964" s="70"/>
      <c r="AG964" s="70"/>
      <c r="AH964" s="70"/>
      <c r="AI964" s="70"/>
      <c r="AJ964" s="70"/>
      <c r="AK964" s="70"/>
      <c r="AL964" s="70"/>
      <c r="AM964" s="70"/>
      <c r="AN964" s="70"/>
      <c r="AO964" s="70"/>
      <c r="AP964" s="70"/>
      <c r="AQ964" s="70"/>
      <c r="AR964" s="70"/>
      <c r="AS964" s="70"/>
      <c r="AT964" s="70"/>
      <c r="AU964" s="70"/>
      <c r="AV964" s="70"/>
      <c r="AW964" s="70"/>
      <c r="AX964" s="70"/>
      <c r="AY964" s="70"/>
      <c r="AZ964" s="70"/>
      <c r="BA964" s="70"/>
      <c r="BB964" s="70"/>
      <c r="BC964" s="70"/>
      <c r="BD964" s="70"/>
      <c r="BE964" s="70"/>
      <c r="BF964" s="70"/>
      <c r="BG964" s="70"/>
      <c r="BH964" s="70"/>
      <c r="BI964" s="70"/>
      <c r="BJ964" s="70"/>
      <c r="BK964" s="70"/>
      <c r="BL964" s="70"/>
      <c r="BM964" s="70"/>
      <c r="BN964" s="70"/>
      <c r="BO964" s="70"/>
      <c r="BP964" s="70"/>
      <c r="BQ964" s="70"/>
      <c r="BR964" s="70"/>
      <c r="BS964" s="70"/>
      <c r="BT964" s="70"/>
      <c r="BU964" s="70"/>
      <c r="BV964" s="70"/>
      <c r="BW964" s="70"/>
      <c r="BX964" s="70"/>
      <c r="BY964" s="70"/>
      <c r="BZ964" s="70"/>
      <c r="CA964" s="70"/>
    </row>
    <row r="965" spans="2:79" s="67" customFormat="1" hidden="1">
      <c r="B965" s="85"/>
      <c r="C965" s="86"/>
      <c r="D965" s="250"/>
      <c r="E965" s="84"/>
      <c r="F965" s="70"/>
      <c r="G965" s="70"/>
      <c r="H965" s="70"/>
      <c r="I965" s="70"/>
      <c r="J965" s="70"/>
      <c r="K965" s="70"/>
      <c r="L965" s="70"/>
      <c r="M965" s="70"/>
      <c r="N965" s="70"/>
      <c r="O965" s="70"/>
      <c r="P965" s="70"/>
      <c r="Q965" s="70"/>
      <c r="R965" s="70"/>
      <c r="S965" s="70"/>
      <c r="T965" s="70"/>
      <c r="U965" s="70"/>
      <c r="V965" s="70"/>
      <c r="W965" s="70"/>
      <c r="X965" s="70"/>
      <c r="Y965" s="70"/>
      <c r="Z965" s="70"/>
      <c r="AA965" s="70"/>
      <c r="AB965" s="70"/>
      <c r="AC965" s="70"/>
      <c r="AD965" s="70"/>
      <c r="AE965" s="70"/>
      <c r="AF965" s="70"/>
      <c r="AG965" s="70"/>
      <c r="AH965" s="70"/>
      <c r="AI965" s="70"/>
      <c r="AJ965" s="70"/>
      <c r="AK965" s="70"/>
      <c r="AL965" s="70"/>
      <c r="AM965" s="70"/>
      <c r="AN965" s="70"/>
      <c r="AO965" s="70"/>
      <c r="AP965" s="70"/>
      <c r="AQ965" s="70"/>
      <c r="AR965" s="70"/>
      <c r="AS965" s="70"/>
      <c r="AT965" s="70"/>
      <c r="AU965" s="70"/>
      <c r="AV965" s="70"/>
      <c r="AW965" s="70"/>
      <c r="AX965" s="70"/>
      <c r="AY965" s="70"/>
      <c r="AZ965" s="70"/>
      <c r="BA965" s="70"/>
      <c r="BB965" s="70"/>
      <c r="BC965" s="70"/>
      <c r="BD965" s="70"/>
      <c r="BE965" s="70"/>
      <c r="BF965" s="70"/>
      <c r="BG965" s="70"/>
      <c r="BH965" s="70"/>
      <c r="BI965" s="70"/>
      <c r="BJ965" s="70"/>
      <c r="BK965" s="70"/>
      <c r="BL965" s="70"/>
      <c r="BM965" s="70"/>
      <c r="BN965" s="70"/>
      <c r="BO965" s="70"/>
      <c r="BP965" s="70"/>
      <c r="BQ965" s="70"/>
      <c r="BR965" s="70"/>
      <c r="BS965" s="70"/>
      <c r="BT965" s="70"/>
      <c r="BU965" s="70"/>
      <c r="BV965" s="70"/>
      <c r="BW965" s="70"/>
      <c r="BX965" s="70"/>
      <c r="BY965" s="70"/>
      <c r="BZ965" s="70"/>
      <c r="CA965" s="70"/>
    </row>
    <row r="966" spans="2:79" s="67" customFormat="1" hidden="1">
      <c r="B966" s="85"/>
      <c r="C966" s="86"/>
      <c r="D966" s="250"/>
      <c r="E966" s="84"/>
      <c r="F966" s="70"/>
      <c r="G966" s="70"/>
      <c r="H966" s="70"/>
      <c r="I966" s="70"/>
      <c r="J966" s="70"/>
      <c r="K966" s="70"/>
      <c r="L966" s="70"/>
      <c r="M966" s="70"/>
      <c r="N966" s="70"/>
      <c r="O966" s="70"/>
      <c r="P966" s="70"/>
      <c r="Q966" s="70"/>
      <c r="R966" s="70"/>
      <c r="S966" s="70"/>
      <c r="T966" s="70"/>
      <c r="U966" s="70"/>
      <c r="V966" s="70"/>
      <c r="W966" s="70"/>
      <c r="X966" s="70"/>
      <c r="Y966" s="70"/>
      <c r="Z966" s="70"/>
      <c r="AA966" s="70"/>
      <c r="AB966" s="70"/>
      <c r="AC966" s="70"/>
      <c r="AD966" s="70"/>
      <c r="AE966" s="70"/>
      <c r="AF966" s="70"/>
      <c r="AG966" s="70"/>
      <c r="AH966" s="70"/>
      <c r="AI966" s="70"/>
      <c r="AJ966" s="70"/>
      <c r="AK966" s="70"/>
      <c r="AL966" s="70"/>
      <c r="AM966" s="70"/>
      <c r="AN966" s="70"/>
      <c r="AO966" s="70"/>
      <c r="AP966" s="70"/>
      <c r="AQ966" s="70"/>
      <c r="AR966" s="70"/>
      <c r="AS966" s="70"/>
      <c r="AT966" s="70"/>
      <c r="AU966" s="70"/>
      <c r="AV966" s="70"/>
      <c r="AW966" s="70"/>
      <c r="AX966" s="70"/>
      <c r="AY966" s="70"/>
      <c r="AZ966" s="70"/>
      <c r="BA966" s="70"/>
      <c r="BB966" s="70"/>
      <c r="BC966" s="70"/>
      <c r="BD966" s="70"/>
      <c r="BE966" s="70"/>
      <c r="BF966" s="70"/>
      <c r="BG966" s="70"/>
      <c r="BH966" s="70"/>
      <c r="BI966" s="70"/>
      <c r="BJ966" s="70"/>
      <c r="BK966" s="70"/>
      <c r="BL966" s="70"/>
      <c r="BM966" s="70"/>
      <c r="BN966" s="70"/>
      <c r="BO966" s="70"/>
      <c r="BP966" s="70"/>
      <c r="BQ966" s="70"/>
      <c r="BR966" s="70"/>
      <c r="BS966" s="70"/>
      <c r="BT966" s="70"/>
      <c r="BU966" s="70"/>
      <c r="BV966" s="70"/>
      <c r="BW966" s="70"/>
      <c r="BX966" s="70"/>
      <c r="BY966" s="70"/>
      <c r="BZ966" s="70"/>
      <c r="CA966" s="70"/>
    </row>
    <row r="967" spans="2:79" s="67" customFormat="1" hidden="1">
      <c r="B967" s="85"/>
      <c r="C967" s="86"/>
      <c r="D967" s="250"/>
      <c r="E967" s="84"/>
      <c r="F967" s="70"/>
      <c r="G967" s="70"/>
      <c r="H967" s="70"/>
      <c r="I967" s="70"/>
      <c r="J967" s="70"/>
      <c r="K967" s="70"/>
      <c r="L967" s="70"/>
      <c r="M967" s="70"/>
      <c r="N967" s="70"/>
      <c r="O967" s="70"/>
      <c r="P967" s="70"/>
      <c r="Q967" s="70"/>
      <c r="R967" s="70"/>
      <c r="S967" s="70"/>
      <c r="T967" s="70"/>
      <c r="U967" s="70"/>
      <c r="V967" s="70"/>
      <c r="W967" s="70"/>
      <c r="X967" s="70"/>
      <c r="Y967" s="70"/>
      <c r="Z967" s="70"/>
      <c r="AA967" s="70"/>
      <c r="AB967" s="70"/>
      <c r="AC967" s="70"/>
      <c r="AD967" s="70"/>
      <c r="AE967" s="70"/>
      <c r="AF967" s="70"/>
      <c r="AG967" s="70"/>
      <c r="AH967" s="70"/>
      <c r="AI967" s="70"/>
      <c r="AJ967" s="70"/>
      <c r="AK967" s="70"/>
      <c r="AL967" s="70"/>
      <c r="AM967" s="70"/>
      <c r="AN967" s="70"/>
      <c r="AO967" s="70"/>
      <c r="AP967" s="70"/>
      <c r="AQ967" s="70"/>
      <c r="AR967" s="70"/>
      <c r="AS967" s="70"/>
      <c r="AT967" s="70"/>
      <c r="AU967" s="70"/>
      <c r="AV967" s="70"/>
      <c r="AW967" s="70"/>
      <c r="AX967" s="70"/>
      <c r="AY967" s="70"/>
      <c r="AZ967" s="70"/>
      <c r="BA967" s="70"/>
      <c r="BB967" s="70"/>
      <c r="BC967" s="70"/>
      <c r="BD967" s="70"/>
      <c r="BE967" s="70"/>
      <c r="BF967" s="70"/>
      <c r="BG967" s="70"/>
      <c r="BH967" s="70"/>
      <c r="BI967" s="70"/>
      <c r="BJ967" s="70"/>
      <c r="BK967" s="70"/>
      <c r="BL967" s="70"/>
      <c r="BM967" s="70"/>
      <c r="BN967" s="70"/>
      <c r="BO967" s="70"/>
      <c r="BP967" s="70"/>
      <c r="BQ967" s="70"/>
      <c r="BR967" s="70"/>
      <c r="BS967" s="70"/>
      <c r="BT967" s="70"/>
      <c r="BU967" s="70"/>
      <c r="BV967" s="70"/>
      <c r="BW967" s="70"/>
      <c r="BX967" s="70"/>
      <c r="BY967" s="70"/>
      <c r="BZ967" s="70"/>
      <c r="CA967" s="70"/>
    </row>
    <row r="968" spans="2:79" s="67" customFormat="1" hidden="1">
      <c r="B968" s="85"/>
      <c r="C968" s="86"/>
      <c r="D968" s="250"/>
      <c r="E968" s="84"/>
      <c r="F968" s="70"/>
      <c r="G968" s="70"/>
      <c r="H968" s="70"/>
      <c r="I968" s="70"/>
      <c r="J968" s="70"/>
      <c r="K968" s="70"/>
      <c r="L968" s="70"/>
      <c r="M968" s="70"/>
      <c r="N968" s="70"/>
      <c r="O968" s="70"/>
      <c r="P968" s="70"/>
      <c r="Q968" s="70"/>
      <c r="R968" s="70"/>
      <c r="S968" s="70"/>
      <c r="T968" s="70"/>
      <c r="U968" s="70"/>
      <c r="V968" s="70"/>
      <c r="W968" s="70"/>
      <c r="X968" s="70"/>
      <c r="Y968" s="70"/>
      <c r="Z968" s="70"/>
      <c r="AA968" s="70"/>
      <c r="AB968" s="70"/>
      <c r="AC968" s="70"/>
      <c r="AD968" s="70"/>
      <c r="AE968" s="70"/>
      <c r="AF968" s="70"/>
      <c r="AG968" s="70"/>
      <c r="AH968" s="70"/>
      <c r="AI968" s="70"/>
      <c r="AJ968" s="70"/>
      <c r="AK968" s="70"/>
      <c r="AL968" s="70"/>
      <c r="AM968" s="70"/>
      <c r="AN968" s="70"/>
      <c r="AO968" s="70"/>
      <c r="AP968" s="70"/>
      <c r="AQ968" s="70"/>
      <c r="AR968" s="70"/>
      <c r="AS968" s="70"/>
      <c r="AT968" s="70"/>
      <c r="AU968" s="70"/>
      <c r="AV968" s="70"/>
      <c r="AW968" s="70"/>
      <c r="AX968" s="70"/>
      <c r="AY968" s="70"/>
      <c r="AZ968" s="70"/>
      <c r="BA968" s="70"/>
      <c r="BB968" s="70"/>
      <c r="BC968" s="70"/>
      <c r="BD968" s="70"/>
      <c r="BE968" s="70"/>
      <c r="BF968" s="70"/>
      <c r="BG968" s="70"/>
      <c r="BH968" s="70"/>
      <c r="BI968" s="70"/>
      <c r="BJ968" s="70"/>
      <c r="BK968" s="70"/>
      <c r="BL968" s="70"/>
      <c r="BM968" s="70"/>
      <c r="BN968" s="70"/>
      <c r="BO968" s="70"/>
      <c r="BP968" s="70"/>
      <c r="BQ968" s="70"/>
      <c r="BR968" s="70"/>
      <c r="BS968" s="70"/>
      <c r="BT968" s="70"/>
      <c r="BU968" s="70"/>
      <c r="BV968" s="70"/>
      <c r="BW968" s="70"/>
      <c r="BX968" s="70"/>
      <c r="BY968" s="70"/>
      <c r="BZ968" s="70"/>
      <c r="CA968" s="70"/>
    </row>
    <row r="969" spans="2:79" s="67" customFormat="1" hidden="1">
      <c r="B969" s="85"/>
      <c r="C969" s="86"/>
      <c r="D969" s="250"/>
      <c r="E969" s="84"/>
      <c r="F969" s="70"/>
      <c r="G969" s="70"/>
      <c r="H969" s="70"/>
      <c r="I969" s="70"/>
      <c r="J969" s="70"/>
      <c r="K969" s="70"/>
      <c r="L969" s="70"/>
      <c r="M969" s="70"/>
      <c r="N969" s="70"/>
      <c r="O969" s="70"/>
      <c r="P969" s="70"/>
      <c r="Q969" s="70"/>
      <c r="R969" s="70"/>
      <c r="S969" s="70"/>
      <c r="T969" s="70"/>
      <c r="U969" s="70"/>
      <c r="V969" s="70"/>
      <c r="W969" s="70"/>
      <c r="X969" s="70"/>
      <c r="Y969" s="70"/>
      <c r="Z969" s="70"/>
      <c r="AA969" s="70"/>
      <c r="AB969" s="70"/>
      <c r="AC969" s="70"/>
      <c r="AD969" s="70"/>
      <c r="AE969" s="70"/>
      <c r="AF969" s="70"/>
      <c r="AG969" s="70"/>
      <c r="AH969" s="70"/>
      <c r="AI969" s="70"/>
      <c r="AJ969" s="70"/>
      <c r="AK969" s="70"/>
      <c r="AL969" s="70"/>
      <c r="AM969" s="70"/>
      <c r="AN969" s="70"/>
      <c r="AO969" s="70"/>
      <c r="AP969" s="70"/>
      <c r="AQ969" s="70"/>
      <c r="AR969" s="70"/>
      <c r="AS969" s="70"/>
      <c r="AT969" s="70"/>
      <c r="AU969" s="70"/>
      <c r="AV969" s="70"/>
      <c r="AW969" s="70"/>
      <c r="AX969" s="70"/>
      <c r="AY969" s="70"/>
      <c r="AZ969" s="70"/>
      <c r="BA969" s="70"/>
      <c r="BB969" s="70"/>
      <c r="BC969" s="70"/>
      <c r="BD969" s="70"/>
      <c r="BE969" s="70"/>
      <c r="BF969" s="70"/>
      <c r="BG969" s="70"/>
      <c r="BH969" s="70"/>
      <c r="BI969" s="70"/>
      <c r="BJ969" s="70"/>
      <c r="BK969" s="70"/>
      <c r="BL969" s="70"/>
      <c r="BM969" s="70"/>
      <c r="BN969" s="70"/>
      <c r="BO969" s="70"/>
      <c r="BP969" s="70"/>
      <c r="BQ969" s="70"/>
      <c r="BR969" s="70"/>
      <c r="BS969" s="70"/>
      <c r="BT969" s="70"/>
      <c r="BU969" s="70"/>
      <c r="BV969" s="70"/>
      <c r="BW969" s="70"/>
      <c r="BX969" s="70"/>
      <c r="BY969" s="70"/>
      <c r="BZ969" s="70"/>
      <c r="CA969" s="70"/>
    </row>
    <row r="970" spans="2:79" s="67" customFormat="1" hidden="1">
      <c r="B970" s="85"/>
      <c r="C970" s="86"/>
      <c r="D970" s="250"/>
      <c r="E970" s="84"/>
      <c r="F970" s="70"/>
      <c r="G970" s="70"/>
      <c r="H970" s="70"/>
      <c r="I970" s="70"/>
      <c r="J970" s="70"/>
      <c r="K970" s="70"/>
      <c r="L970" s="70"/>
      <c r="M970" s="70"/>
      <c r="N970" s="70"/>
      <c r="O970" s="70"/>
      <c r="P970" s="70"/>
      <c r="Q970" s="70"/>
      <c r="R970" s="70"/>
      <c r="S970" s="70"/>
      <c r="T970" s="70"/>
      <c r="U970" s="70"/>
      <c r="V970" s="70"/>
      <c r="W970" s="70"/>
      <c r="X970" s="70"/>
      <c r="Y970" s="70"/>
      <c r="Z970" s="70"/>
      <c r="AA970" s="70"/>
      <c r="AB970" s="70"/>
      <c r="AC970" s="70"/>
      <c r="AD970" s="70"/>
      <c r="AE970" s="70"/>
      <c r="AF970" s="70"/>
      <c r="AG970" s="70"/>
      <c r="AH970" s="70"/>
      <c r="AI970" s="70"/>
      <c r="AJ970" s="70"/>
      <c r="AK970" s="70"/>
      <c r="AL970" s="70"/>
      <c r="AM970" s="70"/>
      <c r="AN970" s="70"/>
      <c r="AO970" s="70"/>
      <c r="AP970" s="70"/>
      <c r="AQ970" s="70"/>
      <c r="AR970" s="70"/>
      <c r="AS970" s="70"/>
      <c r="AT970" s="70"/>
      <c r="AU970" s="70"/>
      <c r="AV970" s="70"/>
      <c r="AW970" s="70"/>
      <c r="AX970" s="70"/>
      <c r="AY970" s="70"/>
      <c r="AZ970" s="70"/>
      <c r="BA970" s="70"/>
      <c r="BB970" s="70"/>
      <c r="BC970" s="70"/>
      <c r="BD970" s="70"/>
      <c r="BE970" s="70"/>
      <c r="BF970" s="70"/>
      <c r="BG970" s="70"/>
      <c r="BH970" s="70"/>
      <c r="BI970" s="70"/>
      <c r="BJ970" s="70"/>
      <c r="BK970" s="70"/>
      <c r="BL970" s="70"/>
      <c r="BM970" s="70"/>
      <c r="BN970" s="70"/>
      <c r="BO970" s="70"/>
      <c r="BP970" s="70"/>
      <c r="BQ970" s="70"/>
      <c r="BR970" s="70"/>
      <c r="BS970" s="70"/>
      <c r="BT970" s="70"/>
      <c r="BU970" s="70"/>
      <c r="BV970" s="70"/>
      <c r="BW970" s="70"/>
      <c r="BX970" s="70"/>
      <c r="BY970" s="70"/>
      <c r="BZ970" s="70"/>
      <c r="CA970" s="70"/>
    </row>
    <row r="971" spans="2:79" s="67" customFormat="1" hidden="1">
      <c r="B971" s="85"/>
      <c r="C971" s="86"/>
      <c r="D971" s="250"/>
      <c r="E971" s="84"/>
      <c r="F971" s="70"/>
      <c r="G971" s="70"/>
      <c r="H971" s="70"/>
      <c r="I971" s="70"/>
      <c r="J971" s="70"/>
      <c r="K971" s="70"/>
      <c r="L971" s="70"/>
      <c r="M971" s="70"/>
      <c r="N971" s="70"/>
      <c r="O971" s="70"/>
      <c r="P971" s="70"/>
      <c r="Q971" s="70"/>
      <c r="R971" s="70"/>
      <c r="S971" s="70"/>
      <c r="T971" s="70"/>
      <c r="U971" s="70"/>
      <c r="V971" s="70"/>
      <c r="W971" s="70"/>
      <c r="X971" s="70"/>
      <c r="Y971" s="70"/>
      <c r="Z971" s="70"/>
      <c r="AA971" s="70"/>
      <c r="AB971" s="70"/>
      <c r="AC971" s="70"/>
      <c r="AD971" s="70"/>
      <c r="AE971" s="70"/>
      <c r="AF971" s="70"/>
      <c r="AG971" s="70"/>
      <c r="AH971" s="70"/>
      <c r="AI971" s="70"/>
      <c r="AJ971" s="70"/>
      <c r="AK971" s="70"/>
      <c r="AL971" s="70"/>
      <c r="AM971" s="70"/>
      <c r="AN971" s="70"/>
      <c r="AO971" s="70"/>
      <c r="AP971" s="70"/>
      <c r="AQ971" s="70"/>
      <c r="AR971" s="70"/>
      <c r="AS971" s="70"/>
      <c r="AT971" s="70"/>
      <c r="AU971" s="70"/>
      <c r="AV971" s="70"/>
      <c r="AW971" s="70"/>
      <c r="AX971" s="70"/>
      <c r="AY971" s="70"/>
      <c r="AZ971" s="70"/>
      <c r="BA971" s="70"/>
      <c r="BB971" s="70"/>
      <c r="BC971" s="70"/>
      <c r="BD971" s="70"/>
      <c r="BE971" s="70"/>
      <c r="BF971" s="70"/>
      <c r="BG971" s="70"/>
      <c r="BH971" s="70"/>
      <c r="BI971" s="70"/>
      <c r="BJ971" s="70"/>
      <c r="BK971" s="70"/>
      <c r="BL971" s="70"/>
      <c r="BM971" s="70"/>
      <c r="BN971" s="70"/>
      <c r="BO971" s="70"/>
      <c r="BP971" s="70"/>
      <c r="BQ971" s="70"/>
      <c r="BR971" s="70"/>
      <c r="BS971" s="70"/>
      <c r="BT971" s="70"/>
      <c r="BU971" s="70"/>
      <c r="BV971" s="70"/>
      <c r="BW971" s="70"/>
      <c r="BX971" s="70"/>
      <c r="BY971" s="70"/>
      <c r="BZ971" s="70"/>
      <c r="CA971" s="70"/>
    </row>
    <row r="972" spans="2:79" s="67" customFormat="1" hidden="1">
      <c r="B972" s="85"/>
      <c r="C972" s="86"/>
      <c r="D972" s="250"/>
      <c r="E972" s="84"/>
      <c r="F972" s="70"/>
      <c r="G972" s="70"/>
      <c r="H972" s="70"/>
      <c r="I972" s="70"/>
      <c r="J972" s="70"/>
      <c r="K972" s="70"/>
      <c r="L972" s="70"/>
      <c r="M972" s="70"/>
      <c r="N972" s="70"/>
      <c r="O972" s="70"/>
      <c r="P972" s="70"/>
      <c r="Q972" s="70"/>
      <c r="R972" s="70"/>
      <c r="S972" s="70"/>
      <c r="T972" s="70"/>
      <c r="U972" s="70"/>
      <c r="V972" s="70"/>
      <c r="W972" s="70"/>
      <c r="X972" s="70"/>
      <c r="Y972" s="70"/>
      <c r="Z972" s="70"/>
      <c r="AA972" s="70"/>
      <c r="AB972" s="70"/>
      <c r="AC972" s="70"/>
      <c r="AD972" s="70"/>
      <c r="AE972" s="70"/>
      <c r="AF972" s="70"/>
      <c r="AG972" s="70"/>
      <c r="AH972" s="70"/>
      <c r="AI972" s="70"/>
      <c r="AJ972" s="70"/>
      <c r="AK972" s="70"/>
      <c r="AL972" s="70"/>
      <c r="AM972" s="70"/>
      <c r="AN972" s="70"/>
      <c r="AO972" s="70"/>
      <c r="AP972" s="70"/>
      <c r="AQ972" s="70"/>
      <c r="AR972" s="70"/>
      <c r="AS972" s="70"/>
      <c r="AT972" s="70"/>
      <c r="AU972" s="70"/>
      <c r="AV972" s="70"/>
      <c r="AW972" s="70"/>
      <c r="AX972" s="70"/>
      <c r="AY972" s="70"/>
      <c r="AZ972" s="70"/>
      <c r="BA972" s="70"/>
      <c r="BB972" s="70"/>
      <c r="BC972" s="70"/>
      <c r="BD972" s="70"/>
      <c r="BE972" s="70"/>
      <c r="BF972" s="70"/>
      <c r="BG972" s="70"/>
      <c r="BH972" s="70"/>
      <c r="BI972" s="70"/>
      <c r="BJ972" s="70"/>
      <c r="BK972" s="70"/>
      <c r="BL972" s="70"/>
      <c r="BM972" s="70"/>
      <c r="BN972" s="70"/>
      <c r="BO972" s="70"/>
      <c r="BP972" s="70"/>
      <c r="BQ972" s="70"/>
      <c r="BR972" s="70"/>
      <c r="BS972" s="70"/>
      <c r="BT972" s="70"/>
      <c r="BU972" s="70"/>
      <c r="BV972" s="70"/>
      <c r="BW972" s="70"/>
      <c r="BX972" s="70"/>
      <c r="BY972" s="70"/>
      <c r="BZ972" s="70"/>
      <c r="CA972" s="70"/>
    </row>
    <row r="973" spans="2:79" s="67" customFormat="1" hidden="1">
      <c r="B973" s="85"/>
      <c r="C973" s="86"/>
      <c r="D973" s="250"/>
      <c r="E973" s="84"/>
      <c r="F973" s="70"/>
      <c r="G973" s="70"/>
      <c r="H973" s="70"/>
      <c r="I973" s="70"/>
      <c r="J973" s="70"/>
      <c r="K973" s="70"/>
      <c r="L973" s="70"/>
      <c r="M973" s="70"/>
      <c r="N973" s="70"/>
      <c r="O973" s="70"/>
      <c r="P973" s="70"/>
      <c r="Q973" s="70"/>
      <c r="R973" s="70"/>
      <c r="S973" s="70"/>
      <c r="T973" s="70"/>
      <c r="U973" s="70"/>
      <c r="V973" s="70"/>
      <c r="W973" s="70"/>
      <c r="X973" s="70"/>
      <c r="Y973" s="70"/>
      <c r="Z973" s="70"/>
      <c r="AA973" s="70"/>
      <c r="AB973" s="70"/>
      <c r="AC973" s="70"/>
      <c r="AD973" s="70"/>
      <c r="AE973" s="70"/>
      <c r="AF973" s="70"/>
      <c r="AG973" s="70"/>
      <c r="AH973" s="70"/>
      <c r="AI973" s="70"/>
      <c r="AJ973" s="70"/>
      <c r="AK973" s="70"/>
      <c r="AL973" s="70"/>
      <c r="AM973" s="70"/>
      <c r="AN973" s="70"/>
      <c r="AO973" s="70"/>
      <c r="AP973" s="70"/>
      <c r="AQ973" s="70"/>
      <c r="AR973" s="70"/>
      <c r="AS973" s="70"/>
      <c r="AT973" s="70"/>
      <c r="AU973" s="70"/>
      <c r="AV973" s="70"/>
      <c r="AW973" s="70"/>
      <c r="AX973" s="70"/>
      <c r="AY973" s="70"/>
      <c r="AZ973" s="70"/>
      <c r="BA973" s="70"/>
      <c r="BB973" s="70"/>
      <c r="BC973" s="70"/>
      <c r="BD973" s="70"/>
      <c r="BE973" s="70"/>
      <c r="BF973" s="70"/>
      <c r="BG973" s="70"/>
      <c r="BH973" s="70"/>
      <c r="BI973" s="70"/>
      <c r="BJ973" s="70"/>
      <c r="BK973" s="70"/>
      <c r="BL973" s="70"/>
      <c r="BM973" s="70"/>
      <c r="BN973" s="70"/>
      <c r="BO973" s="70"/>
      <c r="BP973" s="70"/>
      <c r="BQ973" s="70"/>
      <c r="BR973" s="70"/>
      <c r="BS973" s="70"/>
      <c r="BT973" s="70"/>
      <c r="BU973" s="70"/>
      <c r="BV973" s="70"/>
      <c r="BW973" s="70"/>
      <c r="BX973" s="70"/>
      <c r="BY973" s="70"/>
      <c r="BZ973" s="70"/>
      <c r="CA973" s="70"/>
    </row>
    <row r="974" spans="2:79" s="67" customFormat="1" hidden="1">
      <c r="B974" s="85"/>
      <c r="C974" s="86"/>
      <c r="D974" s="250"/>
      <c r="E974" s="84"/>
      <c r="F974" s="70"/>
      <c r="G974" s="70"/>
      <c r="H974" s="70"/>
      <c r="I974" s="70"/>
      <c r="J974" s="70"/>
      <c r="K974" s="70"/>
      <c r="L974" s="70"/>
      <c r="M974" s="70"/>
      <c r="N974" s="70"/>
      <c r="O974" s="70"/>
      <c r="P974" s="70"/>
      <c r="Q974" s="70"/>
      <c r="R974" s="70"/>
      <c r="S974" s="70"/>
      <c r="T974" s="70"/>
      <c r="U974" s="70"/>
      <c r="V974" s="70"/>
      <c r="W974" s="70"/>
      <c r="X974" s="70"/>
      <c r="Y974" s="70"/>
      <c r="Z974" s="70"/>
      <c r="AA974" s="70"/>
      <c r="AB974" s="70"/>
      <c r="AC974" s="70"/>
      <c r="AD974" s="70"/>
      <c r="AE974" s="70"/>
      <c r="AF974" s="70"/>
      <c r="AG974" s="70"/>
      <c r="AH974" s="70"/>
      <c r="AI974" s="70"/>
      <c r="AJ974" s="70"/>
      <c r="AK974" s="70"/>
      <c r="AL974" s="70"/>
      <c r="AM974" s="70"/>
      <c r="AN974" s="70"/>
      <c r="AO974" s="70"/>
      <c r="AP974" s="70"/>
      <c r="AQ974" s="70"/>
      <c r="AR974" s="70"/>
      <c r="AS974" s="70"/>
      <c r="AT974" s="70"/>
      <c r="AU974" s="70"/>
      <c r="AV974" s="70"/>
      <c r="AW974" s="70"/>
      <c r="AX974" s="70"/>
      <c r="AY974" s="70"/>
      <c r="AZ974" s="70"/>
      <c r="BA974" s="70"/>
      <c r="BB974" s="70"/>
      <c r="BC974" s="70"/>
      <c r="BD974" s="70"/>
      <c r="BE974" s="70"/>
      <c r="BF974" s="70"/>
      <c r="BG974" s="70"/>
      <c r="BH974" s="70"/>
      <c r="BI974" s="70"/>
      <c r="BJ974" s="70"/>
      <c r="BK974" s="70"/>
      <c r="BL974" s="70"/>
      <c r="BM974" s="70"/>
      <c r="BN974" s="70"/>
      <c r="BO974" s="70"/>
      <c r="BP974" s="70"/>
      <c r="BQ974" s="70"/>
      <c r="BR974" s="70"/>
      <c r="BS974" s="70"/>
      <c r="BT974" s="70"/>
      <c r="BU974" s="70"/>
      <c r="BV974" s="70"/>
      <c r="BW974" s="70"/>
      <c r="BX974" s="70"/>
      <c r="BY974" s="70"/>
      <c r="BZ974" s="70"/>
      <c r="CA974" s="70"/>
    </row>
    <row r="975" spans="2:79" s="67" customFormat="1" hidden="1">
      <c r="B975" s="85"/>
      <c r="C975" s="86"/>
      <c r="D975" s="250"/>
      <c r="E975" s="84"/>
      <c r="F975" s="70"/>
      <c r="G975" s="70"/>
      <c r="H975" s="70"/>
      <c r="I975" s="70"/>
      <c r="J975" s="70"/>
      <c r="K975" s="70"/>
      <c r="L975" s="70"/>
      <c r="M975" s="70"/>
      <c r="N975" s="70"/>
      <c r="O975" s="70"/>
      <c r="P975" s="70"/>
      <c r="Q975" s="70"/>
      <c r="R975" s="70"/>
      <c r="S975" s="70"/>
      <c r="T975" s="70"/>
      <c r="U975" s="70"/>
      <c r="V975" s="70"/>
      <c r="W975" s="70"/>
      <c r="X975" s="70"/>
      <c r="Y975" s="70"/>
      <c r="Z975" s="70"/>
      <c r="AA975" s="70"/>
      <c r="AB975" s="70"/>
      <c r="AC975" s="70"/>
      <c r="AD975" s="70"/>
      <c r="AE975" s="70"/>
      <c r="AF975" s="70"/>
      <c r="AG975" s="70"/>
      <c r="AH975" s="70"/>
      <c r="AI975" s="70"/>
      <c r="AJ975" s="70"/>
      <c r="AK975" s="70"/>
      <c r="AL975" s="70"/>
      <c r="AM975" s="70"/>
      <c r="AN975" s="70"/>
      <c r="AO975" s="70"/>
      <c r="AP975" s="70"/>
      <c r="AQ975" s="70"/>
      <c r="AR975" s="70"/>
      <c r="AS975" s="70"/>
      <c r="AT975" s="70"/>
      <c r="AU975" s="70"/>
      <c r="AV975" s="70"/>
      <c r="AW975" s="70"/>
      <c r="AX975" s="70"/>
      <c r="AY975" s="70"/>
      <c r="AZ975" s="70"/>
      <c r="BA975" s="70"/>
      <c r="BB975" s="70"/>
      <c r="BC975" s="70"/>
      <c r="BD975" s="70"/>
      <c r="BE975" s="70"/>
      <c r="BF975" s="70"/>
      <c r="BG975" s="70"/>
      <c r="BH975" s="70"/>
      <c r="BI975" s="70"/>
      <c r="BJ975" s="70"/>
      <c r="BK975" s="70"/>
      <c r="BL975" s="70"/>
      <c r="BM975" s="70"/>
      <c r="BN975" s="70"/>
      <c r="BO975" s="70"/>
      <c r="BP975" s="70"/>
      <c r="BQ975" s="70"/>
      <c r="BR975" s="70"/>
      <c r="BS975" s="70"/>
      <c r="BT975" s="70"/>
      <c r="BU975" s="70"/>
      <c r="BV975" s="70"/>
      <c r="BW975" s="70"/>
      <c r="BX975" s="70"/>
      <c r="BY975" s="70"/>
      <c r="BZ975" s="70"/>
      <c r="CA975" s="70"/>
    </row>
    <row r="976" spans="2:79" s="67" customFormat="1" hidden="1">
      <c r="B976" s="85"/>
      <c r="C976" s="86"/>
      <c r="D976" s="250"/>
      <c r="E976" s="84"/>
      <c r="F976" s="70"/>
      <c r="G976" s="70"/>
      <c r="H976" s="70"/>
      <c r="I976" s="70"/>
      <c r="J976" s="70"/>
      <c r="K976" s="70"/>
      <c r="L976" s="70"/>
      <c r="M976" s="70"/>
      <c r="N976" s="70"/>
      <c r="O976" s="70"/>
      <c r="P976" s="70"/>
      <c r="Q976" s="70"/>
      <c r="R976" s="70"/>
      <c r="S976" s="70"/>
      <c r="T976" s="70"/>
      <c r="U976" s="70"/>
      <c r="V976" s="70"/>
      <c r="W976" s="70"/>
      <c r="X976" s="70"/>
      <c r="Y976" s="70"/>
      <c r="Z976" s="70"/>
      <c r="AA976" s="70"/>
      <c r="AB976" s="70"/>
      <c r="AC976" s="70"/>
      <c r="AD976" s="70"/>
      <c r="AE976" s="70"/>
      <c r="AF976" s="70"/>
      <c r="AG976" s="70"/>
      <c r="AH976" s="70"/>
      <c r="AI976" s="70"/>
      <c r="AJ976" s="70"/>
      <c r="AK976" s="70"/>
      <c r="AL976" s="70"/>
      <c r="AM976" s="70"/>
      <c r="AN976" s="70"/>
      <c r="AO976" s="70"/>
      <c r="AP976" s="70"/>
      <c r="AQ976" s="70"/>
      <c r="AR976" s="70"/>
      <c r="AS976" s="70"/>
      <c r="AT976" s="70"/>
      <c r="AU976" s="70"/>
      <c r="AV976" s="70"/>
      <c r="AW976" s="70"/>
      <c r="AX976" s="70"/>
      <c r="AY976" s="70"/>
      <c r="AZ976" s="70"/>
      <c r="BA976" s="70"/>
      <c r="BB976" s="70"/>
      <c r="BC976" s="70"/>
      <c r="BD976" s="70"/>
      <c r="BE976" s="70"/>
      <c r="BF976" s="70"/>
      <c r="BG976" s="70"/>
      <c r="BH976" s="70"/>
      <c r="BI976" s="70"/>
      <c r="BJ976" s="70"/>
      <c r="BK976" s="70"/>
      <c r="BL976" s="70"/>
      <c r="BM976" s="70"/>
      <c r="BN976" s="70"/>
      <c r="BO976" s="70"/>
      <c r="BP976" s="70"/>
      <c r="BQ976" s="70"/>
      <c r="BR976" s="70"/>
      <c r="BS976" s="70"/>
      <c r="BT976" s="70"/>
      <c r="BU976" s="70"/>
      <c r="BV976" s="70"/>
      <c r="BW976" s="70"/>
      <c r="BX976" s="70"/>
      <c r="BY976" s="70"/>
      <c r="BZ976" s="70"/>
      <c r="CA976" s="70"/>
    </row>
    <row r="977" spans="2:79" s="67" customFormat="1" hidden="1">
      <c r="B977" s="85"/>
      <c r="C977" s="86"/>
      <c r="D977" s="250"/>
      <c r="E977" s="84"/>
      <c r="F977" s="70"/>
      <c r="G977" s="70"/>
      <c r="H977" s="70"/>
      <c r="I977" s="70"/>
      <c r="J977" s="70"/>
      <c r="K977" s="70"/>
      <c r="L977" s="70"/>
      <c r="M977" s="70"/>
      <c r="N977" s="70"/>
      <c r="O977" s="70"/>
      <c r="P977" s="70"/>
      <c r="Q977" s="70"/>
      <c r="R977" s="70"/>
      <c r="S977" s="70"/>
      <c r="T977" s="70"/>
      <c r="U977" s="70"/>
      <c r="V977" s="70"/>
      <c r="W977" s="70"/>
      <c r="X977" s="70"/>
      <c r="Y977" s="70"/>
      <c r="Z977" s="70"/>
      <c r="AA977" s="70"/>
      <c r="AB977" s="70"/>
      <c r="AC977" s="70"/>
      <c r="AD977" s="70"/>
      <c r="AE977" s="70"/>
      <c r="AF977" s="70"/>
      <c r="AG977" s="70"/>
      <c r="AH977" s="70"/>
      <c r="AI977" s="70"/>
      <c r="AJ977" s="70"/>
      <c r="AK977" s="70"/>
      <c r="AL977" s="70"/>
      <c r="AM977" s="70"/>
      <c r="AN977" s="70"/>
      <c r="AO977" s="70"/>
      <c r="AP977" s="70"/>
      <c r="AQ977" s="70"/>
      <c r="AR977" s="70"/>
      <c r="AS977" s="70"/>
      <c r="AT977" s="70"/>
      <c r="AU977" s="70"/>
      <c r="AV977" s="70"/>
      <c r="AW977" s="70"/>
      <c r="AX977" s="70"/>
      <c r="AY977" s="70"/>
      <c r="AZ977" s="70"/>
      <c r="BA977" s="70"/>
      <c r="BB977" s="70"/>
      <c r="BC977" s="70"/>
      <c r="BD977" s="70"/>
      <c r="BE977" s="70"/>
      <c r="BF977" s="70"/>
      <c r="BG977" s="70"/>
      <c r="BH977" s="70"/>
      <c r="BI977" s="70"/>
      <c r="BJ977" s="70"/>
      <c r="BK977" s="70"/>
      <c r="BL977" s="70"/>
      <c r="BM977" s="70"/>
      <c r="BN977" s="70"/>
      <c r="BO977" s="70"/>
      <c r="BP977" s="70"/>
      <c r="BQ977" s="70"/>
      <c r="BR977" s="70"/>
      <c r="BS977" s="70"/>
      <c r="BT977" s="70"/>
      <c r="BU977" s="70"/>
      <c r="BV977" s="70"/>
      <c r="BW977" s="70"/>
      <c r="BX977" s="70"/>
      <c r="BY977" s="70"/>
      <c r="BZ977" s="70"/>
      <c r="CA977" s="70"/>
    </row>
    <row r="978" spans="2:79" s="67" customFormat="1" hidden="1">
      <c r="B978" s="85"/>
      <c r="C978" s="86"/>
      <c r="D978" s="250"/>
      <c r="E978" s="84"/>
      <c r="F978" s="70"/>
      <c r="G978" s="70"/>
      <c r="H978" s="70"/>
      <c r="I978" s="70"/>
      <c r="J978" s="70"/>
      <c r="K978" s="70"/>
      <c r="L978" s="70"/>
      <c r="M978" s="70"/>
      <c r="N978" s="70"/>
      <c r="O978" s="70"/>
      <c r="P978" s="70"/>
      <c r="Q978" s="70"/>
      <c r="R978" s="70"/>
      <c r="S978" s="70"/>
      <c r="T978" s="70"/>
      <c r="U978" s="70"/>
      <c r="V978" s="70"/>
      <c r="W978" s="70"/>
      <c r="X978" s="70"/>
      <c r="Y978" s="70"/>
      <c r="Z978" s="70"/>
      <c r="AA978" s="70"/>
      <c r="AB978" s="70"/>
      <c r="AC978" s="70"/>
      <c r="AD978" s="70"/>
      <c r="AE978" s="70"/>
      <c r="AF978" s="70"/>
      <c r="AG978" s="70"/>
      <c r="AH978" s="70"/>
      <c r="AI978" s="70"/>
      <c r="AJ978" s="70"/>
      <c r="AK978" s="70"/>
      <c r="AL978" s="70"/>
      <c r="AM978" s="70"/>
      <c r="AN978" s="70"/>
      <c r="AO978" s="70"/>
      <c r="AP978" s="70"/>
      <c r="AQ978" s="70"/>
      <c r="AR978" s="70"/>
      <c r="AS978" s="70"/>
      <c r="AT978" s="70"/>
      <c r="AU978" s="70"/>
      <c r="AV978" s="70"/>
      <c r="AW978" s="70"/>
      <c r="AX978" s="70"/>
      <c r="AY978" s="70"/>
      <c r="AZ978" s="70"/>
      <c r="BA978" s="70"/>
      <c r="BB978" s="70"/>
      <c r="BC978" s="70"/>
      <c r="BD978" s="70"/>
      <c r="BE978" s="70"/>
      <c r="BF978" s="70"/>
      <c r="BG978" s="70"/>
      <c r="BH978" s="70"/>
      <c r="BI978" s="70"/>
      <c r="BJ978" s="70"/>
      <c r="BK978" s="70"/>
      <c r="BL978" s="70"/>
      <c r="BM978" s="70"/>
      <c r="BN978" s="70"/>
      <c r="BO978" s="70"/>
      <c r="BP978" s="70"/>
      <c r="BQ978" s="70"/>
      <c r="BR978" s="70"/>
      <c r="BS978" s="70"/>
      <c r="BT978" s="70"/>
      <c r="BU978" s="70"/>
      <c r="BV978" s="70"/>
      <c r="BW978" s="70"/>
      <c r="BX978" s="70"/>
      <c r="BY978" s="70"/>
      <c r="BZ978" s="70"/>
      <c r="CA978" s="70"/>
    </row>
    <row r="979" spans="2:79" s="67" customFormat="1" hidden="1">
      <c r="B979" s="85"/>
      <c r="C979" s="86"/>
      <c r="D979" s="250"/>
      <c r="E979" s="84"/>
      <c r="F979" s="70"/>
      <c r="G979" s="70"/>
      <c r="H979" s="70"/>
      <c r="I979" s="70"/>
      <c r="J979" s="70"/>
      <c r="K979" s="70"/>
      <c r="L979" s="70"/>
      <c r="M979" s="70"/>
      <c r="N979" s="70"/>
      <c r="O979" s="70"/>
      <c r="P979" s="70"/>
      <c r="Q979" s="70"/>
      <c r="R979" s="70"/>
      <c r="S979" s="70"/>
      <c r="T979" s="70"/>
      <c r="U979" s="70"/>
      <c r="V979" s="70"/>
      <c r="W979" s="70"/>
      <c r="X979" s="70"/>
      <c r="Y979" s="70"/>
      <c r="Z979" s="70"/>
      <c r="AA979" s="70"/>
      <c r="AB979" s="70"/>
      <c r="AC979" s="70"/>
      <c r="AD979" s="70"/>
      <c r="AE979" s="70"/>
      <c r="AF979" s="70"/>
      <c r="AG979" s="70"/>
      <c r="AH979" s="70"/>
      <c r="AI979" s="70"/>
      <c r="AJ979" s="70"/>
      <c r="AK979" s="70"/>
      <c r="AL979" s="70"/>
      <c r="AM979" s="70"/>
      <c r="AN979" s="70"/>
      <c r="AO979" s="70"/>
      <c r="AP979" s="70"/>
      <c r="AQ979" s="70"/>
      <c r="AR979" s="70"/>
      <c r="AS979" s="70"/>
      <c r="AT979" s="70"/>
      <c r="AU979" s="70"/>
      <c r="AV979" s="70"/>
      <c r="AW979" s="70"/>
      <c r="AX979" s="70"/>
      <c r="AY979" s="70"/>
      <c r="AZ979" s="70"/>
      <c r="BA979" s="70"/>
      <c r="BB979" s="70"/>
      <c r="BC979" s="70"/>
      <c r="BD979" s="70"/>
      <c r="BE979" s="70"/>
      <c r="BF979" s="70"/>
      <c r="BG979" s="70"/>
      <c r="BH979" s="70"/>
      <c r="BI979" s="70"/>
      <c r="BJ979" s="70"/>
      <c r="BK979" s="70"/>
      <c r="BL979" s="70"/>
      <c r="BM979" s="70"/>
      <c r="BN979" s="70"/>
      <c r="BO979" s="70"/>
      <c r="BP979" s="70"/>
      <c r="BQ979" s="70"/>
      <c r="BR979" s="70"/>
      <c r="BS979" s="70"/>
      <c r="BT979" s="70"/>
      <c r="BU979" s="70"/>
      <c r="BV979" s="70"/>
      <c r="BW979" s="70"/>
      <c r="BX979" s="70"/>
      <c r="BY979" s="70"/>
      <c r="BZ979" s="70"/>
      <c r="CA979" s="70"/>
    </row>
    <row r="980" spans="2:79" s="67" customFormat="1" hidden="1">
      <c r="B980" s="85"/>
      <c r="C980" s="86"/>
      <c r="D980" s="250"/>
      <c r="E980" s="84"/>
      <c r="F980" s="70"/>
      <c r="G980" s="70"/>
      <c r="H980" s="70"/>
      <c r="I980" s="70"/>
      <c r="J980" s="70"/>
      <c r="K980" s="70"/>
      <c r="L980" s="70"/>
      <c r="M980" s="70"/>
      <c r="N980" s="70"/>
      <c r="O980" s="70"/>
      <c r="P980" s="70"/>
      <c r="Q980" s="70"/>
      <c r="R980" s="70"/>
      <c r="S980" s="70"/>
      <c r="T980" s="70"/>
      <c r="U980" s="70"/>
      <c r="V980" s="70"/>
      <c r="W980" s="70"/>
      <c r="X980" s="70"/>
      <c r="Y980" s="70"/>
      <c r="Z980" s="70"/>
      <c r="AA980" s="70"/>
      <c r="AB980" s="70"/>
      <c r="AC980" s="70"/>
      <c r="AD980" s="70"/>
      <c r="AE980" s="70"/>
      <c r="AF980" s="70"/>
      <c r="AG980" s="70"/>
      <c r="AH980" s="70"/>
      <c r="AI980" s="70"/>
      <c r="AJ980" s="70"/>
      <c r="AK980" s="70"/>
      <c r="AL980" s="70"/>
      <c r="AM980" s="70"/>
      <c r="AN980" s="70"/>
      <c r="AO980" s="70"/>
      <c r="AP980" s="70"/>
      <c r="AQ980" s="70"/>
      <c r="AR980" s="70"/>
      <c r="AS980" s="70"/>
      <c r="AT980" s="70"/>
      <c r="AU980" s="70"/>
      <c r="AV980" s="70"/>
      <c r="AW980" s="70"/>
      <c r="AX980" s="70"/>
      <c r="AY980" s="70"/>
      <c r="AZ980" s="70"/>
      <c r="BA980" s="70"/>
      <c r="BB980" s="70"/>
      <c r="BC980" s="70"/>
      <c r="BD980" s="70"/>
      <c r="BE980" s="70"/>
      <c r="BF980" s="70"/>
      <c r="BG980" s="70"/>
      <c r="BH980" s="70"/>
      <c r="BI980" s="70"/>
      <c r="BJ980" s="70"/>
      <c r="BK980" s="70"/>
      <c r="BL980" s="70"/>
      <c r="BM980" s="70"/>
      <c r="BN980" s="70"/>
      <c r="BO980" s="70"/>
      <c r="BP980" s="70"/>
      <c r="BQ980" s="70"/>
      <c r="BR980" s="70"/>
      <c r="BS980" s="70"/>
      <c r="BT980" s="70"/>
      <c r="BU980" s="70"/>
      <c r="BV980" s="70"/>
      <c r="BW980" s="70"/>
      <c r="BX980" s="70"/>
      <c r="BY980" s="70"/>
      <c r="BZ980" s="70"/>
      <c r="CA980" s="70"/>
    </row>
    <row r="981" spans="2:79" s="67" customFormat="1" hidden="1">
      <c r="B981" s="85"/>
      <c r="C981" s="86"/>
      <c r="D981" s="250"/>
      <c r="E981" s="84"/>
      <c r="F981" s="70"/>
      <c r="G981" s="70"/>
      <c r="H981" s="70"/>
      <c r="I981" s="70"/>
      <c r="J981" s="70"/>
      <c r="K981" s="70"/>
      <c r="L981" s="70"/>
      <c r="M981" s="70"/>
      <c r="N981" s="70"/>
      <c r="O981" s="70"/>
      <c r="P981" s="70"/>
      <c r="Q981" s="70"/>
      <c r="R981" s="70"/>
      <c r="S981" s="70"/>
      <c r="T981" s="70"/>
      <c r="U981" s="70"/>
      <c r="V981" s="70"/>
      <c r="W981" s="70"/>
      <c r="X981" s="70"/>
      <c r="Y981" s="70"/>
      <c r="Z981" s="70"/>
      <c r="AA981" s="70"/>
      <c r="AB981" s="70"/>
      <c r="AC981" s="70"/>
      <c r="AD981" s="70"/>
      <c r="AE981" s="70"/>
      <c r="AF981" s="70"/>
      <c r="AG981" s="70"/>
      <c r="AH981" s="70"/>
      <c r="AI981" s="70"/>
      <c r="AJ981" s="70"/>
      <c r="AK981" s="70"/>
      <c r="AL981" s="70"/>
      <c r="AM981" s="70"/>
      <c r="AN981" s="70"/>
      <c r="AO981" s="70"/>
      <c r="AP981" s="70"/>
      <c r="AQ981" s="70"/>
      <c r="AR981" s="70"/>
      <c r="AS981" s="70"/>
      <c r="AT981" s="70"/>
      <c r="AU981" s="70"/>
      <c r="AV981" s="70"/>
      <c r="AW981" s="70"/>
      <c r="AX981" s="70"/>
      <c r="AY981" s="70"/>
      <c r="AZ981" s="70"/>
      <c r="BA981" s="70"/>
      <c r="BB981" s="70"/>
      <c r="BC981" s="70"/>
      <c r="BD981" s="70"/>
      <c r="BE981" s="70"/>
      <c r="BF981" s="70"/>
      <c r="BG981" s="70"/>
      <c r="BH981" s="70"/>
      <c r="BI981" s="70"/>
      <c r="BJ981" s="70"/>
      <c r="BK981" s="70"/>
      <c r="BL981" s="70"/>
      <c r="BM981" s="70"/>
      <c r="BN981" s="70"/>
      <c r="BO981" s="70"/>
      <c r="BP981" s="70"/>
      <c r="BQ981" s="70"/>
      <c r="BR981" s="70"/>
      <c r="BS981" s="70"/>
      <c r="BT981" s="70"/>
      <c r="BU981" s="70"/>
      <c r="BV981" s="70"/>
      <c r="BW981" s="70"/>
      <c r="BX981" s="70"/>
      <c r="BY981" s="70"/>
      <c r="BZ981" s="70"/>
      <c r="CA981" s="70"/>
    </row>
    <row r="982" spans="2:79" s="67" customFormat="1" hidden="1">
      <c r="B982" s="85"/>
      <c r="C982" s="86"/>
      <c r="D982" s="250"/>
      <c r="E982" s="84"/>
      <c r="F982" s="70"/>
      <c r="G982" s="70"/>
      <c r="H982" s="70"/>
      <c r="I982" s="70"/>
      <c r="J982" s="70"/>
      <c r="K982" s="70"/>
      <c r="L982" s="70"/>
      <c r="M982" s="70"/>
      <c r="N982" s="70"/>
      <c r="O982" s="70"/>
      <c r="P982" s="70"/>
      <c r="Q982" s="70"/>
      <c r="R982" s="70"/>
      <c r="S982" s="70"/>
      <c r="T982" s="70"/>
      <c r="U982" s="70"/>
      <c r="V982" s="70"/>
      <c r="W982" s="70"/>
      <c r="X982" s="70"/>
      <c r="Y982" s="70"/>
      <c r="Z982" s="70"/>
      <c r="AA982" s="70"/>
      <c r="AB982" s="70"/>
      <c r="AC982" s="70"/>
      <c r="AD982" s="70"/>
      <c r="AE982" s="70"/>
      <c r="AF982" s="70"/>
      <c r="AG982" s="70"/>
      <c r="AH982" s="70"/>
      <c r="AI982" s="70"/>
      <c r="AJ982" s="70"/>
      <c r="AK982" s="70"/>
      <c r="AL982" s="70"/>
      <c r="AM982" s="70"/>
      <c r="AN982" s="70"/>
      <c r="AO982" s="70"/>
      <c r="AP982" s="70"/>
      <c r="AQ982" s="70"/>
      <c r="AR982" s="70"/>
      <c r="AS982" s="70"/>
      <c r="AT982" s="70"/>
      <c r="AU982" s="70"/>
      <c r="AV982" s="70"/>
      <c r="AW982" s="70"/>
      <c r="AX982" s="70"/>
      <c r="AY982" s="70"/>
      <c r="AZ982" s="70"/>
      <c r="BA982" s="70"/>
      <c r="BB982" s="70"/>
      <c r="BC982" s="70"/>
      <c r="BD982" s="70"/>
      <c r="BE982" s="70"/>
      <c r="BF982" s="70"/>
      <c r="BG982" s="70"/>
      <c r="BH982" s="70"/>
      <c r="BI982" s="70"/>
      <c r="BJ982" s="70"/>
      <c r="BK982" s="70"/>
      <c r="BL982" s="70"/>
      <c r="BM982" s="70"/>
      <c r="BN982" s="70"/>
      <c r="BO982" s="70"/>
      <c r="BP982" s="70"/>
      <c r="BQ982" s="70"/>
      <c r="BR982" s="70"/>
      <c r="BS982" s="70"/>
      <c r="BT982" s="70"/>
      <c r="BU982" s="70"/>
      <c r="BV982" s="70"/>
      <c r="BW982" s="70"/>
      <c r="BX982" s="70"/>
      <c r="BY982" s="70"/>
      <c r="BZ982" s="70"/>
      <c r="CA982" s="70"/>
    </row>
    <row r="983" spans="2:79" s="67" customFormat="1" hidden="1">
      <c r="B983" s="85"/>
      <c r="C983" s="86"/>
      <c r="D983" s="250"/>
      <c r="E983" s="84"/>
      <c r="F983" s="70"/>
      <c r="G983" s="70"/>
      <c r="H983" s="70"/>
      <c r="I983" s="70"/>
      <c r="J983" s="70"/>
      <c r="K983" s="70"/>
      <c r="L983" s="70"/>
      <c r="M983" s="70"/>
      <c r="N983" s="70"/>
      <c r="O983" s="70"/>
      <c r="P983" s="70"/>
      <c r="Q983" s="70"/>
      <c r="R983" s="70"/>
      <c r="S983" s="70"/>
      <c r="T983" s="70"/>
      <c r="U983" s="70"/>
      <c r="V983" s="70"/>
      <c r="W983" s="70"/>
      <c r="X983" s="70"/>
      <c r="Y983" s="70"/>
      <c r="Z983" s="70"/>
      <c r="AA983" s="70"/>
      <c r="AB983" s="70"/>
      <c r="AC983" s="70"/>
      <c r="AD983" s="70"/>
      <c r="AE983" s="70"/>
      <c r="AF983" s="70"/>
      <c r="AG983" s="70"/>
      <c r="AH983" s="70"/>
      <c r="AI983" s="70"/>
      <c r="AJ983" s="70"/>
      <c r="AK983" s="70"/>
      <c r="AL983" s="70"/>
      <c r="AM983" s="70"/>
      <c r="AN983" s="70"/>
      <c r="AO983" s="70"/>
      <c r="AP983" s="70"/>
      <c r="AQ983" s="70"/>
      <c r="AR983" s="70"/>
      <c r="AS983" s="70"/>
      <c r="AT983" s="70"/>
      <c r="AU983" s="70"/>
      <c r="AV983" s="70"/>
      <c r="AW983" s="70"/>
      <c r="AX983" s="70"/>
      <c r="AY983" s="70"/>
      <c r="AZ983" s="70"/>
      <c r="BA983" s="70"/>
      <c r="BB983" s="70"/>
      <c r="BC983" s="70"/>
      <c r="BD983" s="70"/>
      <c r="BE983" s="70"/>
      <c r="BF983" s="70"/>
      <c r="BG983" s="70"/>
      <c r="BH983" s="70"/>
      <c r="BI983" s="70"/>
      <c r="BJ983" s="70"/>
      <c r="BK983" s="70"/>
      <c r="BL983" s="70"/>
      <c r="BM983" s="70"/>
      <c r="BN983" s="70"/>
      <c r="BO983" s="70"/>
      <c r="BP983" s="70"/>
      <c r="BQ983" s="70"/>
      <c r="BR983" s="70"/>
      <c r="BS983" s="70"/>
      <c r="BT983" s="70"/>
      <c r="BU983" s="70"/>
      <c r="BV983" s="70"/>
      <c r="BW983" s="70"/>
      <c r="BX983" s="70"/>
      <c r="BY983" s="70"/>
      <c r="BZ983" s="70"/>
      <c r="CA983" s="70"/>
    </row>
    <row r="984" spans="2:79" s="67" customFormat="1" hidden="1">
      <c r="B984" s="85"/>
      <c r="C984" s="86"/>
      <c r="D984" s="250"/>
      <c r="E984" s="84"/>
      <c r="F984" s="70"/>
      <c r="G984" s="70"/>
      <c r="H984" s="70"/>
      <c r="I984" s="70"/>
      <c r="J984" s="70"/>
      <c r="K984" s="70"/>
      <c r="L984" s="70"/>
      <c r="M984" s="70"/>
      <c r="N984" s="70"/>
      <c r="O984" s="70"/>
      <c r="P984" s="70"/>
      <c r="Q984" s="70"/>
      <c r="R984" s="70"/>
      <c r="S984" s="70"/>
      <c r="T984" s="70"/>
      <c r="U984" s="70"/>
      <c r="V984" s="70"/>
      <c r="W984" s="70"/>
      <c r="X984" s="70"/>
      <c r="Y984" s="70"/>
      <c r="Z984" s="70"/>
      <c r="AA984" s="70"/>
      <c r="AB984" s="70"/>
      <c r="AC984" s="70"/>
      <c r="AD984" s="70"/>
      <c r="AE984" s="70"/>
      <c r="AF984" s="70"/>
      <c r="AG984" s="70"/>
      <c r="AH984" s="70"/>
      <c r="AI984" s="70"/>
      <c r="AJ984" s="70"/>
      <c r="AK984" s="70"/>
      <c r="AL984" s="70"/>
      <c r="AM984" s="70"/>
      <c r="AN984" s="70"/>
      <c r="AO984" s="70"/>
      <c r="AP984" s="70"/>
      <c r="AQ984" s="70"/>
      <c r="AR984" s="70"/>
      <c r="AS984" s="70"/>
      <c r="AT984" s="70"/>
      <c r="AU984" s="70"/>
      <c r="AV984" s="70"/>
      <c r="AW984" s="70"/>
      <c r="AX984" s="70"/>
      <c r="AY984" s="70"/>
      <c r="AZ984" s="70"/>
      <c r="BA984" s="70"/>
      <c r="BB984" s="70"/>
      <c r="BC984" s="70"/>
      <c r="BD984" s="70"/>
      <c r="BE984" s="70"/>
      <c r="BF984" s="70"/>
      <c r="BG984" s="70"/>
      <c r="BH984" s="70"/>
      <c r="BI984" s="70"/>
      <c r="BJ984" s="70"/>
      <c r="BK984" s="70"/>
      <c r="BL984" s="70"/>
      <c r="BM984" s="70"/>
      <c r="BN984" s="70"/>
      <c r="BO984" s="70"/>
      <c r="BP984" s="70"/>
      <c r="BQ984" s="70"/>
      <c r="BR984" s="70"/>
      <c r="BS984" s="70"/>
      <c r="BT984" s="70"/>
      <c r="BU984" s="70"/>
      <c r="BV984" s="70"/>
      <c r="BW984" s="70"/>
      <c r="BX984" s="70"/>
      <c r="BY984" s="70"/>
      <c r="BZ984" s="70"/>
      <c r="CA984" s="70"/>
    </row>
    <row r="985" spans="2:79" s="67" customFormat="1" hidden="1">
      <c r="B985" s="85"/>
      <c r="C985" s="86"/>
      <c r="D985" s="250"/>
      <c r="E985" s="84"/>
      <c r="F985" s="70"/>
      <c r="G985" s="70"/>
      <c r="H985" s="70"/>
      <c r="I985" s="70"/>
      <c r="J985" s="70"/>
      <c r="K985" s="70"/>
      <c r="L985" s="70"/>
      <c r="M985" s="70"/>
      <c r="N985" s="70"/>
      <c r="O985" s="70"/>
      <c r="P985" s="70"/>
      <c r="Q985" s="70"/>
      <c r="R985" s="70"/>
      <c r="S985" s="70"/>
      <c r="T985" s="70"/>
      <c r="U985" s="70"/>
      <c r="V985" s="70"/>
      <c r="W985" s="70"/>
      <c r="X985" s="70"/>
      <c r="Y985" s="70"/>
      <c r="Z985" s="70"/>
      <c r="AA985" s="70"/>
      <c r="AB985" s="70"/>
      <c r="AC985" s="70"/>
      <c r="AD985" s="70"/>
      <c r="AE985" s="70"/>
      <c r="AF985" s="70"/>
      <c r="AG985" s="70"/>
      <c r="AH985" s="70"/>
      <c r="AI985" s="70"/>
      <c r="AJ985" s="70"/>
      <c r="AK985" s="70"/>
      <c r="AL985" s="70"/>
      <c r="AM985" s="70"/>
      <c r="AN985" s="70"/>
      <c r="AO985" s="70"/>
      <c r="AP985" s="70"/>
      <c r="AQ985" s="70"/>
      <c r="AR985" s="70"/>
      <c r="AS985" s="70"/>
      <c r="AT985" s="70"/>
      <c r="AU985" s="70"/>
      <c r="AV985" s="70"/>
      <c r="AW985" s="70"/>
      <c r="AX985" s="70"/>
      <c r="AY985" s="70"/>
      <c r="AZ985" s="70"/>
      <c r="BA985" s="70"/>
      <c r="BB985" s="70"/>
      <c r="BC985" s="70"/>
      <c r="BD985" s="70"/>
      <c r="BE985" s="70"/>
      <c r="BF985" s="70"/>
      <c r="BG985" s="70"/>
      <c r="BH985" s="70"/>
      <c r="BI985" s="70"/>
      <c r="BJ985" s="70"/>
      <c r="BK985" s="70"/>
      <c r="BL985" s="70"/>
      <c r="BM985" s="70"/>
      <c r="BN985" s="70"/>
      <c r="BO985" s="70"/>
      <c r="BP985" s="70"/>
      <c r="BQ985" s="70"/>
      <c r="BR985" s="70"/>
      <c r="BS985" s="70"/>
      <c r="BT985" s="70"/>
      <c r="BU985" s="70"/>
      <c r="BV985" s="70"/>
      <c r="BW985" s="70"/>
      <c r="BX985" s="70"/>
      <c r="BY985" s="70"/>
      <c r="BZ985" s="70"/>
      <c r="CA985" s="70"/>
    </row>
    <row r="986" spans="2:79" s="67" customFormat="1" hidden="1">
      <c r="B986" s="85"/>
      <c r="C986" s="86"/>
      <c r="D986" s="250"/>
      <c r="E986" s="84"/>
      <c r="F986" s="70"/>
      <c r="G986" s="70"/>
      <c r="H986" s="70"/>
      <c r="I986" s="70"/>
      <c r="J986" s="70"/>
      <c r="K986" s="70"/>
      <c r="L986" s="70"/>
      <c r="M986" s="70"/>
      <c r="N986" s="70"/>
      <c r="O986" s="70"/>
      <c r="P986" s="70"/>
      <c r="Q986" s="70"/>
      <c r="R986" s="70"/>
      <c r="S986" s="70"/>
      <c r="T986" s="70"/>
      <c r="U986" s="70"/>
      <c r="V986" s="70"/>
      <c r="W986" s="70"/>
      <c r="X986" s="70"/>
      <c r="Y986" s="70"/>
      <c r="Z986" s="70"/>
      <c r="AA986" s="70"/>
      <c r="AB986" s="70"/>
      <c r="AC986" s="70"/>
      <c r="AD986" s="70"/>
      <c r="AE986" s="70"/>
      <c r="AF986" s="70"/>
      <c r="AG986" s="70"/>
      <c r="AH986" s="70"/>
      <c r="AI986" s="70"/>
      <c r="AJ986" s="70"/>
      <c r="AK986" s="70"/>
      <c r="AL986" s="70"/>
      <c r="AM986" s="70"/>
      <c r="AN986" s="70"/>
      <c r="AO986" s="70"/>
      <c r="AP986" s="70"/>
      <c r="AQ986" s="70"/>
      <c r="AR986" s="70"/>
      <c r="AS986" s="70"/>
      <c r="AT986" s="70"/>
      <c r="AU986" s="70"/>
      <c r="AV986" s="70"/>
      <c r="AW986" s="70"/>
      <c r="AX986" s="70"/>
      <c r="AY986" s="70"/>
      <c r="AZ986" s="70"/>
      <c r="BA986" s="70"/>
      <c r="BB986" s="70"/>
      <c r="BC986" s="70"/>
      <c r="BD986" s="70"/>
      <c r="BE986" s="70"/>
      <c r="BF986" s="70"/>
      <c r="BG986" s="70"/>
      <c r="BH986" s="70"/>
      <c r="BI986" s="70"/>
      <c r="BJ986" s="70"/>
      <c r="BK986" s="70"/>
      <c r="BL986" s="70"/>
      <c r="BM986" s="70"/>
      <c r="BN986" s="70"/>
      <c r="BO986" s="70"/>
      <c r="BP986" s="70"/>
      <c r="BQ986" s="70"/>
      <c r="BR986" s="70"/>
      <c r="BS986" s="70"/>
      <c r="BT986" s="70"/>
      <c r="BU986" s="70"/>
      <c r="BV986" s="70"/>
      <c r="BW986" s="70"/>
      <c r="BX986" s="70"/>
      <c r="BY986" s="70"/>
      <c r="BZ986" s="70"/>
      <c r="CA986" s="70"/>
    </row>
    <row r="987" spans="2:79" s="67" customFormat="1" hidden="1">
      <c r="B987" s="85"/>
      <c r="C987" s="86"/>
      <c r="D987" s="250"/>
      <c r="E987" s="84"/>
      <c r="F987" s="70"/>
      <c r="G987" s="70"/>
      <c r="H987" s="70"/>
      <c r="I987" s="70"/>
      <c r="J987" s="70"/>
      <c r="K987" s="70"/>
      <c r="L987" s="70"/>
      <c r="M987" s="70"/>
      <c r="N987" s="70"/>
      <c r="O987" s="70"/>
      <c r="P987" s="70"/>
      <c r="Q987" s="70"/>
      <c r="R987" s="70"/>
      <c r="S987" s="70"/>
      <c r="T987" s="70"/>
      <c r="U987" s="70"/>
      <c r="V987" s="70"/>
      <c r="W987" s="70"/>
      <c r="X987" s="70"/>
      <c r="Y987" s="70"/>
      <c r="Z987" s="70"/>
      <c r="AA987" s="70"/>
      <c r="AB987" s="70"/>
      <c r="AC987" s="70"/>
      <c r="AD987" s="70"/>
      <c r="AE987" s="70"/>
      <c r="AF987" s="70"/>
      <c r="AG987" s="70"/>
      <c r="AH987" s="70"/>
      <c r="AI987" s="70"/>
      <c r="AJ987" s="70"/>
      <c r="AK987" s="70"/>
      <c r="AL987" s="70"/>
      <c r="AM987" s="70"/>
      <c r="AN987" s="70"/>
      <c r="AO987" s="70"/>
      <c r="AP987" s="70"/>
      <c r="AQ987" s="70"/>
      <c r="AR987" s="70"/>
      <c r="AS987" s="70"/>
      <c r="AT987" s="70"/>
      <c r="AU987" s="70"/>
      <c r="AV987" s="70"/>
      <c r="AW987" s="70"/>
      <c r="AX987" s="70"/>
      <c r="AY987" s="70"/>
      <c r="AZ987" s="70"/>
      <c r="BA987" s="70"/>
      <c r="BB987" s="70"/>
      <c r="BC987" s="70"/>
      <c r="BD987" s="70"/>
      <c r="BE987" s="70"/>
      <c r="BF987" s="70"/>
      <c r="BG987" s="70"/>
      <c r="BH987" s="70"/>
      <c r="BI987" s="70"/>
      <c r="BJ987" s="70"/>
      <c r="BK987" s="70"/>
      <c r="BL987" s="70"/>
      <c r="BM987" s="70"/>
      <c r="BN987" s="70"/>
      <c r="BO987" s="70"/>
      <c r="BP987" s="70"/>
      <c r="BQ987" s="70"/>
      <c r="BR987" s="70"/>
      <c r="BS987" s="70"/>
      <c r="BT987" s="70"/>
      <c r="BU987" s="70"/>
      <c r="BV987" s="70"/>
      <c r="BW987" s="70"/>
      <c r="BX987" s="70"/>
      <c r="BY987" s="70"/>
      <c r="BZ987" s="70"/>
      <c r="CA987" s="70"/>
    </row>
    <row r="988" spans="2:79" s="67" customFormat="1" hidden="1">
      <c r="B988" s="85"/>
      <c r="C988" s="86"/>
      <c r="D988" s="250"/>
      <c r="E988" s="84"/>
      <c r="F988" s="70"/>
      <c r="G988" s="70"/>
      <c r="H988" s="70"/>
      <c r="I988" s="70"/>
      <c r="J988" s="70"/>
      <c r="K988" s="70"/>
      <c r="L988" s="70"/>
      <c r="M988" s="70"/>
      <c r="N988" s="70"/>
      <c r="O988" s="70"/>
      <c r="P988" s="70"/>
      <c r="Q988" s="70"/>
      <c r="R988" s="70"/>
      <c r="S988" s="70"/>
      <c r="T988" s="70"/>
      <c r="U988" s="70"/>
      <c r="V988" s="70"/>
      <c r="W988" s="70"/>
      <c r="X988" s="70"/>
      <c r="Y988" s="70"/>
      <c r="Z988" s="70"/>
      <c r="AA988" s="70"/>
      <c r="AB988" s="70"/>
      <c r="AC988" s="70"/>
      <c r="AD988" s="70"/>
      <c r="AE988" s="70"/>
      <c r="AF988" s="70"/>
      <c r="AG988" s="70"/>
      <c r="AH988" s="70"/>
      <c r="AI988" s="70"/>
      <c r="AJ988" s="70"/>
      <c r="AK988" s="70"/>
      <c r="AL988" s="70"/>
      <c r="AM988" s="70"/>
      <c r="AN988" s="70"/>
      <c r="AO988" s="70"/>
      <c r="AP988" s="70"/>
      <c r="AQ988" s="70"/>
      <c r="AR988" s="70"/>
      <c r="AS988" s="70"/>
      <c r="AT988" s="70"/>
      <c r="AU988" s="70"/>
      <c r="AV988" s="70"/>
      <c r="AW988" s="70"/>
      <c r="AX988" s="70"/>
      <c r="AY988" s="70"/>
      <c r="AZ988" s="70"/>
      <c r="BA988" s="70"/>
      <c r="BB988" s="70"/>
      <c r="BC988" s="70"/>
      <c r="BD988" s="70"/>
      <c r="BE988" s="70"/>
      <c r="BF988" s="70"/>
      <c r="BG988" s="70"/>
      <c r="BH988" s="70"/>
      <c r="BI988" s="70"/>
      <c r="BJ988" s="70"/>
      <c r="BK988" s="70"/>
      <c r="BL988" s="70"/>
      <c r="BM988" s="70"/>
      <c r="BN988" s="70"/>
      <c r="BO988" s="70"/>
      <c r="BP988" s="70"/>
      <c r="BQ988" s="70"/>
      <c r="BR988" s="70"/>
      <c r="BS988" s="70"/>
      <c r="BT988" s="70"/>
      <c r="BU988" s="70"/>
      <c r="BV988" s="70"/>
      <c r="BW988" s="70"/>
      <c r="BX988" s="70"/>
      <c r="BY988" s="70"/>
      <c r="BZ988" s="70"/>
      <c r="CA988" s="70"/>
    </row>
    <row r="989" spans="2:79" s="67" customFormat="1" hidden="1">
      <c r="B989" s="85"/>
      <c r="C989" s="86"/>
      <c r="D989" s="250"/>
      <c r="E989" s="84"/>
      <c r="F989" s="70"/>
      <c r="G989" s="70"/>
      <c r="H989" s="70"/>
      <c r="I989" s="70"/>
      <c r="J989" s="70"/>
      <c r="K989" s="70"/>
      <c r="L989" s="70"/>
      <c r="M989" s="70"/>
      <c r="N989" s="70"/>
      <c r="O989" s="70"/>
      <c r="P989" s="70"/>
      <c r="Q989" s="70"/>
      <c r="R989" s="70"/>
      <c r="S989" s="70"/>
      <c r="T989" s="70"/>
      <c r="U989" s="70"/>
      <c r="V989" s="70"/>
      <c r="W989" s="70"/>
      <c r="X989" s="70"/>
      <c r="Y989" s="70"/>
      <c r="Z989" s="70"/>
      <c r="AA989" s="70"/>
      <c r="AB989" s="70"/>
      <c r="AC989" s="70"/>
      <c r="AD989" s="70"/>
      <c r="AE989" s="70"/>
      <c r="AF989" s="70"/>
      <c r="AG989" s="70"/>
      <c r="AH989" s="70"/>
      <c r="AI989" s="70"/>
      <c r="AJ989" s="70"/>
      <c r="AK989" s="70"/>
      <c r="AL989" s="70"/>
      <c r="AM989" s="70"/>
      <c r="AN989" s="70"/>
      <c r="AO989" s="70"/>
      <c r="AP989" s="70"/>
      <c r="AQ989" s="70"/>
      <c r="AR989" s="70"/>
      <c r="AS989" s="70"/>
      <c r="AT989" s="70"/>
      <c r="AU989" s="70"/>
      <c r="AV989" s="70"/>
      <c r="AW989" s="70"/>
      <c r="AX989" s="70"/>
      <c r="AY989" s="70"/>
      <c r="AZ989" s="70"/>
      <c r="BA989" s="70"/>
      <c r="BB989" s="70"/>
      <c r="BC989" s="70"/>
      <c r="BD989" s="70"/>
      <c r="BE989" s="70"/>
      <c r="BF989" s="70"/>
      <c r="BG989" s="70"/>
      <c r="BH989" s="70"/>
      <c r="BI989" s="70"/>
      <c r="BJ989" s="70"/>
      <c r="BK989" s="70"/>
      <c r="BL989" s="70"/>
      <c r="BM989" s="70"/>
      <c r="BN989" s="70"/>
      <c r="BO989" s="70"/>
      <c r="BP989" s="70"/>
      <c r="BQ989" s="70"/>
      <c r="BR989" s="70"/>
      <c r="BS989" s="70"/>
      <c r="BT989" s="70"/>
      <c r="BU989" s="70"/>
      <c r="BV989" s="70"/>
      <c r="BW989" s="70"/>
      <c r="BX989" s="70"/>
      <c r="BY989" s="70"/>
      <c r="BZ989" s="70"/>
      <c r="CA989" s="70"/>
    </row>
    <row r="990" spans="2:79" s="67" customFormat="1" hidden="1">
      <c r="B990" s="85"/>
      <c r="C990" s="86"/>
      <c r="D990" s="250"/>
      <c r="E990" s="84"/>
      <c r="F990" s="70"/>
      <c r="G990" s="70"/>
      <c r="H990" s="70"/>
      <c r="I990" s="70"/>
      <c r="J990" s="70"/>
      <c r="K990" s="70"/>
      <c r="L990" s="70"/>
      <c r="M990" s="70"/>
      <c r="N990" s="70"/>
      <c r="O990" s="70"/>
      <c r="P990" s="70"/>
      <c r="Q990" s="70"/>
      <c r="R990" s="70"/>
      <c r="S990" s="70"/>
      <c r="T990" s="70"/>
      <c r="U990" s="70"/>
      <c r="V990" s="70"/>
      <c r="W990" s="70"/>
      <c r="X990" s="70"/>
      <c r="Y990" s="70"/>
      <c r="Z990" s="70"/>
      <c r="AA990" s="70"/>
      <c r="AB990" s="70"/>
      <c r="AC990" s="70"/>
      <c r="AD990" s="70"/>
      <c r="AE990" s="70"/>
      <c r="AF990" s="70"/>
      <c r="AG990" s="70"/>
      <c r="AH990" s="70"/>
      <c r="AI990" s="70"/>
      <c r="AJ990" s="70"/>
      <c r="AK990" s="70"/>
      <c r="AL990" s="70"/>
      <c r="AM990" s="70"/>
      <c r="AN990" s="70"/>
      <c r="AO990" s="70"/>
      <c r="AP990" s="70"/>
      <c r="AQ990" s="70"/>
      <c r="AR990" s="70"/>
      <c r="AS990" s="70"/>
      <c r="AT990" s="70"/>
      <c r="AU990" s="70"/>
      <c r="AV990" s="70"/>
      <c r="AW990" s="70"/>
      <c r="AX990" s="70"/>
      <c r="AY990" s="70"/>
      <c r="AZ990" s="70"/>
      <c r="BA990" s="70"/>
      <c r="BB990" s="70"/>
      <c r="BC990" s="70"/>
      <c r="BD990" s="70"/>
      <c r="BE990" s="70"/>
      <c r="BF990" s="70"/>
      <c r="BG990" s="70"/>
      <c r="BH990" s="70"/>
      <c r="BI990" s="70"/>
      <c r="BJ990" s="70"/>
      <c r="BK990" s="70"/>
      <c r="BL990" s="70"/>
      <c r="BM990" s="70"/>
      <c r="BN990" s="70"/>
      <c r="BO990" s="70"/>
      <c r="BP990" s="70"/>
      <c r="BQ990" s="70"/>
      <c r="BR990" s="70"/>
      <c r="BS990" s="70"/>
      <c r="BT990" s="70"/>
      <c r="BU990" s="70"/>
      <c r="BV990" s="70"/>
      <c r="BW990" s="70"/>
      <c r="BX990" s="70"/>
      <c r="BY990" s="70"/>
      <c r="BZ990" s="70"/>
      <c r="CA990" s="70"/>
    </row>
    <row r="991" spans="2:79" s="67" customFormat="1" hidden="1">
      <c r="B991" s="85"/>
      <c r="C991" s="86"/>
      <c r="D991" s="250"/>
      <c r="E991" s="84"/>
      <c r="F991" s="70"/>
      <c r="G991" s="70"/>
      <c r="H991" s="70"/>
      <c r="I991" s="70"/>
      <c r="J991" s="70"/>
      <c r="K991" s="70"/>
      <c r="L991" s="70"/>
      <c r="M991" s="70"/>
      <c r="N991" s="70"/>
      <c r="O991" s="70"/>
      <c r="P991" s="70"/>
      <c r="Q991" s="70"/>
      <c r="R991" s="70"/>
      <c r="S991" s="70"/>
      <c r="T991" s="70"/>
      <c r="U991" s="70"/>
      <c r="V991" s="70"/>
      <c r="W991" s="70"/>
      <c r="X991" s="70"/>
      <c r="Y991" s="70"/>
      <c r="Z991" s="70"/>
      <c r="AA991" s="70"/>
      <c r="AB991" s="70"/>
      <c r="AC991" s="70"/>
      <c r="AD991" s="70"/>
      <c r="AE991" s="70"/>
      <c r="AF991" s="70"/>
      <c r="AG991" s="70"/>
      <c r="AH991" s="70"/>
      <c r="AI991" s="70"/>
      <c r="AJ991" s="70"/>
      <c r="AK991" s="70"/>
      <c r="AL991" s="70"/>
      <c r="AM991" s="70"/>
      <c r="AN991" s="70"/>
      <c r="AO991" s="70"/>
      <c r="AP991" s="70"/>
      <c r="AQ991" s="70"/>
      <c r="AR991" s="70"/>
      <c r="AS991" s="70"/>
      <c r="AT991" s="70"/>
      <c r="AU991" s="70"/>
      <c r="AV991" s="70"/>
      <c r="AW991" s="70"/>
      <c r="AX991" s="70"/>
      <c r="AY991" s="70"/>
      <c r="AZ991" s="70"/>
      <c r="BA991" s="70"/>
      <c r="BB991" s="70"/>
      <c r="BC991" s="70"/>
      <c r="BD991" s="70"/>
      <c r="BE991" s="70"/>
      <c r="BF991" s="70"/>
      <c r="BG991" s="70"/>
      <c r="BH991" s="70"/>
      <c r="BI991" s="70"/>
      <c r="BJ991" s="70"/>
      <c r="BK991" s="70"/>
      <c r="BL991" s="70"/>
      <c r="BM991" s="70"/>
      <c r="BN991" s="70"/>
      <c r="BO991" s="70"/>
      <c r="BP991" s="70"/>
      <c r="BQ991" s="70"/>
      <c r="BR991" s="70"/>
      <c r="BS991" s="70"/>
      <c r="BT991" s="70"/>
      <c r="BU991" s="70"/>
      <c r="BV991" s="70"/>
      <c r="BW991" s="70"/>
      <c r="BX991" s="70"/>
      <c r="BY991" s="70"/>
      <c r="BZ991" s="70"/>
      <c r="CA991" s="70"/>
    </row>
    <row r="992" spans="2:79" s="67" customFormat="1" hidden="1">
      <c r="B992" s="85"/>
      <c r="C992" s="86"/>
      <c r="D992" s="250"/>
      <c r="E992" s="84"/>
      <c r="F992" s="70"/>
      <c r="G992" s="70"/>
      <c r="H992" s="70"/>
      <c r="I992" s="70"/>
      <c r="J992" s="70"/>
      <c r="K992" s="70"/>
      <c r="L992" s="70"/>
      <c r="M992" s="70"/>
      <c r="N992" s="70"/>
      <c r="O992" s="70"/>
      <c r="P992" s="70"/>
      <c r="Q992" s="70"/>
      <c r="R992" s="70"/>
      <c r="S992" s="70"/>
      <c r="T992" s="70"/>
      <c r="U992" s="70"/>
      <c r="V992" s="70"/>
      <c r="W992" s="70"/>
      <c r="X992" s="70"/>
      <c r="Y992" s="70"/>
      <c r="Z992" s="70"/>
      <c r="AA992" s="70"/>
      <c r="AB992" s="70"/>
      <c r="AC992" s="70"/>
      <c r="AD992" s="70"/>
      <c r="AE992" s="70"/>
      <c r="AF992" s="70"/>
      <c r="AG992" s="70"/>
      <c r="AH992" s="70"/>
      <c r="AI992" s="70"/>
      <c r="AJ992" s="70"/>
      <c r="AK992" s="70"/>
      <c r="AL992" s="70"/>
      <c r="AM992" s="70"/>
      <c r="AN992" s="70"/>
      <c r="AO992" s="70"/>
      <c r="AP992" s="70"/>
      <c r="AQ992" s="70"/>
      <c r="AR992" s="70"/>
      <c r="AS992" s="70"/>
      <c r="AT992" s="70"/>
      <c r="AU992" s="70"/>
      <c r="AV992" s="70"/>
      <c r="AW992" s="70"/>
      <c r="AX992" s="70"/>
      <c r="AY992" s="70"/>
      <c r="AZ992" s="70"/>
      <c r="BA992" s="70"/>
      <c r="BB992" s="70"/>
      <c r="BC992" s="70"/>
      <c r="BD992" s="70"/>
      <c r="BE992" s="70"/>
      <c r="BF992" s="70"/>
      <c r="BG992" s="70"/>
      <c r="BH992" s="70"/>
      <c r="BI992" s="70"/>
      <c r="BJ992" s="70"/>
      <c r="BK992" s="70"/>
      <c r="BL992" s="70"/>
      <c r="BM992" s="70"/>
      <c r="BN992" s="70"/>
      <c r="BO992" s="70"/>
      <c r="BP992" s="70"/>
      <c r="BQ992" s="70"/>
      <c r="BR992" s="70"/>
      <c r="BS992" s="70"/>
      <c r="BT992" s="70"/>
      <c r="BU992" s="70"/>
      <c r="BV992" s="70"/>
      <c r="BW992" s="70"/>
      <c r="BX992" s="70"/>
      <c r="BY992" s="70"/>
      <c r="BZ992" s="70"/>
      <c r="CA992" s="70"/>
    </row>
    <row r="993" spans="2:79" s="67" customFormat="1" hidden="1">
      <c r="B993" s="85"/>
      <c r="C993" s="86"/>
      <c r="D993" s="250"/>
      <c r="E993" s="84"/>
      <c r="F993" s="70"/>
      <c r="G993" s="70"/>
      <c r="H993" s="70"/>
      <c r="I993" s="70"/>
      <c r="J993" s="70"/>
      <c r="K993" s="70"/>
      <c r="L993" s="70"/>
      <c r="M993" s="70"/>
      <c r="N993" s="70"/>
      <c r="O993" s="70"/>
      <c r="P993" s="70"/>
      <c r="Q993" s="70"/>
      <c r="R993" s="70"/>
      <c r="S993" s="70"/>
      <c r="T993" s="70"/>
      <c r="U993" s="70"/>
      <c r="V993" s="70"/>
      <c r="W993" s="70"/>
      <c r="X993" s="70"/>
      <c r="Y993" s="70"/>
      <c r="Z993" s="70"/>
      <c r="AA993" s="70"/>
      <c r="AB993" s="70"/>
      <c r="AC993" s="70"/>
      <c r="AD993" s="70"/>
      <c r="AE993" s="70"/>
      <c r="AF993" s="70"/>
      <c r="AG993" s="70"/>
      <c r="AH993" s="70"/>
      <c r="AI993" s="70"/>
      <c r="AJ993" s="70"/>
      <c r="AK993" s="70"/>
      <c r="AL993" s="70"/>
      <c r="AM993" s="70"/>
      <c r="AN993" s="70"/>
      <c r="AO993" s="70"/>
      <c r="AP993" s="70"/>
      <c r="AQ993" s="70"/>
      <c r="AR993" s="70"/>
      <c r="AS993" s="70"/>
      <c r="AT993" s="70"/>
      <c r="AU993" s="70"/>
      <c r="AV993" s="70"/>
      <c r="AW993" s="70"/>
      <c r="AX993" s="70"/>
      <c r="AY993" s="70"/>
      <c r="AZ993" s="70"/>
      <c r="BA993" s="70"/>
      <c r="BB993" s="70"/>
      <c r="BC993" s="70"/>
      <c r="BD993" s="70"/>
      <c r="BE993" s="70"/>
      <c r="BF993" s="70"/>
      <c r="BG993" s="70"/>
      <c r="BH993" s="70"/>
      <c r="BI993" s="70"/>
      <c r="BJ993" s="70"/>
      <c r="BK993" s="70"/>
      <c r="BL993" s="70"/>
      <c r="BM993" s="70"/>
      <c r="BN993" s="70"/>
      <c r="BO993" s="70"/>
      <c r="BP993" s="70"/>
      <c r="BQ993" s="70"/>
      <c r="BR993" s="70"/>
      <c r="BS993" s="70"/>
      <c r="BT993" s="70"/>
      <c r="BU993" s="70"/>
      <c r="BV993" s="70"/>
      <c r="BW993" s="70"/>
      <c r="BX993" s="70"/>
      <c r="BY993" s="70"/>
      <c r="BZ993" s="70"/>
      <c r="CA993" s="70"/>
    </row>
    <row r="994" spans="2:79" s="67" customFormat="1" hidden="1">
      <c r="B994" s="85"/>
      <c r="C994" s="86"/>
      <c r="D994" s="250"/>
      <c r="E994" s="84"/>
      <c r="F994" s="70"/>
      <c r="G994" s="70"/>
      <c r="H994" s="70"/>
      <c r="I994" s="70"/>
      <c r="J994" s="70"/>
      <c r="K994" s="70"/>
      <c r="L994" s="70"/>
      <c r="M994" s="70"/>
      <c r="N994" s="70"/>
      <c r="O994" s="70"/>
      <c r="P994" s="70"/>
      <c r="Q994" s="70"/>
      <c r="R994" s="70"/>
      <c r="S994" s="70"/>
      <c r="T994" s="70"/>
      <c r="U994" s="70"/>
      <c r="V994" s="70"/>
      <c r="W994" s="70"/>
      <c r="X994" s="70"/>
      <c r="Y994" s="70"/>
      <c r="Z994" s="70"/>
      <c r="AA994" s="70"/>
      <c r="AB994" s="70"/>
      <c r="AC994" s="70"/>
      <c r="AD994" s="70"/>
      <c r="AE994" s="70"/>
      <c r="AF994" s="70"/>
      <c r="AG994" s="70"/>
      <c r="AH994" s="70"/>
      <c r="AI994" s="70"/>
      <c r="AJ994" s="70"/>
      <c r="AK994" s="70"/>
      <c r="AL994" s="70"/>
      <c r="AM994" s="70"/>
      <c r="AN994" s="70"/>
      <c r="AO994" s="70"/>
      <c r="AP994" s="70"/>
      <c r="AQ994" s="70"/>
      <c r="AR994" s="70"/>
      <c r="AS994" s="70"/>
      <c r="AT994" s="70"/>
      <c r="AU994" s="70"/>
      <c r="AV994" s="70"/>
      <c r="AW994" s="70"/>
      <c r="AX994" s="70"/>
      <c r="AY994" s="70"/>
      <c r="AZ994" s="70"/>
      <c r="BA994" s="70"/>
      <c r="BB994" s="70"/>
      <c r="BC994" s="70"/>
      <c r="BD994" s="70"/>
      <c r="BE994" s="70"/>
      <c r="BF994" s="70"/>
      <c r="BG994" s="70"/>
      <c r="BH994" s="70"/>
      <c r="BI994" s="70"/>
      <c r="BJ994" s="70"/>
      <c r="BK994" s="70"/>
      <c r="BL994" s="70"/>
      <c r="BM994" s="70"/>
      <c r="BN994" s="70"/>
      <c r="BO994" s="70"/>
      <c r="BP994" s="70"/>
      <c r="BQ994" s="70"/>
      <c r="BR994" s="70"/>
      <c r="BS994" s="70"/>
      <c r="BT994" s="70"/>
      <c r="BU994" s="70"/>
      <c r="BV994" s="70"/>
      <c r="BW994" s="70"/>
      <c r="BX994" s="70"/>
      <c r="BY994" s="70"/>
      <c r="BZ994" s="70"/>
      <c r="CA994" s="70"/>
    </row>
    <row r="995" spans="2:79" s="67" customFormat="1" hidden="1">
      <c r="B995" s="85"/>
      <c r="C995" s="86"/>
      <c r="D995" s="250"/>
      <c r="E995" s="84"/>
      <c r="F995" s="70"/>
      <c r="G995" s="70"/>
      <c r="H995" s="70"/>
      <c r="I995" s="70"/>
      <c r="J995" s="70"/>
      <c r="K995" s="70"/>
      <c r="L995" s="70"/>
      <c r="M995" s="70"/>
      <c r="N995" s="70"/>
      <c r="O995" s="70"/>
      <c r="P995" s="70"/>
      <c r="Q995" s="70"/>
      <c r="R995" s="70"/>
      <c r="S995" s="70"/>
      <c r="T995" s="70"/>
      <c r="U995" s="70"/>
      <c r="V995" s="70"/>
      <c r="W995" s="70"/>
      <c r="X995" s="70"/>
      <c r="Y995" s="70"/>
      <c r="Z995" s="70"/>
      <c r="AA995" s="70"/>
      <c r="AB995" s="70"/>
      <c r="AC995" s="70"/>
      <c r="AD995" s="70"/>
      <c r="AE995" s="70"/>
      <c r="AF995" s="70"/>
      <c r="AG995" s="70"/>
      <c r="AH995" s="70"/>
      <c r="AI995" s="70"/>
      <c r="AJ995" s="70"/>
      <c r="AK995" s="70"/>
      <c r="AL995" s="70"/>
      <c r="AM995" s="70"/>
      <c r="AN995" s="70"/>
      <c r="AO995" s="70"/>
      <c r="AP995" s="70"/>
      <c r="AQ995" s="70"/>
      <c r="AR995" s="70"/>
      <c r="AS995" s="70"/>
      <c r="AT995" s="70"/>
      <c r="AU995" s="70"/>
      <c r="AV995" s="70"/>
      <c r="AW995" s="70"/>
      <c r="AX995" s="70"/>
      <c r="AY995" s="70"/>
      <c r="AZ995" s="70"/>
      <c r="BA995" s="70"/>
      <c r="BB995" s="70"/>
      <c r="BC995" s="70"/>
      <c r="BD995" s="70"/>
      <c r="BE995" s="70"/>
      <c r="BF995" s="70"/>
      <c r="BG995" s="70"/>
      <c r="BH995" s="70"/>
      <c r="BI995" s="70"/>
      <c r="BJ995" s="70"/>
      <c r="BK995" s="70"/>
      <c r="BL995" s="70"/>
      <c r="BM995" s="70"/>
      <c r="BN995" s="70"/>
      <c r="BO995" s="70"/>
      <c r="BP995" s="70"/>
      <c r="BQ995" s="70"/>
      <c r="BR995" s="70"/>
      <c r="BS995" s="70"/>
      <c r="BT995" s="70"/>
      <c r="BU995" s="70"/>
      <c r="BV995" s="70"/>
      <c r="BW995" s="70"/>
      <c r="BX995" s="70"/>
      <c r="BY995" s="70"/>
      <c r="BZ995" s="70"/>
      <c r="CA995" s="70"/>
    </row>
    <row r="996" spans="2:79" s="67" customFormat="1" hidden="1">
      <c r="B996" s="85"/>
      <c r="C996" s="86"/>
      <c r="D996" s="250"/>
      <c r="E996" s="84"/>
      <c r="F996" s="70"/>
      <c r="G996" s="70"/>
      <c r="H996" s="70"/>
      <c r="I996" s="70"/>
      <c r="J996" s="70"/>
      <c r="K996" s="70"/>
      <c r="L996" s="70"/>
      <c r="M996" s="70"/>
      <c r="N996" s="70"/>
      <c r="O996" s="70"/>
      <c r="P996" s="70"/>
      <c r="Q996" s="70"/>
      <c r="R996" s="70"/>
      <c r="S996" s="70"/>
      <c r="T996" s="70"/>
      <c r="U996" s="70"/>
      <c r="V996" s="70"/>
      <c r="W996" s="70"/>
      <c r="X996" s="70"/>
      <c r="Y996" s="70"/>
      <c r="Z996" s="70"/>
      <c r="AA996" s="70"/>
      <c r="AB996" s="70"/>
      <c r="AC996" s="70"/>
      <c r="AD996" s="70"/>
      <c r="AE996" s="70"/>
      <c r="AF996" s="70"/>
      <c r="AG996" s="70"/>
      <c r="AH996" s="70"/>
      <c r="AI996" s="70"/>
      <c r="AJ996" s="70"/>
      <c r="AK996" s="70"/>
      <c r="AL996" s="70"/>
      <c r="AM996" s="70"/>
      <c r="AN996" s="70"/>
      <c r="AO996" s="70"/>
      <c r="AP996" s="70"/>
      <c r="AQ996" s="70"/>
      <c r="AR996" s="70"/>
      <c r="AS996" s="70"/>
      <c r="AT996" s="70"/>
      <c r="AU996" s="70"/>
      <c r="AV996" s="70"/>
      <c r="AW996" s="70"/>
      <c r="AX996" s="70"/>
      <c r="AY996" s="70"/>
      <c r="AZ996" s="70"/>
      <c r="BA996" s="70"/>
      <c r="BB996" s="70"/>
      <c r="BC996" s="70"/>
      <c r="BD996" s="70"/>
      <c r="BE996" s="70"/>
      <c r="BF996" s="70"/>
      <c r="BG996" s="70"/>
      <c r="BH996" s="70"/>
      <c r="BI996" s="70"/>
      <c r="BJ996" s="70"/>
      <c r="BK996" s="70"/>
      <c r="BL996" s="70"/>
      <c r="BM996" s="70"/>
      <c r="BN996" s="70"/>
      <c r="BO996" s="70"/>
      <c r="BP996" s="70"/>
      <c r="BQ996" s="70"/>
      <c r="BR996" s="70"/>
      <c r="BS996" s="70"/>
      <c r="BT996" s="70"/>
      <c r="BU996" s="70"/>
      <c r="BV996" s="70"/>
      <c r="BW996" s="70"/>
      <c r="BX996" s="70"/>
      <c r="BY996" s="70"/>
      <c r="BZ996" s="70"/>
      <c r="CA996" s="70"/>
    </row>
    <row r="997" spans="2:79" s="67" customFormat="1" hidden="1">
      <c r="B997" s="85"/>
      <c r="C997" s="86"/>
      <c r="D997" s="250"/>
      <c r="E997" s="84"/>
      <c r="F997" s="70"/>
      <c r="G997" s="70"/>
      <c r="H997" s="70"/>
      <c r="I997" s="70"/>
      <c r="J997" s="70"/>
      <c r="K997" s="70"/>
      <c r="L997" s="70"/>
      <c r="M997" s="70"/>
      <c r="N997" s="70"/>
      <c r="O997" s="70"/>
      <c r="P997" s="70"/>
      <c r="Q997" s="70"/>
      <c r="R997" s="70"/>
      <c r="S997" s="70"/>
      <c r="T997" s="70"/>
      <c r="U997" s="70"/>
      <c r="V997" s="70"/>
      <c r="W997" s="70"/>
      <c r="X997" s="70"/>
      <c r="Y997" s="70"/>
      <c r="Z997" s="70"/>
      <c r="AA997" s="70"/>
      <c r="AB997" s="70"/>
      <c r="AC997" s="70"/>
      <c r="AD997" s="70"/>
      <c r="AE997" s="70"/>
      <c r="AF997" s="70"/>
      <c r="AG997" s="70"/>
      <c r="AH997" s="70"/>
      <c r="AI997" s="70"/>
      <c r="AJ997" s="70"/>
      <c r="AK997" s="70"/>
      <c r="AL997" s="70"/>
      <c r="AM997" s="70"/>
      <c r="AN997" s="70"/>
      <c r="AO997" s="70"/>
      <c r="AP997" s="70"/>
      <c r="AQ997" s="70"/>
      <c r="AR997" s="70"/>
      <c r="AS997" s="70"/>
      <c r="AT997" s="70"/>
      <c r="AU997" s="70"/>
      <c r="AV997" s="70"/>
      <c r="AW997" s="70"/>
      <c r="AX997" s="70"/>
      <c r="AY997" s="70"/>
      <c r="AZ997" s="70"/>
      <c r="BA997" s="70"/>
      <c r="BB997" s="70"/>
      <c r="BC997" s="70"/>
      <c r="BD997" s="70"/>
      <c r="BE997" s="70"/>
      <c r="BF997" s="70"/>
      <c r="BG997" s="70"/>
      <c r="BH997" s="70"/>
      <c r="BI997" s="70"/>
      <c r="BJ997" s="70"/>
      <c r="BK997" s="70"/>
      <c r="BL997" s="70"/>
      <c r="BM997" s="70"/>
      <c r="BN997" s="70"/>
      <c r="BO997" s="70"/>
      <c r="BP997" s="70"/>
      <c r="BQ997" s="70"/>
      <c r="BR997" s="70"/>
      <c r="BS997" s="70"/>
      <c r="BT997" s="70"/>
      <c r="BU997" s="70"/>
      <c r="BV997" s="70"/>
      <c r="BW997" s="70"/>
      <c r="BX997" s="70"/>
      <c r="BY997" s="70"/>
      <c r="BZ997" s="70"/>
      <c r="CA997" s="70"/>
    </row>
    <row r="998" spans="2:79" s="67" customFormat="1" hidden="1">
      <c r="B998" s="85"/>
      <c r="C998" s="86"/>
      <c r="D998" s="250"/>
      <c r="E998" s="84"/>
      <c r="F998" s="70"/>
      <c r="G998" s="70"/>
      <c r="H998" s="70"/>
      <c r="I998" s="70"/>
      <c r="J998" s="70"/>
      <c r="K998" s="70"/>
      <c r="L998" s="70"/>
      <c r="M998" s="70"/>
      <c r="N998" s="70"/>
      <c r="O998" s="70"/>
      <c r="P998" s="70"/>
      <c r="Q998" s="70"/>
      <c r="R998" s="70"/>
      <c r="S998" s="70"/>
      <c r="T998" s="70"/>
      <c r="U998" s="70"/>
      <c r="V998" s="70"/>
      <c r="W998" s="70"/>
      <c r="X998" s="70"/>
      <c r="Y998" s="70"/>
      <c r="Z998" s="70"/>
      <c r="AA998" s="70"/>
      <c r="AB998" s="70"/>
      <c r="AC998" s="70"/>
      <c r="AD998" s="70"/>
      <c r="AE998" s="70"/>
      <c r="AF998" s="70"/>
      <c r="AG998" s="70"/>
      <c r="AH998" s="70"/>
      <c r="AI998" s="70"/>
      <c r="AJ998" s="70"/>
      <c r="AK998" s="70"/>
      <c r="AL998" s="70"/>
      <c r="AM998" s="70"/>
      <c r="AN998" s="70"/>
      <c r="AO998" s="70"/>
      <c r="AP998" s="70"/>
      <c r="AQ998" s="70"/>
      <c r="AR998" s="70"/>
      <c r="AS998" s="70"/>
      <c r="AT998" s="70"/>
      <c r="AU998" s="70"/>
      <c r="AV998" s="70"/>
      <c r="AW998" s="70"/>
      <c r="AX998" s="70"/>
      <c r="AY998" s="70"/>
      <c r="AZ998" s="70"/>
      <c r="BA998" s="70"/>
      <c r="BB998" s="70"/>
      <c r="BC998" s="70"/>
      <c r="BD998" s="70"/>
      <c r="BE998" s="70"/>
      <c r="BF998" s="70"/>
      <c r="BG998" s="70"/>
      <c r="BH998" s="70"/>
      <c r="BI998" s="70"/>
      <c r="BJ998" s="70"/>
      <c r="BK998" s="70"/>
      <c r="BL998" s="70"/>
      <c r="BM998" s="70"/>
      <c r="BN998" s="70"/>
      <c r="BO998" s="70"/>
      <c r="BP998" s="70"/>
      <c r="BQ998" s="70"/>
      <c r="BR998" s="70"/>
      <c r="BS998" s="70"/>
      <c r="BT998" s="70"/>
      <c r="BU998" s="70"/>
      <c r="BV998" s="70"/>
      <c r="BW998" s="70"/>
      <c r="BX998" s="70"/>
      <c r="BY998" s="70"/>
      <c r="BZ998" s="70"/>
      <c r="CA998" s="70"/>
    </row>
    <row r="999" spans="2:79" s="67" customFormat="1" hidden="1">
      <c r="B999" s="85"/>
      <c r="C999" s="86"/>
      <c r="D999" s="250"/>
      <c r="E999" s="84"/>
      <c r="F999" s="70"/>
      <c r="G999" s="70"/>
      <c r="H999" s="70"/>
      <c r="I999" s="70"/>
      <c r="J999" s="70"/>
      <c r="K999" s="70"/>
      <c r="L999" s="70"/>
      <c r="M999" s="70"/>
      <c r="N999" s="70"/>
      <c r="O999" s="70"/>
      <c r="P999" s="70"/>
      <c r="Q999" s="70"/>
      <c r="R999" s="70"/>
      <c r="S999" s="70"/>
      <c r="T999" s="70"/>
      <c r="U999" s="70"/>
      <c r="V999" s="70"/>
      <c r="W999" s="70"/>
      <c r="X999" s="70"/>
      <c r="Y999" s="70"/>
      <c r="Z999" s="70"/>
      <c r="AA999" s="70"/>
      <c r="AB999" s="70"/>
      <c r="AC999" s="70"/>
      <c r="AD999" s="70"/>
      <c r="AE999" s="70"/>
      <c r="AF999" s="70"/>
      <c r="AG999" s="70"/>
      <c r="AH999" s="70"/>
      <c r="AI999" s="70"/>
      <c r="AJ999" s="70"/>
      <c r="AK999" s="70"/>
      <c r="AL999" s="70"/>
      <c r="AM999" s="70"/>
      <c r="AN999" s="70"/>
      <c r="AO999" s="70"/>
      <c r="AP999" s="70"/>
      <c r="AQ999" s="70"/>
      <c r="AR999" s="70"/>
      <c r="AS999" s="70"/>
      <c r="AT999" s="70"/>
      <c r="AU999" s="70"/>
      <c r="AV999" s="70"/>
      <c r="AW999" s="70"/>
      <c r="AX999" s="70"/>
      <c r="AY999" s="70"/>
      <c r="AZ999" s="70"/>
      <c r="BA999" s="70"/>
      <c r="BB999" s="70"/>
      <c r="BC999" s="70"/>
      <c r="BD999" s="70"/>
      <c r="BE999" s="70"/>
      <c r="BF999" s="70"/>
      <c r="BG999" s="70"/>
      <c r="BH999" s="70"/>
      <c r="BI999" s="70"/>
      <c r="BJ999" s="70"/>
      <c r="BK999" s="70"/>
      <c r="BL999" s="70"/>
      <c r="BM999" s="70"/>
      <c r="BN999" s="70"/>
      <c r="BO999" s="70"/>
      <c r="BP999" s="70"/>
      <c r="BQ999" s="70"/>
      <c r="BR999" s="70"/>
      <c r="BS999" s="70"/>
      <c r="BT999" s="70"/>
      <c r="BU999" s="70"/>
      <c r="BV999" s="70"/>
      <c r="BW999" s="70"/>
      <c r="BX999" s="70"/>
      <c r="BY999" s="70"/>
      <c r="BZ999" s="70"/>
      <c r="CA999" s="70"/>
    </row>
    <row r="1000" spans="2:79" s="67" customFormat="1" hidden="1">
      <c r="B1000" s="85"/>
      <c r="C1000" s="86"/>
      <c r="D1000" s="250"/>
      <c r="E1000" s="84"/>
      <c r="F1000" s="70"/>
      <c r="G1000" s="70"/>
      <c r="H1000" s="70"/>
      <c r="I1000" s="70"/>
      <c r="J1000" s="70"/>
      <c r="K1000" s="70"/>
      <c r="L1000" s="70"/>
      <c r="M1000" s="70"/>
      <c r="N1000" s="70"/>
      <c r="O1000" s="70"/>
      <c r="P1000" s="70"/>
      <c r="Q1000" s="70"/>
      <c r="R1000" s="70"/>
      <c r="S1000" s="70"/>
      <c r="T1000" s="70"/>
      <c r="U1000" s="70"/>
      <c r="V1000" s="70"/>
      <c r="W1000" s="70"/>
      <c r="X1000" s="70"/>
      <c r="Y1000" s="70"/>
      <c r="Z1000" s="70"/>
      <c r="AA1000" s="70"/>
      <c r="AB1000" s="70"/>
      <c r="AC1000" s="70"/>
      <c r="AD1000" s="70"/>
      <c r="AE1000" s="70"/>
      <c r="AF1000" s="70"/>
      <c r="AG1000" s="70"/>
      <c r="AH1000" s="70"/>
      <c r="AI1000" s="70"/>
      <c r="AJ1000" s="70"/>
      <c r="AK1000" s="70"/>
      <c r="AL1000" s="70"/>
      <c r="AM1000" s="70"/>
      <c r="AN1000" s="70"/>
      <c r="AO1000" s="70"/>
      <c r="AP1000" s="70"/>
      <c r="AQ1000" s="70"/>
      <c r="AR1000" s="70"/>
      <c r="AS1000" s="70"/>
      <c r="AT1000" s="70"/>
      <c r="AU1000" s="70"/>
      <c r="AV1000" s="70"/>
      <c r="AW1000" s="70"/>
      <c r="AX1000" s="70"/>
      <c r="AY1000" s="70"/>
      <c r="AZ1000" s="70"/>
      <c r="BA1000" s="70"/>
      <c r="BB1000" s="70"/>
      <c r="BC1000" s="70"/>
      <c r="BD1000" s="70"/>
      <c r="BE1000" s="70"/>
      <c r="BF1000" s="70"/>
      <c r="BG1000" s="70"/>
      <c r="BH1000" s="70"/>
      <c r="BI1000" s="70"/>
      <c r="BJ1000" s="70"/>
      <c r="BK1000" s="70"/>
      <c r="BL1000" s="70"/>
      <c r="BM1000" s="70"/>
      <c r="BN1000" s="70"/>
      <c r="BO1000" s="70"/>
      <c r="BP1000" s="70"/>
      <c r="BQ1000" s="70"/>
      <c r="BR1000" s="70"/>
      <c r="BS1000" s="70"/>
      <c r="BT1000" s="70"/>
      <c r="BU1000" s="70"/>
      <c r="BV1000" s="70"/>
      <c r="BW1000" s="70"/>
      <c r="BX1000" s="70"/>
      <c r="BY1000" s="70"/>
      <c r="BZ1000" s="70"/>
      <c r="CA1000" s="70"/>
    </row>
    <row r="1001" spans="2:79" s="67" customFormat="1" hidden="1">
      <c r="B1001" s="85"/>
      <c r="C1001" s="86"/>
      <c r="D1001" s="250"/>
      <c r="E1001" s="84"/>
      <c r="F1001" s="70"/>
      <c r="G1001" s="70"/>
      <c r="H1001" s="70"/>
      <c r="I1001" s="70"/>
      <c r="J1001" s="70"/>
      <c r="K1001" s="70"/>
      <c r="L1001" s="70"/>
      <c r="M1001" s="70"/>
      <c r="N1001" s="70"/>
      <c r="O1001" s="70"/>
      <c r="P1001" s="70"/>
      <c r="Q1001" s="70"/>
      <c r="R1001" s="70"/>
      <c r="S1001" s="70"/>
      <c r="T1001" s="70"/>
      <c r="U1001" s="70"/>
      <c r="V1001" s="70"/>
      <c r="W1001" s="70"/>
      <c r="X1001" s="70"/>
      <c r="Y1001" s="70"/>
      <c r="Z1001" s="70"/>
      <c r="AA1001" s="70"/>
      <c r="AB1001" s="70"/>
      <c r="AC1001" s="70"/>
      <c r="AD1001" s="70"/>
      <c r="AE1001" s="70"/>
      <c r="AF1001" s="70"/>
      <c r="AG1001" s="70"/>
      <c r="AH1001" s="70"/>
      <c r="AI1001" s="70"/>
      <c r="AJ1001" s="70"/>
      <c r="AK1001" s="70"/>
      <c r="AL1001" s="70"/>
      <c r="AM1001" s="70"/>
      <c r="AN1001" s="70"/>
      <c r="AO1001" s="70"/>
      <c r="AP1001" s="70"/>
      <c r="AQ1001" s="70"/>
      <c r="AR1001" s="70"/>
      <c r="AS1001" s="70"/>
      <c r="AT1001" s="70"/>
      <c r="AU1001" s="70"/>
      <c r="AV1001" s="70"/>
      <c r="AW1001" s="70"/>
      <c r="AX1001" s="70"/>
      <c r="AY1001" s="70"/>
      <c r="AZ1001" s="70"/>
      <c r="BA1001" s="70"/>
      <c r="BB1001" s="70"/>
      <c r="BC1001" s="70"/>
      <c r="BD1001" s="70"/>
      <c r="BE1001" s="70"/>
      <c r="BF1001" s="70"/>
      <c r="BG1001" s="70"/>
      <c r="BH1001" s="70"/>
      <c r="BI1001" s="70"/>
      <c r="BJ1001" s="70"/>
      <c r="BK1001" s="70"/>
      <c r="BL1001" s="70"/>
      <c r="BM1001" s="70"/>
      <c r="BN1001" s="70"/>
      <c r="BO1001" s="70"/>
      <c r="BP1001" s="70"/>
      <c r="BQ1001" s="70"/>
      <c r="BR1001" s="70"/>
      <c r="BS1001" s="70"/>
      <c r="BT1001" s="70"/>
      <c r="BU1001" s="70"/>
      <c r="BV1001" s="70"/>
      <c r="BW1001" s="70"/>
      <c r="BX1001" s="70"/>
      <c r="BY1001" s="70"/>
      <c r="BZ1001" s="70"/>
      <c r="CA1001" s="70"/>
    </row>
    <row r="1002" spans="2:79" s="67" customFormat="1" hidden="1">
      <c r="B1002" s="85"/>
      <c r="C1002" s="86"/>
      <c r="D1002" s="250"/>
      <c r="E1002" s="84"/>
      <c r="F1002" s="70"/>
      <c r="G1002" s="70"/>
      <c r="H1002" s="70"/>
      <c r="I1002" s="70"/>
      <c r="J1002" s="70"/>
      <c r="K1002" s="70"/>
      <c r="L1002" s="70"/>
      <c r="M1002" s="70"/>
      <c r="N1002" s="70"/>
      <c r="O1002" s="70"/>
      <c r="P1002" s="70"/>
      <c r="Q1002" s="70"/>
      <c r="R1002" s="70"/>
      <c r="S1002" s="70"/>
      <c r="T1002" s="70"/>
      <c r="U1002" s="70"/>
      <c r="V1002" s="70"/>
      <c r="W1002" s="70"/>
      <c r="X1002" s="70"/>
      <c r="Y1002" s="70"/>
      <c r="Z1002" s="70"/>
      <c r="AA1002" s="70"/>
      <c r="AB1002" s="70"/>
      <c r="AC1002" s="70"/>
      <c r="AD1002" s="70"/>
      <c r="AE1002" s="70"/>
      <c r="AF1002" s="70"/>
      <c r="AG1002" s="70"/>
      <c r="AH1002" s="70"/>
      <c r="AI1002" s="70"/>
      <c r="AJ1002" s="70"/>
      <c r="AK1002" s="70"/>
      <c r="AL1002" s="70"/>
      <c r="AM1002" s="70"/>
      <c r="AN1002" s="70"/>
      <c r="AO1002" s="70"/>
      <c r="AP1002" s="70"/>
      <c r="AQ1002" s="70"/>
      <c r="AR1002" s="70"/>
      <c r="AS1002" s="70"/>
      <c r="AT1002" s="70"/>
      <c r="AU1002" s="70"/>
      <c r="AV1002" s="70"/>
      <c r="AW1002" s="70"/>
      <c r="AX1002" s="70"/>
      <c r="AY1002" s="70"/>
      <c r="AZ1002" s="70"/>
      <c r="BA1002" s="70"/>
      <c r="BB1002" s="70"/>
      <c r="BC1002" s="70"/>
      <c r="BD1002" s="70"/>
      <c r="BE1002" s="70"/>
      <c r="BF1002" s="70"/>
      <c r="BG1002" s="70"/>
      <c r="BH1002" s="70"/>
      <c r="BI1002" s="70"/>
      <c r="BJ1002" s="70"/>
      <c r="BK1002" s="70"/>
      <c r="BL1002" s="70"/>
      <c r="BM1002" s="70"/>
      <c r="BN1002" s="70"/>
      <c r="BO1002" s="70"/>
      <c r="BP1002" s="70"/>
      <c r="BQ1002" s="70"/>
      <c r="BR1002" s="70"/>
      <c r="BS1002" s="70"/>
      <c r="BT1002" s="70"/>
      <c r="BU1002" s="70"/>
      <c r="BV1002" s="70"/>
      <c r="BW1002" s="70"/>
      <c r="BX1002" s="70"/>
      <c r="BY1002" s="70"/>
      <c r="BZ1002" s="70"/>
      <c r="CA1002" s="70"/>
    </row>
    <row r="1003" spans="2:79" s="67" customFormat="1" hidden="1">
      <c r="B1003" s="85"/>
      <c r="C1003" s="86"/>
      <c r="D1003" s="250"/>
      <c r="E1003" s="84"/>
      <c r="F1003" s="70"/>
      <c r="G1003" s="70"/>
      <c r="H1003" s="70"/>
      <c r="I1003" s="70"/>
      <c r="J1003" s="70"/>
      <c r="K1003" s="70"/>
      <c r="L1003" s="70"/>
      <c r="M1003" s="70"/>
      <c r="N1003" s="70"/>
      <c r="O1003" s="70"/>
      <c r="P1003" s="70"/>
      <c r="Q1003" s="70"/>
      <c r="R1003" s="70"/>
      <c r="S1003" s="70"/>
      <c r="T1003" s="70"/>
      <c r="U1003" s="70"/>
      <c r="V1003" s="70"/>
      <c r="W1003" s="70"/>
      <c r="X1003" s="70"/>
      <c r="Y1003" s="70"/>
      <c r="Z1003" s="70"/>
      <c r="AA1003" s="70"/>
      <c r="AB1003" s="70"/>
      <c r="AC1003" s="70"/>
      <c r="AD1003" s="70"/>
      <c r="AE1003" s="70"/>
      <c r="AF1003" s="70"/>
      <c r="AG1003" s="70"/>
      <c r="AH1003" s="70"/>
      <c r="AI1003" s="70"/>
      <c r="AJ1003" s="70"/>
      <c r="AK1003" s="70"/>
      <c r="AL1003" s="70"/>
      <c r="AM1003" s="70"/>
      <c r="AN1003" s="70"/>
      <c r="AO1003" s="70"/>
      <c r="AP1003" s="70"/>
      <c r="AQ1003" s="70"/>
      <c r="AR1003" s="70"/>
      <c r="AS1003" s="70"/>
      <c r="AT1003" s="70"/>
      <c r="AU1003" s="70"/>
      <c r="AV1003" s="70"/>
      <c r="AW1003" s="70"/>
      <c r="AX1003" s="70"/>
      <c r="AY1003" s="70"/>
      <c r="AZ1003" s="70"/>
      <c r="BA1003" s="70"/>
      <c r="BB1003" s="70"/>
      <c r="BC1003" s="70"/>
      <c r="BD1003" s="70"/>
      <c r="BE1003" s="70"/>
      <c r="BF1003" s="70"/>
      <c r="BG1003" s="70"/>
      <c r="BH1003" s="70"/>
      <c r="BI1003" s="70"/>
      <c r="BJ1003" s="70"/>
      <c r="BK1003" s="70"/>
      <c r="BL1003" s="70"/>
      <c r="BM1003" s="70"/>
      <c r="BN1003" s="70"/>
      <c r="BO1003" s="70"/>
      <c r="BP1003" s="70"/>
      <c r="BQ1003" s="70"/>
      <c r="BR1003" s="70"/>
      <c r="BS1003" s="70"/>
      <c r="BT1003" s="70"/>
      <c r="BU1003" s="70"/>
      <c r="BV1003" s="70"/>
      <c r="BW1003" s="70"/>
      <c r="BX1003" s="70"/>
      <c r="BY1003" s="70"/>
      <c r="BZ1003" s="70"/>
      <c r="CA1003" s="70"/>
    </row>
    <row r="1004" spans="2:79" s="67" customFormat="1" hidden="1">
      <c r="B1004" s="85"/>
      <c r="C1004" s="86"/>
      <c r="D1004" s="250"/>
      <c r="E1004" s="84"/>
      <c r="F1004" s="70"/>
      <c r="G1004" s="70"/>
      <c r="H1004" s="70"/>
      <c r="I1004" s="70"/>
      <c r="J1004" s="70"/>
      <c r="K1004" s="70"/>
      <c r="L1004" s="70"/>
      <c r="M1004" s="70"/>
      <c r="N1004" s="70"/>
      <c r="O1004" s="70"/>
      <c r="P1004" s="70"/>
      <c r="Q1004" s="70"/>
      <c r="R1004" s="70"/>
      <c r="S1004" s="70"/>
      <c r="T1004" s="70"/>
      <c r="U1004" s="70"/>
      <c r="V1004" s="70"/>
      <c r="W1004" s="70"/>
      <c r="X1004" s="70"/>
      <c r="Y1004" s="70"/>
      <c r="Z1004" s="70"/>
      <c r="AA1004" s="70"/>
      <c r="AB1004" s="70"/>
      <c r="AC1004" s="70"/>
      <c r="AD1004" s="70"/>
      <c r="AE1004" s="70"/>
      <c r="AF1004" s="70"/>
      <c r="AG1004" s="70"/>
      <c r="AH1004" s="70"/>
      <c r="AI1004" s="70"/>
      <c r="AJ1004" s="70"/>
      <c r="AK1004" s="70"/>
      <c r="AL1004" s="70"/>
      <c r="AM1004" s="70"/>
      <c r="AN1004" s="70"/>
      <c r="AO1004" s="70"/>
      <c r="AP1004" s="70"/>
      <c r="AQ1004" s="70"/>
      <c r="AR1004" s="70"/>
      <c r="AS1004" s="70"/>
      <c r="AT1004" s="70"/>
      <c r="AU1004" s="70"/>
      <c r="AV1004" s="70"/>
      <c r="AW1004" s="70"/>
      <c r="AX1004" s="70"/>
      <c r="AY1004" s="70"/>
      <c r="AZ1004" s="70"/>
      <c r="BA1004" s="70"/>
      <c r="BB1004" s="70"/>
      <c r="BC1004" s="70"/>
      <c r="BD1004" s="70"/>
      <c r="BE1004" s="70"/>
      <c r="BF1004" s="70"/>
      <c r="BG1004" s="70"/>
      <c r="BH1004" s="70"/>
      <c r="BI1004" s="70"/>
      <c r="BJ1004" s="70"/>
      <c r="BK1004" s="70"/>
      <c r="BL1004" s="70"/>
      <c r="BM1004" s="70"/>
      <c r="BN1004" s="70"/>
      <c r="BO1004" s="70"/>
      <c r="BP1004" s="70"/>
      <c r="BQ1004" s="70"/>
      <c r="BR1004" s="70"/>
      <c r="BS1004" s="70"/>
      <c r="BT1004" s="70"/>
      <c r="BU1004" s="70"/>
      <c r="BV1004" s="70"/>
      <c r="BW1004" s="70"/>
      <c r="BX1004" s="70"/>
      <c r="BY1004" s="70"/>
      <c r="BZ1004" s="70"/>
      <c r="CA1004" s="70"/>
    </row>
    <row r="1005" spans="2:79" s="67" customFormat="1" hidden="1">
      <c r="B1005" s="85"/>
      <c r="C1005" s="86"/>
      <c r="D1005" s="250"/>
      <c r="E1005" s="84"/>
      <c r="F1005" s="70"/>
      <c r="G1005" s="70"/>
      <c r="H1005" s="70"/>
      <c r="I1005" s="70"/>
      <c r="J1005" s="70"/>
      <c r="K1005" s="70"/>
      <c r="L1005" s="70"/>
      <c r="M1005" s="70"/>
      <c r="N1005" s="70"/>
      <c r="O1005" s="70"/>
      <c r="P1005" s="70"/>
      <c r="Q1005" s="70"/>
      <c r="R1005" s="70"/>
      <c r="S1005" s="70"/>
      <c r="T1005" s="70"/>
      <c r="U1005" s="70"/>
      <c r="V1005" s="70"/>
      <c r="W1005" s="70"/>
      <c r="X1005" s="70"/>
      <c r="Y1005" s="70"/>
      <c r="Z1005" s="70"/>
      <c r="AA1005" s="70"/>
      <c r="AB1005" s="70"/>
      <c r="AC1005" s="70"/>
      <c r="AD1005" s="70"/>
      <c r="AE1005" s="70"/>
      <c r="AF1005" s="70"/>
      <c r="AG1005" s="70"/>
      <c r="AH1005" s="70"/>
      <c r="AI1005" s="70"/>
      <c r="AJ1005" s="70"/>
      <c r="AK1005" s="70"/>
      <c r="AL1005" s="70"/>
      <c r="AM1005" s="70"/>
      <c r="AN1005" s="70"/>
      <c r="AO1005" s="70"/>
      <c r="AP1005" s="70"/>
      <c r="AQ1005" s="70"/>
      <c r="AR1005" s="70"/>
      <c r="AS1005" s="70"/>
      <c r="AT1005" s="70"/>
      <c r="AU1005" s="70"/>
      <c r="AV1005" s="70"/>
      <c r="AW1005" s="70"/>
      <c r="AX1005" s="70"/>
      <c r="AY1005" s="70"/>
      <c r="AZ1005" s="70"/>
      <c r="BA1005" s="70"/>
      <c r="BB1005" s="70"/>
      <c r="BC1005" s="70"/>
      <c r="BD1005" s="70"/>
      <c r="BE1005" s="70"/>
      <c r="BF1005" s="70"/>
      <c r="BG1005" s="70"/>
      <c r="BH1005" s="70"/>
      <c r="BI1005" s="70"/>
      <c r="BJ1005" s="70"/>
      <c r="BK1005" s="70"/>
      <c r="BL1005" s="70"/>
      <c r="BM1005" s="70"/>
      <c r="BN1005" s="70"/>
      <c r="BO1005" s="70"/>
      <c r="BP1005" s="70"/>
      <c r="BQ1005" s="70"/>
      <c r="BR1005" s="70"/>
      <c r="BS1005" s="70"/>
      <c r="BT1005" s="70"/>
      <c r="BU1005" s="70"/>
      <c r="BV1005" s="70"/>
      <c r="BW1005" s="70"/>
      <c r="BX1005" s="70"/>
      <c r="BY1005" s="70"/>
      <c r="BZ1005" s="70"/>
      <c r="CA1005" s="70"/>
    </row>
    <row r="1006" spans="2:79" s="67" customFormat="1" hidden="1">
      <c r="B1006" s="85"/>
      <c r="C1006" s="86"/>
      <c r="D1006" s="250"/>
      <c r="E1006" s="84"/>
      <c r="F1006" s="70"/>
      <c r="G1006" s="70"/>
      <c r="H1006" s="70"/>
      <c r="I1006" s="70"/>
      <c r="J1006" s="70"/>
      <c r="K1006" s="70"/>
      <c r="L1006" s="70"/>
      <c r="M1006" s="70"/>
      <c r="N1006" s="70"/>
      <c r="O1006" s="70"/>
      <c r="P1006" s="70"/>
      <c r="Q1006" s="70"/>
      <c r="R1006" s="70"/>
      <c r="S1006" s="70"/>
      <c r="T1006" s="70"/>
      <c r="U1006" s="70"/>
      <c r="V1006" s="70"/>
      <c r="W1006" s="70"/>
      <c r="X1006" s="70"/>
      <c r="Y1006" s="70"/>
      <c r="Z1006" s="70"/>
      <c r="AA1006" s="70"/>
      <c r="AB1006" s="70"/>
      <c r="AC1006" s="70"/>
      <c r="AD1006" s="70"/>
      <c r="AE1006" s="70"/>
      <c r="AF1006" s="70"/>
      <c r="AG1006" s="70"/>
      <c r="AH1006" s="70"/>
      <c r="AI1006" s="70"/>
      <c r="AJ1006" s="70"/>
      <c r="AK1006" s="70"/>
      <c r="AL1006" s="70"/>
      <c r="AM1006" s="70"/>
      <c r="AN1006" s="70"/>
      <c r="AO1006" s="70"/>
      <c r="AP1006" s="70"/>
      <c r="AQ1006" s="70"/>
      <c r="AR1006" s="70"/>
      <c r="AS1006" s="70"/>
      <c r="AT1006" s="70"/>
      <c r="AU1006" s="70"/>
      <c r="AV1006" s="70"/>
      <c r="AW1006" s="70"/>
      <c r="AX1006" s="70"/>
      <c r="AY1006" s="70"/>
      <c r="AZ1006" s="70"/>
      <c r="BA1006" s="70"/>
      <c r="BB1006" s="70"/>
      <c r="BC1006" s="70"/>
      <c r="BD1006" s="70"/>
      <c r="BE1006" s="70"/>
      <c r="BF1006" s="70"/>
      <c r="BG1006" s="70"/>
      <c r="BH1006" s="70"/>
      <c r="BI1006" s="70"/>
      <c r="BJ1006" s="70"/>
      <c r="BK1006" s="70"/>
      <c r="BL1006" s="70"/>
      <c r="BM1006" s="70"/>
      <c r="BN1006" s="70"/>
      <c r="BO1006" s="70"/>
      <c r="BP1006" s="70"/>
      <c r="BQ1006" s="70"/>
      <c r="BR1006" s="70"/>
      <c r="BS1006" s="70"/>
      <c r="BT1006" s="70"/>
      <c r="BU1006" s="70"/>
      <c r="BV1006" s="70"/>
      <c r="BW1006" s="70"/>
      <c r="BX1006" s="70"/>
      <c r="BY1006" s="70"/>
      <c r="BZ1006" s="70"/>
      <c r="CA1006" s="70"/>
    </row>
    <row r="1007" spans="2:79" s="67" customFormat="1" hidden="1">
      <c r="B1007" s="85"/>
      <c r="C1007" s="86"/>
      <c r="D1007" s="250"/>
      <c r="E1007" s="84"/>
      <c r="F1007" s="70"/>
      <c r="G1007" s="70"/>
      <c r="H1007" s="70"/>
      <c r="I1007" s="70"/>
      <c r="J1007" s="70"/>
      <c r="K1007" s="70"/>
      <c r="L1007" s="70"/>
      <c r="M1007" s="70"/>
      <c r="N1007" s="70"/>
      <c r="O1007" s="70"/>
      <c r="P1007" s="70"/>
      <c r="Q1007" s="70"/>
      <c r="R1007" s="70"/>
      <c r="S1007" s="70"/>
      <c r="T1007" s="70"/>
      <c r="U1007" s="70"/>
      <c r="V1007" s="70"/>
      <c r="W1007" s="70"/>
      <c r="X1007" s="70"/>
      <c r="Y1007" s="70"/>
      <c r="Z1007" s="70"/>
      <c r="AA1007" s="70"/>
      <c r="AB1007" s="70"/>
      <c r="AC1007" s="70"/>
      <c r="AD1007" s="70"/>
      <c r="AE1007" s="70"/>
      <c r="AF1007" s="70"/>
      <c r="AG1007" s="70"/>
      <c r="AH1007" s="70"/>
      <c r="AI1007" s="70"/>
      <c r="AJ1007" s="70"/>
      <c r="AK1007" s="70"/>
      <c r="AL1007" s="70"/>
      <c r="AM1007" s="70"/>
      <c r="AN1007" s="70"/>
      <c r="AO1007" s="70"/>
      <c r="AP1007" s="70"/>
      <c r="AQ1007" s="70"/>
      <c r="AR1007" s="70"/>
      <c r="AS1007" s="70"/>
      <c r="AT1007" s="70"/>
      <c r="AU1007" s="70"/>
      <c r="AV1007" s="70"/>
      <c r="AW1007" s="70"/>
      <c r="AX1007" s="70"/>
      <c r="AY1007" s="70"/>
      <c r="AZ1007" s="70"/>
      <c r="BA1007" s="70"/>
      <c r="BB1007" s="70"/>
      <c r="BC1007" s="70"/>
      <c r="BD1007" s="70"/>
      <c r="BE1007" s="70"/>
      <c r="BF1007" s="70"/>
      <c r="BG1007" s="70"/>
      <c r="BH1007" s="70"/>
      <c r="BI1007" s="70"/>
      <c r="BJ1007" s="70"/>
      <c r="BK1007" s="70"/>
      <c r="BL1007" s="70"/>
      <c r="BM1007" s="70"/>
      <c r="BN1007" s="70"/>
      <c r="BO1007" s="70"/>
      <c r="BP1007" s="70"/>
      <c r="BQ1007" s="70"/>
      <c r="BR1007" s="70"/>
      <c r="BS1007" s="70"/>
      <c r="BT1007" s="70"/>
      <c r="BU1007" s="70"/>
      <c r="BV1007" s="70"/>
      <c r="BW1007" s="70"/>
      <c r="BX1007" s="70"/>
      <c r="BY1007" s="70"/>
      <c r="BZ1007" s="70"/>
      <c r="CA1007" s="70"/>
    </row>
    <row r="1008" spans="2:79" s="67" customFormat="1" hidden="1">
      <c r="B1008" s="85"/>
      <c r="C1008" s="86"/>
      <c r="D1008" s="250"/>
      <c r="E1008" s="84"/>
      <c r="F1008" s="70"/>
      <c r="G1008" s="70"/>
      <c r="H1008" s="70"/>
      <c r="I1008" s="70"/>
      <c r="J1008" s="70"/>
      <c r="K1008" s="70"/>
      <c r="L1008" s="70"/>
      <c r="M1008" s="70"/>
      <c r="N1008" s="70"/>
      <c r="O1008" s="70"/>
      <c r="P1008" s="70"/>
      <c r="Q1008" s="70"/>
      <c r="R1008" s="70"/>
      <c r="S1008" s="70"/>
      <c r="T1008" s="70"/>
      <c r="U1008" s="70"/>
      <c r="V1008" s="70"/>
      <c r="W1008" s="70"/>
      <c r="X1008" s="70"/>
      <c r="Y1008" s="70"/>
      <c r="Z1008" s="70"/>
      <c r="AA1008" s="70"/>
      <c r="AB1008" s="70"/>
      <c r="AC1008" s="70"/>
      <c r="AD1008" s="70"/>
      <c r="AE1008" s="70"/>
      <c r="AF1008" s="70"/>
      <c r="AG1008" s="70"/>
      <c r="AH1008" s="70"/>
      <c r="AI1008" s="70"/>
      <c r="AJ1008" s="70"/>
      <c r="AK1008" s="70"/>
      <c r="AL1008" s="70"/>
      <c r="AM1008" s="70"/>
      <c r="AN1008" s="70"/>
      <c r="AO1008" s="70"/>
      <c r="AP1008" s="70"/>
      <c r="AQ1008" s="70"/>
      <c r="AR1008" s="70"/>
      <c r="AS1008" s="70"/>
      <c r="AT1008" s="70"/>
      <c r="AU1008" s="70"/>
      <c r="AV1008" s="70"/>
      <c r="AW1008" s="70"/>
      <c r="AX1008" s="70"/>
      <c r="AY1008" s="70"/>
      <c r="AZ1008" s="70"/>
      <c r="BA1008" s="70"/>
      <c r="BB1008" s="70"/>
      <c r="BC1008" s="70"/>
      <c r="BD1008" s="70"/>
      <c r="BE1008" s="70"/>
      <c r="BF1008" s="70"/>
      <c r="BG1008" s="70"/>
      <c r="BH1008" s="70"/>
      <c r="BI1008" s="70"/>
      <c r="BJ1008" s="70"/>
      <c r="BK1008" s="70"/>
      <c r="BL1008" s="70"/>
      <c r="BM1008" s="70"/>
      <c r="BN1008" s="70"/>
      <c r="BO1008" s="70"/>
      <c r="BP1008" s="70"/>
      <c r="BQ1008" s="70"/>
      <c r="BR1008" s="70"/>
      <c r="BS1008" s="70"/>
      <c r="BT1008" s="70"/>
      <c r="BU1008" s="70"/>
      <c r="BV1008" s="70"/>
      <c r="BW1008" s="70"/>
      <c r="BX1008" s="70"/>
      <c r="BY1008" s="70"/>
      <c r="BZ1008" s="70"/>
      <c r="CA1008" s="70"/>
    </row>
    <row r="1009" spans="2:79" s="67" customFormat="1" hidden="1">
      <c r="B1009" s="85"/>
      <c r="C1009" s="86"/>
      <c r="D1009" s="250"/>
      <c r="E1009" s="84"/>
      <c r="F1009" s="70"/>
      <c r="G1009" s="70"/>
      <c r="H1009" s="70"/>
      <c r="I1009" s="70"/>
      <c r="J1009" s="70"/>
      <c r="K1009" s="70"/>
      <c r="L1009" s="70"/>
      <c r="M1009" s="70"/>
      <c r="N1009" s="70"/>
      <c r="O1009" s="70"/>
      <c r="P1009" s="70"/>
      <c r="Q1009" s="70"/>
      <c r="R1009" s="70"/>
      <c r="S1009" s="70"/>
      <c r="T1009" s="70"/>
      <c r="U1009" s="70"/>
      <c r="V1009" s="70"/>
      <c r="W1009" s="70"/>
      <c r="X1009" s="70"/>
      <c r="Y1009" s="70"/>
      <c r="Z1009" s="70"/>
      <c r="AA1009" s="70"/>
      <c r="AB1009" s="70"/>
      <c r="AC1009" s="70"/>
      <c r="AD1009" s="70"/>
      <c r="AE1009" s="70"/>
      <c r="AF1009" s="70"/>
      <c r="AG1009" s="70"/>
      <c r="AH1009" s="70"/>
      <c r="AI1009" s="70"/>
      <c r="AJ1009" s="70"/>
      <c r="AK1009" s="70"/>
      <c r="AL1009" s="70"/>
      <c r="AM1009" s="70"/>
      <c r="AN1009" s="70"/>
      <c r="AO1009" s="70"/>
      <c r="AP1009" s="70"/>
      <c r="AQ1009" s="70"/>
      <c r="AR1009" s="70"/>
      <c r="AS1009" s="70"/>
      <c r="AT1009" s="70"/>
      <c r="AU1009" s="70"/>
      <c r="AV1009" s="70"/>
      <c r="AW1009" s="70"/>
      <c r="AX1009" s="70"/>
      <c r="AY1009" s="70"/>
      <c r="AZ1009" s="70"/>
      <c r="BA1009" s="70"/>
      <c r="BB1009" s="70"/>
      <c r="BC1009" s="70"/>
      <c r="BD1009" s="70"/>
      <c r="BE1009" s="70"/>
      <c r="BF1009" s="70"/>
      <c r="BG1009" s="70"/>
      <c r="BH1009" s="70"/>
      <c r="BI1009" s="70"/>
      <c r="BJ1009" s="70"/>
      <c r="BK1009" s="70"/>
      <c r="BL1009" s="70"/>
      <c r="BM1009" s="70"/>
      <c r="BN1009" s="70"/>
      <c r="BO1009" s="70"/>
      <c r="BP1009" s="70"/>
      <c r="BQ1009" s="70"/>
      <c r="BR1009" s="70"/>
      <c r="BS1009" s="70"/>
      <c r="BT1009" s="70"/>
      <c r="BU1009" s="70"/>
      <c r="BV1009" s="70"/>
      <c r="BW1009" s="70"/>
      <c r="BX1009" s="70"/>
      <c r="BY1009" s="70"/>
      <c r="BZ1009" s="70"/>
      <c r="CA1009" s="70"/>
    </row>
    <row r="1010" spans="2:79" s="67" customFormat="1" hidden="1">
      <c r="B1010" s="85"/>
      <c r="C1010" s="86"/>
      <c r="D1010" s="250"/>
      <c r="E1010" s="84"/>
      <c r="F1010" s="70"/>
      <c r="G1010" s="70"/>
      <c r="H1010" s="70"/>
      <c r="I1010" s="70"/>
      <c r="J1010" s="70"/>
      <c r="K1010" s="70"/>
      <c r="L1010" s="70"/>
      <c r="M1010" s="70"/>
      <c r="N1010" s="70"/>
      <c r="O1010" s="70"/>
      <c r="P1010" s="70"/>
      <c r="Q1010" s="70"/>
      <c r="R1010" s="70"/>
      <c r="S1010" s="70"/>
      <c r="T1010" s="70"/>
      <c r="U1010" s="70"/>
      <c r="V1010" s="70"/>
      <c r="W1010" s="70"/>
      <c r="X1010" s="70"/>
      <c r="Y1010" s="70"/>
      <c r="Z1010" s="70"/>
      <c r="AA1010" s="70"/>
      <c r="AB1010" s="70"/>
      <c r="AC1010" s="70"/>
      <c r="AD1010" s="70"/>
      <c r="AE1010" s="70"/>
      <c r="AF1010" s="70"/>
      <c r="AG1010" s="70"/>
      <c r="AH1010" s="70"/>
      <c r="AI1010" s="70"/>
      <c r="AJ1010" s="70"/>
      <c r="AK1010" s="70"/>
      <c r="AL1010" s="70"/>
      <c r="AM1010" s="70"/>
      <c r="AN1010" s="70"/>
      <c r="AO1010" s="70"/>
      <c r="AP1010" s="70"/>
      <c r="AQ1010" s="70"/>
      <c r="AR1010" s="70"/>
      <c r="AS1010" s="70"/>
      <c r="AT1010" s="70"/>
      <c r="AU1010" s="70"/>
      <c r="AV1010" s="70"/>
      <c r="AW1010" s="70"/>
      <c r="AX1010" s="70"/>
      <c r="AY1010" s="70"/>
      <c r="AZ1010" s="70"/>
      <c r="BA1010" s="70"/>
      <c r="BB1010" s="70"/>
      <c r="BC1010" s="70"/>
      <c r="BD1010" s="70"/>
      <c r="BE1010" s="70"/>
      <c r="BF1010" s="70"/>
      <c r="BG1010" s="70"/>
      <c r="BH1010" s="70"/>
      <c r="BI1010" s="70"/>
      <c r="BJ1010" s="70"/>
      <c r="BK1010" s="70"/>
      <c r="BL1010" s="70"/>
      <c r="BM1010" s="70"/>
      <c r="BN1010" s="70"/>
      <c r="BO1010" s="70"/>
      <c r="BP1010" s="70"/>
      <c r="BQ1010" s="70"/>
      <c r="BR1010" s="70"/>
      <c r="BS1010" s="70"/>
      <c r="BT1010" s="70"/>
      <c r="BU1010" s="70"/>
      <c r="BV1010" s="70"/>
      <c r="BW1010" s="70"/>
      <c r="BX1010" s="70"/>
      <c r="BY1010" s="70"/>
      <c r="BZ1010" s="70"/>
      <c r="CA1010" s="70"/>
    </row>
    <row r="1011" spans="2:79" s="67" customFormat="1" hidden="1">
      <c r="B1011" s="85"/>
      <c r="C1011" s="86"/>
      <c r="D1011" s="250"/>
      <c r="E1011" s="84"/>
      <c r="F1011" s="70"/>
      <c r="G1011" s="70"/>
      <c r="H1011" s="70"/>
      <c r="I1011" s="70"/>
      <c r="J1011" s="70"/>
      <c r="K1011" s="70"/>
      <c r="L1011" s="70"/>
      <c r="M1011" s="70"/>
      <c r="N1011" s="70"/>
      <c r="O1011" s="70"/>
      <c r="P1011" s="70"/>
      <c r="Q1011" s="70"/>
      <c r="R1011" s="70"/>
      <c r="S1011" s="70"/>
      <c r="T1011" s="70"/>
      <c r="U1011" s="70"/>
      <c r="V1011" s="70"/>
      <c r="W1011" s="70"/>
      <c r="X1011" s="70"/>
      <c r="Y1011" s="70"/>
      <c r="Z1011" s="70"/>
      <c r="AA1011" s="70"/>
      <c r="AB1011" s="70"/>
      <c r="AC1011" s="70"/>
      <c r="AD1011" s="70"/>
      <c r="AE1011" s="70"/>
      <c r="AF1011" s="70"/>
      <c r="AG1011" s="70"/>
      <c r="AH1011" s="70"/>
      <c r="AI1011" s="70"/>
      <c r="AJ1011" s="70"/>
      <c r="AK1011" s="70"/>
      <c r="AL1011" s="70"/>
      <c r="AM1011" s="70"/>
      <c r="AN1011" s="70"/>
      <c r="AO1011" s="70"/>
      <c r="AP1011" s="70"/>
      <c r="AQ1011" s="70"/>
      <c r="AR1011" s="70"/>
      <c r="AS1011" s="70"/>
      <c r="AT1011" s="70"/>
      <c r="AU1011" s="70"/>
      <c r="AV1011" s="70"/>
      <c r="AW1011" s="70"/>
      <c r="AX1011" s="70"/>
      <c r="AY1011" s="70"/>
      <c r="AZ1011" s="70"/>
      <c r="BA1011" s="70"/>
      <c r="BB1011" s="70"/>
      <c r="BC1011" s="70"/>
      <c r="BD1011" s="70"/>
      <c r="BE1011" s="70"/>
      <c r="BF1011" s="70"/>
      <c r="BG1011" s="70"/>
      <c r="BH1011" s="70"/>
      <c r="BI1011" s="70"/>
      <c r="BJ1011" s="70"/>
      <c r="BK1011" s="70"/>
      <c r="BL1011" s="70"/>
      <c r="BM1011" s="70"/>
      <c r="BN1011" s="70"/>
      <c r="BO1011" s="70"/>
      <c r="BP1011" s="70"/>
      <c r="BQ1011" s="70"/>
      <c r="BR1011" s="70"/>
      <c r="BS1011" s="70"/>
      <c r="BT1011" s="70"/>
      <c r="BU1011" s="70"/>
      <c r="BV1011" s="70"/>
      <c r="BW1011" s="70"/>
      <c r="BX1011" s="70"/>
      <c r="BY1011" s="70"/>
      <c r="BZ1011" s="70"/>
      <c r="CA1011" s="70"/>
    </row>
    <row r="1012" spans="2:79" s="67" customFormat="1" hidden="1">
      <c r="B1012" s="85"/>
      <c r="C1012" s="86"/>
      <c r="D1012" s="250"/>
      <c r="E1012" s="84"/>
      <c r="F1012" s="70"/>
      <c r="G1012" s="70"/>
      <c r="H1012" s="70"/>
      <c r="I1012" s="70"/>
      <c r="J1012" s="70"/>
      <c r="K1012" s="70"/>
      <c r="L1012" s="70"/>
      <c r="M1012" s="70"/>
      <c r="N1012" s="70"/>
      <c r="O1012" s="70"/>
      <c r="P1012" s="70"/>
      <c r="Q1012" s="70"/>
      <c r="R1012" s="70"/>
      <c r="S1012" s="70"/>
      <c r="T1012" s="70"/>
      <c r="U1012" s="70"/>
      <c r="V1012" s="70"/>
      <c r="W1012" s="70"/>
      <c r="X1012" s="70"/>
      <c r="Y1012" s="70"/>
      <c r="Z1012" s="70"/>
      <c r="AA1012" s="70"/>
      <c r="AB1012" s="70"/>
      <c r="AC1012" s="70"/>
      <c r="AD1012" s="70"/>
      <c r="AE1012" s="70"/>
      <c r="AF1012" s="70"/>
      <c r="AG1012" s="70"/>
      <c r="AH1012" s="70"/>
      <c r="AI1012" s="70"/>
      <c r="AJ1012" s="70"/>
      <c r="AK1012" s="70"/>
      <c r="AL1012" s="70"/>
      <c r="AM1012" s="70"/>
      <c r="AN1012" s="70"/>
      <c r="AO1012" s="70"/>
      <c r="AP1012" s="70"/>
      <c r="AQ1012" s="70"/>
      <c r="AR1012" s="70"/>
      <c r="AS1012" s="70"/>
      <c r="AT1012" s="70"/>
      <c r="AU1012" s="70"/>
      <c r="AV1012" s="70"/>
      <c r="AW1012" s="70"/>
      <c r="AX1012" s="70"/>
      <c r="AY1012" s="70"/>
      <c r="AZ1012" s="70"/>
      <c r="BA1012" s="70"/>
      <c r="BB1012" s="70"/>
      <c r="BC1012" s="70"/>
      <c r="BD1012" s="70"/>
      <c r="BE1012" s="70"/>
      <c r="BF1012" s="70"/>
      <c r="BG1012" s="70"/>
      <c r="BH1012" s="70"/>
      <c r="BI1012" s="70"/>
      <c r="BJ1012" s="70"/>
      <c r="BK1012" s="70"/>
      <c r="BL1012" s="70"/>
      <c r="BM1012" s="70"/>
      <c r="BN1012" s="70"/>
      <c r="BO1012" s="70"/>
      <c r="BP1012" s="70"/>
      <c r="BQ1012" s="70"/>
      <c r="BR1012" s="70"/>
      <c r="BS1012" s="70"/>
      <c r="BT1012" s="70"/>
      <c r="BU1012" s="70"/>
      <c r="BV1012" s="70"/>
      <c r="BW1012" s="70"/>
      <c r="BX1012" s="70"/>
      <c r="BY1012" s="70"/>
      <c r="BZ1012" s="70"/>
      <c r="CA1012" s="70"/>
    </row>
    <row r="1013" spans="2:79" s="67" customFormat="1" hidden="1">
      <c r="B1013" s="85"/>
      <c r="C1013" s="86"/>
      <c r="D1013" s="250"/>
      <c r="E1013" s="84"/>
      <c r="F1013" s="70"/>
      <c r="G1013" s="70"/>
      <c r="H1013" s="70"/>
      <c r="I1013" s="70"/>
      <c r="J1013" s="70"/>
      <c r="K1013" s="70"/>
      <c r="L1013" s="70"/>
      <c r="M1013" s="70"/>
      <c r="N1013" s="70"/>
      <c r="O1013" s="70"/>
      <c r="P1013" s="70"/>
      <c r="Q1013" s="70"/>
      <c r="R1013" s="70"/>
      <c r="S1013" s="70"/>
      <c r="T1013" s="70"/>
      <c r="U1013" s="70"/>
      <c r="V1013" s="70"/>
      <c r="W1013" s="70"/>
      <c r="X1013" s="70"/>
      <c r="Y1013" s="70"/>
      <c r="Z1013" s="70"/>
      <c r="AA1013" s="70"/>
      <c r="AB1013" s="70"/>
      <c r="AC1013" s="70"/>
      <c r="AD1013" s="70"/>
      <c r="AE1013" s="70"/>
      <c r="AF1013" s="70"/>
      <c r="AG1013" s="70"/>
      <c r="AH1013" s="70"/>
      <c r="AI1013" s="70"/>
      <c r="AJ1013" s="70"/>
      <c r="AK1013" s="70"/>
      <c r="AL1013" s="70"/>
      <c r="AM1013" s="70"/>
      <c r="AN1013" s="70"/>
      <c r="AO1013" s="70"/>
      <c r="AP1013" s="70"/>
      <c r="AQ1013" s="70"/>
      <c r="AR1013" s="70"/>
      <c r="AS1013" s="70"/>
      <c r="AT1013" s="70"/>
      <c r="AU1013" s="70"/>
      <c r="AV1013" s="70"/>
      <c r="AW1013" s="70"/>
      <c r="AX1013" s="70"/>
      <c r="AY1013" s="70"/>
      <c r="AZ1013" s="70"/>
      <c r="BA1013" s="70"/>
      <c r="BB1013" s="70"/>
      <c r="BC1013" s="70"/>
      <c r="BD1013" s="70"/>
      <c r="BE1013" s="70"/>
      <c r="BF1013" s="70"/>
      <c r="BG1013" s="70"/>
      <c r="BH1013" s="70"/>
      <c r="BI1013" s="70"/>
      <c r="BJ1013" s="70"/>
      <c r="BK1013" s="70"/>
      <c r="BL1013" s="70"/>
      <c r="BM1013" s="70"/>
      <c r="BN1013" s="70"/>
      <c r="BO1013" s="70"/>
      <c r="BP1013" s="70"/>
      <c r="BQ1013" s="70"/>
      <c r="BR1013" s="70"/>
      <c r="BS1013" s="70"/>
      <c r="BT1013" s="70"/>
      <c r="BU1013" s="70"/>
      <c r="BV1013" s="70"/>
      <c r="BW1013" s="70"/>
      <c r="BX1013" s="70"/>
      <c r="BY1013" s="70"/>
      <c r="BZ1013" s="70"/>
      <c r="CA1013" s="70"/>
    </row>
    <row r="1014" spans="2:79" s="67" customFormat="1" hidden="1">
      <c r="B1014" s="85"/>
      <c r="C1014" s="86"/>
      <c r="D1014" s="250"/>
      <c r="E1014" s="84"/>
      <c r="F1014" s="70"/>
      <c r="G1014" s="70"/>
      <c r="H1014" s="70"/>
      <c r="I1014" s="70"/>
      <c r="J1014" s="70"/>
      <c r="K1014" s="70"/>
      <c r="L1014" s="70"/>
      <c r="M1014" s="70"/>
      <c r="N1014" s="70"/>
      <c r="O1014" s="70"/>
      <c r="P1014" s="70"/>
      <c r="Q1014" s="70"/>
      <c r="R1014" s="70"/>
      <c r="S1014" s="70"/>
      <c r="T1014" s="70"/>
      <c r="U1014" s="70"/>
      <c r="V1014" s="70"/>
      <c r="W1014" s="70"/>
      <c r="X1014" s="70"/>
      <c r="Y1014" s="70"/>
      <c r="Z1014" s="70"/>
      <c r="AA1014" s="70"/>
      <c r="AB1014" s="70"/>
      <c r="AC1014" s="70"/>
      <c r="AD1014" s="70"/>
      <c r="AE1014" s="70"/>
      <c r="AF1014" s="70"/>
      <c r="AG1014" s="70"/>
      <c r="AH1014" s="70"/>
      <c r="AI1014" s="70"/>
      <c r="AJ1014" s="70"/>
      <c r="AK1014" s="70"/>
      <c r="AL1014" s="70"/>
      <c r="AM1014" s="70"/>
      <c r="AN1014" s="70"/>
      <c r="AO1014" s="70"/>
      <c r="AP1014" s="70"/>
      <c r="AQ1014" s="70"/>
      <c r="AR1014" s="70"/>
      <c r="AS1014" s="70"/>
      <c r="AT1014" s="70"/>
      <c r="AU1014" s="70"/>
      <c r="AV1014" s="70"/>
      <c r="AW1014" s="70"/>
      <c r="AX1014" s="70"/>
      <c r="AY1014" s="70"/>
      <c r="AZ1014" s="70"/>
      <c r="BA1014" s="70"/>
      <c r="BB1014" s="70"/>
      <c r="BC1014" s="70"/>
      <c r="BD1014" s="70"/>
      <c r="BE1014" s="70"/>
      <c r="BF1014" s="70"/>
      <c r="BG1014" s="70"/>
      <c r="BH1014" s="70"/>
      <c r="BI1014" s="70"/>
      <c r="BJ1014" s="70"/>
      <c r="BK1014" s="70"/>
      <c r="BL1014" s="70"/>
      <c r="BM1014" s="70"/>
      <c r="BN1014" s="70"/>
      <c r="BO1014" s="70"/>
      <c r="BP1014" s="70"/>
      <c r="BQ1014" s="70"/>
      <c r="BR1014" s="70"/>
      <c r="BS1014" s="70"/>
      <c r="BT1014" s="70"/>
      <c r="BU1014" s="70"/>
      <c r="BV1014" s="70"/>
      <c r="BW1014" s="70"/>
      <c r="BX1014" s="70"/>
      <c r="BY1014" s="70"/>
      <c r="BZ1014" s="70"/>
      <c r="CA1014" s="70"/>
    </row>
    <row r="1015" spans="2:79" s="67" customFormat="1" hidden="1">
      <c r="B1015" s="85"/>
      <c r="C1015" s="86"/>
      <c r="D1015" s="250"/>
      <c r="E1015" s="84"/>
      <c r="F1015" s="70"/>
      <c r="G1015" s="70"/>
      <c r="H1015" s="70"/>
      <c r="I1015" s="70"/>
      <c r="J1015" s="70"/>
      <c r="K1015" s="70"/>
      <c r="L1015" s="70"/>
      <c r="M1015" s="70"/>
      <c r="N1015" s="70"/>
      <c r="O1015" s="70"/>
      <c r="P1015" s="70"/>
      <c r="Q1015" s="70"/>
      <c r="R1015" s="70"/>
      <c r="S1015" s="70"/>
      <c r="T1015" s="70"/>
      <c r="U1015" s="70"/>
      <c r="V1015" s="70"/>
      <c r="W1015" s="70"/>
      <c r="X1015" s="70"/>
      <c r="Y1015" s="70"/>
      <c r="Z1015" s="70"/>
      <c r="AA1015" s="70"/>
      <c r="AB1015" s="70"/>
      <c r="AC1015" s="70"/>
      <c r="AD1015" s="70"/>
      <c r="AE1015" s="70"/>
      <c r="AF1015" s="70"/>
      <c r="AG1015" s="70"/>
      <c r="AH1015" s="70"/>
      <c r="AI1015" s="70"/>
      <c r="AJ1015" s="70"/>
      <c r="AK1015" s="70"/>
      <c r="AL1015" s="70"/>
      <c r="AM1015" s="70"/>
      <c r="AN1015" s="70"/>
      <c r="AO1015" s="70"/>
      <c r="AP1015" s="70"/>
      <c r="AQ1015" s="70"/>
      <c r="AR1015" s="70"/>
      <c r="AS1015" s="70"/>
      <c r="AT1015" s="70"/>
      <c r="AU1015" s="70"/>
      <c r="AV1015" s="70"/>
      <c r="AW1015" s="70"/>
      <c r="AX1015" s="70"/>
      <c r="AY1015" s="70"/>
      <c r="AZ1015" s="70"/>
      <c r="BA1015" s="70"/>
      <c r="BB1015" s="70"/>
      <c r="BC1015" s="70"/>
      <c r="BD1015" s="70"/>
      <c r="BE1015" s="70"/>
      <c r="BF1015" s="70"/>
      <c r="BG1015" s="70"/>
      <c r="BH1015" s="70"/>
      <c r="BI1015" s="70"/>
      <c r="BJ1015" s="70"/>
      <c r="BK1015" s="70"/>
      <c r="BL1015" s="70"/>
      <c r="BM1015" s="70"/>
      <c r="BN1015" s="70"/>
      <c r="BO1015" s="70"/>
      <c r="BP1015" s="70"/>
      <c r="BQ1015" s="70"/>
      <c r="BR1015" s="70"/>
      <c r="BS1015" s="70"/>
      <c r="BT1015" s="70"/>
      <c r="BU1015" s="70"/>
      <c r="BV1015" s="70"/>
      <c r="BW1015" s="70"/>
      <c r="BX1015" s="70"/>
      <c r="BY1015" s="70"/>
      <c r="BZ1015" s="70"/>
      <c r="CA1015" s="70"/>
    </row>
    <row r="1016" spans="2:79" s="67" customFormat="1" hidden="1">
      <c r="B1016" s="85"/>
      <c r="C1016" s="86"/>
      <c r="D1016" s="250"/>
      <c r="E1016" s="84"/>
      <c r="F1016" s="70"/>
      <c r="G1016" s="70"/>
      <c r="H1016" s="70"/>
      <c r="I1016" s="70"/>
      <c r="J1016" s="70"/>
      <c r="K1016" s="70"/>
      <c r="L1016" s="70"/>
      <c r="M1016" s="70"/>
      <c r="N1016" s="70"/>
      <c r="O1016" s="70"/>
      <c r="P1016" s="70"/>
      <c r="Q1016" s="70"/>
      <c r="R1016" s="70"/>
      <c r="S1016" s="70"/>
      <c r="T1016" s="70"/>
      <c r="U1016" s="70"/>
      <c r="V1016" s="70"/>
      <c r="W1016" s="70"/>
      <c r="X1016" s="70"/>
      <c r="Y1016" s="70"/>
      <c r="Z1016" s="70"/>
      <c r="AA1016" s="70"/>
      <c r="AB1016" s="70"/>
      <c r="AC1016" s="70"/>
      <c r="AD1016" s="70"/>
      <c r="AE1016" s="70"/>
      <c r="AF1016" s="70"/>
      <c r="AG1016" s="70"/>
      <c r="AH1016" s="70"/>
      <c r="AI1016" s="70"/>
      <c r="AJ1016" s="70"/>
      <c r="AK1016" s="70"/>
      <c r="AL1016" s="70"/>
      <c r="AM1016" s="70"/>
      <c r="AN1016" s="70"/>
      <c r="AO1016" s="70"/>
      <c r="AP1016" s="70"/>
      <c r="AQ1016" s="70"/>
      <c r="AR1016" s="70"/>
      <c r="AS1016" s="70"/>
      <c r="AT1016" s="70"/>
      <c r="AU1016" s="70"/>
      <c r="AV1016" s="70"/>
      <c r="AW1016" s="70"/>
      <c r="AX1016" s="70"/>
      <c r="AY1016" s="70"/>
      <c r="AZ1016" s="70"/>
      <c r="BA1016" s="70"/>
      <c r="BB1016" s="70"/>
      <c r="BC1016" s="70"/>
      <c r="BD1016" s="70"/>
      <c r="BE1016" s="70"/>
      <c r="BF1016" s="70"/>
      <c r="BG1016" s="70"/>
      <c r="BH1016" s="70"/>
      <c r="BI1016" s="70"/>
      <c r="BJ1016" s="70"/>
      <c r="BK1016" s="70"/>
      <c r="BL1016" s="70"/>
      <c r="BM1016" s="70"/>
      <c r="BN1016" s="70"/>
      <c r="BO1016" s="70"/>
      <c r="BP1016" s="70"/>
      <c r="BQ1016" s="70"/>
      <c r="BR1016" s="70"/>
      <c r="BS1016" s="70"/>
      <c r="BT1016" s="70"/>
      <c r="BU1016" s="70"/>
      <c r="BV1016" s="70"/>
      <c r="BW1016" s="70"/>
      <c r="BX1016" s="70"/>
      <c r="BY1016" s="70"/>
      <c r="BZ1016" s="70"/>
      <c r="CA1016" s="70"/>
    </row>
    <row r="1017" spans="2:79" s="67" customFormat="1" hidden="1">
      <c r="B1017" s="85"/>
      <c r="C1017" s="86"/>
      <c r="D1017" s="250"/>
      <c r="E1017" s="84"/>
      <c r="F1017" s="70"/>
      <c r="G1017" s="70"/>
      <c r="H1017" s="70"/>
      <c r="I1017" s="70"/>
      <c r="J1017" s="70"/>
      <c r="K1017" s="70"/>
      <c r="L1017" s="70"/>
      <c r="M1017" s="70"/>
      <c r="N1017" s="70"/>
      <c r="O1017" s="70"/>
      <c r="P1017" s="70"/>
      <c r="Q1017" s="70"/>
      <c r="R1017" s="70"/>
      <c r="S1017" s="70"/>
      <c r="T1017" s="70"/>
      <c r="U1017" s="70"/>
      <c r="V1017" s="70"/>
      <c r="W1017" s="70"/>
      <c r="X1017" s="70"/>
      <c r="Y1017" s="70"/>
      <c r="Z1017" s="70"/>
      <c r="AA1017" s="70"/>
      <c r="AB1017" s="70"/>
      <c r="AC1017" s="70"/>
      <c r="AD1017" s="70"/>
      <c r="AE1017" s="70"/>
      <c r="AF1017" s="70"/>
      <c r="AG1017" s="70"/>
      <c r="AH1017" s="70"/>
      <c r="AI1017" s="70"/>
      <c r="AJ1017" s="70"/>
      <c r="AK1017" s="70"/>
      <c r="AL1017" s="70"/>
      <c r="AM1017" s="70"/>
      <c r="AN1017" s="70"/>
      <c r="AO1017" s="70"/>
      <c r="AP1017" s="70"/>
      <c r="AQ1017" s="70"/>
      <c r="AR1017" s="70"/>
      <c r="AS1017" s="70"/>
      <c r="AT1017" s="70"/>
      <c r="AU1017" s="70"/>
      <c r="AV1017" s="70"/>
      <c r="AW1017" s="70"/>
      <c r="AX1017" s="70"/>
      <c r="AY1017" s="70"/>
      <c r="AZ1017" s="70"/>
      <c r="BA1017" s="70"/>
      <c r="BB1017" s="70"/>
      <c r="BC1017" s="70"/>
      <c r="BD1017" s="70"/>
      <c r="BE1017" s="70"/>
      <c r="BF1017" s="70"/>
      <c r="BG1017" s="70"/>
      <c r="BH1017" s="70"/>
      <c r="BI1017" s="70"/>
      <c r="BJ1017" s="70"/>
      <c r="BK1017" s="70"/>
      <c r="BL1017" s="70"/>
      <c r="BM1017" s="70"/>
      <c r="BN1017" s="70"/>
      <c r="BO1017" s="70"/>
      <c r="BP1017" s="70"/>
      <c r="BQ1017" s="70"/>
      <c r="BR1017" s="70"/>
      <c r="BS1017" s="70"/>
      <c r="BT1017" s="70"/>
      <c r="BU1017" s="70"/>
      <c r="BV1017" s="70"/>
      <c r="BW1017" s="70"/>
      <c r="BX1017" s="70"/>
      <c r="BY1017" s="70"/>
      <c r="BZ1017" s="70"/>
      <c r="CA1017" s="70"/>
    </row>
    <row r="1018" spans="2:79" s="67" customFormat="1" hidden="1">
      <c r="B1018" s="85"/>
      <c r="C1018" s="86"/>
      <c r="D1018" s="250"/>
      <c r="E1018" s="84"/>
      <c r="F1018" s="70"/>
      <c r="G1018" s="70"/>
      <c r="H1018" s="70"/>
      <c r="I1018" s="70"/>
      <c r="J1018" s="70"/>
      <c r="K1018" s="70"/>
      <c r="L1018" s="70"/>
      <c r="M1018" s="70"/>
      <c r="N1018" s="70"/>
      <c r="O1018" s="70"/>
      <c r="P1018" s="70"/>
      <c r="Q1018" s="70"/>
      <c r="R1018" s="70"/>
      <c r="S1018" s="70"/>
      <c r="T1018" s="70"/>
      <c r="U1018" s="70"/>
      <c r="V1018" s="70"/>
      <c r="W1018" s="70"/>
      <c r="X1018" s="70"/>
      <c r="Y1018" s="70"/>
      <c r="Z1018" s="70"/>
      <c r="AA1018" s="70"/>
      <c r="AB1018" s="70"/>
      <c r="AC1018" s="70"/>
      <c r="AD1018" s="70"/>
      <c r="AE1018" s="70"/>
      <c r="AF1018" s="70"/>
      <c r="AG1018" s="70"/>
      <c r="AH1018" s="70"/>
      <c r="AI1018" s="70"/>
      <c r="AJ1018" s="70"/>
      <c r="AK1018" s="70"/>
      <c r="AL1018" s="70"/>
      <c r="AM1018" s="70"/>
      <c r="AN1018" s="70"/>
      <c r="AO1018" s="70"/>
      <c r="AP1018" s="70"/>
      <c r="AQ1018" s="70"/>
      <c r="AR1018" s="70"/>
      <c r="AS1018" s="70"/>
      <c r="AT1018" s="70"/>
      <c r="AU1018" s="70"/>
      <c r="AV1018" s="70"/>
      <c r="AW1018" s="70"/>
      <c r="AX1018" s="70"/>
      <c r="AY1018" s="70"/>
      <c r="AZ1018" s="70"/>
      <c r="BA1018" s="70"/>
      <c r="BB1018" s="70"/>
      <c r="BC1018" s="70"/>
      <c r="BD1018" s="70"/>
      <c r="BE1018" s="70"/>
      <c r="BF1018" s="70"/>
      <c r="BG1018" s="70"/>
      <c r="BH1018" s="70"/>
      <c r="BI1018" s="70"/>
      <c r="BJ1018" s="70"/>
      <c r="BK1018" s="70"/>
      <c r="BL1018" s="70"/>
      <c r="BM1018" s="70"/>
      <c r="BN1018" s="70"/>
      <c r="BO1018" s="70"/>
      <c r="BP1018" s="70"/>
      <c r="BQ1018" s="70"/>
      <c r="BR1018" s="70"/>
      <c r="BS1018" s="70"/>
      <c r="BT1018" s="70"/>
      <c r="BU1018" s="70"/>
      <c r="BV1018" s="70"/>
      <c r="BW1018" s="70"/>
      <c r="BX1018" s="70"/>
      <c r="BY1018" s="70"/>
      <c r="BZ1018" s="70"/>
      <c r="CA1018" s="70"/>
    </row>
    <row r="1019" spans="2:79" s="67" customFormat="1" hidden="1">
      <c r="B1019" s="85"/>
      <c r="C1019" s="86"/>
      <c r="D1019" s="250"/>
      <c r="E1019" s="84"/>
      <c r="F1019" s="70"/>
      <c r="G1019" s="70"/>
      <c r="H1019" s="70"/>
      <c r="I1019" s="70"/>
      <c r="J1019" s="70"/>
      <c r="K1019" s="70"/>
      <c r="L1019" s="70"/>
      <c r="M1019" s="70"/>
      <c r="N1019" s="70"/>
      <c r="O1019" s="70"/>
      <c r="P1019" s="70"/>
      <c r="Q1019" s="70"/>
      <c r="R1019" s="70"/>
      <c r="S1019" s="70"/>
      <c r="T1019" s="70"/>
      <c r="U1019" s="70"/>
      <c r="V1019" s="70"/>
      <c r="W1019" s="70"/>
      <c r="X1019" s="70"/>
      <c r="Y1019" s="70"/>
      <c r="Z1019" s="70"/>
      <c r="AA1019" s="70"/>
      <c r="AB1019" s="70"/>
      <c r="AC1019" s="70"/>
      <c r="AD1019" s="70"/>
      <c r="AE1019" s="70"/>
      <c r="AF1019" s="70"/>
      <c r="AG1019" s="70"/>
      <c r="AH1019" s="70"/>
      <c r="AI1019" s="70"/>
      <c r="AJ1019" s="70"/>
      <c r="AK1019" s="70"/>
      <c r="AL1019" s="70"/>
      <c r="AM1019" s="70"/>
      <c r="AN1019" s="70"/>
      <c r="AO1019" s="70"/>
      <c r="AP1019" s="70"/>
      <c r="AQ1019" s="70"/>
      <c r="AR1019" s="70"/>
      <c r="AS1019" s="70"/>
      <c r="AT1019" s="70"/>
      <c r="AU1019" s="70"/>
      <c r="AV1019" s="70"/>
      <c r="AW1019" s="70"/>
      <c r="AX1019" s="70"/>
      <c r="AY1019" s="70"/>
      <c r="AZ1019" s="70"/>
      <c r="BA1019" s="70"/>
      <c r="BB1019" s="70"/>
      <c r="BC1019" s="70"/>
      <c r="BD1019" s="70"/>
      <c r="BE1019" s="70"/>
      <c r="BF1019" s="70"/>
      <c r="BG1019" s="70"/>
      <c r="BH1019" s="70"/>
      <c r="BI1019" s="70"/>
      <c r="BJ1019" s="70"/>
      <c r="BK1019" s="70"/>
      <c r="BL1019" s="70"/>
      <c r="BM1019" s="70"/>
      <c r="BN1019" s="70"/>
      <c r="BO1019" s="70"/>
      <c r="BP1019" s="70"/>
      <c r="BQ1019" s="70"/>
      <c r="BR1019" s="70"/>
      <c r="BS1019" s="70"/>
      <c r="BT1019" s="70"/>
      <c r="BU1019" s="70"/>
      <c r="BV1019" s="70"/>
      <c r="BW1019" s="70"/>
      <c r="BX1019" s="70"/>
      <c r="BY1019" s="70"/>
      <c r="BZ1019" s="70"/>
      <c r="CA1019" s="70"/>
    </row>
    <row r="1020" spans="2:79" s="67" customFormat="1" hidden="1">
      <c r="B1020" s="85"/>
      <c r="C1020" s="86"/>
      <c r="D1020" s="250"/>
      <c r="E1020" s="84"/>
      <c r="F1020" s="70"/>
      <c r="G1020" s="70"/>
      <c r="H1020" s="70"/>
      <c r="I1020" s="70"/>
      <c r="J1020" s="70"/>
      <c r="K1020" s="70"/>
      <c r="L1020" s="70"/>
      <c r="M1020" s="70"/>
      <c r="N1020" s="70"/>
      <c r="O1020" s="70"/>
      <c r="P1020" s="70"/>
      <c r="Q1020" s="70"/>
      <c r="R1020" s="70"/>
      <c r="S1020" s="70"/>
      <c r="T1020" s="70"/>
      <c r="U1020" s="70"/>
      <c r="V1020" s="70"/>
      <c r="W1020" s="70"/>
      <c r="X1020" s="70"/>
      <c r="Y1020" s="70"/>
      <c r="Z1020" s="70"/>
      <c r="AA1020" s="70"/>
      <c r="AB1020" s="70"/>
      <c r="AC1020" s="70"/>
      <c r="AD1020" s="70"/>
      <c r="AE1020" s="70"/>
      <c r="AF1020" s="70"/>
      <c r="AG1020" s="70"/>
      <c r="AH1020" s="70"/>
      <c r="AI1020" s="70"/>
      <c r="AJ1020" s="70"/>
      <c r="AK1020" s="70"/>
      <c r="AL1020" s="70"/>
      <c r="AM1020" s="70"/>
      <c r="AN1020" s="70"/>
      <c r="AO1020" s="70"/>
      <c r="AP1020" s="70"/>
      <c r="AQ1020" s="70"/>
      <c r="AR1020" s="70"/>
      <c r="AS1020" s="70"/>
      <c r="AT1020" s="70"/>
      <c r="AU1020" s="70"/>
      <c r="AV1020" s="70"/>
      <c r="AW1020" s="70"/>
      <c r="AX1020" s="70"/>
      <c r="AY1020" s="70"/>
      <c r="AZ1020" s="70"/>
      <c r="BA1020" s="70"/>
      <c r="BB1020" s="70"/>
      <c r="BC1020" s="70"/>
      <c r="BD1020" s="70"/>
      <c r="BE1020" s="70"/>
      <c r="BF1020" s="70"/>
      <c r="BG1020" s="70"/>
      <c r="BH1020" s="70"/>
      <c r="BI1020" s="70"/>
      <c r="BJ1020" s="70"/>
      <c r="BK1020" s="70"/>
      <c r="BL1020" s="70"/>
      <c r="BM1020" s="70"/>
      <c r="BN1020" s="70"/>
      <c r="BO1020" s="70"/>
      <c r="BP1020" s="70"/>
      <c r="BQ1020" s="70"/>
      <c r="BR1020" s="70"/>
      <c r="BS1020" s="70"/>
      <c r="BT1020" s="70"/>
      <c r="BU1020" s="70"/>
      <c r="BV1020" s="70"/>
      <c r="BW1020" s="70"/>
      <c r="BX1020" s="70"/>
      <c r="BY1020" s="70"/>
      <c r="BZ1020" s="70"/>
      <c r="CA1020" s="70"/>
    </row>
    <row r="1021" spans="2:79" s="67" customFormat="1" hidden="1">
      <c r="B1021" s="85"/>
      <c r="C1021" s="86"/>
      <c r="D1021" s="250"/>
      <c r="E1021" s="84"/>
      <c r="F1021" s="70"/>
      <c r="G1021" s="70"/>
      <c r="H1021" s="70"/>
      <c r="I1021" s="70"/>
      <c r="J1021" s="70"/>
      <c r="K1021" s="70"/>
      <c r="L1021" s="70"/>
      <c r="M1021" s="70"/>
      <c r="N1021" s="70"/>
      <c r="O1021" s="70"/>
      <c r="P1021" s="70"/>
      <c r="Q1021" s="70"/>
      <c r="R1021" s="70"/>
      <c r="S1021" s="70"/>
      <c r="T1021" s="70"/>
      <c r="U1021" s="70"/>
      <c r="V1021" s="70"/>
      <c r="W1021" s="70"/>
      <c r="X1021" s="70"/>
      <c r="Y1021" s="70"/>
      <c r="Z1021" s="70"/>
      <c r="AA1021" s="70"/>
      <c r="AB1021" s="70"/>
      <c r="AC1021" s="70"/>
      <c r="AD1021" s="70"/>
      <c r="AE1021" s="70"/>
      <c r="AF1021" s="70"/>
      <c r="AG1021" s="70"/>
      <c r="AH1021" s="70"/>
      <c r="AI1021" s="70"/>
      <c r="AJ1021" s="70"/>
      <c r="AK1021" s="70"/>
      <c r="AL1021" s="70"/>
      <c r="AM1021" s="70"/>
      <c r="AN1021" s="70"/>
      <c r="AO1021" s="70"/>
      <c r="AP1021" s="70"/>
      <c r="AQ1021" s="70"/>
      <c r="AR1021" s="70"/>
      <c r="AS1021" s="70"/>
      <c r="AT1021" s="70"/>
      <c r="AU1021" s="70"/>
      <c r="AV1021" s="70"/>
      <c r="AW1021" s="70"/>
      <c r="AX1021" s="70"/>
      <c r="AY1021" s="70"/>
      <c r="AZ1021" s="70"/>
      <c r="BA1021" s="70"/>
      <c r="BB1021" s="70"/>
      <c r="BC1021" s="70"/>
      <c r="BD1021" s="70"/>
      <c r="BE1021" s="70"/>
      <c r="BF1021" s="70"/>
      <c r="BG1021" s="70"/>
      <c r="BH1021" s="70"/>
      <c r="BI1021" s="70"/>
      <c r="BJ1021" s="70"/>
      <c r="BK1021" s="70"/>
      <c r="BL1021" s="70"/>
      <c r="BM1021" s="70"/>
      <c r="BN1021" s="70"/>
      <c r="BO1021" s="70"/>
      <c r="BP1021" s="70"/>
      <c r="BQ1021" s="70"/>
      <c r="BR1021" s="70"/>
      <c r="BS1021" s="70"/>
      <c r="BT1021" s="70"/>
      <c r="BU1021" s="70"/>
      <c r="BV1021" s="70"/>
      <c r="BW1021" s="70"/>
      <c r="BX1021" s="70"/>
      <c r="BY1021" s="70"/>
      <c r="BZ1021" s="70"/>
      <c r="CA1021" s="70"/>
    </row>
    <row r="1022" spans="2:79" s="67" customFormat="1" hidden="1">
      <c r="B1022" s="85"/>
      <c r="C1022" s="86"/>
      <c r="D1022" s="250"/>
      <c r="E1022" s="84"/>
      <c r="F1022" s="70"/>
      <c r="G1022" s="70"/>
      <c r="H1022" s="70"/>
      <c r="I1022" s="70"/>
      <c r="J1022" s="70"/>
      <c r="K1022" s="70"/>
      <c r="L1022" s="70"/>
      <c r="M1022" s="70"/>
      <c r="N1022" s="70"/>
      <c r="O1022" s="70"/>
      <c r="P1022" s="70"/>
      <c r="Q1022" s="70"/>
      <c r="R1022" s="70"/>
      <c r="S1022" s="70"/>
      <c r="T1022" s="70"/>
      <c r="U1022" s="70"/>
      <c r="V1022" s="70"/>
      <c r="W1022" s="70"/>
      <c r="X1022" s="70"/>
      <c r="Y1022" s="70"/>
      <c r="Z1022" s="70"/>
      <c r="AA1022" s="70"/>
      <c r="AB1022" s="70"/>
      <c r="AC1022" s="70"/>
      <c r="AD1022" s="70"/>
      <c r="AE1022" s="70"/>
      <c r="AF1022" s="70"/>
      <c r="AG1022" s="70"/>
      <c r="AH1022" s="70"/>
      <c r="AI1022" s="70"/>
      <c r="AJ1022" s="70"/>
      <c r="AK1022" s="70"/>
      <c r="AL1022" s="70"/>
      <c r="AM1022" s="70"/>
      <c r="AN1022" s="70"/>
      <c r="AO1022" s="70"/>
      <c r="AP1022" s="70"/>
      <c r="AQ1022" s="70"/>
      <c r="AR1022" s="70"/>
      <c r="AS1022" s="70"/>
      <c r="AT1022" s="70"/>
      <c r="AU1022" s="70"/>
      <c r="AV1022" s="70"/>
      <c r="AW1022" s="70"/>
      <c r="AX1022" s="70"/>
      <c r="AY1022" s="70"/>
      <c r="AZ1022" s="70"/>
      <c r="BA1022" s="70"/>
      <c r="BB1022" s="70"/>
      <c r="BC1022" s="70"/>
      <c r="BD1022" s="70"/>
      <c r="BE1022" s="70"/>
      <c r="BF1022" s="70"/>
      <c r="BG1022" s="70"/>
      <c r="BH1022" s="70"/>
      <c r="BI1022" s="70"/>
      <c r="BJ1022" s="70"/>
      <c r="BK1022" s="70"/>
      <c r="BL1022" s="70"/>
      <c r="BM1022" s="70"/>
      <c r="BN1022" s="70"/>
      <c r="BO1022" s="70"/>
      <c r="BP1022" s="70"/>
      <c r="BQ1022" s="70"/>
      <c r="BR1022" s="70"/>
      <c r="BS1022" s="70"/>
      <c r="BT1022" s="70"/>
      <c r="BU1022" s="70"/>
      <c r="BV1022" s="70"/>
      <c r="BW1022" s="70"/>
      <c r="BX1022" s="70"/>
      <c r="BY1022" s="70"/>
      <c r="BZ1022" s="70"/>
      <c r="CA1022" s="70"/>
    </row>
    <row r="1023" spans="2:79" s="67" customFormat="1" hidden="1">
      <c r="B1023" s="85"/>
      <c r="C1023" s="86"/>
      <c r="D1023" s="250"/>
      <c r="E1023" s="84"/>
      <c r="F1023" s="70"/>
      <c r="G1023" s="70"/>
      <c r="H1023" s="70"/>
      <c r="I1023" s="70"/>
      <c r="J1023" s="70"/>
      <c r="K1023" s="70"/>
      <c r="L1023" s="70"/>
      <c r="M1023" s="70"/>
      <c r="N1023" s="70"/>
      <c r="O1023" s="70"/>
      <c r="P1023" s="70"/>
      <c r="Q1023" s="70"/>
      <c r="R1023" s="70"/>
      <c r="S1023" s="70"/>
      <c r="T1023" s="70"/>
      <c r="U1023" s="70"/>
      <c r="V1023" s="70"/>
      <c r="W1023" s="70"/>
      <c r="X1023" s="70"/>
      <c r="Y1023" s="70"/>
      <c r="Z1023" s="70"/>
      <c r="AA1023" s="70"/>
      <c r="AB1023" s="70"/>
      <c r="AC1023" s="70"/>
      <c r="AD1023" s="70"/>
      <c r="AE1023" s="70"/>
      <c r="AF1023" s="70"/>
      <c r="AG1023" s="70"/>
      <c r="AH1023" s="70"/>
      <c r="AI1023" s="70"/>
      <c r="AJ1023" s="70"/>
      <c r="AK1023" s="70"/>
      <c r="AL1023" s="70"/>
      <c r="AM1023" s="70"/>
      <c r="AN1023" s="70"/>
      <c r="AO1023" s="70"/>
      <c r="AP1023" s="70"/>
      <c r="AQ1023" s="70"/>
      <c r="AR1023" s="70"/>
      <c r="AS1023" s="70"/>
      <c r="AT1023" s="70"/>
      <c r="AU1023" s="70"/>
      <c r="AV1023" s="70"/>
      <c r="AW1023" s="70"/>
      <c r="AX1023" s="70"/>
      <c r="AY1023" s="70"/>
      <c r="AZ1023" s="70"/>
      <c r="BA1023" s="70"/>
      <c r="BB1023" s="70"/>
      <c r="BC1023" s="70"/>
      <c r="BD1023" s="70"/>
      <c r="BE1023" s="70"/>
      <c r="BF1023" s="70"/>
      <c r="BG1023" s="70"/>
      <c r="BH1023" s="70"/>
      <c r="BI1023" s="70"/>
      <c r="BJ1023" s="70"/>
      <c r="BK1023" s="70"/>
      <c r="BL1023" s="70"/>
      <c r="BM1023" s="70"/>
      <c r="BN1023" s="70"/>
      <c r="BO1023" s="70"/>
      <c r="BP1023" s="70"/>
      <c r="BQ1023" s="70"/>
      <c r="BR1023" s="70"/>
      <c r="BS1023" s="70"/>
      <c r="BT1023" s="70"/>
      <c r="BU1023" s="70"/>
      <c r="BV1023" s="70"/>
      <c r="BW1023" s="70"/>
      <c r="BX1023" s="70"/>
      <c r="BY1023" s="70"/>
      <c r="BZ1023" s="70"/>
      <c r="CA1023" s="70"/>
    </row>
    <row r="1024" spans="2:79" s="67" customFormat="1" hidden="1">
      <c r="B1024" s="85"/>
      <c r="C1024" s="86"/>
      <c r="D1024" s="250"/>
      <c r="E1024" s="84"/>
      <c r="F1024" s="70"/>
      <c r="G1024" s="70"/>
      <c r="H1024" s="70"/>
      <c r="I1024" s="70"/>
      <c r="J1024" s="70"/>
      <c r="K1024" s="70"/>
      <c r="L1024" s="70"/>
      <c r="M1024" s="70"/>
      <c r="N1024" s="70"/>
      <c r="O1024" s="70"/>
      <c r="P1024" s="70"/>
      <c r="Q1024" s="70"/>
      <c r="R1024" s="70"/>
      <c r="S1024" s="70"/>
      <c r="T1024" s="70"/>
      <c r="U1024" s="70"/>
      <c r="V1024" s="70"/>
      <c r="W1024" s="70"/>
      <c r="X1024" s="70"/>
      <c r="Y1024" s="70"/>
      <c r="Z1024" s="70"/>
      <c r="AA1024" s="70"/>
      <c r="AB1024" s="70"/>
      <c r="AC1024" s="70"/>
      <c r="AD1024" s="70"/>
      <c r="AE1024" s="70"/>
      <c r="AF1024" s="70"/>
      <c r="AG1024" s="70"/>
      <c r="AH1024" s="70"/>
      <c r="AI1024" s="70"/>
      <c r="AJ1024" s="70"/>
      <c r="AK1024" s="70"/>
      <c r="AL1024" s="70"/>
      <c r="AM1024" s="70"/>
      <c r="AN1024" s="70"/>
      <c r="AO1024" s="70"/>
      <c r="AP1024" s="70"/>
      <c r="AQ1024" s="70"/>
      <c r="AR1024" s="70"/>
      <c r="AS1024" s="70"/>
      <c r="AT1024" s="70"/>
      <c r="AU1024" s="70"/>
      <c r="AV1024" s="70"/>
      <c r="AW1024" s="70"/>
      <c r="AX1024" s="70"/>
      <c r="AY1024" s="70"/>
      <c r="AZ1024" s="70"/>
      <c r="BA1024" s="70"/>
      <c r="BB1024" s="70"/>
      <c r="BC1024" s="70"/>
      <c r="BD1024" s="70"/>
      <c r="BE1024" s="70"/>
      <c r="BF1024" s="70"/>
      <c r="BG1024" s="70"/>
      <c r="BH1024" s="70"/>
      <c r="BI1024" s="70"/>
      <c r="BJ1024" s="70"/>
      <c r="BK1024" s="70"/>
      <c r="BL1024" s="70"/>
      <c r="BM1024" s="70"/>
      <c r="BN1024" s="70"/>
      <c r="BO1024" s="70"/>
      <c r="BP1024" s="70"/>
      <c r="BQ1024" s="70"/>
      <c r="BR1024" s="70"/>
      <c r="BS1024" s="70"/>
      <c r="BT1024" s="70"/>
      <c r="BU1024" s="70"/>
      <c r="BV1024" s="70"/>
      <c r="BW1024" s="70"/>
      <c r="BX1024" s="70"/>
      <c r="BY1024" s="70"/>
      <c r="BZ1024" s="70"/>
      <c r="CA1024" s="70"/>
    </row>
    <row r="1025" spans="2:79" s="67" customFormat="1" hidden="1">
      <c r="B1025" s="85"/>
      <c r="C1025" s="86"/>
      <c r="D1025" s="250"/>
      <c r="E1025" s="84"/>
      <c r="F1025" s="70"/>
      <c r="G1025" s="70"/>
      <c r="H1025" s="70"/>
      <c r="I1025" s="70"/>
      <c r="J1025" s="70"/>
      <c r="K1025" s="70"/>
      <c r="L1025" s="70"/>
      <c r="M1025" s="70"/>
      <c r="N1025" s="70"/>
      <c r="O1025" s="70"/>
      <c r="P1025" s="70"/>
      <c r="Q1025" s="70"/>
      <c r="R1025" s="70"/>
      <c r="S1025" s="70"/>
      <c r="T1025" s="70"/>
      <c r="U1025" s="70"/>
      <c r="V1025" s="70"/>
      <c r="W1025" s="70"/>
      <c r="X1025" s="70"/>
      <c r="Y1025" s="70"/>
      <c r="Z1025" s="70"/>
      <c r="AA1025" s="70"/>
      <c r="AB1025" s="70"/>
      <c r="AC1025" s="70"/>
      <c r="AD1025" s="70"/>
      <c r="AE1025" s="70"/>
      <c r="AF1025" s="70"/>
      <c r="AG1025" s="70"/>
      <c r="AH1025" s="70"/>
      <c r="AI1025" s="70"/>
      <c r="AJ1025" s="70"/>
      <c r="AK1025" s="70"/>
      <c r="AL1025" s="70"/>
      <c r="AM1025" s="70"/>
      <c r="AN1025" s="70"/>
      <c r="AO1025" s="70"/>
      <c r="AP1025" s="70"/>
      <c r="AQ1025" s="70"/>
      <c r="AR1025" s="70"/>
      <c r="AS1025" s="70"/>
      <c r="AT1025" s="70"/>
      <c r="AU1025" s="70"/>
      <c r="AV1025" s="70"/>
      <c r="AW1025" s="70"/>
      <c r="AX1025" s="70"/>
      <c r="AY1025" s="70"/>
      <c r="AZ1025" s="70"/>
      <c r="BA1025" s="70"/>
      <c r="BB1025" s="70"/>
      <c r="BC1025" s="70"/>
      <c r="BD1025" s="70"/>
      <c r="BE1025" s="70"/>
      <c r="BF1025" s="70"/>
      <c r="BG1025" s="70"/>
      <c r="BH1025" s="70"/>
      <c r="BI1025" s="70"/>
      <c r="BJ1025" s="70"/>
      <c r="BK1025" s="70"/>
      <c r="BL1025" s="70"/>
      <c r="BM1025" s="70"/>
      <c r="BN1025" s="70"/>
      <c r="BO1025" s="70"/>
      <c r="BP1025" s="70"/>
      <c r="BQ1025" s="70"/>
      <c r="BR1025" s="70"/>
      <c r="BS1025" s="70"/>
      <c r="BT1025" s="70"/>
      <c r="BU1025" s="70"/>
      <c r="BV1025" s="70"/>
      <c r="BW1025" s="70"/>
      <c r="BX1025" s="70"/>
      <c r="BY1025" s="70"/>
      <c r="BZ1025" s="70"/>
      <c r="CA1025" s="70"/>
    </row>
    <row r="1026" spans="2:79" s="67" customFormat="1" hidden="1">
      <c r="B1026" s="85"/>
      <c r="C1026" s="86"/>
      <c r="D1026" s="250"/>
      <c r="E1026" s="84"/>
      <c r="F1026" s="70"/>
      <c r="G1026" s="70"/>
      <c r="H1026" s="70"/>
      <c r="I1026" s="70"/>
      <c r="J1026" s="70"/>
      <c r="K1026" s="70"/>
      <c r="L1026" s="70"/>
      <c r="M1026" s="70"/>
      <c r="N1026" s="70"/>
      <c r="O1026" s="70"/>
      <c r="P1026" s="70"/>
      <c r="Q1026" s="70"/>
      <c r="R1026" s="70"/>
      <c r="S1026" s="70"/>
      <c r="T1026" s="70"/>
      <c r="U1026" s="70"/>
      <c r="V1026" s="70"/>
      <c r="W1026" s="70"/>
      <c r="X1026" s="70"/>
      <c r="Y1026" s="70"/>
      <c r="Z1026" s="70"/>
      <c r="AA1026" s="70"/>
      <c r="AB1026" s="70"/>
      <c r="AC1026" s="70"/>
      <c r="AD1026" s="70"/>
      <c r="AE1026" s="70"/>
      <c r="AF1026" s="70"/>
      <c r="AG1026" s="70"/>
      <c r="AH1026" s="70"/>
      <c r="AI1026" s="70"/>
      <c r="AJ1026" s="70"/>
      <c r="AK1026" s="70"/>
      <c r="AL1026" s="70"/>
      <c r="AM1026" s="70"/>
      <c r="AN1026" s="70"/>
      <c r="AO1026" s="70"/>
      <c r="AP1026" s="70"/>
      <c r="AQ1026" s="70"/>
      <c r="AR1026" s="70"/>
      <c r="AS1026" s="70"/>
      <c r="AT1026" s="70"/>
      <c r="AU1026" s="70"/>
      <c r="AV1026" s="70"/>
      <c r="AW1026" s="70"/>
      <c r="AX1026" s="70"/>
      <c r="AY1026" s="70"/>
      <c r="AZ1026" s="70"/>
      <c r="BA1026" s="70"/>
      <c r="BB1026" s="70"/>
      <c r="BC1026" s="70"/>
      <c r="BD1026" s="70"/>
      <c r="BE1026" s="70"/>
      <c r="BF1026" s="70"/>
      <c r="BG1026" s="70"/>
      <c r="BH1026" s="70"/>
      <c r="BI1026" s="70"/>
      <c r="BJ1026" s="70"/>
      <c r="BK1026" s="70"/>
      <c r="BL1026" s="70"/>
      <c r="BM1026" s="70"/>
      <c r="BN1026" s="70"/>
      <c r="BO1026" s="70"/>
      <c r="BP1026" s="70"/>
      <c r="BQ1026" s="70"/>
      <c r="BR1026" s="70"/>
      <c r="BS1026" s="70"/>
      <c r="BT1026" s="70"/>
      <c r="BU1026" s="70"/>
      <c r="BV1026" s="70"/>
      <c r="BW1026" s="70"/>
      <c r="BX1026" s="70"/>
      <c r="BY1026" s="70"/>
      <c r="BZ1026" s="70"/>
      <c r="CA1026" s="70"/>
    </row>
    <row r="1027" spans="2:79" s="67" customFormat="1" hidden="1">
      <c r="B1027" s="85"/>
      <c r="C1027" s="86"/>
      <c r="D1027" s="250"/>
      <c r="E1027" s="84"/>
      <c r="F1027" s="70"/>
      <c r="G1027" s="70"/>
      <c r="H1027" s="70"/>
      <c r="I1027" s="70"/>
      <c r="J1027" s="70"/>
      <c r="K1027" s="70"/>
      <c r="L1027" s="70"/>
      <c r="M1027" s="70"/>
      <c r="N1027" s="70"/>
      <c r="O1027" s="70"/>
      <c r="P1027" s="70"/>
      <c r="Q1027" s="70"/>
      <c r="R1027" s="70"/>
      <c r="S1027" s="70"/>
      <c r="T1027" s="70"/>
      <c r="U1027" s="70"/>
      <c r="V1027" s="70"/>
      <c r="W1027" s="70"/>
      <c r="X1027" s="70"/>
      <c r="Y1027" s="70"/>
      <c r="Z1027" s="70"/>
      <c r="AA1027" s="70"/>
      <c r="AB1027" s="70"/>
      <c r="AC1027" s="70"/>
      <c r="AD1027" s="70"/>
      <c r="AE1027" s="70"/>
      <c r="AF1027" s="70"/>
      <c r="AG1027" s="70"/>
      <c r="AH1027" s="70"/>
      <c r="AI1027" s="70"/>
      <c r="AJ1027" s="70"/>
      <c r="AK1027" s="70"/>
      <c r="AL1027" s="70"/>
      <c r="AM1027" s="70"/>
      <c r="AN1027" s="70"/>
      <c r="AO1027" s="70"/>
      <c r="AP1027" s="70"/>
      <c r="AQ1027" s="70"/>
      <c r="AR1027" s="70"/>
      <c r="AS1027" s="70"/>
      <c r="AT1027" s="70"/>
      <c r="AU1027" s="70"/>
      <c r="AV1027" s="70"/>
      <c r="AW1027" s="70"/>
      <c r="AX1027" s="70"/>
      <c r="AY1027" s="70"/>
      <c r="AZ1027" s="70"/>
      <c r="BA1027" s="70"/>
      <c r="BB1027" s="70"/>
      <c r="BC1027" s="70"/>
      <c r="BD1027" s="70"/>
      <c r="BE1027" s="70"/>
      <c r="BF1027" s="70"/>
      <c r="BG1027" s="70"/>
      <c r="BH1027" s="70"/>
      <c r="BI1027" s="70"/>
      <c r="BJ1027" s="70"/>
      <c r="BK1027" s="70"/>
      <c r="BL1027" s="70"/>
      <c r="BM1027" s="70"/>
      <c r="BN1027" s="70"/>
      <c r="BO1027" s="70"/>
      <c r="BP1027" s="70"/>
      <c r="BQ1027" s="70"/>
      <c r="BR1027" s="70"/>
      <c r="BS1027" s="70"/>
      <c r="BT1027" s="70"/>
      <c r="BU1027" s="70"/>
      <c r="BV1027" s="70"/>
      <c r="BW1027" s="70"/>
      <c r="BX1027" s="70"/>
      <c r="BY1027" s="70"/>
      <c r="BZ1027" s="70"/>
      <c r="CA1027" s="70"/>
    </row>
    <row r="1028" spans="2:79" s="67" customFormat="1" hidden="1">
      <c r="B1028" s="85"/>
      <c r="C1028" s="86"/>
      <c r="D1028" s="250"/>
      <c r="E1028" s="84"/>
      <c r="F1028" s="70"/>
      <c r="G1028" s="70"/>
      <c r="H1028" s="70"/>
      <c r="I1028" s="70"/>
      <c r="J1028" s="70"/>
      <c r="K1028" s="70"/>
      <c r="L1028" s="70"/>
      <c r="M1028" s="70"/>
      <c r="N1028" s="70"/>
      <c r="O1028" s="70"/>
      <c r="P1028" s="70"/>
      <c r="Q1028" s="70"/>
      <c r="R1028" s="70"/>
      <c r="S1028" s="70"/>
      <c r="T1028" s="70"/>
      <c r="U1028" s="70"/>
      <c r="V1028" s="70"/>
      <c r="W1028" s="70"/>
      <c r="X1028" s="70"/>
      <c r="Y1028" s="70"/>
      <c r="Z1028" s="70"/>
      <c r="AA1028" s="70"/>
      <c r="AB1028" s="70"/>
      <c r="AC1028" s="70"/>
      <c r="AD1028" s="70"/>
      <c r="AE1028" s="70"/>
      <c r="AF1028" s="70"/>
      <c r="AG1028" s="70"/>
      <c r="AH1028" s="70"/>
      <c r="AI1028" s="70"/>
      <c r="AJ1028" s="70"/>
      <c r="AK1028" s="70"/>
      <c r="AL1028" s="70"/>
      <c r="AM1028" s="70"/>
      <c r="AN1028" s="70"/>
      <c r="AO1028" s="70"/>
      <c r="AP1028" s="70"/>
      <c r="AQ1028" s="70"/>
      <c r="AR1028" s="70"/>
      <c r="AS1028" s="70"/>
      <c r="AT1028" s="70"/>
      <c r="AU1028" s="70"/>
      <c r="AV1028" s="70"/>
      <c r="AW1028" s="70"/>
      <c r="AX1028" s="70"/>
      <c r="AY1028" s="70"/>
      <c r="AZ1028" s="70"/>
      <c r="BA1028" s="70"/>
      <c r="BB1028" s="70"/>
      <c r="BC1028" s="70"/>
      <c r="BD1028" s="70"/>
      <c r="BE1028" s="70"/>
      <c r="BF1028" s="70"/>
      <c r="BG1028" s="70"/>
      <c r="BH1028" s="70"/>
      <c r="BI1028" s="70"/>
      <c r="BJ1028" s="70"/>
      <c r="BK1028" s="70"/>
      <c r="BL1028" s="70"/>
      <c r="BM1028" s="70"/>
      <c r="BN1028" s="70"/>
      <c r="BO1028" s="70"/>
      <c r="BP1028" s="70"/>
      <c r="BQ1028" s="70"/>
      <c r="BR1028" s="70"/>
      <c r="BS1028" s="70"/>
      <c r="BT1028" s="70"/>
      <c r="BU1028" s="70"/>
      <c r="BV1028" s="70"/>
      <c r="BW1028" s="70"/>
      <c r="BX1028" s="70"/>
      <c r="BY1028" s="70"/>
      <c r="BZ1028" s="70"/>
      <c r="CA1028" s="70"/>
    </row>
    <row r="1029" spans="2:79" s="67" customFormat="1" hidden="1">
      <c r="B1029" s="85"/>
      <c r="C1029" s="86"/>
      <c r="D1029" s="250"/>
      <c r="E1029" s="84"/>
      <c r="F1029" s="70"/>
      <c r="G1029" s="70"/>
      <c r="H1029" s="70"/>
      <c r="I1029" s="70"/>
      <c r="J1029" s="70"/>
      <c r="K1029" s="70"/>
      <c r="L1029" s="70"/>
      <c r="M1029" s="70"/>
      <c r="N1029" s="70"/>
      <c r="O1029" s="70"/>
      <c r="P1029" s="70"/>
      <c r="Q1029" s="70"/>
      <c r="R1029" s="70"/>
      <c r="S1029" s="70"/>
      <c r="T1029" s="70"/>
      <c r="U1029" s="70"/>
      <c r="V1029" s="70"/>
      <c r="W1029" s="70"/>
      <c r="X1029" s="70"/>
      <c r="Y1029" s="70"/>
      <c r="Z1029" s="70"/>
      <c r="AA1029" s="70"/>
      <c r="AB1029" s="70"/>
      <c r="AC1029" s="70"/>
      <c r="AD1029" s="70"/>
      <c r="AE1029" s="70"/>
      <c r="AF1029" s="70"/>
      <c r="AG1029" s="70"/>
      <c r="AH1029" s="70"/>
      <c r="AI1029" s="70"/>
      <c r="AJ1029" s="70"/>
      <c r="AK1029" s="70"/>
      <c r="AL1029" s="70"/>
      <c r="AM1029" s="70"/>
      <c r="AN1029" s="70"/>
      <c r="AO1029" s="70"/>
      <c r="AP1029" s="70"/>
      <c r="AQ1029" s="70"/>
      <c r="AR1029" s="70"/>
      <c r="AS1029" s="70"/>
      <c r="AT1029" s="70"/>
      <c r="AU1029" s="70"/>
      <c r="AV1029" s="70"/>
      <c r="AW1029" s="70"/>
      <c r="AX1029" s="70"/>
      <c r="AY1029" s="70"/>
      <c r="AZ1029" s="70"/>
      <c r="BA1029" s="70"/>
      <c r="BB1029" s="70"/>
      <c r="BC1029" s="70"/>
      <c r="BD1029" s="70"/>
      <c r="BE1029" s="70"/>
      <c r="BF1029" s="70"/>
      <c r="BG1029" s="70"/>
      <c r="BH1029" s="70"/>
      <c r="BI1029" s="70"/>
      <c r="BJ1029" s="70"/>
      <c r="BK1029" s="70"/>
      <c r="BL1029" s="70"/>
      <c r="BM1029" s="70"/>
      <c r="BN1029" s="70"/>
      <c r="BO1029" s="70"/>
      <c r="BP1029" s="70"/>
      <c r="BQ1029" s="70"/>
      <c r="BR1029" s="70"/>
      <c r="BS1029" s="70"/>
      <c r="BT1029" s="70"/>
      <c r="BU1029" s="70"/>
      <c r="BV1029" s="70"/>
      <c r="BW1029" s="70"/>
      <c r="BX1029" s="70"/>
      <c r="BY1029" s="70"/>
      <c r="BZ1029" s="70"/>
      <c r="CA1029" s="70"/>
    </row>
    <row r="1030" spans="2:79" s="67" customFormat="1" hidden="1">
      <c r="B1030" s="85"/>
      <c r="C1030" s="86"/>
      <c r="D1030" s="250"/>
      <c r="E1030" s="84"/>
      <c r="F1030" s="70"/>
      <c r="G1030" s="70"/>
      <c r="H1030" s="70"/>
      <c r="I1030" s="70"/>
      <c r="J1030" s="70"/>
      <c r="K1030" s="70"/>
      <c r="L1030" s="70"/>
      <c r="M1030" s="70"/>
      <c r="N1030" s="70"/>
      <c r="O1030" s="70"/>
      <c r="P1030" s="70"/>
      <c r="Q1030" s="70"/>
      <c r="R1030" s="70"/>
      <c r="S1030" s="70"/>
      <c r="T1030" s="70"/>
      <c r="U1030" s="70"/>
      <c r="V1030" s="70"/>
      <c r="W1030" s="70"/>
      <c r="X1030" s="70"/>
      <c r="Y1030" s="70"/>
      <c r="Z1030" s="70"/>
      <c r="AA1030" s="70"/>
      <c r="AB1030" s="70"/>
      <c r="AC1030" s="70"/>
      <c r="AD1030" s="70"/>
      <c r="AE1030" s="70"/>
      <c r="AF1030" s="70"/>
      <c r="AG1030" s="70"/>
      <c r="AH1030" s="70"/>
      <c r="AI1030" s="70"/>
      <c r="AJ1030" s="70"/>
      <c r="AK1030" s="70"/>
      <c r="AL1030" s="70"/>
      <c r="AM1030" s="70"/>
      <c r="AN1030" s="70"/>
      <c r="AO1030" s="70"/>
      <c r="AP1030" s="70"/>
      <c r="AQ1030" s="70"/>
      <c r="AR1030" s="70"/>
      <c r="AS1030" s="70"/>
      <c r="AT1030" s="70"/>
      <c r="AU1030" s="70"/>
      <c r="AV1030" s="70"/>
      <c r="AW1030" s="70"/>
      <c r="AX1030" s="70"/>
      <c r="AY1030" s="70"/>
      <c r="AZ1030" s="70"/>
      <c r="BA1030" s="70"/>
      <c r="BB1030" s="70"/>
      <c r="BC1030" s="70"/>
      <c r="BD1030" s="70"/>
      <c r="BE1030" s="70"/>
      <c r="BF1030" s="70"/>
      <c r="BG1030" s="70"/>
      <c r="BH1030" s="70"/>
      <c r="BI1030" s="70"/>
      <c r="BJ1030" s="70"/>
      <c r="BK1030" s="70"/>
      <c r="BL1030" s="70"/>
      <c r="BM1030" s="70"/>
      <c r="BN1030" s="70"/>
      <c r="BO1030" s="70"/>
      <c r="BP1030" s="70"/>
      <c r="BQ1030" s="70"/>
      <c r="BR1030" s="70"/>
      <c r="BS1030" s="70"/>
      <c r="BT1030" s="70"/>
      <c r="BU1030" s="70"/>
      <c r="BV1030" s="70"/>
      <c r="BW1030" s="70"/>
      <c r="BX1030" s="70"/>
      <c r="BY1030" s="70"/>
      <c r="BZ1030" s="70"/>
      <c r="CA1030" s="70"/>
    </row>
    <row r="1031" spans="2:79" s="67" customFormat="1" hidden="1">
      <c r="B1031" s="85"/>
      <c r="C1031" s="86"/>
      <c r="D1031" s="250"/>
      <c r="E1031" s="84"/>
      <c r="F1031" s="70"/>
      <c r="G1031" s="70"/>
      <c r="H1031" s="70"/>
      <c r="I1031" s="70"/>
      <c r="J1031" s="70"/>
      <c r="K1031" s="70"/>
      <c r="L1031" s="70"/>
      <c r="M1031" s="70"/>
      <c r="N1031" s="70"/>
      <c r="O1031" s="70"/>
      <c r="P1031" s="70"/>
      <c r="Q1031" s="70"/>
      <c r="R1031" s="70"/>
      <c r="S1031" s="70"/>
      <c r="T1031" s="70"/>
      <c r="U1031" s="70"/>
      <c r="V1031" s="70"/>
      <c r="W1031" s="70"/>
      <c r="X1031" s="70"/>
      <c r="Y1031" s="70"/>
      <c r="Z1031" s="70"/>
      <c r="AA1031" s="70"/>
      <c r="AB1031" s="70"/>
      <c r="AC1031" s="70"/>
      <c r="AD1031" s="70"/>
      <c r="AE1031" s="70"/>
      <c r="AF1031" s="70"/>
      <c r="AG1031" s="70"/>
      <c r="AH1031" s="70"/>
      <c r="AI1031" s="70"/>
      <c r="AJ1031" s="70"/>
      <c r="AK1031" s="70"/>
      <c r="AL1031" s="70"/>
      <c r="AM1031" s="70"/>
      <c r="AN1031" s="70"/>
      <c r="AO1031" s="70"/>
      <c r="AP1031" s="70"/>
      <c r="AQ1031" s="70"/>
      <c r="AR1031" s="70"/>
      <c r="AS1031" s="70"/>
      <c r="AT1031" s="70"/>
      <c r="AU1031" s="70"/>
      <c r="AV1031" s="70"/>
      <c r="AW1031" s="70"/>
      <c r="AX1031" s="70"/>
      <c r="AY1031" s="70"/>
      <c r="AZ1031" s="70"/>
      <c r="BA1031" s="70"/>
      <c r="BB1031" s="70"/>
      <c r="BC1031" s="70"/>
      <c r="BD1031" s="70"/>
      <c r="BE1031" s="70"/>
      <c r="BF1031" s="70"/>
      <c r="BG1031" s="70"/>
      <c r="BH1031" s="70"/>
      <c r="BI1031" s="70"/>
      <c r="BJ1031" s="70"/>
      <c r="BK1031" s="70"/>
      <c r="BL1031" s="70"/>
      <c r="BM1031" s="70"/>
      <c r="BN1031" s="70"/>
      <c r="BO1031" s="70"/>
      <c r="BP1031" s="70"/>
      <c r="BQ1031" s="70"/>
      <c r="BR1031" s="70"/>
      <c r="BS1031" s="70"/>
      <c r="BT1031" s="70"/>
      <c r="BU1031" s="70"/>
      <c r="BV1031" s="70"/>
      <c r="BW1031" s="70"/>
      <c r="BX1031" s="70"/>
      <c r="BY1031" s="70"/>
      <c r="BZ1031" s="70"/>
      <c r="CA1031" s="70"/>
    </row>
    <row r="1032" spans="2:79" s="67" customFormat="1" hidden="1">
      <c r="B1032" s="85"/>
      <c r="C1032" s="86"/>
      <c r="D1032" s="250"/>
      <c r="E1032" s="84"/>
      <c r="F1032" s="70"/>
      <c r="G1032" s="70"/>
      <c r="H1032" s="70"/>
      <c r="I1032" s="70"/>
      <c r="J1032" s="70"/>
      <c r="K1032" s="70"/>
      <c r="L1032" s="70"/>
      <c r="M1032" s="70"/>
      <c r="N1032" s="70"/>
      <c r="O1032" s="70"/>
      <c r="P1032" s="70"/>
      <c r="Q1032" s="70"/>
      <c r="R1032" s="70"/>
      <c r="S1032" s="70"/>
      <c r="T1032" s="70"/>
      <c r="U1032" s="70"/>
      <c r="V1032" s="70"/>
      <c r="W1032" s="70"/>
      <c r="X1032" s="70"/>
      <c r="Y1032" s="70"/>
      <c r="Z1032" s="70"/>
      <c r="AA1032" s="70"/>
      <c r="AB1032" s="70"/>
      <c r="AC1032" s="70"/>
      <c r="AD1032" s="70"/>
      <c r="AE1032" s="70"/>
      <c r="AF1032" s="70"/>
      <c r="AG1032" s="70"/>
      <c r="AH1032" s="70"/>
      <c r="AI1032" s="70"/>
      <c r="AJ1032" s="70"/>
      <c r="AK1032" s="70"/>
      <c r="AL1032" s="70"/>
      <c r="AM1032" s="70"/>
      <c r="AN1032" s="70"/>
      <c r="AO1032" s="70"/>
      <c r="AP1032" s="70"/>
      <c r="AQ1032" s="70"/>
      <c r="AR1032" s="70"/>
      <c r="AS1032" s="70"/>
      <c r="AT1032" s="70"/>
      <c r="AU1032" s="70"/>
      <c r="AV1032" s="70"/>
      <c r="AW1032" s="70"/>
      <c r="AX1032" s="70"/>
      <c r="AY1032" s="70"/>
      <c r="AZ1032" s="70"/>
      <c r="BA1032" s="70"/>
      <c r="BB1032" s="70"/>
      <c r="BC1032" s="70"/>
      <c r="BD1032" s="70"/>
      <c r="BE1032" s="70"/>
      <c r="BF1032" s="70"/>
      <c r="BG1032" s="70"/>
      <c r="BH1032" s="70"/>
      <c r="BI1032" s="70"/>
      <c r="BJ1032" s="70"/>
      <c r="BK1032" s="70"/>
      <c r="BL1032" s="70"/>
      <c r="BM1032" s="70"/>
      <c r="BN1032" s="70"/>
      <c r="BO1032" s="70"/>
      <c r="BP1032" s="70"/>
      <c r="BQ1032" s="70"/>
      <c r="BR1032" s="70"/>
      <c r="BS1032" s="70"/>
      <c r="BT1032" s="70"/>
      <c r="BU1032" s="70"/>
      <c r="BV1032" s="70"/>
      <c r="BW1032" s="70"/>
      <c r="BX1032" s="70"/>
      <c r="BY1032" s="70"/>
      <c r="BZ1032" s="70"/>
      <c r="CA1032" s="70"/>
    </row>
    <row r="1033" spans="2:79" s="67" customFormat="1" hidden="1">
      <c r="B1033" s="85"/>
      <c r="C1033" s="86"/>
      <c r="D1033" s="250"/>
      <c r="E1033" s="84"/>
      <c r="F1033" s="70"/>
      <c r="G1033" s="70"/>
      <c r="H1033" s="70"/>
      <c r="I1033" s="70"/>
      <c r="J1033" s="70"/>
      <c r="K1033" s="70"/>
      <c r="L1033" s="70"/>
      <c r="M1033" s="70"/>
      <c r="N1033" s="70"/>
      <c r="O1033" s="70"/>
      <c r="P1033" s="70"/>
      <c r="Q1033" s="70"/>
      <c r="R1033" s="70"/>
      <c r="S1033" s="70"/>
      <c r="T1033" s="70"/>
      <c r="U1033" s="70"/>
      <c r="V1033" s="70"/>
      <c r="W1033" s="70"/>
      <c r="X1033" s="70"/>
      <c r="Y1033" s="70"/>
      <c r="Z1033" s="70"/>
      <c r="AA1033" s="70"/>
      <c r="AB1033" s="70"/>
      <c r="AC1033" s="70"/>
      <c r="AD1033" s="70"/>
      <c r="AE1033" s="70"/>
      <c r="AF1033" s="70"/>
      <c r="AG1033" s="70"/>
      <c r="AH1033" s="70"/>
      <c r="AI1033" s="70"/>
      <c r="AJ1033" s="70"/>
      <c r="AK1033" s="70"/>
      <c r="AL1033" s="70"/>
      <c r="AM1033" s="70"/>
      <c r="AN1033" s="70"/>
      <c r="AO1033" s="70"/>
      <c r="AP1033" s="70"/>
      <c r="AQ1033" s="70"/>
      <c r="AR1033" s="70"/>
      <c r="AS1033" s="70"/>
      <c r="AT1033" s="70"/>
      <c r="AU1033" s="70"/>
      <c r="AV1033" s="70"/>
      <c r="AW1033" s="70"/>
      <c r="AX1033" s="70"/>
      <c r="AY1033" s="70"/>
      <c r="AZ1033" s="70"/>
      <c r="BA1033" s="70"/>
      <c r="BB1033" s="70"/>
      <c r="BC1033" s="70"/>
      <c r="BD1033" s="70"/>
      <c r="BE1033" s="70"/>
      <c r="BF1033" s="70"/>
      <c r="BG1033" s="70"/>
      <c r="BH1033" s="70"/>
      <c r="BI1033" s="70"/>
      <c r="BJ1033" s="70"/>
      <c r="BK1033" s="70"/>
      <c r="BL1033" s="70"/>
      <c r="BM1033" s="70"/>
      <c r="BN1033" s="70"/>
      <c r="BO1033" s="70"/>
      <c r="BP1033" s="70"/>
      <c r="BQ1033" s="70"/>
      <c r="BR1033" s="70"/>
      <c r="BS1033" s="70"/>
      <c r="BT1033" s="70"/>
      <c r="BU1033" s="70"/>
      <c r="BV1033" s="70"/>
      <c r="BW1033" s="70"/>
      <c r="BX1033" s="70"/>
      <c r="BY1033" s="70"/>
      <c r="BZ1033" s="70"/>
      <c r="CA1033" s="70"/>
    </row>
    <row r="1034" spans="2:79" s="67" customFormat="1" hidden="1">
      <c r="B1034" s="85"/>
      <c r="C1034" s="86"/>
      <c r="D1034" s="250"/>
      <c r="E1034" s="84"/>
      <c r="F1034" s="70"/>
      <c r="G1034" s="70"/>
      <c r="H1034" s="70"/>
      <c r="I1034" s="70"/>
      <c r="J1034" s="70"/>
      <c r="K1034" s="70"/>
      <c r="L1034" s="70"/>
      <c r="M1034" s="70"/>
      <c r="N1034" s="70"/>
      <c r="O1034" s="70"/>
      <c r="P1034" s="70"/>
      <c r="Q1034" s="70"/>
      <c r="R1034" s="70"/>
      <c r="S1034" s="70"/>
      <c r="T1034" s="70"/>
      <c r="U1034" s="70"/>
      <c r="V1034" s="70"/>
      <c r="W1034" s="70"/>
      <c r="X1034" s="70"/>
      <c r="Y1034" s="70"/>
      <c r="Z1034" s="70"/>
      <c r="AA1034" s="70"/>
      <c r="AB1034" s="70"/>
      <c r="AC1034" s="70"/>
      <c r="AD1034" s="70"/>
      <c r="AE1034" s="70"/>
      <c r="AF1034" s="70"/>
      <c r="AG1034" s="70"/>
      <c r="AH1034" s="70"/>
      <c r="AI1034" s="70"/>
      <c r="AJ1034" s="70"/>
      <c r="AK1034" s="70"/>
      <c r="AL1034" s="70"/>
      <c r="AM1034" s="70"/>
      <c r="AN1034" s="70"/>
      <c r="AO1034" s="70"/>
      <c r="AP1034" s="70"/>
      <c r="AQ1034" s="70"/>
      <c r="AR1034" s="70"/>
      <c r="AS1034" s="70"/>
      <c r="AT1034" s="70"/>
      <c r="AU1034" s="70"/>
      <c r="AV1034" s="70"/>
      <c r="AW1034" s="70"/>
      <c r="AX1034" s="70"/>
      <c r="AY1034" s="70"/>
      <c r="AZ1034" s="70"/>
      <c r="BA1034" s="70"/>
      <c r="BB1034" s="70"/>
      <c r="BC1034" s="70"/>
      <c r="BD1034" s="70"/>
      <c r="BE1034" s="70"/>
      <c r="BF1034" s="70"/>
      <c r="BG1034" s="70"/>
      <c r="BH1034" s="70"/>
      <c r="BI1034" s="70"/>
      <c r="BJ1034" s="70"/>
      <c r="BK1034" s="70"/>
      <c r="BL1034" s="70"/>
      <c r="BM1034" s="70"/>
      <c r="BN1034" s="70"/>
      <c r="BO1034" s="70"/>
      <c r="BP1034" s="70"/>
      <c r="BQ1034" s="70"/>
      <c r="BR1034" s="70"/>
      <c r="BS1034" s="70"/>
      <c r="BT1034" s="70"/>
      <c r="BU1034" s="70"/>
      <c r="BV1034" s="70"/>
      <c r="BW1034" s="70"/>
      <c r="BX1034" s="70"/>
      <c r="BY1034" s="70"/>
      <c r="BZ1034" s="70"/>
      <c r="CA1034" s="70"/>
    </row>
    <row r="1035" spans="2:79" s="67" customFormat="1" hidden="1">
      <c r="B1035" s="85"/>
      <c r="C1035" s="86"/>
      <c r="D1035" s="250"/>
      <c r="E1035" s="84"/>
      <c r="F1035" s="70"/>
      <c r="G1035" s="70"/>
      <c r="H1035" s="70"/>
      <c r="I1035" s="70"/>
      <c r="J1035" s="70"/>
      <c r="K1035" s="70"/>
      <c r="L1035" s="70"/>
      <c r="M1035" s="70"/>
      <c r="N1035" s="70"/>
      <c r="O1035" s="70"/>
      <c r="P1035" s="70"/>
      <c r="Q1035" s="70"/>
      <c r="R1035" s="70"/>
      <c r="S1035" s="70"/>
      <c r="T1035" s="70"/>
      <c r="U1035" s="70"/>
      <c r="V1035" s="70"/>
      <c r="W1035" s="70"/>
      <c r="X1035" s="70"/>
      <c r="Y1035" s="70"/>
      <c r="Z1035" s="70"/>
      <c r="AA1035" s="70"/>
      <c r="AB1035" s="70"/>
      <c r="AC1035" s="70"/>
      <c r="AD1035" s="70"/>
      <c r="AE1035" s="70"/>
      <c r="AF1035" s="70"/>
      <c r="AG1035" s="70"/>
      <c r="AH1035" s="70"/>
      <c r="AI1035" s="70"/>
      <c r="AJ1035" s="70"/>
      <c r="AK1035" s="70"/>
      <c r="AL1035" s="70"/>
      <c r="AM1035" s="70"/>
      <c r="AN1035" s="70"/>
      <c r="AO1035" s="70"/>
      <c r="AP1035" s="70"/>
      <c r="AQ1035" s="70"/>
      <c r="AR1035" s="70"/>
      <c r="AS1035" s="70"/>
      <c r="AT1035" s="70"/>
      <c r="AU1035" s="70"/>
      <c r="AV1035" s="70"/>
      <c r="AW1035" s="70"/>
      <c r="AX1035" s="70"/>
      <c r="AY1035" s="70"/>
      <c r="AZ1035" s="70"/>
      <c r="BA1035" s="70"/>
      <c r="BB1035" s="70"/>
      <c r="BC1035" s="70"/>
      <c r="BD1035" s="70"/>
      <c r="BE1035" s="70"/>
      <c r="BF1035" s="70"/>
      <c r="BG1035" s="70"/>
      <c r="BH1035" s="70"/>
      <c r="BI1035" s="70"/>
      <c r="BJ1035" s="70"/>
      <c r="BK1035" s="70"/>
      <c r="BL1035" s="70"/>
      <c r="BM1035" s="70"/>
      <c r="BN1035" s="70"/>
      <c r="BO1035" s="70"/>
      <c r="BP1035" s="70"/>
      <c r="BQ1035" s="70"/>
      <c r="BR1035" s="70"/>
      <c r="BS1035" s="70"/>
      <c r="BT1035" s="70"/>
      <c r="BU1035" s="70"/>
      <c r="BV1035" s="70"/>
      <c r="BW1035" s="70"/>
      <c r="BX1035" s="70"/>
      <c r="BY1035" s="70"/>
      <c r="BZ1035" s="70"/>
      <c r="CA1035" s="70"/>
    </row>
    <row r="1036" spans="2:79" s="67" customFormat="1" hidden="1">
      <c r="B1036" s="85"/>
      <c r="C1036" s="86"/>
      <c r="D1036" s="250"/>
      <c r="E1036" s="84"/>
      <c r="F1036" s="70"/>
      <c r="G1036" s="70"/>
      <c r="H1036" s="70"/>
      <c r="I1036" s="70"/>
      <c r="J1036" s="70"/>
      <c r="K1036" s="70"/>
      <c r="L1036" s="70"/>
      <c r="M1036" s="70"/>
      <c r="N1036" s="70"/>
      <c r="O1036" s="70"/>
      <c r="P1036" s="70"/>
      <c r="Q1036" s="70"/>
      <c r="R1036" s="70"/>
      <c r="S1036" s="70"/>
      <c r="T1036" s="70"/>
      <c r="U1036" s="70"/>
      <c r="V1036" s="70"/>
      <c r="W1036" s="70"/>
      <c r="X1036" s="70"/>
      <c r="Y1036" s="70"/>
      <c r="Z1036" s="70"/>
      <c r="AA1036" s="70"/>
      <c r="AB1036" s="70"/>
      <c r="AC1036" s="70"/>
      <c r="AD1036" s="70"/>
      <c r="AE1036" s="70"/>
      <c r="AF1036" s="70"/>
      <c r="AG1036" s="70"/>
      <c r="AH1036" s="70"/>
      <c r="AI1036" s="70"/>
      <c r="AJ1036" s="70"/>
      <c r="AK1036" s="70"/>
      <c r="AL1036" s="70"/>
      <c r="AM1036" s="70"/>
      <c r="AN1036" s="70"/>
      <c r="AO1036" s="70"/>
      <c r="AP1036" s="70"/>
      <c r="AQ1036" s="70"/>
      <c r="AR1036" s="70"/>
      <c r="AS1036" s="70"/>
      <c r="AT1036" s="70"/>
      <c r="AU1036" s="70"/>
      <c r="AV1036" s="70"/>
      <c r="AW1036" s="70"/>
      <c r="AX1036" s="70"/>
      <c r="AY1036" s="70"/>
      <c r="AZ1036" s="70"/>
      <c r="BA1036" s="70"/>
      <c r="BB1036" s="70"/>
      <c r="BC1036" s="70"/>
      <c r="BD1036" s="70"/>
      <c r="BE1036" s="70"/>
      <c r="BF1036" s="70"/>
      <c r="BG1036" s="70"/>
      <c r="BH1036" s="70"/>
      <c r="BI1036" s="70"/>
      <c r="BJ1036" s="70"/>
      <c r="BK1036" s="70"/>
      <c r="BL1036" s="70"/>
      <c r="BM1036" s="70"/>
      <c r="BN1036" s="70"/>
      <c r="BO1036" s="70"/>
      <c r="BP1036" s="70"/>
      <c r="BQ1036" s="70"/>
      <c r="BR1036" s="70"/>
      <c r="BS1036" s="70"/>
      <c r="BT1036" s="70"/>
      <c r="BU1036" s="70"/>
      <c r="BV1036" s="70"/>
      <c r="BW1036" s="70"/>
      <c r="BX1036" s="70"/>
      <c r="BY1036" s="70"/>
      <c r="BZ1036" s="70"/>
      <c r="CA1036" s="70"/>
    </row>
    <row r="1037" spans="2:79" s="67" customFormat="1" hidden="1">
      <c r="B1037" s="85"/>
      <c r="C1037" s="86"/>
      <c r="D1037" s="250"/>
      <c r="E1037" s="84"/>
      <c r="F1037" s="70"/>
      <c r="G1037" s="70"/>
      <c r="H1037" s="70"/>
      <c r="I1037" s="70"/>
      <c r="J1037" s="70"/>
      <c r="K1037" s="70"/>
      <c r="L1037" s="70"/>
      <c r="M1037" s="70"/>
      <c r="N1037" s="70"/>
      <c r="O1037" s="70"/>
      <c r="P1037" s="70"/>
      <c r="Q1037" s="70"/>
      <c r="R1037" s="70"/>
      <c r="S1037" s="70"/>
      <c r="T1037" s="70"/>
      <c r="U1037" s="70"/>
      <c r="V1037" s="70"/>
      <c r="W1037" s="70"/>
      <c r="X1037" s="70"/>
      <c r="Y1037" s="70"/>
      <c r="Z1037" s="70"/>
      <c r="AA1037" s="70"/>
      <c r="AB1037" s="70"/>
      <c r="AC1037" s="70"/>
      <c r="AD1037" s="70"/>
      <c r="AE1037" s="70"/>
      <c r="AF1037" s="70"/>
      <c r="AG1037" s="70"/>
      <c r="AH1037" s="70"/>
      <c r="AI1037" s="70"/>
      <c r="AJ1037" s="70"/>
      <c r="AK1037" s="70"/>
      <c r="AL1037" s="70"/>
      <c r="AM1037" s="70"/>
      <c r="AN1037" s="70"/>
      <c r="AO1037" s="70"/>
      <c r="AP1037" s="70"/>
      <c r="AQ1037" s="70"/>
      <c r="AR1037" s="70"/>
      <c r="AS1037" s="70"/>
      <c r="AT1037" s="70"/>
      <c r="AU1037" s="70"/>
      <c r="AV1037" s="70"/>
      <c r="AW1037" s="70"/>
      <c r="AX1037" s="70"/>
      <c r="AY1037" s="70"/>
      <c r="AZ1037" s="70"/>
      <c r="BA1037" s="70"/>
      <c r="BB1037" s="70"/>
      <c r="BC1037" s="70"/>
      <c r="BD1037" s="70"/>
      <c r="BE1037" s="70"/>
      <c r="BF1037" s="70"/>
      <c r="BG1037" s="70"/>
      <c r="BH1037" s="70"/>
      <c r="BI1037" s="70"/>
      <c r="BJ1037" s="70"/>
      <c r="BK1037" s="70"/>
      <c r="BL1037" s="70"/>
      <c r="BM1037" s="70"/>
      <c r="BN1037" s="70"/>
      <c r="BO1037" s="70"/>
      <c r="BP1037" s="70"/>
      <c r="BQ1037" s="70"/>
      <c r="BR1037" s="70"/>
      <c r="BS1037" s="70"/>
      <c r="BT1037" s="70"/>
      <c r="BU1037" s="70"/>
      <c r="BV1037" s="70"/>
      <c r="BW1037" s="70"/>
      <c r="BX1037" s="70"/>
      <c r="BY1037" s="70"/>
      <c r="BZ1037" s="70"/>
      <c r="CA1037" s="70"/>
    </row>
    <row r="1038" spans="2:79" s="67" customFormat="1" hidden="1">
      <c r="B1038" s="85"/>
      <c r="C1038" s="86"/>
      <c r="D1038" s="250"/>
      <c r="E1038" s="84"/>
      <c r="F1038" s="70"/>
      <c r="G1038" s="70"/>
      <c r="H1038" s="70"/>
      <c r="I1038" s="70"/>
      <c r="J1038" s="70"/>
      <c r="K1038" s="70"/>
      <c r="L1038" s="70"/>
      <c r="M1038" s="70"/>
      <c r="N1038" s="70"/>
      <c r="O1038" s="70"/>
      <c r="P1038" s="70"/>
      <c r="Q1038" s="70"/>
      <c r="R1038" s="70"/>
      <c r="S1038" s="70"/>
      <c r="T1038" s="70"/>
      <c r="U1038" s="70"/>
      <c r="V1038" s="70"/>
      <c r="W1038" s="70"/>
      <c r="X1038" s="70"/>
      <c r="Y1038" s="70"/>
      <c r="Z1038" s="70"/>
      <c r="AA1038" s="70"/>
      <c r="AB1038" s="70"/>
      <c r="AC1038" s="70"/>
      <c r="AD1038" s="70"/>
      <c r="AE1038" s="70"/>
      <c r="AF1038" s="70"/>
      <c r="AG1038" s="70"/>
      <c r="AH1038" s="70"/>
      <c r="AI1038" s="70"/>
      <c r="AJ1038" s="70"/>
      <c r="AK1038" s="70"/>
      <c r="AL1038" s="70"/>
      <c r="AM1038" s="70"/>
      <c r="AN1038" s="70"/>
      <c r="AO1038" s="70"/>
      <c r="AP1038" s="70"/>
      <c r="AQ1038" s="70"/>
      <c r="AR1038" s="70"/>
      <c r="AS1038" s="70"/>
      <c r="AT1038" s="70"/>
      <c r="AU1038" s="70"/>
      <c r="AV1038" s="70"/>
      <c r="AW1038" s="70"/>
      <c r="AX1038" s="70"/>
      <c r="AY1038" s="70"/>
      <c r="AZ1038" s="70"/>
      <c r="BA1038" s="70"/>
      <c r="BB1038" s="70"/>
      <c r="BC1038" s="70"/>
      <c r="BD1038" s="70"/>
      <c r="BE1038" s="70"/>
      <c r="BF1038" s="70"/>
      <c r="BG1038" s="70"/>
      <c r="BH1038" s="70"/>
      <c r="BI1038" s="70"/>
      <c r="BJ1038" s="70"/>
      <c r="BK1038" s="70"/>
      <c r="BL1038" s="70"/>
      <c r="BM1038" s="70"/>
      <c r="BN1038" s="70"/>
      <c r="BO1038" s="70"/>
      <c r="BP1038" s="70"/>
      <c r="BQ1038" s="70"/>
      <c r="BR1038" s="70"/>
      <c r="BS1038" s="70"/>
      <c r="BT1038" s="70"/>
      <c r="BU1038" s="70"/>
      <c r="BV1038" s="70"/>
      <c r="BW1038" s="70"/>
      <c r="BX1038" s="70"/>
      <c r="BY1038" s="70"/>
      <c r="BZ1038" s="70"/>
      <c r="CA1038" s="70"/>
    </row>
    <row r="1039" spans="2:79" s="67" customFormat="1" hidden="1">
      <c r="B1039" s="85"/>
      <c r="C1039" s="86"/>
      <c r="D1039" s="250"/>
      <c r="E1039" s="84"/>
      <c r="F1039" s="70"/>
      <c r="G1039" s="70"/>
      <c r="H1039" s="70"/>
      <c r="I1039" s="70"/>
      <c r="J1039" s="70"/>
      <c r="K1039" s="70"/>
      <c r="L1039" s="70"/>
      <c r="M1039" s="70"/>
      <c r="N1039" s="70"/>
      <c r="O1039" s="70"/>
      <c r="P1039" s="70"/>
      <c r="Q1039" s="70"/>
      <c r="R1039" s="70"/>
      <c r="S1039" s="70"/>
      <c r="T1039" s="70"/>
      <c r="U1039" s="70"/>
      <c r="V1039" s="70"/>
      <c r="W1039" s="70"/>
      <c r="X1039" s="70"/>
      <c r="Y1039" s="70"/>
      <c r="Z1039" s="70"/>
      <c r="AA1039" s="70"/>
      <c r="AB1039" s="70"/>
      <c r="AC1039" s="70"/>
      <c r="AD1039" s="70"/>
      <c r="AE1039" s="70"/>
      <c r="AF1039" s="70"/>
      <c r="AG1039" s="70"/>
      <c r="AH1039" s="70"/>
      <c r="AI1039" s="70"/>
      <c r="AJ1039" s="70"/>
      <c r="AK1039" s="70"/>
      <c r="AL1039" s="70"/>
      <c r="AM1039" s="70"/>
      <c r="AN1039" s="70"/>
      <c r="AO1039" s="70"/>
      <c r="AP1039" s="70"/>
      <c r="AQ1039" s="70"/>
      <c r="AR1039" s="70"/>
      <c r="AS1039" s="70"/>
      <c r="AT1039" s="70"/>
      <c r="AU1039" s="70"/>
      <c r="AV1039" s="70"/>
      <c r="AW1039" s="70"/>
      <c r="AX1039" s="70"/>
      <c r="AY1039" s="70"/>
      <c r="AZ1039" s="70"/>
      <c r="BA1039" s="70"/>
      <c r="BB1039" s="70"/>
      <c r="BC1039" s="70"/>
      <c r="BD1039" s="70"/>
      <c r="BE1039" s="70"/>
      <c r="BF1039" s="70"/>
      <c r="BG1039" s="70"/>
      <c r="BH1039" s="70"/>
      <c r="BI1039" s="70"/>
      <c r="BJ1039" s="70"/>
      <c r="BK1039" s="70"/>
      <c r="BL1039" s="70"/>
      <c r="BM1039" s="70"/>
      <c r="BN1039" s="70"/>
      <c r="BO1039" s="70"/>
      <c r="BP1039" s="70"/>
      <c r="BQ1039" s="70"/>
      <c r="BR1039" s="70"/>
      <c r="BS1039" s="70"/>
      <c r="BT1039" s="70"/>
      <c r="BU1039" s="70"/>
      <c r="BV1039" s="70"/>
      <c r="BW1039" s="70"/>
      <c r="BX1039" s="70"/>
      <c r="BY1039" s="70"/>
      <c r="BZ1039" s="70"/>
      <c r="CA1039" s="70"/>
    </row>
    <row r="1040" spans="2:79" s="67" customFormat="1" hidden="1">
      <c r="B1040" s="85"/>
      <c r="C1040" s="86"/>
      <c r="D1040" s="250"/>
      <c r="E1040" s="84"/>
      <c r="F1040" s="70"/>
      <c r="G1040" s="70"/>
      <c r="H1040" s="70"/>
      <c r="I1040" s="70"/>
      <c r="J1040" s="70"/>
      <c r="K1040" s="70"/>
      <c r="L1040" s="70"/>
      <c r="M1040" s="70"/>
      <c r="N1040" s="70"/>
      <c r="O1040" s="70"/>
      <c r="P1040" s="70"/>
      <c r="Q1040" s="70"/>
      <c r="R1040" s="70"/>
      <c r="S1040" s="70"/>
      <c r="T1040" s="70"/>
      <c r="U1040" s="70"/>
      <c r="V1040" s="70"/>
      <c r="W1040" s="70"/>
      <c r="X1040" s="70"/>
      <c r="Y1040" s="70"/>
      <c r="Z1040" s="70"/>
      <c r="AA1040" s="70"/>
      <c r="AB1040" s="70"/>
      <c r="AC1040" s="70"/>
      <c r="AD1040" s="70"/>
      <c r="AE1040" s="70"/>
      <c r="AF1040" s="70"/>
      <c r="AG1040" s="70"/>
      <c r="AH1040" s="70"/>
      <c r="AI1040" s="70"/>
      <c r="AJ1040" s="70"/>
      <c r="AK1040" s="70"/>
      <c r="AL1040" s="70"/>
      <c r="AM1040" s="70"/>
      <c r="AN1040" s="70"/>
      <c r="AO1040" s="70"/>
      <c r="AP1040" s="70"/>
      <c r="AQ1040" s="70"/>
      <c r="AR1040" s="70"/>
      <c r="AS1040" s="70"/>
      <c r="AT1040" s="70"/>
      <c r="AU1040" s="70"/>
      <c r="AV1040" s="70"/>
      <c r="AW1040" s="70"/>
      <c r="AX1040" s="70"/>
      <c r="AY1040" s="70"/>
      <c r="AZ1040" s="70"/>
      <c r="BA1040" s="70"/>
      <c r="BB1040" s="70"/>
      <c r="BC1040" s="70"/>
      <c r="BD1040" s="70"/>
      <c r="BE1040" s="70"/>
      <c r="BF1040" s="70"/>
      <c r="BG1040" s="70"/>
      <c r="BH1040" s="70"/>
      <c r="BI1040" s="70"/>
      <c r="BJ1040" s="70"/>
      <c r="BK1040" s="70"/>
      <c r="BL1040" s="70"/>
      <c r="BM1040" s="70"/>
      <c r="BN1040" s="70"/>
      <c r="BO1040" s="70"/>
      <c r="BP1040" s="70"/>
      <c r="BQ1040" s="70"/>
      <c r="BR1040" s="70"/>
      <c r="BS1040" s="70"/>
      <c r="BT1040" s="70"/>
      <c r="BU1040" s="70"/>
      <c r="BV1040" s="70"/>
      <c r="BW1040" s="70"/>
      <c r="BX1040" s="70"/>
      <c r="BY1040" s="70"/>
      <c r="BZ1040" s="70"/>
      <c r="CA1040" s="70"/>
    </row>
    <row r="1041" spans="2:79" s="67" customFormat="1" hidden="1">
      <c r="B1041" s="85"/>
      <c r="C1041" s="86"/>
      <c r="D1041" s="250"/>
      <c r="E1041" s="84"/>
      <c r="F1041" s="70"/>
      <c r="G1041" s="70"/>
      <c r="H1041" s="70"/>
      <c r="I1041" s="70"/>
      <c r="J1041" s="70"/>
      <c r="K1041" s="70"/>
      <c r="L1041" s="70"/>
      <c r="M1041" s="70"/>
      <c r="N1041" s="70"/>
      <c r="O1041" s="70"/>
      <c r="P1041" s="70"/>
      <c r="Q1041" s="70"/>
      <c r="R1041" s="70"/>
      <c r="S1041" s="70"/>
      <c r="T1041" s="70"/>
      <c r="U1041" s="70"/>
      <c r="V1041" s="70"/>
      <c r="W1041" s="70"/>
      <c r="X1041" s="70"/>
      <c r="Y1041" s="70"/>
      <c r="Z1041" s="70"/>
      <c r="AA1041" s="70"/>
      <c r="AB1041" s="70"/>
      <c r="AC1041" s="70"/>
      <c r="AD1041" s="70"/>
      <c r="AE1041" s="70"/>
      <c r="AF1041" s="70"/>
      <c r="AG1041" s="70"/>
      <c r="AH1041" s="70"/>
      <c r="AI1041" s="70"/>
      <c r="AJ1041" s="70"/>
      <c r="AK1041" s="70"/>
      <c r="AL1041" s="70"/>
      <c r="AM1041" s="70"/>
      <c r="AN1041" s="70"/>
      <c r="AO1041" s="70"/>
      <c r="AP1041" s="70"/>
      <c r="AQ1041" s="70"/>
      <c r="AR1041" s="70"/>
      <c r="AS1041" s="70"/>
      <c r="AT1041" s="70"/>
      <c r="AU1041" s="70"/>
      <c r="AV1041" s="70"/>
      <c r="AW1041" s="70"/>
      <c r="AX1041" s="70"/>
      <c r="AY1041" s="70"/>
      <c r="AZ1041" s="70"/>
      <c r="BA1041" s="70"/>
      <c r="BB1041" s="70"/>
      <c r="BC1041" s="70"/>
      <c r="BD1041" s="70"/>
      <c r="BE1041" s="70"/>
      <c r="BF1041" s="70"/>
      <c r="BG1041" s="70"/>
      <c r="BH1041" s="70"/>
      <c r="BI1041" s="70"/>
      <c r="BJ1041" s="70"/>
      <c r="BK1041" s="70"/>
      <c r="BL1041" s="70"/>
      <c r="BM1041" s="70"/>
      <c r="BN1041" s="70"/>
      <c r="BO1041" s="70"/>
      <c r="BP1041" s="70"/>
      <c r="BQ1041" s="70"/>
      <c r="BR1041" s="70"/>
      <c r="BS1041" s="70"/>
      <c r="BT1041" s="70"/>
      <c r="BU1041" s="70"/>
      <c r="BV1041" s="70"/>
      <c r="BW1041" s="70"/>
      <c r="BX1041" s="70"/>
      <c r="BY1041" s="70"/>
      <c r="BZ1041" s="70"/>
      <c r="CA1041" s="70"/>
    </row>
    <row r="1042" spans="2:79" s="67" customFormat="1" hidden="1">
      <c r="B1042" s="85"/>
      <c r="C1042" s="86"/>
      <c r="D1042" s="250"/>
      <c r="E1042" s="84"/>
      <c r="F1042" s="70"/>
      <c r="G1042" s="70"/>
      <c r="H1042" s="70"/>
      <c r="I1042" s="70"/>
      <c r="J1042" s="70"/>
      <c r="K1042" s="70"/>
      <c r="L1042" s="70"/>
      <c r="M1042" s="70"/>
      <c r="N1042" s="70"/>
      <c r="O1042" s="70"/>
      <c r="P1042" s="70"/>
      <c r="Q1042" s="70"/>
      <c r="R1042" s="70"/>
      <c r="S1042" s="70"/>
      <c r="T1042" s="70"/>
      <c r="U1042" s="70"/>
      <c r="V1042" s="70"/>
      <c r="W1042" s="70"/>
      <c r="X1042" s="70"/>
      <c r="Y1042" s="70"/>
      <c r="Z1042" s="70"/>
      <c r="AA1042" s="70"/>
      <c r="AB1042" s="70"/>
      <c r="AC1042" s="70"/>
      <c r="AD1042" s="70"/>
      <c r="AE1042" s="70"/>
      <c r="AF1042" s="70"/>
      <c r="AG1042" s="70"/>
      <c r="AH1042" s="70"/>
      <c r="AI1042" s="70"/>
      <c r="AJ1042" s="70"/>
      <c r="AK1042" s="70"/>
      <c r="AL1042" s="70"/>
      <c r="AM1042" s="70"/>
      <c r="AN1042" s="70"/>
      <c r="AO1042" s="70"/>
      <c r="AP1042" s="70"/>
      <c r="AQ1042" s="70"/>
      <c r="AR1042" s="70"/>
      <c r="AS1042" s="70"/>
      <c r="AT1042" s="70"/>
      <c r="AU1042" s="70"/>
      <c r="AV1042" s="70"/>
      <c r="AW1042" s="70"/>
      <c r="AX1042" s="70"/>
      <c r="AY1042" s="70"/>
      <c r="AZ1042" s="70"/>
      <c r="BA1042" s="70"/>
      <c r="BB1042" s="70"/>
      <c r="BC1042" s="70"/>
      <c r="BD1042" s="70"/>
      <c r="BE1042" s="70"/>
      <c r="BF1042" s="70"/>
      <c r="BG1042" s="70"/>
      <c r="BH1042" s="70"/>
      <c r="BI1042" s="70"/>
      <c r="BJ1042" s="70"/>
      <c r="BK1042" s="70"/>
      <c r="BL1042" s="70"/>
      <c r="BM1042" s="70"/>
      <c r="BN1042" s="70"/>
      <c r="BO1042" s="70"/>
      <c r="BP1042" s="70"/>
      <c r="BQ1042" s="70"/>
      <c r="BR1042" s="70"/>
      <c r="BS1042" s="70"/>
      <c r="BT1042" s="70"/>
      <c r="BU1042" s="70"/>
      <c r="BV1042" s="70"/>
      <c r="BW1042" s="70"/>
      <c r="BX1042" s="70"/>
      <c r="BY1042" s="70"/>
      <c r="BZ1042" s="70"/>
      <c r="CA1042" s="70"/>
    </row>
    <row r="1043" spans="2:79" s="67" customFormat="1" hidden="1">
      <c r="B1043" s="85"/>
      <c r="C1043" s="86"/>
      <c r="D1043" s="250"/>
      <c r="E1043" s="84"/>
      <c r="F1043" s="70"/>
      <c r="G1043" s="70"/>
      <c r="H1043" s="70"/>
      <c r="I1043" s="70"/>
      <c r="J1043" s="70"/>
      <c r="K1043" s="70"/>
      <c r="L1043" s="70"/>
      <c r="M1043" s="70"/>
      <c r="N1043" s="70"/>
      <c r="O1043" s="70"/>
      <c r="P1043" s="70"/>
      <c r="Q1043" s="70"/>
      <c r="R1043" s="70"/>
      <c r="S1043" s="70"/>
      <c r="T1043" s="70"/>
      <c r="U1043" s="70"/>
      <c r="V1043" s="70"/>
      <c r="W1043" s="70"/>
      <c r="X1043" s="70"/>
      <c r="Y1043" s="70"/>
      <c r="Z1043" s="70"/>
      <c r="AA1043" s="70"/>
      <c r="AB1043" s="70"/>
      <c r="AC1043" s="70"/>
      <c r="AD1043" s="70"/>
      <c r="AE1043" s="70"/>
      <c r="AF1043" s="70"/>
      <c r="AG1043" s="70"/>
      <c r="AH1043" s="70"/>
      <c r="AI1043" s="70"/>
      <c r="AJ1043" s="70"/>
      <c r="AK1043" s="70"/>
      <c r="AL1043" s="70"/>
      <c r="AM1043" s="70"/>
      <c r="AN1043" s="70"/>
      <c r="AO1043" s="70"/>
      <c r="AP1043" s="70"/>
      <c r="AQ1043" s="70"/>
      <c r="AR1043" s="70"/>
      <c r="AS1043" s="70"/>
      <c r="AT1043" s="70"/>
      <c r="AU1043" s="70"/>
      <c r="AV1043" s="70"/>
      <c r="AW1043" s="70"/>
      <c r="AX1043" s="70"/>
      <c r="AY1043" s="70"/>
      <c r="AZ1043" s="70"/>
      <c r="BA1043" s="70"/>
      <c r="BB1043" s="70"/>
      <c r="BC1043" s="70"/>
      <c r="BD1043" s="70"/>
      <c r="BE1043" s="70"/>
      <c r="BF1043" s="70"/>
      <c r="BG1043" s="70"/>
      <c r="BH1043" s="70"/>
      <c r="BI1043" s="70"/>
      <c r="BJ1043" s="70"/>
      <c r="BK1043" s="70"/>
      <c r="BL1043" s="70"/>
      <c r="BM1043" s="70"/>
      <c r="BN1043" s="70"/>
      <c r="BO1043" s="70"/>
      <c r="BP1043" s="70"/>
      <c r="BQ1043" s="70"/>
      <c r="BR1043" s="70"/>
      <c r="BS1043" s="70"/>
      <c r="BT1043" s="70"/>
      <c r="BU1043" s="70"/>
      <c r="BV1043" s="70"/>
      <c r="BW1043" s="70"/>
      <c r="BX1043" s="70"/>
      <c r="BY1043" s="70"/>
      <c r="BZ1043" s="70"/>
      <c r="CA1043" s="70"/>
    </row>
    <row r="1044" spans="2:79" s="67" customFormat="1" hidden="1">
      <c r="B1044" s="85"/>
      <c r="C1044" s="86"/>
      <c r="D1044" s="250"/>
      <c r="E1044" s="84"/>
      <c r="F1044" s="70"/>
      <c r="G1044" s="70"/>
      <c r="H1044" s="70"/>
      <c r="I1044" s="70"/>
      <c r="J1044" s="70"/>
      <c r="K1044" s="70"/>
      <c r="L1044" s="70"/>
      <c r="M1044" s="70"/>
      <c r="N1044" s="70"/>
      <c r="O1044" s="70"/>
      <c r="P1044" s="70"/>
      <c r="Q1044" s="70"/>
      <c r="R1044" s="70"/>
      <c r="S1044" s="70"/>
      <c r="T1044" s="70"/>
      <c r="U1044" s="70"/>
      <c r="V1044" s="70"/>
      <c r="W1044" s="70"/>
      <c r="X1044" s="70"/>
      <c r="Y1044" s="70"/>
      <c r="Z1044" s="70"/>
      <c r="AA1044" s="70"/>
      <c r="AB1044" s="70"/>
      <c r="AC1044" s="70"/>
      <c r="AD1044" s="70"/>
      <c r="AE1044" s="70"/>
      <c r="AF1044" s="70"/>
      <c r="AG1044" s="70"/>
      <c r="AH1044" s="70"/>
      <c r="AI1044" s="70"/>
      <c r="AJ1044" s="70"/>
      <c r="AK1044" s="70"/>
      <c r="AL1044" s="70"/>
      <c r="AM1044" s="70"/>
      <c r="AN1044" s="70"/>
      <c r="AO1044" s="70"/>
      <c r="AP1044" s="70"/>
      <c r="AQ1044" s="70"/>
      <c r="AR1044" s="70"/>
      <c r="AS1044" s="70"/>
      <c r="AT1044" s="70"/>
      <c r="AU1044" s="70"/>
      <c r="AV1044" s="70"/>
      <c r="AW1044" s="70"/>
      <c r="AX1044" s="70"/>
      <c r="AY1044" s="70"/>
      <c r="AZ1044" s="70"/>
      <c r="BA1044" s="70"/>
      <c r="BB1044" s="70"/>
      <c r="BC1044" s="70"/>
      <c r="BD1044" s="70"/>
      <c r="BE1044" s="70"/>
      <c r="BF1044" s="70"/>
      <c r="BG1044" s="70"/>
      <c r="BH1044" s="70"/>
      <c r="BI1044" s="70"/>
      <c r="BJ1044" s="70"/>
      <c r="BK1044" s="70"/>
      <c r="BL1044" s="70"/>
      <c r="BM1044" s="70"/>
      <c r="BN1044" s="70"/>
      <c r="BO1044" s="70"/>
      <c r="BP1044" s="70"/>
      <c r="BQ1044" s="70"/>
      <c r="BR1044" s="70"/>
      <c r="BS1044" s="70"/>
      <c r="BT1044" s="70"/>
      <c r="BU1044" s="70"/>
      <c r="BV1044" s="70"/>
      <c r="BW1044" s="70"/>
      <c r="BX1044" s="70"/>
      <c r="BY1044" s="70"/>
      <c r="BZ1044" s="70"/>
      <c r="CA1044" s="70"/>
    </row>
    <row r="1045" spans="2:79" s="67" customFormat="1" hidden="1">
      <c r="B1045" s="85"/>
      <c r="C1045" s="86"/>
      <c r="D1045" s="250"/>
      <c r="E1045" s="84"/>
      <c r="F1045" s="70"/>
      <c r="G1045" s="70"/>
      <c r="H1045" s="70"/>
      <c r="I1045" s="70"/>
      <c r="J1045" s="70"/>
      <c r="K1045" s="70"/>
      <c r="L1045" s="70"/>
      <c r="M1045" s="70"/>
      <c r="N1045" s="70"/>
      <c r="O1045" s="70"/>
      <c r="P1045" s="70"/>
      <c r="Q1045" s="70"/>
      <c r="R1045" s="70"/>
      <c r="S1045" s="70"/>
      <c r="T1045" s="70"/>
      <c r="U1045" s="70"/>
      <c r="V1045" s="70"/>
      <c r="W1045" s="70"/>
      <c r="X1045" s="70"/>
      <c r="Y1045" s="70"/>
      <c r="Z1045" s="70"/>
      <c r="AA1045" s="70"/>
      <c r="AB1045" s="70"/>
      <c r="AC1045" s="70"/>
      <c r="AD1045" s="70"/>
      <c r="AE1045" s="70"/>
      <c r="AF1045" s="70"/>
      <c r="AG1045" s="70"/>
      <c r="AH1045" s="70"/>
      <c r="AI1045" s="70"/>
      <c r="AJ1045" s="70"/>
      <c r="AK1045" s="70"/>
      <c r="AL1045" s="70"/>
      <c r="AM1045" s="70"/>
      <c r="AN1045" s="70"/>
      <c r="AO1045" s="70"/>
      <c r="AP1045" s="70"/>
      <c r="AQ1045" s="70"/>
      <c r="AR1045" s="70"/>
      <c r="AS1045" s="70"/>
      <c r="AT1045" s="70"/>
      <c r="AU1045" s="70"/>
      <c r="AV1045" s="70"/>
      <c r="AW1045" s="70"/>
      <c r="AX1045" s="70"/>
      <c r="AY1045" s="70"/>
      <c r="AZ1045" s="70"/>
      <c r="BA1045" s="70"/>
      <c r="BB1045" s="70"/>
      <c r="BC1045" s="70"/>
      <c r="BD1045" s="70"/>
      <c r="BE1045" s="70"/>
      <c r="BF1045" s="70"/>
      <c r="BG1045" s="70"/>
      <c r="BH1045" s="70"/>
      <c r="BI1045" s="70"/>
      <c r="BJ1045" s="70"/>
      <c r="BK1045" s="70"/>
      <c r="BL1045" s="70"/>
      <c r="BM1045" s="70"/>
      <c r="BN1045" s="70"/>
      <c r="BO1045" s="70"/>
      <c r="BP1045" s="70"/>
      <c r="BQ1045" s="70"/>
      <c r="BR1045" s="70"/>
      <c r="BS1045" s="70"/>
      <c r="BT1045" s="70"/>
      <c r="BU1045" s="70"/>
      <c r="BV1045" s="70"/>
      <c r="BW1045" s="70"/>
      <c r="BX1045" s="70"/>
      <c r="BY1045" s="70"/>
      <c r="BZ1045" s="70"/>
      <c r="CA1045" s="70"/>
    </row>
    <row r="1046" spans="2:79" s="67" customFormat="1" hidden="1">
      <c r="B1046" s="85"/>
      <c r="C1046" s="86"/>
      <c r="D1046" s="250"/>
      <c r="E1046" s="84"/>
      <c r="F1046" s="70"/>
      <c r="G1046" s="70"/>
      <c r="H1046" s="70"/>
      <c r="I1046" s="70"/>
      <c r="J1046" s="70"/>
      <c r="K1046" s="70"/>
      <c r="L1046" s="70"/>
      <c r="M1046" s="70"/>
      <c r="N1046" s="70"/>
      <c r="O1046" s="70"/>
      <c r="P1046" s="70"/>
      <c r="Q1046" s="70"/>
      <c r="R1046" s="70"/>
      <c r="S1046" s="70"/>
      <c r="T1046" s="70"/>
      <c r="U1046" s="70"/>
      <c r="V1046" s="70"/>
      <c r="W1046" s="70"/>
      <c r="X1046" s="70"/>
      <c r="Y1046" s="70"/>
      <c r="Z1046" s="70"/>
      <c r="AA1046" s="70"/>
      <c r="AB1046" s="70"/>
      <c r="AC1046" s="70"/>
      <c r="AD1046" s="70"/>
      <c r="AE1046" s="70"/>
      <c r="AF1046" s="70"/>
      <c r="AG1046" s="70"/>
      <c r="AH1046" s="70"/>
      <c r="AI1046" s="70"/>
      <c r="AJ1046" s="70"/>
      <c r="AK1046" s="70"/>
      <c r="AL1046" s="70"/>
      <c r="AM1046" s="70"/>
      <c r="AN1046" s="70"/>
      <c r="AO1046" s="70"/>
      <c r="AP1046" s="70"/>
      <c r="AQ1046" s="70"/>
      <c r="AR1046" s="70"/>
      <c r="AS1046" s="70"/>
      <c r="AT1046" s="70"/>
      <c r="AU1046" s="70"/>
      <c r="AV1046" s="70"/>
      <c r="AW1046" s="70"/>
      <c r="AX1046" s="70"/>
      <c r="AY1046" s="70"/>
      <c r="AZ1046" s="70"/>
      <c r="BA1046" s="70"/>
      <c r="BB1046" s="70"/>
      <c r="BC1046" s="70"/>
      <c r="BD1046" s="70"/>
      <c r="BE1046" s="70"/>
      <c r="BF1046" s="70"/>
      <c r="BG1046" s="70"/>
      <c r="BH1046" s="70"/>
      <c r="BI1046" s="70"/>
      <c r="BJ1046" s="70"/>
      <c r="BK1046" s="70"/>
      <c r="BL1046" s="70"/>
      <c r="BM1046" s="70"/>
      <c r="BN1046" s="70"/>
      <c r="BO1046" s="70"/>
      <c r="BP1046" s="70"/>
      <c r="BQ1046" s="70"/>
      <c r="BR1046" s="70"/>
      <c r="BS1046" s="70"/>
      <c r="BT1046" s="70"/>
      <c r="BU1046" s="70"/>
      <c r="BV1046" s="70"/>
      <c r="BW1046" s="70"/>
      <c r="BX1046" s="70"/>
      <c r="BY1046" s="70"/>
      <c r="BZ1046" s="70"/>
      <c r="CA1046" s="70"/>
    </row>
    <row r="1047" spans="2:79" s="67" customFormat="1" hidden="1">
      <c r="B1047" s="85"/>
      <c r="C1047" s="86"/>
      <c r="D1047" s="250"/>
      <c r="E1047" s="84"/>
      <c r="F1047" s="70"/>
      <c r="G1047" s="70"/>
      <c r="H1047" s="70"/>
      <c r="I1047" s="70"/>
      <c r="J1047" s="70"/>
      <c r="K1047" s="70"/>
      <c r="L1047" s="70"/>
      <c r="M1047" s="70"/>
      <c r="N1047" s="70"/>
      <c r="O1047" s="70"/>
      <c r="P1047" s="70"/>
      <c r="Q1047" s="70"/>
      <c r="R1047" s="70"/>
      <c r="S1047" s="70"/>
      <c r="T1047" s="70"/>
      <c r="U1047" s="70"/>
      <c r="V1047" s="70"/>
      <c r="W1047" s="70"/>
      <c r="X1047" s="70"/>
      <c r="Y1047" s="70"/>
      <c r="Z1047" s="70"/>
      <c r="AA1047" s="70"/>
      <c r="AB1047" s="70"/>
      <c r="AC1047" s="70"/>
      <c r="AD1047" s="70"/>
      <c r="AE1047" s="70"/>
      <c r="AF1047" s="70"/>
      <c r="AG1047" s="70"/>
      <c r="AH1047" s="70"/>
      <c r="AI1047" s="70"/>
      <c r="AJ1047" s="70"/>
      <c r="AK1047" s="70"/>
      <c r="AL1047" s="70"/>
      <c r="AM1047" s="70"/>
      <c r="AN1047" s="70"/>
      <c r="AO1047" s="70"/>
      <c r="AP1047" s="70"/>
      <c r="AQ1047" s="70"/>
      <c r="AR1047" s="70"/>
      <c r="AS1047" s="70"/>
      <c r="AT1047" s="70"/>
      <c r="AU1047" s="70"/>
      <c r="AV1047" s="70"/>
      <c r="AW1047" s="70"/>
      <c r="AX1047" s="70"/>
      <c r="AY1047" s="70"/>
      <c r="AZ1047" s="70"/>
      <c r="BA1047" s="70"/>
      <c r="BB1047" s="70"/>
      <c r="BC1047" s="70"/>
      <c r="BD1047" s="70"/>
      <c r="BE1047" s="70"/>
      <c r="BF1047" s="70"/>
      <c r="BG1047" s="70"/>
      <c r="BH1047" s="70"/>
      <c r="BI1047" s="70"/>
      <c r="BJ1047" s="70"/>
      <c r="BK1047" s="70"/>
      <c r="BL1047" s="70"/>
      <c r="BM1047" s="70"/>
      <c r="BN1047" s="70"/>
      <c r="BO1047" s="70"/>
      <c r="BP1047" s="70"/>
      <c r="BQ1047" s="70"/>
      <c r="BR1047" s="70"/>
      <c r="BS1047" s="70"/>
      <c r="BT1047" s="70"/>
      <c r="BU1047" s="70"/>
      <c r="BV1047" s="70"/>
      <c r="BW1047" s="70"/>
      <c r="BX1047" s="70"/>
      <c r="BY1047" s="70"/>
      <c r="BZ1047" s="70"/>
      <c r="CA1047" s="70"/>
    </row>
    <row r="1048" spans="2:79" s="67" customFormat="1" hidden="1">
      <c r="B1048" s="85"/>
      <c r="C1048" s="86"/>
      <c r="D1048" s="250"/>
      <c r="E1048" s="84"/>
      <c r="F1048" s="70"/>
      <c r="G1048" s="70"/>
      <c r="H1048" s="70"/>
      <c r="I1048" s="70"/>
      <c r="J1048" s="70"/>
      <c r="K1048" s="70"/>
      <c r="L1048" s="70"/>
      <c r="M1048" s="70"/>
      <c r="N1048" s="70"/>
      <c r="O1048" s="70"/>
      <c r="P1048" s="70"/>
      <c r="Q1048" s="70"/>
      <c r="R1048" s="70"/>
      <c r="S1048" s="70"/>
      <c r="T1048" s="70"/>
      <c r="U1048" s="70"/>
      <c r="V1048" s="70"/>
      <c r="W1048" s="70"/>
      <c r="X1048" s="70"/>
      <c r="Y1048" s="70"/>
      <c r="Z1048" s="70"/>
      <c r="AA1048" s="70"/>
      <c r="AB1048" s="70"/>
      <c r="AC1048" s="70"/>
      <c r="AD1048" s="70"/>
      <c r="AE1048" s="70"/>
      <c r="AF1048" s="70"/>
      <c r="AG1048" s="70"/>
      <c r="AH1048" s="70"/>
      <c r="AI1048" s="70"/>
      <c r="AJ1048" s="70"/>
      <c r="AK1048" s="70"/>
      <c r="AL1048" s="70"/>
      <c r="AM1048" s="70"/>
      <c r="AN1048" s="70"/>
      <c r="AO1048" s="70"/>
      <c r="AP1048" s="70"/>
      <c r="AQ1048" s="70"/>
      <c r="AR1048" s="70"/>
      <c r="AS1048" s="70"/>
      <c r="AT1048" s="70"/>
      <c r="AU1048" s="70"/>
      <c r="AV1048" s="70"/>
      <c r="AW1048" s="70"/>
      <c r="AX1048" s="70"/>
      <c r="AY1048" s="70"/>
      <c r="AZ1048" s="70"/>
      <c r="BA1048" s="70"/>
      <c r="BB1048" s="70"/>
      <c r="BC1048" s="70"/>
      <c r="BD1048" s="70"/>
      <c r="BE1048" s="70"/>
      <c r="BF1048" s="70"/>
      <c r="BG1048" s="70"/>
      <c r="BH1048" s="70"/>
      <c r="BI1048" s="70"/>
      <c r="BJ1048" s="70"/>
      <c r="BK1048" s="70"/>
      <c r="BL1048" s="70"/>
      <c r="BM1048" s="70"/>
      <c r="BN1048" s="70"/>
      <c r="BO1048" s="70"/>
      <c r="BP1048" s="70"/>
      <c r="BQ1048" s="70"/>
      <c r="BR1048" s="70"/>
      <c r="BS1048" s="70"/>
      <c r="BT1048" s="70"/>
      <c r="BU1048" s="70"/>
      <c r="BV1048" s="70"/>
      <c r="BW1048" s="70"/>
      <c r="BX1048" s="70"/>
      <c r="BY1048" s="70"/>
      <c r="BZ1048" s="70"/>
      <c r="CA1048" s="70"/>
    </row>
    <row r="1049" spans="2:79" s="67" customFormat="1" hidden="1">
      <c r="B1049" s="85"/>
      <c r="C1049" s="86"/>
      <c r="D1049" s="250"/>
      <c r="E1049" s="84"/>
      <c r="F1049" s="70"/>
      <c r="G1049" s="70"/>
      <c r="H1049" s="70"/>
      <c r="I1049" s="70"/>
      <c r="J1049" s="70"/>
      <c r="K1049" s="70"/>
      <c r="L1049" s="70"/>
      <c r="M1049" s="70"/>
      <c r="N1049" s="70"/>
      <c r="O1049" s="70"/>
      <c r="P1049" s="70"/>
      <c r="Q1049" s="70"/>
      <c r="R1049" s="70"/>
      <c r="S1049" s="70"/>
      <c r="T1049" s="70"/>
      <c r="U1049" s="70"/>
      <c r="V1049" s="70"/>
      <c r="W1049" s="70"/>
      <c r="X1049" s="70"/>
      <c r="Y1049" s="70"/>
      <c r="Z1049" s="70"/>
      <c r="AA1049" s="70"/>
      <c r="AB1049" s="70"/>
      <c r="AC1049" s="70"/>
      <c r="AD1049" s="70"/>
      <c r="AE1049" s="70"/>
      <c r="AF1049" s="70"/>
      <c r="AG1049" s="70"/>
      <c r="AH1049" s="70"/>
      <c r="AI1049" s="70"/>
      <c r="AJ1049" s="70"/>
      <c r="AK1049" s="70"/>
      <c r="AL1049" s="70"/>
      <c r="AM1049" s="70"/>
      <c r="AN1049" s="70"/>
      <c r="AO1049" s="70"/>
      <c r="AP1049" s="70"/>
      <c r="AQ1049" s="70"/>
      <c r="AR1049" s="70"/>
      <c r="AS1049" s="70"/>
      <c r="AT1049" s="70"/>
      <c r="AU1049" s="70"/>
      <c r="AV1049" s="70"/>
      <c r="AW1049" s="70"/>
      <c r="AX1049" s="70"/>
      <c r="AY1049" s="70"/>
      <c r="AZ1049" s="70"/>
      <c r="BA1049" s="70"/>
      <c r="BB1049" s="70"/>
      <c r="BC1049" s="70"/>
      <c r="BD1049" s="70"/>
      <c r="BE1049" s="70"/>
      <c r="BF1049" s="70"/>
      <c r="BG1049" s="70"/>
      <c r="BH1049" s="70"/>
      <c r="BI1049" s="70"/>
      <c r="BJ1049" s="70"/>
      <c r="BK1049" s="70"/>
      <c r="BL1049" s="70"/>
      <c r="BM1049" s="70"/>
      <c r="BN1049" s="70"/>
      <c r="BO1049" s="70"/>
      <c r="BP1049" s="70"/>
      <c r="BQ1049" s="70"/>
      <c r="BR1049" s="70"/>
      <c r="BS1049" s="70"/>
      <c r="BT1049" s="70"/>
      <c r="BU1049" s="70"/>
      <c r="BV1049" s="70"/>
      <c r="BW1049" s="70"/>
      <c r="BX1049" s="70"/>
      <c r="BY1049" s="70"/>
      <c r="BZ1049" s="70"/>
      <c r="CA1049" s="70"/>
    </row>
    <row r="1050" spans="2:79" s="67" customFormat="1" hidden="1">
      <c r="B1050" s="85"/>
      <c r="C1050" s="86"/>
      <c r="D1050" s="250"/>
      <c r="E1050" s="84"/>
      <c r="F1050" s="70"/>
      <c r="G1050" s="70"/>
      <c r="H1050" s="70"/>
      <c r="I1050" s="70"/>
      <c r="J1050" s="70"/>
      <c r="K1050" s="70"/>
      <c r="L1050" s="70"/>
      <c r="M1050" s="70"/>
      <c r="N1050" s="70"/>
      <c r="O1050" s="70"/>
      <c r="P1050" s="70"/>
      <c r="Q1050" s="70"/>
      <c r="R1050" s="70"/>
      <c r="S1050" s="70"/>
      <c r="T1050" s="70"/>
      <c r="U1050" s="70"/>
      <c r="V1050" s="70"/>
      <c r="W1050" s="70"/>
      <c r="X1050" s="70"/>
      <c r="Y1050" s="70"/>
      <c r="Z1050" s="70"/>
      <c r="AA1050" s="70"/>
      <c r="AB1050" s="70"/>
      <c r="AC1050" s="70"/>
      <c r="AD1050" s="70"/>
      <c r="AE1050" s="70"/>
      <c r="AF1050" s="70"/>
      <c r="AG1050" s="70"/>
      <c r="AH1050" s="70"/>
      <c r="AI1050" s="70"/>
      <c r="AJ1050" s="70"/>
      <c r="AK1050" s="70"/>
      <c r="AL1050" s="70"/>
      <c r="AM1050" s="70"/>
      <c r="AN1050" s="70"/>
      <c r="AO1050" s="70"/>
      <c r="AP1050" s="70"/>
      <c r="AQ1050" s="70"/>
      <c r="AR1050" s="70"/>
      <c r="AS1050" s="70"/>
      <c r="AT1050" s="70"/>
      <c r="AU1050" s="70"/>
      <c r="AV1050" s="70"/>
      <c r="AW1050" s="70"/>
      <c r="AX1050" s="70"/>
      <c r="AY1050" s="70"/>
      <c r="AZ1050" s="70"/>
      <c r="BA1050" s="70"/>
      <c r="BB1050" s="70"/>
      <c r="BC1050" s="70"/>
      <c r="BD1050" s="70"/>
      <c r="BE1050" s="70"/>
      <c r="BF1050" s="70"/>
      <c r="BG1050" s="70"/>
      <c r="BH1050" s="70"/>
      <c r="BI1050" s="70"/>
      <c r="BJ1050" s="70"/>
      <c r="BK1050" s="70"/>
      <c r="BL1050" s="70"/>
      <c r="BM1050" s="70"/>
      <c r="BN1050" s="70"/>
      <c r="BO1050" s="70"/>
      <c r="BP1050" s="70"/>
      <c r="BQ1050" s="70"/>
      <c r="BR1050" s="70"/>
      <c r="BS1050" s="70"/>
      <c r="BT1050" s="70"/>
      <c r="BU1050" s="70"/>
      <c r="BV1050" s="70"/>
      <c r="BW1050" s="70"/>
      <c r="BX1050" s="70"/>
      <c r="BY1050" s="70"/>
      <c r="BZ1050" s="70"/>
      <c r="CA1050" s="70"/>
    </row>
    <row r="1051" spans="2:79" s="67" customFormat="1" hidden="1">
      <c r="B1051" s="85"/>
      <c r="C1051" s="86"/>
      <c r="D1051" s="250"/>
      <c r="E1051" s="84"/>
      <c r="F1051" s="70"/>
      <c r="G1051" s="70"/>
      <c r="H1051" s="70"/>
      <c r="I1051" s="70"/>
      <c r="J1051" s="70"/>
      <c r="K1051" s="70"/>
      <c r="L1051" s="70"/>
      <c r="M1051" s="70"/>
      <c r="N1051" s="70"/>
      <c r="O1051" s="70"/>
      <c r="P1051" s="70"/>
      <c r="Q1051" s="70"/>
      <c r="R1051" s="70"/>
      <c r="S1051" s="70"/>
      <c r="T1051" s="70"/>
      <c r="U1051" s="70"/>
      <c r="V1051" s="70"/>
      <c r="W1051" s="70"/>
      <c r="X1051" s="70"/>
      <c r="Y1051" s="70"/>
      <c r="Z1051" s="70"/>
      <c r="AA1051" s="70"/>
      <c r="AB1051" s="70"/>
      <c r="AC1051" s="70"/>
      <c r="AD1051" s="70"/>
      <c r="AE1051" s="70"/>
      <c r="AF1051" s="70"/>
      <c r="AG1051" s="70"/>
      <c r="AH1051" s="70"/>
      <c r="AI1051" s="70"/>
      <c r="AJ1051" s="70"/>
      <c r="AK1051" s="70"/>
      <c r="AL1051" s="70"/>
      <c r="AM1051" s="70"/>
      <c r="AN1051" s="70"/>
      <c r="AO1051" s="70"/>
      <c r="AP1051" s="70"/>
      <c r="AQ1051" s="70"/>
      <c r="AR1051" s="70"/>
      <c r="AS1051" s="70"/>
      <c r="AT1051" s="70"/>
      <c r="AU1051" s="70"/>
      <c r="AV1051" s="70"/>
      <c r="AW1051" s="70"/>
      <c r="AX1051" s="70"/>
      <c r="AY1051" s="70"/>
      <c r="AZ1051" s="70"/>
      <c r="BA1051" s="70"/>
      <c r="BB1051" s="70"/>
      <c r="BC1051" s="70"/>
      <c r="BD1051" s="70"/>
      <c r="BE1051" s="70"/>
      <c r="BF1051" s="70"/>
      <c r="BG1051" s="70"/>
      <c r="BH1051" s="70"/>
      <c r="BI1051" s="70"/>
      <c r="BJ1051" s="70"/>
      <c r="BK1051" s="70"/>
      <c r="BL1051" s="70"/>
      <c r="BM1051" s="70"/>
      <c r="BN1051" s="70"/>
      <c r="BO1051" s="70"/>
      <c r="BP1051" s="70"/>
      <c r="BQ1051" s="70"/>
      <c r="BR1051" s="70"/>
      <c r="BS1051" s="70"/>
      <c r="BT1051" s="70"/>
      <c r="BU1051" s="70"/>
      <c r="BV1051" s="70"/>
      <c r="BW1051" s="70"/>
      <c r="BX1051" s="70"/>
      <c r="BY1051" s="70"/>
      <c r="BZ1051" s="70"/>
      <c r="CA1051" s="70"/>
    </row>
    <row r="1052" spans="2:79" s="67" customFormat="1" hidden="1">
      <c r="B1052" s="85"/>
      <c r="C1052" s="86"/>
      <c r="D1052" s="250"/>
      <c r="E1052" s="84"/>
      <c r="F1052" s="70"/>
      <c r="G1052" s="70"/>
      <c r="H1052" s="70"/>
      <c r="I1052" s="70"/>
      <c r="J1052" s="70"/>
      <c r="K1052" s="70"/>
      <c r="L1052" s="70"/>
      <c r="M1052" s="70"/>
      <c r="N1052" s="70"/>
      <c r="O1052" s="70"/>
      <c r="P1052" s="70"/>
      <c r="Q1052" s="70"/>
      <c r="R1052" s="70"/>
      <c r="S1052" s="70"/>
      <c r="T1052" s="70"/>
      <c r="U1052" s="70"/>
      <c r="V1052" s="70"/>
      <c r="W1052" s="70"/>
      <c r="X1052" s="70"/>
      <c r="Y1052" s="70"/>
      <c r="Z1052" s="70"/>
      <c r="AA1052" s="70"/>
      <c r="AB1052" s="70"/>
      <c r="AC1052" s="70"/>
      <c r="AD1052" s="70"/>
      <c r="AE1052" s="70"/>
      <c r="AF1052" s="70"/>
      <c r="AG1052" s="70"/>
      <c r="AH1052" s="70"/>
      <c r="AI1052" s="70"/>
      <c r="AJ1052" s="70"/>
      <c r="AK1052" s="70"/>
      <c r="AL1052" s="70"/>
      <c r="AM1052" s="70"/>
      <c r="AN1052" s="70"/>
      <c r="AO1052" s="70"/>
      <c r="AP1052" s="70"/>
      <c r="AQ1052" s="70"/>
      <c r="AR1052" s="70"/>
      <c r="AS1052" s="70"/>
      <c r="AT1052" s="70"/>
      <c r="AU1052" s="70"/>
      <c r="AV1052" s="70"/>
      <c r="AW1052" s="70"/>
      <c r="AX1052" s="70"/>
      <c r="AY1052" s="70"/>
      <c r="AZ1052" s="70"/>
      <c r="BA1052" s="70"/>
      <c r="BB1052" s="70"/>
      <c r="BC1052" s="70"/>
      <c r="BD1052" s="70"/>
      <c r="BE1052" s="70"/>
      <c r="BF1052" s="70"/>
      <c r="BG1052" s="70"/>
      <c r="BH1052" s="70"/>
      <c r="BI1052" s="70"/>
      <c r="BJ1052" s="70"/>
      <c r="BK1052" s="70"/>
      <c r="BL1052" s="70"/>
      <c r="BM1052" s="70"/>
      <c r="BN1052" s="70"/>
      <c r="BO1052" s="70"/>
      <c r="BP1052" s="70"/>
      <c r="BQ1052" s="70"/>
      <c r="BR1052" s="70"/>
      <c r="BS1052" s="70"/>
      <c r="BT1052" s="70"/>
      <c r="BU1052" s="70"/>
      <c r="BV1052" s="70"/>
      <c r="BW1052" s="70"/>
      <c r="BX1052" s="70"/>
      <c r="BY1052" s="70"/>
      <c r="BZ1052" s="70"/>
      <c r="CA1052" s="70"/>
    </row>
    <row r="1053" spans="2:79" s="67" customFormat="1" hidden="1">
      <c r="B1053" s="85"/>
      <c r="C1053" s="86"/>
      <c r="D1053" s="250"/>
      <c r="E1053" s="84"/>
      <c r="F1053" s="70"/>
      <c r="G1053" s="70"/>
      <c r="H1053" s="70"/>
      <c r="I1053" s="70"/>
      <c r="J1053" s="70"/>
      <c r="K1053" s="70"/>
      <c r="L1053" s="70"/>
      <c r="M1053" s="70"/>
      <c r="N1053" s="70"/>
      <c r="O1053" s="70"/>
      <c r="P1053" s="70"/>
      <c r="Q1053" s="70"/>
      <c r="R1053" s="70"/>
      <c r="S1053" s="70"/>
      <c r="T1053" s="70"/>
      <c r="U1053" s="70"/>
      <c r="V1053" s="70"/>
      <c r="W1053" s="70"/>
      <c r="X1053" s="70"/>
      <c r="Y1053" s="70"/>
      <c r="Z1053" s="70"/>
      <c r="AA1053" s="70"/>
      <c r="AB1053" s="70"/>
      <c r="AC1053" s="70"/>
      <c r="AD1053" s="70"/>
      <c r="AE1053" s="70"/>
      <c r="AF1053" s="70"/>
      <c r="AG1053" s="70"/>
      <c r="AH1053" s="70"/>
      <c r="AI1053" s="70"/>
      <c r="AJ1053" s="70"/>
      <c r="AK1053" s="70"/>
      <c r="AL1053" s="70"/>
      <c r="AM1053" s="70"/>
      <c r="AN1053" s="70"/>
      <c r="AO1053" s="70"/>
      <c r="AP1053" s="70"/>
      <c r="AQ1053" s="70"/>
      <c r="AR1053" s="70"/>
      <c r="AS1053" s="70"/>
      <c r="AT1053" s="70"/>
      <c r="AU1053" s="70"/>
      <c r="AV1053" s="70"/>
      <c r="AW1053" s="70"/>
      <c r="AX1053" s="70"/>
      <c r="AY1053" s="70"/>
      <c r="AZ1053" s="70"/>
      <c r="BA1053" s="70"/>
      <c r="BB1053" s="70"/>
      <c r="BC1053" s="70"/>
      <c r="BD1053" s="70"/>
      <c r="BE1053" s="70"/>
      <c r="BF1053" s="70"/>
      <c r="BG1053" s="70"/>
      <c r="BH1053" s="70"/>
      <c r="BI1053" s="70"/>
      <c r="BJ1053" s="70"/>
      <c r="BK1053" s="70"/>
      <c r="BL1053" s="70"/>
      <c r="BM1053" s="70"/>
      <c r="BN1053" s="70"/>
      <c r="BO1053" s="70"/>
      <c r="BP1053" s="70"/>
      <c r="BQ1053" s="70"/>
      <c r="BR1053" s="70"/>
      <c r="BS1053" s="70"/>
      <c r="BT1053" s="70"/>
      <c r="BU1053" s="70"/>
      <c r="BV1053" s="70"/>
      <c r="BW1053" s="70"/>
      <c r="BX1053" s="70"/>
      <c r="BY1053" s="70"/>
      <c r="BZ1053" s="70"/>
      <c r="CA1053" s="70"/>
    </row>
    <row r="1054" spans="2:79" s="67" customFormat="1" hidden="1">
      <c r="B1054" s="85"/>
      <c r="C1054" s="86"/>
      <c r="D1054" s="250"/>
      <c r="E1054" s="84"/>
      <c r="F1054" s="70"/>
      <c r="G1054" s="70"/>
      <c r="H1054" s="70"/>
      <c r="I1054" s="70"/>
      <c r="J1054" s="70"/>
      <c r="K1054" s="70"/>
      <c r="L1054" s="70"/>
      <c r="M1054" s="70"/>
      <c r="N1054" s="70"/>
      <c r="O1054" s="70"/>
      <c r="P1054" s="70"/>
      <c r="Q1054" s="70"/>
      <c r="R1054" s="70"/>
      <c r="S1054" s="70"/>
      <c r="T1054" s="70"/>
      <c r="U1054" s="70"/>
      <c r="V1054" s="70"/>
      <c r="W1054" s="70"/>
      <c r="X1054" s="70"/>
      <c r="Y1054" s="70"/>
      <c r="Z1054" s="70"/>
      <c r="AA1054" s="70"/>
      <c r="AB1054" s="70"/>
      <c r="AC1054" s="70"/>
      <c r="AD1054" s="70"/>
      <c r="AE1054" s="70"/>
      <c r="AF1054" s="70"/>
      <c r="AG1054" s="70"/>
      <c r="AH1054" s="70"/>
      <c r="AI1054" s="70"/>
      <c r="AJ1054" s="70"/>
      <c r="AK1054" s="70"/>
      <c r="AL1054" s="70"/>
      <c r="AM1054" s="70"/>
      <c r="AN1054" s="70"/>
      <c r="AO1054" s="70"/>
      <c r="AP1054" s="70"/>
      <c r="AQ1054" s="70"/>
      <c r="AR1054" s="70"/>
      <c r="AS1054" s="70"/>
      <c r="AT1054" s="70"/>
      <c r="AU1054" s="70"/>
      <c r="AV1054" s="70"/>
      <c r="AW1054" s="70"/>
      <c r="AX1054" s="70"/>
      <c r="AY1054" s="70"/>
      <c r="AZ1054" s="70"/>
      <c r="BA1054" s="70"/>
      <c r="BB1054" s="70"/>
      <c r="BC1054" s="70"/>
      <c r="BD1054" s="70"/>
      <c r="BE1054" s="70"/>
      <c r="BF1054" s="70"/>
      <c r="BG1054" s="70"/>
      <c r="BH1054" s="70"/>
      <c r="BI1054" s="70"/>
      <c r="BJ1054" s="70"/>
      <c r="BK1054" s="70"/>
      <c r="BL1054" s="70"/>
      <c r="BM1054" s="70"/>
      <c r="BN1054" s="70"/>
      <c r="BO1054" s="70"/>
      <c r="BP1054" s="70"/>
      <c r="BQ1054" s="70"/>
      <c r="BR1054" s="70"/>
      <c r="BS1054" s="70"/>
      <c r="BT1054" s="70"/>
      <c r="BU1054" s="70"/>
      <c r="BV1054" s="70"/>
      <c r="BW1054" s="70"/>
      <c r="BX1054" s="70"/>
      <c r="BY1054" s="70"/>
      <c r="BZ1054" s="70"/>
      <c r="CA1054" s="70"/>
    </row>
    <row r="1055" spans="2:79" s="67" customFormat="1" hidden="1">
      <c r="B1055" s="85"/>
      <c r="C1055" s="86"/>
      <c r="D1055" s="250"/>
      <c r="E1055" s="84"/>
      <c r="F1055" s="70"/>
      <c r="G1055" s="70"/>
      <c r="H1055" s="70"/>
      <c r="I1055" s="70"/>
      <c r="J1055" s="70"/>
      <c r="K1055" s="70"/>
      <c r="L1055" s="70"/>
      <c r="M1055" s="70"/>
      <c r="N1055" s="70"/>
      <c r="O1055" s="70"/>
      <c r="P1055" s="70"/>
      <c r="Q1055" s="70"/>
      <c r="R1055" s="70"/>
      <c r="S1055" s="70"/>
      <c r="T1055" s="70"/>
      <c r="U1055" s="70"/>
      <c r="V1055" s="70"/>
      <c r="W1055" s="70"/>
      <c r="X1055" s="70"/>
      <c r="Y1055" s="70"/>
      <c r="Z1055" s="70"/>
      <c r="AA1055" s="70"/>
      <c r="AB1055" s="70"/>
      <c r="AC1055" s="70"/>
      <c r="AD1055" s="70"/>
      <c r="AE1055" s="70"/>
      <c r="AF1055" s="70"/>
      <c r="AG1055" s="70"/>
      <c r="AH1055" s="70"/>
      <c r="AI1055" s="70"/>
      <c r="AJ1055" s="70"/>
      <c r="AK1055" s="70"/>
      <c r="AL1055" s="70"/>
      <c r="AM1055" s="70"/>
      <c r="AN1055" s="70"/>
      <c r="AO1055" s="70"/>
      <c r="AP1055" s="70"/>
      <c r="AQ1055" s="70"/>
      <c r="AR1055" s="70"/>
      <c r="AS1055" s="70"/>
      <c r="AT1055" s="70"/>
      <c r="AU1055" s="70"/>
      <c r="AV1055" s="70"/>
      <c r="AW1055" s="70"/>
      <c r="AX1055" s="70"/>
      <c r="AY1055" s="70"/>
      <c r="AZ1055" s="70"/>
      <c r="BA1055" s="70"/>
      <c r="BB1055" s="70"/>
      <c r="BC1055" s="70"/>
      <c r="BD1055" s="70"/>
      <c r="BE1055" s="70"/>
      <c r="BF1055" s="70"/>
      <c r="BG1055" s="70"/>
      <c r="BH1055" s="70"/>
      <c r="BI1055" s="70"/>
      <c r="BJ1055" s="70"/>
      <c r="BK1055" s="70"/>
      <c r="BL1055" s="70"/>
      <c r="BM1055" s="70"/>
      <c r="BN1055" s="70"/>
      <c r="BO1055" s="70"/>
      <c r="BP1055" s="70"/>
      <c r="BQ1055" s="70"/>
      <c r="BR1055" s="70"/>
      <c r="BS1055" s="70"/>
      <c r="BT1055" s="70"/>
      <c r="BU1055" s="70"/>
      <c r="BV1055" s="70"/>
      <c r="BW1055" s="70"/>
      <c r="BX1055" s="70"/>
      <c r="BY1055" s="70"/>
      <c r="BZ1055" s="70"/>
      <c r="CA1055" s="70"/>
    </row>
    <row r="1056" spans="2:79" s="67" customFormat="1" hidden="1">
      <c r="B1056" s="85"/>
      <c r="C1056" s="86"/>
      <c r="D1056" s="250"/>
      <c r="E1056" s="84"/>
      <c r="F1056" s="70"/>
      <c r="G1056" s="70"/>
      <c r="H1056" s="70"/>
      <c r="I1056" s="70"/>
      <c r="J1056" s="70"/>
      <c r="K1056" s="70"/>
      <c r="L1056" s="70"/>
      <c r="M1056" s="70"/>
      <c r="N1056" s="70"/>
      <c r="O1056" s="70"/>
      <c r="P1056" s="70"/>
      <c r="Q1056" s="70"/>
      <c r="R1056" s="70"/>
      <c r="S1056" s="70"/>
      <c r="T1056" s="70"/>
      <c r="U1056" s="70"/>
      <c r="V1056" s="70"/>
      <c r="W1056" s="70"/>
      <c r="X1056" s="70"/>
      <c r="Y1056" s="70"/>
      <c r="Z1056" s="70"/>
      <c r="AA1056" s="70"/>
      <c r="AB1056" s="70"/>
      <c r="AC1056" s="70"/>
      <c r="AD1056" s="70"/>
      <c r="AE1056" s="70"/>
      <c r="AF1056" s="70"/>
      <c r="AG1056" s="70"/>
      <c r="AH1056" s="70"/>
      <c r="AI1056" s="70"/>
      <c r="AJ1056" s="70"/>
      <c r="AK1056" s="70"/>
      <c r="AL1056" s="70"/>
      <c r="AM1056" s="70"/>
      <c r="AN1056" s="70"/>
      <c r="AO1056" s="70"/>
      <c r="AP1056" s="70"/>
      <c r="AQ1056" s="70"/>
      <c r="AR1056" s="70"/>
      <c r="AS1056" s="70"/>
      <c r="AT1056" s="70"/>
      <c r="AU1056" s="70"/>
      <c r="AV1056" s="70"/>
      <c r="AW1056" s="70"/>
      <c r="AX1056" s="70"/>
      <c r="AY1056" s="70"/>
      <c r="AZ1056" s="70"/>
      <c r="BA1056" s="70"/>
      <c r="BB1056" s="70"/>
      <c r="BC1056" s="70"/>
      <c r="BD1056" s="70"/>
      <c r="BE1056" s="70"/>
      <c r="BF1056" s="70"/>
      <c r="BG1056" s="70"/>
      <c r="BH1056" s="70"/>
      <c r="BI1056" s="70"/>
      <c r="BJ1056" s="70"/>
      <c r="BK1056" s="70"/>
      <c r="BL1056" s="70"/>
      <c r="BM1056" s="70"/>
      <c r="BN1056" s="70"/>
      <c r="BO1056" s="70"/>
      <c r="BP1056" s="70"/>
      <c r="BQ1056" s="70"/>
      <c r="BR1056" s="70"/>
      <c r="BS1056" s="70"/>
      <c r="BT1056" s="70"/>
      <c r="BU1056" s="70"/>
      <c r="BV1056" s="70"/>
      <c r="BW1056" s="70"/>
      <c r="BX1056" s="70"/>
      <c r="BY1056" s="70"/>
      <c r="BZ1056" s="70"/>
      <c r="CA1056" s="70"/>
    </row>
    <row r="1057" spans="2:79" s="67" customFormat="1" hidden="1">
      <c r="B1057" s="85"/>
      <c r="C1057" s="86"/>
      <c r="D1057" s="250"/>
      <c r="E1057" s="84"/>
      <c r="F1057" s="70"/>
      <c r="G1057" s="70"/>
      <c r="H1057" s="70"/>
      <c r="I1057" s="70"/>
      <c r="J1057" s="70"/>
      <c r="K1057" s="70"/>
      <c r="L1057" s="70"/>
      <c r="M1057" s="70"/>
      <c r="N1057" s="70"/>
      <c r="O1057" s="70"/>
      <c r="P1057" s="70"/>
      <c r="Q1057" s="70"/>
      <c r="R1057" s="70"/>
      <c r="S1057" s="70"/>
      <c r="T1057" s="70"/>
      <c r="U1057" s="70"/>
      <c r="V1057" s="70"/>
      <c r="W1057" s="70"/>
      <c r="X1057" s="70"/>
      <c r="Y1057" s="70"/>
      <c r="Z1057" s="70"/>
      <c r="AA1057" s="70"/>
      <c r="AB1057" s="70"/>
      <c r="AC1057" s="70"/>
      <c r="AD1057" s="70"/>
      <c r="AE1057" s="70"/>
      <c r="AF1057" s="70"/>
      <c r="AG1057" s="70"/>
      <c r="AH1057" s="70"/>
      <c r="AI1057" s="70"/>
      <c r="AJ1057" s="70"/>
      <c r="AK1057" s="70"/>
      <c r="AL1057" s="70"/>
      <c r="AM1057" s="70"/>
      <c r="AN1057" s="70"/>
      <c r="AO1057" s="70"/>
      <c r="AP1057" s="70"/>
      <c r="AQ1057" s="70"/>
      <c r="AR1057" s="70"/>
      <c r="AS1057" s="70"/>
      <c r="AT1057" s="70"/>
      <c r="AU1057" s="70"/>
      <c r="AV1057" s="70"/>
      <c r="AW1057" s="70"/>
      <c r="AX1057" s="70"/>
      <c r="AY1057" s="70"/>
      <c r="AZ1057" s="70"/>
      <c r="BA1057" s="70"/>
      <c r="BB1057" s="70"/>
      <c r="BC1057" s="70"/>
      <c r="BD1057" s="70"/>
      <c r="BE1057" s="70"/>
      <c r="BF1057" s="70"/>
      <c r="BG1057" s="70"/>
      <c r="BH1057" s="70"/>
      <c r="BI1057" s="70"/>
      <c r="BJ1057" s="70"/>
      <c r="BK1057" s="70"/>
      <c r="BL1057" s="70"/>
      <c r="BM1057" s="70"/>
      <c r="BN1057" s="70"/>
      <c r="BO1057" s="70"/>
      <c r="BP1057" s="70"/>
      <c r="BQ1057" s="70"/>
      <c r="BR1057" s="70"/>
      <c r="BS1057" s="70"/>
      <c r="BT1057" s="70"/>
      <c r="BU1057" s="70"/>
      <c r="BV1057" s="70"/>
      <c r="BW1057" s="70"/>
      <c r="BX1057" s="70"/>
      <c r="BY1057" s="70"/>
      <c r="BZ1057" s="70"/>
      <c r="CA1057" s="70"/>
    </row>
    <row r="1058" spans="2:79" s="67" customFormat="1" hidden="1">
      <c r="B1058" s="85"/>
      <c r="C1058" s="86"/>
      <c r="D1058" s="250"/>
      <c r="E1058" s="84"/>
      <c r="F1058" s="70"/>
      <c r="G1058" s="70"/>
      <c r="H1058" s="70"/>
      <c r="I1058" s="70"/>
      <c r="J1058" s="70"/>
      <c r="K1058" s="70"/>
      <c r="L1058" s="70"/>
      <c r="M1058" s="70"/>
      <c r="N1058" s="70"/>
      <c r="O1058" s="70"/>
      <c r="P1058" s="70"/>
      <c r="Q1058" s="70"/>
      <c r="R1058" s="70"/>
      <c r="S1058" s="70"/>
      <c r="T1058" s="70"/>
      <c r="U1058" s="70"/>
      <c r="V1058" s="70"/>
      <c r="W1058" s="70"/>
      <c r="X1058" s="70"/>
      <c r="Y1058" s="70"/>
      <c r="Z1058" s="70"/>
      <c r="AA1058" s="70"/>
      <c r="AB1058" s="70"/>
      <c r="AC1058" s="70"/>
      <c r="AD1058" s="70"/>
      <c r="AE1058" s="70"/>
      <c r="AF1058" s="70"/>
      <c r="AG1058" s="70"/>
      <c r="AH1058" s="70"/>
      <c r="AI1058" s="70"/>
      <c r="AJ1058" s="70"/>
      <c r="AK1058" s="70"/>
      <c r="AL1058" s="70"/>
      <c r="AM1058" s="70"/>
      <c r="AN1058" s="70"/>
      <c r="AO1058" s="70"/>
      <c r="AP1058" s="70"/>
      <c r="AQ1058" s="70"/>
      <c r="AR1058" s="70"/>
      <c r="AS1058" s="70"/>
      <c r="AT1058" s="70"/>
      <c r="AU1058" s="70"/>
      <c r="AV1058" s="70"/>
      <c r="AW1058" s="70"/>
      <c r="AX1058" s="70"/>
      <c r="AY1058" s="70"/>
      <c r="AZ1058" s="70"/>
      <c r="BA1058" s="70"/>
      <c r="BB1058" s="70"/>
      <c r="BC1058" s="70"/>
      <c r="BD1058" s="70"/>
      <c r="BE1058" s="70"/>
      <c r="BF1058" s="70"/>
      <c r="BG1058" s="70"/>
      <c r="BH1058" s="70"/>
      <c r="BI1058" s="70"/>
      <c r="BJ1058" s="70"/>
      <c r="BK1058" s="70"/>
      <c r="BL1058" s="70"/>
      <c r="BM1058" s="70"/>
      <c r="BN1058" s="70"/>
      <c r="BO1058" s="70"/>
      <c r="BP1058" s="70"/>
      <c r="BQ1058" s="70"/>
      <c r="BR1058" s="70"/>
      <c r="BS1058" s="70"/>
      <c r="BT1058" s="70"/>
      <c r="BU1058" s="70"/>
      <c r="BV1058" s="70"/>
      <c r="BW1058" s="70"/>
      <c r="BX1058" s="70"/>
      <c r="BY1058" s="70"/>
      <c r="BZ1058" s="70"/>
      <c r="CA1058" s="70"/>
    </row>
    <row r="1059" spans="2:79" s="67" customFormat="1" hidden="1">
      <c r="B1059" s="85"/>
      <c r="C1059" s="86"/>
      <c r="D1059" s="250"/>
      <c r="E1059" s="84"/>
      <c r="F1059" s="70"/>
      <c r="G1059" s="70"/>
      <c r="H1059" s="70"/>
      <c r="I1059" s="70"/>
      <c r="J1059" s="70"/>
      <c r="K1059" s="70"/>
      <c r="L1059" s="70"/>
      <c r="M1059" s="70"/>
      <c r="N1059" s="70"/>
      <c r="O1059" s="70"/>
      <c r="P1059" s="70"/>
      <c r="Q1059" s="70"/>
      <c r="R1059" s="70"/>
      <c r="S1059" s="70"/>
      <c r="T1059" s="70"/>
      <c r="U1059" s="70"/>
      <c r="V1059" s="70"/>
      <c r="W1059" s="70"/>
      <c r="X1059" s="70"/>
      <c r="Y1059" s="70"/>
      <c r="Z1059" s="70"/>
      <c r="AA1059" s="70"/>
      <c r="AB1059" s="70"/>
      <c r="AC1059" s="70"/>
      <c r="AD1059" s="70"/>
      <c r="AE1059" s="70"/>
      <c r="AF1059" s="70"/>
      <c r="AG1059" s="70"/>
      <c r="AH1059" s="70"/>
      <c r="AI1059" s="70"/>
      <c r="AJ1059" s="70"/>
      <c r="AK1059" s="70"/>
      <c r="AL1059" s="70"/>
      <c r="AM1059" s="70"/>
      <c r="AN1059" s="70"/>
      <c r="AO1059" s="70"/>
      <c r="AP1059" s="70"/>
      <c r="AQ1059" s="70"/>
      <c r="AR1059" s="70"/>
      <c r="AS1059" s="70"/>
      <c r="AT1059" s="70"/>
      <c r="AU1059" s="70"/>
      <c r="AV1059" s="70"/>
      <c r="AW1059" s="70"/>
      <c r="AX1059" s="70"/>
      <c r="AY1059" s="70"/>
      <c r="AZ1059" s="70"/>
      <c r="BA1059" s="70"/>
      <c r="BB1059" s="70"/>
      <c r="BC1059" s="70"/>
      <c r="BD1059" s="70"/>
      <c r="BE1059" s="70"/>
      <c r="BF1059" s="70"/>
      <c r="BG1059" s="70"/>
      <c r="BH1059" s="70"/>
      <c r="BI1059" s="70"/>
      <c r="BJ1059" s="70"/>
      <c r="BK1059" s="70"/>
      <c r="BL1059" s="70"/>
      <c r="BM1059" s="70"/>
      <c r="BN1059" s="70"/>
      <c r="BO1059" s="70"/>
      <c r="BP1059" s="70"/>
      <c r="BQ1059" s="70"/>
      <c r="BR1059" s="70"/>
      <c r="BS1059" s="70"/>
      <c r="BT1059" s="70"/>
      <c r="BU1059" s="70"/>
      <c r="BV1059" s="70"/>
      <c r="BW1059" s="70"/>
      <c r="BX1059" s="70"/>
      <c r="BY1059" s="70"/>
      <c r="BZ1059" s="70"/>
      <c r="CA1059" s="70"/>
    </row>
    <row r="1060" spans="2:79" s="67" customFormat="1" hidden="1">
      <c r="B1060" s="85"/>
      <c r="C1060" s="86"/>
      <c r="D1060" s="250"/>
      <c r="E1060" s="84"/>
      <c r="F1060" s="70"/>
      <c r="G1060" s="70"/>
      <c r="H1060" s="70"/>
      <c r="I1060" s="70"/>
      <c r="J1060" s="70"/>
      <c r="K1060" s="70"/>
      <c r="L1060" s="70"/>
      <c r="M1060" s="70"/>
      <c r="N1060" s="70"/>
      <c r="O1060" s="70"/>
      <c r="P1060" s="70"/>
      <c r="Q1060" s="70"/>
      <c r="R1060" s="70"/>
      <c r="S1060" s="70"/>
      <c r="T1060" s="70"/>
      <c r="U1060" s="70"/>
      <c r="V1060" s="70"/>
      <c r="W1060" s="70"/>
      <c r="X1060" s="70"/>
      <c r="Y1060" s="70"/>
      <c r="Z1060" s="70"/>
      <c r="AA1060" s="70"/>
      <c r="AB1060" s="70"/>
      <c r="AC1060" s="70"/>
      <c r="AD1060" s="70"/>
      <c r="AE1060" s="70"/>
      <c r="AF1060" s="70"/>
      <c r="AG1060" s="70"/>
      <c r="AH1060" s="70"/>
      <c r="AI1060" s="70"/>
      <c r="AJ1060" s="70"/>
      <c r="AK1060" s="70"/>
      <c r="AL1060" s="70"/>
      <c r="AM1060" s="70"/>
      <c r="AN1060" s="70"/>
      <c r="AO1060" s="70"/>
      <c r="AP1060" s="70"/>
      <c r="AQ1060" s="70"/>
      <c r="AR1060" s="70"/>
      <c r="AS1060" s="70"/>
      <c r="AT1060" s="70"/>
      <c r="AU1060" s="70"/>
      <c r="AV1060" s="70"/>
      <c r="AW1060" s="70"/>
      <c r="AX1060" s="70"/>
      <c r="AY1060" s="70"/>
      <c r="AZ1060" s="70"/>
      <c r="BA1060" s="70"/>
      <c r="BB1060" s="70"/>
      <c r="BC1060" s="70"/>
      <c r="BD1060" s="70"/>
      <c r="BE1060" s="70"/>
      <c r="BF1060" s="70"/>
      <c r="BG1060" s="70"/>
      <c r="BH1060" s="70"/>
      <c r="BI1060" s="70"/>
      <c r="BJ1060" s="70"/>
      <c r="BK1060" s="70"/>
      <c r="BL1060" s="70"/>
      <c r="BM1060" s="70"/>
      <c r="BN1060" s="70"/>
      <c r="BO1060" s="70"/>
      <c r="BP1060" s="70"/>
      <c r="BQ1060" s="70"/>
      <c r="BR1060" s="70"/>
      <c r="BS1060" s="70"/>
      <c r="BT1060" s="70"/>
      <c r="BU1060" s="70"/>
      <c r="BV1060" s="70"/>
      <c r="BW1060" s="70"/>
      <c r="BX1060" s="70"/>
      <c r="BY1060" s="70"/>
      <c r="BZ1060" s="70"/>
      <c r="CA1060" s="70"/>
    </row>
    <row r="1061" spans="2:79" s="67" customFormat="1" hidden="1">
      <c r="B1061" s="85"/>
      <c r="C1061" s="86"/>
      <c r="D1061" s="250"/>
      <c r="E1061" s="84"/>
      <c r="F1061" s="70"/>
      <c r="G1061" s="70"/>
      <c r="H1061" s="70"/>
      <c r="I1061" s="70"/>
      <c r="J1061" s="70"/>
      <c r="K1061" s="70"/>
      <c r="L1061" s="70"/>
      <c r="M1061" s="70"/>
      <c r="N1061" s="70"/>
      <c r="O1061" s="70"/>
      <c r="P1061" s="70"/>
      <c r="Q1061" s="70"/>
      <c r="R1061" s="70"/>
      <c r="S1061" s="70"/>
      <c r="T1061" s="70"/>
      <c r="U1061" s="70"/>
      <c r="V1061" s="70"/>
      <c r="W1061" s="70"/>
      <c r="X1061" s="70"/>
      <c r="Y1061" s="70"/>
      <c r="Z1061" s="70"/>
      <c r="AA1061" s="70"/>
      <c r="AB1061" s="70"/>
      <c r="AC1061" s="70"/>
      <c r="AD1061" s="70"/>
      <c r="AE1061" s="70"/>
      <c r="AF1061" s="70"/>
      <c r="AG1061" s="70"/>
      <c r="AH1061" s="70"/>
      <c r="AI1061" s="70"/>
      <c r="AJ1061" s="70"/>
      <c r="AK1061" s="70"/>
      <c r="AL1061" s="70"/>
      <c r="AM1061" s="70"/>
      <c r="AN1061" s="70"/>
      <c r="AO1061" s="70"/>
      <c r="AP1061" s="70"/>
      <c r="AQ1061" s="70"/>
      <c r="AR1061" s="70"/>
      <c r="AS1061" s="70"/>
      <c r="AT1061" s="70"/>
      <c r="AU1061" s="70"/>
      <c r="AV1061" s="70"/>
      <c r="AW1061" s="70"/>
      <c r="AX1061" s="70"/>
      <c r="AY1061" s="70"/>
      <c r="AZ1061" s="70"/>
      <c r="BA1061" s="70"/>
      <c r="BB1061" s="70"/>
      <c r="BC1061" s="70"/>
      <c r="BD1061" s="70"/>
      <c r="BE1061" s="70"/>
      <c r="BF1061" s="70"/>
      <c r="BG1061" s="70"/>
      <c r="BH1061" s="70"/>
      <c r="BI1061" s="70"/>
      <c r="BJ1061" s="70"/>
      <c r="BK1061" s="70"/>
      <c r="BL1061" s="70"/>
      <c r="BM1061" s="70"/>
      <c r="BN1061" s="70"/>
      <c r="BO1061" s="70"/>
      <c r="BP1061" s="70"/>
      <c r="BQ1061" s="70"/>
      <c r="BR1061" s="70"/>
      <c r="BS1061" s="70"/>
      <c r="BT1061" s="70"/>
      <c r="BU1061" s="70"/>
      <c r="BV1061" s="70"/>
      <c r="BW1061" s="70"/>
      <c r="BX1061" s="70"/>
      <c r="BY1061" s="70"/>
      <c r="BZ1061" s="70"/>
      <c r="CA1061" s="70"/>
    </row>
    <row r="1062" spans="2:79" s="67" customFormat="1" hidden="1">
      <c r="B1062" s="85"/>
      <c r="C1062" s="86"/>
      <c r="D1062" s="250"/>
      <c r="E1062" s="84"/>
      <c r="F1062" s="70"/>
      <c r="G1062" s="70"/>
      <c r="H1062" s="70"/>
      <c r="I1062" s="70"/>
      <c r="J1062" s="70"/>
      <c r="K1062" s="70"/>
      <c r="L1062" s="70"/>
      <c r="M1062" s="70"/>
      <c r="N1062" s="70"/>
      <c r="O1062" s="70"/>
      <c r="P1062" s="70"/>
      <c r="Q1062" s="70"/>
      <c r="R1062" s="70"/>
      <c r="S1062" s="70"/>
      <c r="T1062" s="70"/>
      <c r="U1062" s="70"/>
      <c r="V1062" s="70"/>
      <c r="W1062" s="70"/>
      <c r="X1062" s="70"/>
      <c r="Y1062" s="70"/>
      <c r="Z1062" s="70"/>
      <c r="AA1062" s="70"/>
      <c r="AB1062" s="70"/>
      <c r="AC1062" s="70"/>
      <c r="AD1062" s="70"/>
      <c r="AE1062" s="70"/>
      <c r="AF1062" s="70"/>
      <c r="AG1062" s="70"/>
      <c r="AH1062" s="70"/>
      <c r="AI1062" s="70"/>
      <c r="AJ1062" s="70"/>
      <c r="AK1062" s="70"/>
      <c r="AL1062" s="70"/>
      <c r="AM1062" s="70"/>
      <c r="AN1062" s="70"/>
      <c r="AO1062" s="70"/>
      <c r="AP1062" s="70"/>
      <c r="AQ1062" s="70"/>
      <c r="AR1062" s="70"/>
      <c r="AS1062" s="70"/>
      <c r="AT1062" s="70"/>
      <c r="AU1062" s="70"/>
      <c r="AV1062" s="70"/>
      <c r="AW1062" s="70"/>
      <c r="AX1062" s="70"/>
      <c r="AY1062" s="70"/>
      <c r="AZ1062" s="70"/>
      <c r="BA1062" s="70"/>
      <c r="BB1062" s="70"/>
      <c r="BC1062" s="70"/>
      <c r="BD1062" s="70"/>
      <c r="BE1062" s="70"/>
      <c r="BF1062" s="70"/>
      <c r="BG1062" s="70"/>
      <c r="BH1062" s="70"/>
      <c r="BI1062" s="70"/>
      <c r="BJ1062" s="70"/>
      <c r="BK1062" s="70"/>
      <c r="BL1062" s="70"/>
      <c r="BM1062" s="70"/>
      <c r="BN1062" s="70"/>
      <c r="BO1062" s="70"/>
      <c r="BP1062" s="70"/>
      <c r="BQ1062" s="70"/>
      <c r="BR1062" s="70"/>
      <c r="BS1062" s="70"/>
      <c r="BT1062" s="70"/>
      <c r="BU1062" s="70"/>
      <c r="BV1062" s="70"/>
      <c r="BW1062" s="70"/>
      <c r="BX1062" s="70"/>
      <c r="BY1062" s="70"/>
      <c r="BZ1062" s="70"/>
      <c r="CA1062" s="70"/>
    </row>
    <row r="1063" spans="2:79" s="67" customFormat="1" hidden="1">
      <c r="B1063" s="85"/>
      <c r="C1063" s="86"/>
      <c r="D1063" s="250"/>
      <c r="E1063" s="84"/>
      <c r="F1063" s="70"/>
      <c r="G1063" s="70"/>
      <c r="H1063" s="70"/>
      <c r="I1063" s="70"/>
      <c r="J1063" s="70"/>
      <c r="K1063" s="70"/>
      <c r="L1063" s="70"/>
      <c r="M1063" s="70"/>
      <c r="N1063" s="70"/>
      <c r="O1063" s="70"/>
      <c r="P1063" s="70"/>
      <c r="Q1063" s="70"/>
      <c r="R1063" s="70"/>
      <c r="S1063" s="70"/>
      <c r="T1063" s="70"/>
      <c r="U1063" s="70"/>
      <c r="V1063" s="70"/>
      <c r="W1063" s="70"/>
      <c r="X1063" s="70"/>
      <c r="Y1063" s="70"/>
      <c r="Z1063" s="70"/>
      <c r="AA1063" s="70"/>
      <c r="AB1063" s="70"/>
      <c r="AC1063" s="70"/>
      <c r="AD1063" s="70"/>
      <c r="AE1063" s="70"/>
      <c r="AF1063" s="70"/>
      <c r="AG1063" s="70"/>
      <c r="AH1063" s="70"/>
      <c r="AI1063" s="70"/>
      <c r="AJ1063" s="70"/>
      <c r="AK1063" s="70"/>
      <c r="AL1063" s="70"/>
      <c r="AM1063" s="70"/>
      <c r="AN1063" s="70"/>
      <c r="AO1063" s="70"/>
      <c r="AP1063" s="70"/>
      <c r="AQ1063" s="70"/>
      <c r="AR1063" s="70"/>
      <c r="AS1063" s="70"/>
      <c r="AT1063" s="70"/>
      <c r="AU1063" s="70"/>
      <c r="AV1063" s="70"/>
      <c r="AW1063" s="70"/>
      <c r="AX1063" s="70"/>
      <c r="AY1063" s="70"/>
      <c r="AZ1063" s="70"/>
      <c r="BA1063" s="70"/>
      <c r="BB1063" s="70"/>
      <c r="BC1063" s="70"/>
      <c r="BD1063" s="70"/>
      <c r="BE1063" s="70"/>
      <c r="BF1063" s="70"/>
      <c r="BG1063" s="70"/>
      <c r="BH1063" s="70"/>
      <c r="BI1063" s="70"/>
      <c r="BJ1063" s="70"/>
      <c r="BK1063" s="70"/>
      <c r="BL1063" s="70"/>
      <c r="BM1063" s="70"/>
      <c r="BN1063" s="70"/>
      <c r="BO1063" s="70"/>
      <c r="BP1063" s="70"/>
      <c r="BQ1063" s="70"/>
      <c r="BR1063" s="70"/>
      <c r="BS1063" s="70"/>
      <c r="BT1063" s="70"/>
      <c r="BU1063" s="70"/>
      <c r="BV1063" s="70"/>
      <c r="BW1063" s="70"/>
      <c r="BX1063" s="70"/>
      <c r="BY1063" s="70"/>
      <c r="BZ1063" s="70"/>
      <c r="CA1063" s="70"/>
    </row>
    <row r="1064" spans="2:79" s="67" customFormat="1" hidden="1">
      <c r="B1064" s="85"/>
      <c r="C1064" s="86"/>
      <c r="D1064" s="250"/>
      <c r="E1064" s="84"/>
      <c r="F1064" s="70"/>
      <c r="G1064" s="70"/>
      <c r="H1064" s="70"/>
      <c r="I1064" s="70"/>
      <c r="J1064" s="70"/>
      <c r="K1064" s="70"/>
      <c r="L1064" s="70"/>
      <c r="M1064" s="70"/>
      <c r="N1064" s="70"/>
      <c r="O1064" s="70"/>
      <c r="P1064" s="70"/>
      <c r="Q1064" s="70"/>
      <c r="R1064" s="70"/>
      <c r="S1064" s="70"/>
      <c r="T1064" s="70"/>
      <c r="U1064" s="70"/>
      <c r="V1064" s="70"/>
      <c r="W1064" s="70"/>
      <c r="X1064" s="70"/>
      <c r="Y1064" s="70"/>
      <c r="Z1064" s="70"/>
      <c r="AA1064" s="70"/>
      <c r="AB1064" s="70"/>
      <c r="AC1064" s="70"/>
      <c r="AD1064" s="70"/>
      <c r="AE1064" s="70"/>
      <c r="AF1064" s="70"/>
      <c r="AG1064" s="70"/>
      <c r="AH1064" s="70"/>
      <c r="AI1064" s="70"/>
      <c r="AJ1064" s="70"/>
      <c r="AK1064" s="70"/>
      <c r="AL1064" s="70"/>
      <c r="AM1064" s="70"/>
      <c r="AN1064" s="70"/>
      <c r="AO1064" s="70"/>
      <c r="AP1064" s="70"/>
      <c r="AQ1064" s="70"/>
      <c r="AR1064" s="70"/>
      <c r="AS1064" s="70"/>
      <c r="AT1064" s="70"/>
      <c r="AU1064" s="70"/>
      <c r="AV1064" s="70"/>
      <c r="AW1064" s="70"/>
      <c r="AX1064" s="70"/>
      <c r="AY1064" s="70"/>
      <c r="AZ1064" s="70"/>
      <c r="BA1064" s="70"/>
      <c r="BB1064" s="70"/>
      <c r="BC1064" s="70"/>
      <c r="BD1064" s="70"/>
      <c r="BE1064" s="70"/>
      <c r="BF1064" s="70"/>
      <c r="BG1064" s="70"/>
      <c r="BH1064" s="70"/>
      <c r="BI1064" s="70"/>
      <c r="BJ1064" s="70"/>
      <c r="BK1064" s="70"/>
      <c r="BL1064" s="70"/>
      <c r="BM1064" s="70"/>
      <c r="BN1064" s="70"/>
      <c r="BO1064" s="70"/>
      <c r="BP1064" s="70"/>
      <c r="BQ1064" s="70"/>
      <c r="BR1064" s="70"/>
      <c r="BS1064" s="70"/>
      <c r="BT1064" s="70"/>
      <c r="BU1064" s="70"/>
      <c r="BV1064" s="70"/>
      <c r="BW1064" s="70"/>
      <c r="BX1064" s="70"/>
      <c r="BY1064" s="70"/>
      <c r="BZ1064" s="70"/>
      <c r="CA1064" s="70"/>
    </row>
    <row r="1065" spans="2:79" s="67" customFormat="1" hidden="1">
      <c r="B1065" s="85"/>
      <c r="C1065" s="86"/>
      <c r="D1065" s="250"/>
      <c r="E1065" s="84"/>
      <c r="F1065" s="70"/>
      <c r="G1065" s="70"/>
      <c r="H1065" s="70"/>
      <c r="I1065" s="70"/>
      <c r="J1065" s="70"/>
      <c r="K1065" s="70"/>
      <c r="L1065" s="70"/>
      <c r="M1065" s="70"/>
      <c r="N1065" s="70"/>
      <c r="O1065" s="70"/>
      <c r="P1065" s="70"/>
      <c r="Q1065" s="70"/>
      <c r="R1065" s="70"/>
      <c r="S1065" s="70"/>
      <c r="T1065" s="70"/>
      <c r="U1065" s="70"/>
      <c r="V1065" s="70"/>
      <c r="W1065" s="70"/>
      <c r="X1065" s="70"/>
      <c r="Y1065" s="70"/>
      <c r="Z1065" s="70"/>
      <c r="AA1065" s="70"/>
      <c r="AB1065" s="70"/>
      <c r="AC1065" s="70"/>
      <c r="AD1065" s="70"/>
      <c r="AE1065" s="70"/>
      <c r="AF1065" s="70"/>
      <c r="AG1065" s="70"/>
      <c r="AH1065" s="70"/>
      <c r="AI1065" s="70"/>
      <c r="AJ1065" s="70"/>
      <c r="AK1065" s="70"/>
      <c r="AL1065" s="70"/>
      <c r="AM1065" s="70"/>
      <c r="AN1065" s="70"/>
      <c r="AO1065" s="70"/>
      <c r="AP1065" s="70"/>
      <c r="AQ1065" s="70"/>
      <c r="AR1065" s="70"/>
      <c r="AS1065" s="70"/>
      <c r="AT1065" s="70"/>
      <c r="AU1065" s="70"/>
      <c r="AV1065" s="70"/>
      <c r="AW1065" s="70"/>
      <c r="AX1065" s="70"/>
      <c r="AY1065" s="70"/>
      <c r="AZ1065" s="70"/>
      <c r="BA1065" s="70"/>
      <c r="BB1065" s="70"/>
      <c r="BC1065" s="70"/>
      <c r="BD1065" s="70"/>
      <c r="BE1065" s="70"/>
      <c r="BF1065" s="70"/>
      <c r="BG1065" s="70"/>
      <c r="BH1065" s="70"/>
      <c r="BI1065" s="70"/>
      <c r="BJ1065" s="70"/>
      <c r="BK1065" s="70"/>
      <c r="BL1065" s="70"/>
      <c r="BM1065" s="70"/>
      <c r="BN1065" s="70"/>
      <c r="BO1065" s="70"/>
      <c r="BP1065" s="70"/>
      <c r="BQ1065" s="70"/>
      <c r="BR1065" s="70"/>
      <c r="BS1065" s="70"/>
      <c r="BT1065" s="70"/>
      <c r="BU1065" s="70"/>
      <c r="BV1065" s="70"/>
      <c r="BW1065" s="70"/>
      <c r="BX1065" s="70"/>
      <c r="BY1065" s="70"/>
      <c r="BZ1065" s="70"/>
      <c r="CA1065" s="70"/>
    </row>
    <row r="1066" spans="2:79" s="67" customFormat="1" hidden="1">
      <c r="B1066" s="85"/>
      <c r="C1066" s="86"/>
      <c r="D1066" s="250"/>
      <c r="E1066" s="84"/>
      <c r="F1066" s="70"/>
      <c r="G1066" s="70"/>
      <c r="H1066" s="70"/>
      <c r="I1066" s="70"/>
      <c r="J1066" s="70"/>
      <c r="K1066" s="70"/>
      <c r="L1066" s="70"/>
      <c r="M1066" s="70"/>
      <c r="N1066" s="70"/>
      <c r="O1066" s="70"/>
      <c r="P1066" s="70"/>
      <c r="Q1066" s="70"/>
      <c r="R1066" s="70"/>
      <c r="S1066" s="70"/>
      <c r="T1066" s="70"/>
      <c r="U1066" s="70"/>
      <c r="V1066" s="70"/>
      <c r="W1066" s="70"/>
      <c r="X1066" s="70"/>
      <c r="Y1066" s="70"/>
      <c r="Z1066" s="70"/>
      <c r="AA1066" s="70"/>
      <c r="AB1066" s="70"/>
      <c r="AC1066" s="70"/>
      <c r="AD1066" s="70"/>
      <c r="AE1066" s="70"/>
      <c r="AF1066" s="70"/>
      <c r="AG1066" s="70"/>
      <c r="AH1066" s="70"/>
      <c r="AI1066" s="70"/>
      <c r="AJ1066" s="70"/>
      <c r="AK1066" s="70"/>
      <c r="AL1066" s="70"/>
      <c r="AM1066" s="70"/>
      <c r="AN1066" s="70"/>
      <c r="AO1066" s="70"/>
      <c r="AP1066" s="70"/>
      <c r="AQ1066" s="70"/>
      <c r="AR1066" s="70"/>
      <c r="AS1066" s="70"/>
      <c r="AT1066" s="70"/>
      <c r="AU1066" s="70"/>
      <c r="AV1066" s="70"/>
      <c r="AW1066" s="70"/>
      <c r="AX1066" s="70"/>
      <c r="AY1066" s="70"/>
      <c r="AZ1066" s="70"/>
      <c r="BA1066" s="70"/>
      <c r="BB1066" s="70"/>
      <c r="BC1066" s="70"/>
      <c r="BD1066" s="70"/>
      <c r="BE1066" s="70"/>
      <c r="BF1066" s="70"/>
      <c r="BG1066" s="70"/>
      <c r="BH1066" s="70"/>
      <c r="BI1066" s="70"/>
      <c r="BJ1066" s="70"/>
      <c r="BK1066" s="70"/>
      <c r="BL1066" s="70"/>
      <c r="BM1066" s="70"/>
      <c r="BN1066" s="70"/>
      <c r="BO1066" s="70"/>
      <c r="BP1066" s="70"/>
      <c r="BQ1066" s="70"/>
      <c r="BR1066" s="70"/>
      <c r="BS1066" s="70"/>
      <c r="BT1066" s="70"/>
      <c r="BU1066" s="70"/>
      <c r="BV1066" s="70"/>
      <c r="BW1066" s="70"/>
      <c r="BX1066" s="70"/>
      <c r="BY1066" s="70"/>
      <c r="BZ1066" s="70"/>
      <c r="CA1066" s="70"/>
    </row>
    <row r="1067" spans="2:79" s="67" customFormat="1" hidden="1">
      <c r="B1067" s="85"/>
      <c r="C1067" s="86"/>
      <c r="D1067" s="250"/>
      <c r="E1067" s="84"/>
      <c r="F1067" s="70"/>
      <c r="G1067" s="70"/>
      <c r="H1067" s="70"/>
      <c r="I1067" s="70"/>
      <c r="J1067" s="70"/>
      <c r="K1067" s="70"/>
      <c r="L1067" s="70"/>
      <c r="M1067" s="70"/>
      <c r="N1067" s="70"/>
      <c r="O1067" s="70"/>
      <c r="P1067" s="70"/>
      <c r="Q1067" s="70"/>
      <c r="R1067" s="70"/>
      <c r="S1067" s="70"/>
      <c r="T1067" s="70"/>
      <c r="U1067" s="70"/>
      <c r="V1067" s="70"/>
      <c r="W1067" s="70"/>
      <c r="X1067" s="70"/>
      <c r="Y1067" s="70"/>
      <c r="Z1067" s="70"/>
      <c r="AA1067" s="70"/>
      <c r="AB1067" s="70"/>
      <c r="AC1067" s="70"/>
      <c r="AD1067" s="70"/>
      <c r="AE1067" s="70"/>
      <c r="AF1067" s="70"/>
      <c r="AG1067" s="70"/>
      <c r="AH1067" s="70"/>
      <c r="AI1067" s="70"/>
      <c r="AJ1067" s="70"/>
      <c r="AK1067" s="70"/>
      <c r="AL1067" s="70"/>
      <c r="AM1067" s="70"/>
      <c r="AN1067" s="70"/>
      <c r="AO1067" s="70"/>
      <c r="AP1067" s="70"/>
      <c r="AQ1067" s="70"/>
      <c r="AR1067" s="70"/>
      <c r="AS1067" s="70"/>
      <c r="AT1067" s="70"/>
      <c r="AU1067" s="70"/>
      <c r="AV1067" s="70"/>
      <c r="AW1067" s="70"/>
      <c r="AX1067" s="70"/>
      <c r="AY1067" s="70"/>
      <c r="AZ1067" s="70"/>
      <c r="BA1067" s="70"/>
      <c r="BB1067" s="70"/>
      <c r="BC1067" s="70"/>
      <c r="BD1067" s="70"/>
      <c r="BE1067" s="70"/>
      <c r="BF1067" s="70"/>
      <c r="BG1067" s="70"/>
      <c r="BH1067" s="70"/>
      <c r="BI1067" s="70"/>
      <c r="BJ1067" s="70"/>
      <c r="BK1067" s="70"/>
      <c r="BL1067" s="70"/>
      <c r="BM1067" s="70"/>
      <c r="BN1067" s="70"/>
      <c r="BO1067" s="70"/>
      <c r="BP1067" s="70"/>
      <c r="BQ1067" s="70"/>
      <c r="BR1067" s="70"/>
      <c r="BS1067" s="70"/>
      <c r="BT1067" s="70"/>
      <c r="BU1067" s="70"/>
      <c r="BV1067" s="70"/>
      <c r="BW1067" s="70"/>
      <c r="BX1067" s="70"/>
      <c r="BY1067" s="70"/>
      <c r="BZ1067" s="70"/>
      <c r="CA1067" s="70"/>
    </row>
    <row r="1068" spans="2:79" s="67" customFormat="1" hidden="1">
      <c r="B1068" s="85"/>
      <c r="C1068" s="86"/>
      <c r="D1068" s="250"/>
      <c r="E1068" s="84"/>
      <c r="F1068" s="70"/>
      <c r="G1068" s="70"/>
      <c r="H1068" s="70"/>
      <c r="I1068" s="70"/>
      <c r="J1068" s="70"/>
      <c r="K1068" s="70"/>
      <c r="L1068" s="70"/>
      <c r="M1068" s="70"/>
      <c r="N1068" s="70"/>
      <c r="O1068" s="70"/>
      <c r="P1068" s="70"/>
      <c r="Q1068" s="70"/>
      <c r="R1068" s="70"/>
      <c r="S1068" s="70"/>
      <c r="T1068" s="70"/>
      <c r="U1068" s="70"/>
      <c r="V1068" s="70"/>
      <c r="W1068" s="70"/>
      <c r="X1068" s="70"/>
      <c r="Y1068" s="70"/>
      <c r="Z1068" s="70"/>
      <c r="AA1068" s="70"/>
      <c r="AB1068" s="70"/>
      <c r="AC1068" s="70"/>
      <c r="AD1068" s="70"/>
      <c r="AE1068" s="70"/>
      <c r="AF1068" s="70"/>
      <c r="AG1068" s="70"/>
      <c r="AH1068" s="70"/>
      <c r="AI1068" s="70"/>
      <c r="AJ1068" s="70"/>
      <c r="AK1068" s="70"/>
      <c r="AL1068" s="70"/>
      <c r="AM1068" s="70"/>
      <c r="AN1068" s="70"/>
      <c r="AO1068" s="70"/>
      <c r="AP1068" s="70"/>
      <c r="AQ1068" s="70"/>
      <c r="AR1068" s="70"/>
      <c r="AS1068" s="70"/>
      <c r="AT1068" s="70"/>
      <c r="AU1068" s="70"/>
      <c r="AV1068" s="70"/>
      <c r="AW1068" s="70"/>
      <c r="AX1068" s="70"/>
      <c r="AY1068" s="70"/>
      <c r="AZ1068" s="70"/>
      <c r="BA1068" s="70"/>
      <c r="BB1068" s="70"/>
      <c r="BC1068" s="70"/>
      <c r="BD1068" s="70"/>
      <c r="BE1068" s="70"/>
      <c r="BF1068" s="70"/>
      <c r="BG1068" s="70"/>
      <c r="BH1068" s="70"/>
      <c r="BI1068" s="70"/>
      <c r="BJ1068" s="70"/>
      <c r="BK1068" s="70"/>
      <c r="BL1068" s="70"/>
      <c r="BM1068" s="70"/>
      <c r="BN1068" s="70"/>
      <c r="BO1068" s="70"/>
      <c r="BP1068" s="70"/>
      <c r="BQ1068" s="70"/>
      <c r="BR1068" s="70"/>
      <c r="BS1068" s="70"/>
      <c r="BT1068" s="70"/>
      <c r="BU1068" s="70"/>
      <c r="BV1068" s="70"/>
      <c r="BW1068" s="70"/>
      <c r="BX1068" s="70"/>
      <c r="BY1068" s="70"/>
      <c r="BZ1068" s="70"/>
      <c r="CA1068" s="70"/>
    </row>
    <row r="1069" spans="2:79" s="67" customFormat="1" hidden="1">
      <c r="B1069" s="85"/>
      <c r="C1069" s="86"/>
      <c r="D1069" s="250"/>
      <c r="E1069" s="84"/>
      <c r="F1069" s="70"/>
      <c r="G1069" s="70"/>
      <c r="H1069" s="70"/>
      <c r="I1069" s="70"/>
      <c r="J1069" s="70"/>
      <c r="K1069" s="70"/>
      <c r="L1069" s="70"/>
      <c r="M1069" s="70"/>
      <c r="N1069" s="70"/>
      <c r="O1069" s="70"/>
      <c r="P1069" s="70"/>
      <c r="Q1069" s="70"/>
      <c r="R1069" s="70"/>
      <c r="S1069" s="70"/>
      <c r="T1069" s="70"/>
      <c r="U1069" s="70"/>
      <c r="V1069" s="70"/>
      <c r="W1069" s="70"/>
      <c r="X1069" s="70"/>
      <c r="Y1069" s="70"/>
      <c r="Z1069" s="70"/>
      <c r="AA1069" s="70"/>
      <c r="AB1069" s="70"/>
      <c r="AC1069" s="70"/>
      <c r="AD1069" s="70"/>
      <c r="AE1069" s="70"/>
      <c r="AF1069" s="70"/>
      <c r="AG1069" s="70"/>
      <c r="AH1069" s="70"/>
      <c r="AI1069" s="70"/>
      <c r="AJ1069" s="70"/>
      <c r="AK1069" s="70"/>
      <c r="AL1069" s="70"/>
      <c r="AM1069" s="70"/>
      <c r="AN1069" s="70"/>
      <c r="AO1069" s="70"/>
      <c r="AP1069" s="70"/>
      <c r="AQ1069" s="70"/>
      <c r="AR1069" s="70"/>
      <c r="AS1069" s="70"/>
      <c r="AT1069" s="70"/>
      <c r="AU1069" s="70"/>
      <c r="AV1069" s="70"/>
      <c r="AW1069" s="70"/>
      <c r="AX1069" s="70"/>
      <c r="AY1069" s="70"/>
      <c r="AZ1069" s="70"/>
      <c r="BA1069" s="70"/>
      <c r="BB1069" s="70"/>
      <c r="BC1069" s="70"/>
      <c r="BD1069" s="70"/>
      <c r="BE1069" s="70"/>
      <c r="BF1069" s="70"/>
      <c r="BG1069" s="70"/>
      <c r="BH1069" s="70"/>
      <c r="BI1069" s="70"/>
      <c r="BJ1069" s="70"/>
      <c r="BK1069" s="70"/>
      <c r="BL1069" s="70"/>
      <c r="BM1069" s="70"/>
      <c r="BN1069" s="70"/>
      <c r="BO1069" s="70"/>
      <c r="BP1069" s="70"/>
      <c r="BQ1069" s="70"/>
      <c r="BR1069" s="70"/>
      <c r="BS1069" s="70"/>
      <c r="BT1069" s="70"/>
      <c r="BU1069" s="70"/>
      <c r="BV1069" s="70"/>
      <c r="BW1069" s="70"/>
      <c r="BX1069" s="70"/>
      <c r="BY1069" s="70"/>
      <c r="BZ1069" s="70"/>
      <c r="CA1069" s="70"/>
    </row>
    <row r="1070" spans="2:79" s="67" customFormat="1" hidden="1">
      <c r="B1070" s="85"/>
      <c r="C1070" s="86"/>
      <c r="D1070" s="250"/>
      <c r="E1070" s="84"/>
      <c r="F1070" s="70"/>
      <c r="G1070" s="70"/>
      <c r="H1070" s="70"/>
      <c r="I1070" s="70"/>
      <c r="J1070" s="70"/>
      <c r="K1070" s="70"/>
      <c r="L1070" s="70"/>
      <c r="M1070" s="70"/>
      <c r="N1070" s="70"/>
      <c r="O1070" s="70"/>
      <c r="P1070" s="70"/>
      <c r="Q1070" s="70"/>
      <c r="R1070" s="70"/>
      <c r="S1070" s="70"/>
      <c r="T1070" s="70"/>
      <c r="U1070" s="70"/>
      <c r="V1070" s="70"/>
      <c r="W1070" s="70"/>
      <c r="X1070" s="70"/>
      <c r="Y1070" s="70"/>
      <c r="Z1070" s="70"/>
      <c r="AA1070" s="70"/>
      <c r="AB1070" s="70"/>
      <c r="AC1070" s="70"/>
      <c r="AD1070" s="70"/>
      <c r="AE1070" s="70"/>
      <c r="AF1070" s="70"/>
      <c r="AG1070" s="70"/>
      <c r="AH1070" s="70"/>
      <c r="AI1070" s="70"/>
      <c r="AJ1070" s="70"/>
      <c r="AK1070" s="70"/>
      <c r="AL1070" s="70"/>
      <c r="AM1070" s="70"/>
      <c r="AN1070" s="70"/>
      <c r="AO1070" s="70"/>
      <c r="AP1070" s="70"/>
      <c r="AQ1070" s="70"/>
      <c r="AR1070" s="70"/>
      <c r="AS1070" s="70"/>
      <c r="AT1070" s="70"/>
      <c r="AU1070" s="70"/>
      <c r="AV1070" s="70"/>
      <c r="AW1070" s="70"/>
      <c r="AX1070" s="70"/>
      <c r="AY1070" s="70"/>
      <c r="AZ1070" s="70"/>
      <c r="BA1070" s="70"/>
      <c r="BB1070" s="70"/>
      <c r="BC1070" s="70"/>
      <c r="BD1070" s="70"/>
      <c r="BE1070" s="70"/>
      <c r="BF1070" s="70"/>
      <c r="BG1070" s="70"/>
      <c r="BH1070" s="70"/>
      <c r="BI1070" s="70"/>
      <c r="BJ1070" s="70"/>
      <c r="BK1070" s="70"/>
      <c r="BL1070" s="70"/>
      <c r="BM1070" s="70"/>
      <c r="BN1070" s="70"/>
      <c r="BO1070" s="70"/>
      <c r="BP1070" s="70"/>
      <c r="BQ1070" s="70"/>
      <c r="BR1070" s="70"/>
      <c r="BS1070" s="70"/>
      <c r="BT1070" s="70"/>
      <c r="BU1070" s="70"/>
      <c r="BV1070" s="70"/>
      <c r="BW1070" s="70"/>
      <c r="BX1070" s="70"/>
      <c r="BY1070" s="70"/>
      <c r="BZ1070" s="70"/>
      <c r="CA1070" s="70"/>
    </row>
    <row r="1071" spans="2:79" s="67" customFormat="1" hidden="1">
      <c r="B1071" s="85"/>
      <c r="C1071" s="86"/>
      <c r="D1071" s="250"/>
      <c r="E1071" s="84"/>
      <c r="F1071" s="70"/>
      <c r="G1071" s="70"/>
      <c r="H1071" s="70"/>
      <c r="I1071" s="70"/>
      <c r="J1071" s="70"/>
      <c r="K1071" s="70"/>
      <c r="L1071" s="70"/>
      <c r="M1071" s="70"/>
      <c r="N1071" s="70"/>
      <c r="O1071" s="70"/>
      <c r="P1071" s="70"/>
      <c r="Q1071" s="70"/>
      <c r="R1071" s="70"/>
      <c r="S1071" s="70"/>
      <c r="T1071" s="70"/>
      <c r="U1071" s="70"/>
      <c r="V1071" s="70"/>
      <c r="W1071" s="70"/>
      <c r="X1071" s="70"/>
      <c r="Y1071" s="70"/>
      <c r="Z1071" s="70"/>
      <c r="AA1071" s="70"/>
      <c r="AB1071" s="70"/>
      <c r="AC1071" s="70"/>
      <c r="AD1071" s="70"/>
      <c r="AE1071" s="70"/>
      <c r="AF1071" s="70"/>
      <c r="AG1071" s="70"/>
      <c r="AH1071" s="70"/>
      <c r="AI1071" s="70"/>
      <c r="AJ1071" s="70"/>
      <c r="AK1071" s="70"/>
      <c r="AL1071" s="70"/>
      <c r="AM1071" s="70"/>
      <c r="AN1071" s="70"/>
      <c r="AO1071" s="70"/>
      <c r="AP1071" s="70"/>
      <c r="AQ1071" s="70"/>
      <c r="AR1071" s="70"/>
      <c r="AS1071" s="70"/>
      <c r="AT1071" s="70"/>
      <c r="AU1071" s="70"/>
      <c r="AV1071" s="70"/>
      <c r="AW1071" s="70"/>
      <c r="AX1071" s="70"/>
      <c r="AY1071" s="70"/>
      <c r="AZ1071" s="70"/>
      <c r="BA1071" s="70"/>
      <c r="BB1071" s="70"/>
      <c r="BC1071" s="70"/>
      <c r="BD1071" s="70"/>
      <c r="BE1071" s="70"/>
      <c r="BF1071" s="70"/>
      <c r="BG1071" s="70"/>
      <c r="BH1071" s="70"/>
      <c r="BI1071" s="70"/>
      <c r="BJ1071" s="70"/>
      <c r="BK1071" s="70"/>
      <c r="BL1071" s="70"/>
      <c r="BM1071" s="70"/>
      <c r="BN1071" s="70"/>
      <c r="BO1071" s="70"/>
      <c r="BP1071" s="70"/>
      <c r="BQ1071" s="70"/>
      <c r="BR1071" s="70"/>
      <c r="BS1071" s="70"/>
      <c r="BT1071" s="70"/>
      <c r="BU1071" s="70"/>
      <c r="BV1071" s="70"/>
      <c r="BW1071" s="70"/>
      <c r="BX1071" s="70"/>
      <c r="BY1071" s="70"/>
      <c r="BZ1071" s="70"/>
      <c r="CA1071" s="70"/>
    </row>
    <row r="1072" spans="2:79" s="67" customFormat="1" hidden="1">
      <c r="B1072" s="85"/>
      <c r="C1072" s="86"/>
      <c r="D1072" s="250"/>
      <c r="E1072" s="84"/>
      <c r="F1072" s="70"/>
      <c r="G1072" s="70"/>
      <c r="H1072" s="70"/>
      <c r="I1072" s="70"/>
      <c r="J1072" s="70"/>
      <c r="K1072" s="70"/>
      <c r="L1072" s="70"/>
      <c r="M1072" s="70"/>
      <c r="N1072" s="70"/>
      <c r="O1072" s="70"/>
      <c r="P1072" s="70"/>
      <c r="Q1072" s="70"/>
      <c r="R1072" s="70"/>
      <c r="S1072" s="70"/>
      <c r="T1072" s="70"/>
      <c r="U1072" s="70"/>
      <c r="V1072" s="70"/>
      <c r="W1072" s="70"/>
      <c r="X1072" s="70"/>
      <c r="Y1072" s="70"/>
      <c r="Z1072" s="70"/>
      <c r="AA1072" s="70"/>
      <c r="AB1072" s="70"/>
      <c r="AC1072" s="70"/>
      <c r="AD1072" s="70"/>
      <c r="AE1072" s="70"/>
      <c r="AF1072" s="70"/>
      <c r="AG1072" s="70"/>
      <c r="AH1072" s="70"/>
      <c r="AI1072" s="70"/>
      <c r="AJ1072" s="70"/>
      <c r="AK1072" s="70"/>
      <c r="AL1072" s="70"/>
      <c r="AM1072" s="70"/>
      <c r="AN1072" s="70"/>
      <c r="AO1072" s="70"/>
      <c r="AP1072" s="70"/>
      <c r="AQ1072" s="70"/>
      <c r="AR1072" s="70"/>
      <c r="AS1072" s="70"/>
      <c r="AT1072" s="70"/>
      <c r="AU1072" s="70"/>
      <c r="AV1072" s="70"/>
      <c r="AW1072" s="70"/>
      <c r="AX1072" s="70"/>
      <c r="AY1072" s="70"/>
      <c r="AZ1072" s="70"/>
      <c r="BA1072" s="70"/>
      <c r="BB1072" s="70"/>
      <c r="BC1072" s="70"/>
      <c r="BD1072" s="70"/>
      <c r="BE1072" s="70"/>
      <c r="BF1072" s="70"/>
      <c r="BG1072" s="70"/>
      <c r="BH1072" s="70"/>
      <c r="BI1072" s="70"/>
      <c r="BJ1072" s="70"/>
      <c r="BK1072" s="70"/>
      <c r="BL1072" s="70"/>
      <c r="BM1072" s="70"/>
      <c r="BN1072" s="70"/>
      <c r="BO1072" s="70"/>
      <c r="BP1072" s="70"/>
      <c r="BQ1072" s="70"/>
      <c r="BR1072" s="70"/>
      <c r="BS1072" s="70"/>
      <c r="BT1072" s="70"/>
      <c r="BU1072" s="70"/>
      <c r="BV1072" s="70"/>
      <c r="BW1072" s="70"/>
      <c r="BX1072" s="70"/>
      <c r="BY1072" s="70"/>
      <c r="BZ1072" s="70"/>
      <c r="CA1072" s="70"/>
    </row>
    <row r="1073" spans="2:79" s="67" customFormat="1" hidden="1">
      <c r="B1073" s="85"/>
      <c r="C1073" s="86"/>
      <c r="D1073" s="250"/>
      <c r="E1073" s="84"/>
      <c r="F1073" s="70"/>
      <c r="G1073" s="70"/>
      <c r="H1073" s="70"/>
      <c r="I1073" s="70"/>
      <c r="J1073" s="70"/>
      <c r="K1073" s="70"/>
      <c r="L1073" s="70"/>
      <c r="M1073" s="70"/>
      <c r="N1073" s="70"/>
      <c r="O1073" s="70"/>
      <c r="P1073" s="70"/>
      <c r="Q1073" s="70"/>
      <c r="R1073" s="70"/>
      <c r="S1073" s="70"/>
      <c r="T1073" s="70"/>
      <c r="U1073" s="70"/>
      <c r="V1073" s="70"/>
      <c r="W1073" s="70"/>
      <c r="X1073" s="70"/>
      <c r="Y1073" s="70"/>
      <c r="Z1073" s="70"/>
      <c r="AA1073" s="70"/>
      <c r="AB1073" s="70"/>
      <c r="AC1073" s="70"/>
      <c r="AD1073" s="70"/>
      <c r="AE1073" s="70"/>
      <c r="AF1073" s="70"/>
      <c r="AG1073" s="70"/>
      <c r="AH1073" s="70"/>
      <c r="AI1073" s="70"/>
      <c r="AJ1073" s="70"/>
      <c r="AK1073" s="70"/>
      <c r="AL1073" s="70"/>
      <c r="AM1073" s="70"/>
      <c r="AN1073" s="70"/>
      <c r="AO1073" s="70"/>
      <c r="AP1073" s="70"/>
      <c r="AQ1073" s="70"/>
      <c r="AR1073" s="70"/>
      <c r="AS1073" s="70"/>
      <c r="AT1073" s="70"/>
      <c r="AU1073" s="70"/>
      <c r="AV1073" s="70"/>
      <c r="AW1073" s="70"/>
      <c r="AX1073" s="70"/>
      <c r="AY1073" s="70"/>
      <c r="AZ1073" s="70"/>
      <c r="BA1073" s="70"/>
      <c r="BB1073" s="70"/>
      <c r="BC1073" s="70"/>
      <c r="BD1073" s="70"/>
      <c r="BE1073" s="70"/>
      <c r="BF1073" s="70"/>
      <c r="BG1073" s="70"/>
      <c r="BH1073" s="70"/>
      <c r="BI1073" s="70"/>
      <c r="BJ1073" s="70"/>
      <c r="BK1073" s="70"/>
      <c r="BL1073" s="70"/>
      <c r="BM1073" s="70"/>
      <c r="BN1073" s="70"/>
      <c r="BO1073" s="70"/>
      <c r="BP1073" s="70"/>
      <c r="BQ1073" s="70"/>
      <c r="BR1073" s="70"/>
      <c r="BS1073" s="70"/>
      <c r="BT1073" s="70"/>
      <c r="BU1073" s="70"/>
      <c r="BV1073" s="70"/>
      <c r="BW1073" s="70"/>
      <c r="BX1073" s="70"/>
      <c r="BY1073" s="70"/>
      <c r="BZ1073" s="70"/>
      <c r="CA1073" s="70"/>
    </row>
    <row r="1074" spans="2:79" s="67" customFormat="1" hidden="1">
      <c r="B1074" s="85"/>
      <c r="C1074" s="86"/>
      <c r="D1074" s="250"/>
      <c r="E1074" s="84"/>
      <c r="F1074" s="70"/>
      <c r="G1074" s="70"/>
      <c r="H1074" s="70"/>
      <c r="I1074" s="70"/>
      <c r="J1074" s="70"/>
      <c r="K1074" s="70"/>
      <c r="L1074" s="70"/>
      <c r="M1074" s="70"/>
      <c r="N1074" s="70"/>
      <c r="O1074" s="70"/>
      <c r="P1074" s="70"/>
      <c r="Q1074" s="70"/>
      <c r="R1074" s="70"/>
      <c r="S1074" s="70"/>
      <c r="T1074" s="70"/>
      <c r="U1074" s="70"/>
      <c r="V1074" s="70"/>
      <c r="W1074" s="70"/>
      <c r="X1074" s="70"/>
      <c r="Y1074" s="70"/>
      <c r="Z1074" s="70"/>
      <c r="AA1074" s="70"/>
      <c r="AB1074" s="70"/>
      <c r="AC1074" s="70"/>
      <c r="AD1074" s="70"/>
      <c r="AE1074" s="70"/>
      <c r="AF1074" s="70"/>
      <c r="AG1074" s="70"/>
      <c r="AH1074" s="70"/>
      <c r="AI1074" s="70"/>
      <c r="AJ1074" s="70"/>
      <c r="AK1074" s="70"/>
      <c r="AL1074" s="70"/>
      <c r="AM1074" s="70"/>
      <c r="AN1074" s="70"/>
      <c r="AO1074" s="70"/>
      <c r="AP1074" s="70"/>
      <c r="AQ1074" s="70"/>
      <c r="AR1074" s="70"/>
      <c r="AS1074" s="70"/>
      <c r="AT1074" s="70"/>
      <c r="AU1074" s="70"/>
      <c r="AV1074" s="70"/>
      <c r="AW1074" s="70"/>
      <c r="AX1074" s="70"/>
      <c r="AY1074" s="70"/>
      <c r="AZ1074" s="70"/>
      <c r="BA1074" s="70"/>
      <c r="BB1074" s="70"/>
      <c r="BC1074" s="70"/>
      <c r="BD1074" s="70"/>
      <c r="BE1074" s="70"/>
      <c r="BF1074" s="70"/>
      <c r="BG1074" s="70"/>
      <c r="BH1074" s="70"/>
      <c r="BI1074" s="70"/>
      <c r="BJ1074" s="70"/>
      <c r="BK1074" s="70"/>
      <c r="BL1074" s="70"/>
      <c r="BM1074" s="70"/>
      <c r="BN1074" s="70"/>
      <c r="BO1074" s="70"/>
      <c r="BP1074" s="70"/>
      <c r="BQ1074" s="70"/>
      <c r="BR1074" s="70"/>
      <c r="BS1074" s="70"/>
      <c r="BT1074" s="70"/>
      <c r="BU1074" s="70"/>
      <c r="BV1074" s="70"/>
      <c r="BW1074" s="70"/>
      <c r="BX1074" s="70"/>
      <c r="BY1074" s="70"/>
      <c r="BZ1074" s="70"/>
      <c r="CA1074" s="70"/>
    </row>
    <row r="1075" spans="2:79" s="67" customFormat="1" hidden="1">
      <c r="B1075" s="85"/>
      <c r="C1075" s="86"/>
      <c r="D1075" s="250"/>
      <c r="E1075" s="84"/>
      <c r="F1075" s="70"/>
      <c r="G1075" s="70"/>
      <c r="H1075" s="70"/>
      <c r="I1075" s="70"/>
      <c r="J1075" s="70"/>
      <c r="K1075" s="70"/>
      <c r="L1075" s="70"/>
      <c r="M1075" s="70"/>
      <c r="N1075" s="70"/>
      <c r="O1075" s="70"/>
      <c r="P1075" s="70"/>
      <c r="Q1075" s="70"/>
      <c r="R1075" s="70"/>
      <c r="S1075" s="70"/>
      <c r="T1075" s="70"/>
      <c r="U1075" s="70"/>
      <c r="V1075" s="70"/>
      <c r="W1075" s="70"/>
      <c r="X1075" s="70"/>
      <c r="Y1075" s="70"/>
      <c r="Z1075" s="70"/>
      <c r="AA1075" s="70"/>
      <c r="AB1075" s="70"/>
      <c r="AC1075" s="70"/>
      <c r="AD1075" s="70"/>
      <c r="AE1075" s="70"/>
      <c r="AF1075" s="70"/>
      <c r="AG1075" s="70"/>
      <c r="AH1075" s="70"/>
      <c r="AI1075" s="70"/>
      <c r="AJ1075" s="70"/>
      <c r="AK1075" s="70"/>
      <c r="AL1075" s="70"/>
      <c r="AM1075" s="70"/>
      <c r="AN1075" s="70"/>
      <c r="AO1075" s="70"/>
      <c r="AP1075" s="70"/>
      <c r="AQ1075" s="70"/>
      <c r="AR1075" s="70"/>
      <c r="AS1075" s="70"/>
      <c r="AT1075" s="70"/>
      <c r="AU1075" s="70"/>
      <c r="AV1075" s="70"/>
      <c r="AW1075" s="70"/>
      <c r="AX1075" s="70"/>
      <c r="AY1075" s="70"/>
      <c r="AZ1075" s="70"/>
      <c r="BA1075" s="70"/>
      <c r="BB1075" s="70"/>
      <c r="BC1075" s="70"/>
      <c r="BD1075" s="70"/>
      <c r="BE1075" s="70"/>
      <c r="BF1075" s="70"/>
      <c r="BG1075" s="70"/>
      <c r="BH1075" s="70"/>
      <c r="BI1075" s="70"/>
      <c r="BJ1075" s="70"/>
      <c r="BK1075" s="70"/>
      <c r="BL1075" s="70"/>
      <c r="BM1075" s="70"/>
      <c r="BN1075" s="70"/>
      <c r="BO1075" s="70"/>
      <c r="BP1075" s="70"/>
      <c r="BQ1075" s="70"/>
      <c r="BR1075" s="70"/>
      <c r="BS1075" s="70"/>
      <c r="BT1075" s="70"/>
      <c r="BU1075" s="70"/>
      <c r="BV1075" s="70"/>
      <c r="BW1075" s="70"/>
      <c r="BX1075" s="70"/>
      <c r="BY1075" s="70"/>
      <c r="BZ1075" s="70"/>
      <c r="CA1075" s="70"/>
    </row>
    <row r="1076" spans="2:79" s="67" customFormat="1" hidden="1">
      <c r="B1076" s="85"/>
      <c r="C1076" s="86"/>
      <c r="D1076" s="250"/>
      <c r="E1076" s="84"/>
      <c r="F1076" s="70"/>
      <c r="G1076" s="70"/>
      <c r="H1076" s="70"/>
      <c r="I1076" s="70"/>
      <c r="J1076" s="70"/>
      <c r="K1076" s="70"/>
      <c r="L1076" s="70"/>
      <c r="M1076" s="70"/>
      <c r="N1076" s="70"/>
      <c r="O1076" s="70"/>
      <c r="P1076" s="70"/>
      <c r="Q1076" s="70"/>
      <c r="R1076" s="70"/>
      <c r="S1076" s="70"/>
      <c r="T1076" s="70"/>
      <c r="U1076" s="70"/>
      <c r="V1076" s="70"/>
      <c r="W1076" s="70"/>
      <c r="X1076" s="70"/>
      <c r="Y1076" s="70"/>
      <c r="Z1076" s="70"/>
      <c r="AA1076" s="70"/>
      <c r="AB1076" s="70"/>
      <c r="AC1076" s="70"/>
      <c r="AD1076" s="70"/>
      <c r="AE1076" s="70"/>
      <c r="AF1076" s="70"/>
      <c r="AG1076" s="70"/>
      <c r="AH1076" s="70"/>
      <c r="AI1076" s="70"/>
      <c r="AJ1076" s="70"/>
      <c r="AK1076" s="70"/>
      <c r="AL1076" s="70"/>
      <c r="AM1076" s="70"/>
      <c r="AN1076" s="70"/>
      <c r="AO1076" s="70"/>
      <c r="AP1076" s="70"/>
      <c r="AQ1076" s="70"/>
      <c r="AR1076" s="70"/>
      <c r="AS1076" s="70"/>
      <c r="AT1076" s="70"/>
      <c r="AU1076" s="70"/>
      <c r="AV1076" s="70"/>
      <c r="AW1076" s="70"/>
      <c r="AX1076" s="70"/>
      <c r="AY1076" s="70"/>
      <c r="AZ1076" s="70"/>
      <c r="BA1076" s="70"/>
      <c r="BB1076" s="70"/>
      <c r="BC1076" s="70"/>
      <c r="BD1076" s="70"/>
      <c r="BE1076" s="70"/>
      <c r="BF1076" s="70"/>
      <c r="BG1076" s="70"/>
      <c r="BH1076" s="70"/>
      <c r="BI1076" s="70"/>
      <c r="BJ1076" s="70"/>
      <c r="BK1076" s="70"/>
      <c r="BL1076" s="70"/>
      <c r="BM1076" s="70"/>
      <c r="BN1076" s="70"/>
      <c r="BO1076" s="70"/>
      <c r="BP1076" s="70"/>
      <c r="BQ1076" s="70"/>
      <c r="BR1076" s="70"/>
      <c r="BS1076" s="70"/>
      <c r="BT1076" s="70"/>
      <c r="BU1076" s="70"/>
      <c r="BV1076" s="70"/>
      <c r="BW1076" s="70"/>
      <c r="BX1076" s="70"/>
      <c r="BY1076" s="70"/>
      <c r="BZ1076" s="70"/>
      <c r="CA1076" s="70"/>
    </row>
    <row r="1077" spans="2:79" s="67" customFormat="1" hidden="1">
      <c r="B1077" s="85"/>
      <c r="C1077" s="86"/>
      <c r="D1077" s="250"/>
      <c r="E1077" s="84"/>
      <c r="F1077" s="70"/>
      <c r="G1077" s="70"/>
      <c r="H1077" s="70"/>
      <c r="I1077" s="70"/>
      <c r="J1077" s="70"/>
      <c r="K1077" s="70"/>
      <c r="L1077" s="70"/>
      <c r="M1077" s="70"/>
      <c r="N1077" s="70"/>
      <c r="O1077" s="70"/>
      <c r="P1077" s="70"/>
      <c r="Q1077" s="70"/>
      <c r="R1077" s="70"/>
      <c r="S1077" s="70"/>
      <c r="T1077" s="70"/>
      <c r="U1077" s="70"/>
      <c r="V1077" s="70"/>
      <c r="W1077" s="70"/>
      <c r="X1077" s="70"/>
      <c r="Y1077" s="70"/>
      <c r="Z1077" s="70"/>
      <c r="AA1077" s="70"/>
      <c r="AB1077" s="70"/>
      <c r="AC1077" s="70"/>
      <c r="AD1077" s="70"/>
      <c r="AE1077" s="70"/>
      <c r="AF1077" s="70"/>
      <c r="AG1077" s="70"/>
      <c r="AH1077" s="70"/>
      <c r="AI1077" s="70"/>
      <c r="AJ1077" s="70"/>
      <c r="AK1077" s="70"/>
      <c r="AL1077" s="70"/>
      <c r="AM1077" s="70"/>
      <c r="AN1077" s="70"/>
      <c r="AO1077" s="70"/>
      <c r="AP1077" s="70"/>
      <c r="AQ1077" s="70"/>
      <c r="AR1077" s="70"/>
      <c r="AS1077" s="70"/>
      <c r="AT1077" s="70"/>
      <c r="AU1077" s="70"/>
      <c r="AV1077" s="70"/>
      <c r="AW1077" s="70"/>
      <c r="AX1077" s="70"/>
      <c r="AY1077" s="70"/>
      <c r="AZ1077" s="70"/>
      <c r="BA1077" s="70"/>
      <c r="BB1077" s="70"/>
      <c r="BC1077" s="70"/>
      <c r="BD1077" s="70"/>
      <c r="BE1077" s="70"/>
      <c r="BF1077" s="70"/>
      <c r="BG1077" s="70"/>
      <c r="BH1077" s="70"/>
      <c r="BI1077" s="70"/>
      <c r="BJ1077" s="70"/>
      <c r="BK1077" s="70"/>
      <c r="BL1077" s="70"/>
      <c r="BM1077" s="70"/>
      <c r="BN1077" s="70"/>
      <c r="BO1077" s="70"/>
      <c r="BP1077" s="70"/>
      <c r="BQ1077" s="70"/>
      <c r="BR1077" s="70"/>
      <c r="BS1077" s="70"/>
      <c r="BT1077" s="70"/>
      <c r="BU1077" s="70"/>
      <c r="BV1077" s="70"/>
      <c r="BW1077" s="70"/>
      <c r="BX1077" s="70"/>
      <c r="BY1077" s="70"/>
      <c r="BZ1077" s="70"/>
      <c r="CA1077" s="70"/>
    </row>
    <row r="1078" spans="2:79" s="67" customFormat="1" hidden="1">
      <c r="B1078" s="85"/>
      <c r="C1078" s="86"/>
      <c r="D1078" s="250"/>
      <c r="E1078" s="84"/>
      <c r="F1078" s="70"/>
      <c r="G1078" s="70"/>
      <c r="H1078" s="70"/>
      <c r="I1078" s="70"/>
      <c r="J1078" s="70"/>
      <c r="K1078" s="70"/>
      <c r="L1078" s="70"/>
      <c r="M1078" s="70"/>
      <c r="N1078" s="70"/>
      <c r="O1078" s="70"/>
      <c r="P1078" s="70"/>
      <c r="Q1078" s="70"/>
      <c r="R1078" s="70"/>
      <c r="S1078" s="70"/>
      <c r="T1078" s="70"/>
      <c r="U1078" s="70"/>
      <c r="V1078" s="70"/>
      <c r="W1078" s="70"/>
      <c r="X1078" s="70"/>
      <c r="Y1078" s="70"/>
      <c r="Z1078" s="70"/>
      <c r="AA1078" s="70"/>
      <c r="AB1078" s="70"/>
      <c r="AC1078" s="70"/>
      <c r="AD1078" s="70"/>
      <c r="AE1078" s="70"/>
      <c r="AF1078" s="70"/>
      <c r="AG1078" s="70"/>
      <c r="AH1078" s="70"/>
      <c r="AI1078" s="70"/>
      <c r="AJ1078" s="70"/>
      <c r="AK1078" s="70"/>
      <c r="AL1078" s="70"/>
      <c r="AM1078" s="70"/>
      <c r="AN1078" s="70"/>
      <c r="AO1078" s="70"/>
      <c r="AP1078" s="70"/>
      <c r="AQ1078" s="70"/>
      <c r="AR1078" s="70"/>
      <c r="AS1078" s="70"/>
      <c r="AT1078" s="70"/>
      <c r="AU1078" s="70"/>
      <c r="AV1078" s="70"/>
      <c r="AW1078" s="70"/>
      <c r="AX1078" s="70"/>
      <c r="AY1078" s="70"/>
      <c r="AZ1078" s="70"/>
      <c r="BA1078" s="70"/>
      <c r="BB1078" s="70"/>
      <c r="BC1078" s="70"/>
      <c r="BD1078" s="70"/>
      <c r="BE1078" s="70"/>
      <c r="BF1078" s="70"/>
      <c r="BG1078" s="70"/>
      <c r="BH1078" s="70"/>
      <c r="BI1078" s="70"/>
      <c r="BJ1078" s="70"/>
      <c r="BK1078" s="70"/>
      <c r="BL1078" s="70"/>
      <c r="BM1078" s="70"/>
      <c r="BN1078" s="70"/>
      <c r="BO1078" s="70"/>
      <c r="BP1078" s="70"/>
      <c r="BQ1078" s="70"/>
      <c r="BR1078" s="70"/>
      <c r="BS1078" s="70"/>
      <c r="BT1078" s="70"/>
      <c r="BU1078" s="70"/>
      <c r="BV1078" s="70"/>
      <c r="BW1078" s="70"/>
      <c r="BX1078" s="70"/>
      <c r="BY1078" s="70"/>
      <c r="BZ1078" s="70"/>
      <c r="CA1078" s="70"/>
    </row>
    <row r="1079" spans="2:79" s="67" customFormat="1" hidden="1">
      <c r="B1079" s="85"/>
      <c r="C1079" s="86"/>
      <c r="D1079" s="250"/>
      <c r="E1079" s="84"/>
      <c r="F1079" s="70"/>
      <c r="G1079" s="70"/>
      <c r="H1079" s="70"/>
      <c r="I1079" s="70"/>
      <c r="J1079" s="70"/>
      <c r="K1079" s="70"/>
      <c r="L1079" s="70"/>
      <c r="M1079" s="70"/>
      <c r="N1079" s="70"/>
      <c r="O1079" s="70"/>
      <c r="P1079" s="70"/>
      <c r="Q1079" s="70"/>
      <c r="R1079" s="70"/>
      <c r="S1079" s="70"/>
      <c r="T1079" s="70"/>
      <c r="U1079" s="70"/>
      <c r="V1079" s="70"/>
      <c r="W1079" s="70"/>
      <c r="X1079" s="70"/>
      <c r="Y1079" s="70"/>
      <c r="Z1079" s="70"/>
      <c r="AA1079" s="70"/>
      <c r="AB1079" s="70"/>
      <c r="AC1079" s="70"/>
      <c r="AD1079" s="70"/>
      <c r="AE1079" s="70"/>
      <c r="AF1079" s="70"/>
      <c r="AG1079" s="70"/>
      <c r="AH1079" s="70"/>
      <c r="AI1079" s="70"/>
      <c r="AJ1079" s="70"/>
      <c r="AK1079" s="70"/>
      <c r="AL1079" s="70"/>
      <c r="AM1079" s="70"/>
      <c r="AN1079" s="70"/>
      <c r="AO1079" s="70"/>
      <c r="AP1079" s="70"/>
      <c r="AQ1079" s="70"/>
      <c r="AR1079" s="70"/>
      <c r="AS1079" s="70"/>
      <c r="AT1079" s="70"/>
      <c r="AU1079" s="70"/>
      <c r="AV1079" s="70"/>
      <c r="AW1079" s="70"/>
      <c r="AX1079" s="70"/>
      <c r="AY1079" s="70"/>
      <c r="AZ1079" s="70"/>
      <c r="BA1079" s="70"/>
      <c r="BB1079" s="70"/>
      <c r="BC1079" s="70"/>
      <c r="BD1079" s="70"/>
      <c r="BE1079" s="70"/>
      <c r="BF1079" s="70"/>
      <c r="BG1079" s="70"/>
      <c r="BH1079" s="70"/>
      <c r="BI1079" s="70"/>
      <c r="BJ1079" s="70"/>
      <c r="BK1079" s="70"/>
      <c r="BL1079" s="70"/>
      <c r="BM1079" s="70"/>
      <c r="BN1079" s="70"/>
      <c r="BO1079" s="70"/>
      <c r="BP1079" s="70"/>
      <c r="BQ1079" s="70"/>
      <c r="BR1079" s="70"/>
      <c r="BS1079" s="70"/>
      <c r="BT1079" s="70"/>
      <c r="BU1079" s="70"/>
      <c r="BV1079" s="70"/>
      <c r="BW1079" s="70"/>
      <c r="BX1079" s="70"/>
      <c r="BY1079" s="70"/>
      <c r="BZ1079" s="70"/>
      <c r="CA1079" s="70"/>
    </row>
    <row r="1080" spans="2:79" s="67" customFormat="1" hidden="1">
      <c r="B1080" s="85"/>
      <c r="C1080" s="86"/>
      <c r="D1080" s="250"/>
      <c r="E1080" s="84"/>
      <c r="F1080" s="70"/>
      <c r="G1080" s="70"/>
      <c r="H1080" s="70"/>
      <c r="I1080" s="70"/>
      <c r="J1080" s="70"/>
      <c r="K1080" s="70"/>
      <c r="L1080" s="70"/>
      <c r="M1080" s="70"/>
      <c r="N1080" s="70"/>
      <c r="O1080" s="70"/>
      <c r="P1080" s="70"/>
      <c r="Q1080" s="70"/>
      <c r="R1080" s="70"/>
      <c r="S1080" s="70"/>
      <c r="T1080" s="70"/>
      <c r="U1080" s="70"/>
      <c r="V1080" s="70"/>
      <c r="W1080" s="70"/>
      <c r="X1080" s="70"/>
      <c r="Y1080" s="70"/>
      <c r="Z1080" s="70"/>
      <c r="AA1080" s="70"/>
      <c r="AB1080" s="70"/>
      <c r="AC1080" s="70"/>
      <c r="AD1080" s="70"/>
      <c r="AE1080" s="70"/>
      <c r="AF1080" s="70"/>
      <c r="AG1080" s="70"/>
      <c r="AH1080" s="70"/>
      <c r="AI1080" s="70"/>
      <c r="AJ1080" s="70"/>
      <c r="AK1080" s="70"/>
      <c r="AL1080" s="70"/>
      <c r="AM1080" s="70"/>
      <c r="AN1080" s="70"/>
      <c r="AO1080" s="70"/>
      <c r="AP1080" s="70"/>
      <c r="AQ1080" s="70"/>
      <c r="AR1080" s="70"/>
      <c r="AS1080" s="70"/>
      <c r="AT1080" s="70"/>
      <c r="AU1080" s="70"/>
      <c r="AV1080" s="70"/>
      <c r="AW1080" s="70"/>
      <c r="AX1080" s="70"/>
      <c r="AY1080" s="70"/>
      <c r="AZ1080" s="70"/>
      <c r="BA1080" s="70"/>
      <c r="BB1080" s="70"/>
      <c r="BC1080" s="70"/>
      <c r="BD1080" s="70"/>
      <c r="BE1080" s="70"/>
      <c r="BF1080" s="70"/>
      <c r="BG1080" s="70"/>
      <c r="BH1080" s="70"/>
      <c r="BI1080" s="70"/>
      <c r="BJ1080" s="70"/>
      <c r="BK1080" s="70"/>
      <c r="BL1080" s="70"/>
      <c r="BM1080" s="70"/>
      <c r="BN1080" s="70"/>
      <c r="BO1080" s="70"/>
      <c r="BP1080" s="70"/>
      <c r="BQ1080" s="70"/>
      <c r="BR1080" s="70"/>
      <c r="BS1080" s="70"/>
      <c r="BT1080" s="70"/>
      <c r="BU1080" s="70"/>
      <c r="BV1080" s="70"/>
      <c r="BW1080" s="70"/>
      <c r="BX1080" s="70"/>
      <c r="BY1080" s="70"/>
      <c r="BZ1080" s="70"/>
      <c r="CA1080" s="70"/>
    </row>
    <row r="1081" spans="2:79" s="67" customFormat="1" hidden="1">
      <c r="B1081" s="85"/>
      <c r="C1081" s="86"/>
      <c r="D1081" s="250"/>
      <c r="E1081" s="84"/>
      <c r="F1081" s="70"/>
      <c r="G1081" s="70"/>
      <c r="H1081" s="70"/>
      <c r="I1081" s="70"/>
      <c r="J1081" s="70"/>
      <c r="K1081" s="70"/>
      <c r="L1081" s="70"/>
      <c r="M1081" s="70"/>
      <c r="N1081" s="70"/>
      <c r="O1081" s="70"/>
      <c r="P1081" s="70"/>
      <c r="Q1081" s="70"/>
      <c r="R1081" s="70"/>
      <c r="S1081" s="70"/>
      <c r="T1081" s="70"/>
      <c r="U1081" s="70"/>
      <c r="V1081" s="70"/>
      <c r="W1081" s="70"/>
      <c r="X1081" s="70"/>
      <c r="Y1081" s="70"/>
      <c r="Z1081" s="70"/>
      <c r="AA1081" s="70"/>
      <c r="AB1081" s="70"/>
      <c r="AC1081" s="70"/>
      <c r="AD1081" s="70"/>
      <c r="AE1081" s="70"/>
      <c r="AF1081" s="70"/>
      <c r="AG1081" s="70"/>
      <c r="AH1081" s="70"/>
      <c r="AI1081" s="70"/>
      <c r="AJ1081" s="70"/>
      <c r="AK1081" s="70"/>
      <c r="AL1081" s="70"/>
      <c r="AM1081" s="70"/>
      <c r="AN1081" s="70"/>
      <c r="AO1081" s="70"/>
      <c r="AP1081" s="70"/>
      <c r="AQ1081" s="70"/>
      <c r="AR1081" s="70"/>
      <c r="AS1081" s="70"/>
      <c r="AT1081" s="70"/>
      <c r="AU1081" s="70"/>
      <c r="AV1081" s="70"/>
      <c r="AW1081" s="70"/>
      <c r="AX1081" s="70"/>
      <c r="AY1081" s="70"/>
      <c r="AZ1081" s="70"/>
      <c r="BA1081" s="70"/>
      <c r="BB1081" s="70"/>
      <c r="BC1081" s="70"/>
      <c r="BD1081" s="70"/>
      <c r="BE1081" s="70"/>
      <c r="BF1081" s="70"/>
      <c r="BG1081" s="70"/>
      <c r="BH1081" s="70"/>
      <c r="BI1081" s="70"/>
      <c r="BJ1081" s="70"/>
      <c r="BK1081" s="70"/>
      <c r="BL1081" s="70"/>
      <c r="BM1081" s="70"/>
      <c r="BN1081" s="70"/>
      <c r="BO1081" s="70"/>
      <c r="BP1081" s="70"/>
      <c r="BQ1081" s="70"/>
      <c r="BR1081" s="70"/>
      <c r="BS1081" s="70"/>
      <c r="BT1081" s="70"/>
      <c r="BU1081" s="70"/>
      <c r="BV1081" s="70"/>
      <c r="BW1081" s="70"/>
      <c r="BX1081" s="70"/>
      <c r="BY1081" s="70"/>
      <c r="BZ1081" s="70"/>
      <c r="CA1081" s="70"/>
    </row>
    <row r="1082" spans="2:79" s="67" customFormat="1" hidden="1">
      <c r="B1082" s="85"/>
      <c r="C1082" s="86"/>
      <c r="D1082" s="250"/>
      <c r="E1082" s="84"/>
      <c r="F1082" s="70"/>
      <c r="G1082" s="70"/>
      <c r="H1082" s="70"/>
      <c r="I1082" s="70"/>
      <c r="J1082" s="70"/>
      <c r="K1082" s="70"/>
      <c r="L1082" s="70"/>
      <c r="M1082" s="70"/>
      <c r="N1082" s="70"/>
      <c r="O1082" s="70"/>
      <c r="P1082" s="70"/>
      <c r="Q1082" s="70"/>
      <c r="R1082" s="70"/>
      <c r="S1082" s="70"/>
      <c r="T1082" s="70"/>
      <c r="U1082" s="70"/>
      <c r="V1082" s="70"/>
      <c r="W1082" s="70"/>
      <c r="X1082" s="70"/>
      <c r="Y1082" s="70"/>
      <c r="Z1082" s="70"/>
      <c r="AA1082" s="70"/>
      <c r="AB1082" s="70"/>
      <c r="AC1082" s="70"/>
      <c r="AD1082" s="70"/>
      <c r="AE1082" s="70"/>
      <c r="AF1082" s="70"/>
      <c r="AG1082" s="70"/>
      <c r="AH1082" s="70"/>
      <c r="AI1082" s="70"/>
      <c r="AJ1082" s="70"/>
      <c r="AK1082" s="70"/>
      <c r="AL1082" s="70"/>
      <c r="AM1082" s="70"/>
      <c r="AN1082" s="70"/>
      <c r="AO1082" s="70"/>
      <c r="AP1082" s="70"/>
      <c r="AQ1082" s="70"/>
      <c r="AR1082" s="70"/>
      <c r="AS1082" s="70"/>
      <c r="AT1082" s="70"/>
      <c r="AU1082" s="70"/>
      <c r="AV1082" s="70"/>
      <c r="AW1082" s="70"/>
      <c r="AX1082" s="70"/>
      <c r="AY1082" s="70"/>
      <c r="AZ1082" s="70"/>
      <c r="BA1082" s="70"/>
      <c r="BB1082" s="70"/>
      <c r="BC1082" s="70"/>
      <c r="BD1082" s="70"/>
      <c r="BE1082" s="70"/>
      <c r="BF1082" s="70"/>
      <c r="BG1082" s="70"/>
      <c r="BH1082" s="70"/>
      <c r="BI1082" s="70"/>
      <c r="BJ1082" s="70"/>
      <c r="BK1082" s="70"/>
      <c r="BL1082" s="70"/>
      <c r="BM1082" s="70"/>
      <c r="BN1082" s="70"/>
      <c r="BO1082" s="70"/>
      <c r="BP1082" s="70"/>
      <c r="BQ1082" s="70"/>
      <c r="BR1082" s="70"/>
      <c r="BS1082" s="70"/>
      <c r="BT1082" s="70"/>
      <c r="BU1082" s="70"/>
      <c r="BV1082" s="70"/>
      <c r="BW1082" s="70"/>
      <c r="BX1082" s="70"/>
      <c r="BY1082" s="70"/>
      <c r="BZ1082" s="70"/>
      <c r="CA1082" s="70"/>
    </row>
    <row r="1083" spans="2:79" s="67" customFormat="1" hidden="1">
      <c r="B1083" s="85"/>
      <c r="C1083" s="86"/>
      <c r="D1083" s="250"/>
      <c r="E1083" s="84"/>
      <c r="F1083" s="70"/>
      <c r="G1083" s="70"/>
      <c r="H1083" s="70"/>
      <c r="I1083" s="70"/>
      <c r="J1083" s="70"/>
      <c r="K1083" s="70"/>
      <c r="L1083" s="70"/>
      <c r="M1083" s="70"/>
      <c r="N1083" s="70"/>
      <c r="O1083" s="70"/>
      <c r="P1083" s="70"/>
      <c r="Q1083" s="70"/>
      <c r="R1083" s="70"/>
      <c r="S1083" s="70"/>
      <c r="T1083" s="70"/>
      <c r="U1083" s="70"/>
      <c r="V1083" s="70"/>
      <c r="W1083" s="70"/>
      <c r="X1083" s="70"/>
      <c r="Y1083" s="70"/>
      <c r="Z1083" s="70"/>
      <c r="AA1083" s="70"/>
      <c r="AB1083" s="70"/>
      <c r="AC1083" s="70"/>
      <c r="AD1083" s="70"/>
      <c r="AE1083" s="70"/>
      <c r="AF1083" s="70"/>
      <c r="AG1083" s="70"/>
      <c r="AH1083" s="70"/>
      <c r="AI1083" s="70"/>
      <c r="AJ1083" s="70"/>
      <c r="AK1083" s="70"/>
      <c r="AL1083" s="70"/>
      <c r="AM1083" s="70"/>
      <c r="AN1083" s="70"/>
      <c r="AO1083" s="70"/>
      <c r="AP1083" s="70"/>
      <c r="AQ1083" s="70"/>
      <c r="AR1083" s="70"/>
      <c r="AS1083" s="70"/>
      <c r="AT1083" s="70"/>
      <c r="AU1083" s="70"/>
      <c r="AV1083" s="70"/>
      <c r="AW1083" s="70"/>
      <c r="AX1083" s="70"/>
      <c r="AY1083" s="70"/>
      <c r="AZ1083" s="70"/>
      <c r="BA1083" s="70"/>
      <c r="BB1083" s="70"/>
      <c r="BC1083" s="70"/>
      <c r="BD1083" s="70"/>
      <c r="BE1083" s="70"/>
      <c r="BF1083" s="70"/>
      <c r="BG1083" s="70"/>
      <c r="BH1083" s="70"/>
      <c r="BI1083" s="70"/>
      <c r="BJ1083" s="70"/>
      <c r="BK1083" s="70"/>
      <c r="BL1083" s="70"/>
      <c r="BM1083" s="70"/>
      <c r="BN1083" s="70"/>
      <c r="BO1083" s="70"/>
      <c r="BP1083" s="70"/>
      <c r="BQ1083" s="70"/>
      <c r="BR1083" s="70"/>
      <c r="BS1083" s="70"/>
      <c r="BT1083" s="70"/>
      <c r="BU1083" s="70"/>
      <c r="BV1083" s="70"/>
      <c r="BW1083" s="70"/>
      <c r="BX1083" s="70"/>
      <c r="BY1083" s="70"/>
      <c r="BZ1083" s="70"/>
      <c r="CA1083" s="70"/>
    </row>
    <row r="1084" spans="2:79" s="67" customFormat="1" hidden="1">
      <c r="B1084" s="85"/>
      <c r="C1084" s="86"/>
      <c r="D1084" s="250"/>
      <c r="E1084" s="84"/>
      <c r="F1084" s="70"/>
      <c r="G1084" s="70"/>
      <c r="H1084" s="70"/>
      <c r="I1084" s="70"/>
      <c r="J1084" s="70"/>
      <c r="K1084" s="70"/>
      <c r="L1084" s="70"/>
      <c r="M1084" s="70"/>
      <c r="N1084" s="70"/>
      <c r="O1084" s="70"/>
      <c r="P1084" s="70"/>
      <c r="Q1084" s="70"/>
      <c r="R1084" s="70"/>
      <c r="S1084" s="70"/>
      <c r="T1084" s="70"/>
      <c r="U1084" s="70"/>
      <c r="V1084" s="70"/>
      <c r="W1084" s="70"/>
      <c r="X1084" s="70"/>
      <c r="Y1084" s="70"/>
      <c r="Z1084" s="70"/>
      <c r="AA1084" s="70"/>
      <c r="AB1084" s="70"/>
      <c r="AC1084" s="70"/>
      <c r="AD1084" s="70"/>
      <c r="AE1084" s="70"/>
      <c r="AF1084" s="70"/>
      <c r="AG1084" s="70"/>
      <c r="AH1084" s="70"/>
      <c r="AI1084" s="70"/>
      <c r="AJ1084" s="70"/>
      <c r="AK1084" s="70"/>
      <c r="AL1084" s="70"/>
      <c r="AM1084" s="70"/>
      <c r="AN1084" s="70"/>
      <c r="AO1084" s="70"/>
      <c r="AP1084" s="70"/>
      <c r="AQ1084" s="70"/>
      <c r="AR1084" s="70"/>
      <c r="AS1084" s="70"/>
      <c r="AT1084" s="70"/>
      <c r="AU1084" s="70"/>
      <c r="AV1084" s="70"/>
      <c r="AW1084" s="70"/>
      <c r="AX1084" s="70"/>
      <c r="AY1084" s="70"/>
      <c r="AZ1084" s="70"/>
      <c r="BA1084" s="70"/>
      <c r="BB1084" s="70"/>
      <c r="BC1084" s="70"/>
      <c r="BD1084" s="70"/>
      <c r="BE1084" s="70"/>
      <c r="BF1084" s="70"/>
      <c r="BG1084" s="70"/>
      <c r="BH1084" s="70"/>
      <c r="BI1084" s="70"/>
      <c r="BJ1084" s="70"/>
      <c r="BK1084" s="70"/>
      <c r="BL1084" s="70"/>
      <c r="BM1084" s="70"/>
      <c r="BN1084" s="70"/>
      <c r="BO1084" s="70"/>
      <c r="BP1084" s="70"/>
      <c r="BQ1084" s="70"/>
      <c r="BR1084" s="70"/>
      <c r="BS1084" s="70"/>
      <c r="BT1084" s="70"/>
      <c r="BU1084" s="70"/>
      <c r="BV1084" s="70"/>
      <c r="BW1084" s="70"/>
      <c r="BX1084" s="70"/>
      <c r="BY1084" s="70"/>
      <c r="BZ1084" s="70"/>
      <c r="CA1084" s="70"/>
    </row>
    <row r="1085" spans="2:79" s="67" customFormat="1" hidden="1">
      <c r="B1085" s="85"/>
      <c r="C1085" s="86"/>
      <c r="D1085" s="250"/>
      <c r="E1085" s="84"/>
      <c r="F1085" s="70"/>
      <c r="G1085" s="70"/>
      <c r="H1085" s="70"/>
      <c r="I1085" s="70"/>
      <c r="J1085" s="70"/>
      <c r="K1085" s="70"/>
      <c r="L1085" s="70"/>
      <c r="M1085" s="70"/>
      <c r="N1085" s="70"/>
      <c r="O1085" s="70"/>
      <c r="P1085" s="70"/>
      <c r="Q1085" s="70"/>
      <c r="R1085" s="70"/>
      <c r="S1085" s="70"/>
      <c r="T1085" s="70"/>
      <c r="U1085" s="70"/>
      <c r="V1085" s="70"/>
      <c r="W1085" s="70"/>
      <c r="X1085" s="70"/>
      <c r="Y1085" s="70"/>
      <c r="Z1085" s="70"/>
      <c r="AA1085" s="70"/>
      <c r="AB1085" s="70"/>
      <c r="AC1085" s="70"/>
      <c r="AD1085" s="70"/>
      <c r="AE1085" s="70"/>
      <c r="AF1085" s="70"/>
      <c r="AG1085" s="70"/>
      <c r="AH1085" s="70"/>
      <c r="AI1085" s="70"/>
      <c r="AJ1085" s="70"/>
      <c r="AK1085" s="70"/>
      <c r="AL1085" s="70"/>
      <c r="AM1085" s="70"/>
      <c r="AN1085" s="70"/>
      <c r="AO1085" s="70"/>
      <c r="AP1085" s="70"/>
      <c r="AQ1085" s="70"/>
      <c r="AR1085" s="70"/>
      <c r="AS1085" s="70"/>
      <c r="AT1085" s="70"/>
      <c r="AU1085" s="70"/>
      <c r="AV1085" s="70"/>
      <c r="AW1085" s="70"/>
      <c r="AX1085" s="70"/>
      <c r="AY1085" s="70"/>
      <c r="AZ1085" s="70"/>
      <c r="BA1085" s="70"/>
      <c r="BB1085" s="70"/>
      <c r="BC1085" s="70"/>
      <c r="BD1085" s="70"/>
      <c r="BE1085" s="70"/>
      <c r="BF1085" s="70"/>
      <c r="BG1085" s="70"/>
      <c r="BH1085" s="70"/>
      <c r="BI1085" s="70"/>
      <c r="BJ1085" s="70"/>
      <c r="BK1085" s="70"/>
      <c r="BL1085" s="70"/>
      <c r="BM1085" s="70"/>
      <c r="BN1085" s="70"/>
      <c r="BO1085" s="70"/>
      <c r="BP1085" s="70"/>
      <c r="BQ1085" s="70"/>
      <c r="BR1085" s="70"/>
      <c r="BS1085" s="70"/>
      <c r="BT1085" s="70"/>
      <c r="BU1085" s="70"/>
      <c r="BV1085" s="70"/>
      <c r="BW1085" s="70"/>
      <c r="BX1085" s="70"/>
      <c r="BY1085" s="70"/>
      <c r="BZ1085" s="70"/>
      <c r="CA1085" s="70"/>
    </row>
    <row r="1086" spans="2:79" s="67" customFormat="1" hidden="1">
      <c r="B1086" s="85"/>
      <c r="C1086" s="86"/>
      <c r="D1086" s="250"/>
      <c r="E1086" s="84"/>
      <c r="F1086" s="70"/>
      <c r="G1086" s="70"/>
      <c r="H1086" s="70"/>
      <c r="I1086" s="70"/>
      <c r="J1086" s="70"/>
      <c r="K1086" s="70"/>
      <c r="L1086" s="70"/>
      <c r="M1086" s="70"/>
      <c r="N1086" s="70"/>
      <c r="O1086" s="70"/>
      <c r="P1086" s="70"/>
      <c r="Q1086" s="70"/>
      <c r="R1086" s="70"/>
      <c r="S1086" s="70"/>
      <c r="T1086" s="70"/>
      <c r="U1086" s="70"/>
      <c r="V1086" s="70"/>
      <c r="W1086" s="70"/>
      <c r="X1086" s="70"/>
      <c r="Y1086" s="70"/>
      <c r="Z1086" s="70"/>
      <c r="AA1086" s="70"/>
      <c r="AB1086" s="70"/>
      <c r="AC1086" s="70"/>
      <c r="AD1086" s="70"/>
      <c r="AE1086" s="70"/>
      <c r="AF1086" s="70"/>
      <c r="AG1086" s="70"/>
      <c r="AH1086" s="70"/>
      <c r="AI1086" s="70"/>
      <c r="AJ1086" s="70"/>
      <c r="AK1086" s="70"/>
      <c r="AL1086" s="70"/>
      <c r="AM1086" s="70"/>
      <c r="AN1086" s="70"/>
      <c r="AO1086" s="70"/>
      <c r="AP1086" s="70"/>
      <c r="AQ1086" s="70"/>
      <c r="AR1086" s="70"/>
      <c r="AS1086" s="70"/>
      <c r="AT1086" s="70"/>
      <c r="AU1086" s="70"/>
      <c r="AV1086" s="70"/>
      <c r="AW1086" s="70"/>
      <c r="AX1086" s="70"/>
      <c r="AY1086" s="70"/>
      <c r="AZ1086" s="70"/>
      <c r="BA1086" s="70"/>
      <c r="BB1086" s="70"/>
      <c r="BC1086" s="70"/>
      <c r="BD1086" s="70"/>
      <c r="BE1086" s="70"/>
      <c r="BF1086" s="70"/>
      <c r="BG1086" s="70"/>
      <c r="BH1086" s="70"/>
      <c r="BI1086" s="70"/>
      <c r="BJ1086" s="70"/>
      <c r="BK1086" s="70"/>
      <c r="BL1086" s="70"/>
      <c r="BM1086" s="70"/>
      <c r="BN1086" s="70"/>
      <c r="BO1086" s="70"/>
      <c r="BP1086" s="70"/>
      <c r="BQ1086" s="70"/>
      <c r="BR1086" s="70"/>
      <c r="BS1086" s="70"/>
      <c r="BT1086" s="70"/>
      <c r="BU1086" s="70"/>
      <c r="BV1086" s="70"/>
      <c r="BW1086" s="70"/>
      <c r="BX1086" s="70"/>
      <c r="BY1086" s="70"/>
      <c r="BZ1086" s="70"/>
      <c r="CA1086" s="70"/>
    </row>
    <row r="1087" spans="2:79" s="67" customFormat="1" hidden="1">
      <c r="B1087" s="85"/>
      <c r="C1087" s="86"/>
      <c r="D1087" s="250"/>
      <c r="E1087" s="84"/>
      <c r="F1087" s="70"/>
      <c r="G1087" s="70"/>
      <c r="H1087" s="70"/>
      <c r="I1087" s="70"/>
      <c r="J1087" s="70"/>
      <c r="K1087" s="70"/>
      <c r="L1087" s="70"/>
      <c r="M1087" s="70"/>
      <c r="N1087" s="70"/>
      <c r="O1087" s="70"/>
      <c r="P1087" s="70"/>
      <c r="Q1087" s="70"/>
      <c r="R1087" s="70"/>
      <c r="S1087" s="70"/>
      <c r="T1087" s="70"/>
      <c r="U1087" s="70"/>
      <c r="V1087" s="70"/>
      <c r="W1087" s="70"/>
      <c r="X1087" s="70"/>
      <c r="Y1087" s="70"/>
      <c r="Z1087" s="70"/>
      <c r="AA1087" s="70"/>
      <c r="AB1087" s="70"/>
      <c r="AC1087" s="70"/>
      <c r="AD1087" s="70"/>
      <c r="AE1087" s="70"/>
      <c r="AF1087" s="70"/>
      <c r="AG1087" s="70"/>
      <c r="AH1087" s="70"/>
      <c r="AI1087" s="70"/>
      <c r="AJ1087" s="70"/>
      <c r="AK1087" s="70"/>
      <c r="AL1087" s="70"/>
      <c r="AM1087" s="70"/>
      <c r="AN1087" s="70"/>
      <c r="AO1087" s="70"/>
      <c r="AP1087" s="70"/>
      <c r="AQ1087" s="70"/>
      <c r="AR1087" s="70"/>
      <c r="AS1087" s="70"/>
      <c r="AT1087" s="70"/>
      <c r="AU1087" s="70"/>
      <c r="AV1087" s="70"/>
      <c r="AW1087" s="70"/>
      <c r="AX1087" s="70"/>
      <c r="AY1087" s="70"/>
      <c r="AZ1087" s="70"/>
      <c r="BA1087" s="70"/>
      <c r="BB1087" s="70"/>
      <c r="BC1087" s="70"/>
      <c r="BD1087" s="70"/>
      <c r="BE1087" s="70"/>
      <c r="BF1087" s="70"/>
      <c r="BG1087" s="70"/>
      <c r="BH1087" s="70"/>
      <c r="BI1087" s="70"/>
      <c r="BJ1087" s="70"/>
      <c r="BK1087" s="70"/>
      <c r="BL1087" s="70"/>
      <c r="BM1087" s="70"/>
      <c r="BN1087" s="70"/>
      <c r="BO1087" s="70"/>
      <c r="BP1087" s="70"/>
      <c r="BQ1087" s="70"/>
      <c r="BR1087" s="70"/>
      <c r="BS1087" s="70"/>
      <c r="BT1087" s="70"/>
      <c r="BU1087" s="70"/>
      <c r="BV1087" s="70"/>
      <c r="BW1087" s="70"/>
      <c r="BX1087" s="70"/>
      <c r="BY1087" s="70"/>
      <c r="BZ1087" s="70"/>
      <c r="CA1087" s="70"/>
    </row>
    <row r="1088" spans="2:79" s="67" customFormat="1" hidden="1">
      <c r="B1088" s="85"/>
      <c r="C1088" s="86"/>
      <c r="D1088" s="250"/>
      <c r="E1088" s="84"/>
      <c r="F1088" s="70"/>
      <c r="G1088" s="70"/>
      <c r="H1088" s="70"/>
      <c r="I1088" s="70"/>
      <c r="J1088" s="70"/>
      <c r="K1088" s="70"/>
      <c r="L1088" s="70"/>
      <c r="M1088" s="70"/>
      <c r="N1088" s="70"/>
      <c r="O1088" s="70"/>
      <c r="P1088" s="70"/>
      <c r="Q1088" s="70"/>
      <c r="R1088" s="70"/>
      <c r="S1088" s="70"/>
      <c r="T1088" s="70"/>
      <c r="U1088" s="70"/>
      <c r="V1088" s="70"/>
      <c r="W1088" s="70"/>
      <c r="X1088" s="70"/>
      <c r="Y1088" s="70"/>
      <c r="Z1088" s="70"/>
      <c r="AA1088" s="70"/>
      <c r="AB1088" s="70"/>
      <c r="AC1088" s="70"/>
      <c r="AD1088" s="70"/>
      <c r="AE1088" s="70"/>
      <c r="AF1088" s="70"/>
      <c r="AG1088" s="70"/>
      <c r="AH1088" s="70"/>
      <c r="AI1088" s="70"/>
      <c r="AJ1088" s="70"/>
      <c r="AK1088" s="70"/>
      <c r="AL1088" s="70"/>
      <c r="AM1088" s="70"/>
      <c r="AN1088" s="70"/>
      <c r="AO1088" s="70"/>
      <c r="AP1088" s="70"/>
      <c r="AQ1088" s="70"/>
      <c r="AR1088" s="70"/>
      <c r="AS1088" s="70"/>
      <c r="AT1088" s="70"/>
      <c r="AU1088" s="70"/>
      <c r="AV1088" s="70"/>
      <c r="AW1088" s="70"/>
      <c r="AX1088" s="70"/>
      <c r="AY1088" s="70"/>
      <c r="AZ1088" s="70"/>
      <c r="BA1088" s="70"/>
      <c r="BB1088" s="70"/>
      <c r="BC1088" s="70"/>
      <c r="BD1088" s="70"/>
      <c r="BE1088" s="70"/>
      <c r="BF1088" s="70"/>
      <c r="BG1088" s="70"/>
      <c r="BH1088" s="70"/>
      <c r="BI1088" s="70"/>
      <c r="BJ1088" s="70"/>
      <c r="BK1088" s="70"/>
      <c r="BL1088" s="70"/>
      <c r="BM1088" s="70"/>
      <c r="BN1088" s="70"/>
      <c r="BO1088" s="70"/>
      <c r="BP1088" s="70"/>
      <c r="BQ1088" s="70"/>
      <c r="BR1088" s="70"/>
      <c r="BS1088" s="70"/>
      <c r="BT1088" s="70"/>
      <c r="BU1088" s="70"/>
      <c r="BV1088" s="70"/>
      <c r="BW1088" s="70"/>
      <c r="BX1088" s="70"/>
      <c r="BY1088" s="70"/>
      <c r="BZ1088" s="70"/>
      <c r="CA1088" s="70"/>
    </row>
    <row r="1089" spans="2:79" s="67" customFormat="1" hidden="1">
      <c r="B1089" s="85"/>
      <c r="C1089" s="86"/>
      <c r="D1089" s="250"/>
      <c r="E1089" s="84"/>
      <c r="F1089" s="70"/>
      <c r="G1089" s="70"/>
      <c r="H1089" s="70"/>
      <c r="I1089" s="70"/>
      <c r="J1089" s="70"/>
      <c r="K1089" s="70"/>
      <c r="L1089" s="70"/>
      <c r="M1089" s="70"/>
      <c r="N1089" s="70"/>
      <c r="O1089" s="70"/>
      <c r="P1089" s="70"/>
      <c r="Q1089" s="70"/>
      <c r="R1089" s="70"/>
      <c r="S1089" s="70"/>
      <c r="T1089" s="70"/>
      <c r="U1089" s="70"/>
      <c r="V1089" s="70"/>
      <c r="W1089" s="70"/>
      <c r="X1089" s="70"/>
      <c r="Y1089" s="70"/>
      <c r="Z1089" s="70"/>
      <c r="AA1089" s="70"/>
      <c r="AB1089" s="70"/>
      <c r="AC1089" s="70"/>
      <c r="AD1089" s="70"/>
      <c r="AE1089" s="70"/>
      <c r="AF1089" s="70"/>
      <c r="AG1089" s="70"/>
      <c r="AH1089" s="70"/>
      <c r="AI1089" s="70"/>
      <c r="AJ1089" s="70"/>
      <c r="AK1089" s="70"/>
      <c r="AL1089" s="70"/>
      <c r="AM1089" s="70"/>
      <c r="AN1089" s="70"/>
      <c r="AO1089" s="70"/>
      <c r="AP1089" s="70"/>
      <c r="AQ1089" s="70"/>
      <c r="AR1089" s="70"/>
      <c r="AS1089" s="70"/>
      <c r="AT1089" s="70"/>
      <c r="AU1089" s="70"/>
      <c r="AV1089" s="70"/>
      <c r="AW1089" s="70"/>
      <c r="AX1089" s="70"/>
      <c r="AY1089" s="70"/>
      <c r="AZ1089" s="70"/>
      <c r="BA1089" s="70"/>
      <c r="BB1089" s="70"/>
      <c r="BC1089" s="70"/>
      <c r="BD1089" s="70"/>
      <c r="BE1089" s="70"/>
      <c r="BF1089" s="70"/>
      <c r="BG1089" s="70"/>
      <c r="BH1089" s="70"/>
      <c r="BI1089" s="70"/>
      <c r="BJ1089" s="70"/>
      <c r="BK1089" s="70"/>
      <c r="BL1089" s="70"/>
      <c r="BM1089" s="70"/>
      <c r="BN1089" s="70"/>
      <c r="BO1089" s="70"/>
      <c r="BP1089" s="70"/>
      <c r="BQ1089" s="70"/>
      <c r="BR1089" s="70"/>
      <c r="BS1089" s="70"/>
      <c r="BT1089" s="70"/>
      <c r="BU1089" s="70"/>
      <c r="BV1089" s="70"/>
      <c r="BW1089" s="70"/>
      <c r="BX1089" s="70"/>
      <c r="BY1089" s="70"/>
      <c r="BZ1089" s="70"/>
      <c r="CA1089" s="70"/>
    </row>
    <row r="1090" spans="2:79" s="67" customFormat="1" hidden="1">
      <c r="B1090" s="85"/>
      <c r="C1090" s="86"/>
      <c r="D1090" s="250"/>
      <c r="E1090" s="84"/>
      <c r="F1090" s="70"/>
      <c r="G1090" s="70"/>
      <c r="H1090" s="70"/>
      <c r="I1090" s="70"/>
      <c r="J1090" s="70"/>
      <c r="K1090" s="70"/>
      <c r="L1090" s="70"/>
      <c r="M1090" s="70"/>
      <c r="N1090" s="70"/>
      <c r="O1090" s="70"/>
      <c r="P1090" s="70"/>
      <c r="Q1090" s="70"/>
      <c r="R1090" s="70"/>
      <c r="S1090" s="70"/>
      <c r="T1090" s="70"/>
      <c r="U1090" s="70"/>
      <c r="V1090" s="70"/>
      <c r="W1090" s="70"/>
      <c r="X1090" s="70"/>
      <c r="Y1090" s="70"/>
      <c r="Z1090" s="70"/>
      <c r="AA1090" s="70"/>
      <c r="AB1090" s="70"/>
      <c r="AC1090" s="70"/>
      <c r="AD1090" s="70"/>
      <c r="AE1090" s="70"/>
      <c r="AF1090" s="70"/>
      <c r="AG1090" s="70"/>
      <c r="AH1090" s="70"/>
      <c r="AI1090" s="70"/>
      <c r="AJ1090" s="70"/>
      <c r="AK1090" s="70"/>
      <c r="AL1090" s="70"/>
      <c r="AM1090" s="70"/>
      <c r="AN1090" s="70"/>
      <c r="AO1090" s="70"/>
      <c r="AP1090" s="70"/>
      <c r="AQ1090" s="70"/>
      <c r="AR1090" s="70"/>
      <c r="AS1090" s="70"/>
      <c r="AT1090" s="70"/>
      <c r="AU1090" s="70"/>
      <c r="AV1090" s="70"/>
      <c r="AW1090" s="70"/>
      <c r="AX1090" s="70"/>
      <c r="AY1090" s="70"/>
      <c r="AZ1090" s="70"/>
      <c r="BA1090" s="70"/>
      <c r="BB1090" s="70"/>
      <c r="BC1090" s="70"/>
      <c r="BD1090" s="70"/>
      <c r="BE1090" s="70"/>
      <c r="BF1090" s="70"/>
      <c r="BG1090" s="70"/>
      <c r="BH1090" s="70"/>
      <c r="BI1090" s="70"/>
      <c r="BJ1090" s="70"/>
      <c r="BK1090" s="70"/>
      <c r="BL1090" s="70"/>
      <c r="BM1090" s="70"/>
      <c r="BN1090" s="70"/>
      <c r="BO1090" s="70"/>
      <c r="BP1090" s="70"/>
      <c r="BQ1090" s="70"/>
      <c r="BR1090" s="70"/>
      <c r="BS1090" s="70"/>
      <c r="BT1090" s="70"/>
      <c r="BU1090" s="70"/>
      <c r="BV1090" s="70"/>
      <c r="BW1090" s="70"/>
      <c r="BX1090" s="70"/>
      <c r="BY1090" s="70"/>
      <c r="BZ1090" s="70"/>
      <c r="CA1090" s="70"/>
    </row>
    <row r="1091" spans="2:79" s="67" customFormat="1" hidden="1">
      <c r="B1091" s="85"/>
      <c r="C1091" s="86"/>
      <c r="D1091" s="250"/>
      <c r="E1091" s="84"/>
      <c r="F1091" s="70"/>
      <c r="G1091" s="70"/>
      <c r="H1091" s="70"/>
      <c r="I1091" s="70"/>
      <c r="J1091" s="70"/>
      <c r="K1091" s="70"/>
      <c r="L1091" s="70"/>
      <c r="M1091" s="70"/>
      <c r="N1091" s="70"/>
      <c r="O1091" s="70"/>
      <c r="P1091" s="70"/>
      <c r="Q1091" s="70"/>
      <c r="R1091" s="70"/>
      <c r="S1091" s="70"/>
      <c r="T1091" s="70"/>
      <c r="U1091" s="70"/>
      <c r="V1091" s="70"/>
      <c r="W1091" s="70"/>
      <c r="X1091" s="70"/>
      <c r="Y1091" s="70"/>
      <c r="Z1091" s="70"/>
      <c r="AA1091" s="70"/>
      <c r="AB1091" s="70"/>
      <c r="AC1091" s="70"/>
      <c r="AD1091" s="70"/>
      <c r="AE1091" s="70"/>
      <c r="AF1091" s="70"/>
      <c r="AG1091" s="70"/>
      <c r="AH1091" s="70"/>
      <c r="AI1091" s="70"/>
      <c r="AJ1091" s="70"/>
      <c r="AK1091" s="70"/>
      <c r="AL1091" s="70"/>
      <c r="AM1091" s="70"/>
      <c r="AN1091" s="70"/>
      <c r="AO1091" s="70"/>
      <c r="AP1091" s="70"/>
      <c r="AQ1091" s="70"/>
      <c r="AR1091" s="70"/>
      <c r="AS1091" s="70"/>
      <c r="AT1091" s="70"/>
      <c r="AU1091" s="70"/>
      <c r="AV1091" s="70"/>
      <c r="AW1091" s="70"/>
      <c r="AX1091" s="70"/>
      <c r="AY1091" s="70"/>
      <c r="AZ1091" s="70"/>
      <c r="BA1091" s="70"/>
      <c r="BB1091" s="70"/>
      <c r="BC1091" s="70"/>
      <c r="BD1091" s="70"/>
      <c r="BE1091" s="70"/>
      <c r="BF1091" s="70"/>
      <c r="BG1091" s="70"/>
      <c r="BH1091" s="70"/>
      <c r="BI1091" s="70"/>
      <c r="BJ1091" s="70"/>
      <c r="BK1091" s="70"/>
      <c r="BL1091" s="70"/>
      <c r="BM1091" s="70"/>
      <c r="BN1091" s="70"/>
      <c r="BO1091" s="70"/>
      <c r="BP1091" s="70"/>
      <c r="BQ1091" s="70"/>
      <c r="BR1091" s="70"/>
      <c r="BS1091" s="70"/>
      <c r="BT1091" s="70"/>
      <c r="BU1091" s="70"/>
      <c r="BV1091" s="70"/>
      <c r="BW1091" s="70"/>
      <c r="BX1091" s="70"/>
      <c r="BY1091" s="70"/>
      <c r="BZ1091" s="70"/>
      <c r="CA1091" s="70"/>
    </row>
    <row r="1092" spans="2:79" s="67" customFormat="1" hidden="1">
      <c r="B1092" s="85"/>
      <c r="C1092" s="86"/>
      <c r="D1092" s="250"/>
      <c r="E1092" s="84"/>
      <c r="F1092" s="70"/>
      <c r="G1092" s="70"/>
      <c r="H1092" s="70"/>
      <c r="I1092" s="70"/>
      <c r="J1092" s="70"/>
      <c r="K1092" s="70"/>
      <c r="L1092" s="70"/>
      <c r="M1092" s="70"/>
      <c r="N1092" s="70"/>
      <c r="O1092" s="70"/>
      <c r="P1092" s="70"/>
      <c r="Q1092" s="70"/>
      <c r="R1092" s="70"/>
      <c r="S1092" s="70"/>
      <c r="T1092" s="70"/>
      <c r="U1092" s="70"/>
      <c r="V1092" s="70"/>
      <c r="W1092" s="70"/>
      <c r="X1092" s="70"/>
      <c r="Y1092" s="70"/>
      <c r="Z1092" s="70"/>
      <c r="AA1092" s="70"/>
      <c r="AB1092" s="70"/>
      <c r="AC1092" s="70"/>
      <c r="AD1092" s="70"/>
      <c r="AE1092" s="70"/>
      <c r="AF1092" s="70"/>
      <c r="AG1092" s="70"/>
      <c r="AH1092" s="70"/>
      <c r="AI1092" s="70"/>
      <c r="AJ1092" s="70"/>
      <c r="AK1092" s="70"/>
      <c r="AL1092" s="70"/>
      <c r="AM1092" s="70"/>
      <c r="AN1092" s="70"/>
      <c r="AO1092" s="70"/>
      <c r="AP1092" s="70"/>
      <c r="AQ1092" s="70"/>
      <c r="AR1092" s="70"/>
      <c r="AS1092" s="70"/>
      <c r="AT1092" s="70"/>
      <c r="AU1092" s="70"/>
      <c r="AV1092" s="70"/>
      <c r="AW1092" s="70"/>
      <c r="AX1092" s="70"/>
      <c r="AY1092" s="70"/>
      <c r="AZ1092" s="70"/>
      <c r="BA1092" s="70"/>
      <c r="BB1092" s="70"/>
      <c r="BC1092" s="70"/>
      <c r="BD1092" s="70"/>
      <c r="BE1092" s="70"/>
      <c r="BF1092" s="70"/>
      <c r="BG1092" s="70"/>
      <c r="BH1092" s="70"/>
      <c r="BI1092" s="70"/>
      <c r="BJ1092" s="70"/>
      <c r="BK1092" s="70"/>
      <c r="BL1092" s="70"/>
      <c r="BM1092" s="70"/>
      <c r="BN1092" s="70"/>
      <c r="BO1092" s="70"/>
      <c r="BP1092" s="70"/>
      <c r="BQ1092" s="70"/>
      <c r="BR1092" s="70"/>
      <c r="BS1092" s="70"/>
      <c r="BT1092" s="70"/>
      <c r="BU1092" s="70"/>
      <c r="BV1092" s="70"/>
      <c r="BW1092" s="70"/>
      <c r="BX1092" s="70"/>
      <c r="BY1092" s="70"/>
      <c r="BZ1092" s="70"/>
      <c r="CA1092" s="70"/>
    </row>
    <row r="1093" spans="2:79" s="67" customFormat="1" hidden="1">
      <c r="B1093" s="85"/>
      <c r="C1093" s="86"/>
      <c r="D1093" s="250"/>
      <c r="E1093" s="84"/>
      <c r="F1093" s="70"/>
      <c r="G1093" s="70"/>
      <c r="H1093" s="70"/>
      <c r="I1093" s="70"/>
      <c r="J1093" s="70"/>
      <c r="K1093" s="70"/>
      <c r="L1093" s="70"/>
      <c r="M1093" s="70"/>
      <c r="N1093" s="70"/>
      <c r="O1093" s="70"/>
      <c r="P1093" s="70"/>
      <c r="Q1093" s="70"/>
      <c r="R1093" s="70"/>
      <c r="S1093" s="70"/>
      <c r="T1093" s="70"/>
      <c r="U1093" s="70"/>
      <c r="V1093" s="70"/>
      <c r="W1093" s="70"/>
      <c r="X1093" s="70"/>
      <c r="Y1093" s="70"/>
      <c r="Z1093" s="70"/>
      <c r="AA1093" s="70"/>
      <c r="AB1093" s="70"/>
      <c r="AC1093" s="70"/>
      <c r="AD1093" s="70"/>
      <c r="AE1093" s="70"/>
      <c r="AF1093" s="70"/>
      <c r="AG1093" s="70"/>
      <c r="AH1093" s="70"/>
      <c r="AI1093" s="70"/>
      <c r="AJ1093" s="70"/>
      <c r="AK1093" s="70"/>
      <c r="AL1093" s="70"/>
      <c r="AM1093" s="70"/>
      <c r="AN1093" s="70"/>
      <c r="AO1093" s="70"/>
      <c r="AP1093" s="70"/>
      <c r="AQ1093" s="70"/>
      <c r="AR1093" s="70"/>
      <c r="AS1093" s="70"/>
      <c r="AT1093" s="70"/>
      <c r="AU1093" s="70"/>
      <c r="AV1093" s="70"/>
      <c r="AW1093" s="70"/>
      <c r="AX1093" s="70"/>
      <c r="AY1093" s="70"/>
      <c r="AZ1093" s="70"/>
      <c r="BA1093" s="70"/>
      <c r="BB1093" s="70"/>
      <c r="BC1093" s="70"/>
      <c r="BD1093" s="70"/>
      <c r="BE1093" s="70"/>
      <c r="BF1093" s="70"/>
      <c r="BG1093" s="70"/>
      <c r="BH1093" s="70"/>
      <c r="BI1093" s="70"/>
      <c r="BJ1093" s="70"/>
      <c r="BK1093" s="70"/>
      <c r="BL1093" s="70"/>
      <c r="BM1093" s="70"/>
      <c r="BN1093" s="70"/>
      <c r="BO1093" s="70"/>
      <c r="BP1093" s="70"/>
      <c r="BQ1093" s="70"/>
      <c r="BR1093" s="70"/>
      <c r="BS1093" s="70"/>
      <c r="BT1093" s="70"/>
      <c r="BU1093" s="70"/>
      <c r="BV1093" s="70"/>
      <c r="BW1093" s="70"/>
      <c r="BX1093" s="70"/>
      <c r="BY1093" s="70"/>
      <c r="BZ1093" s="70"/>
      <c r="CA1093" s="70"/>
    </row>
    <row r="1094" spans="2:79" s="67" customFormat="1" hidden="1">
      <c r="B1094" s="85"/>
      <c r="C1094" s="86"/>
      <c r="D1094" s="250"/>
      <c r="E1094" s="84"/>
      <c r="F1094" s="70"/>
      <c r="G1094" s="70"/>
      <c r="H1094" s="70"/>
      <c r="I1094" s="70"/>
      <c r="J1094" s="70"/>
      <c r="K1094" s="70"/>
      <c r="L1094" s="70"/>
      <c r="M1094" s="70"/>
      <c r="N1094" s="70"/>
      <c r="O1094" s="70"/>
      <c r="P1094" s="70"/>
      <c r="Q1094" s="70"/>
      <c r="R1094" s="70"/>
      <c r="S1094" s="70"/>
      <c r="T1094" s="70"/>
      <c r="U1094" s="70"/>
      <c r="V1094" s="70"/>
      <c r="W1094" s="70"/>
      <c r="X1094" s="70"/>
      <c r="Y1094" s="70"/>
      <c r="Z1094" s="70"/>
      <c r="AA1094" s="70"/>
      <c r="AB1094" s="70"/>
      <c r="AC1094" s="70"/>
      <c r="AD1094" s="70"/>
      <c r="AE1094" s="70"/>
      <c r="AF1094" s="70"/>
      <c r="AG1094" s="70"/>
      <c r="AH1094" s="70"/>
      <c r="AI1094" s="70"/>
      <c r="AJ1094" s="70"/>
      <c r="AK1094" s="70"/>
      <c r="AL1094" s="70"/>
      <c r="AM1094" s="70"/>
      <c r="AN1094" s="70"/>
      <c r="AO1094" s="70"/>
      <c r="AP1094" s="70"/>
      <c r="AQ1094" s="70"/>
      <c r="AR1094" s="70"/>
      <c r="AS1094" s="70"/>
      <c r="AT1094" s="70"/>
      <c r="AU1094" s="70"/>
      <c r="AV1094" s="70"/>
      <c r="AW1094" s="70"/>
      <c r="AX1094" s="70"/>
      <c r="AY1094" s="70"/>
      <c r="AZ1094" s="70"/>
      <c r="BA1094" s="70"/>
      <c r="BB1094" s="70"/>
      <c r="BC1094" s="70"/>
      <c r="BD1094" s="70"/>
      <c r="BE1094" s="70"/>
      <c r="BF1094" s="70"/>
      <c r="BG1094" s="70"/>
      <c r="BH1094" s="70"/>
      <c r="BI1094" s="70"/>
      <c r="BJ1094" s="70"/>
      <c r="BK1094" s="70"/>
      <c r="BL1094" s="70"/>
      <c r="BM1094" s="70"/>
      <c r="BN1094" s="70"/>
      <c r="BO1094" s="70"/>
      <c r="BP1094" s="70"/>
      <c r="BQ1094" s="70"/>
      <c r="BR1094" s="70"/>
      <c r="BS1094" s="70"/>
      <c r="BT1094" s="70"/>
      <c r="BU1094" s="70"/>
      <c r="BV1094" s="70"/>
      <c r="BW1094" s="70"/>
      <c r="BX1094" s="70"/>
      <c r="BY1094" s="70"/>
      <c r="BZ1094" s="70"/>
      <c r="CA1094" s="70"/>
    </row>
    <row r="1095" spans="2:79" s="67" customFormat="1" hidden="1">
      <c r="B1095" s="85"/>
      <c r="C1095" s="86"/>
      <c r="D1095" s="250"/>
      <c r="E1095" s="84"/>
      <c r="F1095" s="70"/>
      <c r="G1095" s="70"/>
      <c r="H1095" s="70"/>
      <c r="I1095" s="70"/>
      <c r="J1095" s="70"/>
      <c r="K1095" s="70"/>
      <c r="L1095" s="70"/>
      <c r="M1095" s="70"/>
      <c r="N1095" s="70"/>
      <c r="O1095" s="70"/>
      <c r="P1095" s="70"/>
      <c r="Q1095" s="70"/>
      <c r="R1095" s="70"/>
      <c r="S1095" s="70"/>
      <c r="T1095" s="70"/>
      <c r="U1095" s="70"/>
      <c r="V1095" s="70"/>
      <c r="W1095" s="70"/>
      <c r="X1095" s="70"/>
      <c r="Y1095" s="70"/>
      <c r="Z1095" s="70"/>
      <c r="AA1095" s="70"/>
      <c r="AB1095" s="70"/>
      <c r="AC1095" s="70"/>
      <c r="AD1095" s="70"/>
      <c r="AE1095" s="70"/>
      <c r="AF1095" s="70"/>
      <c r="AG1095" s="70"/>
      <c r="AH1095" s="70"/>
      <c r="AI1095" s="70"/>
      <c r="AJ1095" s="70"/>
      <c r="AK1095" s="70"/>
      <c r="AL1095" s="70"/>
      <c r="AM1095" s="70"/>
      <c r="AN1095" s="70"/>
      <c r="AO1095" s="70"/>
      <c r="AP1095" s="70"/>
      <c r="AQ1095" s="70"/>
      <c r="AR1095" s="70"/>
      <c r="AS1095" s="70"/>
      <c r="AT1095" s="70"/>
      <c r="AU1095" s="70"/>
      <c r="AV1095" s="70"/>
      <c r="AW1095" s="70"/>
      <c r="AX1095" s="70"/>
      <c r="AY1095" s="70"/>
      <c r="AZ1095" s="70"/>
      <c r="BA1095" s="70"/>
      <c r="BB1095" s="70"/>
      <c r="BC1095" s="70"/>
      <c r="BD1095" s="70"/>
      <c r="BE1095" s="70"/>
      <c r="BF1095" s="70"/>
      <c r="BG1095" s="70"/>
      <c r="BH1095" s="70"/>
      <c r="BI1095" s="70"/>
      <c r="BJ1095" s="70"/>
      <c r="BK1095" s="70"/>
      <c r="BL1095" s="70"/>
      <c r="BM1095" s="70"/>
      <c r="BN1095" s="70"/>
      <c r="BO1095" s="70"/>
      <c r="BP1095" s="70"/>
      <c r="BQ1095" s="70"/>
      <c r="BR1095" s="70"/>
      <c r="BS1095" s="70"/>
      <c r="BT1095" s="70"/>
      <c r="BU1095" s="70"/>
      <c r="BV1095" s="70"/>
      <c r="BW1095" s="70"/>
      <c r="BX1095" s="70"/>
      <c r="BY1095" s="70"/>
      <c r="BZ1095" s="70"/>
      <c r="CA1095" s="70"/>
    </row>
    <row r="1096" spans="2:79" s="67" customFormat="1" hidden="1">
      <c r="B1096" s="85"/>
      <c r="C1096" s="86"/>
      <c r="D1096" s="250"/>
      <c r="E1096" s="84"/>
      <c r="F1096" s="70"/>
      <c r="G1096" s="70"/>
      <c r="H1096" s="70"/>
      <c r="I1096" s="70"/>
      <c r="J1096" s="70"/>
      <c r="K1096" s="70"/>
      <c r="L1096" s="70"/>
      <c r="M1096" s="70"/>
      <c r="N1096" s="70"/>
      <c r="O1096" s="70"/>
      <c r="P1096" s="70"/>
      <c r="Q1096" s="70"/>
      <c r="R1096" s="70"/>
      <c r="S1096" s="70"/>
      <c r="T1096" s="70"/>
      <c r="U1096" s="70"/>
      <c r="V1096" s="70"/>
      <c r="W1096" s="70"/>
      <c r="X1096" s="70"/>
      <c r="Y1096" s="70"/>
      <c r="Z1096" s="70"/>
      <c r="AA1096" s="70"/>
      <c r="AB1096" s="70"/>
      <c r="AC1096" s="70"/>
      <c r="AD1096" s="70"/>
      <c r="AE1096" s="70"/>
      <c r="AF1096" s="70"/>
      <c r="AG1096" s="70"/>
      <c r="AH1096" s="70"/>
      <c r="AI1096" s="70"/>
      <c r="AJ1096" s="70"/>
      <c r="AK1096" s="70"/>
      <c r="AL1096" s="70"/>
      <c r="AM1096" s="70"/>
      <c r="AN1096" s="70"/>
      <c r="AO1096" s="70"/>
      <c r="AP1096" s="70"/>
      <c r="AQ1096" s="70"/>
      <c r="AR1096" s="70"/>
      <c r="AS1096" s="70"/>
      <c r="AT1096" s="70"/>
      <c r="AU1096" s="70"/>
      <c r="AV1096" s="70"/>
      <c r="AW1096" s="70"/>
      <c r="AX1096" s="70"/>
      <c r="AY1096" s="70"/>
      <c r="AZ1096" s="70"/>
      <c r="BA1096" s="70"/>
      <c r="BB1096" s="70"/>
      <c r="BC1096" s="70"/>
      <c r="BD1096" s="70"/>
      <c r="BE1096" s="70"/>
      <c r="BF1096" s="70"/>
      <c r="BG1096" s="70"/>
      <c r="BH1096" s="70"/>
      <c r="BI1096" s="70"/>
      <c r="BJ1096" s="70"/>
      <c r="BK1096" s="70"/>
      <c r="BL1096" s="70"/>
      <c r="BM1096" s="70"/>
      <c r="BN1096" s="70"/>
      <c r="BO1096" s="70"/>
      <c r="BP1096" s="70"/>
      <c r="BQ1096" s="70"/>
      <c r="BR1096" s="70"/>
      <c r="BS1096" s="70"/>
      <c r="BT1096" s="70"/>
      <c r="BU1096" s="70"/>
      <c r="BV1096" s="70"/>
      <c r="BW1096" s="70"/>
      <c r="BX1096" s="70"/>
      <c r="BY1096" s="70"/>
      <c r="BZ1096" s="70"/>
      <c r="CA1096" s="70"/>
    </row>
    <row r="1097" spans="2:79" s="67" customFormat="1" hidden="1">
      <c r="B1097" s="85"/>
      <c r="C1097" s="86"/>
      <c r="D1097" s="250"/>
      <c r="E1097" s="84"/>
      <c r="F1097" s="70"/>
      <c r="G1097" s="70"/>
      <c r="H1097" s="70"/>
      <c r="I1097" s="70"/>
      <c r="J1097" s="70"/>
      <c r="K1097" s="70"/>
      <c r="L1097" s="70"/>
      <c r="M1097" s="70"/>
      <c r="N1097" s="70"/>
      <c r="O1097" s="70"/>
      <c r="P1097" s="70"/>
      <c r="Q1097" s="70"/>
      <c r="R1097" s="70"/>
      <c r="S1097" s="70"/>
      <c r="T1097" s="70"/>
      <c r="U1097" s="70"/>
      <c r="V1097" s="70"/>
      <c r="W1097" s="70"/>
      <c r="X1097" s="70"/>
      <c r="Y1097" s="70"/>
      <c r="Z1097" s="70"/>
      <c r="AA1097" s="70"/>
      <c r="AB1097" s="70"/>
      <c r="AC1097" s="70"/>
      <c r="AD1097" s="70"/>
      <c r="AE1097" s="70"/>
      <c r="AF1097" s="70"/>
      <c r="AG1097" s="70"/>
      <c r="AH1097" s="70"/>
      <c r="AI1097" s="70"/>
      <c r="AJ1097" s="70"/>
      <c r="AK1097" s="70"/>
      <c r="AL1097" s="70"/>
      <c r="AM1097" s="70"/>
      <c r="AN1097" s="70"/>
      <c r="AO1097" s="70"/>
      <c r="AP1097" s="70"/>
      <c r="AQ1097" s="70"/>
      <c r="AR1097" s="70"/>
      <c r="AS1097" s="70"/>
      <c r="AT1097" s="70"/>
      <c r="AU1097" s="70"/>
      <c r="AV1097" s="70"/>
      <c r="AW1097" s="70"/>
      <c r="AX1097" s="70"/>
      <c r="AY1097" s="70"/>
      <c r="AZ1097" s="70"/>
      <c r="BA1097" s="70"/>
      <c r="BB1097" s="70"/>
      <c r="BC1097" s="70"/>
      <c r="BD1097" s="70"/>
      <c r="BE1097" s="70"/>
      <c r="BF1097" s="70"/>
      <c r="BG1097" s="70"/>
      <c r="BH1097" s="70"/>
      <c r="BI1097" s="70"/>
      <c r="BJ1097" s="70"/>
      <c r="BK1097" s="70"/>
      <c r="BL1097" s="70"/>
      <c r="BM1097" s="70"/>
      <c r="BN1097" s="70"/>
      <c r="BO1097" s="70"/>
      <c r="BP1097" s="70"/>
      <c r="BQ1097" s="70"/>
      <c r="BR1097" s="70"/>
      <c r="BS1097" s="70"/>
      <c r="BT1097" s="70"/>
      <c r="BU1097" s="70"/>
      <c r="BV1097" s="70"/>
      <c r="BW1097" s="70"/>
      <c r="BX1097" s="70"/>
      <c r="BY1097" s="70"/>
      <c r="BZ1097" s="70"/>
      <c r="CA1097" s="70"/>
    </row>
    <row r="1098" spans="2:79" s="67" customFormat="1" hidden="1">
      <c r="B1098" s="85"/>
      <c r="C1098" s="86"/>
      <c r="D1098" s="250"/>
      <c r="E1098" s="84"/>
      <c r="F1098" s="70"/>
      <c r="G1098" s="70"/>
      <c r="H1098" s="70"/>
      <c r="I1098" s="70"/>
      <c r="J1098" s="70"/>
      <c r="K1098" s="70"/>
      <c r="L1098" s="70"/>
      <c r="M1098" s="70"/>
      <c r="N1098" s="70"/>
      <c r="O1098" s="70"/>
      <c r="P1098" s="70"/>
      <c r="Q1098" s="70"/>
      <c r="R1098" s="70"/>
      <c r="S1098" s="70"/>
      <c r="T1098" s="70"/>
      <c r="U1098" s="70"/>
      <c r="V1098" s="70"/>
      <c r="W1098" s="70"/>
      <c r="X1098" s="70"/>
      <c r="Y1098" s="70"/>
      <c r="Z1098" s="70"/>
      <c r="AA1098" s="70"/>
      <c r="AB1098" s="70"/>
      <c r="AC1098" s="70"/>
      <c r="AD1098" s="70"/>
      <c r="AE1098" s="70"/>
      <c r="AF1098" s="70"/>
      <c r="AG1098" s="70"/>
      <c r="AH1098" s="70"/>
      <c r="AI1098" s="70"/>
      <c r="AJ1098" s="70"/>
      <c r="AK1098" s="70"/>
      <c r="AL1098" s="70"/>
      <c r="AM1098" s="70"/>
      <c r="AN1098" s="70"/>
      <c r="AO1098" s="70"/>
      <c r="AP1098" s="70"/>
      <c r="AQ1098" s="70"/>
      <c r="AR1098" s="70"/>
      <c r="AS1098" s="70"/>
      <c r="AT1098" s="70"/>
      <c r="AU1098" s="70"/>
      <c r="AV1098" s="70"/>
      <c r="AW1098" s="70"/>
      <c r="AX1098" s="70"/>
      <c r="AY1098" s="70"/>
      <c r="AZ1098" s="70"/>
      <c r="BA1098" s="70"/>
      <c r="BB1098" s="70"/>
      <c r="BC1098" s="70"/>
      <c r="BD1098" s="70"/>
      <c r="BE1098" s="70"/>
      <c r="BF1098" s="70"/>
      <c r="BG1098" s="70"/>
      <c r="BH1098" s="70"/>
      <c r="BI1098" s="70"/>
      <c r="BJ1098" s="70"/>
      <c r="BK1098" s="70"/>
      <c r="BL1098" s="70"/>
      <c r="BM1098" s="70"/>
      <c r="BN1098" s="70"/>
      <c r="BO1098" s="70"/>
      <c r="BP1098" s="70"/>
      <c r="BQ1098" s="70"/>
      <c r="BR1098" s="70"/>
      <c r="BS1098" s="70"/>
      <c r="BT1098" s="70"/>
      <c r="BU1098" s="70"/>
      <c r="BV1098" s="70"/>
      <c r="BW1098" s="70"/>
      <c r="BX1098" s="70"/>
      <c r="BY1098" s="70"/>
      <c r="BZ1098" s="70"/>
      <c r="CA1098" s="70"/>
    </row>
    <row r="1099" spans="2:79" s="67" customFormat="1" hidden="1">
      <c r="B1099" s="85"/>
      <c r="C1099" s="86"/>
      <c r="D1099" s="250"/>
      <c r="E1099" s="84"/>
      <c r="F1099" s="70"/>
      <c r="G1099" s="70"/>
      <c r="H1099" s="70"/>
      <c r="I1099" s="70"/>
      <c r="J1099" s="70"/>
      <c r="K1099" s="70"/>
      <c r="L1099" s="70"/>
      <c r="M1099" s="70"/>
      <c r="N1099" s="70"/>
      <c r="O1099" s="70"/>
      <c r="P1099" s="70"/>
      <c r="Q1099" s="70"/>
      <c r="R1099" s="70"/>
      <c r="S1099" s="70"/>
      <c r="T1099" s="70"/>
      <c r="U1099" s="70"/>
      <c r="V1099" s="70"/>
      <c r="W1099" s="70"/>
      <c r="X1099" s="70"/>
      <c r="Y1099" s="70"/>
      <c r="Z1099" s="70"/>
      <c r="AA1099" s="70"/>
      <c r="AB1099" s="70"/>
      <c r="AC1099" s="70"/>
      <c r="AD1099" s="70"/>
      <c r="AE1099" s="70"/>
      <c r="AF1099" s="70"/>
      <c r="AG1099" s="70"/>
      <c r="AH1099" s="70"/>
      <c r="AI1099" s="70"/>
      <c r="AJ1099" s="70"/>
      <c r="AK1099" s="70"/>
      <c r="AL1099" s="70"/>
      <c r="AM1099" s="70"/>
      <c r="AN1099" s="70"/>
      <c r="AO1099" s="70"/>
      <c r="AP1099" s="70"/>
      <c r="AQ1099" s="70"/>
      <c r="AR1099" s="70"/>
      <c r="AS1099" s="70"/>
      <c r="AT1099" s="70"/>
      <c r="AU1099" s="70"/>
      <c r="AV1099" s="70"/>
      <c r="AW1099" s="70"/>
      <c r="AX1099" s="70"/>
      <c r="AY1099" s="70"/>
      <c r="AZ1099" s="70"/>
      <c r="BA1099" s="70"/>
      <c r="BB1099" s="70"/>
      <c r="BC1099" s="70"/>
      <c r="BD1099" s="70"/>
      <c r="BE1099" s="70"/>
      <c r="BF1099" s="70"/>
      <c r="BG1099" s="70"/>
      <c r="BH1099" s="70"/>
      <c r="BI1099" s="70"/>
      <c r="BJ1099" s="70"/>
      <c r="BK1099" s="70"/>
      <c r="BL1099" s="70"/>
      <c r="BM1099" s="70"/>
      <c r="BN1099" s="70"/>
      <c r="BO1099" s="70"/>
      <c r="BP1099" s="70"/>
      <c r="BQ1099" s="70"/>
      <c r="BR1099" s="70"/>
      <c r="BS1099" s="70"/>
      <c r="BT1099" s="70"/>
      <c r="BU1099" s="70"/>
      <c r="BV1099" s="70"/>
      <c r="BW1099" s="70"/>
      <c r="BX1099" s="70"/>
      <c r="BY1099" s="70"/>
      <c r="BZ1099" s="70"/>
      <c r="CA1099" s="70"/>
    </row>
    <row r="1100" spans="2:79" s="67" customFormat="1" hidden="1">
      <c r="B1100" s="85"/>
      <c r="C1100" s="86"/>
      <c r="D1100" s="250"/>
      <c r="E1100" s="84"/>
      <c r="F1100" s="70"/>
      <c r="G1100" s="70"/>
      <c r="H1100" s="70"/>
      <c r="I1100" s="70"/>
      <c r="J1100" s="70"/>
      <c r="K1100" s="70"/>
      <c r="L1100" s="70"/>
      <c r="M1100" s="70"/>
      <c r="N1100" s="70"/>
      <c r="O1100" s="70"/>
      <c r="P1100" s="70"/>
      <c r="Q1100" s="70"/>
      <c r="R1100" s="70"/>
      <c r="S1100" s="70"/>
      <c r="T1100" s="70"/>
      <c r="U1100" s="70"/>
      <c r="V1100" s="70"/>
      <c r="W1100" s="70"/>
      <c r="X1100" s="70"/>
      <c r="Y1100" s="70"/>
      <c r="Z1100" s="70"/>
      <c r="AA1100" s="70"/>
      <c r="AB1100" s="70"/>
      <c r="AC1100" s="70"/>
      <c r="AD1100" s="70"/>
      <c r="AE1100" s="70"/>
      <c r="AF1100" s="70"/>
      <c r="AG1100" s="70"/>
      <c r="AH1100" s="70"/>
      <c r="AI1100" s="70"/>
      <c r="AJ1100" s="70"/>
      <c r="AK1100" s="70"/>
      <c r="AL1100" s="70"/>
      <c r="AM1100" s="70"/>
      <c r="AN1100" s="70"/>
      <c r="AO1100" s="70"/>
      <c r="AP1100" s="70"/>
      <c r="AQ1100" s="70"/>
      <c r="AR1100" s="70"/>
      <c r="AS1100" s="70"/>
      <c r="AT1100" s="70"/>
      <c r="AU1100" s="70"/>
      <c r="AV1100" s="70"/>
      <c r="AW1100" s="70"/>
      <c r="AX1100" s="70"/>
      <c r="AY1100" s="70"/>
      <c r="AZ1100" s="70"/>
      <c r="BA1100" s="70"/>
      <c r="BB1100" s="70"/>
      <c r="BC1100" s="70"/>
      <c r="BD1100" s="70"/>
      <c r="BE1100" s="70"/>
      <c r="BF1100" s="70"/>
      <c r="BG1100" s="70"/>
      <c r="BH1100" s="70"/>
      <c r="BI1100" s="70"/>
      <c r="BJ1100" s="70"/>
      <c r="BK1100" s="70"/>
      <c r="BL1100" s="70"/>
      <c r="BM1100" s="70"/>
      <c r="BN1100" s="70"/>
      <c r="BO1100" s="70"/>
      <c r="BP1100" s="70"/>
      <c r="BQ1100" s="70"/>
      <c r="BR1100" s="70"/>
      <c r="BS1100" s="70"/>
      <c r="BT1100" s="70"/>
      <c r="BU1100" s="70"/>
      <c r="BV1100" s="70"/>
      <c r="BW1100" s="70"/>
      <c r="BX1100" s="70"/>
      <c r="BY1100" s="70"/>
      <c r="BZ1100" s="70"/>
      <c r="CA1100" s="70"/>
    </row>
    <row r="1101" spans="2:79" s="67" customFormat="1" hidden="1">
      <c r="B1101" s="85"/>
      <c r="C1101" s="86"/>
      <c r="D1101" s="250"/>
      <c r="E1101" s="84"/>
      <c r="F1101" s="70"/>
      <c r="G1101" s="70"/>
      <c r="H1101" s="70"/>
      <c r="I1101" s="70"/>
      <c r="J1101" s="70"/>
      <c r="K1101" s="70"/>
      <c r="L1101" s="70"/>
      <c r="M1101" s="70"/>
      <c r="N1101" s="70"/>
      <c r="O1101" s="70"/>
      <c r="P1101" s="70"/>
      <c r="Q1101" s="70"/>
      <c r="R1101" s="70"/>
      <c r="S1101" s="70"/>
      <c r="T1101" s="70"/>
      <c r="U1101" s="70"/>
      <c r="V1101" s="70"/>
      <c r="W1101" s="70"/>
      <c r="X1101" s="70"/>
      <c r="Y1101" s="70"/>
      <c r="Z1101" s="70"/>
      <c r="AA1101" s="70"/>
      <c r="AB1101" s="70"/>
      <c r="AC1101" s="70"/>
      <c r="AD1101" s="70"/>
      <c r="AE1101" s="70"/>
      <c r="AF1101" s="70"/>
      <c r="AG1101" s="70"/>
      <c r="AH1101" s="70"/>
      <c r="AI1101" s="70"/>
      <c r="AJ1101" s="70"/>
      <c r="AK1101" s="70"/>
      <c r="AL1101" s="70"/>
      <c r="AM1101" s="70"/>
      <c r="AN1101" s="70"/>
      <c r="AO1101" s="70"/>
      <c r="AP1101" s="70"/>
      <c r="AQ1101" s="70"/>
      <c r="AR1101" s="70"/>
      <c r="AS1101" s="70"/>
      <c r="AT1101" s="70"/>
      <c r="AU1101" s="70"/>
      <c r="AV1101" s="70"/>
      <c r="AW1101" s="70"/>
      <c r="AX1101" s="70"/>
      <c r="AY1101" s="70"/>
      <c r="AZ1101" s="70"/>
      <c r="BA1101" s="70"/>
      <c r="BB1101" s="70"/>
      <c r="BC1101" s="70"/>
      <c r="BD1101" s="70"/>
      <c r="BE1101" s="70"/>
      <c r="BF1101" s="70"/>
      <c r="BG1101" s="70"/>
      <c r="BH1101" s="70"/>
      <c r="BI1101" s="70"/>
      <c r="BJ1101" s="70"/>
      <c r="BK1101" s="70"/>
      <c r="BL1101" s="70"/>
      <c r="BM1101" s="70"/>
      <c r="BN1101" s="70"/>
      <c r="BO1101" s="70"/>
      <c r="BP1101" s="70"/>
      <c r="BQ1101" s="70"/>
      <c r="BR1101" s="70"/>
      <c r="BS1101" s="70"/>
      <c r="BT1101" s="70"/>
      <c r="BU1101" s="70"/>
      <c r="BV1101" s="70"/>
      <c r="BW1101" s="70"/>
      <c r="BX1101" s="70"/>
      <c r="BY1101" s="70"/>
      <c r="BZ1101" s="70"/>
      <c r="CA1101" s="70"/>
    </row>
    <row r="1102" spans="2:79" s="67" customFormat="1" hidden="1">
      <c r="B1102" s="85"/>
      <c r="C1102" s="86"/>
      <c r="D1102" s="250"/>
      <c r="E1102" s="84"/>
      <c r="F1102" s="70"/>
      <c r="G1102" s="70"/>
      <c r="H1102" s="70"/>
      <c r="I1102" s="70"/>
      <c r="J1102" s="70"/>
      <c r="K1102" s="70"/>
      <c r="L1102" s="70"/>
      <c r="M1102" s="70"/>
      <c r="N1102" s="70"/>
      <c r="O1102" s="70"/>
      <c r="P1102" s="70"/>
      <c r="Q1102" s="70"/>
      <c r="R1102" s="70"/>
      <c r="S1102" s="70"/>
      <c r="T1102" s="70"/>
      <c r="U1102" s="70"/>
      <c r="V1102" s="70"/>
      <c r="W1102" s="70"/>
      <c r="X1102" s="70"/>
      <c r="Y1102" s="70"/>
      <c r="Z1102" s="70"/>
      <c r="AA1102" s="70"/>
      <c r="AB1102" s="70"/>
      <c r="AC1102" s="70"/>
      <c r="AD1102" s="70"/>
      <c r="AE1102" s="70"/>
      <c r="AF1102" s="70"/>
      <c r="AG1102" s="70"/>
      <c r="AH1102" s="70"/>
      <c r="AI1102" s="70"/>
      <c r="AJ1102" s="70"/>
      <c r="AK1102" s="70"/>
      <c r="AL1102" s="70"/>
      <c r="AM1102" s="70"/>
      <c r="AN1102" s="70"/>
      <c r="AO1102" s="70"/>
      <c r="AP1102" s="70"/>
      <c r="AQ1102" s="70"/>
      <c r="AR1102" s="70"/>
      <c r="AS1102" s="70"/>
      <c r="AT1102" s="70"/>
      <c r="AU1102" s="70"/>
      <c r="AV1102" s="70"/>
      <c r="AW1102" s="70"/>
      <c r="AX1102" s="70"/>
      <c r="AY1102" s="70"/>
      <c r="AZ1102" s="70"/>
      <c r="BA1102" s="70"/>
      <c r="BB1102" s="70"/>
      <c r="BC1102" s="70"/>
      <c r="BD1102" s="70"/>
      <c r="BE1102" s="70"/>
      <c r="BF1102" s="70"/>
      <c r="BG1102" s="70"/>
      <c r="BH1102" s="70"/>
      <c r="BI1102" s="70"/>
      <c r="BJ1102" s="70"/>
      <c r="BK1102" s="70"/>
      <c r="BL1102" s="70"/>
      <c r="BM1102" s="70"/>
      <c r="BN1102" s="70"/>
      <c r="BO1102" s="70"/>
      <c r="BP1102" s="70"/>
      <c r="BQ1102" s="70"/>
      <c r="BR1102" s="70"/>
      <c r="BS1102" s="70"/>
      <c r="BT1102" s="70"/>
      <c r="BU1102" s="70"/>
      <c r="BV1102" s="70"/>
      <c r="BW1102" s="70"/>
      <c r="BX1102" s="70"/>
      <c r="BY1102" s="70"/>
      <c r="BZ1102" s="70"/>
      <c r="CA1102" s="70"/>
    </row>
    <row r="1103" spans="2:79" s="67" customFormat="1" hidden="1">
      <c r="B1103" s="85"/>
      <c r="C1103" s="86"/>
      <c r="D1103" s="250"/>
      <c r="E1103" s="84"/>
      <c r="F1103" s="70"/>
      <c r="G1103" s="70"/>
      <c r="H1103" s="70"/>
      <c r="I1103" s="70"/>
      <c r="J1103" s="70"/>
      <c r="K1103" s="70"/>
      <c r="L1103" s="70"/>
      <c r="M1103" s="70"/>
      <c r="N1103" s="70"/>
      <c r="O1103" s="70"/>
      <c r="P1103" s="70"/>
      <c r="Q1103" s="70"/>
      <c r="R1103" s="70"/>
      <c r="S1103" s="70"/>
      <c r="T1103" s="70"/>
      <c r="U1103" s="70"/>
      <c r="V1103" s="70"/>
      <c r="W1103" s="70"/>
      <c r="X1103" s="70"/>
      <c r="Y1103" s="70"/>
      <c r="Z1103" s="70"/>
      <c r="AA1103" s="70"/>
      <c r="AB1103" s="70"/>
      <c r="AC1103" s="70"/>
      <c r="AD1103" s="70"/>
      <c r="AE1103" s="70"/>
      <c r="AF1103" s="70"/>
      <c r="AG1103" s="70"/>
      <c r="AH1103" s="70"/>
      <c r="AI1103" s="70"/>
      <c r="AJ1103" s="70"/>
      <c r="AK1103" s="70"/>
      <c r="AL1103" s="70"/>
      <c r="AM1103" s="70"/>
      <c r="AN1103" s="70"/>
      <c r="AO1103" s="70"/>
      <c r="AP1103" s="70"/>
      <c r="AQ1103" s="70"/>
      <c r="AR1103" s="70"/>
      <c r="AS1103" s="70"/>
      <c r="AT1103" s="70"/>
      <c r="AU1103" s="70"/>
      <c r="AV1103" s="70"/>
      <c r="AW1103" s="70"/>
      <c r="AX1103" s="70"/>
      <c r="AY1103" s="70"/>
      <c r="AZ1103" s="70"/>
      <c r="BA1103" s="70"/>
      <c r="BB1103" s="70"/>
      <c r="BC1103" s="70"/>
      <c r="BD1103" s="70"/>
      <c r="BE1103" s="70"/>
      <c r="BF1103" s="70"/>
      <c r="BG1103" s="70"/>
      <c r="BH1103" s="70"/>
      <c r="BI1103" s="70"/>
      <c r="BJ1103" s="70"/>
      <c r="BK1103" s="70"/>
      <c r="BL1103" s="70"/>
      <c r="BM1103" s="70"/>
      <c r="BN1103" s="70"/>
      <c r="BO1103" s="70"/>
      <c r="BP1103" s="70"/>
      <c r="BQ1103" s="70"/>
      <c r="BR1103" s="70"/>
      <c r="BS1103" s="70"/>
      <c r="BT1103" s="70"/>
      <c r="BU1103" s="70"/>
      <c r="BV1103" s="70"/>
      <c r="BW1103" s="70"/>
      <c r="BX1103" s="70"/>
      <c r="BY1103" s="70"/>
      <c r="BZ1103" s="70"/>
      <c r="CA1103" s="70"/>
    </row>
    <row r="1104" spans="2:79" s="67" customFormat="1" hidden="1">
      <c r="B1104" s="85"/>
      <c r="C1104" s="86"/>
      <c r="D1104" s="250"/>
      <c r="E1104" s="84"/>
      <c r="F1104" s="70"/>
      <c r="G1104" s="70"/>
      <c r="H1104" s="70"/>
      <c r="I1104" s="70"/>
      <c r="J1104" s="70"/>
      <c r="K1104" s="70"/>
      <c r="L1104" s="70"/>
      <c r="M1104" s="70"/>
      <c r="N1104" s="70"/>
      <c r="O1104" s="70"/>
      <c r="P1104" s="70"/>
      <c r="Q1104" s="70"/>
      <c r="R1104" s="70"/>
      <c r="S1104" s="70"/>
      <c r="T1104" s="70"/>
      <c r="U1104" s="70"/>
      <c r="V1104" s="70"/>
      <c r="W1104" s="70"/>
      <c r="X1104" s="70"/>
      <c r="Y1104" s="70"/>
      <c r="Z1104" s="70"/>
      <c r="AA1104" s="70"/>
      <c r="AB1104" s="70"/>
      <c r="AC1104" s="70"/>
      <c r="AD1104" s="70"/>
      <c r="AE1104" s="70"/>
      <c r="AF1104" s="70"/>
      <c r="AG1104" s="70"/>
      <c r="AH1104" s="70"/>
      <c r="AI1104" s="70"/>
      <c r="AJ1104" s="70"/>
      <c r="AK1104" s="70"/>
      <c r="AL1104" s="70"/>
      <c r="AM1104" s="70"/>
      <c r="AN1104" s="70"/>
      <c r="AO1104" s="70"/>
      <c r="AP1104" s="70"/>
      <c r="AQ1104" s="70"/>
      <c r="AR1104" s="70"/>
      <c r="AS1104" s="70"/>
      <c r="AT1104" s="70"/>
      <c r="AU1104" s="70"/>
      <c r="AV1104" s="70"/>
      <c r="AW1104" s="70"/>
      <c r="AX1104" s="70"/>
      <c r="AY1104" s="70"/>
      <c r="AZ1104" s="70"/>
      <c r="BA1104" s="70"/>
      <c r="BB1104" s="70"/>
      <c r="BC1104" s="70"/>
      <c r="BD1104" s="70"/>
      <c r="BE1104" s="70"/>
      <c r="BF1104" s="70"/>
      <c r="BG1104" s="70"/>
      <c r="BH1104" s="70"/>
      <c r="BI1104" s="70"/>
      <c r="BJ1104" s="70"/>
      <c r="BK1104" s="70"/>
      <c r="BL1104" s="70"/>
      <c r="BM1104" s="70"/>
      <c r="BN1104" s="70"/>
      <c r="BO1104" s="70"/>
      <c r="BP1104" s="70"/>
      <c r="BQ1104" s="70"/>
      <c r="BR1104" s="70"/>
      <c r="BS1104" s="70"/>
      <c r="BT1104" s="70"/>
      <c r="BU1104" s="70"/>
      <c r="BV1104" s="70"/>
      <c r="BW1104" s="70"/>
      <c r="BX1104" s="70"/>
      <c r="BY1104" s="70"/>
      <c r="BZ1104" s="70"/>
      <c r="CA1104" s="70"/>
    </row>
    <row r="1105" spans="2:79" s="67" customFormat="1" hidden="1">
      <c r="B1105" s="85"/>
      <c r="C1105" s="86"/>
      <c r="D1105" s="250"/>
      <c r="E1105" s="84"/>
      <c r="F1105" s="70"/>
      <c r="G1105" s="70"/>
      <c r="H1105" s="70"/>
      <c r="I1105" s="70"/>
      <c r="J1105" s="70"/>
      <c r="K1105" s="70"/>
      <c r="L1105" s="70"/>
      <c r="M1105" s="70"/>
      <c r="N1105" s="70"/>
      <c r="O1105" s="70"/>
      <c r="P1105" s="70"/>
      <c r="Q1105" s="70"/>
      <c r="R1105" s="70"/>
      <c r="S1105" s="70"/>
      <c r="T1105" s="70"/>
      <c r="U1105" s="70"/>
      <c r="V1105" s="70"/>
      <c r="W1105" s="70"/>
      <c r="X1105" s="70"/>
      <c r="Y1105" s="70"/>
      <c r="Z1105" s="70"/>
      <c r="AA1105" s="70"/>
      <c r="AB1105" s="70"/>
      <c r="AC1105" s="70"/>
      <c r="AD1105" s="70"/>
      <c r="AE1105" s="70"/>
      <c r="AF1105" s="70"/>
      <c r="AG1105" s="70"/>
      <c r="AH1105" s="70"/>
      <c r="AI1105" s="70"/>
      <c r="AJ1105" s="70"/>
      <c r="AK1105" s="70"/>
      <c r="AL1105" s="70"/>
      <c r="AM1105" s="70"/>
      <c r="AN1105" s="70"/>
      <c r="AO1105" s="70"/>
      <c r="AP1105" s="70"/>
      <c r="AQ1105" s="70"/>
      <c r="AR1105" s="70"/>
      <c r="AS1105" s="70"/>
      <c r="AT1105" s="70"/>
      <c r="AU1105" s="70"/>
      <c r="AV1105" s="70"/>
      <c r="AW1105" s="70"/>
      <c r="AX1105" s="70"/>
      <c r="AY1105" s="70"/>
      <c r="AZ1105" s="70"/>
      <c r="BA1105" s="70"/>
      <c r="BB1105" s="70"/>
      <c r="BC1105" s="70"/>
      <c r="BD1105" s="70"/>
      <c r="BE1105" s="70"/>
      <c r="BF1105" s="70"/>
      <c r="BG1105" s="70"/>
      <c r="BH1105" s="70"/>
      <c r="BI1105" s="70"/>
      <c r="BJ1105" s="70"/>
      <c r="BK1105" s="70"/>
      <c r="BL1105" s="70"/>
      <c r="BM1105" s="70"/>
      <c r="BN1105" s="70"/>
      <c r="BO1105" s="70"/>
      <c r="BP1105" s="70"/>
      <c r="BQ1105" s="70"/>
      <c r="BR1105" s="70"/>
      <c r="BS1105" s="70"/>
      <c r="BT1105" s="70"/>
      <c r="BU1105" s="70"/>
      <c r="BV1105" s="70"/>
      <c r="BW1105" s="70"/>
      <c r="BX1105" s="70"/>
      <c r="BY1105" s="70"/>
      <c r="BZ1105" s="70"/>
      <c r="CA1105" s="70"/>
    </row>
    <row r="1106" spans="2:79" s="67" customFormat="1" hidden="1">
      <c r="B1106" s="85"/>
      <c r="C1106" s="86"/>
      <c r="D1106" s="250"/>
      <c r="E1106" s="84"/>
      <c r="F1106" s="70"/>
      <c r="G1106" s="70"/>
      <c r="H1106" s="70"/>
      <c r="I1106" s="70"/>
      <c r="J1106" s="70"/>
      <c r="K1106" s="70"/>
      <c r="L1106" s="70"/>
      <c r="M1106" s="70"/>
      <c r="N1106" s="70"/>
      <c r="O1106" s="70"/>
      <c r="P1106" s="70"/>
      <c r="Q1106" s="70"/>
      <c r="R1106" s="70"/>
      <c r="S1106" s="70"/>
      <c r="T1106" s="70"/>
      <c r="U1106" s="70"/>
      <c r="V1106" s="70"/>
      <c r="W1106" s="70"/>
      <c r="X1106" s="70"/>
      <c r="Y1106" s="70"/>
      <c r="Z1106" s="70"/>
      <c r="AA1106" s="70"/>
      <c r="AB1106" s="70"/>
      <c r="AC1106" s="70"/>
      <c r="AD1106" s="70"/>
      <c r="AE1106" s="70"/>
      <c r="AF1106" s="70"/>
      <c r="AG1106" s="70"/>
      <c r="AH1106" s="70"/>
      <c r="AI1106" s="70"/>
      <c r="AJ1106" s="70"/>
      <c r="AK1106" s="70"/>
      <c r="AL1106" s="70"/>
      <c r="AM1106" s="70"/>
      <c r="AN1106" s="70"/>
      <c r="AO1106" s="70"/>
      <c r="AP1106" s="70"/>
      <c r="AQ1106" s="70"/>
      <c r="AR1106" s="70"/>
      <c r="AS1106" s="70"/>
      <c r="AT1106" s="70"/>
      <c r="AU1106" s="70"/>
      <c r="AV1106" s="70"/>
      <c r="AW1106" s="70"/>
      <c r="AX1106" s="70"/>
      <c r="AY1106" s="70"/>
      <c r="AZ1106" s="70"/>
      <c r="BA1106" s="70"/>
      <c r="BB1106" s="70"/>
      <c r="BC1106" s="70"/>
      <c r="BD1106" s="70"/>
      <c r="BE1106" s="70"/>
      <c r="BF1106" s="70"/>
      <c r="BG1106" s="70"/>
      <c r="BH1106" s="70"/>
      <c r="BI1106" s="70"/>
      <c r="BJ1106" s="70"/>
      <c r="BK1106" s="70"/>
      <c r="BL1106" s="70"/>
      <c r="BM1106" s="70"/>
      <c r="BN1106" s="70"/>
      <c r="BO1106" s="70"/>
      <c r="BP1106" s="70"/>
      <c r="BQ1106" s="70"/>
      <c r="BR1106" s="70"/>
      <c r="BS1106" s="70"/>
      <c r="BT1106" s="70"/>
      <c r="BU1106" s="70"/>
      <c r="BV1106" s="70"/>
      <c r="BW1106" s="70"/>
      <c r="BX1106" s="70"/>
      <c r="BY1106" s="70"/>
      <c r="BZ1106" s="70"/>
      <c r="CA1106" s="70"/>
    </row>
    <row r="1107" spans="2:79" s="67" customFormat="1" hidden="1">
      <c r="B1107" s="85"/>
      <c r="C1107" s="86"/>
      <c r="D1107" s="250"/>
      <c r="E1107" s="84"/>
      <c r="F1107" s="70"/>
      <c r="G1107" s="70"/>
      <c r="H1107" s="70"/>
      <c r="I1107" s="70"/>
      <c r="J1107" s="70"/>
      <c r="K1107" s="70"/>
      <c r="L1107" s="70"/>
      <c r="M1107" s="70"/>
      <c r="N1107" s="70"/>
      <c r="O1107" s="70"/>
      <c r="P1107" s="70"/>
      <c r="Q1107" s="70"/>
      <c r="R1107" s="70"/>
      <c r="S1107" s="70"/>
      <c r="T1107" s="70"/>
      <c r="U1107" s="70"/>
      <c r="V1107" s="70"/>
      <c r="W1107" s="70"/>
      <c r="X1107" s="70"/>
      <c r="Y1107" s="70"/>
      <c r="Z1107" s="70"/>
      <c r="AA1107" s="70"/>
      <c r="AB1107" s="70"/>
      <c r="AC1107" s="70"/>
      <c r="AD1107" s="70"/>
      <c r="AE1107" s="70"/>
      <c r="AF1107" s="70"/>
      <c r="AG1107" s="70"/>
      <c r="AH1107" s="70"/>
      <c r="AI1107" s="70"/>
      <c r="AJ1107" s="70"/>
      <c r="AK1107" s="70"/>
      <c r="AL1107" s="70"/>
      <c r="AM1107" s="70"/>
      <c r="AN1107" s="70"/>
      <c r="AO1107" s="70"/>
      <c r="AP1107" s="70"/>
      <c r="AQ1107" s="70"/>
      <c r="AR1107" s="70"/>
      <c r="AS1107" s="70"/>
      <c r="AT1107" s="70"/>
      <c r="AU1107" s="70"/>
      <c r="AV1107" s="70"/>
      <c r="AW1107" s="70"/>
      <c r="AX1107" s="70"/>
      <c r="AY1107" s="70"/>
      <c r="AZ1107" s="70"/>
      <c r="BA1107" s="70"/>
      <c r="BB1107" s="70"/>
      <c r="BC1107" s="70"/>
      <c r="BD1107" s="70"/>
      <c r="BE1107" s="70"/>
      <c r="BF1107" s="70"/>
      <c r="BG1107" s="70"/>
      <c r="BH1107" s="70"/>
      <c r="BI1107" s="70"/>
      <c r="BJ1107" s="70"/>
      <c r="BK1107" s="70"/>
      <c r="BL1107" s="70"/>
      <c r="BM1107" s="70"/>
      <c r="BN1107" s="70"/>
      <c r="BO1107" s="70"/>
      <c r="BP1107" s="70"/>
      <c r="BQ1107" s="70"/>
      <c r="BR1107" s="70"/>
      <c r="BS1107" s="70"/>
      <c r="BT1107" s="70"/>
      <c r="BU1107" s="70"/>
      <c r="BV1107" s="70"/>
      <c r="BW1107" s="70"/>
      <c r="BX1107" s="70"/>
      <c r="BY1107" s="70"/>
      <c r="BZ1107" s="70"/>
      <c r="CA1107" s="70"/>
    </row>
    <row r="1108" spans="2:79" s="67" customFormat="1" hidden="1">
      <c r="B1108" s="85"/>
      <c r="C1108" s="86"/>
      <c r="D1108" s="250"/>
      <c r="E1108" s="84"/>
      <c r="F1108" s="70"/>
      <c r="G1108" s="70"/>
      <c r="H1108" s="70"/>
      <c r="I1108" s="70"/>
      <c r="J1108" s="70"/>
      <c r="K1108" s="70"/>
      <c r="L1108" s="70"/>
      <c r="M1108" s="70"/>
      <c r="N1108" s="70"/>
      <c r="O1108" s="70"/>
      <c r="P1108" s="70"/>
      <c r="Q1108" s="70"/>
      <c r="R1108" s="70"/>
      <c r="S1108" s="70"/>
      <c r="T1108" s="70"/>
      <c r="U1108" s="70"/>
      <c r="V1108" s="70"/>
      <c r="W1108" s="70"/>
      <c r="X1108" s="70"/>
      <c r="Y1108" s="70"/>
      <c r="Z1108" s="70"/>
      <c r="AA1108" s="70"/>
      <c r="AB1108" s="70"/>
      <c r="AC1108" s="70"/>
      <c r="AD1108" s="70"/>
      <c r="AE1108" s="70"/>
      <c r="AF1108" s="70"/>
      <c r="AG1108" s="70"/>
      <c r="AH1108" s="70"/>
      <c r="AI1108" s="70"/>
      <c r="AJ1108" s="70"/>
      <c r="AK1108" s="70"/>
      <c r="AL1108" s="70"/>
      <c r="AM1108" s="70"/>
      <c r="AN1108" s="70"/>
      <c r="AO1108" s="70"/>
      <c r="AP1108" s="70"/>
      <c r="AQ1108" s="70"/>
      <c r="AR1108" s="70"/>
      <c r="AS1108" s="70"/>
      <c r="AT1108" s="70"/>
      <c r="AU1108" s="70"/>
      <c r="AV1108" s="70"/>
      <c r="AW1108" s="70"/>
      <c r="AX1108" s="70"/>
      <c r="AY1108" s="70"/>
      <c r="AZ1108" s="70"/>
      <c r="BA1108" s="70"/>
      <c r="BB1108" s="70"/>
      <c r="BC1108" s="70"/>
      <c r="BD1108" s="70"/>
      <c r="BE1108" s="70"/>
      <c r="BF1108" s="70"/>
      <c r="BG1108" s="70"/>
      <c r="BH1108" s="70"/>
      <c r="BI1108" s="70"/>
      <c r="BJ1108" s="70"/>
      <c r="BK1108" s="70"/>
      <c r="BL1108" s="70"/>
      <c r="BM1108" s="70"/>
      <c r="BN1108" s="70"/>
      <c r="BO1108" s="70"/>
      <c r="BP1108" s="70"/>
      <c r="BQ1108" s="70"/>
      <c r="BR1108" s="70"/>
      <c r="BS1108" s="70"/>
      <c r="BT1108" s="70"/>
      <c r="BU1108" s="70"/>
      <c r="BV1108" s="70"/>
      <c r="BW1108" s="70"/>
      <c r="BX1108" s="70"/>
      <c r="BY1108" s="70"/>
      <c r="BZ1108" s="70"/>
      <c r="CA1108" s="70"/>
    </row>
    <row r="1109" spans="2:79" s="67" customFormat="1" hidden="1">
      <c r="B1109" s="85"/>
      <c r="C1109" s="86"/>
      <c r="D1109" s="250"/>
      <c r="E1109" s="84"/>
      <c r="F1109" s="70"/>
      <c r="G1109" s="70"/>
      <c r="H1109" s="70"/>
      <c r="I1109" s="70"/>
      <c r="J1109" s="70"/>
      <c r="K1109" s="70"/>
      <c r="L1109" s="70"/>
      <c r="M1109" s="70"/>
      <c r="N1109" s="70"/>
      <c r="O1109" s="70"/>
      <c r="P1109" s="70"/>
      <c r="Q1109" s="70"/>
      <c r="R1109" s="70"/>
      <c r="S1109" s="70"/>
      <c r="T1109" s="70"/>
      <c r="U1109" s="70"/>
      <c r="V1109" s="70"/>
      <c r="W1109" s="70"/>
      <c r="X1109" s="70"/>
      <c r="Y1109" s="70"/>
      <c r="Z1109" s="70"/>
      <c r="AA1109" s="70"/>
      <c r="AB1109" s="70"/>
      <c r="AC1109" s="70"/>
      <c r="AD1109" s="70"/>
      <c r="AE1109" s="70"/>
      <c r="AF1109" s="70"/>
      <c r="AG1109" s="70"/>
      <c r="AH1109" s="70"/>
      <c r="AI1109" s="70"/>
      <c r="AJ1109" s="70"/>
      <c r="AK1109" s="70"/>
      <c r="AL1109" s="70"/>
      <c r="AM1109" s="70"/>
      <c r="AN1109" s="70"/>
      <c r="AO1109" s="70"/>
      <c r="AP1109" s="70"/>
      <c r="AQ1109" s="70"/>
      <c r="AR1109" s="70"/>
      <c r="AS1109" s="70"/>
      <c r="AT1109" s="70"/>
      <c r="AU1109" s="70"/>
      <c r="AV1109" s="70"/>
      <c r="AW1109" s="70"/>
      <c r="AX1109" s="70"/>
      <c r="AY1109" s="70"/>
      <c r="AZ1109" s="70"/>
      <c r="BA1109" s="70"/>
      <c r="BB1109" s="70"/>
      <c r="BC1109" s="70"/>
      <c r="BD1109" s="70"/>
      <c r="BE1109" s="70"/>
      <c r="BF1109" s="70"/>
      <c r="BG1109" s="70"/>
      <c r="BH1109" s="70"/>
      <c r="BI1109" s="70"/>
      <c r="BJ1109" s="70"/>
      <c r="BK1109" s="70"/>
      <c r="BL1109" s="70"/>
      <c r="BM1109" s="70"/>
      <c r="BN1109" s="70"/>
      <c r="BO1109" s="70"/>
      <c r="BP1109" s="70"/>
      <c r="BQ1109" s="70"/>
      <c r="BR1109" s="70"/>
      <c r="BS1109" s="70"/>
      <c r="BT1109" s="70"/>
      <c r="BU1109" s="70"/>
      <c r="BV1109" s="70"/>
      <c r="BW1109" s="70"/>
      <c r="BX1109" s="70"/>
      <c r="BY1109" s="70"/>
      <c r="BZ1109" s="70"/>
      <c r="CA1109" s="70"/>
    </row>
    <row r="1110" spans="2:79" s="67" customFormat="1" hidden="1">
      <c r="B1110" s="85"/>
      <c r="C1110" s="86"/>
      <c r="D1110" s="250"/>
      <c r="E1110" s="84"/>
      <c r="F1110" s="70"/>
      <c r="G1110" s="70"/>
      <c r="H1110" s="70"/>
      <c r="I1110" s="70"/>
      <c r="J1110" s="70"/>
      <c r="K1110" s="70"/>
      <c r="L1110" s="70"/>
      <c r="M1110" s="70"/>
      <c r="N1110" s="70"/>
      <c r="O1110" s="70"/>
      <c r="P1110" s="70"/>
      <c r="Q1110" s="70"/>
      <c r="R1110" s="70"/>
      <c r="S1110" s="70"/>
      <c r="T1110" s="70"/>
      <c r="U1110" s="70"/>
      <c r="V1110" s="70"/>
      <c r="W1110" s="70"/>
      <c r="X1110" s="70"/>
      <c r="Y1110" s="70"/>
      <c r="Z1110" s="70"/>
      <c r="AA1110" s="70"/>
      <c r="AB1110" s="70"/>
      <c r="AC1110" s="70"/>
      <c r="AD1110" s="70"/>
      <c r="AE1110" s="70"/>
      <c r="AF1110" s="70"/>
      <c r="AG1110" s="70"/>
      <c r="AH1110" s="70"/>
      <c r="AI1110" s="70"/>
      <c r="AJ1110" s="70"/>
      <c r="AK1110" s="70"/>
      <c r="AL1110" s="70"/>
      <c r="AM1110" s="70"/>
      <c r="AN1110" s="70"/>
      <c r="AO1110" s="70"/>
      <c r="AP1110" s="70"/>
      <c r="AQ1110" s="70"/>
      <c r="AR1110" s="70"/>
      <c r="AS1110" s="70"/>
      <c r="AT1110" s="70"/>
      <c r="AU1110" s="70"/>
      <c r="AV1110" s="70"/>
      <c r="AW1110" s="70"/>
      <c r="AX1110" s="70"/>
      <c r="AY1110" s="70"/>
      <c r="AZ1110" s="70"/>
      <c r="BA1110" s="70"/>
      <c r="BB1110" s="70"/>
      <c r="BC1110" s="70"/>
      <c r="BD1110" s="70"/>
      <c r="BE1110" s="70"/>
      <c r="BF1110" s="70"/>
      <c r="BG1110" s="70"/>
      <c r="BH1110" s="70"/>
      <c r="BI1110" s="70"/>
      <c r="BJ1110" s="70"/>
      <c r="BK1110" s="70"/>
      <c r="BL1110" s="70"/>
      <c r="BM1110" s="70"/>
      <c r="BN1110" s="70"/>
      <c r="BO1110" s="70"/>
      <c r="BP1110" s="70"/>
      <c r="BQ1110" s="70"/>
      <c r="BR1110" s="70"/>
      <c r="BS1110" s="70"/>
      <c r="BT1110" s="70"/>
      <c r="BU1110" s="70"/>
      <c r="BV1110" s="70"/>
      <c r="BW1110" s="70"/>
      <c r="BX1110" s="70"/>
      <c r="BY1110" s="70"/>
      <c r="BZ1110" s="70"/>
      <c r="CA1110" s="70"/>
    </row>
    <row r="1111" spans="2:79" s="67" customFormat="1" hidden="1">
      <c r="B1111" s="85"/>
      <c r="C1111" s="86"/>
      <c r="D1111" s="250"/>
      <c r="E1111" s="84"/>
      <c r="F1111" s="70"/>
      <c r="G1111" s="70"/>
      <c r="H1111" s="70"/>
      <c r="I1111" s="70"/>
      <c r="J1111" s="70"/>
      <c r="K1111" s="70"/>
      <c r="L1111" s="70"/>
      <c r="M1111" s="70"/>
      <c r="N1111" s="70"/>
      <c r="O1111" s="70"/>
      <c r="P1111" s="70"/>
      <c r="Q1111" s="70"/>
      <c r="R1111" s="70"/>
      <c r="S1111" s="70"/>
      <c r="T1111" s="70"/>
      <c r="U1111" s="70"/>
      <c r="V1111" s="70"/>
      <c r="W1111" s="70"/>
      <c r="X1111" s="70"/>
      <c r="Y1111" s="70"/>
      <c r="Z1111" s="70"/>
      <c r="AA1111" s="70"/>
      <c r="AB1111" s="70"/>
      <c r="AC1111" s="70"/>
      <c r="AD1111" s="70"/>
      <c r="AE1111" s="70"/>
      <c r="AF1111" s="70"/>
      <c r="AG1111" s="70"/>
      <c r="AH1111" s="70"/>
      <c r="AI1111" s="70"/>
      <c r="AJ1111" s="70"/>
      <c r="AK1111" s="70"/>
      <c r="AL1111" s="70"/>
      <c r="AM1111" s="70"/>
      <c r="AN1111" s="70"/>
      <c r="AO1111" s="70"/>
      <c r="AP1111" s="70"/>
      <c r="AQ1111" s="70"/>
      <c r="AR1111" s="70"/>
      <c r="AS1111" s="70"/>
      <c r="AT1111" s="70"/>
      <c r="AU1111" s="70"/>
      <c r="AV1111" s="70"/>
      <c r="AW1111" s="70"/>
      <c r="AX1111" s="70"/>
      <c r="AY1111" s="70"/>
      <c r="AZ1111" s="70"/>
      <c r="BA1111" s="70"/>
      <c r="BB1111" s="70"/>
      <c r="BC1111" s="70"/>
      <c r="BD1111" s="70"/>
      <c r="BE1111" s="70"/>
      <c r="BF1111" s="70"/>
      <c r="BG1111" s="70"/>
      <c r="BH1111" s="70"/>
      <c r="BI1111" s="70"/>
      <c r="BJ1111" s="70"/>
      <c r="BK1111" s="70"/>
      <c r="BL1111" s="70"/>
      <c r="BM1111" s="70"/>
      <c r="BN1111" s="70"/>
      <c r="BO1111" s="70"/>
      <c r="BP1111" s="70"/>
      <c r="BQ1111" s="70"/>
      <c r="BR1111" s="70"/>
      <c r="BS1111" s="70"/>
      <c r="BT1111" s="70"/>
      <c r="BU1111" s="70"/>
      <c r="BV1111" s="70"/>
      <c r="BW1111" s="70"/>
      <c r="BX1111" s="70"/>
      <c r="BY1111" s="70"/>
      <c r="BZ1111" s="70"/>
      <c r="CA1111" s="70"/>
    </row>
    <row r="1112" spans="2:79" s="67" customFormat="1" hidden="1">
      <c r="B1112" s="85"/>
      <c r="C1112" s="86"/>
      <c r="D1112" s="250"/>
      <c r="E1112" s="84"/>
      <c r="F1112" s="70"/>
      <c r="G1112" s="70"/>
      <c r="H1112" s="70"/>
      <c r="I1112" s="70"/>
      <c r="J1112" s="70"/>
      <c r="K1112" s="70"/>
      <c r="L1112" s="70"/>
      <c r="M1112" s="70"/>
      <c r="N1112" s="70"/>
      <c r="O1112" s="70"/>
      <c r="P1112" s="70"/>
      <c r="Q1112" s="70"/>
      <c r="R1112" s="70"/>
      <c r="S1112" s="70"/>
      <c r="T1112" s="70"/>
      <c r="U1112" s="70"/>
      <c r="V1112" s="70"/>
      <c r="W1112" s="70"/>
      <c r="X1112" s="70"/>
      <c r="Y1112" s="70"/>
      <c r="Z1112" s="70"/>
      <c r="AA1112" s="70"/>
      <c r="AB1112" s="70"/>
      <c r="AC1112" s="70"/>
      <c r="AD1112" s="70"/>
      <c r="AE1112" s="70"/>
      <c r="AF1112" s="70"/>
      <c r="AG1112" s="70"/>
      <c r="AH1112" s="70"/>
      <c r="AI1112" s="70"/>
      <c r="AJ1112" s="70"/>
      <c r="AK1112" s="70"/>
      <c r="AL1112" s="70"/>
      <c r="AM1112" s="70"/>
      <c r="AN1112" s="70"/>
      <c r="AO1112" s="70"/>
      <c r="AP1112" s="70"/>
      <c r="AQ1112" s="70"/>
      <c r="AR1112" s="70"/>
      <c r="AS1112" s="70"/>
      <c r="AT1112" s="70"/>
      <c r="AU1112" s="70"/>
      <c r="AV1112" s="70"/>
      <c r="AW1112" s="70"/>
      <c r="AX1112" s="70"/>
      <c r="AY1112" s="70"/>
      <c r="AZ1112" s="70"/>
      <c r="BA1112" s="70"/>
      <c r="BB1112" s="70"/>
      <c r="BC1112" s="70"/>
      <c r="BD1112" s="70"/>
      <c r="BE1112" s="70"/>
      <c r="BF1112" s="70"/>
      <c r="BG1112" s="70"/>
      <c r="BH1112" s="70"/>
      <c r="BI1112" s="70"/>
      <c r="BJ1112" s="70"/>
      <c r="BK1112" s="70"/>
      <c r="BL1112" s="70"/>
      <c r="BM1112" s="70"/>
      <c r="BN1112" s="70"/>
      <c r="BO1112" s="70"/>
      <c r="BP1112" s="70"/>
      <c r="BQ1112" s="70"/>
      <c r="BR1112" s="70"/>
      <c r="BS1112" s="70"/>
      <c r="BT1112" s="70"/>
      <c r="BU1112" s="70"/>
      <c r="BV1112" s="70"/>
      <c r="BW1112" s="70"/>
      <c r="BX1112" s="70"/>
      <c r="BY1112" s="70"/>
      <c r="BZ1112" s="70"/>
      <c r="CA1112" s="70"/>
    </row>
    <row r="1113" spans="2:79" s="67" customFormat="1" hidden="1">
      <c r="B1113" s="85"/>
      <c r="C1113" s="86"/>
      <c r="D1113" s="250"/>
      <c r="E1113" s="84"/>
      <c r="F1113" s="70"/>
      <c r="G1113" s="70"/>
      <c r="H1113" s="70"/>
      <c r="I1113" s="70"/>
      <c r="J1113" s="70"/>
      <c r="K1113" s="70"/>
      <c r="L1113" s="70"/>
      <c r="M1113" s="70"/>
      <c r="N1113" s="70"/>
      <c r="O1113" s="70"/>
      <c r="P1113" s="70"/>
      <c r="Q1113" s="70"/>
      <c r="R1113" s="70"/>
      <c r="S1113" s="70"/>
      <c r="T1113" s="70"/>
      <c r="U1113" s="70"/>
      <c r="V1113" s="70"/>
      <c r="W1113" s="70"/>
      <c r="X1113" s="70"/>
      <c r="Y1113" s="70"/>
      <c r="Z1113" s="70"/>
      <c r="AA1113" s="70"/>
      <c r="AB1113" s="70"/>
      <c r="AC1113" s="70"/>
      <c r="AD1113" s="70"/>
      <c r="AE1113" s="70"/>
      <c r="AF1113" s="70"/>
      <c r="AG1113" s="70"/>
      <c r="AH1113" s="70"/>
      <c r="AI1113" s="70"/>
      <c r="AJ1113" s="70"/>
      <c r="AK1113" s="70"/>
      <c r="AL1113" s="70"/>
      <c r="AM1113" s="70"/>
      <c r="AN1113" s="70"/>
      <c r="AO1113" s="70"/>
      <c r="AP1113" s="70"/>
      <c r="AQ1113" s="70"/>
      <c r="AR1113" s="70"/>
      <c r="AS1113" s="70"/>
      <c r="AT1113" s="70"/>
      <c r="AU1113" s="70"/>
      <c r="AV1113" s="70"/>
      <c r="AW1113" s="70"/>
      <c r="AX1113" s="70"/>
      <c r="AY1113" s="70"/>
      <c r="AZ1113" s="70"/>
      <c r="BA1113" s="70"/>
      <c r="BB1113" s="70"/>
      <c r="BC1113" s="70"/>
      <c r="BD1113" s="70"/>
      <c r="BE1113" s="70"/>
      <c r="BF1113" s="70"/>
      <c r="BG1113" s="70"/>
      <c r="BH1113" s="70"/>
      <c r="BI1113" s="70"/>
      <c r="BJ1113" s="70"/>
      <c r="BK1113" s="70"/>
      <c r="BL1113" s="70"/>
      <c r="BM1113" s="70"/>
      <c r="BN1113" s="70"/>
      <c r="BO1113" s="70"/>
      <c r="BP1113" s="70"/>
      <c r="BQ1113" s="70"/>
      <c r="BR1113" s="70"/>
      <c r="BS1113" s="70"/>
      <c r="BT1113" s="70"/>
      <c r="BU1113" s="70"/>
      <c r="BV1113" s="70"/>
      <c r="BW1113" s="70"/>
      <c r="BX1113" s="70"/>
      <c r="BY1113" s="70"/>
      <c r="BZ1113" s="70"/>
      <c r="CA1113" s="70"/>
    </row>
    <row r="1114" spans="2:79" s="67" customFormat="1" hidden="1">
      <c r="B1114" s="85"/>
      <c r="C1114" s="86"/>
      <c r="D1114" s="250"/>
      <c r="E1114" s="84"/>
      <c r="F1114" s="70"/>
      <c r="G1114" s="70"/>
      <c r="H1114" s="70"/>
      <c r="I1114" s="70"/>
      <c r="J1114" s="70"/>
      <c r="K1114" s="70"/>
      <c r="L1114" s="70"/>
      <c r="M1114" s="70"/>
      <c r="N1114" s="70"/>
      <c r="O1114" s="70"/>
      <c r="P1114" s="70"/>
      <c r="Q1114" s="70"/>
      <c r="R1114" s="70"/>
      <c r="S1114" s="70"/>
      <c r="T1114" s="70"/>
      <c r="U1114" s="70"/>
      <c r="V1114" s="70"/>
      <c r="W1114" s="70"/>
      <c r="X1114" s="70"/>
      <c r="Y1114" s="70"/>
      <c r="Z1114" s="70"/>
      <c r="AA1114" s="70"/>
      <c r="AB1114" s="70"/>
      <c r="AC1114" s="70"/>
      <c r="AD1114" s="70"/>
      <c r="AE1114" s="70"/>
      <c r="AF1114" s="70"/>
      <c r="AG1114" s="70"/>
      <c r="AH1114" s="70"/>
      <c r="AI1114" s="70"/>
      <c r="AJ1114" s="70"/>
      <c r="AK1114" s="70"/>
      <c r="AL1114" s="70"/>
      <c r="AM1114" s="70"/>
      <c r="AN1114" s="70"/>
      <c r="AO1114" s="70"/>
      <c r="AP1114" s="70"/>
      <c r="AQ1114" s="70"/>
      <c r="AR1114" s="70"/>
      <c r="AS1114" s="70"/>
      <c r="AT1114" s="70"/>
      <c r="AU1114" s="70"/>
      <c r="AV1114" s="70"/>
      <c r="AW1114" s="70"/>
      <c r="AX1114" s="70"/>
      <c r="AY1114" s="70"/>
      <c r="AZ1114" s="70"/>
      <c r="BA1114" s="70"/>
      <c r="BB1114" s="70"/>
      <c r="BC1114" s="70"/>
      <c r="BD1114" s="70"/>
      <c r="BE1114" s="70"/>
      <c r="BF1114" s="70"/>
      <c r="BG1114" s="70"/>
      <c r="BH1114" s="70"/>
      <c r="BI1114" s="70"/>
      <c r="BJ1114" s="70"/>
      <c r="BK1114" s="70"/>
      <c r="BL1114" s="70"/>
      <c r="BM1114" s="70"/>
      <c r="BN1114" s="70"/>
      <c r="BO1114" s="70"/>
      <c r="BP1114" s="70"/>
      <c r="BQ1114" s="70"/>
      <c r="BR1114" s="70"/>
      <c r="BS1114" s="70"/>
      <c r="BT1114" s="70"/>
      <c r="BU1114" s="70"/>
      <c r="BV1114" s="70"/>
      <c r="BW1114" s="70"/>
      <c r="BX1114" s="70"/>
      <c r="BY1114" s="70"/>
      <c r="BZ1114" s="70"/>
      <c r="CA1114" s="70"/>
    </row>
    <row r="1115" spans="2:79" s="67" customFormat="1" hidden="1">
      <c r="B1115" s="85"/>
      <c r="C1115" s="86"/>
      <c r="D1115" s="250"/>
      <c r="E1115" s="84"/>
      <c r="F1115" s="70"/>
      <c r="G1115" s="70"/>
      <c r="H1115" s="70"/>
      <c r="I1115" s="70"/>
      <c r="J1115" s="70"/>
      <c r="K1115" s="70"/>
      <c r="L1115" s="70"/>
      <c r="M1115" s="70"/>
      <c r="N1115" s="70"/>
      <c r="O1115" s="70"/>
      <c r="P1115" s="70"/>
      <c r="Q1115" s="70"/>
      <c r="R1115" s="70"/>
      <c r="S1115" s="70"/>
      <c r="T1115" s="70"/>
      <c r="U1115" s="70"/>
      <c r="V1115" s="70"/>
      <c r="W1115" s="70"/>
      <c r="X1115" s="70"/>
      <c r="Y1115" s="70"/>
      <c r="Z1115" s="70"/>
      <c r="AA1115" s="70"/>
      <c r="AB1115" s="70"/>
      <c r="AC1115" s="70"/>
      <c r="AD1115" s="70"/>
      <c r="AE1115" s="70"/>
      <c r="AF1115" s="70"/>
      <c r="AG1115" s="70"/>
      <c r="AH1115" s="70"/>
      <c r="AI1115" s="70"/>
      <c r="AJ1115" s="70"/>
      <c r="AK1115" s="70"/>
      <c r="AL1115" s="70"/>
      <c r="AM1115" s="70"/>
      <c r="AN1115" s="70"/>
      <c r="AO1115" s="70"/>
      <c r="AP1115" s="70"/>
      <c r="AQ1115" s="70"/>
      <c r="AR1115" s="70"/>
      <c r="AS1115" s="70"/>
      <c r="AT1115" s="70"/>
      <c r="AU1115" s="70"/>
      <c r="AV1115" s="70"/>
      <c r="AW1115" s="70"/>
      <c r="AX1115" s="70"/>
      <c r="AY1115" s="70"/>
      <c r="AZ1115" s="70"/>
      <c r="BA1115" s="70"/>
      <c r="BB1115" s="70"/>
      <c r="BC1115" s="70"/>
      <c r="BD1115" s="70"/>
      <c r="BE1115" s="70"/>
      <c r="BF1115" s="70"/>
      <c r="BG1115" s="70"/>
      <c r="BH1115" s="70"/>
      <c r="BI1115" s="70"/>
      <c r="BJ1115" s="70"/>
      <c r="BK1115" s="70"/>
      <c r="BL1115" s="70"/>
      <c r="BM1115" s="70"/>
      <c r="BN1115" s="70"/>
      <c r="BO1115" s="70"/>
      <c r="BP1115" s="70"/>
      <c r="BQ1115" s="70"/>
      <c r="BR1115" s="70"/>
      <c r="BS1115" s="70"/>
      <c r="BT1115" s="70"/>
      <c r="BU1115" s="70"/>
      <c r="BV1115" s="70"/>
      <c r="BW1115" s="70"/>
      <c r="BX1115" s="70"/>
      <c r="BY1115" s="70"/>
      <c r="BZ1115" s="70"/>
      <c r="CA1115" s="70"/>
    </row>
    <row r="1116" spans="2:79" s="67" customFormat="1" hidden="1">
      <c r="B1116" s="85"/>
      <c r="C1116" s="86"/>
      <c r="D1116" s="250"/>
      <c r="E1116" s="84"/>
      <c r="F1116" s="70"/>
      <c r="G1116" s="70"/>
      <c r="H1116" s="70"/>
      <c r="I1116" s="70"/>
      <c r="J1116" s="70"/>
      <c r="K1116" s="70"/>
      <c r="L1116" s="70"/>
      <c r="M1116" s="70"/>
      <c r="N1116" s="70"/>
      <c r="O1116" s="70"/>
      <c r="P1116" s="70"/>
      <c r="Q1116" s="70"/>
      <c r="R1116" s="70"/>
      <c r="S1116" s="70"/>
      <c r="T1116" s="70"/>
      <c r="U1116" s="70"/>
      <c r="V1116" s="70"/>
      <c r="W1116" s="70"/>
      <c r="X1116" s="70"/>
      <c r="Y1116" s="70"/>
      <c r="Z1116" s="70"/>
      <c r="AA1116" s="70"/>
      <c r="AB1116" s="70"/>
      <c r="AC1116" s="70"/>
      <c r="AD1116" s="70"/>
      <c r="AE1116" s="70"/>
      <c r="AF1116" s="70"/>
      <c r="AG1116" s="70"/>
      <c r="AH1116" s="70"/>
      <c r="AI1116" s="70"/>
      <c r="AJ1116" s="70"/>
      <c r="AK1116" s="70"/>
      <c r="AL1116" s="70"/>
      <c r="AM1116" s="70"/>
      <c r="AN1116" s="70"/>
      <c r="AO1116" s="70"/>
      <c r="AP1116" s="70"/>
      <c r="AQ1116" s="70"/>
      <c r="AR1116" s="70"/>
      <c r="AS1116" s="70"/>
      <c r="AT1116" s="70"/>
      <c r="AU1116" s="70"/>
      <c r="AV1116" s="70"/>
      <c r="AW1116" s="70"/>
      <c r="AX1116" s="70"/>
      <c r="AY1116" s="70"/>
      <c r="AZ1116" s="70"/>
      <c r="BA1116" s="70"/>
      <c r="BB1116" s="70"/>
      <c r="BC1116" s="70"/>
      <c r="BD1116" s="70"/>
      <c r="BE1116" s="70"/>
      <c r="BF1116" s="70"/>
      <c r="BG1116" s="70"/>
      <c r="BH1116" s="70"/>
      <c r="BI1116" s="70"/>
      <c r="BJ1116" s="70"/>
      <c r="BK1116" s="70"/>
      <c r="BL1116" s="70"/>
      <c r="BM1116" s="70"/>
      <c r="BN1116" s="70"/>
      <c r="BO1116" s="70"/>
      <c r="BP1116" s="70"/>
      <c r="BQ1116" s="70"/>
      <c r="BR1116" s="70"/>
      <c r="BS1116" s="70"/>
      <c r="BT1116" s="70"/>
      <c r="BU1116" s="70"/>
      <c r="BV1116" s="70"/>
      <c r="BW1116" s="70"/>
      <c r="BX1116" s="70"/>
      <c r="BY1116" s="70"/>
      <c r="BZ1116" s="70"/>
      <c r="CA1116" s="70"/>
    </row>
    <row r="1117" spans="2:79" s="67" customFormat="1" hidden="1">
      <c r="B1117" s="85"/>
      <c r="C1117" s="86"/>
      <c r="D1117" s="250"/>
      <c r="E1117" s="84"/>
      <c r="F1117" s="70"/>
      <c r="G1117" s="70"/>
      <c r="H1117" s="70"/>
      <c r="I1117" s="70"/>
      <c r="J1117" s="70"/>
      <c r="K1117" s="70"/>
      <c r="L1117" s="70"/>
      <c r="M1117" s="70"/>
      <c r="N1117" s="70"/>
      <c r="O1117" s="70"/>
      <c r="P1117" s="70"/>
      <c r="Q1117" s="70"/>
      <c r="R1117" s="70"/>
      <c r="S1117" s="70"/>
      <c r="T1117" s="70"/>
      <c r="U1117" s="70"/>
      <c r="V1117" s="70"/>
      <c r="W1117" s="70"/>
      <c r="X1117" s="70"/>
      <c r="Y1117" s="70"/>
      <c r="Z1117" s="70"/>
      <c r="AA1117" s="70"/>
      <c r="AB1117" s="70"/>
      <c r="AC1117" s="70"/>
      <c r="AD1117" s="70"/>
      <c r="AE1117" s="70"/>
      <c r="AF1117" s="70"/>
      <c r="AG1117" s="70"/>
      <c r="AH1117" s="70"/>
      <c r="AI1117" s="70"/>
      <c r="AJ1117" s="70"/>
      <c r="AK1117" s="70"/>
      <c r="AL1117" s="70"/>
      <c r="AM1117" s="70"/>
      <c r="AN1117" s="70"/>
      <c r="AO1117" s="70"/>
      <c r="AP1117" s="70"/>
      <c r="AQ1117" s="70"/>
      <c r="AR1117" s="70"/>
      <c r="AS1117" s="70"/>
      <c r="AT1117" s="70"/>
      <c r="AU1117" s="70"/>
      <c r="AV1117" s="70"/>
      <c r="AW1117" s="70"/>
      <c r="AX1117" s="70"/>
      <c r="AY1117" s="70"/>
      <c r="AZ1117" s="70"/>
      <c r="BA1117" s="70"/>
      <c r="BB1117" s="70"/>
      <c r="BC1117" s="70"/>
      <c r="BD1117" s="70"/>
      <c r="BE1117" s="70"/>
      <c r="BF1117" s="70"/>
      <c r="BG1117" s="70"/>
      <c r="BH1117" s="70"/>
      <c r="BI1117" s="70"/>
      <c r="BJ1117" s="70"/>
      <c r="BK1117" s="70"/>
      <c r="BL1117" s="70"/>
      <c r="BM1117" s="70"/>
      <c r="BN1117" s="70"/>
      <c r="BO1117" s="70"/>
      <c r="BP1117" s="70"/>
      <c r="BQ1117" s="70"/>
      <c r="BR1117" s="70"/>
      <c r="BS1117" s="70"/>
      <c r="BT1117" s="70"/>
      <c r="BU1117" s="70"/>
      <c r="BV1117" s="70"/>
      <c r="BW1117" s="70"/>
      <c r="BX1117" s="70"/>
      <c r="BY1117" s="70"/>
      <c r="BZ1117" s="70"/>
      <c r="CA1117" s="70"/>
    </row>
    <row r="1118" spans="2:79" s="67" customFormat="1" hidden="1">
      <c r="B1118" s="85"/>
      <c r="C1118" s="86"/>
      <c r="D1118" s="250"/>
      <c r="E1118" s="84"/>
      <c r="F1118" s="70"/>
      <c r="G1118" s="70"/>
      <c r="H1118" s="70"/>
      <c r="I1118" s="70"/>
      <c r="J1118" s="70"/>
      <c r="K1118" s="70"/>
      <c r="L1118" s="70"/>
      <c r="M1118" s="70"/>
      <c r="N1118" s="70"/>
      <c r="O1118" s="70"/>
      <c r="P1118" s="70"/>
      <c r="Q1118" s="70"/>
      <c r="R1118" s="70"/>
      <c r="S1118" s="70"/>
      <c r="T1118" s="70"/>
      <c r="U1118" s="70"/>
      <c r="V1118" s="70"/>
      <c r="W1118" s="70"/>
      <c r="X1118" s="70"/>
      <c r="Y1118" s="70"/>
      <c r="Z1118" s="70"/>
      <c r="AA1118" s="70"/>
      <c r="AB1118" s="70"/>
      <c r="AC1118" s="70"/>
      <c r="AD1118" s="70"/>
      <c r="AE1118" s="70"/>
      <c r="AF1118" s="70"/>
      <c r="AG1118" s="70"/>
      <c r="AH1118" s="70"/>
      <c r="AI1118" s="70"/>
      <c r="AJ1118" s="70"/>
      <c r="AK1118" s="70"/>
      <c r="AL1118" s="70"/>
      <c r="AM1118" s="70"/>
      <c r="AN1118" s="70"/>
      <c r="AO1118" s="70"/>
      <c r="AP1118" s="70"/>
      <c r="AQ1118" s="70"/>
      <c r="AR1118" s="70"/>
      <c r="AS1118" s="70"/>
      <c r="AT1118" s="70"/>
      <c r="AU1118" s="70"/>
      <c r="AV1118" s="70"/>
      <c r="AW1118" s="70"/>
      <c r="AX1118" s="70"/>
      <c r="AY1118" s="70"/>
      <c r="AZ1118" s="70"/>
      <c r="BA1118" s="70"/>
      <c r="BB1118" s="70"/>
      <c r="BC1118" s="70"/>
      <c r="BD1118" s="70"/>
      <c r="BE1118" s="70"/>
      <c r="BF1118" s="70"/>
      <c r="BG1118" s="70"/>
      <c r="BH1118" s="70"/>
      <c r="BI1118" s="70"/>
      <c r="BJ1118" s="70"/>
      <c r="BK1118" s="70"/>
      <c r="BL1118" s="70"/>
      <c r="BM1118" s="70"/>
      <c r="BN1118" s="70"/>
      <c r="BO1118" s="70"/>
      <c r="BP1118" s="70"/>
      <c r="BQ1118" s="70"/>
      <c r="BR1118" s="70"/>
      <c r="BS1118" s="70"/>
      <c r="BT1118" s="70"/>
      <c r="BU1118" s="70"/>
      <c r="BV1118" s="70"/>
      <c r="BW1118" s="70"/>
      <c r="BX1118" s="70"/>
      <c r="BY1118" s="70"/>
      <c r="BZ1118" s="70"/>
      <c r="CA1118" s="70"/>
    </row>
    <row r="1119" spans="2:79" s="67" customFormat="1" hidden="1">
      <c r="B1119" s="85"/>
      <c r="C1119" s="86"/>
      <c r="D1119" s="250"/>
      <c r="E1119" s="84"/>
      <c r="F1119" s="70"/>
      <c r="G1119" s="70"/>
      <c r="H1119" s="70"/>
      <c r="I1119" s="70"/>
      <c r="J1119" s="70"/>
      <c r="K1119" s="70"/>
      <c r="L1119" s="70"/>
      <c r="M1119" s="70"/>
      <c r="N1119" s="70"/>
      <c r="O1119" s="70"/>
      <c r="P1119" s="70"/>
      <c r="Q1119" s="70"/>
      <c r="R1119" s="70"/>
      <c r="S1119" s="70"/>
      <c r="T1119" s="70"/>
      <c r="U1119" s="70"/>
      <c r="V1119" s="70"/>
      <c r="W1119" s="70"/>
      <c r="X1119" s="70"/>
      <c r="Y1119" s="70"/>
      <c r="Z1119" s="70"/>
      <c r="AA1119" s="70"/>
      <c r="AB1119" s="70"/>
      <c r="AC1119" s="70"/>
      <c r="AD1119" s="70"/>
      <c r="AE1119" s="70"/>
      <c r="AF1119" s="70"/>
      <c r="AG1119" s="70"/>
      <c r="AH1119" s="70"/>
      <c r="AI1119" s="70"/>
      <c r="AJ1119" s="70"/>
      <c r="AK1119" s="70"/>
      <c r="AL1119" s="70"/>
      <c r="AM1119" s="70"/>
      <c r="AN1119" s="70"/>
      <c r="AO1119" s="70"/>
      <c r="AP1119" s="70"/>
      <c r="AQ1119" s="70"/>
      <c r="AR1119" s="70"/>
      <c r="AS1119" s="70"/>
      <c r="AT1119" s="70"/>
      <c r="AU1119" s="70"/>
      <c r="AV1119" s="70"/>
      <c r="AW1119" s="70"/>
      <c r="AX1119" s="70"/>
      <c r="AY1119" s="70"/>
      <c r="AZ1119" s="70"/>
      <c r="BA1119" s="70"/>
      <c r="BB1119" s="70"/>
      <c r="BC1119" s="70"/>
      <c r="BD1119" s="70"/>
      <c r="BE1119" s="70"/>
      <c r="BF1119" s="70"/>
      <c r="BG1119" s="70"/>
      <c r="BH1119" s="70"/>
      <c r="BI1119" s="70"/>
      <c r="BJ1119" s="70"/>
      <c r="BK1119" s="70"/>
      <c r="BL1119" s="70"/>
      <c r="BM1119" s="70"/>
      <c r="BN1119" s="70"/>
      <c r="BO1119" s="70"/>
      <c r="BP1119" s="70"/>
      <c r="BQ1119" s="70"/>
      <c r="BR1119" s="70"/>
      <c r="BS1119" s="70"/>
      <c r="BT1119" s="70"/>
      <c r="BU1119" s="70"/>
      <c r="BV1119" s="70"/>
      <c r="BW1119" s="70"/>
      <c r="BX1119" s="70"/>
      <c r="BY1119" s="70"/>
      <c r="BZ1119" s="70"/>
      <c r="CA1119" s="70"/>
    </row>
    <row r="1120" spans="2:79" s="67" customFormat="1" hidden="1">
      <c r="B1120" s="85"/>
      <c r="C1120" s="86"/>
      <c r="D1120" s="250"/>
      <c r="E1120" s="84"/>
      <c r="F1120" s="70"/>
      <c r="G1120" s="70"/>
      <c r="H1120" s="70"/>
      <c r="I1120" s="70"/>
      <c r="J1120" s="70"/>
      <c r="K1120" s="70"/>
      <c r="L1120" s="70"/>
      <c r="M1120" s="70"/>
      <c r="N1120" s="70"/>
      <c r="O1120" s="70"/>
      <c r="P1120" s="70"/>
      <c r="Q1120" s="70"/>
      <c r="R1120" s="70"/>
      <c r="S1120" s="70"/>
      <c r="T1120" s="70"/>
      <c r="U1120" s="70"/>
      <c r="V1120" s="70"/>
      <c r="W1120" s="70"/>
      <c r="X1120" s="70"/>
      <c r="Y1120" s="70"/>
      <c r="Z1120" s="70"/>
      <c r="AA1120" s="70"/>
      <c r="AB1120" s="70"/>
      <c r="AC1120" s="70"/>
      <c r="AD1120" s="70"/>
      <c r="AE1120" s="70"/>
      <c r="AF1120" s="70"/>
      <c r="AG1120" s="70"/>
      <c r="AH1120" s="70"/>
      <c r="AI1120" s="70"/>
      <c r="AJ1120" s="70"/>
      <c r="AK1120" s="70"/>
      <c r="AL1120" s="70"/>
      <c r="AM1120" s="70"/>
      <c r="AN1120" s="70"/>
      <c r="AO1120" s="70"/>
      <c r="AP1120" s="70"/>
      <c r="AQ1120" s="70"/>
      <c r="AR1120" s="70"/>
      <c r="AS1120" s="70"/>
      <c r="AT1120" s="70"/>
      <c r="AU1120" s="70"/>
      <c r="AV1120" s="70"/>
      <c r="AW1120" s="70"/>
      <c r="AX1120" s="70"/>
      <c r="AY1120" s="70"/>
      <c r="AZ1120" s="70"/>
      <c r="BA1120" s="70"/>
      <c r="BB1120" s="70"/>
      <c r="BC1120" s="70"/>
      <c r="BD1120" s="70"/>
      <c r="BE1120" s="70"/>
      <c r="BF1120" s="70"/>
      <c r="BG1120" s="70"/>
      <c r="BH1120" s="70"/>
      <c r="BI1120" s="70"/>
      <c r="BJ1120" s="70"/>
      <c r="BK1120" s="70"/>
      <c r="BL1120" s="70"/>
      <c r="BM1120" s="70"/>
      <c r="BN1120" s="70"/>
      <c r="BO1120" s="70"/>
      <c r="BP1120" s="70"/>
      <c r="BQ1120" s="70"/>
      <c r="BR1120" s="70"/>
      <c r="BS1120" s="70"/>
      <c r="BT1120" s="70"/>
      <c r="BU1120" s="70"/>
      <c r="BV1120" s="70"/>
      <c r="BW1120" s="70"/>
      <c r="BX1120" s="70"/>
      <c r="BY1120" s="70"/>
      <c r="BZ1120" s="70"/>
      <c r="CA1120" s="70"/>
    </row>
    <row r="1121" spans="2:79" s="67" customFormat="1" hidden="1">
      <c r="B1121" s="85"/>
      <c r="C1121" s="86"/>
      <c r="D1121" s="250"/>
      <c r="E1121" s="84"/>
      <c r="F1121" s="70"/>
      <c r="G1121" s="70"/>
      <c r="H1121" s="70"/>
      <c r="I1121" s="70"/>
      <c r="J1121" s="70"/>
      <c r="K1121" s="70"/>
      <c r="L1121" s="70"/>
      <c r="M1121" s="70"/>
      <c r="N1121" s="70"/>
      <c r="O1121" s="70"/>
      <c r="P1121" s="70"/>
      <c r="Q1121" s="70"/>
      <c r="R1121" s="70"/>
      <c r="S1121" s="70"/>
      <c r="T1121" s="70"/>
      <c r="U1121" s="70"/>
      <c r="V1121" s="70"/>
      <c r="W1121" s="70"/>
      <c r="X1121" s="70"/>
      <c r="Y1121" s="70"/>
      <c r="Z1121" s="70"/>
      <c r="AA1121" s="70"/>
      <c r="AB1121" s="70"/>
      <c r="AC1121" s="70"/>
      <c r="AD1121" s="70"/>
      <c r="AE1121" s="70"/>
      <c r="AF1121" s="70"/>
      <c r="AG1121" s="70"/>
      <c r="AH1121" s="70"/>
      <c r="AI1121" s="70"/>
      <c r="AJ1121" s="70"/>
      <c r="AK1121" s="70"/>
      <c r="AL1121" s="70"/>
      <c r="AM1121" s="70"/>
      <c r="AN1121" s="70"/>
      <c r="AO1121" s="70"/>
      <c r="AP1121" s="70"/>
      <c r="AQ1121" s="70"/>
      <c r="AR1121" s="70"/>
      <c r="AS1121" s="70"/>
      <c r="AT1121" s="70"/>
      <c r="AU1121" s="70"/>
      <c r="AV1121" s="70"/>
      <c r="AW1121" s="70"/>
      <c r="AX1121" s="70"/>
      <c r="AY1121" s="70"/>
      <c r="AZ1121" s="70"/>
      <c r="BA1121" s="70"/>
      <c r="BB1121" s="70"/>
      <c r="BC1121" s="70"/>
      <c r="BD1121" s="70"/>
      <c r="BE1121" s="70"/>
      <c r="BF1121" s="70"/>
      <c r="BG1121" s="70"/>
      <c r="BH1121" s="70"/>
      <c r="BI1121" s="70"/>
      <c r="BJ1121" s="70"/>
      <c r="BK1121" s="70"/>
      <c r="BL1121" s="70"/>
      <c r="BM1121" s="70"/>
      <c r="BN1121" s="70"/>
      <c r="BO1121" s="70"/>
      <c r="BP1121" s="70"/>
      <c r="BQ1121" s="70"/>
      <c r="BR1121" s="70"/>
      <c r="BS1121" s="70"/>
      <c r="BT1121" s="70"/>
      <c r="BU1121" s="70"/>
      <c r="BV1121" s="70"/>
      <c r="BW1121" s="70"/>
      <c r="BX1121" s="70"/>
      <c r="BY1121" s="70"/>
      <c r="BZ1121" s="70"/>
      <c r="CA1121" s="70"/>
    </row>
    <row r="1122" spans="2:79" s="67" customFormat="1" hidden="1">
      <c r="B1122" s="85"/>
      <c r="C1122" s="86"/>
      <c r="D1122" s="250"/>
      <c r="E1122" s="84"/>
      <c r="F1122" s="70"/>
      <c r="G1122" s="70"/>
      <c r="H1122" s="70"/>
      <c r="I1122" s="70"/>
      <c r="J1122" s="70"/>
      <c r="K1122" s="70"/>
      <c r="L1122" s="70"/>
      <c r="M1122" s="70"/>
      <c r="N1122" s="70"/>
      <c r="O1122" s="70"/>
      <c r="P1122" s="70"/>
      <c r="Q1122" s="70"/>
      <c r="R1122" s="70"/>
      <c r="S1122" s="70"/>
      <c r="T1122" s="70"/>
      <c r="U1122" s="70"/>
      <c r="V1122" s="70"/>
      <c r="W1122" s="70"/>
      <c r="X1122" s="70"/>
      <c r="Y1122" s="70"/>
      <c r="Z1122" s="70"/>
      <c r="AA1122" s="70"/>
      <c r="AB1122" s="70"/>
      <c r="AC1122" s="70"/>
      <c r="AD1122" s="70"/>
      <c r="AE1122" s="70"/>
      <c r="AF1122" s="70"/>
      <c r="AG1122" s="70"/>
      <c r="AH1122" s="70"/>
      <c r="AI1122" s="70"/>
      <c r="AJ1122" s="70"/>
      <c r="AK1122" s="70"/>
      <c r="AL1122" s="70"/>
      <c r="AM1122" s="70"/>
      <c r="AN1122" s="70"/>
      <c r="AO1122" s="70"/>
      <c r="AP1122" s="70"/>
      <c r="AQ1122" s="70"/>
      <c r="AR1122" s="70"/>
      <c r="AS1122" s="70"/>
      <c r="AT1122" s="70"/>
      <c r="AU1122" s="70"/>
      <c r="AV1122" s="70"/>
      <c r="AW1122" s="70"/>
      <c r="AX1122" s="70"/>
      <c r="AY1122" s="70"/>
      <c r="AZ1122" s="70"/>
      <c r="BA1122" s="70"/>
      <c r="BB1122" s="70"/>
      <c r="BC1122" s="70"/>
      <c r="BD1122" s="70"/>
      <c r="BE1122" s="70"/>
      <c r="BF1122" s="70"/>
      <c r="BG1122" s="70"/>
      <c r="BH1122" s="70"/>
      <c r="BI1122" s="70"/>
      <c r="BJ1122" s="70"/>
      <c r="BK1122" s="70"/>
      <c r="BL1122" s="70"/>
      <c r="BM1122" s="70"/>
      <c r="BN1122" s="70"/>
      <c r="BO1122" s="70"/>
      <c r="BP1122" s="70"/>
      <c r="BQ1122" s="70"/>
      <c r="BR1122" s="70"/>
      <c r="BS1122" s="70"/>
      <c r="BT1122" s="70"/>
      <c r="BU1122" s="70"/>
      <c r="BV1122" s="70"/>
      <c r="BW1122" s="70"/>
      <c r="BX1122" s="70"/>
      <c r="BY1122" s="70"/>
      <c r="BZ1122" s="70"/>
      <c r="CA1122" s="70"/>
    </row>
    <row r="1123" spans="2:79" s="67" customFormat="1" hidden="1">
      <c r="B1123" s="85"/>
      <c r="C1123" s="86"/>
      <c r="D1123" s="250"/>
      <c r="E1123" s="84"/>
      <c r="F1123" s="70"/>
      <c r="G1123" s="70"/>
      <c r="H1123" s="70"/>
      <c r="I1123" s="70"/>
      <c r="J1123" s="70"/>
      <c r="K1123" s="70"/>
      <c r="L1123" s="70"/>
      <c r="M1123" s="70"/>
      <c r="N1123" s="70"/>
      <c r="O1123" s="70"/>
      <c r="P1123" s="70"/>
      <c r="Q1123" s="70"/>
      <c r="R1123" s="70"/>
      <c r="S1123" s="70"/>
      <c r="T1123" s="70"/>
      <c r="U1123" s="70"/>
      <c r="V1123" s="70"/>
      <c r="W1123" s="70"/>
      <c r="X1123" s="70"/>
      <c r="Y1123" s="70"/>
      <c r="Z1123" s="70"/>
      <c r="AA1123" s="70"/>
      <c r="AB1123" s="70"/>
      <c r="AC1123" s="70"/>
      <c r="AD1123" s="70"/>
      <c r="AE1123" s="70"/>
      <c r="AF1123" s="70"/>
      <c r="AG1123" s="70"/>
      <c r="AH1123" s="70"/>
      <c r="AI1123" s="70"/>
      <c r="AJ1123" s="70"/>
      <c r="AK1123" s="70"/>
      <c r="AL1123" s="70"/>
      <c r="AM1123" s="70"/>
      <c r="AN1123" s="70"/>
      <c r="AO1123" s="70"/>
      <c r="AP1123" s="70"/>
      <c r="AQ1123" s="70"/>
      <c r="AR1123" s="70"/>
      <c r="AS1123" s="70"/>
      <c r="AT1123" s="70"/>
      <c r="AU1123" s="70"/>
      <c r="AV1123" s="70"/>
      <c r="AW1123" s="70"/>
      <c r="AX1123" s="70"/>
      <c r="AY1123" s="70"/>
      <c r="AZ1123" s="70"/>
      <c r="BA1123" s="70"/>
      <c r="BB1123" s="70"/>
      <c r="BC1123" s="70"/>
      <c r="BD1123" s="70"/>
      <c r="BE1123" s="70"/>
      <c r="BF1123" s="70"/>
      <c r="BG1123" s="70"/>
      <c r="BH1123" s="70"/>
      <c r="BI1123" s="70"/>
      <c r="BJ1123" s="70"/>
      <c r="BK1123" s="70"/>
      <c r="BL1123" s="70"/>
      <c r="BM1123" s="70"/>
      <c r="BN1123" s="70"/>
      <c r="BO1123" s="70"/>
      <c r="BP1123" s="70"/>
      <c r="BQ1123" s="70"/>
      <c r="BR1123" s="70"/>
      <c r="BS1123" s="70"/>
      <c r="BT1123" s="70"/>
      <c r="BU1123" s="70"/>
      <c r="BV1123" s="70"/>
      <c r="BW1123" s="70"/>
      <c r="BX1123" s="70"/>
      <c r="BY1123" s="70"/>
      <c r="BZ1123" s="70"/>
      <c r="CA1123" s="70"/>
    </row>
    <row r="1124" spans="2:79" s="67" customFormat="1" hidden="1">
      <c r="B1124" s="85"/>
      <c r="C1124" s="86"/>
      <c r="D1124" s="250"/>
      <c r="E1124" s="84"/>
      <c r="F1124" s="70"/>
      <c r="G1124" s="70"/>
      <c r="H1124" s="70"/>
      <c r="I1124" s="70"/>
      <c r="J1124" s="70"/>
      <c r="K1124" s="70"/>
      <c r="L1124" s="70"/>
      <c r="M1124" s="70"/>
      <c r="N1124" s="70"/>
      <c r="O1124" s="70"/>
      <c r="P1124" s="70"/>
      <c r="Q1124" s="70"/>
      <c r="R1124" s="70"/>
      <c r="S1124" s="70"/>
      <c r="T1124" s="70"/>
      <c r="U1124" s="70"/>
      <c r="V1124" s="70"/>
      <c r="W1124" s="70"/>
      <c r="X1124" s="70"/>
      <c r="Y1124" s="70"/>
      <c r="Z1124" s="70"/>
      <c r="AA1124" s="70"/>
      <c r="AB1124" s="70"/>
      <c r="AC1124" s="70"/>
      <c r="AD1124" s="70"/>
      <c r="AE1124" s="70"/>
      <c r="AF1124" s="70"/>
      <c r="AG1124" s="70"/>
      <c r="AH1124" s="70"/>
      <c r="AI1124" s="70"/>
      <c r="AJ1124" s="70"/>
      <c r="AK1124" s="70"/>
      <c r="AL1124" s="70"/>
      <c r="AM1124" s="70"/>
      <c r="AN1124" s="70"/>
      <c r="AO1124" s="70"/>
      <c r="AP1124" s="70"/>
      <c r="AQ1124" s="70"/>
      <c r="AR1124" s="70"/>
      <c r="AS1124" s="70"/>
      <c r="AT1124" s="70"/>
      <c r="AU1124" s="70"/>
      <c r="AV1124" s="70"/>
      <c r="AW1124" s="70"/>
      <c r="AX1124" s="70"/>
      <c r="AY1124" s="70"/>
      <c r="AZ1124" s="70"/>
      <c r="BA1124" s="70"/>
      <c r="BB1124" s="70"/>
      <c r="BC1124" s="70"/>
      <c r="BD1124" s="70"/>
      <c r="BE1124" s="70"/>
      <c r="BF1124" s="70"/>
      <c r="BG1124" s="70"/>
      <c r="BH1124" s="70"/>
      <c r="BI1124" s="70"/>
      <c r="BJ1124" s="70"/>
      <c r="BK1124" s="70"/>
      <c r="BL1124" s="70"/>
      <c r="BM1124" s="70"/>
      <c r="BN1124" s="70"/>
      <c r="BO1124" s="70"/>
      <c r="BP1124" s="70"/>
      <c r="BQ1124" s="70"/>
      <c r="BR1124" s="70"/>
      <c r="BS1124" s="70"/>
      <c r="BT1124" s="70"/>
      <c r="BU1124" s="70"/>
      <c r="BV1124" s="70"/>
      <c r="BW1124" s="70"/>
      <c r="BX1124" s="70"/>
      <c r="BY1124" s="70"/>
      <c r="BZ1124" s="70"/>
      <c r="CA1124" s="70"/>
    </row>
    <row r="1125" spans="2:79" s="67" customFormat="1" hidden="1">
      <c r="B1125" s="85"/>
      <c r="C1125" s="86"/>
      <c r="D1125" s="250"/>
      <c r="E1125" s="84"/>
      <c r="F1125" s="70"/>
      <c r="G1125" s="70"/>
      <c r="H1125" s="70"/>
      <c r="I1125" s="70"/>
      <c r="J1125" s="70"/>
      <c r="K1125" s="70"/>
      <c r="L1125" s="70"/>
      <c r="M1125" s="70"/>
      <c r="N1125" s="70"/>
      <c r="O1125" s="70"/>
      <c r="P1125" s="70"/>
      <c r="Q1125" s="70"/>
      <c r="R1125" s="70"/>
      <c r="S1125" s="70"/>
      <c r="T1125" s="70"/>
      <c r="U1125" s="70"/>
      <c r="V1125" s="70"/>
      <c r="W1125" s="70"/>
      <c r="X1125" s="70"/>
      <c r="Y1125" s="70"/>
      <c r="Z1125" s="70"/>
      <c r="AA1125" s="70"/>
      <c r="AB1125" s="70"/>
      <c r="AC1125" s="70"/>
      <c r="AD1125" s="70"/>
      <c r="AE1125" s="70"/>
      <c r="AF1125" s="70"/>
      <c r="AG1125" s="70"/>
      <c r="AH1125" s="70"/>
      <c r="AI1125" s="70"/>
      <c r="AJ1125" s="70"/>
      <c r="AK1125" s="70"/>
      <c r="AL1125" s="70"/>
      <c r="AM1125" s="70"/>
      <c r="AN1125" s="70"/>
      <c r="AO1125" s="70"/>
      <c r="AP1125" s="70"/>
      <c r="AQ1125" s="70"/>
      <c r="AR1125" s="70"/>
      <c r="AS1125" s="70"/>
      <c r="AT1125" s="70"/>
      <c r="AU1125" s="70"/>
      <c r="AV1125" s="70"/>
      <c r="AW1125" s="70"/>
      <c r="AX1125" s="70"/>
      <c r="AY1125" s="70"/>
      <c r="AZ1125" s="70"/>
      <c r="BA1125" s="70"/>
      <c r="BB1125" s="70"/>
      <c r="BC1125" s="70"/>
      <c r="BD1125" s="70"/>
      <c r="BE1125" s="70"/>
      <c r="BF1125" s="70"/>
      <c r="BG1125" s="70"/>
      <c r="BH1125" s="70"/>
      <c r="BI1125" s="70"/>
      <c r="BJ1125" s="70"/>
      <c r="BK1125" s="70"/>
      <c r="BL1125" s="70"/>
      <c r="BM1125" s="70"/>
      <c r="BN1125" s="70"/>
      <c r="BO1125" s="70"/>
      <c r="BP1125" s="70"/>
      <c r="BQ1125" s="70"/>
      <c r="BR1125" s="70"/>
      <c r="BS1125" s="70"/>
      <c r="BT1125" s="70"/>
      <c r="BU1125" s="70"/>
      <c r="BV1125" s="70"/>
      <c r="BW1125" s="70"/>
      <c r="BX1125" s="70"/>
      <c r="BY1125" s="70"/>
      <c r="BZ1125" s="70"/>
      <c r="CA1125" s="70"/>
    </row>
    <row r="1126" spans="2:79" s="67" customFormat="1" hidden="1">
      <c r="B1126" s="85"/>
      <c r="C1126" s="86"/>
      <c r="D1126" s="250"/>
      <c r="E1126" s="84"/>
      <c r="F1126" s="70"/>
      <c r="G1126" s="70"/>
      <c r="H1126" s="70"/>
      <c r="I1126" s="70"/>
      <c r="J1126" s="70"/>
      <c r="K1126" s="70"/>
      <c r="L1126" s="70"/>
      <c r="M1126" s="70"/>
      <c r="N1126" s="70"/>
      <c r="O1126" s="70"/>
      <c r="P1126" s="70"/>
      <c r="Q1126" s="70"/>
      <c r="R1126" s="70"/>
      <c r="S1126" s="70"/>
      <c r="T1126" s="70"/>
      <c r="U1126" s="70"/>
      <c r="V1126" s="70"/>
      <c r="W1126" s="70"/>
      <c r="X1126" s="70"/>
      <c r="Y1126" s="70"/>
      <c r="Z1126" s="70"/>
      <c r="AA1126" s="70"/>
      <c r="AB1126" s="70"/>
      <c r="AC1126" s="70"/>
      <c r="AD1126" s="70"/>
      <c r="AE1126" s="70"/>
      <c r="AF1126" s="70"/>
      <c r="AG1126" s="70"/>
      <c r="AH1126" s="70"/>
      <c r="AI1126" s="70"/>
      <c r="AJ1126" s="70"/>
      <c r="AK1126" s="70"/>
      <c r="AL1126" s="70"/>
      <c r="AM1126" s="70"/>
      <c r="AN1126" s="70"/>
      <c r="AO1126" s="70"/>
      <c r="AP1126" s="70"/>
      <c r="AQ1126" s="70"/>
      <c r="AR1126" s="70"/>
      <c r="AS1126" s="70"/>
      <c r="AT1126" s="70"/>
      <c r="AU1126" s="70"/>
      <c r="AV1126" s="70"/>
      <c r="AW1126" s="70"/>
      <c r="AX1126" s="70"/>
      <c r="AY1126" s="70"/>
      <c r="AZ1126" s="70"/>
      <c r="BA1126" s="70"/>
      <c r="BB1126" s="70"/>
      <c r="BC1126" s="70"/>
      <c r="BD1126" s="70"/>
      <c r="BE1126" s="70"/>
      <c r="BF1126" s="70"/>
      <c r="BG1126" s="70"/>
      <c r="BH1126" s="70"/>
      <c r="BI1126" s="70"/>
      <c r="BJ1126" s="70"/>
      <c r="BK1126" s="70"/>
      <c r="BL1126" s="70"/>
      <c r="BM1126" s="70"/>
      <c r="BN1126" s="70"/>
      <c r="BO1126" s="70"/>
      <c r="BP1126" s="70"/>
      <c r="BQ1126" s="70"/>
      <c r="BR1126" s="70"/>
      <c r="BS1126" s="70"/>
      <c r="BT1126" s="70"/>
      <c r="BU1126" s="70"/>
      <c r="BV1126" s="70"/>
      <c r="BW1126" s="70"/>
      <c r="BX1126" s="70"/>
      <c r="BY1126" s="70"/>
      <c r="BZ1126" s="70"/>
      <c r="CA1126" s="70"/>
    </row>
    <row r="1127" spans="2:79" s="67" customFormat="1" hidden="1">
      <c r="B1127" s="85"/>
      <c r="C1127" s="86"/>
      <c r="D1127" s="250"/>
      <c r="E1127" s="84"/>
      <c r="F1127" s="70"/>
      <c r="G1127" s="70"/>
      <c r="H1127" s="70"/>
      <c r="I1127" s="70"/>
      <c r="J1127" s="70"/>
      <c r="K1127" s="70"/>
      <c r="L1127" s="70"/>
      <c r="M1127" s="70"/>
      <c r="N1127" s="70"/>
      <c r="O1127" s="70"/>
      <c r="P1127" s="70"/>
      <c r="Q1127" s="70"/>
      <c r="R1127" s="70"/>
      <c r="S1127" s="70"/>
      <c r="T1127" s="70"/>
      <c r="U1127" s="70"/>
      <c r="V1127" s="70"/>
      <c r="W1127" s="70"/>
      <c r="X1127" s="70"/>
      <c r="Y1127" s="70"/>
      <c r="Z1127" s="70"/>
      <c r="AA1127" s="70"/>
      <c r="AB1127" s="70"/>
      <c r="AC1127" s="70"/>
      <c r="AD1127" s="70"/>
      <c r="AE1127" s="70"/>
      <c r="AF1127" s="70"/>
      <c r="AG1127" s="70"/>
      <c r="AH1127" s="70"/>
      <c r="AI1127" s="70"/>
      <c r="AJ1127" s="70"/>
      <c r="AK1127" s="70"/>
      <c r="AL1127" s="70"/>
      <c r="AM1127" s="70"/>
      <c r="AN1127" s="70"/>
      <c r="AO1127" s="70"/>
      <c r="AP1127" s="70"/>
      <c r="AQ1127" s="70"/>
      <c r="AR1127" s="70"/>
      <c r="AS1127" s="70"/>
      <c r="AT1127" s="70"/>
      <c r="AU1127" s="70"/>
      <c r="AV1127" s="70"/>
      <c r="AW1127" s="70"/>
      <c r="AX1127" s="70"/>
      <c r="AY1127" s="70"/>
      <c r="AZ1127" s="70"/>
      <c r="BA1127" s="70"/>
      <c r="BB1127" s="70"/>
      <c r="BC1127" s="70"/>
      <c r="BD1127" s="70"/>
      <c r="BE1127" s="70"/>
      <c r="BF1127" s="70"/>
      <c r="BG1127" s="70"/>
      <c r="BH1127" s="70"/>
      <c r="BI1127" s="70"/>
      <c r="BJ1127" s="70"/>
      <c r="BK1127" s="70"/>
      <c r="BL1127" s="70"/>
      <c r="BM1127" s="70"/>
      <c r="BN1127" s="70"/>
      <c r="BO1127" s="70"/>
      <c r="BP1127" s="70"/>
      <c r="BQ1127" s="70"/>
      <c r="BR1127" s="70"/>
      <c r="BS1127" s="70"/>
      <c r="BT1127" s="70"/>
      <c r="BU1127" s="70"/>
      <c r="BV1127" s="70"/>
      <c r="BW1127" s="70"/>
      <c r="BX1127" s="70"/>
      <c r="BY1127" s="70"/>
      <c r="BZ1127" s="70"/>
      <c r="CA1127" s="70"/>
    </row>
    <row r="1128" spans="2:79" s="67" customFormat="1" hidden="1">
      <c r="B1128" s="85"/>
      <c r="C1128" s="86"/>
      <c r="D1128" s="250"/>
      <c r="E1128" s="84"/>
      <c r="F1128" s="70"/>
      <c r="G1128" s="70"/>
      <c r="H1128" s="70"/>
      <c r="I1128" s="70"/>
      <c r="J1128" s="70"/>
      <c r="K1128" s="70"/>
      <c r="L1128" s="70"/>
      <c r="M1128" s="70"/>
      <c r="N1128" s="70"/>
      <c r="O1128" s="70"/>
      <c r="P1128" s="70"/>
      <c r="Q1128" s="70"/>
      <c r="R1128" s="70"/>
      <c r="S1128" s="70"/>
      <c r="T1128" s="70"/>
      <c r="U1128" s="70"/>
      <c r="V1128" s="70"/>
      <c r="W1128" s="70"/>
      <c r="X1128" s="70"/>
      <c r="Y1128" s="70"/>
      <c r="Z1128" s="70"/>
      <c r="AA1128" s="70"/>
      <c r="AB1128" s="70"/>
      <c r="AC1128" s="70"/>
      <c r="AD1128" s="70"/>
      <c r="AE1128" s="70"/>
      <c r="AF1128" s="70"/>
      <c r="AG1128" s="70"/>
      <c r="AH1128" s="70"/>
      <c r="AI1128" s="70"/>
      <c r="AJ1128" s="70"/>
      <c r="AK1128" s="70"/>
      <c r="AL1128" s="70"/>
      <c r="AM1128" s="70"/>
      <c r="AN1128" s="70"/>
      <c r="AO1128" s="70"/>
      <c r="AP1128" s="70"/>
      <c r="AQ1128" s="70"/>
      <c r="AR1128" s="70"/>
      <c r="AS1128" s="70"/>
      <c r="AT1128" s="70"/>
      <c r="AU1128" s="70"/>
      <c r="AV1128" s="70"/>
      <c r="AW1128" s="70"/>
      <c r="AX1128" s="70"/>
      <c r="AY1128" s="70"/>
      <c r="AZ1128" s="70"/>
      <c r="BA1128" s="70"/>
      <c r="BB1128" s="70"/>
      <c r="BC1128" s="70"/>
      <c r="BD1128" s="70"/>
      <c r="BE1128" s="70"/>
      <c r="BF1128" s="70"/>
      <c r="BG1128" s="70"/>
      <c r="BH1128" s="70"/>
      <c r="BI1128" s="70"/>
      <c r="BJ1128" s="70"/>
      <c r="BK1128" s="70"/>
      <c r="BL1128" s="70"/>
      <c r="BM1128" s="70"/>
      <c r="BN1128" s="70"/>
      <c r="BO1128" s="70"/>
      <c r="BP1128" s="70"/>
      <c r="BQ1128" s="70"/>
      <c r="BR1128" s="70"/>
      <c r="BS1128" s="70"/>
      <c r="BT1128" s="70"/>
      <c r="BU1128" s="70"/>
      <c r="BV1128" s="70"/>
      <c r="BW1128" s="70"/>
      <c r="BX1128" s="70"/>
      <c r="BY1128" s="70"/>
      <c r="BZ1128" s="70"/>
      <c r="CA1128" s="70"/>
    </row>
    <row r="1129" spans="2:79" s="67" customFormat="1" hidden="1">
      <c r="B1129" s="85"/>
      <c r="C1129" s="86"/>
      <c r="D1129" s="250"/>
      <c r="E1129" s="84"/>
      <c r="F1129" s="70"/>
      <c r="G1129" s="70"/>
      <c r="H1129" s="70"/>
      <c r="I1129" s="70"/>
      <c r="J1129" s="70"/>
      <c r="K1129" s="70"/>
      <c r="L1129" s="70"/>
      <c r="M1129" s="70"/>
      <c r="N1129" s="70"/>
      <c r="O1129" s="70"/>
      <c r="P1129" s="70"/>
      <c r="Q1129" s="70"/>
      <c r="R1129" s="70"/>
      <c r="S1129" s="70"/>
      <c r="T1129" s="70"/>
      <c r="U1129" s="70"/>
      <c r="V1129" s="70"/>
      <c r="W1129" s="70"/>
      <c r="X1129" s="70"/>
      <c r="Y1129" s="70"/>
      <c r="Z1129" s="70"/>
      <c r="AA1129" s="70"/>
      <c r="AB1129" s="70"/>
      <c r="AC1129" s="70"/>
      <c r="AD1129" s="70"/>
      <c r="AE1129" s="70"/>
      <c r="AF1129" s="70"/>
      <c r="AG1129" s="70"/>
      <c r="AH1129" s="70"/>
      <c r="AI1129" s="70"/>
      <c r="AJ1129" s="70"/>
      <c r="AK1129" s="70"/>
      <c r="AL1129" s="70"/>
      <c r="AM1129" s="70"/>
      <c r="AN1129" s="70"/>
      <c r="AO1129" s="70"/>
      <c r="AP1129" s="70"/>
      <c r="AQ1129" s="70"/>
      <c r="AR1129" s="70"/>
      <c r="AS1129" s="70"/>
      <c r="AT1129" s="70"/>
      <c r="AU1129" s="70"/>
      <c r="AV1129" s="70"/>
      <c r="AW1129" s="70"/>
      <c r="AX1129" s="70"/>
      <c r="AY1129" s="70"/>
      <c r="AZ1129" s="70"/>
      <c r="BA1129" s="70"/>
      <c r="BB1129" s="70"/>
      <c r="BC1129" s="70"/>
      <c r="BD1129" s="70"/>
      <c r="BE1129" s="70"/>
      <c r="BF1129" s="70"/>
      <c r="BG1129" s="70"/>
      <c r="BH1129" s="70"/>
      <c r="BI1129" s="70"/>
      <c r="BJ1129" s="70"/>
      <c r="BK1129" s="70"/>
      <c r="BL1129" s="70"/>
      <c r="BM1129" s="70"/>
      <c r="BN1129" s="70"/>
      <c r="BO1129" s="70"/>
      <c r="BP1129" s="70"/>
      <c r="BQ1129" s="70"/>
      <c r="BR1129" s="70"/>
      <c r="BS1129" s="70"/>
      <c r="BT1129" s="70"/>
      <c r="BU1129" s="70"/>
      <c r="BV1129" s="70"/>
      <c r="BW1129" s="70"/>
      <c r="BX1129" s="70"/>
      <c r="BY1129" s="70"/>
      <c r="BZ1129" s="70"/>
      <c r="CA1129" s="70"/>
    </row>
    <row r="1130" spans="2:79" s="67" customFormat="1" hidden="1">
      <c r="B1130" s="85"/>
      <c r="C1130" s="86"/>
      <c r="D1130" s="250"/>
      <c r="E1130" s="84"/>
      <c r="F1130" s="70"/>
      <c r="G1130" s="70"/>
      <c r="H1130" s="70"/>
      <c r="I1130" s="70"/>
      <c r="J1130" s="70"/>
      <c r="K1130" s="70"/>
      <c r="L1130" s="70"/>
      <c r="M1130" s="70"/>
      <c r="N1130" s="70"/>
      <c r="O1130" s="70"/>
      <c r="P1130" s="70"/>
      <c r="Q1130" s="70"/>
      <c r="R1130" s="70"/>
      <c r="S1130" s="70"/>
      <c r="T1130" s="70"/>
      <c r="U1130" s="70"/>
      <c r="V1130" s="70"/>
      <c r="W1130" s="70"/>
      <c r="X1130" s="70"/>
      <c r="Y1130" s="70"/>
      <c r="Z1130" s="70"/>
      <c r="AA1130" s="70"/>
      <c r="AB1130" s="70"/>
      <c r="AC1130" s="70"/>
      <c r="AD1130" s="70"/>
      <c r="AE1130" s="70"/>
      <c r="AF1130" s="70"/>
      <c r="AG1130" s="70"/>
      <c r="AH1130" s="70"/>
      <c r="AI1130" s="70"/>
      <c r="AJ1130" s="70"/>
      <c r="AK1130" s="70"/>
      <c r="AL1130" s="70"/>
      <c r="AM1130" s="70"/>
      <c r="AN1130" s="70"/>
      <c r="AO1130" s="70"/>
      <c r="AP1130" s="70"/>
      <c r="AQ1130" s="70"/>
      <c r="AR1130" s="70"/>
      <c r="AS1130" s="70"/>
      <c r="AT1130" s="70"/>
      <c r="AU1130" s="70"/>
      <c r="AV1130" s="70"/>
      <c r="AW1130" s="70"/>
      <c r="AX1130" s="70"/>
      <c r="AY1130" s="70"/>
      <c r="AZ1130" s="70"/>
      <c r="BA1130" s="70"/>
      <c r="BB1130" s="70"/>
      <c r="BC1130" s="70"/>
      <c r="BD1130" s="70"/>
      <c r="BE1130" s="70"/>
      <c r="BF1130" s="70"/>
      <c r="BG1130" s="70"/>
      <c r="BH1130" s="70"/>
      <c r="BI1130" s="70"/>
      <c r="BJ1130" s="70"/>
      <c r="BK1130" s="70"/>
      <c r="BL1130" s="70"/>
      <c r="BM1130" s="70"/>
      <c r="BN1130" s="70"/>
      <c r="BO1130" s="70"/>
      <c r="BP1130" s="70"/>
      <c r="BQ1130" s="70"/>
      <c r="BR1130" s="70"/>
      <c r="BS1130" s="70"/>
      <c r="BT1130" s="70"/>
      <c r="BU1130" s="70"/>
      <c r="BV1130" s="70"/>
      <c r="BW1130" s="70"/>
      <c r="BX1130" s="70"/>
      <c r="BY1130" s="70"/>
      <c r="BZ1130" s="70"/>
      <c r="CA1130" s="70"/>
    </row>
    <row r="1131" spans="2:79" s="67" customFormat="1" hidden="1">
      <c r="B1131" s="85"/>
      <c r="C1131" s="86"/>
      <c r="D1131" s="250"/>
      <c r="E1131" s="84"/>
      <c r="F1131" s="70"/>
      <c r="G1131" s="70"/>
      <c r="H1131" s="70"/>
      <c r="I1131" s="70"/>
      <c r="J1131" s="70"/>
      <c r="K1131" s="70"/>
      <c r="L1131" s="70"/>
      <c r="M1131" s="70"/>
      <c r="N1131" s="70"/>
      <c r="O1131" s="70"/>
      <c r="P1131" s="70"/>
      <c r="Q1131" s="70"/>
      <c r="R1131" s="70"/>
      <c r="S1131" s="70"/>
      <c r="T1131" s="70"/>
      <c r="U1131" s="70"/>
      <c r="V1131" s="70"/>
      <c r="W1131" s="70"/>
      <c r="X1131" s="70"/>
      <c r="Y1131" s="70"/>
      <c r="Z1131" s="70"/>
      <c r="AA1131" s="70"/>
      <c r="AB1131" s="70"/>
      <c r="AC1131" s="70"/>
      <c r="AD1131" s="70"/>
      <c r="AE1131" s="70"/>
      <c r="AF1131" s="70"/>
      <c r="AG1131" s="70"/>
      <c r="AH1131" s="70"/>
      <c r="AI1131" s="70"/>
      <c r="AJ1131" s="70"/>
      <c r="AK1131" s="70"/>
      <c r="AL1131" s="70"/>
      <c r="AM1131" s="70"/>
      <c r="AN1131" s="70"/>
      <c r="AO1131" s="70"/>
      <c r="AP1131" s="70"/>
      <c r="AQ1131" s="70"/>
      <c r="AR1131" s="70"/>
      <c r="AS1131" s="70"/>
      <c r="AT1131" s="70"/>
      <c r="AU1131" s="70"/>
      <c r="AV1131" s="70"/>
      <c r="AW1131" s="70"/>
      <c r="AX1131" s="70"/>
      <c r="AY1131" s="70"/>
      <c r="AZ1131" s="70"/>
      <c r="BA1131" s="70"/>
      <c r="BB1131" s="70"/>
      <c r="BC1131" s="70"/>
      <c r="BD1131" s="70"/>
      <c r="BE1131" s="70"/>
      <c r="BF1131" s="70"/>
      <c r="BG1131" s="70"/>
      <c r="BH1131" s="70"/>
      <c r="BI1131" s="70"/>
      <c r="BJ1131" s="70"/>
      <c r="BK1131" s="70"/>
      <c r="BL1131" s="70"/>
      <c r="BM1131" s="70"/>
      <c r="BN1131" s="70"/>
      <c r="BO1131" s="70"/>
      <c r="BP1131" s="70"/>
      <c r="BQ1131" s="70"/>
      <c r="BR1131" s="70"/>
      <c r="BS1131" s="70"/>
      <c r="BT1131" s="70"/>
      <c r="BU1131" s="70"/>
      <c r="BV1131" s="70"/>
      <c r="BW1131" s="70"/>
      <c r="BX1131" s="70"/>
      <c r="BY1131" s="70"/>
      <c r="BZ1131" s="70"/>
      <c r="CA1131" s="70"/>
    </row>
    <row r="1132" spans="2:79" s="67" customFormat="1" hidden="1">
      <c r="B1132" s="85"/>
      <c r="C1132" s="86"/>
      <c r="D1132" s="250"/>
      <c r="E1132" s="84"/>
      <c r="F1132" s="70"/>
      <c r="G1132" s="70"/>
      <c r="H1132" s="70"/>
      <c r="I1132" s="70"/>
      <c r="J1132" s="70"/>
      <c r="K1132" s="70"/>
      <c r="L1132" s="70"/>
      <c r="M1132" s="70"/>
      <c r="N1132" s="70"/>
      <c r="O1132" s="70"/>
      <c r="P1132" s="70"/>
      <c r="Q1132" s="70"/>
      <c r="R1132" s="70"/>
      <c r="S1132" s="70"/>
      <c r="T1132" s="70"/>
      <c r="U1132" s="70"/>
      <c r="V1132" s="70"/>
      <c r="W1132" s="70"/>
      <c r="X1132" s="70"/>
      <c r="Y1132" s="70"/>
      <c r="Z1132" s="70"/>
      <c r="AA1132" s="70"/>
      <c r="AB1132" s="70"/>
      <c r="AC1132" s="70"/>
      <c r="AD1132" s="70"/>
      <c r="AE1132" s="70"/>
      <c r="AF1132" s="70"/>
      <c r="AG1132" s="70"/>
      <c r="AH1132" s="70"/>
      <c r="AI1132" s="70"/>
      <c r="AJ1132" s="70"/>
      <c r="AK1132" s="70"/>
      <c r="AL1132" s="70"/>
      <c r="AM1132" s="70"/>
      <c r="AN1132" s="70"/>
      <c r="AO1132" s="70"/>
      <c r="AP1132" s="70"/>
      <c r="AQ1132" s="70"/>
      <c r="AR1132" s="70"/>
      <c r="AS1132" s="70"/>
      <c r="AT1132" s="70"/>
      <c r="AU1132" s="70"/>
      <c r="AV1132" s="70"/>
      <c r="AW1132" s="70"/>
      <c r="AX1132" s="70"/>
      <c r="AY1132" s="70"/>
      <c r="AZ1132" s="70"/>
      <c r="BA1132" s="70"/>
      <c r="BB1132" s="70"/>
      <c r="BC1132" s="70"/>
      <c r="BD1132" s="70"/>
      <c r="BE1132" s="70"/>
      <c r="BF1132" s="70"/>
      <c r="BG1132" s="70"/>
      <c r="BH1132" s="70"/>
      <c r="BI1132" s="70"/>
      <c r="BJ1132" s="70"/>
      <c r="BK1132" s="70"/>
      <c r="BL1132" s="70"/>
      <c r="BM1132" s="70"/>
      <c r="BN1132" s="70"/>
      <c r="BO1132" s="70"/>
      <c r="BP1132" s="70"/>
      <c r="BQ1132" s="70"/>
      <c r="BR1132" s="70"/>
      <c r="BS1132" s="70"/>
      <c r="BT1132" s="70"/>
      <c r="BU1132" s="70"/>
      <c r="BV1132" s="70"/>
      <c r="BW1132" s="70"/>
      <c r="BX1132" s="70"/>
      <c r="BY1132" s="70"/>
      <c r="BZ1132" s="70"/>
      <c r="CA1132" s="70"/>
    </row>
    <row r="1133" spans="2:79" s="67" customFormat="1" hidden="1">
      <c r="B1133" s="85"/>
      <c r="C1133" s="86"/>
      <c r="D1133" s="250"/>
      <c r="E1133" s="84"/>
      <c r="F1133" s="70"/>
      <c r="G1133" s="70"/>
      <c r="H1133" s="70"/>
      <c r="I1133" s="70"/>
      <c r="J1133" s="70"/>
      <c r="K1133" s="70"/>
      <c r="L1133" s="70"/>
      <c r="M1133" s="70"/>
      <c r="N1133" s="70"/>
      <c r="O1133" s="70"/>
      <c r="P1133" s="70"/>
      <c r="Q1133" s="70"/>
      <c r="R1133" s="70"/>
      <c r="S1133" s="70"/>
      <c r="T1133" s="70"/>
      <c r="U1133" s="70"/>
      <c r="V1133" s="70"/>
      <c r="W1133" s="70"/>
      <c r="X1133" s="70"/>
      <c r="Y1133" s="70"/>
      <c r="Z1133" s="70"/>
      <c r="AA1133" s="70"/>
      <c r="AB1133" s="70"/>
      <c r="AC1133" s="70"/>
      <c r="AD1133" s="70"/>
      <c r="AE1133" s="70"/>
      <c r="AF1133" s="70"/>
      <c r="AG1133" s="70"/>
      <c r="AH1133" s="70"/>
      <c r="AI1133" s="70"/>
      <c r="AJ1133" s="70"/>
      <c r="AK1133" s="70"/>
      <c r="AL1133" s="70"/>
      <c r="AM1133" s="70"/>
      <c r="AN1133" s="70"/>
      <c r="AO1133" s="70"/>
      <c r="AP1133" s="70"/>
      <c r="AQ1133" s="70"/>
      <c r="AR1133" s="70"/>
      <c r="AS1133" s="70"/>
      <c r="AT1133" s="70"/>
      <c r="AU1133" s="70"/>
      <c r="AV1133" s="70"/>
      <c r="AW1133" s="70"/>
      <c r="AX1133" s="70"/>
      <c r="AY1133" s="70"/>
      <c r="AZ1133" s="70"/>
      <c r="BA1133" s="70"/>
      <c r="BB1133" s="70"/>
      <c r="BC1133" s="70"/>
      <c r="BD1133" s="70"/>
      <c r="BE1133" s="70"/>
      <c r="BF1133" s="70"/>
      <c r="BG1133" s="70"/>
      <c r="BH1133" s="70"/>
      <c r="BI1133" s="70"/>
      <c r="BJ1133" s="70"/>
      <c r="BK1133" s="70"/>
      <c r="BL1133" s="70"/>
      <c r="BM1133" s="70"/>
      <c r="BN1133" s="70"/>
      <c r="BO1133" s="70"/>
      <c r="BP1133" s="70"/>
      <c r="BQ1133" s="70"/>
      <c r="BR1133" s="70"/>
      <c r="BS1133" s="70"/>
      <c r="BT1133" s="70"/>
      <c r="BU1133" s="70"/>
      <c r="BV1133" s="70"/>
      <c r="BW1133" s="70"/>
      <c r="BX1133" s="70"/>
      <c r="BY1133" s="70"/>
      <c r="BZ1133" s="70"/>
      <c r="CA1133" s="70"/>
    </row>
    <row r="1134" spans="2:79" s="67" customFormat="1" hidden="1">
      <c r="B1134" s="85"/>
      <c r="C1134" s="86"/>
      <c r="D1134" s="250"/>
      <c r="E1134" s="84"/>
      <c r="F1134" s="70"/>
      <c r="G1134" s="70"/>
      <c r="H1134" s="70"/>
      <c r="I1134" s="70"/>
      <c r="J1134" s="70"/>
      <c r="K1134" s="70"/>
      <c r="L1134" s="70"/>
      <c r="M1134" s="70"/>
      <c r="N1134" s="70"/>
      <c r="O1134" s="70"/>
      <c r="P1134" s="70"/>
      <c r="Q1134" s="70"/>
      <c r="R1134" s="70"/>
      <c r="S1134" s="70"/>
      <c r="T1134" s="70"/>
      <c r="U1134" s="70"/>
      <c r="V1134" s="70"/>
      <c r="W1134" s="70"/>
      <c r="X1134" s="70"/>
      <c r="Y1134" s="70"/>
      <c r="Z1134" s="70"/>
      <c r="AA1134" s="70"/>
      <c r="AB1134" s="70"/>
      <c r="AC1134" s="70"/>
      <c r="AD1134" s="70"/>
      <c r="AE1134" s="70"/>
      <c r="AF1134" s="70"/>
      <c r="AG1134" s="70"/>
      <c r="AH1134" s="70"/>
      <c r="AI1134" s="70"/>
      <c r="AJ1134" s="70"/>
      <c r="AK1134" s="70"/>
      <c r="AL1134" s="70"/>
      <c r="AM1134" s="70"/>
      <c r="AN1134" s="70"/>
      <c r="AO1134" s="70"/>
      <c r="AP1134" s="70"/>
      <c r="AQ1134" s="70"/>
      <c r="AR1134" s="70"/>
      <c r="AS1134" s="70"/>
      <c r="AT1134" s="70"/>
      <c r="AU1134" s="70"/>
      <c r="AV1134" s="70"/>
      <c r="AW1134" s="70"/>
      <c r="AX1134" s="70"/>
      <c r="AY1134" s="70"/>
      <c r="AZ1134" s="70"/>
      <c r="BA1134" s="70"/>
      <c r="BB1134" s="70"/>
      <c r="BC1134" s="70"/>
      <c r="BD1134" s="70"/>
      <c r="BE1134" s="70"/>
      <c r="BF1134" s="70"/>
      <c r="BG1134" s="70"/>
      <c r="BH1134" s="70"/>
      <c r="BI1134" s="70"/>
      <c r="BJ1134" s="70"/>
      <c r="BK1134" s="70"/>
      <c r="BL1134" s="70"/>
      <c r="BM1134" s="70"/>
      <c r="BN1134" s="70"/>
      <c r="BO1134" s="70"/>
      <c r="BP1134" s="70"/>
      <c r="BQ1134" s="70"/>
      <c r="BR1134" s="70"/>
      <c r="BS1134" s="70"/>
      <c r="BT1134" s="70"/>
      <c r="BU1134" s="70"/>
      <c r="BV1134" s="70"/>
      <c r="BW1134" s="70"/>
      <c r="BX1134" s="70"/>
      <c r="BY1134" s="70"/>
      <c r="BZ1134" s="70"/>
      <c r="CA1134" s="70"/>
    </row>
    <row r="1135" spans="2:79" s="67" customFormat="1" hidden="1">
      <c r="B1135" s="85"/>
      <c r="C1135" s="86"/>
      <c r="D1135" s="250"/>
      <c r="E1135" s="84"/>
      <c r="F1135" s="70"/>
      <c r="G1135" s="70"/>
      <c r="H1135" s="70"/>
      <c r="I1135" s="70"/>
      <c r="J1135" s="70"/>
      <c r="K1135" s="70"/>
      <c r="L1135" s="70"/>
      <c r="M1135" s="70"/>
      <c r="N1135" s="70"/>
      <c r="O1135" s="70"/>
      <c r="P1135" s="70"/>
      <c r="Q1135" s="70"/>
      <c r="R1135" s="70"/>
      <c r="S1135" s="70"/>
      <c r="T1135" s="70"/>
      <c r="U1135" s="70"/>
      <c r="V1135" s="70"/>
      <c r="W1135" s="70"/>
      <c r="X1135" s="70"/>
      <c r="Y1135" s="70"/>
      <c r="Z1135" s="70"/>
      <c r="AA1135" s="70"/>
      <c r="AB1135" s="70"/>
      <c r="AC1135" s="70"/>
      <c r="AD1135" s="70"/>
      <c r="AE1135" s="70"/>
      <c r="AF1135" s="70"/>
      <c r="AG1135" s="70"/>
      <c r="AH1135" s="70"/>
      <c r="AI1135" s="70"/>
      <c r="AJ1135" s="70"/>
      <c r="AK1135" s="70"/>
      <c r="AL1135" s="70"/>
      <c r="AM1135" s="70"/>
      <c r="AN1135" s="70"/>
      <c r="AO1135" s="70"/>
      <c r="AP1135" s="70"/>
      <c r="AQ1135" s="70"/>
      <c r="AR1135" s="70"/>
      <c r="AS1135" s="70"/>
      <c r="AT1135" s="70"/>
      <c r="AU1135" s="70"/>
      <c r="AV1135" s="70"/>
      <c r="AW1135" s="70"/>
      <c r="AX1135" s="70"/>
      <c r="AY1135" s="70"/>
      <c r="AZ1135" s="70"/>
      <c r="BA1135" s="70"/>
      <c r="BB1135" s="70"/>
      <c r="BC1135" s="70"/>
      <c r="BD1135" s="70"/>
      <c r="BE1135" s="70"/>
      <c r="BF1135" s="70"/>
      <c r="BG1135" s="70"/>
      <c r="BH1135" s="70"/>
      <c r="BI1135" s="70"/>
      <c r="BJ1135" s="70"/>
      <c r="BK1135" s="70"/>
      <c r="BL1135" s="70"/>
      <c r="BM1135" s="70"/>
      <c r="BN1135" s="70"/>
      <c r="BO1135" s="70"/>
      <c r="BP1135" s="70"/>
      <c r="BQ1135" s="70"/>
      <c r="BR1135" s="70"/>
      <c r="BS1135" s="70"/>
      <c r="BT1135" s="70"/>
      <c r="BU1135" s="70"/>
      <c r="BV1135" s="70"/>
      <c r="BW1135" s="70"/>
      <c r="BX1135" s="70"/>
      <c r="BY1135" s="70"/>
      <c r="BZ1135" s="70"/>
      <c r="CA1135" s="70"/>
    </row>
    <row r="1136" spans="2:79" s="67" customFormat="1" hidden="1">
      <c r="B1136" s="85"/>
      <c r="C1136" s="86"/>
      <c r="D1136" s="250"/>
      <c r="E1136" s="84"/>
      <c r="F1136" s="70"/>
      <c r="G1136" s="70"/>
      <c r="H1136" s="70"/>
      <c r="I1136" s="70"/>
      <c r="J1136" s="70"/>
      <c r="K1136" s="70"/>
      <c r="L1136" s="70"/>
      <c r="M1136" s="70"/>
      <c r="N1136" s="70"/>
      <c r="O1136" s="70"/>
      <c r="P1136" s="70"/>
      <c r="Q1136" s="70"/>
      <c r="R1136" s="70"/>
      <c r="S1136" s="70"/>
      <c r="T1136" s="70"/>
      <c r="U1136" s="70"/>
      <c r="V1136" s="70"/>
      <c r="W1136" s="70"/>
      <c r="X1136" s="70"/>
      <c r="Y1136" s="70"/>
      <c r="Z1136" s="70"/>
      <c r="AA1136" s="70"/>
      <c r="AB1136" s="70"/>
      <c r="AC1136" s="70"/>
      <c r="AD1136" s="70"/>
      <c r="AE1136" s="70"/>
      <c r="AF1136" s="70"/>
      <c r="AG1136" s="70"/>
      <c r="AH1136" s="70"/>
      <c r="AI1136" s="70"/>
      <c r="AJ1136" s="70"/>
      <c r="AK1136" s="70"/>
      <c r="AL1136" s="70"/>
      <c r="AM1136" s="70"/>
      <c r="AN1136" s="70"/>
      <c r="AO1136" s="70"/>
      <c r="AP1136" s="70"/>
      <c r="AQ1136" s="70"/>
      <c r="AR1136" s="70"/>
      <c r="AS1136" s="70"/>
      <c r="AT1136" s="70"/>
      <c r="AU1136" s="70"/>
      <c r="AV1136" s="70"/>
      <c r="AW1136" s="70"/>
      <c r="AX1136" s="70"/>
      <c r="AY1136" s="70"/>
      <c r="AZ1136" s="70"/>
      <c r="BA1136" s="70"/>
      <c r="BB1136" s="70"/>
      <c r="BC1136" s="70"/>
      <c r="BD1136" s="70"/>
      <c r="BE1136" s="70"/>
      <c r="BF1136" s="70"/>
      <c r="BG1136" s="70"/>
      <c r="BH1136" s="70"/>
      <c r="BI1136" s="70"/>
      <c r="BJ1136" s="70"/>
      <c r="BK1136" s="70"/>
      <c r="BL1136" s="70"/>
      <c r="BM1136" s="70"/>
      <c r="BN1136" s="70"/>
      <c r="BO1136" s="70"/>
      <c r="BP1136" s="70"/>
      <c r="BQ1136" s="70"/>
      <c r="BR1136" s="70"/>
      <c r="BS1136" s="70"/>
      <c r="BT1136" s="70"/>
      <c r="BU1136" s="70"/>
      <c r="BV1136" s="70"/>
      <c r="BW1136" s="70"/>
      <c r="BX1136" s="70"/>
      <c r="BY1136" s="70"/>
      <c r="BZ1136" s="70"/>
      <c r="CA1136" s="70"/>
    </row>
    <row r="1137" spans="2:79" s="67" customFormat="1" hidden="1">
      <c r="B1137" s="85"/>
      <c r="C1137" s="86"/>
      <c r="D1137" s="250"/>
      <c r="E1137" s="84"/>
      <c r="F1137" s="70"/>
      <c r="G1137" s="70"/>
      <c r="H1137" s="70"/>
      <c r="I1137" s="70"/>
      <c r="J1137" s="70"/>
      <c r="K1137" s="70"/>
      <c r="L1137" s="70"/>
      <c r="M1137" s="70"/>
      <c r="N1137" s="70"/>
      <c r="O1137" s="70"/>
      <c r="P1137" s="70"/>
      <c r="Q1137" s="70"/>
      <c r="R1137" s="70"/>
      <c r="S1137" s="70"/>
      <c r="T1137" s="70"/>
      <c r="U1137" s="70"/>
      <c r="V1137" s="70"/>
      <c r="W1137" s="70"/>
      <c r="X1137" s="70"/>
      <c r="Y1137" s="70"/>
      <c r="Z1137" s="70"/>
      <c r="AA1137" s="70"/>
      <c r="AB1137" s="70"/>
      <c r="AC1137" s="70"/>
      <c r="AD1137" s="70"/>
      <c r="AE1137" s="70"/>
      <c r="AF1137" s="70"/>
      <c r="AG1137" s="70"/>
      <c r="AH1137" s="70"/>
      <c r="AI1137" s="70"/>
      <c r="AJ1137" s="70"/>
      <c r="AK1137" s="70"/>
      <c r="AL1137" s="70"/>
      <c r="AM1137" s="70"/>
      <c r="AN1137" s="70"/>
      <c r="AO1137" s="70"/>
      <c r="AP1137" s="70"/>
      <c r="AQ1137" s="70"/>
      <c r="AR1137" s="70"/>
      <c r="AS1137" s="70"/>
      <c r="AT1137" s="70"/>
      <c r="AU1137" s="70"/>
      <c r="AV1137" s="70"/>
      <c r="AW1137" s="70"/>
      <c r="AX1137" s="70"/>
      <c r="AY1137" s="70"/>
      <c r="AZ1137" s="70"/>
      <c r="BA1137" s="70"/>
      <c r="BB1137" s="70"/>
      <c r="BC1137" s="70"/>
      <c r="BD1137" s="70"/>
      <c r="BE1137" s="70"/>
      <c r="BF1137" s="70"/>
      <c r="BG1137" s="70"/>
      <c r="BH1137" s="70"/>
      <c r="BI1137" s="70"/>
      <c r="BJ1137" s="70"/>
      <c r="BK1137" s="70"/>
      <c r="BL1137" s="70"/>
      <c r="BM1137" s="70"/>
      <c r="BN1137" s="70"/>
      <c r="BO1137" s="70"/>
      <c r="BP1137" s="70"/>
      <c r="BQ1137" s="70"/>
      <c r="BR1137" s="70"/>
      <c r="BS1137" s="70"/>
      <c r="BT1137" s="70"/>
      <c r="BU1137" s="70"/>
      <c r="BV1137" s="70"/>
      <c r="BW1137" s="70"/>
      <c r="BX1137" s="70"/>
      <c r="BY1137" s="70"/>
      <c r="BZ1137" s="70"/>
      <c r="CA1137" s="70"/>
    </row>
    <row r="1138" spans="2:79" s="67" customFormat="1" hidden="1">
      <c r="B1138" s="85"/>
      <c r="C1138" s="86"/>
      <c r="D1138" s="250"/>
      <c r="E1138" s="84"/>
      <c r="F1138" s="70"/>
      <c r="G1138" s="70"/>
      <c r="H1138" s="70"/>
      <c r="I1138" s="70"/>
      <c r="J1138" s="70"/>
      <c r="K1138" s="70"/>
      <c r="L1138" s="70"/>
      <c r="M1138" s="70"/>
      <c r="N1138" s="70"/>
      <c r="O1138" s="70"/>
      <c r="P1138" s="70"/>
      <c r="Q1138" s="70"/>
      <c r="R1138" s="70"/>
      <c r="S1138" s="70"/>
      <c r="T1138" s="70"/>
      <c r="U1138" s="70"/>
      <c r="V1138" s="70"/>
      <c r="W1138" s="70"/>
      <c r="X1138" s="70"/>
      <c r="Y1138" s="70"/>
      <c r="Z1138" s="70"/>
      <c r="AA1138" s="70"/>
      <c r="AB1138" s="70"/>
      <c r="AC1138" s="70"/>
      <c r="AD1138" s="70"/>
      <c r="AE1138" s="70"/>
      <c r="AF1138" s="70"/>
      <c r="AG1138" s="70"/>
      <c r="AH1138" s="70"/>
      <c r="AI1138" s="70"/>
      <c r="AJ1138" s="70"/>
      <c r="AK1138" s="70"/>
      <c r="AL1138" s="70"/>
      <c r="AM1138" s="70"/>
      <c r="AN1138" s="70"/>
      <c r="AO1138" s="70"/>
      <c r="AP1138" s="70"/>
      <c r="AQ1138" s="70"/>
      <c r="AR1138" s="70"/>
      <c r="AS1138" s="70"/>
      <c r="AT1138" s="70"/>
      <c r="AU1138" s="70"/>
      <c r="AV1138" s="70"/>
      <c r="AW1138" s="70"/>
      <c r="AX1138" s="70"/>
      <c r="AY1138" s="70"/>
      <c r="AZ1138" s="70"/>
      <c r="BA1138" s="70"/>
      <c r="BB1138" s="70"/>
      <c r="BC1138" s="70"/>
      <c r="BD1138" s="70"/>
      <c r="BE1138" s="70"/>
      <c r="BF1138" s="70"/>
      <c r="BG1138" s="70"/>
      <c r="BH1138" s="70"/>
      <c r="BI1138" s="70"/>
      <c r="BJ1138" s="70"/>
      <c r="BK1138" s="70"/>
      <c r="BL1138" s="70"/>
      <c r="BM1138" s="70"/>
      <c r="BN1138" s="70"/>
      <c r="BO1138" s="70"/>
      <c r="BP1138" s="70"/>
      <c r="BQ1138" s="70"/>
      <c r="BR1138" s="70"/>
      <c r="BS1138" s="70"/>
      <c r="BT1138" s="70"/>
      <c r="BU1138" s="70"/>
      <c r="BV1138" s="70"/>
      <c r="BW1138" s="70"/>
      <c r="BX1138" s="70"/>
      <c r="BY1138" s="70"/>
      <c r="BZ1138" s="70"/>
      <c r="CA1138" s="70"/>
    </row>
    <row r="1139" spans="2:79" s="67" customFormat="1" hidden="1">
      <c r="B1139" s="85"/>
      <c r="C1139" s="86"/>
      <c r="D1139" s="250"/>
      <c r="E1139" s="84"/>
      <c r="F1139" s="70"/>
      <c r="G1139" s="70"/>
      <c r="H1139" s="70"/>
      <c r="I1139" s="70"/>
      <c r="J1139" s="70"/>
      <c r="K1139" s="70"/>
      <c r="L1139" s="70"/>
      <c r="M1139" s="70"/>
      <c r="N1139" s="70"/>
      <c r="O1139" s="70"/>
      <c r="P1139" s="70"/>
      <c r="Q1139" s="70"/>
      <c r="R1139" s="70"/>
      <c r="S1139" s="70"/>
      <c r="T1139" s="70"/>
      <c r="U1139" s="70"/>
      <c r="V1139" s="70"/>
      <c r="W1139" s="70"/>
      <c r="X1139" s="70"/>
      <c r="Y1139" s="70"/>
      <c r="Z1139" s="70"/>
      <c r="AA1139" s="70"/>
      <c r="AB1139" s="70"/>
      <c r="AC1139" s="70"/>
      <c r="AD1139" s="70"/>
      <c r="AE1139" s="70"/>
      <c r="AF1139" s="70"/>
      <c r="AG1139" s="70"/>
      <c r="AH1139" s="70"/>
      <c r="AI1139" s="70"/>
      <c r="AJ1139" s="70"/>
      <c r="AK1139" s="70"/>
      <c r="AL1139" s="70"/>
      <c r="AM1139" s="70"/>
      <c r="AN1139" s="70"/>
      <c r="AO1139" s="70"/>
      <c r="AP1139" s="70"/>
      <c r="AQ1139" s="70"/>
      <c r="AR1139" s="70"/>
      <c r="AS1139" s="70"/>
      <c r="AT1139" s="70"/>
      <c r="AU1139" s="70"/>
      <c r="AV1139" s="70"/>
      <c r="AW1139" s="70"/>
      <c r="AX1139" s="70"/>
      <c r="AY1139" s="70"/>
      <c r="AZ1139" s="70"/>
      <c r="BA1139" s="70"/>
      <c r="BB1139" s="70"/>
      <c r="BC1139" s="70"/>
      <c r="BD1139" s="70"/>
      <c r="BE1139" s="70"/>
      <c r="BF1139" s="70"/>
      <c r="BG1139" s="70"/>
      <c r="BH1139" s="70"/>
      <c r="BI1139" s="70"/>
      <c r="BJ1139" s="70"/>
      <c r="BK1139" s="70"/>
      <c r="BL1139" s="70"/>
      <c r="BM1139" s="70"/>
      <c r="BN1139" s="70"/>
      <c r="BO1139" s="70"/>
      <c r="BP1139" s="70"/>
      <c r="BQ1139" s="70"/>
      <c r="BR1139" s="70"/>
      <c r="BS1139" s="70"/>
      <c r="BT1139" s="70"/>
      <c r="BU1139" s="70"/>
      <c r="BV1139" s="70"/>
      <c r="BW1139" s="70"/>
      <c r="BX1139" s="70"/>
      <c r="BY1139" s="70"/>
      <c r="BZ1139" s="70"/>
      <c r="CA1139" s="70"/>
    </row>
    <row r="1140" spans="2:79" s="67" customFormat="1" hidden="1">
      <c r="B1140" s="85"/>
      <c r="C1140" s="86"/>
      <c r="D1140" s="250"/>
      <c r="E1140" s="84"/>
      <c r="F1140" s="70"/>
      <c r="G1140" s="70"/>
      <c r="H1140" s="70"/>
      <c r="I1140" s="70"/>
      <c r="J1140" s="70"/>
      <c r="K1140" s="70"/>
      <c r="L1140" s="70"/>
      <c r="M1140" s="70"/>
      <c r="N1140" s="70"/>
      <c r="O1140" s="70"/>
      <c r="P1140" s="70"/>
      <c r="Q1140" s="70"/>
      <c r="R1140" s="70"/>
      <c r="S1140" s="70"/>
      <c r="T1140" s="70"/>
      <c r="U1140" s="70"/>
      <c r="V1140" s="70"/>
      <c r="W1140" s="70"/>
      <c r="X1140" s="70"/>
      <c r="Y1140" s="70"/>
      <c r="Z1140" s="70"/>
      <c r="AA1140" s="70"/>
      <c r="AB1140" s="70"/>
      <c r="AC1140" s="70"/>
      <c r="AD1140" s="70"/>
      <c r="AE1140" s="70"/>
      <c r="AF1140" s="70"/>
      <c r="AG1140" s="70"/>
      <c r="AH1140" s="70"/>
      <c r="AI1140" s="70"/>
      <c r="AJ1140" s="70"/>
      <c r="AK1140" s="70"/>
      <c r="AL1140" s="70"/>
      <c r="AM1140" s="70"/>
      <c r="AN1140" s="70"/>
      <c r="AO1140" s="70"/>
      <c r="AP1140" s="70"/>
      <c r="AQ1140" s="70"/>
      <c r="AR1140" s="70"/>
      <c r="AS1140" s="70"/>
      <c r="AT1140" s="70"/>
      <c r="AU1140" s="70"/>
      <c r="AV1140" s="70"/>
      <c r="AW1140" s="70"/>
      <c r="AX1140" s="70"/>
      <c r="AY1140" s="70"/>
      <c r="AZ1140" s="70"/>
      <c r="BA1140" s="70"/>
      <c r="BB1140" s="70"/>
      <c r="BC1140" s="70"/>
      <c r="BD1140" s="70"/>
      <c r="BE1140" s="70"/>
      <c r="BF1140" s="70"/>
      <c r="BG1140" s="70"/>
      <c r="BH1140" s="70"/>
      <c r="BI1140" s="70"/>
      <c r="BJ1140" s="70"/>
      <c r="BK1140" s="70"/>
      <c r="BL1140" s="70"/>
      <c r="BM1140" s="70"/>
      <c r="BN1140" s="70"/>
      <c r="BO1140" s="70"/>
      <c r="BP1140" s="70"/>
      <c r="BQ1140" s="70"/>
      <c r="BR1140" s="70"/>
      <c r="BS1140" s="70"/>
      <c r="BT1140" s="70"/>
      <c r="BU1140" s="70"/>
      <c r="BV1140" s="70"/>
      <c r="BW1140" s="70"/>
      <c r="BX1140" s="70"/>
      <c r="BY1140" s="70"/>
      <c r="BZ1140" s="70"/>
      <c r="CA1140" s="70"/>
    </row>
    <row r="1141" spans="2:79" s="67" customFormat="1" hidden="1">
      <c r="B1141" s="85"/>
      <c r="C1141" s="86"/>
      <c r="D1141" s="250"/>
      <c r="E1141" s="84"/>
      <c r="F1141" s="70"/>
      <c r="G1141" s="70"/>
      <c r="H1141" s="70"/>
      <c r="I1141" s="70"/>
      <c r="J1141" s="70"/>
      <c r="K1141" s="70"/>
      <c r="L1141" s="70"/>
      <c r="M1141" s="70"/>
      <c r="N1141" s="70"/>
      <c r="O1141" s="70"/>
      <c r="P1141" s="70"/>
      <c r="Q1141" s="70"/>
      <c r="R1141" s="70"/>
      <c r="S1141" s="70"/>
      <c r="T1141" s="70"/>
      <c r="U1141" s="70"/>
      <c r="V1141" s="70"/>
      <c r="W1141" s="70"/>
      <c r="X1141" s="70"/>
      <c r="Y1141" s="70"/>
      <c r="Z1141" s="70"/>
      <c r="AA1141" s="70"/>
      <c r="AB1141" s="70"/>
      <c r="AC1141" s="70"/>
      <c r="AD1141" s="70"/>
      <c r="AE1141" s="70"/>
      <c r="AF1141" s="70"/>
      <c r="AG1141" s="70"/>
      <c r="AH1141" s="70"/>
      <c r="AI1141" s="70"/>
      <c r="AJ1141" s="70"/>
      <c r="AK1141" s="70"/>
      <c r="AL1141" s="70"/>
      <c r="AM1141" s="70"/>
      <c r="AN1141" s="70"/>
      <c r="AO1141" s="70"/>
      <c r="AP1141" s="70"/>
      <c r="AQ1141" s="70"/>
      <c r="AR1141" s="70"/>
      <c r="AS1141" s="70"/>
      <c r="AT1141" s="70"/>
      <c r="AU1141" s="70"/>
      <c r="AV1141" s="70"/>
      <c r="AW1141" s="70"/>
      <c r="AX1141" s="70"/>
      <c r="AY1141" s="70"/>
      <c r="AZ1141" s="70"/>
      <c r="BA1141" s="70"/>
      <c r="BB1141" s="70"/>
      <c r="BC1141" s="70"/>
      <c r="BD1141" s="70"/>
      <c r="BE1141" s="70"/>
      <c r="BF1141" s="70"/>
      <c r="BG1141" s="70"/>
      <c r="BH1141" s="70"/>
      <c r="BI1141" s="70"/>
      <c r="BJ1141" s="70"/>
      <c r="BK1141" s="70"/>
      <c r="BL1141" s="70"/>
      <c r="BM1141" s="70"/>
      <c r="BN1141" s="70"/>
      <c r="BO1141" s="70"/>
      <c r="BP1141" s="70"/>
      <c r="BQ1141" s="70"/>
      <c r="BR1141" s="70"/>
      <c r="BS1141" s="70"/>
      <c r="BT1141" s="70"/>
      <c r="BU1141" s="70"/>
      <c r="BV1141" s="70"/>
      <c r="BW1141" s="70"/>
      <c r="BX1141" s="70"/>
      <c r="BY1141" s="70"/>
      <c r="BZ1141" s="70"/>
      <c r="CA1141" s="70"/>
    </row>
    <row r="1142" spans="2:79" s="67" customFormat="1" hidden="1">
      <c r="B1142" s="85"/>
      <c r="C1142" s="86"/>
      <c r="D1142" s="250"/>
      <c r="E1142" s="84"/>
      <c r="F1142" s="70"/>
      <c r="G1142" s="70"/>
      <c r="H1142" s="70"/>
      <c r="I1142" s="70"/>
      <c r="J1142" s="70"/>
      <c r="K1142" s="70"/>
      <c r="L1142" s="70"/>
      <c r="M1142" s="70"/>
      <c r="N1142" s="70"/>
      <c r="O1142" s="70"/>
      <c r="P1142" s="70"/>
      <c r="Q1142" s="70"/>
      <c r="R1142" s="70"/>
      <c r="S1142" s="70"/>
      <c r="T1142" s="70"/>
      <c r="U1142" s="70"/>
      <c r="V1142" s="70"/>
      <c r="W1142" s="70"/>
      <c r="X1142" s="70"/>
      <c r="Y1142" s="70"/>
      <c r="Z1142" s="70"/>
      <c r="AA1142" s="70"/>
      <c r="AB1142" s="70"/>
      <c r="AC1142" s="70"/>
      <c r="AD1142" s="70"/>
      <c r="AE1142" s="70"/>
      <c r="AF1142" s="70"/>
      <c r="AG1142" s="70"/>
      <c r="AH1142" s="70"/>
      <c r="AI1142" s="70"/>
      <c r="AJ1142" s="70"/>
      <c r="AK1142" s="70"/>
      <c r="AL1142" s="70"/>
      <c r="AM1142" s="70"/>
      <c r="AN1142" s="70"/>
      <c r="AO1142" s="70"/>
      <c r="AP1142" s="70"/>
      <c r="AQ1142" s="70"/>
      <c r="AR1142" s="70"/>
      <c r="AS1142" s="70"/>
      <c r="AT1142" s="70"/>
      <c r="AU1142" s="70"/>
      <c r="AV1142" s="70"/>
      <c r="AW1142" s="70"/>
      <c r="AX1142" s="70"/>
      <c r="AY1142" s="70"/>
      <c r="AZ1142" s="70"/>
      <c r="BA1142" s="70"/>
      <c r="BB1142" s="70"/>
      <c r="BC1142" s="70"/>
      <c r="BD1142" s="70"/>
      <c r="BE1142" s="70"/>
      <c r="BF1142" s="70"/>
      <c r="BG1142" s="70"/>
      <c r="BH1142" s="70"/>
      <c r="BI1142" s="70"/>
      <c r="BJ1142" s="70"/>
      <c r="BK1142" s="70"/>
      <c r="BL1142" s="70"/>
      <c r="BM1142" s="70"/>
      <c r="BN1142" s="70"/>
      <c r="BO1142" s="70"/>
      <c r="BP1142" s="70"/>
      <c r="BQ1142" s="70"/>
      <c r="BR1142" s="70"/>
      <c r="BS1142" s="70"/>
      <c r="BT1142" s="70"/>
      <c r="BU1142" s="70"/>
      <c r="BV1142" s="70"/>
      <c r="BW1142" s="70"/>
      <c r="BX1142" s="70"/>
      <c r="BY1142" s="70"/>
      <c r="BZ1142" s="70"/>
      <c r="CA1142" s="70"/>
    </row>
    <row r="1143" spans="2:79" s="67" customFormat="1" hidden="1">
      <c r="B1143" s="85"/>
      <c r="C1143" s="86"/>
      <c r="D1143" s="250"/>
      <c r="E1143" s="84"/>
      <c r="F1143" s="70"/>
      <c r="G1143" s="70"/>
      <c r="H1143" s="70"/>
      <c r="I1143" s="70"/>
      <c r="J1143" s="70"/>
      <c r="K1143" s="70"/>
      <c r="L1143" s="70"/>
      <c r="M1143" s="70"/>
      <c r="N1143" s="70"/>
      <c r="O1143" s="70"/>
      <c r="P1143" s="70"/>
      <c r="Q1143" s="70"/>
      <c r="R1143" s="70"/>
      <c r="S1143" s="70"/>
      <c r="T1143" s="70"/>
      <c r="U1143" s="70"/>
      <c r="V1143" s="70"/>
      <c r="W1143" s="70"/>
      <c r="X1143" s="70"/>
      <c r="Y1143" s="70"/>
      <c r="Z1143" s="70"/>
      <c r="AA1143" s="70"/>
      <c r="AB1143" s="70"/>
      <c r="AC1143" s="70"/>
      <c r="AD1143" s="70"/>
      <c r="AE1143" s="70"/>
      <c r="AF1143" s="70"/>
      <c r="AG1143" s="70"/>
      <c r="AH1143" s="70"/>
      <c r="AI1143" s="70"/>
      <c r="AJ1143" s="70"/>
      <c r="AK1143" s="70"/>
      <c r="AL1143" s="70"/>
      <c r="AM1143" s="70"/>
      <c r="AN1143" s="70"/>
      <c r="AO1143" s="70"/>
      <c r="AP1143" s="70"/>
      <c r="AQ1143" s="70"/>
      <c r="AR1143" s="70"/>
      <c r="AS1143" s="70"/>
      <c r="AT1143" s="70"/>
      <c r="AU1143" s="70"/>
      <c r="AV1143" s="70"/>
      <c r="AW1143" s="70"/>
      <c r="AX1143" s="70"/>
      <c r="AY1143" s="70"/>
      <c r="AZ1143" s="70"/>
      <c r="BA1143" s="70"/>
      <c r="BB1143" s="70"/>
      <c r="BC1143" s="70"/>
      <c r="BD1143" s="70"/>
      <c r="BE1143" s="70"/>
      <c r="BF1143" s="70"/>
      <c r="BG1143" s="70"/>
      <c r="BH1143" s="70"/>
      <c r="BI1143" s="70"/>
      <c r="BJ1143" s="70"/>
      <c r="BK1143" s="70"/>
      <c r="BL1143" s="70"/>
      <c r="BM1143" s="70"/>
      <c r="BN1143" s="70"/>
      <c r="BO1143" s="70"/>
      <c r="BP1143" s="70"/>
      <c r="BQ1143" s="70"/>
      <c r="BR1143" s="70"/>
      <c r="BS1143" s="70"/>
      <c r="BT1143" s="70"/>
      <c r="BU1143" s="70"/>
      <c r="BV1143" s="70"/>
      <c r="BW1143" s="70"/>
      <c r="BX1143" s="70"/>
      <c r="BY1143" s="70"/>
      <c r="BZ1143" s="70"/>
      <c r="CA1143" s="70"/>
    </row>
    <row r="1144" spans="2:79" s="67" customFormat="1" hidden="1">
      <c r="B1144" s="85"/>
      <c r="C1144" s="86"/>
      <c r="D1144" s="250"/>
      <c r="E1144" s="84"/>
      <c r="F1144" s="70"/>
      <c r="G1144" s="70"/>
      <c r="H1144" s="70"/>
      <c r="I1144" s="70"/>
      <c r="J1144" s="70"/>
      <c r="K1144" s="70"/>
      <c r="L1144" s="70"/>
      <c r="M1144" s="70"/>
      <c r="N1144" s="70"/>
      <c r="O1144" s="70"/>
      <c r="P1144" s="70"/>
      <c r="Q1144" s="70"/>
      <c r="R1144" s="70"/>
      <c r="S1144" s="70"/>
      <c r="T1144" s="70"/>
      <c r="U1144" s="70"/>
      <c r="V1144" s="70"/>
      <c r="W1144" s="70"/>
      <c r="X1144" s="70"/>
      <c r="Y1144" s="70"/>
      <c r="Z1144" s="70"/>
      <c r="AA1144" s="70"/>
      <c r="AB1144" s="70"/>
      <c r="AC1144" s="70"/>
      <c r="AD1144" s="70"/>
      <c r="AE1144" s="70"/>
      <c r="AF1144" s="70"/>
      <c r="AG1144" s="70"/>
      <c r="AH1144" s="70"/>
      <c r="AI1144" s="70"/>
      <c r="AJ1144" s="70"/>
      <c r="AK1144" s="70"/>
      <c r="AL1144" s="70"/>
      <c r="AM1144" s="70"/>
      <c r="AN1144" s="70"/>
      <c r="AO1144" s="70"/>
      <c r="AP1144" s="70"/>
      <c r="AQ1144" s="70"/>
      <c r="AR1144" s="70"/>
      <c r="AS1144" s="70"/>
      <c r="AT1144" s="70"/>
      <c r="AU1144" s="70"/>
      <c r="AV1144" s="70"/>
      <c r="AW1144" s="70"/>
      <c r="AX1144" s="70"/>
      <c r="AY1144" s="70"/>
      <c r="AZ1144" s="70"/>
      <c r="BA1144" s="70"/>
      <c r="BB1144" s="70"/>
      <c r="BC1144" s="70"/>
      <c r="BD1144" s="70"/>
      <c r="BE1144" s="70"/>
      <c r="BF1144" s="70"/>
      <c r="BG1144" s="70"/>
      <c r="BH1144" s="70"/>
      <c r="BI1144" s="70"/>
      <c r="BJ1144" s="70"/>
      <c r="BK1144" s="70"/>
      <c r="BL1144" s="70"/>
      <c r="BM1144" s="70"/>
      <c r="BN1144" s="70"/>
      <c r="BO1144" s="70"/>
      <c r="BP1144" s="70"/>
      <c r="BQ1144" s="70"/>
      <c r="BR1144" s="70"/>
      <c r="BS1144" s="70"/>
      <c r="BT1144" s="70"/>
      <c r="BU1144" s="70"/>
      <c r="BV1144" s="70"/>
      <c r="BW1144" s="70"/>
      <c r="BX1144" s="70"/>
      <c r="BY1144" s="70"/>
      <c r="BZ1144" s="70"/>
      <c r="CA1144" s="70"/>
    </row>
    <row r="1145" spans="2:79" s="67" customFormat="1" hidden="1">
      <c r="B1145" s="85"/>
      <c r="C1145" s="86"/>
      <c r="D1145" s="250"/>
      <c r="E1145" s="84"/>
      <c r="F1145" s="70"/>
      <c r="G1145" s="70"/>
      <c r="H1145" s="70"/>
      <c r="I1145" s="70"/>
      <c r="J1145" s="70"/>
      <c r="K1145" s="70"/>
      <c r="L1145" s="70"/>
      <c r="M1145" s="70"/>
      <c r="N1145" s="70"/>
      <c r="O1145" s="70"/>
      <c r="P1145" s="70"/>
      <c r="Q1145" s="70"/>
      <c r="R1145" s="70"/>
      <c r="S1145" s="70"/>
      <c r="T1145" s="70"/>
      <c r="U1145" s="70"/>
      <c r="V1145" s="70"/>
      <c r="W1145" s="70"/>
      <c r="X1145" s="70"/>
      <c r="Y1145" s="70"/>
      <c r="Z1145" s="70"/>
      <c r="AA1145" s="70"/>
      <c r="AB1145" s="70"/>
      <c r="AC1145" s="70"/>
      <c r="AD1145" s="70"/>
      <c r="AE1145" s="70"/>
      <c r="AF1145" s="70"/>
      <c r="AG1145" s="70"/>
      <c r="AH1145" s="70"/>
      <c r="AI1145" s="70"/>
      <c r="AJ1145" s="70"/>
      <c r="AK1145" s="70"/>
      <c r="AL1145" s="70"/>
      <c r="AM1145" s="70"/>
      <c r="AN1145" s="70"/>
      <c r="AO1145" s="70"/>
      <c r="AP1145" s="70"/>
      <c r="AQ1145" s="70"/>
      <c r="AR1145" s="70"/>
      <c r="AS1145" s="70"/>
      <c r="AT1145" s="70"/>
      <c r="AU1145" s="70"/>
      <c r="AV1145" s="70"/>
      <c r="AW1145" s="70"/>
      <c r="AX1145" s="70"/>
      <c r="AY1145" s="70"/>
      <c r="AZ1145" s="70"/>
      <c r="BA1145" s="70"/>
      <c r="BB1145" s="70"/>
      <c r="BC1145" s="70"/>
      <c r="BD1145" s="70"/>
      <c r="BE1145" s="70"/>
      <c r="BF1145" s="70"/>
      <c r="BG1145" s="70"/>
      <c r="BH1145" s="70"/>
      <c r="BI1145" s="70"/>
      <c r="BJ1145" s="70"/>
      <c r="BK1145" s="70"/>
      <c r="BL1145" s="70"/>
      <c r="BM1145" s="70"/>
      <c r="BN1145" s="70"/>
      <c r="BO1145" s="70"/>
      <c r="BP1145" s="70"/>
      <c r="BQ1145" s="70"/>
      <c r="BR1145" s="70"/>
      <c r="BS1145" s="70"/>
      <c r="BT1145" s="70"/>
      <c r="BU1145" s="70"/>
      <c r="BV1145" s="70"/>
      <c r="BW1145" s="70"/>
      <c r="BX1145" s="70"/>
      <c r="BY1145" s="70"/>
      <c r="BZ1145" s="70"/>
      <c r="CA1145" s="70"/>
    </row>
    <row r="1146" spans="2:79" s="67" customFormat="1" hidden="1">
      <c r="B1146" s="85"/>
      <c r="C1146" s="86"/>
      <c r="D1146" s="250"/>
      <c r="E1146" s="84"/>
      <c r="F1146" s="70"/>
      <c r="G1146" s="70"/>
      <c r="H1146" s="70"/>
      <c r="I1146" s="70"/>
      <c r="J1146" s="70"/>
      <c r="K1146" s="70"/>
      <c r="L1146" s="70"/>
      <c r="M1146" s="70"/>
      <c r="N1146" s="70"/>
      <c r="O1146" s="70"/>
      <c r="P1146" s="70"/>
      <c r="Q1146" s="70"/>
      <c r="R1146" s="70"/>
      <c r="S1146" s="70"/>
      <c r="T1146" s="70"/>
      <c r="U1146" s="70"/>
      <c r="V1146" s="70"/>
      <c r="W1146" s="70"/>
      <c r="X1146" s="70"/>
      <c r="Y1146" s="70"/>
      <c r="Z1146" s="70"/>
      <c r="AA1146" s="70"/>
      <c r="AB1146" s="70"/>
      <c r="AC1146" s="70"/>
      <c r="AD1146" s="70"/>
      <c r="AE1146" s="70"/>
      <c r="AF1146" s="70"/>
      <c r="AG1146" s="70"/>
      <c r="AH1146" s="70"/>
      <c r="AI1146" s="70"/>
      <c r="AJ1146" s="70"/>
      <c r="AK1146" s="70"/>
      <c r="AL1146" s="70"/>
      <c r="AM1146" s="70"/>
      <c r="AN1146" s="70"/>
      <c r="AO1146" s="70"/>
      <c r="AP1146" s="70"/>
      <c r="AQ1146" s="70"/>
      <c r="AR1146" s="70"/>
      <c r="AS1146" s="70"/>
      <c r="AT1146" s="70"/>
      <c r="AU1146" s="70"/>
      <c r="AV1146" s="70"/>
      <c r="AW1146" s="70"/>
      <c r="AX1146" s="70"/>
      <c r="AY1146" s="70"/>
      <c r="AZ1146" s="70"/>
      <c r="BA1146" s="70"/>
      <c r="BB1146" s="70"/>
      <c r="BC1146" s="70"/>
      <c r="BD1146" s="70"/>
      <c r="BE1146" s="70"/>
      <c r="BF1146" s="70"/>
      <c r="BG1146" s="70"/>
      <c r="BH1146" s="70"/>
      <c r="BI1146" s="70"/>
      <c r="BJ1146" s="70"/>
      <c r="BK1146" s="70"/>
      <c r="BL1146" s="70"/>
      <c r="BM1146" s="70"/>
      <c r="BN1146" s="70"/>
      <c r="BO1146" s="70"/>
      <c r="BP1146" s="70"/>
      <c r="BQ1146" s="70"/>
      <c r="BR1146" s="70"/>
      <c r="BS1146" s="70"/>
      <c r="BT1146" s="70"/>
      <c r="BU1146" s="70"/>
      <c r="BV1146" s="70"/>
      <c r="BW1146" s="70"/>
      <c r="BX1146" s="70"/>
      <c r="BY1146" s="70"/>
      <c r="BZ1146" s="70"/>
      <c r="CA1146" s="70"/>
    </row>
    <row r="1147" spans="2:79" s="67" customFormat="1" hidden="1">
      <c r="B1147" s="85"/>
      <c r="C1147" s="86"/>
      <c r="D1147" s="250"/>
      <c r="E1147" s="84"/>
      <c r="F1147" s="70"/>
      <c r="G1147" s="70"/>
      <c r="H1147" s="70"/>
      <c r="I1147" s="70"/>
      <c r="J1147" s="70"/>
      <c r="K1147" s="70"/>
      <c r="L1147" s="70"/>
      <c r="M1147" s="70"/>
      <c r="N1147" s="70"/>
      <c r="O1147" s="70"/>
      <c r="P1147" s="70"/>
      <c r="Q1147" s="70"/>
      <c r="R1147" s="70"/>
      <c r="S1147" s="70"/>
      <c r="T1147" s="70"/>
      <c r="U1147" s="70"/>
      <c r="V1147" s="70"/>
      <c r="W1147" s="70"/>
      <c r="X1147" s="70"/>
      <c r="Y1147" s="70"/>
      <c r="Z1147" s="70"/>
      <c r="AA1147" s="70"/>
      <c r="AB1147" s="70"/>
      <c r="AC1147" s="70"/>
      <c r="AD1147" s="70"/>
      <c r="AE1147" s="70"/>
      <c r="AF1147" s="70"/>
      <c r="AG1147" s="70"/>
      <c r="AH1147" s="70"/>
      <c r="AI1147" s="70"/>
      <c r="AJ1147" s="70"/>
      <c r="AK1147" s="70"/>
      <c r="AL1147" s="70"/>
      <c r="AM1147" s="70"/>
      <c r="AN1147" s="70"/>
      <c r="AO1147" s="70"/>
      <c r="AP1147" s="70"/>
      <c r="AQ1147" s="70"/>
      <c r="AR1147" s="70"/>
      <c r="AS1147" s="70"/>
      <c r="AT1147" s="70"/>
      <c r="AU1147" s="70"/>
      <c r="AV1147" s="70"/>
      <c r="AW1147" s="70"/>
      <c r="AX1147" s="70"/>
      <c r="AY1147" s="70"/>
      <c r="AZ1147" s="70"/>
      <c r="BA1147" s="70"/>
      <c r="BB1147" s="70"/>
      <c r="BC1147" s="70"/>
      <c r="BD1147" s="70"/>
      <c r="BE1147" s="70"/>
      <c r="BF1147" s="70"/>
      <c r="BG1147" s="70"/>
      <c r="BH1147" s="70"/>
      <c r="BI1147" s="70"/>
      <c r="BJ1147" s="70"/>
      <c r="BK1147" s="70"/>
      <c r="BL1147" s="70"/>
      <c r="BM1147" s="70"/>
      <c r="BN1147" s="70"/>
      <c r="BO1147" s="70"/>
      <c r="BP1147" s="70"/>
      <c r="BQ1147" s="70"/>
      <c r="BR1147" s="70"/>
      <c r="BS1147" s="70"/>
      <c r="BT1147" s="70"/>
      <c r="BU1147" s="70"/>
      <c r="BV1147" s="70"/>
      <c r="BW1147" s="70"/>
      <c r="BX1147" s="70"/>
      <c r="BY1147" s="70"/>
      <c r="BZ1147" s="70"/>
      <c r="CA1147" s="70"/>
    </row>
    <row r="1148" spans="2:79" s="67" customFormat="1" hidden="1">
      <c r="B1148" s="85"/>
      <c r="C1148" s="86"/>
      <c r="D1148" s="250"/>
      <c r="E1148" s="84"/>
      <c r="F1148" s="70"/>
      <c r="G1148" s="70"/>
      <c r="H1148" s="70"/>
      <c r="I1148" s="70"/>
      <c r="J1148" s="70"/>
      <c r="K1148" s="70"/>
      <c r="L1148" s="70"/>
      <c r="M1148" s="70"/>
      <c r="N1148" s="70"/>
      <c r="O1148" s="70"/>
      <c r="P1148" s="70"/>
      <c r="Q1148" s="70"/>
      <c r="R1148" s="70"/>
      <c r="S1148" s="70"/>
      <c r="T1148" s="70"/>
      <c r="U1148" s="70"/>
      <c r="V1148" s="70"/>
      <c r="W1148" s="70"/>
      <c r="X1148" s="70"/>
      <c r="Y1148" s="70"/>
      <c r="Z1148" s="70"/>
      <c r="AA1148" s="70"/>
      <c r="AB1148" s="70"/>
      <c r="AC1148" s="70"/>
      <c r="AD1148" s="70"/>
      <c r="AE1148" s="70"/>
      <c r="AF1148" s="70"/>
      <c r="AG1148" s="70"/>
      <c r="AH1148" s="70"/>
      <c r="AI1148" s="70"/>
      <c r="AJ1148" s="70"/>
      <c r="AK1148" s="70"/>
      <c r="AL1148" s="70"/>
      <c r="AM1148" s="70"/>
      <c r="AN1148" s="70"/>
      <c r="AO1148" s="70"/>
      <c r="AP1148" s="70"/>
      <c r="AQ1148" s="70"/>
      <c r="AR1148" s="70"/>
      <c r="AS1148" s="70"/>
      <c r="AT1148" s="70"/>
      <c r="AU1148" s="70"/>
      <c r="AV1148" s="70"/>
      <c r="AW1148" s="70"/>
      <c r="AX1148" s="70"/>
      <c r="AY1148" s="70"/>
      <c r="AZ1148" s="70"/>
      <c r="BA1148" s="70"/>
      <c r="BB1148" s="70"/>
      <c r="BC1148" s="70"/>
      <c r="BD1148" s="70"/>
      <c r="BE1148" s="70"/>
      <c r="BF1148" s="70"/>
      <c r="BG1148" s="70"/>
      <c r="BH1148" s="70"/>
      <c r="BI1148" s="70"/>
      <c r="BJ1148" s="70"/>
      <c r="BK1148" s="70"/>
      <c r="BL1148" s="70"/>
      <c r="BM1148" s="70"/>
      <c r="BN1148" s="70"/>
      <c r="BO1148" s="70"/>
      <c r="BP1148" s="70"/>
      <c r="BQ1148" s="70"/>
      <c r="BR1148" s="70"/>
      <c r="BS1148" s="70"/>
      <c r="BT1148" s="70"/>
      <c r="BU1148" s="70"/>
      <c r="BV1148" s="70"/>
      <c r="BW1148" s="70"/>
      <c r="BX1148" s="70"/>
      <c r="BY1148" s="70"/>
      <c r="BZ1148" s="70"/>
      <c r="CA1148" s="70"/>
    </row>
    <row r="1149" spans="2:79" s="67" customFormat="1" hidden="1">
      <c r="B1149" s="85"/>
      <c r="C1149" s="86"/>
      <c r="D1149" s="250"/>
      <c r="E1149" s="84"/>
      <c r="F1149" s="70"/>
      <c r="G1149" s="70"/>
      <c r="H1149" s="70"/>
      <c r="I1149" s="70"/>
      <c r="J1149" s="70"/>
      <c r="K1149" s="70"/>
      <c r="L1149" s="70"/>
      <c r="M1149" s="70"/>
      <c r="N1149" s="70"/>
      <c r="O1149" s="70"/>
      <c r="P1149" s="70"/>
      <c r="Q1149" s="70"/>
      <c r="R1149" s="70"/>
      <c r="S1149" s="70"/>
      <c r="T1149" s="70"/>
      <c r="U1149" s="70"/>
      <c r="V1149" s="70"/>
      <c r="W1149" s="70"/>
      <c r="X1149" s="70"/>
      <c r="Y1149" s="70"/>
      <c r="Z1149" s="70"/>
      <c r="AA1149" s="70"/>
      <c r="AB1149" s="70"/>
      <c r="AC1149" s="70"/>
      <c r="AD1149" s="70"/>
      <c r="AE1149" s="70"/>
      <c r="AF1149" s="70"/>
      <c r="AG1149" s="70"/>
      <c r="AH1149" s="70"/>
      <c r="AI1149" s="70"/>
      <c r="AJ1149" s="70"/>
      <c r="AK1149" s="70"/>
      <c r="AL1149" s="70"/>
      <c r="AM1149" s="70"/>
      <c r="AN1149" s="70"/>
      <c r="AO1149" s="70"/>
      <c r="AP1149" s="70"/>
      <c r="AQ1149" s="70"/>
      <c r="AR1149" s="70"/>
      <c r="AS1149" s="70"/>
      <c r="AT1149" s="70"/>
      <c r="AU1149" s="70"/>
      <c r="AV1149" s="70"/>
      <c r="AW1149" s="70"/>
      <c r="AX1149" s="70"/>
      <c r="AY1149" s="70"/>
      <c r="AZ1149" s="70"/>
      <c r="BA1149" s="70"/>
      <c r="BB1149" s="70"/>
      <c r="BC1149" s="70"/>
      <c r="BD1149" s="70"/>
      <c r="BE1149" s="70"/>
      <c r="BF1149" s="70"/>
      <c r="BG1149" s="70"/>
      <c r="BH1149" s="70"/>
      <c r="BI1149" s="70"/>
      <c r="BJ1149" s="70"/>
      <c r="BK1149" s="70"/>
      <c r="BL1149" s="70"/>
      <c r="BM1149" s="70"/>
      <c r="BN1149" s="70"/>
      <c r="BO1149" s="70"/>
      <c r="BP1149" s="70"/>
      <c r="BQ1149" s="70"/>
      <c r="BR1149" s="70"/>
      <c r="BS1149" s="70"/>
      <c r="BT1149" s="70"/>
      <c r="BU1149" s="70"/>
      <c r="BV1149" s="70"/>
      <c r="BW1149" s="70"/>
      <c r="BX1149" s="70"/>
      <c r="BY1149" s="70"/>
      <c r="BZ1149" s="70"/>
      <c r="CA1149" s="70"/>
    </row>
    <row r="1150" spans="2:79" s="67" customFormat="1" hidden="1">
      <c r="B1150" s="85"/>
      <c r="C1150" s="86"/>
      <c r="D1150" s="250"/>
      <c r="E1150" s="84"/>
      <c r="F1150" s="70"/>
      <c r="G1150" s="70"/>
      <c r="H1150" s="70"/>
      <c r="I1150" s="70"/>
      <c r="J1150" s="70"/>
      <c r="K1150" s="70"/>
      <c r="L1150" s="70"/>
      <c r="M1150" s="70"/>
      <c r="N1150" s="70"/>
      <c r="O1150" s="70"/>
      <c r="P1150" s="70"/>
      <c r="Q1150" s="70"/>
      <c r="R1150" s="70"/>
      <c r="S1150" s="70"/>
      <c r="T1150" s="70"/>
      <c r="U1150" s="70"/>
      <c r="V1150" s="70"/>
      <c r="W1150" s="70"/>
      <c r="X1150" s="70"/>
      <c r="Y1150" s="70"/>
      <c r="Z1150" s="70"/>
      <c r="AA1150" s="70"/>
      <c r="AB1150" s="70"/>
      <c r="AC1150" s="70"/>
      <c r="AD1150" s="70"/>
      <c r="AE1150" s="70"/>
      <c r="AF1150" s="70"/>
      <c r="AG1150" s="70"/>
      <c r="AH1150" s="70"/>
      <c r="AI1150" s="70"/>
      <c r="AJ1150" s="70"/>
      <c r="AK1150" s="70"/>
      <c r="AL1150" s="70"/>
      <c r="AM1150" s="70"/>
      <c r="AN1150" s="70"/>
      <c r="AO1150" s="70"/>
      <c r="AP1150" s="70"/>
      <c r="AQ1150" s="70"/>
      <c r="AR1150" s="70"/>
      <c r="AS1150" s="70"/>
      <c r="AT1150" s="70"/>
      <c r="AU1150" s="70"/>
      <c r="AV1150" s="70"/>
      <c r="AW1150" s="70"/>
      <c r="AX1150" s="70"/>
      <c r="AY1150" s="70"/>
      <c r="AZ1150" s="70"/>
      <c r="BA1150" s="70"/>
      <c r="BB1150" s="70"/>
      <c r="BC1150" s="70"/>
      <c r="BD1150" s="70"/>
      <c r="BE1150" s="70"/>
      <c r="BF1150" s="70"/>
      <c r="BG1150" s="70"/>
      <c r="BH1150" s="70"/>
      <c r="BI1150" s="70"/>
      <c r="BJ1150" s="70"/>
      <c r="BK1150" s="70"/>
      <c r="BL1150" s="70"/>
      <c r="BM1150" s="70"/>
      <c r="BN1150" s="70"/>
      <c r="BO1150" s="70"/>
      <c r="BP1150" s="70"/>
      <c r="BQ1150" s="70"/>
      <c r="BR1150" s="70"/>
      <c r="BS1150" s="70"/>
      <c r="BT1150" s="70"/>
      <c r="BU1150" s="70"/>
      <c r="BV1150" s="70"/>
      <c r="BW1150" s="70"/>
      <c r="BX1150" s="70"/>
      <c r="BY1150" s="70"/>
      <c r="BZ1150" s="70"/>
      <c r="CA1150" s="70"/>
    </row>
    <row r="1151" spans="2:79" s="67" customFormat="1" hidden="1">
      <c r="B1151" s="85"/>
      <c r="C1151" s="86"/>
      <c r="D1151" s="250"/>
      <c r="E1151" s="84"/>
      <c r="F1151" s="70"/>
      <c r="G1151" s="70"/>
      <c r="H1151" s="70"/>
      <c r="I1151" s="70"/>
      <c r="J1151" s="70"/>
      <c r="K1151" s="70"/>
      <c r="L1151" s="70"/>
      <c r="M1151" s="70"/>
      <c r="N1151" s="70"/>
      <c r="O1151" s="70"/>
      <c r="P1151" s="70"/>
      <c r="Q1151" s="70"/>
      <c r="R1151" s="70"/>
      <c r="S1151" s="70"/>
      <c r="T1151" s="70"/>
      <c r="U1151" s="70"/>
      <c r="V1151" s="70"/>
      <c r="W1151" s="70"/>
      <c r="X1151" s="70"/>
      <c r="Y1151" s="70"/>
      <c r="Z1151" s="70"/>
      <c r="AA1151" s="70"/>
      <c r="AB1151" s="70"/>
      <c r="AC1151" s="70"/>
      <c r="AD1151" s="70"/>
      <c r="AE1151" s="70"/>
      <c r="AF1151" s="70"/>
      <c r="AG1151" s="70"/>
      <c r="AH1151" s="70"/>
      <c r="AI1151" s="70"/>
      <c r="AJ1151" s="70"/>
      <c r="AK1151" s="70"/>
      <c r="AL1151" s="70"/>
      <c r="AM1151" s="70"/>
      <c r="AN1151" s="70"/>
      <c r="AO1151" s="70"/>
      <c r="AP1151" s="70"/>
      <c r="AQ1151" s="70"/>
      <c r="AR1151" s="70"/>
      <c r="AS1151" s="70"/>
      <c r="AT1151" s="70"/>
      <c r="AU1151" s="70"/>
      <c r="AV1151" s="70"/>
      <c r="AW1151" s="70"/>
      <c r="AX1151" s="70"/>
      <c r="AY1151" s="70"/>
      <c r="AZ1151" s="70"/>
      <c r="BA1151" s="70"/>
      <c r="BB1151" s="70"/>
      <c r="BC1151" s="70"/>
      <c r="BD1151" s="70"/>
      <c r="BE1151" s="70"/>
      <c r="BF1151" s="70"/>
      <c r="BG1151" s="70"/>
      <c r="BH1151" s="70"/>
      <c r="BI1151" s="70"/>
      <c r="BJ1151" s="70"/>
      <c r="BK1151" s="70"/>
      <c r="BL1151" s="70"/>
      <c r="BM1151" s="70"/>
      <c r="BN1151" s="70"/>
      <c r="BO1151" s="70"/>
      <c r="BP1151" s="70"/>
      <c r="BQ1151" s="70"/>
      <c r="BR1151" s="70"/>
      <c r="BS1151" s="70"/>
      <c r="BT1151" s="70"/>
      <c r="BU1151" s="70"/>
      <c r="BV1151" s="70"/>
      <c r="BW1151" s="70"/>
      <c r="BX1151" s="70"/>
      <c r="BY1151" s="70"/>
      <c r="BZ1151" s="70"/>
      <c r="CA1151" s="70"/>
    </row>
    <row r="1152" spans="2:79" s="67" customFormat="1" hidden="1">
      <c r="B1152" s="85"/>
      <c r="C1152" s="86"/>
      <c r="D1152" s="250"/>
      <c r="E1152" s="84"/>
      <c r="F1152" s="70"/>
      <c r="G1152" s="70"/>
      <c r="H1152" s="70"/>
      <c r="I1152" s="70"/>
      <c r="J1152" s="70"/>
      <c r="K1152" s="70"/>
      <c r="L1152" s="70"/>
      <c r="M1152" s="70"/>
      <c r="N1152" s="70"/>
      <c r="O1152" s="70"/>
      <c r="P1152" s="70"/>
      <c r="Q1152" s="70"/>
      <c r="R1152" s="70"/>
      <c r="S1152" s="70"/>
      <c r="T1152" s="70"/>
      <c r="U1152" s="70"/>
      <c r="V1152" s="70"/>
      <c r="W1152" s="70"/>
      <c r="X1152" s="70"/>
      <c r="Y1152" s="70"/>
      <c r="Z1152" s="70"/>
      <c r="AA1152" s="70"/>
      <c r="AB1152" s="70"/>
      <c r="AC1152" s="70"/>
      <c r="AD1152" s="70"/>
      <c r="AE1152" s="70"/>
      <c r="AF1152" s="70"/>
      <c r="AG1152" s="70"/>
      <c r="AH1152" s="70"/>
      <c r="AI1152" s="70"/>
      <c r="AJ1152" s="70"/>
      <c r="AK1152" s="70"/>
      <c r="AL1152" s="70"/>
      <c r="AM1152" s="70"/>
      <c r="AN1152" s="70"/>
      <c r="AO1152" s="70"/>
      <c r="AP1152" s="70"/>
      <c r="AQ1152" s="70"/>
      <c r="AR1152" s="70"/>
      <c r="AS1152" s="70"/>
      <c r="AT1152" s="70"/>
      <c r="AU1152" s="70"/>
      <c r="AV1152" s="70"/>
      <c r="AW1152" s="70"/>
      <c r="AX1152" s="70"/>
      <c r="AY1152" s="70"/>
      <c r="AZ1152" s="70"/>
      <c r="BA1152" s="70"/>
      <c r="BB1152" s="70"/>
      <c r="BC1152" s="70"/>
      <c r="BD1152" s="70"/>
      <c r="BE1152" s="70"/>
      <c r="BF1152" s="70"/>
      <c r="BG1152" s="70"/>
      <c r="BH1152" s="70"/>
      <c r="BI1152" s="70"/>
      <c r="BJ1152" s="70"/>
      <c r="BK1152" s="70"/>
      <c r="BL1152" s="70"/>
      <c r="BM1152" s="70"/>
      <c r="BN1152" s="70"/>
      <c r="BO1152" s="70"/>
      <c r="BP1152" s="70"/>
      <c r="BQ1152" s="70"/>
      <c r="BR1152" s="70"/>
      <c r="BS1152" s="70"/>
      <c r="BT1152" s="70"/>
      <c r="BU1152" s="70"/>
      <c r="BV1152" s="70"/>
      <c r="BW1152" s="70"/>
      <c r="BX1152" s="70"/>
      <c r="BY1152" s="70"/>
      <c r="BZ1152" s="70"/>
      <c r="CA1152" s="70"/>
    </row>
    <row r="1153" spans="2:79" s="67" customFormat="1" hidden="1">
      <c r="B1153" s="85"/>
      <c r="C1153" s="86"/>
      <c r="D1153" s="250"/>
      <c r="E1153" s="84"/>
      <c r="F1153" s="70"/>
      <c r="G1153" s="70"/>
      <c r="H1153" s="70"/>
      <c r="I1153" s="70"/>
      <c r="J1153" s="70"/>
      <c r="K1153" s="70"/>
      <c r="L1153" s="70"/>
      <c r="M1153" s="70"/>
      <c r="N1153" s="70"/>
      <c r="O1153" s="70"/>
      <c r="P1153" s="70"/>
      <c r="Q1153" s="70"/>
      <c r="R1153" s="70"/>
      <c r="S1153" s="70"/>
      <c r="T1153" s="70"/>
      <c r="U1153" s="70"/>
      <c r="V1153" s="70"/>
      <c r="W1153" s="70"/>
      <c r="X1153" s="70"/>
      <c r="Y1153" s="70"/>
      <c r="Z1153" s="70"/>
      <c r="AA1153" s="70"/>
      <c r="AB1153" s="70"/>
      <c r="AC1153" s="70"/>
      <c r="AD1153" s="70"/>
      <c r="AE1153" s="70"/>
      <c r="AF1153" s="70"/>
      <c r="AG1153" s="70"/>
      <c r="AH1153" s="70"/>
      <c r="AI1153" s="70"/>
      <c r="AJ1153" s="70"/>
      <c r="AK1153" s="70"/>
      <c r="AL1153" s="70"/>
      <c r="AM1153" s="70"/>
      <c r="AN1153" s="70"/>
      <c r="AO1153" s="70"/>
      <c r="AP1153" s="70"/>
      <c r="AQ1153" s="70"/>
      <c r="AR1153" s="70"/>
      <c r="AS1153" s="70"/>
      <c r="AT1153" s="70"/>
      <c r="AU1153" s="70"/>
      <c r="AV1153" s="70"/>
      <c r="AW1153" s="70"/>
      <c r="AX1153" s="70"/>
      <c r="AY1153" s="70"/>
      <c r="AZ1153" s="70"/>
      <c r="BA1153" s="70"/>
      <c r="BB1153" s="70"/>
      <c r="BC1153" s="70"/>
      <c r="BD1153" s="70"/>
      <c r="BE1153" s="70"/>
      <c r="BF1153" s="70"/>
      <c r="BG1153" s="70"/>
      <c r="BH1153" s="70"/>
      <c r="BI1153" s="70"/>
      <c r="BJ1153" s="70"/>
      <c r="BK1153" s="70"/>
      <c r="BL1153" s="70"/>
      <c r="BM1153" s="70"/>
      <c r="BN1153" s="70"/>
      <c r="BO1153" s="70"/>
      <c r="BP1153" s="70"/>
      <c r="BQ1153" s="70"/>
      <c r="BR1153" s="70"/>
      <c r="BS1153" s="70"/>
      <c r="BT1153" s="70"/>
      <c r="BU1153" s="70"/>
      <c r="BV1153" s="70"/>
      <c r="BW1153" s="70"/>
      <c r="BX1153" s="70"/>
      <c r="BY1153" s="70"/>
      <c r="BZ1153" s="70"/>
      <c r="CA1153" s="70"/>
    </row>
    <row r="1154" spans="2:79" s="67" customFormat="1" hidden="1">
      <c r="B1154" s="85"/>
      <c r="C1154" s="86"/>
      <c r="D1154" s="250"/>
      <c r="E1154" s="84"/>
      <c r="F1154" s="70"/>
      <c r="G1154" s="70"/>
      <c r="H1154" s="70"/>
      <c r="I1154" s="70"/>
      <c r="J1154" s="70"/>
      <c r="K1154" s="70"/>
      <c r="L1154" s="70"/>
      <c r="M1154" s="70"/>
      <c r="N1154" s="70"/>
      <c r="O1154" s="70"/>
      <c r="P1154" s="70"/>
      <c r="Q1154" s="70"/>
      <c r="R1154" s="70"/>
      <c r="S1154" s="70"/>
      <c r="T1154" s="70"/>
      <c r="U1154" s="70"/>
      <c r="V1154" s="70"/>
      <c r="W1154" s="70"/>
      <c r="X1154" s="70"/>
      <c r="Y1154" s="70"/>
      <c r="Z1154" s="70"/>
      <c r="AA1154" s="70"/>
      <c r="AB1154" s="70"/>
      <c r="AC1154" s="70"/>
      <c r="AD1154" s="70"/>
      <c r="AE1154" s="70"/>
      <c r="AF1154" s="70"/>
      <c r="AG1154" s="70"/>
      <c r="AH1154" s="70"/>
      <c r="AI1154" s="70"/>
      <c r="AJ1154" s="70"/>
      <c r="AK1154" s="70"/>
      <c r="AL1154" s="70"/>
      <c r="AM1154" s="70"/>
      <c r="AN1154" s="70"/>
      <c r="AO1154" s="70"/>
      <c r="AP1154" s="70"/>
      <c r="AQ1154" s="70"/>
      <c r="AR1154" s="70"/>
      <c r="AS1154" s="70"/>
      <c r="AT1154" s="70"/>
      <c r="AU1154" s="70"/>
      <c r="AV1154" s="70"/>
      <c r="AW1154" s="70"/>
      <c r="AX1154" s="70"/>
      <c r="AY1154" s="70"/>
      <c r="AZ1154" s="70"/>
      <c r="BA1154" s="70"/>
      <c r="BB1154" s="70"/>
      <c r="BC1154" s="70"/>
      <c r="BD1154" s="70"/>
      <c r="BE1154" s="70"/>
      <c r="BF1154" s="70"/>
      <c r="BG1154" s="70"/>
      <c r="BH1154" s="70"/>
      <c r="BI1154" s="70"/>
      <c r="BJ1154" s="70"/>
      <c r="BK1154" s="70"/>
      <c r="BL1154" s="70"/>
      <c r="BM1154" s="70"/>
      <c r="BN1154" s="70"/>
      <c r="BO1154" s="70"/>
      <c r="BP1154" s="70"/>
      <c r="BQ1154" s="70"/>
      <c r="BR1154" s="70"/>
      <c r="BS1154" s="70"/>
      <c r="BT1154" s="70"/>
      <c r="BU1154" s="70"/>
      <c r="BV1154" s="70"/>
      <c r="BW1154" s="70"/>
      <c r="BX1154" s="70"/>
      <c r="BY1154" s="70"/>
      <c r="BZ1154" s="70"/>
      <c r="CA1154" s="70"/>
    </row>
    <row r="1155" spans="2:79" s="67" customFormat="1" hidden="1">
      <c r="B1155" s="85"/>
      <c r="C1155" s="86"/>
      <c r="D1155" s="250"/>
      <c r="E1155" s="84"/>
      <c r="F1155" s="70"/>
      <c r="G1155" s="70"/>
      <c r="H1155" s="70"/>
      <c r="I1155" s="70"/>
      <c r="J1155" s="70"/>
      <c r="K1155" s="70"/>
      <c r="L1155" s="70"/>
      <c r="M1155" s="70"/>
      <c r="N1155" s="70"/>
      <c r="O1155" s="70"/>
      <c r="P1155" s="70"/>
      <c r="Q1155" s="70"/>
      <c r="R1155" s="70"/>
      <c r="S1155" s="70"/>
      <c r="T1155" s="70"/>
      <c r="U1155" s="70"/>
      <c r="V1155" s="70"/>
      <c r="W1155" s="70"/>
      <c r="X1155" s="70"/>
      <c r="Y1155" s="70"/>
      <c r="Z1155" s="70"/>
      <c r="AA1155" s="70"/>
      <c r="AB1155" s="70"/>
      <c r="AC1155" s="70"/>
      <c r="AD1155" s="70"/>
      <c r="AE1155" s="70"/>
      <c r="AF1155" s="70"/>
      <c r="AG1155" s="70"/>
      <c r="AH1155" s="70"/>
      <c r="AI1155" s="70"/>
      <c r="AJ1155" s="70"/>
      <c r="AK1155" s="70"/>
      <c r="AL1155" s="70"/>
      <c r="AM1155" s="70"/>
      <c r="AN1155" s="70"/>
      <c r="AO1155" s="70"/>
      <c r="AP1155" s="70"/>
      <c r="AQ1155" s="70"/>
      <c r="AR1155" s="70"/>
      <c r="AS1155" s="70"/>
      <c r="AT1155" s="70"/>
      <c r="AU1155" s="70"/>
      <c r="AV1155" s="70"/>
      <c r="AW1155" s="70"/>
      <c r="AX1155" s="70"/>
      <c r="AY1155" s="70"/>
      <c r="AZ1155" s="70"/>
      <c r="BA1155" s="70"/>
      <c r="BB1155" s="70"/>
      <c r="BC1155" s="70"/>
      <c r="BD1155" s="70"/>
      <c r="BE1155" s="70"/>
      <c r="BF1155" s="70"/>
      <c r="BG1155" s="70"/>
      <c r="BH1155" s="70"/>
      <c r="BI1155" s="70"/>
      <c r="BJ1155" s="70"/>
      <c r="BK1155" s="70"/>
      <c r="BL1155" s="70"/>
      <c r="BM1155" s="70"/>
      <c r="BN1155" s="70"/>
      <c r="BO1155" s="70"/>
      <c r="BP1155" s="70"/>
      <c r="BQ1155" s="70"/>
      <c r="BR1155" s="70"/>
      <c r="BS1155" s="70"/>
      <c r="BT1155" s="70"/>
      <c r="BU1155" s="70"/>
      <c r="BV1155" s="70"/>
      <c r="BW1155" s="70"/>
      <c r="BX1155" s="70"/>
      <c r="BY1155" s="70"/>
      <c r="BZ1155" s="70"/>
      <c r="CA1155" s="70"/>
    </row>
    <row r="1156" spans="2:79" s="67" customFormat="1" hidden="1">
      <c r="B1156" s="85"/>
      <c r="C1156" s="86"/>
      <c r="D1156" s="250"/>
      <c r="E1156" s="84"/>
      <c r="F1156" s="70"/>
      <c r="G1156" s="70"/>
      <c r="H1156" s="70"/>
      <c r="I1156" s="70"/>
      <c r="J1156" s="70"/>
      <c r="K1156" s="70"/>
      <c r="L1156" s="70"/>
      <c r="M1156" s="70"/>
      <c r="N1156" s="70"/>
      <c r="O1156" s="70"/>
      <c r="P1156" s="70"/>
      <c r="Q1156" s="70"/>
      <c r="R1156" s="70"/>
      <c r="S1156" s="70"/>
      <c r="T1156" s="70"/>
      <c r="U1156" s="70"/>
      <c r="V1156" s="70"/>
      <c r="W1156" s="70"/>
      <c r="X1156" s="70"/>
      <c r="Y1156" s="70"/>
      <c r="Z1156" s="70"/>
      <c r="AA1156" s="70"/>
      <c r="AB1156" s="70"/>
      <c r="AC1156" s="70"/>
      <c r="AD1156" s="70"/>
      <c r="AE1156" s="70"/>
      <c r="AF1156" s="70"/>
      <c r="AG1156" s="70"/>
      <c r="AH1156" s="70"/>
      <c r="AI1156" s="70"/>
      <c r="AJ1156" s="70"/>
      <c r="AK1156" s="70"/>
      <c r="AL1156" s="70"/>
      <c r="AM1156" s="70"/>
      <c r="AN1156" s="70"/>
      <c r="AO1156" s="70"/>
      <c r="AP1156" s="70"/>
      <c r="AQ1156" s="70"/>
      <c r="AR1156" s="70"/>
      <c r="AS1156" s="70"/>
      <c r="AT1156" s="70"/>
      <c r="AU1156" s="70"/>
      <c r="AV1156" s="70"/>
      <c r="AW1156" s="70"/>
      <c r="AX1156" s="70"/>
      <c r="AY1156" s="70"/>
      <c r="AZ1156" s="70"/>
      <c r="BA1156" s="70"/>
      <c r="BB1156" s="70"/>
      <c r="BC1156" s="70"/>
      <c r="BD1156" s="70"/>
      <c r="BE1156" s="70"/>
      <c r="BF1156" s="70"/>
      <c r="BG1156" s="70"/>
      <c r="BH1156" s="70"/>
      <c r="BI1156" s="70"/>
      <c r="BJ1156" s="70"/>
      <c r="BK1156" s="70"/>
      <c r="BL1156" s="70"/>
      <c r="BM1156" s="70"/>
      <c r="BN1156" s="70"/>
      <c r="BO1156" s="70"/>
      <c r="BP1156" s="70"/>
      <c r="BQ1156" s="70"/>
      <c r="BR1156" s="70"/>
      <c r="BS1156" s="70"/>
      <c r="BT1156" s="70"/>
      <c r="BU1156" s="70"/>
      <c r="BV1156" s="70"/>
      <c r="BW1156" s="70"/>
      <c r="BX1156" s="70"/>
      <c r="BY1156" s="70"/>
      <c r="BZ1156" s="70"/>
      <c r="CA1156" s="70"/>
    </row>
    <row r="1157" spans="2:79" s="67" customFormat="1" hidden="1">
      <c r="B1157" s="85"/>
      <c r="C1157" s="86"/>
      <c r="D1157" s="250"/>
      <c r="E1157" s="84"/>
      <c r="F1157" s="70"/>
      <c r="G1157" s="70"/>
      <c r="H1157" s="70"/>
      <c r="I1157" s="70"/>
      <c r="J1157" s="70"/>
      <c r="K1157" s="70"/>
      <c r="L1157" s="70"/>
      <c r="M1157" s="70"/>
      <c r="N1157" s="70"/>
      <c r="O1157" s="70"/>
      <c r="P1157" s="70"/>
      <c r="Q1157" s="70"/>
      <c r="R1157" s="70"/>
      <c r="S1157" s="70"/>
      <c r="T1157" s="70"/>
      <c r="U1157" s="70"/>
      <c r="V1157" s="70"/>
      <c r="W1157" s="70"/>
      <c r="X1157" s="70"/>
      <c r="Y1157" s="70"/>
      <c r="Z1157" s="70"/>
      <c r="AA1157" s="70"/>
      <c r="AB1157" s="70"/>
      <c r="AC1157" s="70"/>
      <c r="AD1157" s="70"/>
      <c r="AE1157" s="70"/>
      <c r="AF1157" s="70"/>
      <c r="AG1157" s="70"/>
      <c r="AH1157" s="70"/>
      <c r="AI1157" s="70"/>
      <c r="AJ1157" s="70"/>
      <c r="AK1157" s="70"/>
      <c r="AL1157" s="70"/>
      <c r="AM1157" s="70"/>
      <c r="AN1157" s="70"/>
      <c r="AO1157" s="70"/>
      <c r="AP1157" s="70"/>
      <c r="AQ1157" s="70"/>
      <c r="AR1157" s="70"/>
      <c r="AS1157" s="70"/>
      <c r="AT1157" s="70"/>
      <c r="AU1157" s="70"/>
      <c r="AV1157" s="70"/>
      <c r="AW1157" s="70"/>
      <c r="AX1157" s="70"/>
      <c r="AY1157" s="70"/>
      <c r="AZ1157" s="70"/>
      <c r="BA1157" s="70"/>
      <c r="BB1157" s="70"/>
      <c r="BC1157" s="70"/>
      <c r="BD1157" s="70"/>
      <c r="BE1157" s="70"/>
      <c r="BF1157" s="70"/>
      <c r="BG1157" s="70"/>
      <c r="BH1157" s="70"/>
      <c r="BI1157" s="70"/>
      <c r="BJ1157" s="70"/>
      <c r="BK1157" s="70"/>
      <c r="BL1157" s="70"/>
      <c r="BM1157" s="70"/>
      <c r="BN1157" s="70"/>
      <c r="BO1157" s="70"/>
      <c r="BP1157" s="70"/>
      <c r="BQ1157" s="70"/>
      <c r="BR1157" s="70"/>
      <c r="BS1157" s="70"/>
      <c r="BT1157" s="70"/>
      <c r="BU1157" s="70"/>
      <c r="BV1157" s="70"/>
      <c r="BW1157" s="70"/>
      <c r="BX1157" s="70"/>
      <c r="BY1157" s="70"/>
      <c r="BZ1157" s="70"/>
      <c r="CA1157" s="70"/>
    </row>
    <row r="1158" spans="2:79" s="67" customFormat="1" hidden="1">
      <c r="B1158" s="85"/>
      <c r="C1158" s="86"/>
      <c r="D1158" s="250"/>
      <c r="E1158" s="84"/>
      <c r="F1158" s="70"/>
      <c r="G1158" s="70"/>
      <c r="H1158" s="70"/>
      <c r="I1158" s="70"/>
      <c r="J1158" s="70"/>
      <c r="K1158" s="70"/>
      <c r="L1158" s="70"/>
      <c r="M1158" s="70"/>
      <c r="N1158" s="70"/>
      <c r="O1158" s="70"/>
      <c r="P1158" s="70"/>
      <c r="Q1158" s="70"/>
      <c r="R1158" s="70"/>
      <c r="S1158" s="70"/>
      <c r="T1158" s="70"/>
      <c r="U1158" s="70"/>
      <c r="V1158" s="70"/>
      <c r="W1158" s="70"/>
      <c r="X1158" s="70"/>
      <c r="Y1158" s="70"/>
      <c r="Z1158" s="70"/>
      <c r="AA1158" s="70"/>
      <c r="AB1158" s="70"/>
      <c r="AC1158" s="70"/>
      <c r="AD1158" s="70"/>
      <c r="AE1158" s="70"/>
      <c r="AF1158" s="70"/>
      <c r="AG1158" s="70"/>
      <c r="AH1158" s="70"/>
      <c r="AI1158" s="70"/>
      <c r="AJ1158" s="70"/>
      <c r="AK1158" s="70"/>
      <c r="AL1158" s="70"/>
      <c r="AM1158" s="70"/>
      <c r="AN1158" s="70"/>
      <c r="AO1158" s="70"/>
      <c r="AP1158" s="70"/>
      <c r="AQ1158" s="70"/>
      <c r="AR1158" s="70"/>
      <c r="AS1158" s="70"/>
      <c r="AT1158" s="70"/>
      <c r="AU1158" s="70"/>
      <c r="AV1158" s="70"/>
      <c r="AW1158" s="70"/>
      <c r="AX1158" s="70"/>
      <c r="AY1158" s="70"/>
      <c r="AZ1158" s="70"/>
      <c r="BA1158" s="70"/>
      <c r="BB1158" s="70"/>
      <c r="BC1158" s="70"/>
      <c r="BD1158" s="70"/>
      <c r="BE1158" s="70"/>
      <c r="BF1158" s="70"/>
      <c r="BG1158" s="70"/>
      <c r="BH1158" s="70"/>
      <c r="BI1158" s="70"/>
      <c r="BJ1158" s="70"/>
      <c r="BK1158" s="70"/>
      <c r="BL1158" s="70"/>
      <c r="BM1158" s="70"/>
      <c r="BN1158" s="70"/>
      <c r="BO1158" s="70"/>
      <c r="BP1158" s="70"/>
      <c r="BQ1158" s="70"/>
      <c r="BR1158" s="70"/>
      <c r="BS1158" s="70"/>
      <c r="BT1158" s="70"/>
      <c r="BU1158" s="70"/>
      <c r="BV1158" s="70"/>
      <c r="BW1158" s="70"/>
      <c r="BX1158" s="70"/>
      <c r="BY1158" s="70"/>
      <c r="BZ1158" s="70"/>
      <c r="CA1158" s="70"/>
    </row>
    <row r="1159" spans="2:79" s="67" customFormat="1" hidden="1">
      <c r="B1159" s="85"/>
      <c r="C1159" s="86"/>
      <c r="D1159" s="250"/>
      <c r="E1159" s="84"/>
      <c r="F1159" s="70"/>
      <c r="G1159" s="70"/>
      <c r="H1159" s="70"/>
      <c r="I1159" s="70"/>
      <c r="J1159" s="70"/>
      <c r="K1159" s="70"/>
      <c r="L1159" s="70"/>
      <c r="M1159" s="70"/>
      <c r="N1159" s="70"/>
      <c r="O1159" s="70"/>
      <c r="P1159" s="70"/>
      <c r="Q1159" s="70"/>
      <c r="R1159" s="70"/>
      <c r="S1159" s="70"/>
      <c r="T1159" s="70"/>
      <c r="U1159" s="70"/>
      <c r="V1159" s="70"/>
      <c r="W1159" s="70"/>
      <c r="X1159" s="70"/>
      <c r="Y1159" s="70"/>
      <c r="Z1159" s="70"/>
      <c r="AA1159" s="70"/>
      <c r="AB1159" s="70"/>
      <c r="AC1159" s="70"/>
      <c r="AD1159" s="70"/>
      <c r="AE1159" s="70"/>
      <c r="AF1159" s="70"/>
      <c r="AG1159" s="70"/>
      <c r="AH1159" s="70"/>
      <c r="AI1159" s="70"/>
      <c r="AJ1159" s="70"/>
      <c r="AK1159" s="70"/>
      <c r="AL1159" s="70"/>
      <c r="AM1159" s="70"/>
      <c r="AN1159" s="70"/>
      <c r="AO1159" s="70"/>
      <c r="AP1159" s="70"/>
      <c r="AQ1159" s="70"/>
      <c r="AR1159" s="70"/>
      <c r="AS1159" s="70"/>
      <c r="AT1159" s="70"/>
      <c r="AU1159" s="70"/>
      <c r="AV1159" s="70"/>
      <c r="AW1159" s="70"/>
      <c r="AX1159" s="70"/>
      <c r="AY1159" s="70"/>
      <c r="AZ1159" s="70"/>
      <c r="BA1159" s="70"/>
      <c r="BB1159" s="70"/>
      <c r="BC1159" s="70"/>
      <c r="BD1159" s="70"/>
      <c r="BE1159" s="70"/>
      <c r="BF1159" s="70"/>
      <c r="BG1159" s="70"/>
      <c r="BH1159" s="70"/>
      <c r="BI1159" s="70"/>
      <c r="BJ1159" s="70"/>
      <c r="BK1159" s="70"/>
      <c r="BL1159" s="70"/>
      <c r="BM1159" s="70"/>
      <c r="BN1159" s="70"/>
      <c r="BO1159" s="70"/>
      <c r="BP1159" s="70"/>
      <c r="BQ1159" s="70"/>
      <c r="BR1159" s="70"/>
      <c r="BS1159" s="70"/>
      <c r="BT1159" s="70"/>
      <c r="BU1159" s="70"/>
      <c r="BV1159" s="70"/>
      <c r="BW1159" s="70"/>
      <c r="BX1159" s="70"/>
      <c r="BY1159" s="70"/>
      <c r="BZ1159" s="70"/>
      <c r="CA1159" s="70"/>
    </row>
    <row r="1160" spans="2:79" s="67" customFormat="1" hidden="1">
      <c r="B1160" s="85"/>
      <c r="C1160" s="86"/>
      <c r="D1160" s="250"/>
      <c r="E1160" s="84"/>
      <c r="F1160" s="70"/>
      <c r="G1160" s="70"/>
      <c r="H1160" s="70"/>
      <c r="I1160" s="70"/>
      <c r="J1160" s="70"/>
      <c r="K1160" s="70"/>
      <c r="L1160" s="70"/>
      <c r="M1160" s="70"/>
      <c r="N1160" s="70"/>
      <c r="O1160" s="70"/>
      <c r="P1160" s="70"/>
      <c r="Q1160" s="70"/>
      <c r="R1160" s="70"/>
      <c r="S1160" s="70"/>
      <c r="T1160" s="70"/>
      <c r="U1160" s="70"/>
      <c r="V1160" s="70"/>
      <c r="W1160" s="70"/>
      <c r="X1160" s="70"/>
      <c r="Y1160" s="70"/>
      <c r="Z1160" s="70"/>
      <c r="AA1160" s="70"/>
      <c r="AB1160" s="70"/>
      <c r="AC1160" s="70"/>
      <c r="AD1160" s="70"/>
      <c r="AE1160" s="70"/>
      <c r="AF1160" s="70"/>
      <c r="AG1160" s="70"/>
      <c r="AH1160" s="70"/>
      <c r="AI1160" s="70"/>
      <c r="AJ1160" s="70"/>
      <c r="AK1160" s="70"/>
      <c r="AL1160" s="70"/>
      <c r="AM1160" s="70"/>
      <c r="AN1160" s="70"/>
      <c r="AO1160" s="70"/>
      <c r="AP1160" s="70"/>
      <c r="AQ1160" s="70"/>
      <c r="AR1160" s="70"/>
      <c r="AS1160" s="70"/>
      <c r="AT1160" s="70"/>
      <c r="AU1160" s="70"/>
      <c r="AV1160" s="70"/>
      <c r="AW1160" s="70"/>
      <c r="AX1160" s="70"/>
      <c r="AY1160" s="70"/>
      <c r="AZ1160" s="70"/>
      <c r="BA1160" s="70"/>
      <c r="BB1160" s="70"/>
      <c r="BC1160" s="70"/>
      <c r="BD1160" s="70"/>
      <c r="BE1160" s="70"/>
      <c r="BF1160" s="70"/>
      <c r="BG1160" s="70"/>
      <c r="BH1160" s="70"/>
      <c r="BI1160" s="70"/>
      <c r="BJ1160" s="70"/>
      <c r="BK1160" s="70"/>
      <c r="BL1160" s="70"/>
      <c r="BM1160" s="70"/>
      <c r="BN1160" s="70"/>
      <c r="BO1160" s="70"/>
      <c r="BP1160" s="70"/>
      <c r="BQ1160" s="70"/>
      <c r="BR1160" s="70"/>
      <c r="BS1160" s="70"/>
      <c r="BT1160" s="70"/>
      <c r="BU1160" s="70"/>
      <c r="BV1160" s="70"/>
      <c r="BW1160" s="70"/>
      <c r="BX1160" s="70"/>
      <c r="BY1160" s="70"/>
      <c r="BZ1160" s="70"/>
      <c r="CA1160" s="70"/>
    </row>
    <row r="1161" spans="2:79" s="67" customFormat="1" hidden="1">
      <c r="B1161" s="85"/>
      <c r="C1161" s="86"/>
      <c r="D1161" s="250"/>
      <c r="E1161" s="84"/>
      <c r="F1161" s="70"/>
      <c r="G1161" s="70"/>
      <c r="H1161" s="70"/>
      <c r="I1161" s="70"/>
      <c r="J1161" s="70"/>
      <c r="K1161" s="70"/>
      <c r="L1161" s="70"/>
      <c r="M1161" s="70"/>
      <c r="N1161" s="70"/>
      <c r="O1161" s="70"/>
      <c r="P1161" s="70"/>
      <c r="Q1161" s="70"/>
      <c r="R1161" s="70"/>
      <c r="S1161" s="70"/>
      <c r="T1161" s="70"/>
      <c r="U1161" s="70"/>
      <c r="V1161" s="70"/>
      <c r="W1161" s="70"/>
      <c r="X1161" s="70"/>
      <c r="Y1161" s="70"/>
      <c r="Z1161" s="70"/>
      <c r="AA1161" s="70"/>
      <c r="AB1161" s="70"/>
      <c r="AC1161" s="70"/>
      <c r="AD1161" s="70"/>
      <c r="AE1161" s="70"/>
      <c r="AF1161" s="70"/>
      <c r="AG1161" s="70"/>
      <c r="AH1161" s="70"/>
      <c r="AI1161" s="70"/>
      <c r="AJ1161" s="70"/>
      <c r="AK1161" s="70"/>
      <c r="AL1161" s="70"/>
      <c r="AM1161" s="70"/>
      <c r="AN1161" s="70"/>
      <c r="AO1161" s="70"/>
      <c r="AP1161" s="70"/>
      <c r="AQ1161" s="70"/>
      <c r="AR1161" s="70"/>
      <c r="AS1161" s="70"/>
      <c r="AT1161" s="70"/>
      <c r="AU1161" s="70"/>
      <c r="AV1161" s="70"/>
      <c r="AW1161" s="70"/>
      <c r="AX1161" s="70"/>
      <c r="AY1161" s="70"/>
      <c r="AZ1161" s="70"/>
      <c r="BA1161" s="70"/>
      <c r="BB1161" s="70"/>
      <c r="BC1161" s="70"/>
      <c r="BD1161" s="70"/>
      <c r="BE1161" s="70"/>
      <c r="BF1161" s="70"/>
      <c r="BG1161" s="70"/>
      <c r="BH1161" s="70"/>
      <c r="BI1161" s="70"/>
      <c r="BJ1161" s="70"/>
      <c r="BK1161" s="70"/>
      <c r="BL1161" s="70"/>
      <c r="BM1161" s="70"/>
      <c r="BN1161" s="70"/>
      <c r="BO1161" s="70"/>
      <c r="BP1161" s="70"/>
      <c r="BQ1161" s="70"/>
      <c r="BR1161" s="70"/>
      <c r="BS1161" s="70"/>
      <c r="BT1161" s="70"/>
      <c r="BU1161" s="70"/>
      <c r="BV1161" s="70"/>
      <c r="BW1161" s="70"/>
      <c r="BX1161" s="70"/>
      <c r="BY1161" s="70"/>
      <c r="BZ1161" s="70"/>
      <c r="CA1161" s="70"/>
    </row>
    <row r="1162" spans="2:79" s="67" customFormat="1" hidden="1">
      <c r="B1162" s="85"/>
      <c r="C1162" s="86"/>
      <c r="D1162" s="250"/>
      <c r="E1162" s="84"/>
      <c r="F1162" s="70"/>
      <c r="G1162" s="70"/>
      <c r="H1162" s="70"/>
      <c r="I1162" s="70"/>
      <c r="J1162" s="70"/>
      <c r="K1162" s="70"/>
      <c r="L1162" s="70"/>
      <c r="M1162" s="70"/>
      <c r="N1162" s="70"/>
      <c r="O1162" s="70"/>
      <c r="P1162" s="70"/>
      <c r="Q1162" s="70"/>
      <c r="R1162" s="70"/>
      <c r="S1162" s="70"/>
      <c r="T1162" s="70"/>
      <c r="U1162" s="70"/>
      <c r="V1162" s="70"/>
      <c r="W1162" s="70"/>
      <c r="X1162" s="70"/>
      <c r="Y1162" s="70"/>
      <c r="Z1162" s="70"/>
      <c r="AA1162" s="70"/>
      <c r="AB1162" s="70"/>
      <c r="AC1162" s="70"/>
      <c r="AD1162" s="70"/>
      <c r="AE1162" s="70"/>
      <c r="AF1162" s="70"/>
      <c r="AG1162" s="70"/>
      <c r="AH1162" s="70"/>
      <c r="AI1162" s="70"/>
      <c r="AJ1162" s="70"/>
      <c r="AK1162" s="70"/>
      <c r="AL1162" s="70"/>
      <c r="AM1162" s="70"/>
      <c r="AN1162" s="70"/>
      <c r="AO1162" s="70"/>
      <c r="AP1162" s="70"/>
      <c r="AQ1162" s="70"/>
      <c r="AR1162" s="70"/>
      <c r="AS1162" s="70"/>
      <c r="AT1162" s="70"/>
      <c r="AU1162" s="70"/>
      <c r="AV1162" s="70"/>
      <c r="AW1162" s="70"/>
      <c r="AX1162" s="70"/>
      <c r="AY1162" s="70"/>
      <c r="AZ1162" s="70"/>
      <c r="BA1162" s="70"/>
      <c r="BB1162" s="70"/>
      <c r="BC1162" s="70"/>
      <c r="BD1162" s="70"/>
      <c r="BE1162" s="70"/>
      <c r="BF1162" s="70"/>
      <c r="BG1162" s="70"/>
      <c r="BH1162" s="70"/>
      <c r="BI1162" s="70"/>
      <c r="BJ1162" s="70"/>
      <c r="BK1162" s="70"/>
      <c r="BL1162" s="70"/>
      <c r="BM1162" s="70"/>
      <c r="BN1162" s="70"/>
      <c r="BO1162" s="70"/>
      <c r="BP1162" s="70"/>
      <c r="BQ1162" s="70"/>
      <c r="BR1162" s="70"/>
      <c r="BS1162" s="70"/>
      <c r="BT1162" s="70"/>
      <c r="BU1162" s="70"/>
      <c r="BV1162" s="70"/>
      <c r="BW1162" s="70"/>
      <c r="BX1162" s="70"/>
      <c r="BY1162" s="70"/>
      <c r="BZ1162" s="70"/>
      <c r="CA1162" s="70"/>
    </row>
    <row r="1163" spans="2:79" s="67" customFormat="1" hidden="1">
      <c r="B1163" s="85"/>
      <c r="C1163" s="86"/>
      <c r="D1163" s="250"/>
      <c r="E1163" s="84"/>
      <c r="F1163" s="70"/>
      <c r="G1163" s="70"/>
      <c r="H1163" s="70"/>
      <c r="I1163" s="70"/>
      <c r="J1163" s="70"/>
      <c r="K1163" s="70"/>
      <c r="L1163" s="70"/>
      <c r="M1163" s="70"/>
      <c r="N1163" s="70"/>
      <c r="O1163" s="70"/>
      <c r="P1163" s="70"/>
      <c r="Q1163" s="70"/>
      <c r="R1163" s="70"/>
      <c r="S1163" s="70"/>
      <c r="T1163" s="70"/>
      <c r="U1163" s="70"/>
      <c r="V1163" s="70"/>
      <c r="W1163" s="70"/>
      <c r="X1163" s="70"/>
      <c r="Y1163" s="70"/>
      <c r="Z1163" s="70"/>
      <c r="AA1163" s="70"/>
      <c r="AB1163" s="70"/>
      <c r="AC1163" s="70"/>
      <c r="AD1163" s="70"/>
      <c r="AE1163" s="70"/>
      <c r="AF1163" s="70"/>
      <c r="AG1163" s="70"/>
      <c r="AH1163" s="70"/>
      <c r="AI1163" s="70"/>
      <c r="AJ1163" s="70"/>
      <c r="AK1163" s="70"/>
      <c r="AL1163" s="70"/>
      <c r="AM1163" s="70"/>
      <c r="AN1163" s="70"/>
      <c r="AO1163" s="70"/>
      <c r="AP1163" s="70"/>
      <c r="AQ1163" s="70"/>
      <c r="AR1163" s="70"/>
      <c r="AS1163" s="70"/>
      <c r="AT1163" s="70"/>
      <c r="AU1163" s="70"/>
      <c r="AV1163" s="70"/>
      <c r="AW1163" s="70"/>
      <c r="AX1163" s="70"/>
      <c r="AY1163" s="70"/>
      <c r="AZ1163" s="70"/>
      <c r="BA1163" s="70"/>
      <c r="BB1163" s="70"/>
      <c r="BC1163" s="70"/>
      <c r="BD1163" s="70"/>
      <c r="BE1163" s="70"/>
      <c r="BF1163" s="70"/>
      <c r="BG1163" s="70"/>
      <c r="BH1163" s="70"/>
      <c r="BI1163" s="70"/>
      <c r="BJ1163" s="70"/>
      <c r="BK1163" s="70"/>
      <c r="BL1163" s="70"/>
      <c r="BM1163" s="70"/>
      <c r="BN1163" s="70"/>
      <c r="BO1163" s="70"/>
      <c r="BP1163" s="70"/>
      <c r="BQ1163" s="70"/>
      <c r="BR1163" s="70"/>
      <c r="BS1163" s="70"/>
      <c r="BT1163" s="70"/>
      <c r="BU1163" s="70"/>
      <c r="BV1163" s="70"/>
      <c r="BW1163" s="70"/>
      <c r="BX1163" s="70"/>
      <c r="BY1163" s="70"/>
      <c r="BZ1163" s="70"/>
      <c r="CA1163" s="70"/>
    </row>
    <row r="1164" spans="2:79" s="67" customFormat="1" hidden="1">
      <c r="B1164" s="85"/>
      <c r="C1164" s="86"/>
      <c r="D1164" s="250"/>
      <c r="E1164" s="84"/>
      <c r="F1164" s="70"/>
      <c r="G1164" s="70"/>
      <c r="H1164" s="70"/>
      <c r="I1164" s="70"/>
      <c r="J1164" s="70"/>
      <c r="K1164" s="70"/>
      <c r="L1164" s="70"/>
      <c r="M1164" s="70"/>
      <c r="N1164" s="70"/>
      <c r="O1164" s="70"/>
      <c r="P1164" s="70"/>
      <c r="Q1164" s="70"/>
      <c r="R1164" s="70"/>
      <c r="S1164" s="70"/>
      <c r="T1164" s="70"/>
      <c r="U1164" s="70"/>
      <c r="V1164" s="70"/>
      <c r="W1164" s="70"/>
      <c r="X1164" s="70"/>
      <c r="Y1164" s="70"/>
      <c r="Z1164" s="70"/>
      <c r="AA1164" s="70"/>
      <c r="AB1164" s="70"/>
      <c r="AC1164" s="70"/>
      <c r="AD1164" s="70"/>
      <c r="AE1164" s="70"/>
      <c r="AF1164" s="70"/>
      <c r="AG1164" s="70"/>
      <c r="AH1164" s="70"/>
      <c r="AI1164" s="70"/>
      <c r="AJ1164" s="70"/>
      <c r="AK1164" s="70"/>
      <c r="AL1164" s="70"/>
      <c r="AM1164" s="70"/>
      <c r="AN1164" s="70"/>
      <c r="AO1164" s="70"/>
      <c r="AP1164" s="70"/>
      <c r="AQ1164" s="70"/>
      <c r="AR1164" s="70"/>
      <c r="AS1164" s="70"/>
      <c r="AT1164" s="70"/>
      <c r="AU1164" s="70"/>
      <c r="AV1164" s="70"/>
      <c r="AW1164" s="70"/>
      <c r="AX1164" s="70"/>
      <c r="AY1164" s="70"/>
      <c r="AZ1164" s="70"/>
      <c r="BA1164" s="70"/>
      <c r="BB1164" s="70"/>
      <c r="BC1164" s="70"/>
      <c r="BD1164" s="70"/>
      <c r="BE1164" s="70"/>
      <c r="BF1164" s="70"/>
      <c r="BG1164" s="70"/>
      <c r="BH1164" s="70"/>
      <c r="BI1164" s="70"/>
      <c r="BJ1164" s="70"/>
      <c r="BK1164" s="70"/>
      <c r="BL1164" s="70"/>
      <c r="BM1164" s="70"/>
      <c r="BN1164" s="70"/>
      <c r="BO1164" s="70"/>
      <c r="BP1164" s="70"/>
      <c r="BQ1164" s="70"/>
      <c r="BR1164" s="70"/>
      <c r="BS1164" s="70"/>
      <c r="BT1164" s="70"/>
      <c r="BU1164" s="70"/>
      <c r="BV1164" s="70"/>
      <c r="BW1164" s="70"/>
      <c r="BX1164" s="70"/>
      <c r="BY1164" s="70"/>
      <c r="BZ1164" s="70"/>
      <c r="CA1164" s="70"/>
    </row>
    <row r="1165" spans="2:79" s="67" customFormat="1" hidden="1">
      <c r="B1165" s="85"/>
      <c r="C1165" s="86"/>
      <c r="D1165" s="250"/>
      <c r="E1165" s="84"/>
      <c r="F1165" s="70"/>
      <c r="G1165" s="70"/>
      <c r="H1165" s="70"/>
      <c r="I1165" s="70"/>
      <c r="J1165" s="70"/>
      <c r="K1165" s="70"/>
      <c r="L1165" s="70"/>
      <c r="M1165" s="70"/>
      <c r="N1165" s="70"/>
      <c r="O1165" s="70"/>
      <c r="P1165" s="70"/>
      <c r="Q1165" s="70"/>
      <c r="R1165" s="70"/>
      <c r="S1165" s="70"/>
      <c r="T1165" s="70"/>
      <c r="U1165" s="70"/>
      <c r="V1165" s="70"/>
      <c r="W1165" s="70"/>
      <c r="X1165" s="70"/>
      <c r="Y1165" s="70"/>
      <c r="Z1165" s="70"/>
      <c r="AA1165" s="70"/>
      <c r="AB1165" s="70"/>
      <c r="AC1165" s="70"/>
      <c r="AD1165" s="70"/>
      <c r="AE1165" s="70"/>
      <c r="AF1165" s="70"/>
      <c r="AG1165" s="70"/>
      <c r="AH1165" s="70"/>
      <c r="AI1165" s="70"/>
      <c r="AJ1165" s="70"/>
      <c r="AK1165" s="70"/>
      <c r="AL1165" s="70"/>
      <c r="AM1165" s="70"/>
      <c r="AN1165" s="70"/>
      <c r="AO1165" s="70"/>
      <c r="AP1165" s="70"/>
      <c r="AQ1165" s="70"/>
      <c r="AR1165" s="70"/>
      <c r="AS1165" s="70"/>
      <c r="AT1165" s="70"/>
      <c r="AU1165" s="70"/>
      <c r="AV1165" s="70"/>
      <c r="AW1165" s="70"/>
      <c r="AX1165" s="70"/>
      <c r="AY1165" s="70"/>
      <c r="AZ1165" s="70"/>
      <c r="BA1165" s="70"/>
      <c r="BB1165" s="70"/>
      <c r="BC1165" s="70"/>
      <c r="BD1165" s="70"/>
      <c r="BE1165" s="70"/>
      <c r="BF1165" s="70"/>
      <c r="BG1165" s="70"/>
      <c r="BH1165" s="70"/>
      <c r="BI1165" s="70"/>
      <c r="BJ1165" s="70"/>
      <c r="BK1165" s="70"/>
      <c r="BL1165" s="70"/>
      <c r="BM1165" s="70"/>
      <c r="BN1165" s="70"/>
      <c r="BO1165" s="70"/>
      <c r="BP1165" s="70"/>
      <c r="BQ1165" s="70"/>
      <c r="BR1165" s="70"/>
      <c r="BS1165" s="70"/>
      <c r="BT1165" s="70"/>
      <c r="BU1165" s="70"/>
      <c r="BV1165" s="70"/>
      <c r="BW1165" s="70"/>
      <c r="BX1165" s="70"/>
      <c r="BY1165" s="70"/>
      <c r="BZ1165" s="70"/>
      <c r="CA1165" s="70"/>
    </row>
    <row r="1166" spans="2:79" s="67" customFormat="1" hidden="1">
      <c r="B1166" s="85"/>
      <c r="C1166" s="86"/>
      <c r="D1166" s="250"/>
      <c r="E1166" s="84"/>
      <c r="F1166" s="70"/>
      <c r="G1166" s="70"/>
      <c r="H1166" s="70"/>
      <c r="I1166" s="70"/>
      <c r="J1166" s="70"/>
      <c r="K1166" s="70"/>
      <c r="L1166" s="70"/>
      <c r="M1166" s="70"/>
      <c r="N1166" s="70"/>
      <c r="O1166" s="70"/>
      <c r="P1166" s="70"/>
      <c r="Q1166" s="70"/>
      <c r="R1166" s="70"/>
      <c r="S1166" s="70"/>
      <c r="T1166" s="70"/>
      <c r="U1166" s="70"/>
      <c r="V1166" s="70"/>
      <c r="W1166" s="70"/>
      <c r="X1166" s="70"/>
      <c r="Y1166" s="70"/>
      <c r="Z1166" s="70"/>
      <c r="AA1166" s="70"/>
      <c r="AB1166" s="70"/>
      <c r="AC1166" s="70"/>
      <c r="AD1166" s="70"/>
      <c r="AE1166" s="70"/>
      <c r="AF1166" s="70"/>
      <c r="AG1166" s="70"/>
      <c r="AH1166" s="70"/>
      <c r="AI1166" s="70"/>
      <c r="AJ1166" s="70"/>
      <c r="AK1166" s="70"/>
      <c r="AL1166" s="70"/>
      <c r="AM1166" s="70"/>
      <c r="AN1166" s="70"/>
      <c r="AO1166" s="70"/>
      <c r="AP1166" s="70"/>
      <c r="AQ1166" s="70"/>
      <c r="AR1166" s="70"/>
      <c r="AS1166" s="70"/>
      <c r="AT1166" s="70"/>
      <c r="AU1166" s="70"/>
      <c r="AV1166" s="70"/>
      <c r="AW1166" s="70"/>
      <c r="AX1166" s="70"/>
      <c r="AY1166" s="70"/>
      <c r="AZ1166" s="70"/>
      <c r="BA1166" s="70"/>
      <c r="BB1166" s="70"/>
      <c r="BC1166" s="70"/>
      <c r="BD1166" s="70"/>
      <c r="BE1166" s="70"/>
      <c r="BF1166" s="70"/>
      <c r="BG1166" s="70"/>
      <c r="BH1166" s="70"/>
      <c r="BI1166" s="70"/>
      <c r="BJ1166" s="70"/>
      <c r="BK1166" s="70"/>
      <c r="BL1166" s="70"/>
      <c r="BM1166" s="70"/>
      <c r="BN1166" s="70"/>
      <c r="BO1166" s="70"/>
      <c r="BP1166" s="70"/>
      <c r="BQ1166" s="70"/>
      <c r="BR1166" s="70"/>
      <c r="BS1166" s="70"/>
      <c r="BT1166" s="70"/>
      <c r="BU1166" s="70"/>
      <c r="BV1166" s="70"/>
      <c r="BW1166" s="70"/>
      <c r="BX1166" s="70"/>
      <c r="BY1166" s="70"/>
      <c r="BZ1166" s="70"/>
      <c r="CA1166" s="70"/>
    </row>
    <row r="1167" spans="2:79" s="67" customFormat="1" hidden="1">
      <c r="B1167" s="85"/>
      <c r="C1167" s="86"/>
      <c r="D1167" s="250"/>
      <c r="E1167" s="84"/>
      <c r="F1167" s="70"/>
      <c r="G1167" s="70"/>
      <c r="H1167" s="70"/>
      <c r="I1167" s="70"/>
      <c r="J1167" s="70"/>
      <c r="K1167" s="70"/>
      <c r="L1167" s="70"/>
      <c r="M1167" s="70"/>
      <c r="N1167" s="70"/>
      <c r="O1167" s="70"/>
      <c r="P1167" s="70"/>
      <c r="Q1167" s="70"/>
      <c r="R1167" s="70"/>
      <c r="S1167" s="70"/>
      <c r="T1167" s="70"/>
      <c r="U1167" s="70"/>
      <c r="V1167" s="70"/>
      <c r="W1167" s="70"/>
      <c r="X1167" s="70"/>
      <c r="Y1167" s="70"/>
      <c r="Z1167" s="70"/>
      <c r="AA1167" s="70"/>
      <c r="AB1167" s="70"/>
      <c r="AC1167" s="70"/>
      <c r="AD1167" s="70"/>
      <c r="AE1167" s="70"/>
      <c r="AF1167" s="70"/>
      <c r="AG1167" s="70"/>
      <c r="AH1167" s="70"/>
      <c r="AI1167" s="70"/>
      <c r="AJ1167" s="70"/>
      <c r="AK1167" s="70"/>
      <c r="AL1167" s="70"/>
      <c r="AM1167" s="70"/>
      <c r="AN1167" s="70"/>
      <c r="AO1167" s="70"/>
      <c r="AP1167" s="70"/>
      <c r="AQ1167" s="70"/>
      <c r="AR1167" s="70"/>
      <c r="AS1167" s="70"/>
      <c r="AT1167" s="70"/>
      <c r="AU1167" s="70"/>
      <c r="AV1167" s="70"/>
      <c r="AW1167" s="70"/>
      <c r="AX1167" s="70"/>
      <c r="AY1167" s="70"/>
      <c r="AZ1167" s="70"/>
      <c r="BA1167" s="70"/>
      <c r="BB1167" s="70"/>
      <c r="BC1167" s="70"/>
      <c r="BD1167" s="70"/>
      <c r="BE1167" s="70"/>
      <c r="BF1167" s="70"/>
      <c r="BG1167" s="70"/>
      <c r="BH1167" s="70"/>
      <c r="BI1167" s="70"/>
      <c r="BJ1167" s="70"/>
      <c r="BK1167" s="70"/>
      <c r="BL1167" s="70"/>
      <c r="BM1167" s="70"/>
      <c r="BN1167" s="70"/>
      <c r="BO1167" s="70"/>
      <c r="BP1167" s="70"/>
      <c r="BQ1167" s="70"/>
      <c r="BR1167" s="70"/>
      <c r="BS1167" s="70"/>
      <c r="BT1167" s="70"/>
      <c r="BU1167" s="70"/>
      <c r="BV1167" s="70"/>
      <c r="BW1167" s="70"/>
      <c r="BX1167" s="70"/>
      <c r="BY1167" s="70"/>
      <c r="BZ1167" s="70"/>
      <c r="CA1167" s="70"/>
    </row>
    <row r="1168" spans="2:79" s="67" customFormat="1" hidden="1">
      <c r="B1168" s="85"/>
      <c r="C1168" s="86"/>
      <c r="D1168" s="250"/>
      <c r="E1168" s="84"/>
      <c r="F1168" s="70"/>
      <c r="G1168" s="70"/>
      <c r="H1168" s="70"/>
      <c r="I1168" s="70"/>
      <c r="J1168" s="70"/>
      <c r="K1168" s="70"/>
      <c r="L1168" s="70"/>
      <c r="M1168" s="70"/>
      <c r="N1168" s="70"/>
      <c r="O1168" s="70"/>
      <c r="P1168" s="70"/>
      <c r="Q1168" s="70"/>
      <c r="R1168" s="70"/>
      <c r="S1168" s="70"/>
      <c r="T1168" s="70"/>
      <c r="U1168" s="70"/>
      <c r="V1168" s="70"/>
      <c r="W1168" s="70"/>
      <c r="X1168" s="70"/>
      <c r="Y1168" s="70"/>
      <c r="Z1168" s="70"/>
      <c r="AA1168" s="70"/>
      <c r="AB1168" s="70"/>
      <c r="AC1168" s="70"/>
      <c r="AD1168" s="70"/>
      <c r="AE1168" s="70"/>
      <c r="AF1168" s="70"/>
      <c r="AG1168" s="70"/>
      <c r="AH1168" s="70"/>
      <c r="AI1168" s="70"/>
      <c r="AJ1168" s="70"/>
      <c r="AK1168" s="70"/>
      <c r="AL1168" s="70"/>
      <c r="AM1168" s="70"/>
      <c r="AN1168" s="70"/>
      <c r="AO1168" s="70"/>
      <c r="AP1168" s="70"/>
      <c r="AQ1168" s="70"/>
      <c r="AR1168" s="70"/>
      <c r="AS1168" s="70"/>
      <c r="AT1168" s="70"/>
      <c r="AU1168" s="70"/>
      <c r="AV1168" s="70"/>
      <c r="AW1168" s="70"/>
      <c r="AX1168" s="70"/>
      <c r="AY1168" s="70"/>
      <c r="AZ1168" s="70"/>
      <c r="BA1168" s="70"/>
      <c r="BB1168" s="70"/>
      <c r="BC1168" s="70"/>
      <c r="BD1168" s="70"/>
      <c r="BE1168" s="70"/>
      <c r="BF1168" s="70"/>
      <c r="BG1168" s="70"/>
      <c r="BH1168" s="70"/>
      <c r="BI1168" s="70"/>
      <c r="BJ1168" s="70"/>
      <c r="BK1168" s="70"/>
      <c r="BL1168" s="70"/>
      <c r="BM1168" s="70"/>
      <c r="BN1168" s="70"/>
      <c r="BO1168" s="70"/>
      <c r="BP1168" s="70"/>
      <c r="BQ1168" s="70"/>
      <c r="BR1168" s="70"/>
      <c r="BS1168" s="70"/>
      <c r="BT1168" s="70"/>
      <c r="BU1168" s="70"/>
      <c r="BV1168" s="70"/>
      <c r="BW1168" s="70"/>
      <c r="BX1168" s="70"/>
      <c r="BY1168" s="70"/>
      <c r="BZ1168" s="70"/>
      <c r="CA1168" s="70"/>
    </row>
    <row r="1169" spans="2:79" s="67" customFormat="1" hidden="1">
      <c r="B1169" s="85"/>
      <c r="C1169" s="86"/>
      <c r="D1169" s="250"/>
      <c r="E1169" s="84"/>
      <c r="F1169" s="70"/>
      <c r="G1169" s="70"/>
      <c r="H1169" s="70"/>
      <c r="I1169" s="70"/>
      <c r="J1169" s="70"/>
      <c r="K1169" s="70"/>
      <c r="L1169" s="70"/>
      <c r="M1169" s="70"/>
      <c r="N1169" s="70"/>
      <c r="O1169" s="70"/>
      <c r="P1169" s="70"/>
      <c r="Q1169" s="70"/>
      <c r="R1169" s="70"/>
      <c r="S1169" s="70"/>
      <c r="T1169" s="70"/>
      <c r="U1169" s="70"/>
      <c r="V1169" s="70"/>
      <c r="W1169" s="70"/>
      <c r="X1169" s="70"/>
      <c r="Y1169" s="70"/>
      <c r="Z1169" s="70"/>
      <c r="AA1169" s="70"/>
      <c r="AB1169" s="70"/>
      <c r="AC1169" s="70"/>
      <c r="AD1169" s="70"/>
      <c r="AE1169" s="70"/>
      <c r="AF1169" s="70"/>
      <c r="AG1169" s="70"/>
      <c r="AH1169" s="70"/>
      <c r="AI1169" s="70"/>
      <c r="AJ1169" s="70"/>
      <c r="AK1169" s="70"/>
      <c r="AL1169" s="70"/>
      <c r="AM1169" s="70"/>
      <c r="AN1169" s="70"/>
      <c r="AO1169" s="70"/>
      <c r="AP1169" s="70"/>
      <c r="AQ1169" s="70"/>
      <c r="AR1169" s="70"/>
      <c r="AS1169" s="70"/>
      <c r="AT1169" s="70"/>
      <c r="AU1169" s="70"/>
      <c r="AV1169" s="70"/>
      <c r="AW1169" s="70"/>
      <c r="AX1169" s="70"/>
      <c r="AY1169" s="70"/>
      <c r="AZ1169" s="70"/>
      <c r="BA1169" s="70"/>
      <c r="BB1169" s="70"/>
      <c r="BC1169" s="70"/>
      <c r="BD1169" s="70"/>
      <c r="BE1169" s="70"/>
      <c r="BF1169" s="70"/>
      <c r="BG1169" s="70"/>
      <c r="BH1169" s="70"/>
      <c r="BI1169" s="70"/>
      <c r="BJ1169" s="70"/>
      <c r="BK1169" s="70"/>
      <c r="BL1169" s="70"/>
      <c r="BM1169" s="70"/>
      <c r="BN1169" s="70"/>
      <c r="BO1169" s="70"/>
      <c r="BP1169" s="70"/>
      <c r="BQ1169" s="70"/>
      <c r="BR1169" s="70"/>
      <c r="BS1169" s="70"/>
      <c r="BT1169" s="70"/>
      <c r="BU1169" s="70"/>
      <c r="BV1169" s="70"/>
      <c r="BW1169" s="70"/>
      <c r="BX1169" s="70"/>
      <c r="BY1169" s="70"/>
      <c r="BZ1169" s="70"/>
      <c r="CA1169" s="70"/>
    </row>
    <row r="1170" spans="2:79" s="67" customFormat="1" hidden="1">
      <c r="B1170" s="85"/>
      <c r="C1170" s="86"/>
      <c r="D1170" s="250"/>
      <c r="E1170" s="84"/>
      <c r="F1170" s="70"/>
      <c r="G1170" s="70"/>
      <c r="H1170" s="70"/>
      <c r="I1170" s="70"/>
      <c r="J1170" s="70"/>
      <c r="K1170" s="70"/>
      <c r="L1170" s="70"/>
      <c r="M1170" s="70"/>
      <c r="N1170" s="70"/>
      <c r="O1170" s="70"/>
      <c r="P1170" s="70"/>
      <c r="Q1170" s="70"/>
      <c r="R1170" s="70"/>
      <c r="S1170" s="70"/>
      <c r="T1170" s="70"/>
      <c r="U1170" s="70"/>
      <c r="V1170" s="70"/>
      <c r="W1170" s="70"/>
      <c r="X1170" s="70"/>
      <c r="Y1170" s="70"/>
      <c r="Z1170" s="70"/>
      <c r="AA1170" s="70"/>
      <c r="AB1170" s="70"/>
      <c r="AC1170" s="70"/>
      <c r="AD1170" s="70"/>
      <c r="AE1170" s="70"/>
      <c r="AF1170" s="70"/>
      <c r="AG1170" s="70"/>
      <c r="AH1170" s="70"/>
      <c r="AI1170" s="70"/>
      <c r="AJ1170" s="70"/>
      <c r="AK1170" s="70"/>
      <c r="AL1170" s="70"/>
      <c r="AM1170" s="70"/>
      <c r="AN1170" s="70"/>
      <c r="AO1170" s="70"/>
      <c r="AP1170" s="70"/>
      <c r="AQ1170" s="70"/>
      <c r="AR1170" s="70"/>
      <c r="AS1170" s="70"/>
      <c r="AT1170" s="70"/>
      <c r="AU1170" s="70"/>
      <c r="AV1170" s="70"/>
      <c r="AW1170" s="70"/>
      <c r="AX1170" s="70"/>
      <c r="AY1170" s="70"/>
      <c r="AZ1170" s="70"/>
      <c r="BA1170" s="70"/>
      <c r="BB1170" s="70"/>
      <c r="BC1170" s="70"/>
      <c r="BD1170" s="70"/>
      <c r="BE1170" s="70"/>
      <c r="BF1170" s="70"/>
      <c r="BG1170" s="70"/>
      <c r="BH1170" s="70"/>
      <c r="BI1170" s="70"/>
      <c r="BJ1170" s="70"/>
      <c r="BK1170" s="70"/>
      <c r="BL1170" s="70"/>
      <c r="BM1170" s="70"/>
      <c r="BN1170" s="70"/>
      <c r="BO1170" s="70"/>
      <c r="BP1170" s="70"/>
      <c r="BQ1170" s="70"/>
      <c r="BR1170" s="70"/>
      <c r="BS1170" s="70"/>
      <c r="BT1170" s="70"/>
      <c r="BU1170" s="70"/>
      <c r="BV1170" s="70"/>
      <c r="BW1170" s="70"/>
      <c r="BX1170" s="70"/>
      <c r="BY1170" s="70"/>
      <c r="BZ1170" s="70"/>
      <c r="CA1170" s="70"/>
    </row>
    <row r="1171" spans="2:79" s="67" customFormat="1" hidden="1">
      <c r="B1171" s="85"/>
      <c r="C1171" s="86"/>
      <c r="D1171" s="250"/>
      <c r="E1171" s="84"/>
      <c r="F1171" s="70"/>
      <c r="G1171" s="70"/>
      <c r="H1171" s="70"/>
      <c r="I1171" s="70"/>
      <c r="J1171" s="70"/>
      <c r="K1171" s="70"/>
      <c r="L1171" s="70"/>
      <c r="M1171" s="70"/>
      <c r="N1171" s="70"/>
      <c r="O1171" s="70"/>
      <c r="P1171" s="70"/>
      <c r="Q1171" s="70"/>
      <c r="R1171" s="70"/>
      <c r="S1171" s="70"/>
      <c r="T1171" s="70"/>
      <c r="U1171" s="70"/>
      <c r="V1171" s="70"/>
      <c r="W1171" s="70"/>
      <c r="X1171" s="70"/>
      <c r="Y1171" s="70"/>
      <c r="Z1171" s="70"/>
      <c r="AA1171" s="70"/>
      <c r="AB1171" s="70"/>
      <c r="AC1171" s="70"/>
      <c r="AD1171" s="70"/>
      <c r="AE1171" s="70"/>
      <c r="AF1171" s="70"/>
      <c r="AG1171" s="70"/>
      <c r="AH1171" s="70"/>
      <c r="AI1171" s="70"/>
      <c r="AJ1171" s="70"/>
      <c r="AK1171" s="70"/>
      <c r="AL1171" s="70"/>
      <c r="AM1171" s="70"/>
      <c r="AN1171" s="70"/>
      <c r="AO1171" s="70"/>
      <c r="AP1171" s="70"/>
      <c r="AQ1171" s="70"/>
      <c r="AR1171" s="70"/>
      <c r="AS1171" s="70"/>
      <c r="AT1171" s="70"/>
      <c r="AU1171" s="70"/>
      <c r="AV1171" s="70"/>
      <c r="AW1171" s="70"/>
      <c r="AX1171" s="70"/>
      <c r="AY1171" s="70"/>
      <c r="AZ1171" s="70"/>
      <c r="BA1171" s="70"/>
      <c r="BB1171" s="70"/>
      <c r="BC1171" s="70"/>
      <c r="BD1171" s="70"/>
      <c r="BE1171" s="70"/>
      <c r="BF1171" s="70"/>
      <c r="BG1171" s="70"/>
      <c r="BH1171" s="70"/>
      <c r="BI1171" s="70"/>
      <c r="BJ1171" s="70"/>
      <c r="BK1171" s="70"/>
      <c r="BL1171" s="70"/>
      <c r="BM1171" s="70"/>
      <c r="BN1171" s="70"/>
      <c r="BO1171" s="70"/>
      <c r="BP1171" s="70"/>
      <c r="BQ1171" s="70"/>
      <c r="BR1171" s="70"/>
      <c r="BS1171" s="70"/>
      <c r="BT1171" s="70"/>
      <c r="BU1171" s="70"/>
      <c r="BV1171" s="70"/>
      <c r="BW1171" s="70"/>
      <c r="BX1171" s="70"/>
      <c r="BY1171" s="70"/>
      <c r="BZ1171" s="70"/>
      <c r="CA1171" s="70"/>
    </row>
    <row r="1172" spans="2:79" s="67" customFormat="1" hidden="1">
      <c r="B1172" s="85"/>
      <c r="C1172" s="86"/>
      <c r="D1172" s="250"/>
      <c r="E1172" s="84"/>
      <c r="F1172" s="70"/>
      <c r="G1172" s="70"/>
      <c r="H1172" s="70"/>
      <c r="I1172" s="70"/>
      <c r="J1172" s="70"/>
      <c r="K1172" s="70"/>
      <c r="L1172" s="70"/>
      <c r="M1172" s="70"/>
      <c r="N1172" s="70"/>
      <c r="O1172" s="70"/>
      <c r="P1172" s="70"/>
      <c r="Q1172" s="70"/>
      <c r="R1172" s="70"/>
      <c r="S1172" s="70"/>
      <c r="T1172" s="70"/>
      <c r="U1172" s="70"/>
      <c r="V1172" s="70"/>
      <c r="W1172" s="70"/>
      <c r="X1172" s="70"/>
      <c r="Y1172" s="70"/>
      <c r="Z1172" s="70"/>
      <c r="AA1172" s="70"/>
      <c r="AB1172" s="70"/>
      <c r="AC1172" s="70"/>
      <c r="AD1172" s="70"/>
      <c r="AE1172" s="70"/>
      <c r="AF1172" s="70"/>
      <c r="AG1172" s="70"/>
      <c r="AH1172" s="70"/>
      <c r="AI1172" s="70"/>
      <c r="AJ1172" s="70"/>
      <c r="AK1172" s="70"/>
      <c r="AL1172" s="70"/>
      <c r="AM1172" s="70"/>
      <c r="AN1172" s="70"/>
      <c r="AO1172" s="70"/>
      <c r="AP1172" s="70"/>
      <c r="AQ1172" s="70"/>
      <c r="AR1172" s="70"/>
      <c r="AS1172" s="70"/>
      <c r="AT1172" s="70"/>
      <c r="AU1172" s="70"/>
      <c r="AV1172" s="70"/>
      <c r="AW1172" s="70"/>
      <c r="AX1172" s="70"/>
      <c r="AY1172" s="70"/>
      <c r="AZ1172" s="70"/>
      <c r="BA1172" s="70"/>
      <c r="BB1172" s="70"/>
      <c r="BC1172" s="70"/>
      <c r="BD1172" s="70"/>
      <c r="BE1172" s="70"/>
      <c r="BF1172" s="70"/>
      <c r="BG1172" s="70"/>
      <c r="BH1172" s="70"/>
      <c r="BI1172" s="70"/>
      <c r="BJ1172" s="70"/>
      <c r="BK1172" s="70"/>
      <c r="BL1172" s="70"/>
      <c r="BM1172" s="70"/>
      <c r="BN1172" s="70"/>
      <c r="BO1172" s="70"/>
      <c r="BP1172" s="70"/>
      <c r="BQ1172" s="70"/>
      <c r="BR1172" s="70"/>
      <c r="BS1172" s="70"/>
      <c r="BT1172" s="70"/>
      <c r="BU1172" s="70"/>
      <c r="BV1172" s="70"/>
      <c r="BW1172" s="70"/>
      <c r="BX1172" s="70"/>
      <c r="BY1172" s="70"/>
      <c r="BZ1172" s="70"/>
      <c r="CA1172" s="70"/>
    </row>
    <row r="1173" spans="2:79" s="67" customFormat="1" hidden="1">
      <c r="B1173" s="85"/>
      <c r="C1173" s="86"/>
      <c r="D1173" s="250"/>
      <c r="E1173" s="84"/>
      <c r="F1173" s="70"/>
      <c r="G1173" s="70"/>
      <c r="H1173" s="70"/>
      <c r="I1173" s="70"/>
      <c r="J1173" s="70"/>
      <c r="K1173" s="70"/>
      <c r="L1173" s="70"/>
      <c r="M1173" s="70"/>
      <c r="N1173" s="70"/>
      <c r="O1173" s="70"/>
      <c r="P1173" s="70"/>
      <c r="Q1173" s="70"/>
      <c r="R1173" s="70"/>
      <c r="S1173" s="70"/>
      <c r="T1173" s="70"/>
      <c r="U1173" s="70"/>
      <c r="V1173" s="70"/>
      <c r="W1173" s="70"/>
      <c r="X1173" s="70"/>
      <c r="Y1173" s="70"/>
      <c r="Z1173" s="70"/>
      <c r="AA1173" s="70"/>
      <c r="AB1173" s="70"/>
      <c r="AC1173" s="70"/>
      <c r="AD1173" s="70"/>
      <c r="AE1173" s="70"/>
      <c r="AF1173" s="70"/>
      <c r="AG1173" s="70"/>
      <c r="AH1173" s="70"/>
      <c r="AI1173" s="70"/>
      <c r="AJ1173" s="70"/>
      <c r="AK1173" s="70"/>
      <c r="AL1173" s="70"/>
      <c r="AM1173" s="70"/>
      <c r="AN1173" s="70"/>
      <c r="AO1173" s="70"/>
      <c r="AP1173" s="70"/>
      <c r="AQ1173" s="70"/>
      <c r="AR1173" s="70"/>
      <c r="AS1173" s="70"/>
      <c r="AT1173" s="70"/>
      <c r="AU1173" s="70"/>
      <c r="AV1173" s="70"/>
      <c r="AW1173" s="70"/>
      <c r="AX1173" s="70"/>
      <c r="AY1173" s="70"/>
      <c r="AZ1173" s="70"/>
      <c r="BA1173" s="70"/>
      <c r="BB1173" s="70"/>
      <c r="BC1173" s="70"/>
      <c r="BD1173" s="70"/>
      <c r="BE1173" s="70"/>
      <c r="BF1173" s="70"/>
      <c r="BG1173" s="70"/>
      <c r="BH1173" s="70"/>
      <c r="BI1173" s="70"/>
      <c r="BJ1173" s="70"/>
      <c r="BK1173" s="70"/>
      <c r="BL1173" s="70"/>
      <c r="BM1173" s="70"/>
      <c r="BN1173" s="70"/>
      <c r="BO1173" s="70"/>
      <c r="BP1173" s="70"/>
      <c r="BQ1173" s="70"/>
      <c r="BR1173" s="70"/>
      <c r="BS1173" s="70"/>
      <c r="BT1173" s="70"/>
      <c r="BU1173" s="70"/>
      <c r="BV1173" s="70"/>
      <c r="BW1173" s="70"/>
      <c r="BX1173" s="70"/>
      <c r="BY1173" s="70"/>
      <c r="BZ1173" s="70"/>
      <c r="CA1173" s="70"/>
    </row>
    <row r="1174" spans="2:79" s="67" customFormat="1" hidden="1">
      <c r="B1174" s="85"/>
      <c r="C1174" s="86"/>
      <c r="D1174" s="250"/>
      <c r="E1174" s="84"/>
      <c r="F1174" s="70"/>
      <c r="G1174" s="70"/>
      <c r="H1174" s="70"/>
      <c r="I1174" s="70"/>
      <c r="J1174" s="70"/>
      <c r="K1174" s="70"/>
      <c r="L1174" s="70"/>
      <c r="M1174" s="70"/>
      <c r="N1174" s="70"/>
      <c r="O1174" s="70"/>
      <c r="P1174" s="70"/>
      <c r="Q1174" s="70"/>
      <c r="R1174" s="70"/>
      <c r="S1174" s="70"/>
      <c r="T1174" s="70"/>
      <c r="U1174" s="70"/>
      <c r="V1174" s="70"/>
      <c r="W1174" s="70"/>
      <c r="X1174" s="70"/>
      <c r="Y1174" s="70"/>
      <c r="Z1174" s="70"/>
      <c r="AA1174" s="70"/>
      <c r="AB1174" s="70"/>
      <c r="AC1174" s="70"/>
      <c r="AD1174" s="70"/>
      <c r="AE1174" s="70"/>
      <c r="AF1174" s="70"/>
      <c r="AG1174" s="70"/>
      <c r="AH1174" s="70"/>
      <c r="AI1174" s="70"/>
      <c r="AJ1174" s="70"/>
      <c r="AK1174" s="70"/>
      <c r="AL1174" s="70"/>
      <c r="AM1174" s="70"/>
      <c r="AN1174" s="70"/>
      <c r="AO1174" s="70"/>
      <c r="AP1174" s="70"/>
      <c r="AQ1174" s="70"/>
      <c r="AR1174" s="70"/>
      <c r="AS1174" s="70"/>
      <c r="AT1174" s="70"/>
      <c r="AU1174" s="70"/>
      <c r="AV1174" s="70"/>
      <c r="AW1174" s="70"/>
      <c r="AX1174" s="70"/>
      <c r="AY1174" s="70"/>
      <c r="AZ1174" s="70"/>
      <c r="BA1174" s="70"/>
      <c r="BB1174" s="70"/>
      <c r="BC1174" s="70"/>
      <c r="BD1174" s="70"/>
      <c r="BE1174" s="70"/>
      <c r="BF1174" s="70"/>
      <c r="BG1174" s="70"/>
      <c r="BH1174" s="70"/>
      <c r="BI1174" s="70"/>
      <c r="BJ1174" s="70"/>
      <c r="BK1174" s="70"/>
      <c r="BL1174" s="70"/>
      <c r="BM1174" s="70"/>
      <c r="BN1174" s="70"/>
      <c r="BO1174" s="70"/>
      <c r="BP1174" s="70"/>
      <c r="BQ1174" s="70"/>
      <c r="BR1174" s="70"/>
      <c r="BS1174" s="70"/>
      <c r="BT1174" s="70"/>
      <c r="BU1174" s="70"/>
      <c r="BV1174" s="70"/>
      <c r="BW1174" s="70"/>
      <c r="BX1174" s="70"/>
      <c r="BY1174" s="70"/>
      <c r="BZ1174" s="70"/>
      <c r="CA1174" s="70"/>
    </row>
    <row r="1175" spans="2:79" s="67" customFormat="1" hidden="1">
      <c r="B1175" s="85"/>
      <c r="C1175" s="86"/>
      <c r="D1175" s="250"/>
      <c r="E1175" s="84"/>
      <c r="F1175" s="70"/>
      <c r="G1175" s="70"/>
      <c r="H1175" s="70"/>
      <c r="I1175" s="70"/>
      <c r="J1175" s="70"/>
      <c r="K1175" s="70"/>
      <c r="L1175" s="70"/>
      <c r="M1175" s="70"/>
      <c r="N1175" s="70"/>
      <c r="O1175" s="70"/>
      <c r="P1175" s="70"/>
      <c r="Q1175" s="70"/>
      <c r="R1175" s="70"/>
      <c r="S1175" s="70"/>
      <c r="T1175" s="70"/>
      <c r="U1175" s="70"/>
      <c r="V1175" s="70"/>
      <c r="W1175" s="70"/>
      <c r="X1175" s="70"/>
      <c r="Y1175" s="70"/>
      <c r="Z1175" s="70"/>
      <c r="AA1175" s="70"/>
      <c r="AB1175" s="70"/>
      <c r="AC1175" s="70"/>
      <c r="AD1175" s="70"/>
      <c r="AE1175" s="70"/>
      <c r="AF1175" s="70"/>
      <c r="AG1175" s="70"/>
      <c r="AH1175" s="70"/>
      <c r="AI1175" s="70"/>
      <c r="AJ1175" s="70"/>
      <c r="AK1175" s="70"/>
      <c r="AL1175" s="70"/>
      <c r="AM1175" s="70"/>
      <c r="AN1175" s="70"/>
      <c r="AO1175" s="70"/>
      <c r="AP1175" s="70"/>
      <c r="AQ1175" s="70"/>
      <c r="AR1175" s="70"/>
      <c r="AS1175" s="70"/>
      <c r="AT1175" s="70"/>
      <c r="AU1175" s="70"/>
      <c r="AV1175" s="70"/>
      <c r="AW1175" s="70"/>
      <c r="AX1175" s="70"/>
      <c r="AY1175" s="70"/>
      <c r="AZ1175" s="70"/>
      <c r="BA1175" s="70"/>
      <c r="BB1175" s="70"/>
      <c r="BC1175" s="70"/>
      <c r="BD1175" s="70"/>
      <c r="BE1175" s="70"/>
      <c r="BF1175" s="70"/>
      <c r="BG1175" s="70"/>
      <c r="BH1175" s="70"/>
      <c r="BI1175" s="70"/>
      <c r="BJ1175" s="70"/>
      <c r="BK1175" s="70"/>
      <c r="BL1175" s="70"/>
      <c r="BM1175" s="70"/>
      <c r="BN1175" s="70"/>
      <c r="BO1175" s="70"/>
      <c r="BP1175" s="70"/>
      <c r="BQ1175" s="70"/>
      <c r="BR1175" s="70"/>
      <c r="BS1175" s="70"/>
      <c r="BT1175" s="70"/>
      <c r="BU1175" s="70"/>
      <c r="BV1175" s="70"/>
      <c r="BW1175" s="70"/>
      <c r="BX1175" s="70"/>
      <c r="BY1175" s="70"/>
      <c r="BZ1175" s="70"/>
      <c r="CA1175" s="70"/>
    </row>
    <row r="1176" spans="2:79" s="67" customFormat="1" hidden="1">
      <c r="B1176" s="85"/>
      <c r="C1176" s="86"/>
      <c r="D1176" s="250"/>
      <c r="E1176" s="84"/>
      <c r="F1176" s="70"/>
      <c r="G1176" s="70"/>
      <c r="H1176" s="70"/>
      <c r="I1176" s="70"/>
      <c r="J1176" s="70"/>
      <c r="K1176" s="70"/>
      <c r="L1176" s="70"/>
      <c r="M1176" s="70"/>
      <c r="N1176" s="70"/>
      <c r="O1176" s="70"/>
      <c r="P1176" s="70"/>
      <c r="Q1176" s="70"/>
      <c r="R1176" s="70"/>
      <c r="S1176" s="70"/>
      <c r="T1176" s="70"/>
      <c r="U1176" s="70"/>
      <c r="V1176" s="70"/>
      <c r="W1176" s="70"/>
      <c r="X1176" s="70"/>
      <c r="Y1176" s="70"/>
      <c r="Z1176" s="70"/>
      <c r="AA1176" s="70"/>
      <c r="AB1176" s="70"/>
      <c r="AC1176" s="70"/>
      <c r="AD1176" s="70"/>
      <c r="AE1176" s="70"/>
      <c r="AF1176" s="70"/>
      <c r="AG1176" s="70"/>
      <c r="AH1176" s="70"/>
      <c r="AI1176" s="70"/>
      <c r="AJ1176" s="70"/>
      <c r="AK1176" s="70"/>
      <c r="AL1176" s="70"/>
      <c r="AM1176" s="70"/>
      <c r="AN1176" s="70"/>
      <c r="AO1176" s="70"/>
      <c r="AP1176" s="70"/>
      <c r="AQ1176" s="70"/>
      <c r="AR1176" s="70"/>
      <c r="AS1176" s="70"/>
      <c r="AT1176" s="70"/>
      <c r="AU1176" s="70"/>
      <c r="AV1176" s="70"/>
      <c r="AW1176" s="70"/>
      <c r="AX1176" s="70"/>
      <c r="AY1176" s="70"/>
      <c r="AZ1176" s="70"/>
      <c r="BA1176" s="70"/>
      <c r="BB1176" s="70"/>
      <c r="BC1176" s="70"/>
      <c r="BD1176" s="70"/>
      <c r="BE1176" s="70"/>
      <c r="BF1176" s="70"/>
      <c r="BG1176" s="70"/>
      <c r="BH1176" s="70"/>
      <c r="BI1176" s="70"/>
      <c r="BJ1176" s="70"/>
      <c r="BK1176" s="70"/>
      <c r="BL1176" s="70"/>
      <c r="BM1176" s="70"/>
      <c r="BN1176" s="70"/>
      <c r="BO1176" s="70"/>
      <c r="BP1176" s="70"/>
      <c r="BQ1176" s="70"/>
      <c r="BR1176" s="70"/>
      <c r="BS1176" s="70"/>
      <c r="BT1176" s="70"/>
      <c r="BU1176" s="70"/>
      <c r="BV1176" s="70"/>
      <c r="BW1176" s="70"/>
      <c r="BX1176" s="70"/>
      <c r="BY1176" s="70"/>
      <c r="BZ1176" s="70"/>
      <c r="CA1176" s="70"/>
    </row>
    <row r="1177" spans="2:79" s="67" customFormat="1" hidden="1">
      <c r="B1177" s="85"/>
      <c r="C1177" s="86"/>
      <c r="D1177" s="250"/>
      <c r="E1177" s="84"/>
      <c r="F1177" s="70"/>
      <c r="G1177" s="70"/>
      <c r="H1177" s="70"/>
      <c r="I1177" s="70"/>
      <c r="J1177" s="70"/>
      <c r="K1177" s="70"/>
      <c r="L1177" s="70"/>
      <c r="M1177" s="70"/>
      <c r="N1177" s="70"/>
      <c r="O1177" s="70"/>
      <c r="P1177" s="70"/>
      <c r="Q1177" s="70"/>
      <c r="R1177" s="70"/>
      <c r="S1177" s="70"/>
      <c r="T1177" s="70"/>
      <c r="U1177" s="70"/>
      <c r="V1177" s="70"/>
      <c r="W1177" s="70"/>
      <c r="X1177" s="70"/>
      <c r="Y1177" s="70"/>
      <c r="Z1177" s="70"/>
      <c r="AA1177" s="70"/>
      <c r="AB1177" s="70"/>
      <c r="AC1177" s="70"/>
      <c r="AD1177" s="70"/>
      <c r="AE1177" s="70"/>
      <c r="AF1177" s="70"/>
      <c r="AG1177" s="70"/>
      <c r="AH1177" s="70"/>
      <c r="AI1177" s="70"/>
      <c r="AJ1177" s="70"/>
      <c r="AK1177" s="70"/>
      <c r="AL1177" s="70"/>
      <c r="AM1177" s="70"/>
      <c r="AN1177" s="70"/>
      <c r="AO1177" s="70"/>
      <c r="AP1177" s="70"/>
      <c r="AQ1177" s="70"/>
      <c r="AR1177" s="70"/>
      <c r="AS1177" s="70"/>
      <c r="AT1177" s="70"/>
      <c r="AU1177" s="70"/>
      <c r="AV1177" s="70"/>
      <c r="AW1177" s="70"/>
      <c r="AX1177" s="70"/>
      <c r="AY1177" s="70"/>
      <c r="AZ1177" s="70"/>
      <c r="BA1177" s="70"/>
      <c r="BB1177" s="70"/>
      <c r="BC1177" s="70"/>
      <c r="BD1177" s="70"/>
      <c r="BE1177" s="70"/>
      <c r="BF1177" s="70"/>
      <c r="BG1177" s="70"/>
      <c r="BH1177" s="70"/>
      <c r="BI1177" s="70"/>
      <c r="BJ1177" s="70"/>
      <c r="BK1177" s="70"/>
      <c r="BL1177" s="70"/>
      <c r="BM1177" s="70"/>
      <c r="BN1177" s="70"/>
      <c r="BO1177" s="70"/>
      <c r="BP1177" s="70"/>
      <c r="BQ1177" s="70"/>
      <c r="BR1177" s="70"/>
      <c r="BS1177" s="70"/>
      <c r="BT1177" s="70"/>
      <c r="BU1177" s="70"/>
      <c r="BV1177" s="70"/>
      <c r="BW1177" s="70"/>
      <c r="BX1177" s="70"/>
      <c r="BY1177" s="70"/>
      <c r="BZ1177" s="70"/>
      <c r="CA1177" s="70"/>
    </row>
    <row r="1178" spans="2:79" s="67" customFormat="1" hidden="1">
      <c r="B1178" s="85"/>
      <c r="C1178" s="86"/>
      <c r="D1178" s="250"/>
      <c r="E1178" s="84"/>
      <c r="F1178" s="70"/>
      <c r="G1178" s="70"/>
      <c r="H1178" s="70"/>
      <c r="I1178" s="70"/>
      <c r="J1178" s="70"/>
      <c r="K1178" s="70"/>
      <c r="L1178" s="70"/>
      <c r="M1178" s="70"/>
      <c r="N1178" s="70"/>
      <c r="O1178" s="70"/>
      <c r="P1178" s="70"/>
      <c r="Q1178" s="70"/>
      <c r="R1178" s="70"/>
      <c r="S1178" s="70"/>
      <c r="T1178" s="70"/>
      <c r="U1178" s="70"/>
      <c r="V1178" s="70"/>
      <c r="W1178" s="70"/>
      <c r="X1178" s="70"/>
      <c r="Y1178" s="70"/>
      <c r="Z1178" s="70"/>
      <c r="AA1178" s="70"/>
      <c r="AB1178" s="70"/>
      <c r="AC1178" s="70"/>
      <c r="AD1178" s="70"/>
      <c r="AE1178" s="70"/>
      <c r="AF1178" s="70"/>
      <c r="AG1178" s="70"/>
      <c r="AH1178" s="70"/>
      <c r="AI1178" s="70"/>
      <c r="AJ1178" s="70"/>
      <c r="AK1178" s="70"/>
      <c r="AL1178" s="70"/>
      <c r="AM1178" s="70"/>
      <c r="AN1178" s="70"/>
      <c r="AO1178" s="70"/>
      <c r="AP1178" s="70"/>
      <c r="AQ1178" s="70"/>
      <c r="AR1178" s="70"/>
      <c r="AS1178" s="70"/>
      <c r="AT1178" s="70"/>
      <c r="AU1178" s="70"/>
      <c r="AV1178" s="70"/>
      <c r="AW1178" s="70"/>
      <c r="AX1178" s="70"/>
      <c r="AY1178" s="70"/>
      <c r="AZ1178" s="70"/>
      <c r="BA1178" s="70"/>
      <c r="BB1178" s="70"/>
      <c r="BC1178" s="70"/>
      <c r="BD1178" s="70"/>
      <c r="BE1178" s="70"/>
      <c r="BF1178" s="70"/>
      <c r="BG1178" s="70"/>
      <c r="BH1178" s="70"/>
      <c r="BI1178" s="70"/>
      <c r="BJ1178" s="70"/>
      <c r="BK1178" s="70"/>
      <c r="BL1178" s="70"/>
      <c r="BM1178" s="70"/>
      <c r="BN1178" s="70"/>
      <c r="BO1178" s="70"/>
      <c r="BP1178" s="70"/>
      <c r="BQ1178" s="70"/>
      <c r="BR1178" s="70"/>
      <c r="BS1178" s="70"/>
      <c r="BT1178" s="70"/>
      <c r="BU1178" s="70"/>
      <c r="BV1178" s="70"/>
      <c r="BW1178" s="70"/>
      <c r="BX1178" s="70"/>
      <c r="BY1178" s="70"/>
      <c r="BZ1178" s="70"/>
      <c r="CA1178" s="70"/>
    </row>
    <row r="1179" spans="2:79" s="67" customFormat="1" hidden="1">
      <c r="B1179" s="85"/>
      <c r="C1179" s="86"/>
      <c r="D1179" s="250"/>
      <c r="E1179" s="84"/>
      <c r="F1179" s="70"/>
      <c r="G1179" s="70"/>
      <c r="H1179" s="70"/>
      <c r="I1179" s="70"/>
      <c r="J1179" s="70"/>
      <c r="K1179" s="70"/>
      <c r="L1179" s="70"/>
      <c r="M1179" s="70"/>
      <c r="N1179" s="70"/>
      <c r="O1179" s="70"/>
      <c r="P1179" s="70"/>
      <c r="Q1179" s="70"/>
      <c r="R1179" s="70"/>
      <c r="S1179" s="70"/>
      <c r="T1179" s="70"/>
      <c r="U1179" s="70"/>
      <c r="V1179" s="70"/>
      <c r="W1179" s="70"/>
      <c r="X1179" s="70"/>
      <c r="Y1179" s="70"/>
      <c r="Z1179" s="70"/>
      <c r="AA1179" s="70"/>
      <c r="AB1179" s="70"/>
      <c r="AC1179" s="70"/>
      <c r="AD1179" s="70"/>
      <c r="AE1179" s="70"/>
      <c r="AF1179" s="70"/>
      <c r="AG1179" s="70"/>
      <c r="AH1179" s="70"/>
      <c r="AI1179" s="70"/>
      <c r="AJ1179" s="70"/>
      <c r="AK1179" s="70"/>
      <c r="AL1179" s="70"/>
      <c r="AM1179" s="70"/>
      <c r="AN1179" s="70"/>
      <c r="AO1179" s="70"/>
      <c r="AP1179" s="70"/>
      <c r="AQ1179" s="70"/>
      <c r="AR1179" s="70"/>
      <c r="AS1179" s="70"/>
      <c r="AT1179" s="70"/>
      <c r="AU1179" s="70"/>
      <c r="AV1179" s="70"/>
      <c r="AW1179" s="70"/>
      <c r="AX1179" s="70"/>
      <c r="AY1179" s="70"/>
      <c r="AZ1179" s="70"/>
      <c r="BA1179" s="70"/>
      <c r="BB1179" s="70"/>
      <c r="BC1179" s="70"/>
      <c r="BD1179" s="70"/>
      <c r="BE1179" s="70"/>
      <c r="BF1179" s="70"/>
      <c r="BG1179" s="70"/>
      <c r="BH1179" s="70"/>
      <c r="BI1179" s="70"/>
      <c r="BJ1179" s="70"/>
      <c r="BK1179" s="70"/>
      <c r="BL1179" s="70"/>
      <c r="BM1179" s="70"/>
      <c r="BN1179" s="70"/>
      <c r="BO1179" s="70"/>
      <c r="BP1179" s="70"/>
      <c r="BQ1179" s="70"/>
      <c r="BR1179" s="70"/>
      <c r="BS1179" s="70"/>
      <c r="BT1179" s="70"/>
      <c r="BU1179" s="70"/>
      <c r="BV1179" s="70"/>
      <c r="BW1179" s="70"/>
      <c r="BX1179" s="70"/>
      <c r="BY1179" s="70"/>
      <c r="BZ1179" s="70"/>
      <c r="CA1179" s="70"/>
    </row>
    <row r="1180" spans="2:79" s="67" customFormat="1" hidden="1">
      <c r="B1180" s="85"/>
      <c r="C1180" s="86"/>
      <c r="D1180" s="250"/>
      <c r="E1180" s="84"/>
      <c r="F1180" s="70"/>
      <c r="G1180" s="70"/>
      <c r="H1180" s="70"/>
      <c r="I1180" s="70"/>
      <c r="J1180" s="70"/>
      <c r="K1180" s="70"/>
      <c r="L1180" s="70"/>
      <c r="M1180" s="70"/>
      <c r="N1180" s="70"/>
      <c r="O1180" s="70"/>
      <c r="P1180" s="70"/>
      <c r="Q1180" s="70"/>
      <c r="R1180" s="70"/>
      <c r="S1180" s="70"/>
      <c r="T1180" s="70"/>
      <c r="U1180" s="70"/>
      <c r="V1180" s="70"/>
      <c r="W1180" s="70"/>
      <c r="X1180" s="70"/>
      <c r="Y1180" s="70"/>
      <c r="Z1180" s="70"/>
      <c r="AA1180" s="70"/>
      <c r="AB1180" s="70"/>
      <c r="AC1180" s="70"/>
      <c r="AD1180" s="70"/>
      <c r="AE1180" s="70"/>
      <c r="AF1180" s="70"/>
      <c r="AG1180" s="70"/>
      <c r="AH1180" s="70"/>
      <c r="AI1180" s="70"/>
      <c r="AJ1180" s="70"/>
      <c r="AK1180" s="70"/>
      <c r="AL1180" s="70"/>
      <c r="AM1180" s="70"/>
      <c r="AN1180" s="70"/>
      <c r="AO1180" s="70"/>
      <c r="AP1180" s="70"/>
      <c r="AQ1180" s="70"/>
      <c r="AR1180" s="70"/>
      <c r="AS1180" s="70"/>
      <c r="AT1180" s="70"/>
      <c r="AU1180" s="70"/>
      <c r="AV1180" s="70"/>
      <c r="AW1180" s="70"/>
      <c r="AX1180" s="70"/>
      <c r="AY1180" s="70"/>
      <c r="AZ1180" s="70"/>
      <c r="BA1180" s="70"/>
      <c r="BB1180" s="70"/>
      <c r="BC1180" s="70"/>
      <c r="BD1180" s="70"/>
      <c r="BE1180" s="70"/>
      <c r="BF1180" s="70"/>
      <c r="BG1180" s="70"/>
      <c r="BH1180" s="70"/>
      <c r="BI1180" s="70"/>
      <c r="BJ1180" s="70"/>
      <c r="BK1180" s="70"/>
      <c r="BL1180" s="70"/>
      <c r="BM1180" s="70"/>
      <c r="BN1180" s="70"/>
      <c r="BO1180" s="70"/>
      <c r="BP1180" s="70"/>
      <c r="BQ1180" s="70"/>
      <c r="BR1180" s="70"/>
      <c r="BS1180" s="70"/>
      <c r="BT1180" s="70"/>
      <c r="BU1180" s="70"/>
      <c r="BV1180" s="70"/>
      <c r="BW1180" s="70"/>
      <c r="BX1180" s="70"/>
      <c r="BY1180" s="70"/>
      <c r="BZ1180" s="70"/>
      <c r="CA1180" s="70"/>
    </row>
    <row r="1181" spans="2:79" s="67" customFormat="1" hidden="1">
      <c r="B1181" s="85"/>
      <c r="C1181" s="86"/>
      <c r="D1181" s="250"/>
      <c r="E1181" s="84"/>
      <c r="F1181" s="70"/>
      <c r="G1181" s="70"/>
      <c r="H1181" s="70"/>
      <c r="I1181" s="70"/>
      <c r="J1181" s="70"/>
      <c r="K1181" s="70"/>
      <c r="L1181" s="70"/>
      <c r="M1181" s="70"/>
      <c r="N1181" s="70"/>
      <c r="O1181" s="70"/>
      <c r="P1181" s="70"/>
      <c r="Q1181" s="70"/>
      <c r="R1181" s="70"/>
      <c r="S1181" s="70"/>
      <c r="T1181" s="70"/>
      <c r="U1181" s="70"/>
      <c r="V1181" s="70"/>
      <c r="W1181" s="70"/>
      <c r="X1181" s="70"/>
      <c r="Y1181" s="70"/>
      <c r="Z1181" s="70"/>
      <c r="AA1181" s="70"/>
      <c r="AB1181" s="70"/>
      <c r="AC1181" s="70"/>
      <c r="AD1181" s="70"/>
      <c r="AE1181" s="70"/>
      <c r="AF1181" s="70"/>
      <c r="AG1181" s="70"/>
      <c r="AH1181" s="70"/>
      <c r="AI1181" s="70"/>
      <c r="AJ1181" s="70"/>
      <c r="AK1181" s="70"/>
      <c r="AL1181" s="70"/>
      <c r="AM1181" s="70"/>
      <c r="AN1181" s="70"/>
      <c r="AO1181" s="70"/>
      <c r="AP1181" s="70"/>
      <c r="AQ1181" s="70"/>
      <c r="AR1181" s="70"/>
      <c r="AS1181" s="70"/>
      <c r="AT1181" s="70"/>
      <c r="AU1181" s="70"/>
      <c r="AV1181" s="70"/>
      <c r="AW1181" s="70"/>
      <c r="AX1181" s="70"/>
      <c r="AY1181" s="70"/>
      <c r="AZ1181" s="70"/>
      <c r="BA1181" s="70"/>
      <c r="BB1181" s="70"/>
      <c r="BC1181" s="70"/>
      <c r="BD1181" s="70"/>
      <c r="BE1181" s="70"/>
      <c r="BF1181" s="70"/>
      <c r="BG1181" s="70"/>
      <c r="BH1181" s="70"/>
      <c r="BI1181" s="70"/>
      <c r="BJ1181" s="70"/>
      <c r="BK1181" s="70"/>
      <c r="BL1181" s="70"/>
      <c r="BM1181" s="70"/>
      <c r="BN1181" s="70"/>
      <c r="BO1181" s="70"/>
      <c r="BP1181" s="70"/>
      <c r="BQ1181" s="70"/>
      <c r="BR1181" s="70"/>
      <c r="BS1181" s="70"/>
      <c r="BT1181" s="70"/>
      <c r="BU1181" s="70"/>
      <c r="BV1181" s="70"/>
      <c r="BW1181" s="70"/>
      <c r="BX1181" s="70"/>
      <c r="BY1181" s="70"/>
      <c r="BZ1181" s="70"/>
      <c r="CA1181" s="70"/>
    </row>
    <row r="1182" spans="2:79" s="67" customFormat="1" hidden="1">
      <c r="B1182" s="85"/>
      <c r="C1182" s="86"/>
      <c r="D1182" s="250"/>
      <c r="E1182" s="84"/>
      <c r="F1182" s="70"/>
      <c r="G1182" s="70"/>
      <c r="H1182" s="70"/>
      <c r="I1182" s="70"/>
      <c r="J1182" s="70"/>
      <c r="K1182" s="70"/>
      <c r="L1182" s="70"/>
      <c r="M1182" s="70"/>
      <c r="N1182" s="70"/>
      <c r="O1182" s="70"/>
      <c r="P1182" s="70"/>
      <c r="Q1182" s="70"/>
      <c r="R1182" s="70"/>
      <c r="S1182" s="70"/>
      <c r="T1182" s="70"/>
      <c r="U1182" s="70"/>
      <c r="V1182" s="70"/>
      <c r="W1182" s="70"/>
      <c r="X1182" s="70"/>
      <c r="Y1182" s="70"/>
      <c r="Z1182" s="70"/>
      <c r="AA1182" s="70"/>
      <c r="AB1182" s="70"/>
      <c r="AC1182" s="70"/>
      <c r="AD1182" s="70"/>
      <c r="AE1182" s="70"/>
      <c r="AF1182" s="70"/>
      <c r="AG1182" s="70"/>
      <c r="AH1182" s="70"/>
      <c r="AI1182" s="70"/>
      <c r="AJ1182" s="70"/>
      <c r="AK1182" s="70"/>
      <c r="AL1182" s="70"/>
      <c r="AM1182" s="70"/>
      <c r="AN1182" s="70"/>
      <c r="AO1182" s="70"/>
      <c r="AP1182" s="70"/>
      <c r="AQ1182" s="70"/>
      <c r="AR1182" s="70"/>
      <c r="AS1182" s="70"/>
      <c r="AT1182" s="70"/>
      <c r="AU1182" s="70"/>
      <c r="AV1182" s="70"/>
      <c r="AW1182" s="70"/>
      <c r="AX1182" s="70"/>
      <c r="AY1182" s="70"/>
      <c r="AZ1182" s="70"/>
      <c r="BA1182" s="70"/>
      <c r="BB1182" s="70"/>
      <c r="BC1182" s="70"/>
      <c r="BD1182" s="70"/>
      <c r="BE1182" s="70"/>
      <c r="BF1182" s="70"/>
      <c r="BG1182" s="70"/>
      <c r="BH1182" s="70"/>
      <c r="BI1182" s="70"/>
      <c r="BJ1182" s="70"/>
      <c r="BK1182" s="70"/>
      <c r="BL1182" s="70"/>
      <c r="BM1182" s="70"/>
      <c r="BN1182" s="70"/>
      <c r="BO1182" s="70"/>
      <c r="BP1182" s="70"/>
      <c r="BQ1182" s="70"/>
      <c r="BR1182" s="70"/>
      <c r="BS1182" s="70"/>
      <c r="BT1182" s="70"/>
      <c r="BU1182" s="70"/>
      <c r="BV1182" s="70"/>
      <c r="BW1182" s="70"/>
      <c r="BX1182" s="70"/>
      <c r="BY1182" s="70"/>
      <c r="BZ1182" s="70"/>
      <c r="CA1182" s="70"/>
    </row>
    <row r="1183" spans="2:79" s="67" customFormat="1" hidden="1">
      <c r="B1183" s="85"/>
      <c r="C1183" s="86"/>
      <c r="D1183" s="250"/>
      <c r="E1183" s="84"/>
      <c r="F1183" s="70"/>
      <c r="G1183" s="70"/>
      <c r="H1183" s="70"/>
      <c r="I1183" s="70"/>
      <c r="J1183" s="70"/>
      <c r="K1183" s="70"/>
      <c r="L1183" s="70"/>
      <c r="M1183" s="70"/>
      <c r="N1183" s="70"/>
      <c r="O1183" s="70"/>
      <c r="P1183" s="70"/>
      <c r="Q1183" s="70"/>
      <c r="R1183" s="70"/>
      <c r="S1183" s="70"/>
      <c r="T1183" s="70"/>
      <c r="U1183" s="70"/>
      <c r="V1183" s="70"/>
      <c r="W1183" s="70"/>
      <c r="X1183" s="70"/>
      <c r="Y1183" s="70"/>
      <c r="Z1183" s="70"/>
      <c r="AA1183" s="70"/>
      <c r="AB1183" s="70"/>
      <c r="AC1183" s="70"/>
      <c r="AD1183" s="70"/>
      <c r="AE1183" s="70"/>
      <c r="AF1183" s="70"/>
      <c r="AG1183" s="70"/>
      <c r="AH1183" s="70"/>
      <c r="AI1183" s="70"/>
      <c r="AJ1183" s="70"/>
      <c r="AK1183" s="70"/>
      <c r="AL1183" s="70"/>
      <c r="AM1183" s="70"/>
      <c r="AN1183" s="70"/>
      <c r="AO1183" s="70"/>
      <c r="AP1183" s="70"/>
      <c r="AQ1183" s="70"/>
      <c r="AR1183" s="70"/>
      <c r="AS1183" s="70"/>
      <c r="AT1183" s="70"/>
      <c r="AU1183" s="70"/>
      <c r="AV1183" s="70"/>
      <c r="AW1183" s="70"/>
      <c r="AX1183" s="70"/>
      <c r="AY1183" s="70"/>
      <c r="AZ1183" s="70"/>
      <c r="BA1183" s="70"/>
      <c r="BB1183" s="70"/>
      <c r="BC1183" s="70"/>
      <c r="BD1183" s="70"/>
      <c r="BE1183" s="70"/>
      <c r="BF1183" s="70"/>
      <c r="BG1183" s="70"/>
      <c r="BH1183" s="70"/>
      <c r="BI1183" s="70"/>
      <c r="BJ1183" s="70"/>
      <c r="BK1183" s="70"/>
      <c r="BL1183" s="70"/>
      <c r="BM1183" s="70"/>
      <c r="BN1183" s="70"/>
      <c r="BO1183" s="70"/>
      <c r="BP1183" s="70"/>
      <c r="BQ1183" s="70"/>
      <c r="BR1183" s="70"/>
      <c r="BS1183" s="70"/>
      <c r="BT1183" s="70"/>
      <c r="BU1183" s="70"/>
      <c r="BV1183" s="70"/>
      <c r="BW1183" s="70"/>
      <c r="BX1183" s="70"/>
      <c r="BY1183" s="70"/>
      <c r="BZ1183" s="70"/>
      <c r="CA1183" s="70"/>
    </row>
    <row r="1184" spans="2:79" s="67" customFormat="1" hidden="1">
      <c r="B1184" s="85"/>
      <c r="C1184" s="86"/>
      <c r="D1184" s="250"/>
      <c r="E1184" s="84"/>
      <c r="F1184" s="70"/>
      <c r="G1184" s="70"/>
      <c r="H1184" s="70"/>
      <c r="I1184" s="70"/>
      <c r="J1184" s="70"/>
      <c r="K1184" s="70"/>
      <c r="L1184" s="70"/>
      <c r="M1184" s="70"/>
      <c r="N1184" s="70"/>
      <c r="O1184" s="70"/>
      <c r="P1184" s="70"/>
      <c r="Q1184" s="70"/>
      <c r="R1184" s="70"/>
      <c r="S1184" s="70"/>
      <c r="T1184" s="70"/>
      <c r="U1184" s="70"/>
      <c r="V1184" s="70"/>
      <c r="W1184" s="70"/>
      <c r="X1184" s="70"/>
      <c r="Y1184" s="70"/>
      <c r="Z1184" s="70"/>
      <c r="AA1184" s="70"/>
      <c r="AB1184" s="70"/>
      <c r="AC1184" s="70"/>
      <c r="AD1184" s="70"/>
      <c r="AE1184" s="70"/>
      <c r="AF1184" s="70"/>
      <c r="AG1184" s="70"/>
      <c r="AH1184" s="70"/>
      <c r="AI1184" s="70"/>
      <c r="AJ1184" s="70"/>
      <c r="AK1184" s="70"/>
      <c r="AL1184" s="70"/>
      <c r="AM1184" s="70"/>
      <c r="AN1184" s="70"/>
      <c r="AO1184" s="70"/>
      <c r="AP1184" s="70"/>
      <c r="AQ1184" s="70"/>
      <c r="AR1184" s="70"/>
      <c r="AS1184" s="70"/>
      <c r="AT1184" s="70"/>
      <c r="AU1184" s="70"/>
      <c r="AV1184" s="70"/>
      <c r="AW1184" s="70"/>
      <c r="AX1184" s="70"/>
      <c r="AY1184" s="70"/>
      <c r="AZ1184" s="70"/>
      <c r="BA1184" s="70"/>
      <c r="BB1184" s="70"/>
      <c r="BC1184" s="70"/>
      <c r="BD1184" s="70"/>
      <c r="BE1184" s="70"/>
      <c r="BF1184" s="70"/>
      <c r="BG1184" s="70"/>
      <c r="BH1184" s="70"/>
      <c r="BI1184" s="70"/>
      <c r="BJ1184" s="70"/>
      <c r="BK1184" s="70"/>
      <c r="BL1184" s="70"/>
      <c r="BM1184" s="70"/>
      <c r="BN1184" s="70"/>
      <c r="BO1184" s="70"/>
      <c r="BP1184" s="70"/>
      <c r="BQ1184" s="70"/>
      <c r="BR1184" s="70"/>
      <c r="BS1184" s="70"/>
      <c r="BT1184" s="70"/>
      <c r="BU1184" s="70"/>
      <c r="BV1184" s="70"/>
      <c r="BW1184" s="70"/>
      <c r="BX1184" s="70"/>
      <c r="BY1184" s="70"/>
      <c r="BZ1184" s="70"/>
      <c r="CA1184" s="70"/>
    </row>
    <row r="1185" spans="2:79" s="67" customFormat="1" hidden="1">
      <c r="B1185" s="85"/>
      <c r="C1185" s="86"/>
      <c r="D1185" s="250"/>
      <c r="E1185" s="84"/>
      <c r="F1185" s="70"/>
      <c r="G1185" s="70"/>
      <c r="H1185" s="70"/>
      <c r="I1185" s="70"/>
      <c r="J1185" s="70"/>
      <c r="K1185" s="70"/>
      <c r="L1185" s="70"/>
      <c r="M1185" s="70"/>
      <c r="N1185" s="70"/>
      <c r="O1185" s="70"/>
      <c r="P1185" s="70"/>
      <c r="Q1185" s="70"/>
      <c r="R1185" s="70"/>
      <c r="S1185" s="70"/>
      <c r="T1185" s="70"/>
      <c r="U1185" s="70"/>
      <c r="V1185" s="70"/>
      <c r="W1185" s="70"/>
      <c r="X1185" s="70"/>
      <c r="Y1185" s="70"/>
      <c r="Z1185" s="70"/>
      <c r="AA1185" s="70"/>
      <c r="AB1185" s="70"/>
      <c r="AC1185" s="70"/>
      <c r="AD1185" s="70"/>
      <c r="AE1185" s="70"/>
      <c r="AF1185" s="70"/>
      <c r="AG1185" s="70"/>
      <c r="AH1185" s="70"/>
      <c r="AI1185" s="70"/>
      <c r="AJ1185" s="70"/>
      <c r="AK1185" s="70"/>
      <c r="AL1185" s="70"/>
      <c r="AM1185" s="70"/>
      <c r="AN1185" s="70"/>
      <c r="AO1185" s="70"/>
      <c r="AP1185" s="70"/>
      <c r="AQ1185" s="70"/>
      <c r="AR1185" s="70"/>
      <c r="AS1185" s="70"/>
      <c r="AT1185" s="70"/>
      <c r="AU1185" s="70"/>
      <c r="AV1185" s="70"/>
      <c r="AW1185" s="70"/>
      <c r="AX1185" s="70"/>
      <c r="AY1185" s="70"/>
      <c r="AZ1185" s="70"/>
      <c r="BA1185" s="70"/>
      <c r="BB1185" s="70"/>
      <c r="BC1185" s="70"/>
      <c r="BD1185" s="70"/>
      <c r="BE1185" s="70"/>
      <c r="BF1185" s="70"/>
      <c r="BG1185" s="70"/>
      <c r="BH1185" s="70"/>
      <c r="BI1185" s="70"/>
      <c r="BJ1185" s="70"/>
      <c r="BK1185" s="70"/>
      <c r="BL1185" s="70"/>
      <c r="BM1185" s="70"/>
      <c r="BN1185" s="70"/>
      <c r="BO1185" s="70"/>
      <c r="BP1185" s="70"/>
      <c r="BQ1185" s="70"/>
      <c r="BR1185" s="70"/>
      <c r="BS1185" s="70"/>
      <c r="BT1185" s="70"/>
      <c r="BU1185" s="70"/>
      <c r="BV1185" s="70"/>
      <c r="BW1185" s="70"/>
      <c r="BX1185" s="70"/>
      <c r="BY1185" s="70"/>
      <c r="BZ1185" s="70"/>
      <c r="CA1185" s="70"/>
    </row>
    <row r="1186" spans="2:79" s="67" customFormat="1" hidden="1">
      <c r="B1186" s="85"/>
      <c r="C1186" s="86"/>
      <c r="D1186" s="250"/>
      <c r="E1186" s="84"/>
      <c r="F1186" s="70"/>
      <c r="G1186" s="70"/>
      <c r="H1186" s="70"/>
      <c r="I1186" s="70"/>
      <c r="J1186" s="70"/>
      <c r="K1186" s="70"/>
      <c r="L1186" s="70"/>
      <c r="M1186" s="70"/>
      <c r="N1186" s="70"/>
      <c r="O1186" s="70"/>
      <c r="P1186" s="70"/>
      <c r="Q1186" s="70"/>
      <c r="R1186" s="70"/>
      <c r="S1186" s="70"/>
      <c r="T1186" s="70"/>
      <c r="U1186" s="70"/>
      <c r="V1186" s="70"/>
      <c r="W1186" s="70"/>
      <c r="X1186" s="70"/>
      <c r="Y1186" s="70"/>
      <c r="Z1186" s="70"/>
      <c r="AA1186" s="70"/>
      <c r="AB1186" s="70"/>
      <c r="AC1186" s="70"/>
      <c r="AD1186" s="70"/>
      <c r="AE1186" s="70"/>
      <c r="AF1186" s="70"/>
      <c r="AG1186" s="70"/>
      <c r="AH1186" s="70"/>
      <c r="AI1186" s="70"/>
      <c r="AJ1186" s="70"/>
      <c r="AK1186" s="70"/>
      <c r="AL1186" s="70"/>
      <c r="AM1186" s="70"/>
      <c r="AN1186" s="70"/>
      <c r="AO1186" s="70"/>
      <c r="AP1186" s="70"/>
      <c r="AQ1186" s="70"/>
      <c r="AR1186" s="70"/>
      <c r="AS1186" s="70"/>
      <c r="AT1186" s="70"/>
      <c r="AU1186" s="70"/>
      <c r="AV1186" s="70"/>
      <c r="AW1186" s="70"/>
      <c r="AX1186" s="70"/>
      <c r="AY1186" s="70"/>
      <c r="AZ1186" s="70"/>
      <c r="BA1186" s="70"/>
      <c r="BB1186" s="70"/>
      <c r="BC1186" s="70"/>
      <c r="BD1186" s="70"/>
      <c r="BE1186" s="70"/>
      <c r="BF1186" s="70"/>
      <c r="BG1186" s="70"/>
      <c r="BH1186" s="70"/>
      <c r="BI1186" s="70"/>
      <c r="BJ1186" s="70"/>
      <c r="BK1186" s="70"/>
      <c r="BL1186" s="70"/>
      <c r="BM1186" s="70"/>
      <c r="BN1186" s="70"/>
      <c r="BO1186" s="70"/>
      <c r="BP1186" s="70"/>
      <c r="BQ1186" s="70"/>
      <c r="BR1186" s="70"/>
      <c r="BS1186" s="70"/>
      <c r="BT1186" s="70"/>
      <c r="BU1186" s="70"/>
      <c r="BV1186" s="70"/>
      <c r="BW1186" s="70"/>
      <c r="BX1186" s="70"/>
      <c r="BY1186" s="70"/>
      <c r="BZ1186" s="70"/>
      <c r="CA1186" s="70"/>
    </row>
    <row r="1187" spans="2:79" s="67" customFormat="1" hidden="1">
      <c r="B1187" s="85"/>
      <c r="C1187" s="86"/>
      <c r="D1187" s="250"/>
      <c r="E1187" s="84"/>
      <c r="F1187" s="70"/>
      <c r="G1187" s="70"/>
      <c r="H1187" s="70"/>
      <c r="I1187" s="70"/>
      <c r="J1187" s="70"/>
      <c r="K1187" s="70"/>
      <c r="L1187" s="70"/>
      <c r="M1187" s="70"/>
      <c r="N1187" s="70"/>
      <c r="O1187" s="70"/>
      <c r="P1187" s="70"/>
      <c r="Q1187" s="70"/>
      <c r="R1187" s="70"/>
      <c r="S1187" s="70"/>
      <c r="T1187" s="70"/>
      <c r="U1187" s="70"/>
      <c r="V1187" s="70"/>
      <c r="W1187" s="70"/>
      <c r="X1187" s="70"/>
      <c r="Y1187" s="70"/>
      <c r="Z1187" s="70"/>
      <c r="AA1187" s="70"/>
      <c r="AB1187" s="70"/>
      <c r="AC1187" s="70"/>
      <c r="AD1187" s="70"/>
      <c r="AE1187" s="70"/>
      <c r="AF1187" s="70"/>
      <c r="AG1187" s="70"/>
      <c r="AH1187" s="70"/>
      <c r="AI1187" s="70"/>
      <c r="AJ1187" s="70"/>
      <c r="AK1187" s="70"/>
      <c r="AL1187" s="70"/>
      <c r="AM1187" s="70"/>
      <c r="AN1187" s="70"/>
      <c r="AO1187" s="70"/>
      <c r="AP1187" s="70"/>
      <c r="AQ1187" s="70"/>
      <c r="AR1187" s="70"/>
      <c r="AS1187" s="70"/>
      <c r="AT1187" s="70"/>
      <c r="AU1187" s="70"/>
      <c r="AV1187" s="70"/>
      <c r="AW1187" s="70"/>
      <c r="AX1187" s="70"/>
      <c r="AY1187" s="70"/>
      <c r="AZ1187" s="70"/>
      <c r="BA1187" s="70"/>
      <c r="BB1187" s="70"/>
      <c r="BC1187" s="70"/>
      <c r="BD1187" s="70"/>
      <c r="BE1187" s="70"/>
      <c r="BF1187" s="70"/>
      <c r="BG1187" s="70"/>
      <c r="BH1187" s="70"/>
      <c r="BI1187" s="70"/>
      <c r="BJ1187" s="70"/>
      <c r="BK1187" s="70"/>
      <c r="BL1187" s="70"/>
      <c r="BM1187" s="70"/>
      <c r="BN1187" s="70"/>
      <c r="BO1187" s="70"/>
      <c r="BP1187" s="70"/>
      <c r="BQ1187" s="70"/>
      <c r="BR1187" s="70"/>
      <c r="BS1187" s="70"/>
      <c r="BT1187" s="70"/>
      <c r="BU1187" s="70"/>
      <c r="BV1187" s="70"/>
      <c r="BW1187" s="70"/>
      <c r="BX1187" s="70"/>
      <c r="BY1187" s="70"/>
      <c r="BZ1187" s="70"/>
      <c r="CA1187" s="70"/>
    </row>
    <row r="1188" spans="2:79" s="67" customFormat="1" hidden="1">
      <c r="B1188" s="85"/>
      <c r="C1188" s="86"/>
      <c r="D1188" s="250"/>
      <c r="E1188" s="84"/>
      <c r="F1188" s="70"/>
      <c r="G1188" s="70"/>
      <c r="H1188" s="70"/>
      <c r="I1188" s="70"/>
      <c r="J1188" s="70"/>
      <c r="K1188" s="70"/>
      <c r="L1188" s="70"/>
      <c r="M1188" s="70"/>
      <c r="N1188" s="70"/>
      <c r="O1188" s="70"/>
      <c r="P1188" s="70"/>
      <c r="Q1188" s="70"/>
      <c r="R1188" s="70"/>
      <c r="S1188" s="70"/>
      <c r="T1188" s="70"/>
      <c r="U1188" s="70"/>
      <c r="V1188" s="70"/>
      <c r="W1188" s="70"/>
      <c r="X1188" s="70"/>
      <c r="Y1188" s="70"/>
      <c r="Z1188" s="70"/>
      <c r="AA1188" s="70"/>
      <c r="AB1188" s="70"/>
      <c r="AC1188" s="70"/>
      <c r="AD1188" s="70"/>
      <c r="AE1188" s="70"/>
      <c r="AF1188" s="70"/>
      <c r="AG1188" s="70"/>
      <c r="AH1188" s="70"/>
      <c r="AI1188" s="70"/>
      <c r="AJ1188" s="70"/>
      <c r="AK1188" s="70"/>
      <c r="AL1188" s="70"/>
      <c r="AM1188" s="70"/>
      <c r="AN1188" s="70"/>
      <c r="AO1188" s="70"/>
      <c r="AP1188" s="70"/>
      <c r="AQ1188" s="70"/>
      <c r="AR1188" s="70"/>
      <c r="AS1188" s="70"/>
      <c r="AT1188" s="70"/>
      <c r="AU1188" s="70"/>
      <c r="AV1188" s="70"/>
      <c r="AW1188" s="70"/>
      <c r="AX1188" s="70"/>
      <c r="AY1188" s="70"/>
      <c r="AZ1188" s="70"/>
      <c r="BA1188" s="70"/>
      <c r="BB1188" s="70"/>
      <c r="BC1188" s="70"/>
      <c r="BD1188" s="70"/>
      <c r="BE1188" s="70"/>
      <c r="BF1188" s="70"/>
      <c r="BG1188" s="70"/>
      <c r="BH1188" s="70"/>
      <c r="BI1188" s="70"/>
      <c r="BJ1188" s="70"/>
      <c r="BK1188" s="70"/>
      <c r="BL1188" s="70"/>
      <c r="BM1188" s="70"/>
      <c r="BN1188" s="70"/>
      <c r="BO1188" s="70"/>
      <c r="BP1188" s="70"/>
      <c r="BQ1188" s="70"/>
      <c r="BR1188" s="70"/>
      <c r="BS1188" s="70"/>
      <c r="BT1188" s="70"/>
      <c r="BU1188" s="70"/>
      <c r="BV1188" s="70"/>
      <c r="BW1188" s="70"/>
      <c r="BX1188" s="70"/>
      <c r="BY1188" s="70"/>
      <c r="BZ1188" s="70"/>
      <c r="CA1188" s="70"/>
    </row>
    <row r="1189" spans="2:79" s="67" customFormat="1" hidden="1">
      <c r="B1189" s="85"/>
      <c r="C1189" s="86"/>
      <c r="D1189" s="250"/>
      <c r="E1189" s="84"/>
      <c r="F1189" s="70"/>
      <c r="G1189" s="70"/>
      <c r="H1189" s="70"/>
      <c r="I1189" s="70"/>
      <c r="J1189" s="70"/>
      <c r="K1189" s="70"/>
      <c r="L1189" s="70"/>
      <c r="M1189" s="70"/>
      <c r="N1189" s="70"/>
      <c r="O1189" s="70"/>
      <c r="P1189" s="70"/>
      <c r="Q1189" s="70"/>
      <c r="R1189" s="70"/>
      <c r="S1189" s="70"/>
      <c r="T1189" s="70"/>
      <c r="U1189" s="70"/>
      <c r="V1189" s="70"/>
      <c r="W1189" s="70"/>
      <c r="X1189" s="70"/>
      <c r="Y1189" s="70"/>
      <c r="Z1189" s="70"/>
      <c r="AA1189" s="70"/>
      <c r="AB1189" s="70"/>
      <c r="AC1189" s="70"/>
      <c r="AD1189" s="70"/>
      <c r="AE1189" s="70"/>
      <c r="AF1189" s="70"/>
      <c r="AG1189" s="70"/>
      <c r="AH1189" s="70"/>
      <c r="AI1189" s="70"/>
      <c r="AJ1189" s="70"/>
      <c r="AK1189" s="70"/>
      <c r="AL1189" s="70"/>
      <c r="AM1189" s="70"/>
      <c r="AN1189" s="70"/>
      <c r="AO1189" s="70"/>
      <c r="AP1189" s="70"/>
      <c r="AQ1189" s="70"/>
      <c r="AR1189" s="70"/>
      <c r="AS1189" s="70"/>
      <c r="AT1189" s="70"/>
      <c r="AU1189" s="70"/>
      <c r="AV1189" s="70"/>
      <c r="AW1189" s="70"/>
      <c r="AX1189" s="70"/>
      <c r="AY1189" s="70"/>
      <c r="AZ1189" s="70"/>
      <c r="BA1189" s="70"/>
      <c r="BB1189" s="70"/>
      <c r="BC1189" s="70"/>
      <c r="BD1189" s="70"/>
      <c r="BE1189" s="70"/>
      <c r="BF1189" s="70"/>
      <c r="BG1189" s="70"/>
      <c r="BH1189" s="70"/>
      <c r="BI1189" s="70"/>
      <c r="BJ1189" s="70"/>
      <c r="BK1189" s="70"/>
      <c r="BL1189" s="70"/>
      <c r="BM1189" s="70"/>
      <c r="BN1189" s="70"/>
      <c r="BO1189" s="70"/>
      <c r="BP1189" s="70"/>
      <c r="BQ1189" s="70"/>
      <c r="BR1189" s="70"/>
      <c r="BS1189" s="70"/>
      <c r="BT1189" s="70"/>
      <c r="BU1189" s="70"/>
      <c r="BV1189" s="70"/>
      <c r="BW1189" s="70"/>
      <c r="BX1189" s="70"/>
      <c r="BY1189" s="70"/>
      <c r="BZ1189" s="70"/>
      <c r="CA1189" s="70"/>
    </row>
    <row r="1190" spans="2:79" s="67" customFormat="1" hidden="1">
      <c r="B1190" s="85"/>
      <c r="C1190" s="86"/>
      <c r="D1190" s="250"/>
      <c r="E1190" s="84"/>
      <c r="F1190" s="70"/>
      <c r="G1190" s="70"/>
      <c r="H1190" s="70"/>
      <c r="I1190" s="70"/>
      <c r="J1190" s="70"/>
      <c r="K1190" s="70"/>
      <c r="L1190" s="70"/>
      <c r="M1190" s="70"/>
      <c r="N1190" s="70"/>
      <c r="O1190" s="70"/>
      <c r="P1190" s="70"/>
      <c r="Q1190" s="70"/>
      <c r="R1190" s="70"/>
      <c r="S1190" s="70"/>
      <c r="T1190" s="70"/>
      <c r="U1190" s="70"/>
      <c r="V1190" s="70"/>
      <c r="W1190" s="70"/>
      <c r="X1190" s="70"/>
      <c r="Y1190" s="70"/>
      <c r="Z1190" s="70"/>
      <c r="AA1190" s="70"/>
      <c r="AB1190" s="70"/>
      <c r="AC1190" s="70"/>
      <c r="AD1190" s="70"/>
      <c r="AE1190" s="70"/>
      <c r="AF1190" s="70"/>
      <c r="AG1190" s="70"/>
      <c r="AH1190" s="70"/>
      <c r="AI1190" s="70"/>
      <c r="AJ1190" s="70"/>
      <c r="AK1190" s="70"/>
      <c r="AL1190" s="70"/>
      <c r="AM1190" s="70"/>
      <c r="AN1190" s="70"/>
      <c r="AO1190" s="70"/>
      <c r="AP1190" s="70"/>
      <c r="AQ1190" s="70"/>
      <c r="AR1190" s="70"/>
      <c r="AS1190" s="70"/>
      <c r="AT1190" s="70"/>
      <c r="AU1190" s="70"/>
      <c r="AV1190" s="70"/>
      <c r="AW1190" s="70"/>
      <c r="AX1190" s="70"/>
      <c r="AY1190" s="70"/>
      <c r="AZ1190" s="70"/>
      <c r="BA1190" s="70"/>
      <c r="BB1190" s="70"/>
      <c r="BC1190" s="70"/>
      <c r="BD1190" s="70"/>
      <c r="BE1190" s="70"/>
      <c r="BF1190" s="70"/>
      <c r="BG1190" s="70"/>
      <c r="BH1190" s="70"/>
      <c r="BI1190" s="70"/>
      <c r="BJ1190" s="70"/>
      <c r="BK1190" s="70"/>
      <c r="BL1190" s="70"/>
      <c r="BM1190" s="70"/>
      <c r="BN1190" s="70"/>
      <c r="BO1190" s="70"/>
      <c r="BP1190" s="70"/>
      <c r="BQ1190" s="70"/>
      <c r="BR1190" s="70"/>
      <c r="BS1190" s="70"/>
      <c r="BT1190" s="70"/>
      <c r="BU1190" s="70"/>
      <c r="BV1190" s="70"/>
      <c r="BW1190" s="70"/>
      <c r="BX1190" s="70"/>
      <c r="BY1190" s="70"/>
      <c r="BZ1190" s="70"/>
      <c r="CA1190" s="70"/>
    </row>
    <row r="1191" spans="2:79" s="67" customFormat="1" hidden="1">
      <c r="B1191" s="85"/>
      <c r="C1191" s="86"/>
      <c r="D1191" s="250"/>
      <c r="E1191" s="84"/>
      <c r="F1191" s="70"/>
      <c r="G1191" s="70"/>
      <c r="H1191" s="70"/>
      <c r="I1191" s="70"/>
      <c r="J1191" s="70"/>
      <c r="K1191" s="70"/>
      <c r="L1191" s="70"/>
      <c r="M1191" s="70"/>
      <c r="N1191" s="70"/>
      <c r="O1191" s="70"/>
      <c r="P1191" s="70"/>
      <c r="Q1191" s="70"/>
      <c r="R1191" s="70"/>
      <c r="S1191" s="70"/>
      <c r="T1191" s="70"/>
      <c r="U1191" s="70"/>
      <c r="V1191" s="70"/>
      <c r="W1191" s="70"/>
      <c r="X1191" s="70"/>
      <c r="Y1191" s="70"/>
      <c r="Z1191" s="70"/>
      <c r="AA1191" s="70"/>
      <c r="AB1191" s="70"/>
      <c r="AC1191" s="70"/>
      <c r="AD1191" s="70"/>
      <c r="AE1191" s="70"/>
      <c r="AF1191" s="70"/>
      <c r="AG1191" s="70"/>
      <c r="AH1191" s="70"/>
      <c r="AI1191" s="70"/>
      <c r="AJ1191" s="70"/>
      <c r="AK1191" s="70"/>
      <c r="AL1191" s="70"/>
      <c r="AM1191" s="70"/>
      <c r="AN1191" s="70"/>
      <c r="AO1191" s="70"/>
      <c r="AP1191" s="70"/>
      <c r="AQ1191" s="70"/>
      <c r="AR1191" s="70"/>
      <c r="AS1191" s="70"/>
      <c r="AT1191" s="70"/>
      <c r="AU1191" s="70"/>
      <c r="AV1191" s="70"/>
      <c r="AW1191" s="70"/>
      <c r="AX1191" s="70"/>
      <c r="AY1191" s="70"/>
      <c r="AZ1191" s="70"/>
      <c r="BA1191" s="70"/>
      <c r="BB1191" s="70"/>
      <c r="BC1191" s="70"/>
      <c r="BD1191" s="70"/>
      <c r="BE1191" s="70"/>
      <c r="BF1191" s="70"/>
      <c r="BG1191" s="70"/>
      <c r="BH1191" s="70"/>
      <c r="BI1191" s="70"/>
      <c r="BJ1191" s="70"/>
      <c r="BK1191" s="70"/>
      <c r="BL1191" s="70"/>
      <c r="BM1191" s="70"/>
      <c r="BN1191" s="70"/>
      <c r="BO1191" s="70"/>
      <c r="BP1191" s="70"/>
      <c r="BQ1191" s="70"/>
      <c r="BR1191" s="70"/>
      <c r="BS1191" s="70"/>
      <c r="BT1191" s="70"/>
      <c r="BU1191" s="70"/>
      <c r="BV1191" s="70"/>
      <c r="BW1191" s="70"/>
      <c r="BX1191" s="70"/>
      <c r="BY1191" s="70"/>
      <c r="BZ1191" s="70"/>
      <c r="CA1191" s="70"/>
    </row>
    <row r="1192" spans="2:79" s="67" customFormat="1" hidden="1">
      <c r="B1192" s="85"/>
      <c r="C1192" s="86"/>
      <c r="D1192" s="250"/>
      <c r="E1192" s="84"/>
      <c r="F1192" s="70"/>
      <c r="G1192" s="70"/>
      <c r="H1192" s="70"/>
      <c r="I1192" s="70"/>
      <c r="J1192" s="70"/>
      <c r="K1192" s="70"/>
      <c r="L1192" s="70"/>
      <c r="M1192" s="70"/>
      <c r="N1192" s="70"/>
      <c r="O1192" s="70"/>
      <c r="P1192" s="70"/>
      <c r="Q1192" s="70"/>
      <c r="R1192" s="70"/>
      <c r="S1192" s="70"/>
      <c r="T1192" s="70"/>
      <c r="U1192" s="70"/>
      <c r="V1192" s="70"/>
      <c r="W1192" s="70"/>
      <c r="X1192" s="70"/>
      <c r="Y1192" s="70"/>
      <c r="Z1192" s="70"/>
      <c r="AA1192" s="70"/>
      <c r="AB1192" s="70"/>
      <c r="AC1192" s="70"/>
      <c r="AD1192" s="70"/>
      <c r="AE1192" s="70"/>
      <c r="AF1192" s="70"/>
      <c r="AG1192" s="70"/>
      <c r="AH1192" s="70"/>
      <c r="AI1192" s="70"/>
      <c r="AJ1192" s="70"/>
      <c r="AK1192" s="70"/>
      <c r="AL1192" s="70"/>
      <c r="AM1192" s="70"/>
      <c r="AN1192" s="70"/>
      <c r="AO1192" s="70"/>
      <c r="AP1192" s="70"/>
      <c r="AQ1192" s="70"/>
      <c r="AR1192" s="70"/>
      <c r="AS1192" s="70"/>
      <c r="AT1192" s="70"/>
      <c r="AU1192" s="70"/>
      <c r="AV1192" s="70"/>
      <c r="AW1192" s="70"/>
      <c r="AX1192" s="70"/>
      <c r="AY1192" s="70"/>
      <c r="AZ1192" s="70"/>
      <c r="BA1192" s="70"/>
      <c r="BB1192" s="70"/>
      <c r="BC1192" s="70"/>
      <c r="BD1192" s="70"/>
      <c r="BE1192" s="70"/>
      <c r="BF1192" s="70"/>
      <c r="BG1192" s="70"/>
      <c r="BH1192" s="70"/>
      <c r="BI1192" s="70"/>
      <c r="BJ1192" s="70"/>
      <c r="BK1192" s="70"/>
      <c r="BL1192" s="70"/>
      <c r="BM1192" s="70"/>
      <c r="BN1192" s="70"/>
      <c r="BO1192" s="70"/>
      <c r="BP1192" s="70"/>
      <c r="BQ1192" s="70"/>
      <c r="BR1192" s="70"/>
      <c r="BS1192" s="70"/>
      <c r="BT1192" s="70"/>
      <c r="BU1192" s="70"/>
      <c r="BV1192" s="70"/>
      <c r="BW1192" s="70"/>
      <c r="BX1192" s="70"/>
      <c r="BY1192" s="70"/>
      <c r="BZ1192" s="70"/>
      <c r="CA1192" s="70"/>
    </row>
    <row r="1193" spans="2:79" s="67" customFormat="1" hidden="1">
      <c r="B1193" s="85"/>
      <c r="C1193" s="86"/>
      <c r="D1193" s="250"/>
      <c r="E1193" s="84"/>
      <c r="F1193" s="70"/>
      <c r="G1193" s="70"/>
      <c r="H1193" s="70"/>
      <c r="I1193" s="70"/>
      <c r="J1193" s="70"/>
      <c r="K1193" s="70"/>
      <c r="L1193" s="70"/>
      <c r="M1193" s="70"/>
      <c r="N1193" s="70"/>
      <c r="O1193" s="70"/>
      <c r="P1193" s="70"/>
      <c r="Q1193" s="70"/>
      <c r="R1193" s="70"/>
      <c r="S1193" s="70"/>
      <c r="T1193" s="70"/>
      <c r="U1193" s="70"/>
      <c r="V1193" s="70"/>
      <c r="W1193" s="70"/>
      <c r="X1193" s="70"/>
      <c r="Y1193" s="70"/>
      <c r="Z1193" s="70"/>
      <c r="AA1193" s="70"/>
      <c r="AB1193" s="70"/>
      <c r="AC1193" s="70"/>
      <c r="AD1193" s="70"/>
      <c r="AE1193" s="70"/>
      <c r="AF1193" s="70"/>
      <c r="AG1193" s="70"/>
      <c r="AH1193" s="70"/>
      <c r="AI1193" s="70"/>
      <c r="AJ1193" s="70"/>
      <c r="AK1193" s="70"/>
      <c r="AL1193" s="70"/>
      <c r="AM1193" s="70"/>
      <c r="AN1193" s="70"/>
      <c r="AO1193" s="70"/>
      <c r="AP1193" s="70"/>
      <c r="AQ1193" s="70"/>
      <c r="AR1193" s="70"/>
      <c r="AS1193" s="70"/>
      <c r="AT1193" s="70"/>
      <c r="AU1193" s="70"/>
      <c r="AV1193" s="70"/>
      <c r="AW1193" s="70"/>
      <c r="AX1193" s="70"/>
      <c r="AY1193" s="70"/>
      <c r="AZ1193" s="70"/>
      <c r="BA1193" s="70"/>
      <c r="BB1193" s="70"/>
      <c r="BC1193" s="70"/>
      <c r="BD1193" s="70"/>
      <c r="BE1193" s="70"/>
      <c r="BF1193" s="70"/>
      <c r="BG1193" s="70"/>
      <c r="BH1193" s="70"/>
      <c r="BI1193" s="70"/>
      <c r="BJ1193" s="70"/>
      <c r="BK1193" s="70"/>
      <c r="BL1193" s="70"/>
      <c r="BM1193" s="70"/>
      <c r="BN1193" s="70"/>
      <c r="BO1193" s="70"/>
      <c r="BP1193" s="70"/>
      <c r="BQ1193" s="70"/>
      <c r="BR1193" s="70"/>
      <c r="BS1193" s="70"/>
      <c r="BT1193" s="70"/>
      <c r="BU1193" s="70"/>
      <c r="BV1193" s="70"/>
      <c r="BW1193" s="70"/>
      <c r="BX1193" s="70"/>
      <c r="BY1193" s="70"/>
      <c r="BZ1193" s="70"/>
      <c r="CA1193" s="70"/>
    </row>
    <row r="1194" spans="2:79" s="67" customFormat="1" hidden="1">
      <c r="B1194" s="85"/>
      <c r="C1194" s="86"/>
      <c r="D1194" s="250"/>
      <c r="E1194" s="84"/>
      <c r="F1194" s="70"/>
      <c r="G1194" s="70"/>
      <c r="H1194" s="70"/>
      <c r="I1194" s="70"/>
      <c r="J1194" s="70"/>
      <c r="K1194" s="70"/>
      <c r="L1194" s="70"/>
      <c r="M1194" s="70"/>
      <c r="N1194" s="70"/>
      <c r="O1194" s="70"/>
      <c r="P1194" s="70"/>
      <c r="Q1194" s="70"/>
      <c r="R1194" s="70"/>
      <c r="S1194" s="70"/>
      <c r="T1194" s="70"/>
      <c r="U1194" s="70"/>
      <c r="V1194" s="70"/>
      <c r="W1194" s="70"/>
      <c r="X1194" s="70"/>
      <c r="Y1194" s="70"/>
      <c r="Z1194" s="70"/>
      <c r="AA1194" s="70"/>
      <c r="AB1194" s="70"/>
      <c r="AC1194" s="70"/>
      <c r="AD1194" s="70"/>
      <c r="AE1194" s="70"/>
      <c r="AF1194" s="70"/>
      <c r="AG1194" s="70"/>
      <c r="AH1194" s="70"/>
      <c r="AI1194" s="70"/>
      <c r="AJ1194" s="70"/>
      <c r="AK1194" s="70"/>
      <c r="AL1194" s="70"/>
      <c r="AM1194" s="70"/>
      <c r="AN1194" s="70"/>
      <c r="AO1194" s="70"/>
      <c r="AP1194" s="70"/>
      <c r="AQ1194" s="70"/>
      <c r="AR1194" s="70"/>
      <c r="AS1194" s="70"/>
      <c r="AT1194" s="70"/>
      <c r="AU1194" s="70"/>
      <c r="AV1194" s="70"/>
      <c r="AW1194" s="70"/>
      <c r="AX1194" s="70"/>
      <c r="AY1194" s="70"/>
      <c r="AZ1194" s="70"/>
      <c r="BA1194" s="70"/>
      <c r="BB1194" s="70"/>
      <c r="BC1194" s="70"/>
      <c r="BD1194" s="70"/>
      <c r="BE1194" s="70"/>
      <c r="BF1194" s="70"/>
      <c r="BG1194" s="70"/>
      <c r="BH1194" s="70"/>
      <c r="BI1194" s="70"/>
      <c r="BJ1194" s="70"/>
      <c r="BK1194" s="70"/>
      <c r="BL1194" s="70"/>
      <c r="BM1194" s="70"/>
      <c r="BN1194" s="70"/>
      <c r="BO1194" s="70"/>
      <c r="BP1194" s="70"/>
      <c r="BQ1194" s="70"/>
      <c r="BR1194" s="70"/>
      <c r="BS1194" s="70"/>
      <c r="BT1194" s="70"/>
      <c r="BU1194" s="70"/>
      <c r="BV1194" s="70"/>
      <c r="BW1194" s="70"/>
      <c r="BX1194" s="70"/>
      <c r="BY1194" s="70"/>
      <c r="BZ1194" s="70"/>
      <c r="CA1194" s="70"/>
    </row>
    <row r="1195" spans="2:79" s="67" customFormat="1" hidden="1">
      <c r="B1195" s="85"/>
      <c r="C1195" s="86"/>
      <c r="D1195" s="250"/>
      <c r="E1195" s="84"/>
      <c r="F1195" s="70"/>
      <c r="G1195" s="70"/>
      <c r="H1195" s="70"/>
      <c r="I1195" s="70"/>
      <c r="J1195" s="70"/>
      <c r="K1195" s="70"/>
      <c r="L1195" s="70"/>
      <c r="M1195" s="70"/>
      <c r="N1195" s="70"/>
      <c r="O1195" s="70"/>
      <c r="P1195" s="70"/>
      <c r="Q1195" s="70"/>
      <c r="R1195" s="70"/>
      <c r="S1195" s="70"/>
      <c r="T1195" s="70"/>
      <c r="U1195" s="70"/>
      <c r="V1195" s="70"/>
      <c r="W1195" s="70"/>
      <c r="X1195" s="70"/>
      <c r="Y1195" s="70"/>
      <c r="Z1195" s="70"/>
      <c r="AA1195" s="70"/>
      <c r="AB1195" s="70"/>
      <c r="AC1195" s="70"/>
      <c r="AD1195" s="70"/>
      <c r="AE1195" s="70"/>
      <c r="AF1195" s="70"/>
      <c r="AG1195" s="70"/>
      <c r="AH1195" s="70"/>
      <c r="AI1195" s="70"/>
      <c r="AJ1195" s="70"/>
      <c r="AK1195" s="70"/>
      <c r="AL1195" s="70"/>
      <c r="AM1195" s="70"/>
      <c r="AN1195" s="70"/>
      <c r="AO1195" s="70"/>
      <c r="AP1195" s="70"/>
      <c r="AQ1195" s="70"/>
      <c r="AR1195" s="70"/>
      <c r="AS1195" s="70"/>
      <c r="AT1195" s="70"/>
      <c r="AU1195" s="70"/>
      <c r="AV1195" s="70"/>
      <c r="AW1195" s="70"/>
      <c r="AX1195" s="70"/>
      <c r="AY1195" s="70"/>
      <c r="AZ1195" s="70"/>
      <c r="BA1195" s="70"/>
      <c r="BB1195" s="70"/>
      <c r="BC1195" s="70"/>
      <c r="BD1195" s="70"/>
      <c r="BE1195" s="70"/>
      <c r="BF1195" s="70"/>
      <c r="BG1195" s="70"/>
      <c r="BH1195" s="70"/>
      <c r="BI1195" s="70"/>
      <c r="BJ1195" s="70"/>
      <c r="BK1195" s="70"/>
      <c r="BL1195" s="70"/>
      <c r="BM1195" s="70"/>
      <c r="BN1195" s="70"/>
      <c r="BO1195" s="70"/>
      <c r="BP1195" s="70"/>
      <c r="BQ1195" s="70"/>
      <c r="BR1195" s="70"/>
      <c r="BS1195" s="70"/>
      <c r="BT1195" s="70"/>
      <c r="BU1195" s="70"/>
      <c r="BV1195" s="70"/>
      <c r="BW1195" s="70"/>
      <c r="BX1195" s="70"/>
      <c r="BY1195" s="70"/>
      <c r="BZ1195" s="70"/>
      <c r="CA1195" s="70"/>
    </row>
    <row r="1196" spans="2:79" s="67" customFormat="1" hidden="1">
      <c r="B1196" s="85"/>
      <c r="C1196" s="86"/>
      <c r="D1196" s="250"/>
      <c r="E1196" s="84"/>
      <c r="F1196" s="70"/>
      <c r="G1196" s="70"/>
      <c r="H1196" s="70"/>
      <c r="I1196" s="70"/>
      <c r="J1196" s="70"/>
      <c r="K1196" s="70"/>
      <c r="L1196" s="70"/>
      <c r="M1196" s="70"/>
      <c r="N1196" s="70"/>
      <c r="O1196" s="70"/>
      <c r="P1196" s="70"/>
      <c r="Q1196" s="70"/>
      <c r="R1196" s="70"/>
      <c r="S1196" s="70"/>
      <c r="T1196" s="70"/>
      <c r="U1196" s="70"/>
      <c r="V1196" s="70"/>
      <c r="W1196" s="70"/>
      <c r="X1196" s="70"/>
      <c r="Y1196" s="70"/>
      <c r="Z1196" s="70"/>
      <c r="AA1196" s="70"/>
      <c r="AB1196" s="70"/>
      <c r="AC1196" s="70"/>
      <c r="AD1196" s="70"/>
      <c r="AE1196" s="70"/>
      <c r="AF1196" s="70"/>
      <c r="AG1196" s="70"/>
      <c r="AH1196" s="70"/>
      <c r="AI1196" s="70"/>
      <c r="AJ1196" s="70"/>
      <c r="AK1196" s="70"/>
      <c r="AL1196" s="70"/>
      <c r="AM1196" s="70"/>
      <c r="AN1196" s="70"/>
      <c r="AO1196" s="70"/>
      <c r="AP1196" s="70"/>
      <c r="AQ1196" s="70"/>
      <c r="AR1196" s="70"/>
      <c r="AS1196" s="70"/>
      <c r="AT1196" s="70"/>
      <c r="AU1196" s="70"/>
      <c r="AV1196" s="70"/>
      <c r="AW1196" s="70"/>
      <c r="AX1196" s="70"/>
      <c r="AY1196" s="70"/>
      <c r="AZ1196" s="70"/>
      <c r="BA1196" s="70"/>
      <c r="BB1196" s="70"/>
      <c r="BC1196" s="70"/>
      <c r="BD1196" s="70"/>
      <c r="BE1196" s="70"/>
      <c r="BF1196" s="70"/>
      <c r="BG1196" s="70"/>
      <c r="BH1196" s="70"/>
      <c r="BI1196" s="70"/>
      <c r="BJ1196" s="70"/>
      <c r="BK1196" s="70"/>
      <c r="BL1196" s="70"/>
      <c r="BM1196" s="70"/>
      <c r="BN1196" s="70"/>
      <c r="BO1196" s="70"/>
      <c r="BP1196" s="70"/>
      <c r="BQ1196" s="70"/>
      <c r="BR1196" s="70"/>
      <c r="BS1196" s="70"/>
      <c r="BT1196" s="70"/>
      <c r="BU1196" s="70"/>
      <c r="BV1196" s="70"/>
      <c r="BW1196" s="70"/>
      <c r="BX1196" s="70"/>
      <c r="BY1196" s="70"/>
      <c r="BZ1196" s="70"/>
      <c r="CA1196" s="70"/>
    </row>
    <row r="1197" spans="2:79" s="67" customFormat="1" hidden="1">
      <c r="B1197" s="85"/>
      <c r="C1197" s="86"/>
      <c r="D1197" s="250"/>
      <c r="E1197" s="84"/>
      <c r="F1197" s="70"/>
      <c r="G1197" s="70"/>
      <c r="H1197" s="70"/>
      <c r="I1197" s="70"/>
      <c r="J1197" s="70"/>
      <c r="K1197" s="70"/>
      <c r="L1197" s="70"/>
      <c r="M1197" s="70"/>
      <c r="N1197" s="70"/>
      <c r="O1197" s="70"/>
      <c r="P1197" s="70"/>
      <c r="Q1197" s="70"/>
      <c r="R1197" s="70"/>
      <c r="S1197" s="70"/>
      <c r="T1197" s="70"/>
      <c r="U1197" s="70"/>
      <c r="V1197" s="70"/>
      <c r="W1197" s="70"/>
      <c r="X1197" s="70"/>
      <c r="Y1197" s="70"/>
      <c r="Z1197" s="70"/>
      <c r="AA1197" s="70"/>
      <c r="AB1197" s="70"/>
      <c r="AC1197" s="70"/>
      <c r="AD1197" s="70"/>
      <c r="AE1197" s="70"/>
      <c r="AF1197" s="70"/>
      <c r="AG1197" s="70"/>
      <c r="AH1197" s="70"/>
      <c r="AI1197" s="70"/>
      <c r="AJ1197" s="70"/>
      <c r="AK1197" s="70"/>
      <c r="AL1197" s="70"/>
      <c r="AM1197" s="70"/>
      <c r="AN1197" s="70"/>
      <c r="AO1197" s="70"/>
      <c r="AP1197" s="70"/>
      <c r="AQ1197" s="70"/>
      <c r="AR1197" s="70"/>
      <c r="AS1197" s="70"/>
      <c r="AT1197" s="70"/>
      <c r="AU1197" s="70"/>
      <c r="AV1197" s="70"/>
      <c r="AW1197" s="70"/>
      <c r="AX1197" s="70"/>
      <c r="AY1197" s="70"/>
      <c r="AZ1197" s="70"/>
      <c r="BA1197" s="70"/>
      <c r="BB1197" s="70"/>
      <c r="BC1197" s="70"/>
      <c r="BD1197" s="70"/>
      <c r="BE1197" s="70"/>
      <c r="BF1197" s="70"/>
      <c r="BG1197" s="70"/>
      <c r="BH1197" s="70"/>
      <c r="BI1197" s="70"/>
      <c r="BJ1197" s="70"/>
      <c r="BK1197" s="70"/>
      <c r="BL1197" s="70"/>
      <c r="BM1197" s="70"/>
      <c r="BN1197" s="70"/>
      <c r="BO1197" s="70"/>
      <c r="BP1197" s="70"/>
      <c r="BQ1197" s="70"/>
      <c r="BR1197" s="70"/>
      <c r="BS1197" s="70"/>
      <c r="BT1197" s="70"/>
      <c r="BU1197" s="70"/>
      <c r="BV1197" s="70"/>
      <c r="BW1197" s="70"/>
      <c r="BX1197" s="70"/>
      <c r="BY1197" s="70"/>
      <c r="BZ1197" s="70"/>
      <c r="CA1197" s="70"/>
    </row>
    <row r="1198" spans="2:79" s="67" customFormat="1" hidden="1">
      <c r="B1198" s="85"/>
      <c r="C1198" s="86"/>
      <c r="D1198" s="250"/>
      <c r="E1198" s="84"/>
      <c r="F1198" s="70"/>
      <c r="G1198" s="70"/>
      <c r="H1198" s="70"/>
      <c r="I1198" s="70"/>
      <c r="J1198" s="70"/>
      <c r="K1198" s="70"/>
      <c r="L1198" s="70"/>
      <c r="M1198" s="70"/>
      <c r="N1198" s="70"/>
      <c r="O1198" s="70"/>
      <c r="P1198" s="70"/>
      <c r="Q1198" s="70"/>
      <c r="R1198" s="70"/>
      <c r="S1198" s="70"/>
      <c r="T1198" s="70"/>
      <c r="U1198" s="70"/>
      <c r="V1198" s="70"/>
      <c r="W1198" s="70"/>
      <c r="X1198" s="70"/>
      <c r="Y1198" s="70"/>
      <c r="Z1198" s="70"/>
      <c r="AA1198" s="70"/>
      <c r="AB1198" s="70"/>
      <c r="AC1198" s="70"/>
      <c r="AD1198" s="70"/>
      <c r="AE1198" s="70"/>
      <c r="AF1198" s="70"/>
      <c r="AG1198" s="70"/>
      <c r="AH1198" s="70"/>
      <c r="AI1198" s="70"/>
      <c r="AJ1198" s="70"/>
      <c r="AK1198" s="70"/>
      <c r="AL1198" s="70"/>
      <c r="AM1198" s="70"/>
      <c r="AN1198" s="70"/>
      <c r="AO1198" s="70"/>
      <c r="AP1198" s="70"/>
      <c r="AQ1198" s="70"/>
      <c r="AR1198" s="70"/>
      <c r="AS1198" s="70"/>
      <c r="AT1198" s="70"/>
      <c r="AU1198" s="70"/>
      <c r="AV1198" s="70"/>
      <c r="AW1198" s="70"/>
      <c r="AX1198" s="70"/>
      <c r="AY1198" s="70"/>
      <c r="AZ1198" s="70"/>
      <c r="BA1198" s="70"/>
      <c r="BB1198" s="70"/>
      <c r="BC1198" s="70"/>
      <c r="BD1198" s="70"/>
      <c r="BE1198" s="70"/>
      <c r="BF1198" s="70"/>
      <c r="BG1198" s="70"/>
      <c r="BH1198" s="70"/>
      <c r="BI1198" s="70"/>
      <c r="BJ1198" s="70"/>
      <c r="BK1198" s="70"/>
      <c r="BL1198" s="70"/>
      <c r="BM1198" s="70"/>
      <c r="BN1198" s="70"/>
      <c r="BO1198" s="70"/>
      <c r="BP1198" s="70"/>
      <c r="BQ1198" s="70"/>
      <c r="BR1198" s="70"/>
      <c r="BS1198" s="70"/>
      <c r="BT1198" s="70"/>
      <c r="BU1198" s="70"/>
      <c r="BV1198" s="70"/>
      <c r="BW1198" s="70"/>
      <c r="BX1198" s="70"/>
      <c r="BY1198" s="70"/>
      <c r="BZ1198" s="70"/>
      <c r="CA1198" s="70"/>
    </row>
    <row r="1199" spans="2:79" s="67" customFormat="1" hidden="1">
      <c r="B1199" s="85"/>
      <c r="C1199" s="86"/>
      <c r="D1199" s="250"/>
      <c r="E1199" s="84"/>
      <c r="F1199" s="70"/>
      <c r="G1199" s="70"/>
      <c r="H1199" s="70"/>
      <c r="I1199" s="70"/>
      <c r="J1199" s="70"/>
      <c r="K1199" s="70"/>
      <c r="L1199" s="70"/>
      <c r="M1199" s="70"/>
      <c r="N1199" s="70"/>
      <c r="O1199" s="70"/>
      <c r="P1199" s="70"/>
      <c r="Q1199" s="70"/>
      <c r="R1199" s="70"/>
      <c r="S1199" s="70"/>
      <c r="T1199" s="70"/>
      <c r="U1199" s="70"/>
      <c r="V1199" s="70"/>
      <c r="W1199" s="70"/>
      <c r="X1199" s="70"/>
      <c r="Y1199" s="70"/>
      <c r="Z1199" s="70"/>
      <c r="AA1199" s="70"/>
      <c r="AB1199" s="70"/>
      <c r="AC1199" s="70"/>
      <c r="AD1199" s="70"/>
      <c r="AE1199" s="70"/>
      <c r="AF1199" s="70"/>
      <c r="AG1199" s="70"/>
      <c r="AH1199" s="70"/>
      <c r="AI1199" s="70"/>
      <c r="AJ1199" s="70"/>
      <c r="AK1199" s="70"/>
      <c r="AL1199" s="70"/>
      <c r="AM1199" s="70"/>
      <c r="AN1199" s="70"/>
      <c r="AO1199" s="70"/>
      <c r="AP1199" s="70"/>
      <c r="AQ1199" s="70"/>
      <c r="AR1199" s="70"/>
      <c r="AS1199" s="70"/>
      <c r="AT1199" s="70"/>
      <c r="AU1199" s="70"/>
      <c r="AV1199" s="70"/>
      <c r="AW1199" s="70"/>
      <c r="AX1199" s="70"/>
      <c r="AY1199" s="70"/>
      <c r="AZ1199" s="70"/>
      <c r="BA1199" s="70"/>
      <c r="BB1199" s="70"/>
      <c r="BC1199" s="70"/>
      <c r="BD1199" s="70"/>
      <c r="BE1199" s="70"/>
      <c r="BF1199" s="70"/>
      <c r="BG1199" s="70"/>
      <c r="BH1199" s="70"/>
      <c r="BI1199" s="70"/>
      <c r="BJ1199" s="70"/>
      <c r="BK1199" s="70"/>
      <c r="BL1199" s="70"/>
      <c r="BM1199" s="70"/>
      <c r="BN1199" s="70"/>
      <c r="BO1199" s="70"/>
      <c r="BP1199" s="70"/>
      <c r="BQ1199" s="70"/>
      <c r="BR1199" s="70"/>
      <c r="BS1199" s="70"/>
      <c r="BT1199" s="70"/>
      <c r="BU1199" s="70"/>
      <c r="BV1199" s="70"/>
      <c r="BW1199" s="70"/>
      <c r="BX1199" s="70"/>
      <c r="BY1199" s="70"/>
      <c r="BZ1199" s="70"/>
      <c r="CA1199" s="70"/>
    </row>
    <row r="1200" spans="2:79" s="67" customFormat="1" hidden="1">
      <c r="B1200" s="85"/>
      <c r="C1200" s="86"/>
      <c r="D1200" s="250"/>
      <c r="E1200" s="84"/>
      <c r="F1200" s="70"/>
      <c r="G1200" s="70"/>
      <c r="H1200" s="70"/>
      <c r="I1200" s="70"/>
      <c r="J1200" s="70"/>
      <c r="K1200" s="70"/>
      <c r="L1200" s="70"/>
      <c r="M1200" s="70"/>
      <c r="N1200" s="70"/>
      <c r="O1200" s="70"/>
      <c r="P1200" s="70"/>
      <c r="Q1200" s="70"/>
      <c r="R1200" s="70"/>
      <c r="S1200" s="70"/>
      <c r="T1200" s="70"/>
      <c r="U1200" s="70"/>
      <c r="V1200" s="70"/>
      <c r="W1200" s="70"/>
      <c r="X1200" s="70"/>
      <c r="Y1200" s="70"/>
      <c r="Z1200" s="70"/>
      <c r="AA1200" s="70"/>
      <c r="AB1200" s="70"/>
      <c r="AC1200" s="70"/>
      <c r="AD1200" s="70"/>
      <c r="AE1200" s="70"/>
      <c r="AF1200" s="70"/>
      <c r="AG1200" s="70"/>
      <c r="AH1200" s="70"/>
      <c r="AI1200" s="70"/>
      <c r="AJ1200" s="70"/>
      <c r="AK1200" s="70"/>
      <c r="AL1200" s="70"/>
      <c r="AM1200" s="70"/>
      <c r="AN1200" s="70"/>
      <c r="AO1200" s="70"/>
      <c r="AP1200" s="70"/>
      <c r="AQ1200" s="70"/>
      <c r="AR1200" s="70"/>
      <c r="AS1200" s="70"/>
      <c r="AT1200" s="70"/>
      <c r="AU1200" s="70"/>
      <c r="AV1200" s="70"/>
      <c r="AW1200" s="70"/>
      <c r="AX1200" s="70"/>
      <c r="AY1200" s="70"/>
      <c r="AZ1200" s="70"/>
      <c r="BA1200" s="70"/>
      <c r="BB1200" s="70"/>
      <c r="BC1200" s="70"/>
      <c r="BD1200" s="70"/>
      <c r="BE1200" s="70"/>
      <c r="BF1200" s="70"/>
      <c r="BG1200" s="70"/>
      <c r="BH1200" s="70"/>
      <c r="BI1200" s="70"/>
      <c r="BJ1200" s="70"/>
      <c r="BK1200" s="70"/>
      <c r="BL1200" s="70"/>
      <c r="BM1200" s="70"/>
      <c r="BN1200" s="70"/>
      <c r="BO1200" s="70"/>
      <c r="BP1200" s="70"/>
      <c r="BQ1200" s="70"/>
      <c r="BR1200" s="70"/>
      <c r="BS1200" s="70"/>
      <c r="BT1200" s="70"/>
      <c r="BU1200" s="70"/>
      <c r="BV1200" s="70"/>
      <c r="BW1200" s="70"/>
      <c r="BX1200" s="70"/>
      <c r="BY1200" s="70"/>
      <c r="BZ1200" s="70"/>
      <c r="CA1200" s="70"/>
    </row>
    <row r="1201" spans="2:79" s="67" customFormat="1" hidden="1">
      <c r="B1201" s="85"/>
      <c r="C1201" s="86"/>
      <c r="D1201" s="250"/>
      <c r="E1201" s="84"/>
      <c r="F1201" s="70"/>
      <c r="G1201" s="70"/>
      <c r="H1201" s="70"/>
      <c r="I1201" s="70"/>
      <c r="J1201" s="70"/>
      <c r="K1201" s="70"/>
      <c r="L1201" s="70"/>
      <c r="M1201" s="70"/>
      <c r="N1201" s="70"/>
      <c r="O1201" s="70"/>
      <c r="P1201" s="70"/>
      <c r="Q1201" s="70"/>
      <c r="R1201" s="70"/>
      <c r="S1201" s="70"/>
      <c r="T1201" s="70"/>
      <c r="U1201" s="70"/>
      <c r="V1201" s="70"/>
      <c r="W1201" s="70"/>
      <c r="X1201" s="70"/>
      <c r="Y1201" s="70"/>
      <c r="Z1201" s="70"/>
      <c r="AA1201" s="70"/>
      <c r="AB1201" s="70"/>
      <c r="AC1201" s="70"/>
      <c r="AD1201" s="70"/>
      <c r="AE1201" s="70"/>
      <c r="AF1201" s="70"/>
      <c r="AG1201" s="70"/>
      <c r="AH1201" s="70"/>
      <c r="AI1201" s="70"/>
      <c r="AJ1201" s="70"/>
      <c r="AK1201" s="70"/>
      <c r="AL1201" s="70"/>
      <c r="AM1201" s="70"/>
      <c r="AN1201" s="70"/>
      <c r="AO1201" s="70"/>
      <c r="AP1201" s="70"/>
      <c r="AQ1201" s="70"/>
      <c r="AR1201" s="70"/>
      <c r="AS1201" s="70"/>
      <c r="AT1201" s="70"/>
      <c r="AU1201" s="70"/>
      <c r="AV1201" s="70"/>
      <c r="AW1201" s="70"/>
      <c r="AX1201" s="70"/>
      <c r="AY1201" s="70"/>
      <c r="AZ1201" s="70"/>
      <c r="BA1201" s="70"/>
      <c r="BB1201" s="70"/>
      <c r="BC1201" s="70"/>
      <c r="BD1201" s="70"/>
      <c r="BE1201" s="70"/>
      <c r="BF1201" s="70"/>
      <c r="BG1201" s="70"/>
      <c r="BH1201" s="70"/>
      <c r="BI1201" s="70"/>
      <c r="BJ1201" s="70"/>
      <c r="BK1201" s="70"/>
      <c r="BL1201" s="70"/>
      <c r="BM1201" s="70"/>
      <c r="BN1201" s="70"/>
      <c r="BO1201" s="70"/>
      <c r="BP1201" s="70"/>
      <c r="BQ1201" s="70"/>
      <c r="BR1201" s="70"/>
      <c r="BS1201" s="70"/>
      <c r="BT1201" s="70"/>
      <c r="BU1201" s="70"/>
      <c r="BV1201" s="70"/>
      <c r="BW1201" s="70"/>
      <c r="BX1201" s="70"/>
      <c r="BY1201" s="70"/>
      <c r="BZ1201" s="70"/>
      <c r="CA1201" s="70"/>
    </row>
    <row r="1202" spans="2:79" s="67" customFormat="1" hidden="1">
      <c r="B1202" s="85"/>
      <c r="C1202" s="86"/>
      <c r="D1202" s="250"/>
      <c r="E1202" s="84"/>
      <c r="F1202" s="70"/>
      <c r="G1202" s="70"/>
      <c r="H1202" s="70"/>
      <c r="I1202" s="70"/>
      <c r="J1202" s="70"/>
      <c r="K1202" s="70"/>
      <c r="L1202" s="70"/>
      <c r="M1202" s="70"/>
      <c r="N1202" s="70"/>
      <c r="O1202" s="70"/>
      <c r="P1202" s="70"/>
      <c r="Q1202" s="70"/>
      <c r="R1202" s="70"/>
      <c r="S1202" s="70"/>
      <c r="T1202" s="70"/>
      <c r="U1202" s="70"/>
      <c r="V1202" s="70"/>
      <c r="W1202" s="70"/>
      <c r="X1202" s="70"/>
      <c r="Y1202" s="70"/>
      <c r="Z1202" s="70"/>
      <c r="AA1202" s="70"/>
      <c r="AB1202" s="70"/>
      <c r="AC1202" s="70"/>
      <c r="AD1202" s="70"/>
      <c r="AE1202" s="70"/>
      <c r="AF1202" s="70"/>
      <c r="AG1202" s="70"/>
      <c r="AH1202" s="70"/>
      <c r="AI1202" s="70"/>
      <c r="AJ1202" s="70"/>
      <c r="AK1202" s="70"/>
      <c r="AL1202" s="70"/>
      <c r="AM1202" s="70"/>
      <c r="AN1202" s="70"/>
      <c r="AO1202" s="70"/>
      <c r="AP1202" s="70"/>
      <c r="AQ1202" s="70"/>
      <c r="AR1202" s="70"/>
      <c r="AS1202" s="70"/>
      <c r="AT1202" s="70"/>
      <c r="AU1202" s="70"/>
      <c r="AV1202" s="70"/>
      <c r="AW1202" s="70"/>
      <c r="AX1202" s="70"/>
      <c r="AY1202" s="70"/>
      <c r="AZ1202" s="70"/>
      <c r="BA1202" s="70"/>
      <c r="BB1202" s="70"/>
      <c r="BC1202" s="70"/>
      <c r="BD1202" s="70"/>
      <c r="BE1202" s="70"/>
      <c r="BF1202" s="70"/>
      <c r="BG1202" s="70"/>
      <c r="BH1202" s="70"/>
      <c r="BI1202" s="70"/>
      <c r="BJ1202" s="70"/>
      <c r="BK1202" s="70"/>
      <c r="BL1202" s="70"/>
      <c r="BM1202" s="70"/>
      <c r="BN1202" s="70"/>
      <c r="BO1202" s="70"/>
      <c r="BP1202" s="70"/>
      <c r="BQ1202" s="70"/>
      <c r="BR1202" s="70"/>
      <c r="BS1202" s="70"/>
      <c r="BT1202" s="70"/>
      <c r="BU1202" s="70"/>
      <c r="BV1202" s="70"/>
      <c r="BW1202" s="70"/>
      <c r="BX1202" s="70"/>
      <c r="BY1202" s="70"/>
      <c r="BZ1202" s="70"/>
      <c r="CA1202" s="70"/>
    </row>
    <row r="1203" spans="2:79" s="67" customFormat="1" hidden="1">
      <c r="B1203" s="85"/>
      <c r="C1203" s="86"/>
      <c r="D1203" s="250"/>
      <c r="E1203" s="84"/>
      <c r="F1203" s="70"/>
      <c r="G1203" s="70"/>
      <c r="H1203" s="70"/>
      <c r="I1203" s="70"/>
      <c r="J1203" s="70"/>
      <c r="K1203" s="70"/>
      <c r="L1203" s="70"/>
      <c r="M1203" s="70"/>
      <c r="N1203" s="70"/>
      <c r="O1203" s="70"/>
      <c r="P1203" s="70"/>
      <c r="Q1203" s="70"/>
      <c r="R1203" s="70"/>
      <c r="S1203" s="70"/>
      <c r="T1203" s="70"/>
      <c r="U1203" s="70"/>
      <c r="V1203" s="70"/>
      <c r="W1203" s="70"/>
      <c r="X1203" s="70"/>
      <c r="Y1203" s="70"/>
      <c r="Z1203" s="70"/>
      <c r="AA1203" s="70"/>
      <c r="AB1203" s="70"/>
      <c r="AC1203" s="70"/>
      <c r="AD1203" s="70"/>
      <c r="AE1203" s="70"/>
      <c r="AF1203" s="70"/>
      <c r="AG1203" s="70"/>
      <c r="AH1203" s="70"/>
      <c r="AI1203" s="70"/>
      <c r="AJ1203" s="70"/>
      <c r="AK1203" s="70"/>
      <c r="AL1203" s="70"/>
      <c r="AM1203" s="70"/>
      <c r="AN1203" s="70"/>
      <c r="AO1203" s="70"/>
      <c r="AP1203" s="70"/>
      <c r="AQ1203" s="70"/>
      <c r="AR1203" s="70"/>
      <c r="AS1203" s="70"/>
      <c r="AT1203" s="70"/>
      <c r="AU1203" s="70"/>
      <c r="AV1203" s="70"/>
      <c r="AW1203" s="70"/>
      <c r="AX1203" s="70"/>
      <c r="AY1203" s="70"/>
      <c r="AZ1203" s="70"/>
      <c r="BA1203" s="70"/>
      <c r="BB1203" s="70"/>
      <c r="BC1203" s="70"/>
      <c r="BD1203" s="70"/>
      <c r="BE1203" s="70"/>
      <c r="BF1203" s="70"/>
      <c r="BG1203" s="70"/>
      <c r="BH1203" s="70"/>
      <c r="BI1203" s="70"/>
      <c r="BJ1203" s="70"/>
      <c r="BK1203" s="70"/>
      <c r="BL1203" s="70"/>
      <c r="BM1203" s="70"/>
      <c r="BN1203" s="70"/>
      <c r="BO1203" s="70"/>
      <c r="BP1203" s="70"/>
      <c r="BQ1203" s="70"/>
      <c r="BR1203" s="70"/>
      <c r="BS1203" s="70"/>
      <c r="BT1203" s="70"/>
      <c r="BU1203" s="70"/>
      <c r="BV1203" s="70"/>
      <c r="BW1203" s="70"/>
      <c r="BX1203" s="70"/>
      <c r="BY1203" s="70"/>
      <c r="BZ1203" s="70"/>
      <c r="CA1203" s="70"/>
    </row>
    <row r="1204" spans="2:79" s="67" customFormat="1" hidden="1">
      <c r="B1204" s="85"/>
      <c r="C1204" s="86"/>
      <c r="D1204" s="250"/>
      <c r="E1204" s="84"/>
      <c r="F1204" s="70"/>
      <c r="G1204" s="70"/>
      <c r="H1204" s="70"/>
      <c r="I1204" s="70"/>
      <c r="J1204" s="70"/>
      <c r="K1204" s="70"/>
      <c r="L1204" s="70"/>
      <c r="M1204" s="70"/>
      <c r="N1204" s="70"/>
      <c r="O1204" s="70"/>
      <c r="P1204" s="70"/>
      <c r="Q1204" s="70"/>
      <c r="R1204" s="70"/>
      <c r="S1204" s="70"/>
      <c r="T1204" s="70"/>
      <c r="U1204" s="70"/>
      <c r="V1204" s="70"/>
      <c r="W1204" s="70"/>
      <c r="X1204" s="70"/>
      <c r="Y1204" s="70"/>
      <c r="Z1204" s="70"/>
      <c r="AA1204" s="70"/>
      <c r="AB1204" s="70"/>
      <c r="AC1204" s="70"/>
      <c r="AD1204" s="70"/>
      <c r="AE1204" s="70"/>
      <c r="AF1204" s="70"/>
      <c r="AG1204" s="70"/>
      <c r="AH1204" s="70"/>
      <c r="AI1204" s="70"/>
      <c r="AJ1204" s="70"/>
      <c r="AK1204" s="70"/>
      <c r="AL1204" s="70"/>
      <c r="AM1204" s="70"/>
      <c r="AN1204" s="70"/>
      <c r="AO1204" s="70"/>
      <c r="AP1204" s="70"/>
      <c r="AQ1204" s="70"/>
      <c r="AR1204" s="70"/>
      <c r="AS1204" s="70"/>
      <c r="AT1204" s="70"/>
      <c r="AU1204" s="70"/>
      <c r="AV1204" s="70"/>
      <c r="AW1204" s="70"/>
      <c r="AX1204" s="70"/>
      <c r="AY1204" s="70"/>
      <c r="AZ1204" s="70"/>
      <c r="BA1204" s="70"/>
      <c r="BB1204" s="70"/>
      <c r="BC1204" s="70"/>
      <c r="BD1204" s="70"/>
      <c r="BE1204" s="70"/>
      <c r="BF1204" s="70"/>
      <c r="BG1204" s="70"/>
      <c r="BH1204" s="70"/>
      <c r="BI1204" s="70"/>
      <c r="BJ1204" s="70"/>
      <c r="BK1204" s="70"/>
      <c r="BL1204" s="70"/>
      <c r="BM1204" s="70"/>
      <c r="BN1204" s="70"/>
      <c r="BO1204" s="70"/>
      <c r="BP1204" s="70"/>
      <c r="BQ1204" s="70"/>
      <c r="BR1204" s="70"/>
      <c r="BS1204" s="70"/>
      <c r="BT1204" s="70"/>
      <c r="BU1204" s="70"/>
      <c r="BV1204" s="70"/>
      <c r="BW1204" s="70"/>
      <c r="BX1204" s="70"/>
      <c r="BY1204" s="70"/>
      <c r="BZ1204" s="70"/>
      <c r="CA1204" s="70"/>
    </row>
    <row r="1205" spans="2:79" s="67" customFormat="1" hidden="1">
      <c r="B1205" s="85"/>
      <c r="C1205" s="86"/>
      <c r="D1205" s="250"/>
      <c r="E1205" s="84"/>
      <c r="F1205" s="70"/>
      <c r="G1205" s="70"/>
      <c r="H1205" s="70"/>
      <c r="I1205" s="70"/>
      <c r="J1205" s="70"/>
      <c r="K1205" s="70"/>
      <c r="L1205" s="70"/>
      <c r="M1205" s="70"/>
      <c r="N1205" s="70"/>
      <c r="O1205" s="70"/>
      <c r="P1205" s="70"/>
      <c r="Q1205" s="70"/>
      <c r="R1205" s="70"/>
      <c r="S1205" s="70"/>
      <c r="T1205" s="70"/>
      <c r="U1205" s="70"/>
      <c r="V1205" s="70"/>
      <c r="W1205" s="70"/>
      <c r="X1205" s="70"/>
      <c r="Y1205" s="70"/>
      <c r="Z1205" s="70"/>
      <c r="AA1205" s="70"/>
      <c r="AB1205" s="70"/>
      <c r="AC1205" s="70"/>
      <c r="AD1205" s="70"/>
      <c r="AE1205" s="70"/>
      <c r="AF1205" s="70"/>
      <c r="AG1205" s="70"/>
      <c r="AH1205" s="70"/>
      <c r="AI1205" s="70"/>
      <c r="AJ1205" s="70"/>
      <c r="AK1205" s="70"/>
      <c r="AL1205" s="70"/>
      <c r="AM1205" s="70"/>
      <c r="AN1205" s="70"/>
      <c r="AO1205" s="70"/>
      <c r="AP1205" s="70"/>
      <c r="AQ1205" s="70"/>
      <c r="AR1205" s="70"/>
      <c r="AS1205" s="70"/>
      <c r="AT1205" s="70"/>
      <c r="AU1205" s="70"/>
      <c r="AV1205" s="70"/>
      <c r="AW1205" s="70"/>
      <c r="AX1205" s="70"/>
      <c r="AY1205" s="70"/>
      <c r="AZ1205" s="70"/>
      <c r="BA1205" s="70"/>
      <c r="BB1205" s="70"/>
      <c r="BC1205" s="70"/>
      <c r="BD1205" s="70"/>
      <c r="BE1205" s="70"/>
      <c r="BF1205" s="70"/>
      <c r="BG1205" s="70"/>
      <c r="BH1205" s="70"/>
      <c r="BI1205" s="70"/>
      <c r="BJ1205" s="70"/>
      <c r="BK1205" s="70"/>
      <c r="BL1205" s="70"/>
      <c r="BM1205" s="70"/>
      <c r="BN1205" s="70"/>
      <c r="BO1205" s="70"/>
      <c r="BP1205" s="70"/>
      <c r="BQ1205" s="70"/>
      <c r="BR1205" s="70"/>
      <c r="BS1205" s="70"/>
      <c r="BT1205" s="70"/>
      <c r="BU1205" s="70"/>
      <c r="BV1205" s="70"/>
      <c r="BW1205" s="70"/>
      <c r="BX1205" s="70"/>
      <c r="BY1205" s="70"/>
      <c r="BZ1205" s="70"/>
      <c r="CA1205" s="70"/>
    </row>
    <row r="1206" spans="2:79" s="67" customFormat="1" hidden="1">
      <c r="B1206" s="85"/>
      <c r="C1206" s="86"/>
      <c r="D1206" s="250"/>
      <c r="E1206" s="84"/>
      <c r="F1206" s="70"/>
      <c r="G1206" s="70"/>
      <c r="H1206" s="70"/>
      <c r="I1206" s="70"/>
      <c r="J1206" s="70"/>
      <c r="K1206" s="70"/>
      <c r="L1206" s="70"/>
      <c r="M1206" s="70"/>
      <c r="N1206" s="70"/>
      <c r="O1206" s="70"/>
      <c r="P1206" s="70"/>
      <c r="Q1206" s="70"/>
      <c r="R1206" s="70"/>
      <c r="S1206" s="70"/>
      <c r="T1206" s="70"/>
      <c r="U1206" s="70"/>
      <c r="V1206" s="70"/>
      <c r="W1206" s="70"/>
      <c r="X1206" s="70"/>
      <c r="Y1206" s="70"/>
      <c r="Z1206" s="70"/>
      <c r="AA1206" s="70"/>
      <c r="AB1206" s="70"/>
      <c r="AC1206" s="70"/>
      <c r="AD1206" s="70"/>
      <c r="AE1206" s="70"/>
      <c r="AF1206" s="70"/>
      <c r="AG1206" s="70"/>
      <c r="AH1206" s="70"/>
      <c r="AI1206" s="70"/>
      <c r="AJ1206" s="70"/>
      <c r="AK1206" s="70"/>
      <c r="AL1206" s="70"/>
      <c r="AM1206" s="70"/>
      <c r="AN1206" s="70"/>
      <c r="AO1206" s="70"/>
      <c r="AP1206" s="70"/>
      <c r="AQ1206" s="70"/>
      <c r="AR1206" s="70"/>
      <c r="AS1206" s="70"/>
      <c r="AT1206" s="70"/>
      <c r="AU1206" s="70"/>
      <c r="AV1206" s="70"/>
      <c r="AW1206" s="70"/>
      <c r="AX1206" s="70"/>
      <c r="AY1206" s="70"/>
      <c r="AZ1206" s="70"/>
      <c r="BA1206" s="70"/>
      <c r="BB1206" s="70"/>
      <c r="BC1206" s="70"/>
      <c r="BD1206" s="70"/>
      <c r="BE1206" s="70"/>
      <c r="BF1206" s="70"/>
      <c r="BG1206" s="70"/>
      <c r="BH1206" s="70"/>
      <c r="BI1206" s="70"/>
      <c r="BJ1206" s="70"/>
      <c r="BK1206" s="70"/>
      <c r="BL1206" s="70"/>
      <c r="BM1206" s="70"/>
      <c r="BN1206" s="70"/>
      <c r="BO1206" s="70"/>
      <c r="BP1206" s="70"/>
      <c r="BQ1206" s="70"/>
      <c r="BR1206" s="70"/>
      <c r="BS1206" s="70"/>
      <c r="BT1206" s="70"/>
      <c r="BU1206" s="70"/>
      <c r="BV1206" s="70"/>
      <c r="BW1206" s="70"/>
      <c r="BX1206" s="70"/>
      <c r="BY1206" s="70"/>
      <c r="BZ1206" s="70"/>
      <c r="CA1206" s="70"/>
    </row>
    <row r="1207" spans="2:79" s="67" customFormat="1" hidden="1">
      <c r="B1207" s="85"/>
      <c r="C1207" s="86"/>
      <c r="D1207" s="250"/>
      <c r="E1207" s="84"/>
      <c r="F1207" s="70"/>
      <c r="G1207" s="70"/>
      <c r="H1207" s="70"/>
      <c r="I1207" s="70"/>
      <c r="J1207" s="70"/>
      <c r="K1207" s="70"/>
      <c r="L1207" s="70"/>
      <c r="M1207" s="70"/>
      <c r="N1207" s="70"/>
      <c r="O1207" s="70"/>
      <c r="P1207" s="70"/>
      <c r="Q1207" s="70"/>
      <c r="R1207" s="70"/>
      <c r="S1207" s="70"/>
      <c r="T1207" s="70"/>
      <c r="U1207" s="70"/>
      <c r="V1207" s="70"/>
      <c r="W1207" s="70"/>
      <c r="X1207" s="70"/>
      <c r="Y1207" s="70"/>
      <c r="Z1207" s="70"/>
      <c r="AA1207" s="70"/>
      <c r="AB1207" s="70"/>
      <c r="AC1207" s="70"/>
      <c r="AD1207" s="70"/>
      <c r="AE1207" s="70"/>
      <c r="AF1207" s="70"/>
      <c r="AG1207" s="70"/>
      <c r="AH1207" s="70"/>
      <c r="AI1207" s="70"/>
      <c r="AJ1207" s="70"/>
      <c r="AK1207" s="70"/>
      <c r="AL1207" s="70"/>
      <c r="AM1207" s="70"/>
      <c r="AN1207" s="70"/>
      <c r="AO1207" s="70"/>
      <c r="AP1207" s="70"/>
      <c r="AQ1207" s="70"/>
      <c r="AR1207" s="70"/>
      <c r="AS1207" s="70"/>
      <c r="AT1207" s="70"/>
      <c r="AU1207" s="70"/>
      <c r="AV1207" s="70"/>
      <c r="AW1207" s="70"/>
      <c r="AX1207" s="70"/>
      <c r="AY1207" s="70"/>
      <c r="AZ1207" s="70"/>
      <c r="BA1207" s="70"/>
      <c r="BB1207" s="70"/>
      <c r="BC1207" s="70"/>
      <c r="BD1207" s="70"/>
      <c r="BE1207" s="70"/>
      <c r="BF1207" s="70"/>
      <c r="BG1207" s="70"/>
      <c r="BH1207" s="70"/>
      <c r="BI1207" s="70"/>
      <c r="BJ1207" s="70"/>
      <c r="BK1207" s="70"/>
      <c r="BL1207" s="70"/>
      <c r="BM1207" s="70"/>
      <c r="BN1207" s="70"/>
      <c r="BO1207" s="70"/>
      <c r="BP1207" s="70"/>
      <c r="BQ1207" s="70"/>
      <c r="BR1207" s="70"/>
      <c r="BS1207" s="70"/>
      <c r="BT1207" s="70"/>
      <c r="BU1207" s="70"/>
      <c r="BV1207" s="70"/>
      <c r="BW1207" s="70"/>
      <c r="BX1207" s="70"/>
      <c r="BY1207" s="70"/>
      <c r="BZ1207" s="70"/>
      <c r="CA1207" s="70"/>
    </row>
    <row r="1208" spans="2:79" s="67" customFormat="1" hidden="1">
      <c r="B1208" s="85"/>
      <c r="C1208" s="86"/>
      <c r="D1208" s="250"/>
      <c r="E1208" s="84"/>
      <c r="F1208" s="70"/>
      <c r="G1208" s="70"/>
      <c r="H1208" s="70"/>
      <c r="I1208" s="70"/>
      <c r="J1208" s="70"/>
      <c r="K1208" s="70"/>
      <c r="L1208" s="70"/>
      <c r="M1208" s="70"/>
      <c r="N1208" s="70"/>
      <c r="O1208" s="70"/>
      <c r="P1208" s="70"/>
      <c r="Q1208" s="70"/>
      <c r="R1208" s="70"/>
      <c r="S1208" s="70"/>
      <c r="T1208" s="70"/>
      <c r="U1208" s="70"/>
      <c r="V1208" s="70"/>
      <c r="W1208" s="70"/>
      <c r="X1208" s="70"/>
      <c r="Y1208" s="70"/>
      <c r="Z1208" s="70"/>
      <c r="AA1208" s="70"/>
      <c r="AB1208" s="70"/>
      <c r="AC1208" s="70"/>
      <c r="AD1208" s="70"/>
      <c r="AE1208" s="70"/>
      <c r="AF1208" s="70"/>
      <c r="AG1208" s="70"/>
      <c r="AH1208" s="70"/>
      <c r="AI1208" s="70"/>
      <c r="AJ1208" s="70"/>
      <c r="AK1208" s="70"/>
      <c r="AL1208" s="70"/>
      <c r="AM1208" s="70"/>
      <c r="AN1208" s="70"/>
      <c r="AO1208" s="70"/>
      <c r="AP1208" s="70"/>
      <c r="AQ1208" s="70"/>
      <c r="AR1208" s="70"/>
      <c r="AS1208" s="70"/>
      <c r="AT1208" s="70"/>
      <c r="AU1208" s="70"/>
      <c r="AV1208" s="70"/>
      <c r="AW1208" s="70"/>
      <c r="AX1208" s="70"/>
      <c r="AY1208" s="70"/>
      <c r="AZ1208" s="70"/>
      <c r="BA1208" s="70"/>
      <c r="BB1208" s="70"/>
      <c r="BC1208" s="70"/>
      <c r="BD1208" s="70"/>
      <c r="BE1208" s="70"/>
      <c r="BF1208" s="70"/>
      <c r="BG1208" s="70"/>
      <c r="BH1208" s="70"/>
      <c r="BI1208" s="70"/>
      <c r="BJ1208" s="70"/>
      <c r="BK1208" s="70"/>
      <c r="BL1208" s="70"/>
      <c r="BM1208" s="70"/>
      <c r="BN1208" s="70"/>
      <c r="BO1208" s="70"/>
      <c r="BP1208" s="70"/>
      <c r="BQ1208" s="70"/>
      <c r="BR1208" s="70"/>
      <c r="BS1208" s="70"/>
      <c r="BT1208" s="70"/>
      <c r="BU1208" s="70"/>
      <c r="BV1208" s="70"/>
      <c r="BW1208" s="70"/>
      <c r="BX1208" s="70"/>
      <c r="BY1208" s="70"/>
      <c r="BZ1208" s="70"/>
      <c r="CA1208" s="70"/>
    </row>
    <row r="1209" spans="2:79" s="67" customFormat="1" hidden="1">
      <c r="B1209" s="85"/>
      <c r="C1209" s="86"/>
      <c r="D1209" s="250"/>
      <c r="E1209" s="84"/>
      <c r="F1209" s="70"/>
      <c r="G1209" s="70"/>
      <c r="H1209" s="70"/>
      <c r="I1209" s="70"/>
      <c r="J1209" s="70"/>
      <c r="K1209" s="70"/>
      <c r="L1209" s="70"/>
      <c r="M1209" s="70"/>
      <c r="N1209" s="70"/>
      <c r="O1209" s="70"/>
      <c r="P1209" s="70"/>
      <c r="Q1209" s="70"/>
      <c r="R1209" s="70"/>
      <c r="S1209" s="70"/>
      <c r="T1209" s="70"/>
      <c r="U1209" s="70"/>
      <c r="V1209" s="70"/>
      <c r="W1209" s="70"/>
      <c r="X1209" s="70"/>
      <c r="Y1209" s="70"/>
      <c r="Z1209" s="70"/>
      <c r="AA1209" s="70"/>
      <c r="AB1209" s="70"/>
      <c r="AC1209" s="70"/>
      <c r="AD1209" s="70"/>
      <c r="AE1209" s="70"/>
      <c r="AF1209" s="70"/>
      <c r="AG1209" s="70"/>
      <c r="AH1209" s="70"/>
      <c r="AI1209" s="70"/>
      <c r="AJ1209" s="70"/>
      <c r="AK1209" s="70"/>
      <c r="AL1209" s="70"/>
      <c r="AM1209" s="70"/>
      <c r="AN1209" s="70"/>
      <c r="AO1209" s="70"/>
      <c r="AP1209" s="70"/>
      <c r="AQ1209" s="70"/>
      <c r="AR1209" s="70"/>
      <c r="AS1209" s="70"/>
      <c r="AT1209" s="70"/>
      <c r="AU1209" s="70"/>
      <c r="AV1209" s="70"/>
      <c r="AW1209" s="70"/>
      <c r="AX1209" s="70"/>
      <c r="AY1209" s="70"/>
      <c r="AZ1209" s="70"/>
      <c r="BA1209" s="70"/>
      <c r="BB1209" s="70"/>
      <c r="BC1209" s="70"/>
      <c r="BD1209" s="70"/>
      <c r="BE1209" s="70"/>
      <c r="BF1209" s="70"/>
      <c r="BG1209" s="70"/>
      <c r="BH1209" s="70"/>
      <c r="BI1209" s="70"/>
      <c r="BJ1209" s="70"/>
      <c r="BK1209" s="70"/>
      <c r="BL1209" s="70"/>
      <c r="BM1209" s="70"/>
      <c r="BN1209" s="70"/>
      <c r="BO1209" s="70"/>
      <c r="BP1209" s="70"/>
      <c r="BQ1209" s="70"/>
      <c r="BR1209" s="70"/>
      <c r="BS1209" s="70"/>
      <c r="BT1209" s="70"/>
      <c r="BU1209" s="70"/>
      <c r="BV1209" s="70"/>
      <c r="BW1209" s="70"/>
      <c r="BX1209" s="70"/>
      <c r="BY1209" s="70"/>
      <c r="BZ1209" s="70"/>
      <c r="CA1209" s="70"/>
    </row>
    <row r="1210" spans="2:79" s="67" customFormat="1" hidden="1">
      <c r="B1210" s="85"/>
      <c r="C1210" s="86"/>
      <c r="D1210" s="250"/>
      <c r="E1210" s="84"/>
      <c r="F1210" s="70"/>
      <c r="G1210" s="70"/>
      <c r="H1210" s="70"/>
      <c r="I1210" s="70"/>
      <c r="J1210" s="70"/>
      <c r="K1210" s="70"/>
      <c r="L1210" s="70"/>
      <c r="M1210" s="70"/>
      <c r="N1210" s="70"/>
      <c r="O1210" s="70"/>
      <c r="P1210" s="70"/>
      <c r="Q1210" s="70"/>
      <c r="R1210" s="70"/>
      <c r="S1210" s="70"/>
      <c r="T1210" s="70"/>
      <c r="U1210" s="70"/>
      <c r="V1210" s="70"/>
      <c r="W1210" s="70"/>
      <c r="X1210" s="70"/>
      <c r="Y1210" s="70"/>
      <c r="Z1210" s="70"/>
      <c r="AA1210" s="70"/>
      <c r="AB1210" s="70"/>
      <c r="AC1210" s="70"/>
      <c r="AD1210" s="70"/>
      <c r="AE1210" s="70"/>
      <c r="AF1210" s="70"/>
      <c r="AG1210" s="70"/>
      <c r="AH1210" s="70"/>
      <c r="AI1210" s="70"/>
      <c r="AJ1210" s="70"/>
      <c r="AK1210" s="70"/>
      <c r="AL1210" s="70"/>
      <c r="AM1210" s="70"/>
      <c r="AN1210" s="70"/>
      <c r="AO1210" s="70"/>
      <c r="AP1210" s="70"/>
      <c r="AQ1210" s="70"/>
      <c r="AR1210" s="70"/>
      <c r="AS1210" s="70"/>
      <c r="AT1210" s="70"/>
      <c r="AU1210" s="70"/>
      <c r="AV1210" s="70"/>
      <c r="AW1210" s="70"/>
      <c r="AX1210" s="70"/>
      <c r="AY1210" s="70"/>
      <c r="AZ1210" s="70"/>
      <c r="BA1210" s="70"/>
      <c r="BB1210" s="70"/>
      <c r="BC1210" s="70"/>
      <c r="BD1210" s="70"/>
      <c r="BE1210" s="70"/>
      <c r="BF1210" s="70"/>
      <c r="BG1210" s="70"/>
      <c r="BH1210" s="70"/>
      <c r="BI1210" s="70"/>
      <c r="BJ1210" s="70"/>
      <c r="BK1210" s="70"/>
      <c r="BL1210" s="70"/>
      <c r="BM1210" s="70"/>
      <c r="BN1210" s="70"/>
      <c r="BO1210" s="70"/>
      <c r="BP1210" s="70"/>
      <c r="BQ1210" s="70"/>
      <c r="BR1210" s="70"/>
      <c r="BS1210" s="70"/>
      <c r="BT1210" s="70"/>
      <c r="BU1210" s="70"/>
      <c r="BV1210" s="70"/>
      <c r="BW1210" s="70"/>
      <c r="BX1210" s="70"/>
      <c r="BY1210" s="70"/>
      <c r="BZ1210" s="70"/>
      <c r="CA1210" s="70"/>
    </row>
    <row r="1211" spans="2:79" s="67" customFormat="1" hidden="1">
      <c r="B1211" s="85"/>
      <c r="C1211" s="86"/>
      <c r="D1211" s="250"/>
      <c r="E1211" s="84"/>
      <c r="F1211" s="70"/>
      <c r="G1211" s="70"/>
      <c r="H1211" s="70"/>
      <c r="I1211" s="70"/>
      <c r="J1211" s="70"/>
      <c r="K1211" s="70"/>
      <c r="L1211" s="70"/>
      <c r="M1211" s="70"/>
      <c r="N1211" s="70"/>
      <c r="O1211" s="70"/>
      <c r="P1211" s="70"/>
      <c r="Q1211" s="70"/>
      <c r="R1211" s="70"/>
      <c r="S1211" s="70"/>
      <c r="T1211" s="70"/>
      <c r="U1211" s="70"/>
      <c r="V1211" s="70"/>
      <c r="W1211" s="70"/>
      <c r="X1211" s="70"/>
      <c r="Y1211" s="70"/>
      <c r="Z1211" s="70"/>
      <c r="AA1211" s="70"/>
      <c r="AB1211" s="70"/>
      <c r="AC1211" s="70"/>
      <c r="AD1211" s="70"/>
      <c r="AE1211" s="70"/>
      <c r="AF1211" s="70"/>
      <c r="AG1211" s="70"/>
      <c r="AH1211" s="70"/>
      <c r="AI1211" s="70"/>
      <c r="AJ1211" s="70"/>
      <c r="AK1211" s="70"/>
      <c r="AL1211" s="70"/>
      <c r="AM1211" s="70"/>
      <c r="AN1211" s="70"/>
      <c r="AO1211" s="70"/>
      <c r="AP1211" s="70"/>
      <c r="AQ1211" s="70"/>
      <c r="AR1211" s="70"/>
      <c r="AS1211" s="70"/>
      <c r="AT1211" s="70"/>
      <c r="AU1211" s="70"/>
      <c r="AV1211" s="70"/>
      <c r="AW1211" s="70"/>
      <c r="AX1211" s="70"/>
      <c r="AY1211" s="70"/>
      <c r="AZ1211" s="70"/>
      <c r="BA1211" s="70"/>
      <c r="BB1211" s="70"/>
      <c r="BC1211" s="70"/>
      <c r="BD1211" s="70"/>
      <c r="BE1211" s="70"/>
      <c r="BF1211" s="70"/>
      <c r="BG1211" s="70"/>
      <c r="BH1211" s="70"/>
      <c r="BI1211" s="70"/>
      <c r="BJ1211" s="70"/>
      <c r="BK1211" s="70"/>
      <c r="BL1211" s="70"/>
      <c r="BM1211" s="70"/>
      <c r="BN1211" s="70"/>
      <c r="BO1211" s="70"/>
      <c r="BP1211" s="70"/>
      <c r="BQ1211" s="70"/>
      <c r="BR1211" s="70"/>
      <c r="BS1211" s="70"/>
      <c r="BT1211" s="70"/>
      <c r="BU1211" s="70"/>
      <c r="BV1211" s="70"/>
      <c r="BW1211" s="70"/>
      <c r="BX1211" s="70"/>
      <c r="BY1211" s="70"/>
      <c r="BZ1211" s="70"/>
      <c r="CA1211" s="70"/>
    </row>
    <row r="1212" spans="2:79" s="67" customFormat="1" hidden="1">
      <c r="B1212" s="85"/>
      <c r="C1212" s="86"/>
      <c r="D1212" s="250"/>
      <c r="E1212" s="84"/>
      <c r="F1212" s="70"/>
      <c r="G1212" s="70"/>
      <c r="H1212" s="70"/>
      <c r="I1212" s="70"/>
      <c r="J1212" s="70"/>
      <c r="K1212" s="70"/>
      <c r="L1212" s="70"/>
      <c r="M1212" s="70"/>
      <c r="N1212" s="70"/>
      <c r="O1212" s="70"/>
      <c r="P1212" s="70"/>
      <c r="Q1212" s="70"/>
      <c r="R1212" s="70"/>
      <c r="S1212" s="70"/>
      <c r="T1212" s="70"/>
      <c r="U1212" s="70"/>
      <c r="V1212" s="70"/>
      <c r="W1212" s="70"/>
      <c r="X1212" s="70"/>
      <c r="Y1212" s="70"/>
      <c r="Z1212" s="70"/>
      <c r="AA1212" s="70"/>
      <c r="AB1212" s="70"/>
      <c r="AC1212" s="70"/>
      <c r="AD1212" s="70"/>
      <c r="AE1212" s="70"/>
      <c r="AF1212" s="70"/>
      <c r="AG1212" s="70"/>
      <c r="AH1212" s="70"/>
      <c r="AI1212" s="70"/>
      <c r="AJ1212" s="70"/>
      <c r="AK1212" s="70"/>
      <c r="AL1212" s="70"/>
      <c r="AM1212" s="70"/>
      <c r="AN1212" s="70"/>
      <c r="AO1212" s="70"/>
      <c r="AP1212" s="70"/>
      <c r="AQ1212" s="70"/>
      <c r="AR1212" s="70"/>
      <c r="AS1212" s="70"/>
      <c r="AT1212" s="70"/>
      <c r="AU1212" s="70"/>
      <c r="AV1212" s="70"/>
      <c r="AW1212" s="70"/>
      <c r="AX1212" s="70"/>
      <c r="AY1212" s="70"/>
      <c r="AZ1212" s="70"/>
      <c r="BA1212" s="70"/>
      <c r="BB1212" s="70"/>
      <c r="BC1212" s="70"/>
      <c r="BD1212" s="70"/>
      <c r="BE1212" s="70"/>
      <c r="BF1212" s="70"/>
      <c r="BG1212" s="70"/>
      <c r="BH1212" s="70"/>
      <c r="BI1212" s="70"/>
      <c r="BJ1212" s="70"/>
      <c r="BK1212" s="70"/>
      <c r="BL1212" s="70"/>
      <c r="BM1212" s="70"/>
      <c r="BN1212" s="70"/>
      <c r="BO1212" s="70"/>
      <c r="BP1212" s="70"/>
      <c r="BQ1212" s="70"/>
      <c r="BR1212" s="70"/>
      <c r="BS1212" s="70"/>
      <c r="BT1212" s="70"/>
      <c r="BU1212" s="70"/>
      <c r="BV1212" s="70"/>
      <c r="BW1212" s="70"/>
      <c r="BX1212" s="70"/>
      <c r="BY1212" s="70"/>
      <c r="BZ1212" s="70"/>
      <c r="CA1212" s="70"/>
    </row>
    <row r="1213" spans="2:79" s="67" customFormat="1" hidden="1">
      <c r="B1213" s="85"/>
      <c r="C1213" s="86"/>
      <c r="D1213" s="250"/>
      <c r="E1213" s="84"/>
      <c r="F1213" s="70"/>
      <c r="G1213" s="70"/>
      <c r="H1213" s="70"/>
      <c r="I1213" s="70"/>
      <c r="J1213" s="70"/>
      <c r="K1213" s="70"/>
      <c r="L1213" s="70"/>
      <c r="M1213" s="70"/>
      <c r="N1213" s="70"/>
      <c r="O1213" s="70"/>
      <c r="P1213" s="70"/>
      <c r="Q1213" s="70"/>
      <c r="R1213" s="70"/>
      <c r="S1213" s="70"/>
      <c r="T1213" s="70"/>
      <c r="U1213" s="70"/>
      <c r="V1213" s="70"/>
      <c r="W1213" s="70"/>
      <c r="X1213" s="70"/>
      <c r="Y1213" s="70"/>
      <c r="Z1213" s="70"/>
      <c r="AA1213" s="70"/>
      <c r="AB1213" s="70"/>
      <c r="AC1213" s="70"/>
      <c r="AD1213" s="70"/>
      <c r="AE1213" s="70"/>
      <c r="AF1213" s="70"/>
      <c r="AG1213" s="70"/>
      <c r="AH1213" s="70"/>
      <c r="AI1213" s="70"/>
      <c r="AJ1213" s="70"/>
      <c r="AK1213" s="70"/>
      <c r="AL1213" s="70"/>
      <c r="AM1213" s="70"/>
      <c r="AN1213" s="70"/>
      <c r="AO1213" s="70"/>
      <c r="AP1213" s="70"/>
      <c r="AQ1213" s="70"/>
      <c r="AR1213" s="70"/>
      <c r="AS1213" s="70"/>
      <c r="AT1213" s="70"/>
      <c r="AU1213" s="70"/>
      <c r="AV1213" s="70"/>
      <c r="AW1213" s="70"/>
      <c r="AX1213" s="70"/>
      <c r="AY1213" s="70"/>
      <c r="AZ1213" s="70"/>
      <c r="BA1213" s="70"/>
      <c r="BB1213" s="70"/>
      <c r="BC1213" s="70"/>
      <c r="BD1213" s="70"/>
      <c r="BE1213" s="70"/>
      <c r="BF1213" s="70"/>
      <c r="BG1213" s="70"/>
      <c r="BH1213" s="70"/>
      <c r="BI1213" s="70"/>
      <c r="BJ1213" s="70"/>
      <c r="BK1213" s="70"/>
      <c r="BL1213" s="70"/>
      <c r="BM1213" s="70"/>
      <c r="BN1213" s="70"/>
      <c r="BO1213" s="70"/>
      <c r="BP1213" s="70"/>
      <c r="BQ1213" s="70"/>
      <c r="BR1213" s="70"/>
      <c r="BS1213" s="70"/>
      <c r="BT1213" s="70"/>
      <c r="BU1213" s="70"/>
      <c r="BV1213" s="70"/>
      <c r="BW1213" s="70"/>
      <c r="BX1213" s="70"/>
      <c r="BY1213" s="70"/>
      <c r="BZ1213" s="70"/>
      <c r="CA1213" s="70"/>
    </row>
    <row r="1214" spans="2:79" s="67" customFormat="1" hidden="1">
      <c r="B1214" s="85"/>
      <c r="C1214" s="86"/>
      <c r="D1214" s="250"/>
      <c r="E1214" s="84"/>
      <c r="F1214" s="70"/>
      <c r="G1214" s="70"/>
      <c r="H1214" s="70"/>
      <c r="I1214" s="70"/>
      <c r="J1214" s="70"/>
      <c r="K1214" s="70"/>
      <c r="L1214" s="70"/>
      <c r="M1214" s="70"/>
      <c r="N1214" s="70"/>
      <c r="O1214" s="70"/>
      <c r="P1214" s="70"/>
      <c r="Q1214" s="70"/>
      <c r="R1214" s="70"/>
      <c r="S1214" s="70"/>
      <c r="T1214" s="70"/>
      <c r="U1214" s="70"/>
      <c r="V1214" s="70"/>
      <c r="W1214" s="70"/>
      <c r="X1214" s="70"/>
      <c r="Y1214" s="70"/>
      <c r="Z1214" s="70"/>
      <c r="AA1214" s="70"/>
      <c r="AB1214" s="70"/>
      <c r="AC1214" s="70"/>
      <c r="AD1214" s="70"/>
      <c r="AE1214" s="70"/>
      <c r="AF1214" s="70"/>
      <c r="AG1214" s="70"/>
      <c r="AH1214" s="70"/>
      <c r="AI1214" s="70"/>
      <c r="AJ1214" s="70"/>
      <c r="AK1214" s="70"/>
      <c r="AL1214" s="70"/>
      <c r="AM1214" s="70"/>
      <c r="AN1214" s="70"/>
      <c r="AO1214" s="70"/>
      <c r="AP1214" s="70"/>
      <c r="AQ1214" s="70"/>
      <c r="AR1214" s="70"/>
      <c r="AS1214" s="70"/>
      <c r="AT1214" s="70"/>
      <c r="AU1214" s="70"/>
      <c r="AV1214" s="70"/>
      <c r="AW1214" s="70"/>
      <c r="AX1214" s="70"/>
      <c r="AY1214" s="70"/>
      <c r="AZ1214" s="70"/>
      <c r="BA1214" s="70"/>
      <c r="BB1214" s="70"/>
      <c r="BC1214" s="70"/>
      <c r="BD1214" s="70"/>
      <c r="BE1214" s="70"/>
      <c r="BF1214" s="70"/>
      <c r="BG1214" s="70"/>
      <c r="BH1214" s="70"/>
      <c r="BI1214" s="70"/>
      <c r="BJ1214" s="70"/>
      <c r="BK1214" s="70"/>
      <c r="BL1214" s="70"/>
      <c r="BM1214" s="70"/>
      <c r="BN1214" s="70"/>
      <c r="BO1214" s="70"/>
      <c r="BP1214" s="70"/>
      <c r="BQ1214" s="70"/>
      <c r="BR1214" s="70"/>
      <c r="BS1214" s="70"/>
      <c r="BT1214" s="70"/>
      <c r="BU1214" s="70"/>
      <c r="BV1214" s="70"/>
      <c r="BW1214" s="70"/>
      <c r="BX1214" s="70"/>
      <c r="BY1214" s="70"/>
      <c r="BZ1214" s="70"/>
      <c r="CA1214" s="70"/>
    </row>
    <row r="1215" spans="2:79" s="67" customFormat="1" hidden="1">
      <c r="B1215" s="85"/>
      <c r="C1215" s="86"/>
      <c r="D1215" s="250"/>
      <c r="E1215" s="84"/>
      <c r="F1215" s="70"/>
      <c r="G1215" s="70"/>
      <c r="H1215" s="70"/>
      <c r="I1215" s="70"/>
      <c r="J1215" s="70"/>
      <c r="K1215" s="70"/>
      <c r="L1215" s="70"/>
      <c r="M1215" s="70"/>
      <c r="N1215" s="70"/>
      <c r="O1215" s="70"/>
      <c r="P1215" s="70"/>
      <c r="Q1215" s="70"/>
      <c r="R1215" s="70"/>
      <c r="S1215" s="70"/>
      <c r="T1215" s="70"/>
      <c r="U1215" s="70"/>
      <c r="V1215" s="70"/>
      <c r="W1215" s="70"/>
      <c r="X1215" s="70"/>
      <c r="Y1215" s="70"/>
      <c r="Z1215" s="70"/>
      <c r="AA1215" s="70"/>
      <c r="AB1215" s="70"/>
      <c r="AC1215" s="70"/>
      <c r="AD1215" s="70"/>
      <c r="AE1215" s="70"/>
      <c r="AF1215" s="70"/>
      <c r="AG1215" s="70"/>
      <c r="AH1215" s="70"/>
      <c r="AI1215" s="70"/>
      <c r="AJ1215" s="70"/>
      <c r="AK1215" s="70"/>
      <c r="AL1215" s="70"/>
      <c r="AM1215" s="70"/>
      <c r="AN1215" s="70"/>
      <c r="AO1215" s="70"/>
      <c r="AP1215" s="70"/>
      <c r="AQ1215" s="70"/>
      <c r="AR1215" s="70"/>
      <c r="AS1215" s="70"/>
      <c r="AT1215" s="70"/>
      <c r="AU1215" s="70"/>
      <c r="AV1215" s="70"/>
      <c r="AW1215" s="70"/>
      <c r="AX1215" s="70"/>
      <c r="AY1215" s="70"/>
      <c r="AZ1215" s="70"/>
      <c r="BA1215" s="70"/>
      <c r="BB1215" s="70"/>
      <c r="BC1215" s="70"/>
      <c r="BD1215" s="70"/>
      <c r="BE1215" s="70"/>
      <c r="BF1215" s="70"/>
      <c r="BG1215" s="70"/>
      <c r="BH1215" s="70"/>
      <c r="BI1215" s="70"/>
      <c r="BJ1215" s="70"/>
      <c r="BK1215" s="70"/>
      <c r="BL1215" s="70"/>
      <c r="BM1215" s="70"/>
      <c r="BN1215" s="70"/>
      <c r="BO1215" s="70"/>
      <c r="BP1215" s="70"/>
      <c r="BQ1215" s="70"/>
      <c r="BR1215" s="70"/>
      <c r="BS1215" s="70"/>
      <c r="BT1215" s="70"/>
      <c r="BU1215" s="70"/>
      <c r="BV1215" s="70"/>
      <c r="BW1215" s="70"/>
      <c r="BX1215" s="70"/>
      <c r="BY1215" s="70"/>
      <c r="BZ1215" s="70"/>
      <c r="CA1215" s="70"/>
    </row>
    <row r="1216" spans="2:79" s="67" customFormat="1" hidden="1">
      <c r="B1216" s="85"/>
      <c r="C1216" s="86"/>
      <c r="D1216" s="250"/>
      <c r="E1216" s="84"/>
      <c r="F1216" s="70"/>
      <c r="G1216" s="70"/>
      <c r="H1216" s="70"/>
      <c r="I1216" s="70"/>
      <c r="J1216" s="70"/>
      <c r="K1216" s="70"/>
      <c r="L1216" s="70"/>
      <c r="M1216" s="70"/>
      <c r="N1216" s="70"/>
      <c r="O1216" s="70"/>
      <c r="P1216" s="70"/>
      <c r="Q1216" s="70"/>
      <c r="R1216" s="70"/>
      <c r="S1216" s="70"/>
      <c r="T1216" s="70"/>
      <c r="U1216" s="70"/>
      <c r="V1216" s="70"/>
      <c r="W1216" s="70"/>
      <c r="X1216" s="70"/>
      <c r="Y1216" s="70"/>
      <c r="Z1216" s="70"/>
      <c r="AA1216" s="70"/>
      <c r="AB1216" s="70"/>
      <c r="AC1216" s="70"/>
      <c r="AD1216" s="70"/>
      <c r="AE1216" s="70"/>
      <c r="AF1216" s="70"/>
      <c r="AG1216" s="70"/>
      <c r="AH1216" s="70"/>
      <c r="AI1216" s="70"/>
      <c r="AJ1216" s="70"/>
      <c r="AK1216" s="70"/>
      <c r="AL1216" s="70"/>
      <c r="AM1216" s="70"/>
      <c r="AN1216" s="70"/>
      <c r="AO1216" s="70"/>
      <c r="AP1216" s="70"/>
      <c r="AQ1216" s="70"/>
      <c r="AR1216" s="70"/>
      <c r="AS1216" s="70"/>
      <c r="AT1216" s="70"/>
      <c r="AU1216" s="70"/>
      <c r="AV1216" s="70"/>
      <c r="AW1216" s="70"/>
      <c r="AX1216" s="70"/>
      <c r="AY1216" s="70"/>
      <c r="AZ1216" s="70"/>
      <c r="BA1216" s="70"/>
      <c r="BB1216" s="70"/>
      <c r="BC1216" s="70"/>
      <c r="BD1216" s="70"/>
      <c r="BE1216" s="70"/>
      <c r="BF1216" s="70"/>
      <c r="BG1216" s="70"/>
      <c r="BH1216" s="70"/>
      <c r="BI1216" s="70"/>
      <c r="BJ1216" s="70"/>
      <c r="BK1216" s="70"/>
      <c r="BL1216" s="70"/>
      <c r="BM1216" s="70"/>
      <c r="BN1216" s="70"/>
      <c r="BO1216" s="70"/>
      <c r="BP1216" s="70"/>
      <c r="BQ1216" s="70"/>
      <c r="BR1216" s="70"/>
      <c r="BS1216" s="70"/>
      <c r="BT1216" s="70"/>
      <c r="BU1216" s="70"/>
      <c r="BV1216" s="70"/>
      <c r="BW1216" s="70"/>
      <c r="BX1216" s="70"/>
      <c r="BY1216" s="70"/>
      <c r="BZ1216" s="70"/>
      <c r="CA1216" s="70"/>
    </row>
    <row r="1217" spans="2:79" s="67" customFormat="1" hidden="1">
      <c r="B1217" s="85"/>
      <c r="C1217" s="86"/>
      <c r="D1217" s="250"/>
      <c r="E1217" s="84"/>
      <c r="F1217" s="70"/>
      <c r="G1217" s="70"/>
      <c r="H1217" s="70"/>
      <c r="I1217" s="70"/>
      <c r="J1217" s="70"/>
      <c r="K1217" s="70"/>
      <c r="L1217" s="70"/>
      <c r="M1217" s="70"/>
      <c r="N1217" s="70"/>
      <c r="O1217" s="70"/>
      <c r="P1217" s="70"/>
      <c r="Q1217" s="70"/>
      <c r="R1217" s="70"/>
      <c r="S1217" s="70"/>
      <c r="T1217" s="70"/>
      <c r="U1217" s="70"/>
      <c r="V1217" s="70"/>
      <c r="W1217" s="70"/>
      <c r="X1217" s="70"/>
      <c r="Y1217" s="70"/>
      <c r="Z1217" s="70"/>
      <c r="AA1217" s="70"/>
      <c r="AB1217" s="70"/>
      <c r="AC1217" s="70"/>
      <c r="AD1217" s="70"/>
      <c r="AE1217" s="70"/>
      <c r="AF1217" s="70"/>
      <c r="AG1217" s="70"/>
      <c r="AH1217" s="70"/>
      <c r="AI1217" s="70"/>
      <c r="AJ1217" s="70"/>
      <c r="AK1217" s="70"/>
      <c r="AL1217" s="70"/>
      <c r="AM1217" s="70"/>
      <c r="AN1217" s="70"/>
      <c r="AO1217" s="70"/>
      <c r="AP1217" s="70"/>
      <c r="AQ1217" s="70"/>
      <c r="AR1217" s="70"/>
      <c r="AS1217" s="70"/>
      <c r="AT1217" s="70"/>
      <c r="AU1217" s="70"/>
      <c r="AV1217" s="70"/>
      <c r="AW1217" s="70"/>
      <c r="AX1217" s="70"/>
      <c r="AY1217" s="70"/>
      <c r="AZ1217" s="70"/>
      <c r="BA1217" s="70"/>
      <c r="BB1217" s="70"/>
      <c r="BC1217" s="70"/>
      <c r="BD1217" s="70"/>
      <c r="BE1217" s="70"/>
      <c r="BF1217" s="70"/>
      <c r="BG1217" s="70"/>
      <c r="BH1217" s="70"/>
      <c r="BI1217" s="70"/>
      <c r="BJ1217" s="70"/>
      <c r="BK1217" s="70"/>
      <c r="BL1217" s="70"/>
      <c r="BM1217" s="70"/>
      <c r="BN1217" s="70"/>
      <c r="BO1217" s="70"/>
      <c r="BP1217" s="70"/>
      <c r="BQ1217" s="70"/>
      <c r="BR1217" s="70"/>
      <c r="BS1217" s="70"/>
      <c r="BT1217" s="70"/>
      <c r="BU1217" s="70"/>
      <c r="BV1217" s="70"/>
      <c r="BW1217" s="70"/>
      <c r="BX1217" s="70"/>
      <c r="BY1217" s="70"/>
      <c r="BZ1217" s="70"/>
      <c r="CA1217" s="70"/>
    </row>
    <row r="1218" spans="2:79" s="67" customFormat="1" hidden="1">
      <c r="B1218" s="85"/>
      <c r="C1218" s="86"/>
      <c r="D1218" s="250"/>
      <c r="E1218" s="84"/>
      <c r="F1218" s="70"/>
      <c r="G1218" s="70"/>
      <c r="H1218" s="70"/>
      <c r="I1218" s="70"/>
      <c r="J1218" s="70"/>
      <c r="K1218" s="70"/>
      <c r="L1218" s="70"/>
      <c r="M1218" s="70"/>
      <c r="N1218" s="70"/>
      <c r="O1218" s="70"/>
      <c r="P1218" s="70"/>
      <c r="Q1218" s="70"/>
      <c r="R1218" s="70"/>
      <c r="S1218" s="70"/>
      <c r="T1218" s="70"/>
      <c r="U1218" s="70"/>
      <c r="V1218" s="70"/>
      <c r="W1218" s="70"/>
      <c r="X1218" s="70"/>
      <c r="Y1218" s="70"/>
      <c r="Z1218" s="70"/>
      <c r="AA1218" s="70"/>
      <c r="AB1218" s="70"/>
      <c r="AC1218" s="70"/>
      <c r="AD1218" s="70"/>
      <c r="AE1218" s="70"/>
      <c r="AF1218" s="70"/>
      <c r="AG1218" s="70"/>
      <c r="AH1218" s="70"/>
      <c r="AI1218" s="70"/>
      <c r="AJ1218" s="70"/>
      <c r="AK1218" s="70"/>
      <c r="AL1218" s="70"/>
      <c r="AM1218" s="70"/>
      <c r="AN1218" s="70"/>
      <c r="AO1218" s="70"/>
      <c r="AP1218" s="70"/>
      <c r="AQ1218" s="70"/>
      <c r="AR1218" s="70"/>
      <c r="AS1218" s="70"/>
      <c r="AT1218" s="70"/>
      <c r="AU1218" s="70"/>
      <c r="AV1218" s="70"/>
      <c r="AW1218" s="70"/>
      <c r="AX1218" s="70"/>
      <c r="AY1218" s="70"/>
      <c r="AZ1218" s="70"/>
      <c r="BA1218" s="70"/>
      <c r="BB1218" s="70"/>
      <c r="BC1218" s="70"/>
      <c r="BD1218" s="70"/>
      <c r="BE1218" s="70"/>
      <c r="BF1218" s="70"/>
      <c r="BG1218" s="70"/>
      <c r="BH1218" s="70"/>
      <c r="BI1218" s="70"/>
      <c r="BJ1218" s="70"/>
      <c r="BK1218" s="70"/>
      <c r="BL1218" s="70"/>
      <c r="BM1218" s="70"/>
      <c r="BN1218" s="70"/>
      <c r="BO1218" s="70"/>
      <c r="BP1218" s="70"/>
      <c r="BQ1218" s="70"/>
      <c r="BR1218" s="70"/>
      <c r="BS1218" s="70"/>
      <c r="BT1218" s="70"/>
      <c r="BU1218" s="70"/>
      <c r="BV1218" s="70"/>
      <c r="BW1218" s="70"/>
      <c r="BX1218" s="70"/>
      <c r="BY1218" s="70"/>
      <c r="BZ1218" s="70"/>
      <c r="CA1218" s="70"/>
    </row>
    <row r="1219" spans="2:79" s="67" customFormat="1" hidden="1">
      <c r="B1219" s="85"/>
      <c r="C1219" s="86"/>
      <c r="D1219" s="250"/>
      <c r="E1219" s="84"/>
      <c r="F1219" s="70"/>
      <c r="G1219" s="70"/>
      <c r="H1219" s="70"/>
      <c r="I1219" s="70"/>
      <c r="J1219" s="70"/>
      <c r="K1219" s="70"/>
      <c r="L1219" s="70"/>
      <c r="M1219" s="70"/>
      <c r="N1219" s="70"/>
      <c r="O1219" s="70"/>
      <c r="P1219" s="70"/>
      <c r="Q1219" s="70"/>
      <c r="R1219" s="70"/>
      <c r="S1219" s="70"/>
      <c r="T1219" s="70"/>
      <c r="U1219" s="70"/>
      <c r="V1219" s="70"/>
      <c r="W1219" s="70"/>
      <c r="X1219" s="70"/>
      <c r="Y1219" s="70"/>
      <c r="Z1219" s="70"/>
      <c r="AA1219" s="70"/>
      <c r="AB1219" s="70"/>
      <c r="AC1219" s="70"/>
      <c r="AD1219" s="70"/>
      <c r="AE1219" s="70"/>
      <c r="AF1219" s="70"/>
      <c r="AG1219" s="70"/>
      <c r="AH1219" s="70"/>
      <c r="AI1219" s="70"/>
      <c r="AJ1219" s="70"/>
      <c r="AK1219" s="70"/>
      <c r="AL1219" s="70"/>
      <c r="AM1219" s="70"/>
      <c r="AN1219" s="70"/>
      <c r="AO1219" s="70"/>
      <c r="AP1219" s="70"/>
      <c r="AQ1219" s="70"/>
      <c r="AR1219" s="70"/>
      <c r="AS1219" s="70"/>
      <c r="AT1219" s="70"/>
      <c r="AU1219" s="70"/>
      <c r="AV1219" s="70"/>
      <c r="AW1219" s="70"/>
      <c r="AX1219" s="70"/>
      <c r="AY1219" s="70"/>
      <c r="AZ1219" s="70"/>
      <c r="BA1219" s="70"/>
      <c r="BB1219" s="70"/>
      <c r="BC1219" s="70"/>
      <c r="BD1219" s="70"/>
      <c r="BE1219" s="70"/>
      <c r="BF1219" s="70"/>
      <c r="BG1219" s="70"/>
      <c r="BH1219" s="70"/>
      <c r="BI1219" s="70"/>
      <c r="BJ1219" s="70"/>
      <c r="BK1219" s="70"/>
      <c r="BL1219" s="70"/>
      <c r="BM1219" s="70"/>
      <c r="BN1219" s="70"/>
      <c r="BO1219" s="70"/>
      <c r="BP1219" s="70"/>
      <c r="BQ1219" s="70"/>
      <c r="BR1219" s="70"/>
      <c r="BS1219" s="70"/>
      <c r="BT1219" s="70"/>
      <c r="BU1219" s="70"/>
      <c r="BV1219" s="70"/>
      <c r="BW1219" s="70"/>
      <c r="BX1219" s="70"/>
      <c r="BY1219" s="70"/>
      <c r="BZ1219" s="70"/>
      <c r="CA1219" s="70"/>
    </row>
    <row r="1220" spans="2:79" s="67" customFormat="1" hidden="1">
      <c r="B1220" s="85"/>
      <c r="C1220" s="86"/>
      <c r="D1220" s="250"/>
      <c r="E1220" s="84"/>
      <c r="F1220" s="70"/>
      <c r="G1220" s="70"/>
      <c r="H1220" s="70"/>
      <c r="I1220" s="70"/>
      <c r="J1220" s="70"/>
      <c r="K1220" s="70"/>
      <c r="L1220" s="70"/>
      <c r="M1220" s="70"/>
      <c r="N1220" s="70"/>
      <c r="O1220" s="70"/>
      <c r="P1220" s="70"/>
      <c r="Q1220" s="70"/>
      <c r="R1220" s="70"/>
      <c r="S1220" s="70"/>
      <c r="T1220" s="70"/>
      <c r="U1220" s="70"/>
      <c r="V1220" s="70"/>
      <c r="W1220" s="70"/>
      <c r="X1220" s="70"/>
      <c r="Y1220" s="70"/>
      <c r="Z1220" s="70"/>
      <c r="AA1220" s="70"/>
      <c r="AB1220" s="70"/>
      <c r="AC1220" s="70"/>
      <c r="AD1220" s="70"/>
      <c r="AE1220" s="70"/>
      <c r="AF1220" s="70"/>
      <c r="AG1220" s="70"/>
      <c r="AH1220" s="70"/>
      <c r="AI1220" s="70"/>
      <c r="AJ1220" s="70"/>
      <c r="AK1220" s="70"/>
      <c r="AL1220" s="70"/>
      <c r="AM1220" s="70"/>
      <c r="AN1220" s="70"/>
      <c r="AO1220" s="70"/>
      <c r="AP1220" s="70"/>
      <c r="AQ1220" s="70"/>
      <c r="AR1220" s="70"/>
      <c r="AS1220" s="70"/>
      <c r="AT1220" s="70"/>
      <c r="AU1220" s="70"/>
      <c r="AV1220" s="70"/>
      <c r="AW1220" s="70"/>
      <c r="AX1220" s="70"/>
      <c r="AY1220" s="70"/>
      <c r="AZ1220" s="70"/>
      <c r="BA1220" s="70"/>
      <c r="BB1220" s="70"/>
      <c r="BC1220" s="70"/>
      <c r="BD1220" s="70"/>
      <c r="BE1220" s="70"/>
      <c r="BF1220" s="70"/>
      <c r="BG1220" s="70"/>
      <c r="BH1220" s="70"/>
      <c r="BI1220" s="70"/>
      <c r="BJ1220" s="70"/>
      <c r="BK1220" s="70"/>
      <c r="BL1220" s="70"/>
      <c r="BM1220" s="70"/>
      <c r="BN1220" s="70"/>
      <c r="BO1220" s="70"/>
      <c r="BP1220" s="70"/>
      <c r="BQ1220" s="70"/>
      <c r="BR1220" s="70"/>
      <c r="BS1220" s="70"/>
      <c r="BT1220" s="70"/>
      <c r="BU1220" s="70"/>
      <c r="BV1220" s="70"/>
      <c r="BW1220" s="70"/>
      <c r="BX1220" s="70"/>
      <c r="BY1220" s="70"/>
      <c r="BZ1220" s="70"/>
      <c r="CA1220" s="70"/>
    </row>
    <row r="1221" spans="2:79" s="67" customFormat="1" hidden="1">
      <c r="B1221" s="85"/>
      <c r="C1221" s="86"/>
      <c r="D1221" s="250"/>
      <c r="E1221" s="84"/>
      <c r="F1221" s="70"/>
      <c r="G1221" s="70"/>
      <c r="H1221" s="70"/>
      <c r="I1221" s="70"/>
      <c r="J1221" s="70"/>
      <c r="K1221" s="70"/>
      <c r="L1221" s="70"/>
      <c r="M1221" s="70"/>
      <c r="N1221" s="70"/>
      <c r="O1221" s="70"/>
      <c r="P1221" s="70"/>
      <c r="Q1221" s="70"/>
      <c r="R1221" s="70"/>
      <c r="S1221" s="70"/>
      <c r="T1221" s="70"/>
      <c r="U1221" s="70"/>
      <c r="V1221" s="70"/>
      <c r="W1221" s="70"/>
      <c r="X1221" s="70"/>
      <c r="Y1221" s="70"/>
      <c r="Z1221" s="70"/>
      <c r="AA1221" s="70"/>
      <c r="AB1221" s="70"/>
      <c r="AC1221" s="70"/>
      <c r="AD1221" s="70"/>
      <c r="AE1221" s="70"/>
      <c r="AF1221" s="70"/>
      <c r="AG1221" s="70"/>
      <c r="AH1221" s="70"/>
      <c r="AI1221" s="70"/>
      <c r="AJ1221" s="70"/>
      <c r="AK1221" s="70"/>
      <c r="AL1221" s="70"/>
      <c r="AM1221" s="70"/>
      <c r="AN1221" s="70"/>
      <c r="AO1221" s="70"/>
      <c r="AP1221" s="70"/>
      <c r="AQ1221" s="70"/>
      <c r="AR1221" s="70"/>
      <c r="AS1221" s="70"/>
      <c r="AT1221" s="70"/>
      <c r="AU1221" s="70"/>
      <c r="AV1221" s="70"/>
      <c r="AW1221" s="70"/>
      <c r="AX1221" s="70"/>
      <c r="AY1221" s="70"/>
      <c r="AZ1221" s="70"/>
      <c r="BA1221" s="70"/>
      <c r="BB1221" s="70"/>
      <c r="BC1221" s="70"/>
      <c r="BD1221" s="70"/>
      <c r="BE1221" s="70"/>
      <c r="BF1221" s="70"/>
      <c r="BG1221" s="70"/>
      <c r="BH1221" s="70"/>
      <c r="BI1221" s="70"/>
      <c r="BJ1221" s="70"/>
      <c r="BK1221" s="70"/>
      <c r="BL1221" s="70"/>
      <c r="BM1221" s="70"/>
      <c r="BN1221" s="70"/>
      <c r="BO1221" s="70"/>
      <c r="BP1221" s="70"/>
      <c r="BQ1221" s="70"/>
      <c r="BR1221" s="70"/>
      <c r="BS1221" s="70"/>
      <c r="BT1221" s="70"/>
      <c r="BU1221" s="70"/>
      <c r="BV1221" s="70"/>
      <c r="BW1221" s="70"/>
      <c r="BX1221" s="70"/>
      <c r="BY1221" s="70"/>
      <c r="BZ1221" s="70"/>
      <c r="CA1221" s="70"/>
    </row>
    <row r="1222" spans="2:79" s="67" customFormat="1" hidden="1">
      <c r="B1222" s="85"/>
      <c r="C1222" s="86"/>
      <c r="D1222" s="250"/>
      <c r="E1222" s="84"/>
      <c r="F1222" s="70"/>
      <c r="G1222" s="70"/>
      <c r="H1222" s="70"/>
      <c r="I1222" s="70"/>
      <c r="J1222" s="70"/>
      <c r="K1222" s="70"/>
      <c r="L1222" s="70"/>
      <c r="M1222" s="70"/>
      <c r="N1222" s="70"/>
      <c r="O1222" s="70"/>
      <c r="P1222" s="70"/>
      <c r="Q1222" s="70"/>
      <c r="R1222" s="70"/>
      <c r="S1222" s="70"/>
      <c r="T1222" s="70"/>
      <c r="U1222" s="70"/>
      <c r="V1222" s="70"/>
      <c r="W1222" s="70"/>
      <c r="X1222" s="70"/>
      <c r="Y1222" s="70"/>
      <c r="Z1222" s="70"/>
      <c r="AA1222" s="70"/>
      <c r="AB1222" s="70"/>
      <c r="AC1222" s="70"/>
      <c r="AD1222" s="70"/>
      <c r="AE1222" s="70"/>
      <c r="AF1222" s="70"/>
      <c r="AG1222" s="70"/>
      <c r="AH1222" s="70"/>
      <c r="AI1222" s="70"/>
      <c r="AJ1222" s="70"/>
      <c r="AK1222" s="70"/>
      <c r="AL1222" s="70"/>
      <c r="AM1222" s="70"/>
      <c r="AN1222" s="70"/>
      <c r="AO1222" s="70"/>
      <c r="AP1222" s="70"/>
      <c r="AQ1222" s="70"/>
      <c r="AR1222" s="70"/>
      <c r="AS1222" s="70"/>
      <c r="AT1222" s="70"/>
      <c r="AU1222" s="70"/>
      <c r="AV1222" s="70"/>
      <c r="AW1222" s="70"/>
      <c r="AX1222" s="70"/>
      <c r="AY1222" s="70"/>
      <c r="AZ1222" s="70"/>
      <c r="BA1222" s="70"/>
      <c r="BB1222" s="70"/>
      <c r="BC1222" s="70"/>
      <c r="BD1222" s="70"/>
      <c r="BE1222" s="70"/>
      <c r="BF1222" s="70"/>
      <c r="BG1222" s="70"/>
      <c r="BH1222" s="70"/>
      <c r="BI1222" s="70"/>
      <c r="BJ1222" s="70"/>
      <c r="BK1222" s="70"/>
      <c r="BL1222" s="70"/>
      <c r="BM1222" s="70"/>
      <c r="BN1222" s="70"/>
      <c r="BO1222" s="70"/>
      <c r="BP1222" s="70"/>
      <c r="BQ1222" s="70"/>
      <c r="BR1222" s="70"/>
      <c r="BS1222" s="70"/>
      <c r="BT1222" s="70"/>
      <c r="BU1222" s="70"/>
      <c r="BV1222" s="70"/>
      <c r="BW1222" s="70"/>
      <c r="BX1222" s="70"/>
      <c r="BY1222" s="70"/>
      <c r="BZ1222" s="70"/>
      <c r="CA1222" s="70"/>
    </row>
    <row r="1223" spans="2:79" s="67" customFormat="1" hidden="1">
      <c r="B1223" s="85"/>
      <c r="C1223" s="86"/>
      <c r="D1223" s="250"/>
      <c r="E1223" s="84"/>
      <c r="F1223" s="70"/>
      <c r="G1223" s="70"/>
      <c r="H1223" s="70"/>
      <c r="I1223" s="70"/>
      <c r="J1223" s="70"/>
      <c r="K1223" s="70"/>
      <c r="L1223" s="70"/>
      <c r="M1223" s="70"/>
      <c r="N1223" s="70"/>
      <c r="O1223" s="70"/>
      <c r="P1223" s="70"/>
      <c r="Q1223" s="70"/>
      <c r="R1223" s="70"/>
      <c r="S1223" s="70"/>
      <c r="T1223" s="70"/>
      <c r="U1223" s="70"/>
      <c r="V1223" s="70"/>
      <c r="W1223" s="70"/>
      <c r="X1223" s="70"/>
      <c r="Y1223" s="70"/>
      <c r="Z1223" s="70"/>
      <c r="AA1223" s="70"/>
      <c r="AB1223" s="70"/>
      <c r="AC1223" s="70"/>
      <c r="AD1223" s="70"/>
      <c r="AE1223" s="70"/>
      <c r="AF1223" s="70"/>
      <c r="AG1223" s="70"/>
      <c r="AH1223" s="70"/>
      <c r="AI1223" s="70"/>
      <c r="AJ1223" s="70"/>
      <c r="AK1223" s="70"/>
      <c r="AL1223" s="70"/>
      <c r="AM1223" s="70"/>
      <c r="AN1223" s="70"/>
      <c r="AO1223" s="70"/>
      <c r="AP1223" s="70"/>
      <c r="AQ1223" s="70"/>
      <c r="AR1223" s="70"/>
      <c r="AS1223" s="70"/>
      <c r="AT1223" s="70"/>
      <c r="AU1223" s="70"/>
      <c r="AV1223" s="70"/>
      <c r="AW1223" s="70"/>
      <c r="AX1223" s="70"/>
      <c r="AY1223" s="70"/>
      <c r="AZ1223" s="70"/>
      <c r="BA1223" s="70"/>
      <c r="BB1223" s="70"/>
      <c r="BC1223" s="70"/>
      <c r="BD1223" s="70"/>
      <c r="BE1223" s="70"/>
      <c r="BF1223" s="70"/>
      <c r="BG1223" s="70"/>
      <c r="BH1223" s="70"/>
      <c r="BI1223" s="70"/>
      <c r="BJ1223" s="70"/>
      <c r="BK1223" s="70"/>
      <c r="BL1223" s="70"/>
      <c r="BM1223" s="70"/>
      <c r="BN1223" s="70"/>
      <c r="BO1223" s="70"/>
      <c r="BP1223" s="70"/>
      <c r="BQ1223" s="70"/>
      <c r="BR1223" s="70"/>
      <c r="BS1223" s="70"/>
      <c r="BT1223" s="70"/>
      <c r="BU1223" s="70"/>
      <c r="BV1223" s="70"/>
      <c r="BW1223" s="70"/>
      <c r="BX1223" s="70"/>
      <c r="BY1223" s="70"/>
      <c r="BZ1223" s="70"/>
      <c r="CA1223" s="70"/>
    </row>
    <row r="1224" spans="2:79" s="67" customFormat="1" hidden="1">
      <c r="B1224" s="85"/>
      <c r="C1224" s="86"/>
      <c r="D1224" s="250"/>
      <c r="E1224" s="84"/>
      <c r="F1224" s="70"/>
      <c r="G1224" s="70"/>
      <c r="H1224" s="70"/>
      <c r="I1224" s="70"/>
      <c r="J1224" s="70"/>
      <c r="K1224" s="70"/>
      <c r="L1224" s="70"/>
      <c r="M1224" s="70"/>
      <c r="N1224" s="70"/>
      <c r="O1224" s="70"/>
      <c r="P1224" s="70"/>
      <c r="Q1224" s="70"/>
      <c r="R1224" s="70"/>
      <c r="S1224" s="70"/>
      <c r="T1224" s="70"/>
      <c r="U1224" s="70"/>
      <c r="V1224" s="70"/>
      <c r="W1224" s="70"/>
      <c r="X1224" s="70"/>
      <c r="Y1224" s="70"/>
      <c r="Z1224" s="70"/>
      <c r="AA1224" s="70"/>
      <c r="AB1224" s="70"/>
      <c r="AC1224" s="70"/>
      <c r="AD1224" s="70"/>
      <c r="AE1224" s="70"/>
      <c r="AF1224" s="70"/>
      <c r="AG1224" s="70"/>
      <c r="AH1224" s="70"/>
      <c r="AI1224" s="70"/>
      <c r="AJ1224" s="70"/>
      <c r="AK1224" s="70"/>
      <c r="AL1224" s="70"/>
      <c r="AM1224" s="70"/>
      <c r="AN1224" s="70"/>
      <c r="AO1224" s="70"/>
      <c r="AP1224" s="70"/>
      <c r="AQ1224" s="70"/>
      <c r="AR1224" s="70"/>
      <c r="AS1224" s="70"/>
      <c r="AT1224" s="70"/>
      <c r="AU1224" s="70"/>
      <c r="AV1224" s="70"/>
      <c r="AW1224" s="70"/>
      <c r="AX1224" s="70"/>
      <c r="AY1224" s="70"/>
      <c r="AZ1224" s="70"/>
      <c r="BA1224" s="70"/>
      <c r="BB1224" s="70"/>
      <c r="BC1224" s="70"/>
      <c r="BD1224" s="70"/>
      <c r="BE1224" s="70"/>
      <c r="BF1224" s="70"/>
      <c r="BG1224" s="70"/>
      <c r="BH1224" s="70"/>
      <c r="BI1224" s="70"/>
      <c r="BJ1224" s="70"/>
      <c r="BK1224" s="70"/>
      <c r="BL1224" s="70"/>
      <c r="BM1224" s="70"/>
      <c r="BN1224" s="70"/>
      <c r="BO1224" s="70"/>
      <c r="BP1224" s="70"/>
      <c r="BQ1224" s="70"/>
      <c r="BR1224" s="70"/>
      <c r="BS1224" s="70"/>
      <c r="BT1224" s="70"/>
      <c r="BU1224" s="70"/>
      <c r="BV1224" s="70"/>
      <c r="BW1224" s="70"/>
      <c r="BX1224" s="70"/>
      <c r="BY1224" s="70"/>
      <c r="BZ1224" s="70"/>
      <c r="CA1224" s="70"/>
    </row>
    <row r="1225" spans="2:79" s="67" customFormat="1" hidden="1">
      <c r="B1225" s="85"/>
      <c r="C1225" s="86"/>
      <c r="D1225" s="250"/>
      <c r="E1225" s="84"/>
      <c r="F1225" s="70"/>
      <c r="G1225" s="70"/>
      <c r="H1225" s="70"/>
      <c r="I1225" s="70"/>
      <c r="J1225" s="70"/>
      <c r="K1225" s="70"/>
      <c r="L1225" s="70"/>
      <c r="M1225" s="70"/>
      <c r="N1225" s="70"/>
      <c r="O1225" s="70"/>
      <c r="P1225" s="70"/>
      <c r="Q1225" s="70"/>
      <c r="R1225" s="70"/>
      <c r="S1225" s="70"/>
      <c r="T1225" s="70"/>
      <c r="U1225" s="70"/>
      <c r="V1225" s="70"/>
      <c r="W1225" s="70"/>
      <c r="X1225" s="70"/>
      <c r="Y1225" s="70"/>
      <c r="Z1225" s="70"/>
      <c r="AA1225" s="70"/>
      <c r="AB1225" s="70"/>
      <c r="AC1225" s="70"/>
      <c r="AD1225" s="70"/>
      <c r="AE1225" s="70"/>
      <c r="AF1225" s="70"/>
      <c r="AG1225" s="70"/>
      <c r="AH1225" s="70"/>
      <c r="AI1225" s="70"/>
      <c r="AJ1225" s="70"/>
      <c r="AK1225" s="70"/>
      <c r="AL1225" s="70"/>
      <c r="AM1225" s="70"/>
      <c r="AN1225" s="70"/>
      <c r="AO1225" s="70"/>
      <c r="AP1225" s="70"/>
      <c r="AQ1225" s="70"/>
      <c r="AR1225" s="70"/>
      <c r="AS1225" s="70"/>
      <c r="AT1225" s="70"/>
      <c r="AU1225" s="70"/>
      <c r="AV1225" s="70"/>
      <c r="AW1225" s="70"/>
      <c r="AX1225" s="70"/>
      <c r="AY1225" s="70"/>
      <c r="AZ1225" s="70"/>
      <c r="BA1225" s="70"/>
      <c r="BB1225" s="70"/>
      <c r="BC1225" s="70"/>
      <c r="BD1225" s="70"/>
      <c r="BE1225" s="70"/>
      <c r="BF1225" s="70"/>
      <c r="BG1225" s="70"/>
      <c r="BH1225" s="70"/>
      <c r="BI1225" s="70"/>
      <c r="BJ1225" s="70"/>
      <c r="BK1225" s="70"/>
      <c r="BL1225" s="70"/>
      <c r="BM1225" s="70"/>
      <c r="BN1225" s="70"/>
      <c r="BO1225" s="70"/>
      <c r="BP1225" s="70"/>
      <c r="BQ1225" s="70"/>
      <c r="BR1225" s="70"/>
      <c r="BS1225" s="70"/>
      <c r="BT1225" s="70"/>
      <c r="BU1225" s="70"/>
      <c r="BV1225" s="70"/>
      <c r="BW1225" s="70"/>
      <c r="BX1225" s="70"/>
      <c r="BY1225" s="70"/>
      <c r="BZ1225" s="70"/>
      <c r="CA1225" s="70"/>
    </row>
    <row r="1226" spans="2:79" s="67" customFormat="1" hidden="1">
      <c r="B1226" s="85"/>
      <c r="C1226" s="86"/>
      <c r="D1226" s="250"/>
      <c r="E1226" s="84"/>
      <c r="F1226" s="70"/>
      <c r="G1226" s="70"/>
      <c r="H1226" s="70"/>
      <c r="I1226" s="70"/>
      <c r="J1226" s="70"/>
      <c r="K1226" s="70"/>
      <c r="L1226" s="70"/>
      <c r="M1226" s="70"/>
      <c r="N1226" s="70"/>
      <c r="O1226" s="70"/>
      <c r="P1226" s="70"/>
      <c r="Q1226" s="70"/>
      <c r="R1226" s="70"/>
      <c r="S1226" s="70"/>
      <c r="T1226" s="70"/>
      <c r="U1226" s="70"/>
      <c r="V1226" s="70"/>
      <c r="W1226" s="70"/>
      <c r="X1226" s="70"/>
      <c r="Y1226" s="70"/>
      <c r="Z1226" s="70"/>
      <c r="AA1226" s="70"/>
      <c r="AB1226" s="70"/>
      <c r="AC1226" s="70"/>
      <c r="AD1226" s="70"/>
      <c r="AE1226" s="70"/>
      <c r="AF1226" s="70"/>
      <c r="AG1226" s="70"/>
      <c r="AH1226" s="70"/>
      <c r="AI1226" s="70"/>
      <c r="AJ1226" s="70"/>
      <c r="AK1226" s="70"/>
      <c r="AL1226" s="70"/>
      <c r="AM1226" s="70"/>
      <c r="AN1226" s="70"/>
      <c r="AO1226" s="70"/>
      <c r="AP1226" s="70"/>
      <c r="AQ1226" s="70"/>
      <c r="AR1226" s="70"/>
      <c r="AS1226" s="70"/>
      <c r="AT1226" s="70"/>
      <c r="AU1226" s="70"/>
      <c r="AV1226" s="70"/>
      <c r="AW1226" s="70"/>
      <c r="AX1226" s="70"/>
      <c r="AY1226" s="70"/>
      <c r="AZ1226" s="70"/>
      <c r="BA1226" s="70"/>
      <c r="BB1226" s="70"/>
      <c r="BC1226" s="70"/>
      <c r="BD1226" s="70"/>
      <c r="BE1226" s="70"/>
      <c r="BF1226" s="70"/>
      <c r="BG1226" s="70"/>
      <c r="BH1226" s="70"/>
      <c r="BI1226" s="70"/>
      <c r="BJ1226" s="70"/>
      <c r="BK1226" s="70"/>
      <c r="BL1226" s="70"/>
      <c r="BM1226" s="70"/>
      <c r="BN1226" s="70"/>
      <c r="BO1226" s="70"/>
      <c r="BP1226" s="70"/>
      <c r="BQ1226" s="70"/>
      <c r="BR1226" s="70"/>
      <c r="BS1226" s="70"/>
      <c r="BT1226" s="70"/>
      <c r="BU1226" s="70"/>
      <c r="BV1226" s="70"/>
      <c r="BW1226" s="70"/>
      <c r="BX1226" s="70"/>
      <c r="BY1226" s="70"/>
      <c r="BZ1226" s="70"/>
      <c r="CA1226" s="70"/>
    </row>
    <row r="1227" spans="2:79" s="67" customFormat="1" hidden="1">
      <c r="B1227" s="85"/>
      <c r="C1227" s="86"/>
      <c r="D1227" s="250"/>
      <c r="E1227" s="84"/>
      <c r="F1227" s="70"/>
      <c r="G1227" s="70"/>
      <c r="H1227" s="70"/>
      <c r="I1227" s="70"/>
      <c r="J1227" s="70"/>
      <c r="K1227" s="70"/>
      <c r="L1227" s="70"/>
      <c r="M1227" s="70"/>
      <c r="N1227" s="70"/>
      <c r="O1227" s="70"/>
      <c r="P1227" s="70"/>
      <c r="Q1227" s="70"/>
      <c r="R1227" s="70"/>
      <c r="S1227" s="70"/>
      <c r="T1227" s="70"/>
      <c r="U1227" s="70"/>
      <c r="V1227" s="70"/>
      <c r="W1227" s="70"/>
      <c r="X1227" s="70"/>
      <c r="Y1227" s="70"/>
      <c r="Z1227" s="70"/>
      <c r="AA1227" s="70"/>
      <c r="AB1227" s="70"/>
      <c r="AC1227" s="70"/>
      <c r="AD1227" s="70"/>
      <c r="AE1227" s="70"/>
      <c r="AF1227" s="70"/>
      <c r="AG1227" s="70"/>
      <c r="AH1227" s="70"/>
      <c r="AI1227" s="70"/>
      <c r="AJ1227" s="70"/>
      <c r="AK1227" s="70"/>
      <c r="AL1227" s="70"/>
      <c r="AM1227" s="70"/>
      <c r="AN1227" s="70"/>
      <c r="AO1227" s="70"/>
      <c r="AP1227" s="70"/>
      <c r="AQ1227" s="70"/>
      <c r="AR1227" s="70"/>
      <c r="AS1227" s="70"/>
      <c r="AT1227" s="70"/>
      <c r="AU1227" s="70"/>
      <c r="AV1227" s="70"/>
      <c r="AW1227" s="70"/>
      <c r="AX1227" s="70"/>
      <c r="AY1227" s="70"/>
      <c r="AZ1227" s="70"/>
      <c r="BA1227" s="70"/>
      <c r="BB1227" s="70"/>
      <c r="BC1227" s="70"/>
      <c r="BD1227" s="70"/>
      <c r="BE1227" s="70"/>
      <c r="BF1227" s="70"/>
      <c r="BG1227" s="70"/>
      <c r="BH1227" s="70"/>
      <c r="BI1227" s="70"/>
      <c r="BJ1227" s="70"/>
      <c r="BK1227" s="70"/>
      <c r="BL1227" s="70"/>
      <c r="BM1227" s="70"/>
      <c r="BN1227" s="70"/>
      <c r="BO1227" s="70"/>
      <c r="BP1227" s="70"/>
      <c r="BQ1227" s="70"/>
      <c r="BR1227" s="70"/>
      <c r="BS1227" s="70"/>
      <c r="BT1227" s="70"/>
      <c r="BU1227" s="70"/>
      <c r="BV1227" s="70"/>
      <c r="BW1227" s="70"/>
      <c r="BX1227" s="70"/>
      <c r="BY1227" s="70"/>
      <c r="BZ1227" s="70"/>
      <c r="CA1227" s="70"/>
    </row>
    <row r="1228" spans="2:79" s="67" customFormat="1" hidden="1">
      <c r="B1228" s="85"/>
      <c r="C1228" s="86"/>
      <c r="D1228" s="250"/>
      <c r="E1228" s="84"/>
      <c r="F1228" s="70"/>
      <c r="G1228" s="70"/>
      <c r="H1228" s="70"/>
      <c r="I1228" s="70"/>
      <c r="J1228" s="70"/>
      <c r="K1228" s="70"/>
      <c r="L1228" s="70"/>
      <c r="M1228" s="70"/>
      <c r="N1228" s="70"/>
      <c r="O1228" s="70"/>
      <c r="P1228" s="70"/>
      <c r="Q1228" s="70"/>
      <c r="R1228" s="70"/>
      <c r="S1228" s="70"/>
      <c r="T1228" s="70"/>
      <c r="U1228" s="70"/>
      <c r="V1228" s="70"/>
      <c r="W1228" s="70"/>
      <c r="X1228" s="70"/>
      <c r="Y1228" s="70"/>
      <c r="Z1228" s="70"/>
      <c r="AA1228" s="70"/>
      <c r="AB1228" s="70"/>
      <c r="AC1228" s="70"/>
      <c r="AD1228" s="70"/>
      <c r="AE1228" s="70"/>
      <c r="AF1228" s="70"/>
      <c r="AG1228" s="70"/>
      <c r="AH1228" s="70"/>
      <c r="AI1228" s="70"/>
      <c r="AJ1228" s="70"/>
      <c r="AK1228" s="70"/>
      <c r="AL1228" s="70"/>
      <c r="AM1228" s="70"/>
      <c r="AN1228" s="70"/>
      <c r="AO1228" s="70"/>
      <c r="AP1228" s="70"/>
      <c r="AQ1228" s="70"/>
      <c r="AR1228" s="70"/>
      <c r="AS1228" s="70"/>
      <c r="AT1228" s="70"/>
      <c r="AU1228" s="70"/>
      <c r="AV1228" s="70"/>
      <c r="AW1228" s="70"/>
      <c r="AX1228" s="70"/>
      <c r="AY1228" s="70"/>
      <c r="AZ1228" s="70"/>
      <c r="BA1228" s="70"/>
      <c r="BB1228" s="70"/>
      <c r="BC1228" s="70"/>
      <c r="BD1228" s="70"/>
      <c r="BE1228" s="70"/>
      <c r="BF1228" s="70"/>
      <c r="BG1228" s="70"/>
      <c r="BH1228" s="70"/>
      <c r="BI1228" s="70"/>
      <c r="BJ1228" s="70"/>
      <c r="BK1228" s="70"/>
      <c r="BL1228" s="70"/>
      <c r="BM1228" s="70"/>
      <c r="BN1228" s="70"/>
      <c r="BO1228" s="70"/>
      <c r="BP1228" s="70"/>
      <c r="BQ1228" s="70"/>
      <c r="BR1228" s="70"/>
      <c r="BS1228" s="70"/>
      <c r="BT1228" s="70"/>
      <c r="BU1228" s="70"/>
      <c r="BV1228" s="70"/>
      <c r="BW1228" s="70"/>
      <c r="BX1228" s="70"/>
      <c r="BY1228" s="70"/>
      <c r="BZ1228" s="70"/>
      <c r="CA1228" s="70"/>
    </row>
    <row r="1229" spans="2:79" s="67" customFormat="1" hidden="1">
      <c r="B1229" s="85"/>
      <c r="C1229" s="86"/>
      <c r="D1229" s="250"/>
      <c r="E1229" s="84"/>
      <c r="F1229" s="70"/>
      <c r="G1229" s="70"/>
      <c r="H1229" s="70"/>
      <c r="I1229" s="70"/>
      <c r="J1229" s="70"/>
      <c r="K1229" s="70"/>
      <c r="L1229" s="70"/>
      <c r="M1229" s="70"/>
      <c r="N1229" s="70"/>
      <c r="O1229" s="70"/>
      <c r="P1229" s="70"/>
      <c r="Q1229" s="70"/>
      <c r="R1229" s="70"/>
      <c r="S1229" s="70"/>
      <c r="T1229" s="70"/>
      <c r="U1229" s="70"/>
      <c r="V1229" s="70"/>
      <c r="W1229" s="70"/>
      <c r="X1229" s="70"/>
      <c r="Y1229" s="70"/>
      <c r="Z1229" s="70"/>
      <c r="AA1229" s="70"/>
      <c r="AB1229" s="70"/>
      <c r="AC1229" s="70"/>
      <c r="AD1229" s="70"/>
      <c r="AE1229" s="70"/>
      <c r="AF1229" s="70"/>
      <c r="AG1229" s="70"/>
      <c r="AH1229" s="70"/>
      <c r="AI1229" s="70"/>
      <c r="AJ1229" s="70"/>
      <c r="AK1229" s="70"/>
      <c r="AL1229" s="70"/>
      <c r="AM1229" s="70"/>
      <c r="AN1229" s="70"/>
      <c r="AO1229" s="70"/>
      <c r="AP1229" s="70"/>
      <c r="AQ1229" s="70"/>
      <c r="AR1229" s="70"/>
      <c r="AS1229" s="70"/>
      <c r="AT1229" s="70"/>
      <c r="AU1229" s="70"/>
      <c r="AV1229" s="70"/>
      <c r="AW1229" s="70"/>
      <c r="AX1229" s="70"/>
      <c r="AY1229" s="70"/>
      <c r="AZ1229" s="70"/>
      <c r="BA1229" s="70"/>
      <c r="BB1229" s="70"/>
      <c r="BC1229" s="70"/>
      <c r="BD1229" s="70"/>
      <c r="BE1229" s="70"/>
      <c r="BF1229" s="70"/>
      <c r="BG1229" s="70"/>
      <c r="BH1229" s="70"/>
      <c r="BI1229" s="70"/>
      <c r="BJ1229" s="70"/>
      <c r="BK1229" s="70"/>
      <c r="BL1229" s="70"/>
      <c r="BM1229" s="70"/>
      <c r="BN1229" s="70"/>
      <c r="BO1229" s="70"/>
      <c r="BP1229" s="70"/>
      <c r="BQ1229" s="70"/>
      <c r="BR1229" s="70"/>
      <c r="BS1229" s="70"/>
      <c r="BT1229" s="70"/>
      <c r="BU1229" s="70"/>
      <c r="BV1229" s="70"/>
      <c r="BW1229" s="70"/>
      <c r="BX1229" s="70"/>
      <c r="BY1229" s="70"/>
      <c r="BZ1229" s="70"/>
      <c r="CA1229" s="70"/>
    </row>
    <row r="1230" spans="2:79" s="67" customFormat="1" hidden="1">
      <c r="B1230" s="85"/>
      <c r="C1230" s="86"/>
      <c r="D1230" s="250"/>
      <c r="E1230" s="84"/>
      <c r="F1230" s="70"/>
      <c r="G1230" s="70"/>
      <c r="H1230" s="70"/>
      <c r="I1230" s="70"/>
      <c r="J1230" s="70"/>
      <c r="K1230" s="70"/>
      <c r="L1230" s="70"/>
      <c r="M1230" s="70"/>
      <c r="N1230" s="70"/>
      <c r="O1230" s="70"/>
      <c r="P1230" s="70"/>
      <c r="Q1230" s="70"/>
      <c r="R1230" s="70"/>
      <c r="S1230" s="70"/>
      <c r="T1230" s="70"/>
      <c r="U1230" s="70"/>
      <c r="V1230" s="70"/>
      <c r="W1230" s="70"/>
      <c r="X1230" s="70"/>
      <c r="Y1230" s="70"/>
      <c r="Z1230" s="70"/>
      <c r="AA1230" s="70"/>
      <c r="AB1230" s="70"/>
      <c r="AC1230" s="70"/>
      <c r="AD1230" s="70"/>
      <c r="AE1230" s="70"/>
      <c r="AF1230" s="70"/>
      <c r="AG1230" s="70"/>
      <c r="AH1230" s="70"/>
      <c r="AI1230" s="70"/>
      <c r="AJ1230" s="70"/>
      <c r="AK1230" s="70"/>
      <c r="AL1230" s="70"/>
      <c r="AM1230" s="70"/>
      <c r="AN1230" s="70"/>
      <c r="AO1230" s="70"/>
      <c r="AP1230" s="70"/>
      <c r="AQ1230" s="70"/>
      <c r="AR1230" s="70"/>
      <c r="AS1230" s="70"/>
      <c r="AT1230" s="70"/>
      <c r="AU1230" s="70"/>
      <c r="AV1230" s="70"/>
      <c r="AW1230" s="70"/>
      <c r="AX1230" s="70"/>
      <c r="AY1230" s="70"/>
      <c r="AZ1230" s="70"/>
      <c r="BA1230" s="70"/>
      <c r="BB1230" s="70"/>
      <c r="BC1230" s="70"/>
      <c r="BD1230" s="70"/>
      <c r="BE1230" s="70"/>
      <c r="BF1230" s="70"/>
      <c r="BG1230" s="70"/>
      <c r="BH1230" s="70"/>
      <c r="BI1230" s="70"/>
      <c r="BJ1230" s="70"/>
      <c r="BK1230" s="70"/>
      <c r="BL1230" s="70"/>
      <c r="BM1230" s="70"/>
      <c r="BN1230" s="70"/>
      <c r="BO1230" s="70"/>
      <c r="BP1230" s="70"/>
      <c r="BQ1230" s="70"/>
      <c r="BR1230" s="70"/>
      <c r="BS1230" s="70"/>
      <c r="BT1230" s="70"/>
      <c r="BU1230" s="70"/>
      <c r="BV1230" s="70"/>
      <c r="BW1230" s="70"/>
      <c r="BX1230" s="70"/>
      <c r="BY1230" s="70"/>
      <c r="BZ1230" s="70"/>
      <c r="CA1230" s="70"/>
    </row>
    <row r="1231" spans="2:79" s="67" customFormat="1" hidden="1">
      <c r="B1231" s="85"/>
      <c r="C1231" s="86"/>
      <c r="D1231" s="250"/>
      <c r="E1231" s="84"/>
      <c r="F1231" s="70"/>
      <c r="G1231" s="70"/>
      <c r="H1231" s="70"/>
      <c r="I1231" s="70"/>
      <c r="J1231" s="70"/>
      <c r="K1231" s="70"/>
      <c r="L1231" s="70"/>
      <c r="M1231" s="70"/>
      <c r="N1231" s="70"/>
      <c r="O1231" s="70"/>
      <c r="P1231" s="70"/>
      <c r="Q1231" s="70"/>
      <c r="R1231" s="70"/>
      <c r="S1231" s="70"/>
      <c r="T1231" s="70"/>
      <c r="U1231" s="70"/>
      <c r="V1231" s="70"/>
      <c r="W1231" s="70"/>
      <c r="X1231" s="70"/>
      <c r="Y1231" s="70"/>
      <c r="Z1231" s="70"/>
      <c r="AA1231" s="70"/>
      <c r="AB1231" s="70"/>
      <c r="AC1231" s="70"/>
      <c r="AD1231" s="70"/>
      <c r="AE1231" s="70"/>
      <c r="AF1231" s="70"/>
      <c r="AG1231" s="70"/>
      <c r="AH1231" s="70"/>
      <c r="AI1231" s="70"/>
      <c r="AJ1231" s="70"/>
      <c r="AK1231" s="70"/>
      <c r="AL1231" s="70"/>
      <c r="AM1231" s="70"/>
      <c r="AN1231" s="70"/>
      <c r="AO1231" s="70"/>
      <c r="AP1231" s="70"/>
      <c r="AQ1231" s="70"/>
      <c r="AR1231" s="70"/>
      <c r="AS1231" s="70"/>
      <c r="AT1231" s="70"/>
      <c r="AU1231" s="70"/>
      <c r="AV1231" s="70"/>
      <c r="AW1231" s="70"/>
      <c r="AX1231" s="70"/>
      <c r="AY1231" s="70"/>
      <c r="AZ1231" s="70"/>
      <c r="BA1231" s="70"/>
      <c r="BB1231" s="70"/>
      <c r="BC1231" s="70"/>
      <c r="BD1231" s="70"/>
      <c r="BE1231" s="70"/>
      <c r="BF1231" s="70"/>
      <c r="BG1231" s="70"/>
      <c r="BH1231" s="70"/>
      <c r="BI1231" s="70"/>
      <c r="BJ1231" s="70"/>
      <c r="BK1231" s="70"/>
      <c r="BL1231" s="70"/>
      <c r="BM1231" s="70"/>
      <c r="BN1231" s="70"/>
      <c r="BO1231" s="70"/>
      <c r="BP1231" s="70"/>
      <c r="BQ1231" s="70"/>
      <c r="BR1231" s="70"/>
      <c r="BS1231" s="70"/>
      <c r="BT1231" s="70"/>
      <c r="BU1231" s="70"/>
      <c r="BV1231" s="70"/>
      <c r="BW1231" s="70"/>
      <c r="BX1231" s="70"/>
      <c r="BY1231" s="70"/>
      <c r="BZ1231" s="70"/>
      <c r="CA1231" s="70"/>
    </row>
    <row r="1232" spans="2:79" s="67" customFormat="1" hidden="1">
      <c r="B1232" s="85"/>
      <c r="C1232" s="86"/>
      <c r="D1232" s="250"/>
      <c r="E1232" s="84"/>
      <c r="F1232" s="70"/>
      <c r="G1232" s="70"/>
      <c r="H1232" s="70"/>
      <c r="I1232" s="70"/>
      <c r="J1232" s="70"/>
      <c r="K1232" s="70"/>
      <c r="L1232" s="70"/>
      <c r="M1232" s="70"/>
      <c r="N1232" s="70"/>
      <c r="O1232" s="70"/>
      <c r="P1232" s="70"/>
      <c r="Q1232" s="70"/>
      <c r="R1232" s="70"/>
      <c r="S1232" s="70"/>
      <c r="T1232" s="70"/>
      <c r="U1232" s="70"/>
      <c r="V1232" s="70"/>
      <c r="W1232" s="70"/>
      <c r="X1232" s="70"/>
      <c r="Y1232" s="70"/>
      <c r="Z1232" s="70"/>
      <c r="AA1232" s="70"/>
      <c r="AB1232" s="70"/>
      <c r="AC1232" s="70"/>
      <c r="AD1232" s="70"/>
      <c r="AE1232" s="70"/>
      <c r="AF1232" s="70"/>
      <c r="AG1232" s="70"/>
      <c r="AH1232" s="70"/>
      <c r="AI1232" s="70"/>
      <c r="AJ1232" s="70"/>
      <c r="AK1232" s="70"/>
      <c r="AL1232" s="70"/>
      <c r="AM1232" s="70"/>
      <c r="AN1232" s="70"/>
      <c r="AO1232" s="70"/>
      <c r="AP1232" s="70"/>
      <c r="AQ1232" s="70"/>
      <c r="AR1232" s="70"/>
      <c r="AS1232" s="70"/>
      <c r="AT1232" s="70"/>
      <c r="AU1232" s="70"/>
      <c r="AV1232" s="70"/>
      <c r="AW1232" s="70"/>
      <c r="AX1232" s="70"/>
      <c r="AY1232" s="70"/>
      <c r="AZ1232" s="70"/>
      <c r="BA1232" s="70"/>
      <c r="BB1232" s="70"/>
      <c r="BC1232" s="70"/>
      <c r="BD1232" s="70"/>
      <c r="BE1232" s="70"/>
      <c r="BF1232" s="70"/>
      <c r="BG1232" s="70"/>
      <c r="BH1232" s="70"/>
      <c r="BI1232" s="70"/>
      <c r="BJ1232" s="70"/>
      <c r="BK1232" s="70"/>
      <c r="BL1232" s="70"/>
      <c r="BM1232" s="70"/>
      <c r="BN1232" s="70"/>
      <c r="BO1232" s="70"/>
      <c r="BP1232" s="70"/>
      <c r="BQ1232" s="70"/>
      <c r="BR1232" s="70"/>
      <c r="BS1232" s="70"/>
      <c r="BT1232" s="70"/>
      <c r="BU1232" s="70"/>
      <c r="BV1232" s="70"/>
      <c r="BW1232" s="70"/>
      <c r="BX1232" s="70"/>
      <c r="BY1232" s="70"/>
      <c r="BZ1232" s="70"/>
      <c r="CA1232" s="70"/>
    </row>
    <row r="1233" spans="2:79" s="67" customFormat="1" hidden="1">
      <c r="B1233" s="85"/>
      <c r="C1233" s="86"/>
      <c r="D1233" s="250"/>
      <c r="E1233" s="84"/>
      <c r="F1233" s="70"/>
      <c r="G1233" s="70"/>
      <c r="H1233" s="70"/>
      <c r="I1233" s="70"/>
      <c r="J1233" s="70"/>
      <c r="K1233" s="70"/>
      <c r="L1233" s="70"/>
      <c r="M1233" s="70"/>
      <c r="N1233" s="70"/>
      <c r="O1233" s="70"/>
      <c r="P1233" s="70"/>
      <c r="Q1233" s="70"/>
      <c r="R1233" s="70"/>
      <c r="S1233" s="70"/>
      <c r="T1233" s="70"/>
      <c r="U1233" s="70"/>
      <c r="V1233" s="70"/>
      <c r="W1233" s="70"/>
      <c r="X1233" s="70"/>
      <c r="Y1233" s="70"/>
      <c r="Z1233" s="70"/>
      <c r="AA1233" s="70"/>
      <c r="AB1233" s="70"/>
      <c r="AC1233" s="70"/>
      <c r="AD1233" s="70"/>
      <c r="AE1233" s="70"/>
      <c r="AF1233" s="70"/>
      <c r="AG1233" s="70"/>
      <c r="AH1233" s="70"/>
      <c r="AI1233" s="70"/>
      <c r="AJ1233" s="70"/>
      <c r="AK1233" s="70"/>
      <c r="AL1233" s="70"/>
      <c r="AM1233" s="70"/>
      <c r="AN1233" s="70"/>
      <c r="AO1233" s="70"/>
      <c r="AP1233" s="70"/>
      <c r="AQ1233" s="70"/>
      <c r="AR1233" s="70"/>
      <c r="AS1233" s="70"/>
      <c r="AT1233" s="70"/>
      <c r="AU1233" s="70"/>
      <c r="AV1233" s="70"/>
      <c r="AW1233" s="70"/>
      <c r="AX1233" s="70"/>
      <c r="AY1233" s="70"/>
      <c r="AZ1233" s="70"/>
      <c r="BA1233" s="70"/>
      <c r="BB1233" s="70"/>
      <c r="BC1233" s="70"/>
      <c r="BD1233" s="70"/>
      <c r="BE1233" s="70"/>
      <c r="BF1233" s="70"/>
      <c r="BG1233" s="70"/>
      <c r="BH1233" s="70"/>
      <c r="BI1233" s="70"/>
      <c r="BJ1233" s="70"/>
      <c r="BK1233" s="70"/>
      <c r="BL1233" s="70"/>
      <c r="BM1233" s="70"/>
      <c r="BN1233" s="70"/>
      <c r="BO1233" s="70"/>
      <c r="BP1233" s="70"/>
      <c r="BQ1233" s="70"/>
      <c r="BR1233" s="70"/>
      <c r="BS1233" s="70"/>
      <c r="BT1233" s="70"/>
      <c r="BU1233" s="70"/>
      <c r="BV1233" s="70"/>
      <c r="BW1233" s="70"/>
      <c r="BX1233" s="70"/>
      <c r="BY1233" s="70"/>
      <c r="BZ1233" s="70"/>
      <c r="CA1233" s="70"/>
    </row>
    <row r="1234" spans="2:79" s="67" customFormat="1" hidden="1">
      <c r="B1234" s="85"/>
      <c r="C1234" s="86"/>
      <c r="D1234" s="250"/>
      <c r="E1234" s="84"/>
      <c r="F1234" s="70"/>
      <c r="G1234" s="70"/>
      <c r="H1234" s="70"/>
      <c r="I1234" s="70"/>
      <c r="J1234" s="70"/>
      <c r="K1234" s="70"/>
      <c r="L1234" s="70"/>
      <c r="M1234" s="70"/>
      <c r="N1234" s="70"/>
      <c r="O1234" s="70"/>
      <c r="P1234" s="70"/>
      <c r="Q1234" s="70"/>
      <c r="R1234" s="70"/>
      <c r="S1234" s="70"/>
      <c r="T1234" s="70"/>
      <c r="U1234" s="70"/>
      <c r="V1234" s="70"/>
      <c r="W1234" s="70"/>
      <c r="X1234" s="70"/>
      <c r="Y1234" s="70"/>
      <c r="Z1234" s="70"/>
      <c r="AA1234" s="70"/>
      <c r="AB1234" s="70"/>
      <c r="AC1234" s="70"/>
      <c r="AD1234" s="70"/>
      <c r="AE1234" s="70"/>
      <c r="AF1234" s="70"/>
      <c r="AG1234" s="70"/>
      <c r="AH1234" s="70"/>
      <c r="AI1234" s="70"/>
      <c r="AJ1234" s="70"/>
      <c r="AK1234" s="70"/>
      <c r="AL1234" s="70"/>
      <c r="AM1234" s="70"/>
      <c r="AN1234" s="70"/>
      <c r="AO1234" s="70"/>
      <c r="AP1234" s="70"/>
      <c r="AQ1234" s="70"/>
      <c r="AR1234" s="70"/>
      <c r="AS1234" s="70"/>
      <c r="AT1234" s="70"/>
      <c r="AU1234" s="70"/>
      <c r="AV1234" s="70"/>
      <c r="AW1234" s="70"/>
      <c r="AX1234" s="70"/>
      <c r="AY1234" s="70"/>
      <c r="AZ1234" s="70"/>
      <c r="BA1234" s="70"/>
      <c r="BB1234" s="70"/>
      <c r="BC1234" s="70"/>
      <c r="BD1234" s="70"/>
      <c r="BE1234" s="70"/>
      <c r="BF1234" s="70"/>
      <c r="BG1234" s="70"/>
      <c r="BH1234" s="70"/>
      <c r="BI1234" s="70"/>
      <c r="BJ1234" s="70"/>
      <c r="BK1234" s="70"/>
      <c r="BL1234" s="70"/>
      <c r="BM1234" s="70"/>
      <c r="BN1234" s="70"/>
      <c r="BO1234" s="70"/>
      <c r="BP1234" s="70"/>
      <c r="BQ1234" s="70"/>
      <c r="BR1234" s="70"/>
      <c r="BS1234" s="70"/>
      <c r="BT1234" s="70"/>
      <c r="BU1234" s="70"/>
      <c r="BV1234" s="70"/>
      <c r="BW1234" s="70"/>
      <c r="BX1234" s="70"/>
      <c r="BY1234" s="70"/>
      <c r="BZ1234" s="70"/>
      <c r="CA1234" s="70"/>
    </row>
    <row r="1235" spans="2:79" s="67" customFormat="1" hidden="1">
      <c r="B1235" s="85"/>
      <c r="C1235" s="86"/>
      <c r="D1235" s="250"/>
      <c r="E1235" s="84"/>
      <c r="F1235" s="70"/>
      <c r="G1235" s="70"/>
      <c r="H1235" s="70"/>
      <c r="I1235" s="70"/>
      <c r="J1235" s="70"/>
      <c r="K1235" s="70"/>
      <c r="L1235" s="70"/>
      <c r="M1235" s="70"/>
      <c r="N1235" s="70"/>
      <c r="O1235" s="70"/>
      <c r="P1235" s="70"/>
      <c r="Q1235" s="70"/>
      <c r="R1235" s="70"/>
      <c r="S1235" s="70"/>
      <c r="T1235" s="70"/>
      <c r="U1235" s="70"/>
      <c r="V1235" s="70"/>
      <c r="W1235" s="70"/>
      <c r="X1235" s="70"/>
      <c r="Y1235" s="70"/>
      <c r="Z1235" s="70"/>
      <c r="AA1235" s="70"/>
      <c r="AB1235" s="70"/>
      <c r="AC1235" s="70"/>
      <c r="AD1235" s="70"/>
      <c r="AE1235" s="70"/>
      <c r="AF1235" s="70"/>
      <c r="AG1235" s="70"/>
      <c r="AH1235" s="70"/>
      <c r="AI1235" s="70"/>
      <c r="AJ1235" s="70"/>
      <c r="AK1235" s="70"/>
      <c r="AL1235" s="70"/>
      <c r="AM1235" s="70"/>
      <c r="AN1235" s="70"/>
      <c r="AO1235" s="70"/>
      <c r="AP1235" s="70"/>
      <c r="AQ1235" s="70"/>
      <c r="AR1235" s="70"/>
      <c r="AS1235" s="70"/>
      <c r="AT1235" s="70"/>
      <c r="AU1235" s="70"/>
      <c r="AV1235" s="70"/>
      <c r="AW1235" s="70"/>
      <c r="AX1235" s="70"/>
      <c r="AY1235" s="70"/>
      <c r="AZ1235" s="70"/>
      <c r="BA1235" s="70"/>
      <c r="BB1235" s="70"/>
      <c r="BC1235" s="70"/>
      <c r="BD1235" s="70"/>
      <c r="BE1235" s="70"/>
      <c r="BF1235" s="70"/>
      <c r="BG1235" s="70"/>
      <c r="BH1235" s="70"/>
      <c r="BI1235" s="70"/>
      <c r="BJ1235" s="70"/>
      <c r="BK1235" s="70"/>
      <c r="BL1235" s="70"/>
      <c r="BM1235" s="70"/>
      <c r="BN1235" s="70"/>
      <c r="BO1235" s="70"/>
      <c r="BP1235" s="70"/>
      <c r="BQ1235" s="70"/>
      <c r="BR1235" s="70"/>
      <c r="BS1235" s="70"/>
      <c r="BT1235" s="70"/>
      <c r="BU1235" s="70"/>
      <c r="BV1235" s="70"/>
      <c r="BW1235" s="70"/>
      <c r="BX1235" s="70"/>
      <c r="BY1235" s="70"/>
      <c r="BZ1235" s="70"/>
      <c r="CA1235" s="70"/>
    </row>
    <row r="1236" spans="2:79" s="67" customFormat="1" hidden="1">
      <c r="B1236" s="85"/>
      <c r="C1236" s="86"/>
      <c r="D1236" s="250"/>
      <c r="E1236" s="84"/>
      <c r="F1236" s="70"/>
      <c r="G1236" s="70"/>
      <c r="H1236" s="70"/>
      <c r="I1236" s="70"/>
      <c r="J1236" s="70"/>
      <c r="K1236" s="70"/>
      <c r="L1236" s="70"/>
      <c r="M1236" s="70"/>
      <c r="N1236" s="70"/>
      <c r="O1236" s="70"/>
      <c r="P1236" s="70"/>
      <c r="Q1236" s="70"/>
      <c r="R1236" s="70"/>
      <c r="S1236" s="70"/>
      <c r="T1236" s="70"/>
      <c r="U1236" s="70"/>
      <c r="V1236" s="70"/>
      <c r="W1236" s="70"/>
      <c r="X1236" s="70"/>
      <c r="Y1236" s="70"/>
      <c r="Z1236" s="70"/>
      <c r="AA1236" s="70"/>
      <c r="AB1236" s="70"/>
      <c r="AC1236" s="70"/>
      <c r="AD1236" s="70"/>
      <c r="AE1236" s="70"/>
      <c r="AF1236" s="70"/>
      <c r="AG1236" s="70"/>
      <c r="AH1236" s="70"/>
      <c r="AI1236" s="70"/>
      <c r="AJ1236" s="70"/>
      <c r="AK1236" s="70"/>
      <c r="AL1236" s="70"/>
      <c r="AM1236" s="70"/>
      <c r="AN1236" s="70"/>
      <c r="AO1236" s="70"/>
      <c r="AP1236" s="70"/>
      <c r="AQ1236" s="70"/>
      <c r="AR1236" s="70"/>
      <c r="AS1236" s="70"/>
      <c r="AT1236" s="70"/>
      <c r="AU1236" s="70"/>
      <c r="AV1236" s="70"/>
      <c r="AW1236" s="70"/>
      <c r="AX1236" s="70"/>
      <c r="AY1236" s="70"/>
      <c r="AZ1236" s="70"/>
      <c r="BA1236" s="70"/>
      <c r="BB1236" s="70"/>
      <c r="BC1236" s="70"/>
      <c r="BD1236" s="70"/>
      <c r="BE1236" s="70"/>
      <c r="BF1236" s="70"/>
      <c r="BG1236" s="70"/>
      <c r="BH1236" s="70"/>
      <c r="BI1236" s="70"/>
      <c r="BJ1236" s="70"/>
      <c r="BK1236" s="70"/>
      <c r="BL1236" s="70"/>
      <c r="BM1236" s="70"/>
      <c r="BN1236" s="70"/>
      <c r="BO1236" s="70"/>
      <c r="BP1236" s="70"/>
      <c r="BQ1236" s="70"/>
      <c r="BR1236" s="70"/>
      <c r="BS1236" s="70"/>
      <c r="BT1236" s="70"/>
      <c r="BU1236" s="70"/>
      <c r="BV1236" s="70"/>
      <c r="BW1236" s="70"/>
      <c r="BX1236" s="70"/>
      <c r="BY1236" s="70"/>
      <c r="BZ1236" s="70"/>
      <c r="CA1236" s="70"/>
    </row>
    <row r="1237" spans="2:79" s="67" customFormat="1" hidden="1">
      <c r="B1237" s="85"/>
      <c r="C1237" s="86"/>
      <c r="D1237" s="250"/>
      <c r="E1237" s="84"/>
      <c r="F1237" s="70"/>
      <c r="G1237" s="70"/>
      <c r="H1237" s="70"/>
      <c r="I1237" s="70"/>
      <c r="J1237" s="70"/>
      <c r="K1237" s="70"/>
      <c r="L1237" s="70"/>
      <c r="M1237" s="70"/>
      <c r="N1237" s="70"/>
      <c r="O1237" s="70"/>
      <c r="P1237" s="70"/>
      <c r="Q1237" s="70"/>
      <c r="R1237" s="70"/>
      <c r="S1237" s="70"/>
      <c r="T1237" s="70"/>
      <c r="U1237" s="70"/>
      <c r="V1237" s="70"/>
      <c r="W1237" s="70"/>
      <c r="X1237" s="70"/>
      <c r="Y1237" s="70"/>
      <c r="Z1237" s="70"/>
      <c r="AA1237" s="70"/>
      <c r="AB1237" s="70"/>
      <c r="AC1237" s="70"/>
      <c r="AD1237" s="70"/>
      <c r="AE1237" s="70"/>
      <c r="AF1237" s="70"/>
      <c r="AG1237" s="70"/>
      <c r="AH1237" s="70"/>
      <c r="AI1237" s="70"/>
      <c r="AJ1237" s="70"/>
      <c r="AK1237" s="70"/>
      <c r="AL1237" s="70"/>
      <c r="AM1237" s="70"/>
      <c r="AN1237" s="70"/>
      <c r="AO1237" s="70"/>
      <c r="AP1237" s="70"/>
      <c r="AQ1237" s="70"/>
      <c r="AR1237" s="70"/>
      <c r="AS1237" s="70"/>
      <c r="AT1237" s="70"/>
      <c r="AU1237" s="70"/>
      <c r="AV1237" s="70"/>
      <c r="AW1237" s="70"/>
      <c r="AX1237" s="70"/>
      <c r="AY1237" s="70"/>
      <c r="AZ1237" s="70"/>
      <c r="BA1237" s="70"/>
      <c r="BB1237" s="70"/>
      <c r="BC1237" s="70"/>
      <c r="BD1237" s="70"/>
      <c r="BE1237" s="70"/>
      <c r="BF1237" s="70"/>
      <c r="BG1237" s="70"/>
      <c r="BH1237" s="70"/>
      <c r="BI1237" s="70"/>
      <c r="BJ1237" s="70"/>
      <c r="BK1237" s="70"/>
      <c r="BL1237" s="70"/>
      <c r="BM1237" s="70"/>
      <c r="BN1237" s="70"/>
      <c r="BO1237" s="70"/>
      <c r="BP1237" s="70"/>
      <c r="BQ1237" s="70"/>
      <c r="BR1237" s="70"/>
      <c r="BS1237" s="70"/>
      <c r="BT1237" s="70"/>
      <c r="BU1237" s="70"/>
      <c r="BV1237" s="70"/>
      <c r="BW1237" s="70"/>
      <c r="BX1237" s="70"/>
      <c r="BY1237" s="70"/>
      <c r="BZ1237" s="70"/>
      <c r="CA1237" s="70"/>
    </row>
    <row r="1238" spans="2:79" s="67" customFormat="1" hidden="1">
      <c r="B1238" s="85"/>
      <c r="C1238" s="86"/>
      <c r="D1238" s="250"/>
      <c r="E1238" s="84"/>
      <c r="F1238" s="70"/>
      <c r="G1238" s="70"/>
      <c r="H1238" s="70"/>
      <c r="I1238" s="70"/>
      <c r="J1238" s="70"/>
      <c r="K1238" s="70"/>
      <c r="L1238" s="70"/>
      <c r="M1238" s="70"/>
      <c r="N1238" s="70"/>
      <c r="O1238" s="70"/>
      <c r="P1238" s="70"/>
      <c r="Q1238" s="70"/>
      <c r="R1238" s="70"/>
      <c r="S1238" s="70"/>
      <c r="T1238" s="70"/>
      <c r="U1238" s="70"/>
      <c r="V1238" s="70"/>
      <c r="W1238" s="70"/>
      <c r="X1238" s="70"/>
      <c r="Y1238" s="70"/>
      <c r="Z1238" s="70"/>
      <c r="AA1238" s="70"/>
      <c r="AB1238" s="70"/>
      <c r="AC1238" s="70"/>
      <c r="AD1238" s="70"/>
      <c r="AE1238" s="70"/>
      <c r="AF1238" s="70"/>
      <c r="AG1238" s="70"/>
      <c r="AH1238" s="70"/>
      <c r="AI1238" s="70"/>
      <c r="AJ1238" s="70"/>
      <c r="AK1238" s="70"/>
      <c r="AL1238" s="70"/>
      <c r="AM1238" s="70"/>
      <c r="AN1238" s="70"/>
      <c r="AO1238" s="70"/>
      <c r="AP1238" s="70"/>
      <c r="AQ1238" s="70"/>
      <c r="AR1238" s="70"/>
      <c r="AS1238" s="70"/>
      <c r="AT1238" s="70"/>
      <c r="AU1238" s="70"/>
      <c r="AV1238" s="70"/>
      <c r="AW1238" s="70"/>
      <c r="AX1238" s="70"/>
      <c r="AY1238" s="70"/>
      <c r="AZ1238" s="70"/>
      <c r="BA1238" s="70"/>
      <c r="BB1238" s="70"/>
      <c r="BC1238" s="70"/>
      <c r="BD1238" s="70"/>
      <c r="BE1238" s="70"/>
      <c r="BF1238" s="70"/>
      <c r="BG1238" s="70"/>
      <c r="BH1238" s="70"/>
      <c r="BI1238" s="70"/>
      <c r="BJ1238" s="70"/>
      <c r="BK1238" s="70"/>
      <c r="BL1238" s="70"/>
      <c r="BM1238" s="70"/>
      <c r="BN1238" s="70"/>
      <c r="BO1238" s="70"/>
      <c r="BP1238" s="70"/>
      <c r="BQ1238" s="70"/>
      <c r="BR1238" s="70"/>
      <c r="BS1238" s="70"/>
      <c r="BT1238" s="70"/>
      <c r="BU1238" s="70"/>
      <c r="BV1238" s="70"/>
      <c r="BW1238" s="70"/>
      <c r="BX1238" s="70"/>
      <c r="BY1238" s="70"/>
      <c r="BZ1238" s="70"/>
      <c r="CA1238" s="70"/>
    </row>
    <row r="1239" spans="2:79" s="67" customFormat="1" hidden="1">
      <c r="B1239" s="85"/>
      <c r="C1239" s="86"/>
      <c r="D1239" s="250"/>
      <c r="E1239" s="84"/>
      <c r="F1239" s="70"/>
      <c r="G1239" s="70"/>
      <c r="H1239" s="70"/>
      <c r="I1239" s="70"/>
      <c r="J1239" s="70"/>
      <c r="K1239" s="70"/>
      <c r="L1239" s="70"/>
      <c r="M1239" s="70"/>
      <c r="N1239" s="70"/>
      <c r="O1239" s="70"/>
      <c r="P1239" s="70"/>
      <c r="Q1239" s="70"/>
      <c r="R1239" s="70"/>
      <c r="S1239" s="70"/>
      <c r="T1239" s="70"/>
      <c r="U1239" s="70"/>
      <c r="V1239" s="70"/>
      <c r="W1239" s="70"/>
      <c r="X1239" s="70"/>
      <c r="Y1239" s="70"/>
      <c r="Z1239" s="70"/>
      <c r="AA1239" s="70"/>
      <c r="AB1239" s="70"/>
      <c r="AC1239" s="70"/>
      <c r="AD1239" s="70"/>
      <c r="AE1239" s="70"/>
      <c r="AF1239" s="70"/>
      <c r="AG1239" s="70"/>
      <c r="AH1239" s="70"/>
      <c r="AI1239" s="70"/>
      <c r="AJ1239" s="70"/>
      <c r="AK1239" s="70"/>
      <c r="AL1239" s="70"/>
      <c r="AM1239" s="70"/>
      <c r="AN1239" s="70"/>
      <c r="AO1239" s="70"/>
      <c r="AP1239" s="70"/>
      <c r="AQ1239" s="70"/>
      <c r="AR1239" s="70"/>
      <c r="AS1239" s="70"/>
      <c r="AT1239" s="70"/>
      <c r="AU1239" s="70"/>
      <c r="AV1239" s="70"/>
      <c r="AW1239" s="70"/>
      <c r="AX1239" s="70"/>
      <c r="AY1239" s="70"/>
      <c r="AZ1239" s="70"/>
      <c r="BA1239" s="70"/>
      <c r="BB1239" s="70"/>
      <c r="BC1239" s="70"/>
      <c r="BD1239" s="70"/>
      <c r="BE1239" s="70"/>
      <c r="BF1239" s="70"/>
      <c r="BG1239" s="70"/>
      <c r="BH1239" s="70"/>
      <c r="BI1239" s="70"/>
      <c r="BJ1239" s="70"/>
      <c r="BK1239" s="70"/>
      <c r="BL1239" s="70"/>
      <c r="BM1239" s="70"/>
      <c r="BN1239" s="70"/>
      <c r="BO1239" s="70"/>
      <c r="BP1239" s="70"/>
      <c r="BQ1239" s="70"/>
      <c r="BR1239" s="70"/>
      <c r="BS1239" s="70"/>
      <c r="BT1239" s="70"/>
      <c r="BU1239" s="70"/>
      <c r="BV1239" s="70"/>
      <c r="BW1239" s="70"/>
      <c r="BX1239" s="70"/>
      <c r="BY1239" s="70"/>
      <c r="BZ1239" s="70"/>
      <c r="CA1239" s="70"/>
    </row>
    <row r="1240" spans="2:79" s="67" customFormat="1" hidden="1">
      <c r="B1240" s="85"/>
      <c r="C1240" s="86"/>
      <c r="D1240" s="250"/>
      <c r="E1240" s="84"/>
      <c r="F1240" s="70"/>
      <c r="G1240" s="70"/>
      <c r="H1240" s="70"/>
      <c r="I1240" s="70"/>
      <c r="J1240" s="70"/>
      <c r="K1240" s="70"/>
      <c r="L1240" s="70"/>
      <c r="M1240" s="70"/>
      <c r="N1240" s="70"/>
      <c r="O1240" s="70"/>
      <c r="P1240" s="70"/>
      <c r="Q1240" s="70"/>
      <c r="R1240" s="70"/>
      <c r="S1240" s="70"/>
      <c r="T1240" s="70"/>
      <c r="U1240" s="70"/>
      <c r="V1240" s="70"/>
      <c r="W1240" s="70"/>
      <c r="X1240" s="70"/>
      <c r="Y1240" s="70"/>
      <c r="Z1240" s="70"/>
      <c r="AA1240" s="70"/>
      <c r="AB1240" s="70"/>
      <c r="AC1240" s="70"/>
      <c r="AD1240" s="70"/>
      <c r="AE1240" s="70"/>
      <c r="AF1240" s="70"/>
      <c r="AG1240" s="70"/>
      <c r="AH1240" s="70"/>
      <c r="AI1240" s="70"/>
      <c r="AJ1240" s="70"/>
      <c r="AK1240" s="70"/>
      <c r="AL1240" s="70"/>
      <c r="AM1240" s="70"/>
      <c r="AN1240" s="70"/>
      <c r="AO1240" s="70"/>
      <c r="AP1240" s="70"/>
      <c r="AQ1240" s="70"/>
      <c r="AR1240" s="70"/>
      <c r="AS1240" s="70"/>
      <c r="AT1240" s="70"/>
      <c r="AU1240" s="70"/>
      <c r="AV1240" s="70"/>
      <c r="AW1240" s="70"/>
      <c r="AX1240" s="70"/>
      <c r="AY1240" s="70"/>
      <c r="AZ1240" s="70"/>
      <c r="BA1240" s="70"/>
      <c r="BB1240" s="70"/>
      <c r="BC1240" s="70"/>
      <c r="BD1240" s="70"/>
      <c r="BE1240" s="70"/>
      <c r="BF1240" s="70"/>
      <c r="BG1240" s="70"/>
      <c r="BH1240" s="70"/>
      <c r="BI1240" s="70"/>
      <c r="BJ1240" s="70"/>
      <c r="BK1240" s="70"/>
      <c r="BL1240" s="70"/>
      <c r="BM1240" s="70"/>
      <c r="BN1240" s="70"/>
      <c r="BO1240" s="70"/>
      <c r="BP1240" s="70"/>
      <c r="BQ1240" s="70"/>
      <c r="BR1240" s="70"/>
      <c r="BS1240" s="70"/>
      <c r="BT1240" s="70"/>
      <c r="BU1240" s="70"/>
      <c r="BV1240" s="70"/>
      <c r="BW1240" s="70"/>
      <c r="BX1240" s="70"/>
      <c r="BY1240" s="70"/>
      <c r="BZ1240" s="70"/>
      <c r="CA1240" s="70"/>
    </row>
    <row r="1241" spans="2:79" s="67" customFormat="1" hidden="1">
      <c r="B1241" s="85"/>
      <c r="C1241" s="86"/>
      <c r="D1241" s="250"/>
      <c r="E1241" s="84"/>
      <c r="F1241" s="70"/>
      <c r="G1241" s="70"/>
      <c r="H1241" s="70"/>
      <c r="I1241" s="70"/>
      <c r="J1241" s="70"/>
      <c r="K1241" s="70"/>
      <c r="L1241" s="70"/>
      <c r="M1241" s="70"/>
      <c r="N1241" s="70"/>
      <c r="O1241" s="70"/>
      <c r="P1241" s="70"/>
      <c r="Q1241" s="70"/>
      <c r="R1241" s="70"/>
      <c r="S1241" s="70"/>
      <c r="T1241" s="70"/>
      <c r="U1241" s="70"/>
      <c r="V1241" s="70"/>
      <c r="W1241" s="70"/>
      <c r="X1241" s="70"/>
      <c r="Y1241" s="70"/>
      <c r="Z1241" s="70"/>
      <c r="AA1241" s="70"/>
      <c r="AB1241" s="70"/>
      <c r="AC1241" s="70"/>
      <c r="AD1241" s="70"/>
      <c r="AE1241" s="70"/>
      <c r="AF1241" s="70"/>
      <c r="AG1241" s="70"/>
      <c r="AH1241" s="70"/>
      <c r="AI1241" s="70"/>
      <c r="AJ1241" s="70"/>
      <c r="AK1241" s="70"/>
      <c r="AL1241" s="70"/>
      <c r="AM1241" s="70"/>
      <c r="AN1241" s="70"/>
      <c r="AO1241" s="70"/>
      <c r="AP1241" s="70"/>
      <c r="AQ1241" s="70"/>
      <c r="AR1241" s="70"/>
      <c r="AS1241" s="70"/>
      <c r="AT1241" s="70"/>
      <c r="AU1241" s="70"/>
      <c r="AV1241" s="70"/>
      <c r="AW1241" s="70"/>
      <c r="AX1241" s="70"/>
      <c r="AY1241" s="70"/>
      <c r="AZ1241" s="70"/>
      <c r="BA1241" s="70"/>
      <c r="BB1241" s="70"/>
      <c r="BC1241" s="70"/>
      <c r="BD1241" s="70"/>
      <c r="BE1241" s="70"/>
      <c r="BF1241" s="70"/>
      <c r="BG1241" s="70"/>
      <c r="BH1241" s="70"/>
      <c r="BI1241" s="70"/>
      <c r="BJ1241" s="70"/>
      <c r="BK1241" s="70"/>
      <c r="BL1241" s="70"/>
      <c r="BM1241" s="70"/>
      <c r="BN1241" s="70"/>
      <c r="BO1241" s="70"/>
      <c r="BP1241" s="70"/>
      <c r="BQ1241" s="70"/>
      <c r="BR1241" s="70"/>
      <c r="BS1241" s="70"/>
      <c r="BT1241" s="70"/>
      <c r="BU1241" s="70"/>
      <c r="BV1241" s="70"/>
      <c r="BW1241" s="70"/>
      <c r="BX1241" s="70"/>
      <c r="BY1241" s="70"/>
      <c r="BZ1241" s="70"/>
      <c r="CA1241" s="70"/>
    </row>
    <row r="1242" spans="2:79" s="67" customFormat="1" hidden="1">
      <c r="B1242" s="85"/>
      <c r="C1242" s="86"/>
      <c r="D1242" s="250"/>
      <c r="E1242" s="84"/>
      <c r="F1242" s="70"/>
      <c r="G1242" s="70"/>
      <c r="H1242" s="70"/>
      <c r="I1242" s="70"/>
      <c r="J1242" s="70"/>
      <c r="K1242" s="70"/>
      <c r="L1242" s="70"/>
      <c r="M1242" s="70"/>
      <c r="N1242" s="70"/>
      <c r="O1242" s="70"/>
      <c r="P1242" s="70"/>
      <c r="Q1242" s="70"/>
      <c r="R1242" s="70"/>
      <c r="S1242" s="70"/>
      <c r="T1242" s="70"/>
      <c r="U1242" s="70"/>
      <c r="V1242" s="70"/>
      <c r="W1242" s="70"/>
      <c r="X1242" s="70"/>
      <c r="Y1242" s="70"/>
      <c r="Z1242" s="70"/>
      <c r="AA1242" s="70"/>
      <c r="AB1242" s="70"/>
      <c r="AC1242" s="70"/>
      <c r="AD1242" s="70"/>
      <c r="AE1242" s="70"/>
      <c r="AF1242" s="70"/>
      <c r="AG1242" s="70"/>
      <c r="AH1242" s="70"/>
      <c r="AI1242" s="70"/>
      <c r="AJ1242" s="70"/>
      <c r="AK1242" s="70"/>
      <c r="AL1242" s="70"/>
      <c r="AM1242" s="70"/>
      <c r="AN1242" s="70"/>
      <c r="AO1242" s="70"/>
      <c r="AP1242" s="70"/>
      <c r="AQ1242" s="70"/>
      <c r="AR1242" s="70"/>
      <c r="AS1242" s="70"/>
      <c r="AT1242" s="70"/>
      <c r="AU1242" s="70"/>
      <c r="AV1242" s="70"/>
      <c r="AW1242" s="70"/>
      <c r="AX1242" s="70"/>
      <c r="AY1242" s="70"/>
      <c r="AZ1242" s="70"/>
      <c r="BA1242" s="70"/>
      <c r="BB1242" s="70"/>
      <c r="BC1242" s="70"/>
      <c r="BD1242" s="70"/>
      <c r="BE1242" s="70"/>
      <c r="BF1242" s="70"/>
      <c r="BG1242" s="70"/>
      <c r="BH1242" s="70"/>
      <c r="BI1242" s="70"/>
      <c r="BJ1242" s="70"/>
      <c r="BK1242" s="70"/>
      <c r="BL1242" s="70"/>
      <c r="BM1242" s="70"/>
      <c r="BN1242" s="70"/>
      <c r="BO1242" s="70"/>
      <c r="BP1242" s="70"/>
      <c r="BQ1242" s="70"/>
      <c r="BR1242" s="70"/>
      <c r="BS1242" s="70"/>
      <c r="BT1242" s="70"/>
      <c r="BU1242" s="70"/>
      <c r="BV1242" s="70"/>
      <c r="BW1242" s="70"/>
      <c r="BX1242" s="70"/>
      <c r="BY1242" s="70"/>
      <c r="BZ1242" s="70"/>
      <c r="CA1242" s="70"/>
    </row>
    <row r="1243" spans="2:79" s="67" customFormat="1" hidden="1">
      <c r="B1243" s="85"/>
      <c r="C1243" s="86"/>
      <c r="D1243" s="250"/>
      <c r="E1243" s="84"/>
      <c r="F1243" s="70"/>
      <c r="G1243" s="70"/>
      <c r="H1243" s="70"/>
      <c r="I1243" s="70"/>
      <c r="J1243" s="70"/>
      <c r="K1243" s="70"/>
      <c r="L1243" s="70"/>
      <c r="M1243" s="70"/>
      <c r="N1243" s="70"/>
      <c r="O1243" s="70"/>
      <c r="P1243" s="70"/>
      <c r="Q1243" s="70"/>
      <c r="R1243" s="70"/>
      <c r="S1243" s="70"/>
      <c r="T1243" s="70"/>
      <c r="U1243" s="70"/>
      <c r="V1243" s="70"/>
      <c r="W1243" s="70"/>
      <c r="X1243" s="70"/>
      <c r="Y1243" s="70"/>
      <c r="Z1243" s="70"/>
      <c r="AA1243" s="70"/>
      <c r="AB1243" s="70"/>
      <c r="AC1243" s="70"/>
      <c r="AD1243" s="70"/>
      <c r="AE1243" s="70"/>
      <c r="AF1243" s="70"/>
      <c r="AG1243" s="70"/>
      <c r="AH1243" s="70"/>
      <c r="AI1243" s="70"/>
      <c r="AJ1243" s="70"/>
      <c r="AK1243" s="70"/>
      <c r="AL1243" s="70"/>
      <c r="AM1243" s="70"/>
      <c r="AN1243" s="70"/>
      <c r="AO1243" s="70"/>
      <c r="AP1243" s="70"/>
      <c r="AQ1243" s="70"/>
      <c r="AR1243" s="70"/>
      <c r="AS1243" s="70"/>
      <c r="AT1243" s="70"/>
      <c r="AU1243" s="70"/>
      <c r="AV1243" s="70"/>
      <c r="AW1243" s="70"/>
      <c r="AX1243" s="70"/>
      <c r="AY1243" s="70"/>
      <c r="AZ1243" s="70"/>
      <c r="BA1243" s="70"/>
      <c r="BB1243" s="70"/>
      <c r="BC1243" s="70"/>
      <c r="BD1243" s="70"/>
      <c r="BE1243" s="70"/>
      <c r="BF1243" s="70"/>
      <c r="BG1243" s="70"/>
      <c r="BH1243" s="70"/>
      <c r="BI1243" s="70"/>
      <c r="BJ1243" s="70"/>
      <c r="BK1243" s="70"/>
      <c r="BL1243" s="70"/>
      <c r="BM1243" s="70"/>
      <c r="BN1243" s="70"/>
      <c r="BO1243" s="70"/>
      <c r="BP1243" s="70"/>
      <c r="BQ1243" s="70"/>
      <c r="BR1243" s="70"/>
      <c r="BS1243" s="70"/>
      <c r="BT1243" s="70"/>
      <c r="BU1243" s="70"/>
      <c r="BV1243" s="70"/>
      <c r="BW1243" s="70"/>
      <c r="BX1243" s="70"/>
      <c r="BY1243" s="70"/>
      <c r="BZ1243" s="70"/>
      <c r="CA1243" s="70"/>
    </row>
    <row r="1244" spans="2:79" s="67" customFormat="1" hidden="1">
      <c r="B1244" s="85"/>
      <c r="C1244" s="86"/>
      <c r="D1244" s="250"/>
      <c r="E1244" s="84"/>
      <c r="F1244" s="70"/>
      <c r="G1244" s="70"/>
      <c r="H1244" s="70"/>
      <c r="I1244" s="70"/>
      <c r="J1244" s="70"/>
      <c r="K1244" s="70"/>
      <c r="L1244" s="70"/>
      <c r="M1244" s="70"/>
      <c r="N1244" s="70"/>
      <c r="O1244" s="70"/>
      <c r="P1244" s="70"/>
      <c r="Q1244" s="70"/>
      <c r="R1244" s="70"/>
      <c r="S1244" s="70"/>
      <c r="T1244" s="70"/>
      <c r="U1244" s="70"/>
      <c r="V1244" s="70"/>
      <c r="W1244" s="70"/>
      <c r="X1244" s="70"/>
      <c r="Y1244" s="70"/>
      <c r="Z1244" s="70"/>
      <c r="AA1244" s="70"/>
      <c r="AB1244" s="70"/>
      <c r="AC1244" s="70"/>
      <c r="AD1244" s="70"/>
      <c r="AE1244" s="70"/>
      <c r="AF1244" s="70"/>
      <c r="AG1244" s="70"/>
      <c r="AH1244" s="70"/>
      <c r="AI1244" s="70"/>
      <c r="AJ1244" s="70"/>
      <c r="AK1244" s="70"/>
      <c r="AL1244" s="70"/>
      <c r="AM1244" s="70"/>
      <c r="AN1244" s="70"/>
      <c r="AO1244" s="70"/>
      <c r="AP1244" s="70"/>
      <c r="AQ1244" s="70"/>
      <c r="AR1244" s="70"/>
      <c r="AS1244" s="70"/>
      <c r="AT1244" s="70"/>
      <c r="AU1244" s="70"/>
      <c r="AV1244" s="70"/>
      <c r="AW1244" s="70"/>
      <c r="AX1244" s="70"/>
      <c r="AY1244" s="70"/>
      <c r="AZ1244" s="70"/>
      <c r="BA1244" s="70"/>
      <c r="BB1244" s="70"/>
      <c r="BC1244" s="70"/>
      <c r="BD1244" s="70"/>
      <c r="BE1244" s="70"/>
      <c r="BF1244" s="70"/>
      <c r="BG1244" s="70"/>
      <c r="BH1244" s="70"/>
      <c r="BI1244" s="70"/>
      <c r="BJ1244" s="70"/>
      <c r="BK1244" s="70"/>
      <c r="BL1244" s="70"/>
      <c r="BM1244" s="70"/>
      <c r="BN1244" s="70"/>
      <c r="BO1244" s="70"/>
      <c r="BP1244" s="70"/>
      <c r="BQ1244" s="70"/>
      <c r="BR1244" s="70"/>
      <c r="BS1244" s="70"/>
      <c r="BT1244" s="70"/>
      <c r="BU1244" s="70"/>
      <c r="BV1244" s="70"/>
      <c r="BW1244" s="70"/>
      <c r="BX1244" s="70"/>
      <c r="BY1244" s="70"/>
      <c r="BZ1244" s="70"/>
      <c r="CA1244" s="70"/>
    </row>
    <row r="1245" spans="2:79" s="67" customFormat="1" hidden="1">
      <c r="B1245" s="85"/>
      <c r="C1245" s="86"/>
      <c r="D1245" s="250"/>
      <c r="E1245" s="84"/>
      <c r="F1245" s="70"/>
      <c r="G1245" s="70"/>
      <c r="H1245" s="70"/>
      <c r="I1245" s="70"/>
      <c r="J1245" s="70"/>
      <c r="K1245" s="70"/>
      <c r="L1245" s="70"/>
      <c r="M1245" s="70"/>
      <c r="N1245" s="70"/>
      <c r="O1245" s="70"/>
      <c r="P1245" s="70"/>
      <c r="Q1245" s="70"/>
      <c r="R1245" s="70"/>
      <c r="S1245" s="70"/>
      <c r="T1245" s="70"/>
      <c r="U1245" s="70"/>
      <c r="V1245" s="70"/>
      <c r="W1245" s="70"/>
      <c r="X1245" s="70"/>
      <c r="Y1245" s="70"/>
      <c r="Z1245" s="70"/>
      <c r="AA1245" s="70"/>
      <c r="AB1245" s="70"/>
      <c r="AC1245" s="70"/>
      <c r="AD1245" s="70"/>
      <c r="AE1245" s="70"/>
      <c r="AF1245" s="70"/>
      <c r="AG1245" s="70"/>
      <c r="AH1245" s="70"/>
      <c r="AI1245" s="70"/>
      <c r="AJ1245" s="70"/>
      <c r="AK1245" s="70"/>
      <c r="AL1245" s="70"/>
      <c r="AM1245" s="70"/>
      <c r="AN1245" s="70"/>
      <c r="AO1245" s="70"/>
      <c r="AP1245" s="70"/>
      <c r="AQ1245" s="70"/>
      <c r="AR1245" s="70"/>
      <c r="AS1245" s="70"/>
      <c r="AT1245" s="70"/>
      <c r="AU1245" s="70"/>
      <c r="AV1245" s="70"/>
      <c r="AW1245" s="70"/>
      <c r="AX1245" s="70"/>
      <c r="AY1245" s="70"/>
      <c r="AZ1245" s="70"/>
      <c r="BA1245" s="70"/>
      <c r="BB1245" s="70"/>
      <c r="BC1245" s="70"/>
      <c r="BD1245" s="70"/>
      <c r="BE1245" s="70"/>
      <c r="BF1245" s="70"/>
      <c r="BG1245" s="70"/>
      <c r="BH1245" s="70"/>
      <c r="BI1245" s="70"/>
      <c r="BJ1245" s="70"/>
      <c r="BK1245" s="70"/>
      <c r="BL1245" s="70"/>
      <c r="BM1245" s="70"/>
      <c r="BN1245" s="70"/>
      <c r="BO1245" s="70"/>
      <c r="BP1245" s="70"/>
      <c r="BQ1245" s="70"/>
      <c r="BR1245" s="70"/>
      <c r="BS1245" s="70"/>
      <c r="BT1245" s="70"/>
      <c r="BU1245" s="70"/>
      <c r="BV1245" s="70"/>
      <c r="BW1245" s="70"/>
      <c r="BX1245" s="70"/>
      <c r="BY1245" s="70"/>
      <c r="BZ1245" s="70"/>
      <c r="CA1245" s="70"/>
    </row>
    <row r="1246" spans="2:79" s="67" customFormat="1" hidden="1">
      <c r="B1246" s="85"/>
      <c r="C1246" s="86"/>
      <c r="D1246" s="250"/>
      <c r="E1246" s="84"/>
      <c r="F1246" s="70"/>
      <c r="G1246" s="70"/>
      <c r="H1246" s="70"/>
      <c r="I1246" s="70"/>
      <c r="J1246" s="70"/>
      <c r="K1246" s="70"/>
      <c r="L1246" s="70"/>
      <c r="M1246" s="70"/>
      <c r="N1246" s="70"/>
      <c r="O1246" s="70"/>
      <c r="P1246" s="70"/>
      <c r="Q1246" s="70"/>
      <c r="R1246" s="70"/>
      <c r="S1246" s="70"/>
      <c r="T1246" s="70"/>
      <c r="U1246" s="70"/>
      <c r="V1246" s="70"/>
      <c r="W1246" s="70"/>
      <c r="X1246" s="70"/>
      <c r="Y1246" s="70"/>
      <c r="Z1246" s="70"/>
      <c r="AA1246" s="70"/>
      <c r="AB1246" s="70"/>
      <c r="AC1246" s="70"/>
      <c r="AD1246" s="70"/>
      <c r="AE1246" s="70"/>
      <c r="AF1246" s="70"/>
      <c r="AG1246" s="70"/>
      <c r="AH1246" s="70"/>
      <c r="AI1246" s="70"/>
      <c r="AJ1246" s="70"/>
      <c r="AK1246" s="70"/>
      <c r="AL1246" s="70"/>
      <c r="AM1246" s="70"/>
      <c r="AN1246" s="70"/>
      <c r="AO1246" s="70"/>
      <c r="AP1246" s="70"/>
      <c r="AQ1246" s="70"/>
      <c r="AR1246" s="70"/>
      <c r="AS1246" s="70"/>
      <c r="AT1246" s="70"/>
      <c r="AU1246" s="70"/>
      <c r="AV1246" s="70"/>
      <c r="AW1246" s="70"/>
      <c r="AX1246" s="70"/>
      <c r="AY1246" s="70"/>
      <c r="AZ1246" s="70"/>
      <c r="BA1246" s="70"/>
      <c r="BB1246" s="70"/>
      <c r="BC1246" s="70"/>
      <c r="BD1246" s="70"/>
      <c r="BE1246" s="70"/>
      <c r="BF1246" s="70"/>
      <c r="BG1246" s="70"/>
      <c r="BH1246" s="70"/>
      <c r="BI1246" s="70"/>
      <c r="BJ1246" s="70"/>
      <c r="BK1246" s="70"/>
      <c r="BL1246" s="70"/>
      <c r="BM1246" s="70"/>
      <c r="BN1246" s="70"/>
      <c r="BO1246" s="70"/>
      <c r="BP1246" s="70"/>
      <c r="BQ1246" s="70"/>
      <c r="BR1246" s="70"/>
      <c r="BS1246" s="70"/>
      <c r="BT1246" s="70"/>
      <c r="BU1246" s="70"/>
      <c r="BV1246" s="70"/>
      <c r="BW1246" s="70"/>
      <c r="BX1246" s="70"/>
      <c r="BY1246" s="70"/>
      <c r="BZ1246" s="70"/>
      <c r="CA1246" s="70"/>
    </row>
    <row r="1247" spans="2:79" s="67" customFormat="1" hidden="1">
      <c r="B1247" s="85"/>
      <c r="C1247" s="86"/>
      <c r="D1247" s="250"/>
      <c r="E1247" s="84"/>
      <c r="F1247" s="70"/>
      <c r="G1247" s="70"/>
      <c r="H1247" s="70"/>
      <c r="I1247" s="70"/>
      <c r="J1247" s="70"/>
      <c r="K1247" s="70"/>
      <c r="L1247" s="70"/>
      <c r="M1247" s="70"/>
      <c r="N1247" s="70"/>
      <c r="O1247" s="70"/>
      <c r="P1247" s="70"/>
      <c r="Q1247" s="70"/>
      <c r="R1247" s="70"/>
      <c r="S1247" s="70"/>
      <c r="T1247" s="70"/>
      <c r="U1247" s="70"/>
      <c r="V1247" s="70"/>
      <c r="W1247" s="70"/>
      <c r="X1247" s="70"/>
      <c r="Y1247" s="70"/>
      <c r="Z1247" s="70"/>
      <c r="AA1247" s="70"/>
      <c r="AB1247" s="70"/>
      <c r="AC1247" s="70"/>
      <c r="AD1247" s="70"/>
      <c r="AE1247" s="70"/>
      <c r="AF1247" s="70"/>
      <c r="AG1247" s="70"/>
      <c r="AH1247" s="70"/>
      <c r="AI1247" s="70"/>
      <c r="AJ1247" s="70"/>
      <c r="AK1247" s="70"/>
      <c r="AL1247" s="70"/>
      <c r="AM1247" s="70"/>
      <c r="AN1247" s="70"/>
      <c r="AO1247" s="70"/>
      <c r="AP1247" s="70"/>
      <c r="AQ1247" s="70"/>
      <c r="AR1247" s="70"/>
      <c r="AS1247" s="70"/>
      <c r="AT1247" s="70"/>
      <c r="AU1247" s="70"/>
      <c r="AV1247" s="70"/>
      <c r="AW1247" s="70"/>
      <c r="AX1247" s="70"/>
      <c r="AY1247" s="70"/>
      <c r="AZ1247" s="70"/>
      <c r="BA1247" s="70"/>
      <c r="BB1247" s="70"/>
      <c r="BC1247" s="70"/>
      <c r="BD1247" s="70"/>
      <c r="BE1247" s="70"/>
      <c r="BF1247" s="70"/>
      <c r="BG1247" s="70"/>
      <c r="BH1247" s="70"/>
      <c r="BI1247" s="70"/>
      <c r="BJ1247" s="70"/>
      <c r="BK1247" s="70"/>
      <c r="BL1247" s="70"/>
      <c r="BM1247" s="70"/>
      <c r="BN1247" s="70"/>
      <c r="BO1247" s="70"/>
      <c r="BP1247" s="70"/>
      <c r="BQ1247" s="70"/>
      <c r="BR1247" s="70"/>
      <c r="BS1247" s="70"/>
      <c r="BT1247" s="70"/>
      <c r="BU1247" s="70"/>
      <c r="BV1247" s="70"/>
      <c r="BW1247" s="70"/>
      <c r="BX1247" s="70"/>
      <c r="BY1247" s="70"/>
      <c r="BZ1247" s="70"/>
      <c r="CA1247" s="70"/>
    </row>
    <row r="1248" spans="2:79" s="67" customFormat="1" hidden="1">
      <c r="B1248" s="85"/>
      <c r="C1248" s="86"/>
      <c r="D1248" s="250"/>
      <c r="E1248" s="84"/>
      <c r="F1248" s="70"/>
      <c r="G1248" s="70"/>
      <c r="H1248" s="70"/>
      <c r="I1248" s="70"/>
      <c r="J1248" s="70"/>
      <c r="K1248" s="70"/>
      <c r="L1248" s="70"/>
      <c r="M1248" s="70"/>
      <c r="N1248" s="70"/>
      <c r="O1248" s="70"/>
      <c r="P1248" s="70"/>
      <c r="Q1248" s="70"/>
      <c r="R1248" s="70"/>
      <c r="S1248" s="70"/>
      <c r="T1248" s="70"/>
      <c r="U1248" s="70"/>
      <c r="V1248" s="70"/>
      <c r="W1248" s="70"/>
      <c r="X1248" s="70"/>
      <c r="Y1248" s="70"/>
      <c r="Z1248" s="70"/>
      <c r="AA1248" s="70"/>
      <c r="AB1248" s="70"/>
      <c r="AC1248" s="70"/>
      <c r="AD1248" s="70"/>
      <c r="AE1248" s="70"/>
      <c r="AF1248" s="70"/>
      <c r="AG1248" s="70"/>
      <c r="AH1248" s="70"/>
      <c r="AI1248" s="70"/>
      <c r="AJ1248" s="70"/>
      <c r="AK1248" s="70"/>
      <c r="AL1248" s="70"/>
      <c r="AM1248" s="70"/>
      <c r="AN1248" s="70"/>
      <c r="AO1248" s="70"/>
      <c r="AP1248" s="70"/>
      <c r="AQ1248" s="70"/>
      <c r="AR1248" s="70"/>
      <c r="AS1248" s="70"/>
      <c r="AT1248" s="70"/>
      <c r="AU1248" s="70"/>
      <c r="AV1248" s="70"/>
      <c r="AW1248" s="70"/>
      <c r="AX1248" s="70"/>
      <c r="AY1248" s="70"/>
      <c r="AZ1248" s="70"/>
      <c r="BA1248" s="70"/>
      <c r="BB1248" s="70"/>
      <c r="BC1248" s="70"/>
      <c r="BD1248" s="70"/>
      <c r="BE1248" s="70"/>
      <c r="BF1248" s="70"/>
      <c r="BG1248" s="70"/>
      <c r="BH1248" s="70"/>
      <c r="BI1248" s="70"/>
      <c r="BJ1248" s="70"/>
      <c r="BK1248" s="70"/>
      <c r="BL1248" s="70"/>
      <c r="BM1248" s="70"/>
      <c r="BN1248" s="70"/>
      <c r="BO1248" s="70"/>
      <c r="BP1248" s="70"/>
      <c r="BQ1248" s="70"/>
      <c r="BR1248" s="70"/>
      <c r="BS1248" s="70"/>
      <c r="BT1248" s="70"/>
      <c r="BU1248" s="70"/>
      <c r="BV1248" s="70"/>
      <c r="BW1248" s="70"/>
      <c r="BX1248" s="70"/>
      <c r="BY1248" s="70"/>
      <c r="BZ1248" s="70"/>
      <c r="CA1248" s="70"/>
    </row>
    <row r="1249" spans="2:79" s="67" customFormat="1" hidden="1">
      <c r="B1249" s="85"/>
      <c r="C1249" s="86"/>
      <c r="D1249" s="250"/>
      <c r="E1249" s="84"/>
      <c r="F1249" s="70"/>
      <c r="G1249" s="70"/>
      <c r="H1249" s="70"/>
      <c r="I1249" s="70"/>
      <c r="J1249" s="70"/>
      <c r="K1249" s="70"/>
      <c r="L1249" s="70"/>
      <c r="M1249" s="70"/>
      <c r="N1249" s="70"/>
      <c r="O1249" s="70"/>
      <c r="P1249" s="70"/>
      <c r="Q1249" s="70"/>
      <c r="R1249" s="70"/>
      <c r="S1249" s="70"/>
      <c r="T1249" s="70"/>
      <c r="U1249" s="70"/>
      <c r="V1249" s="70"/>
      <c r="W1249" s="70"/>
      <c r="X1249" s="70"/>
      <c r="Y1249" s="70"/>
      <c r="Z1249" s="70"/>
      <c r="AA1249" s="70"/>
      <c r="AB1249" s="70"/>
      <c r="AC1249" s="70"/>
      <c r="AD1249" s="70"/>
      <c r="AE1249" s="70"/>
      <c r="AF1249" s="70"/>
      <c r="AG1249" s="70"/>
      <c r="AH1249" s="70"/>
      <c r="AI1249" s="70"/>
      <c r="AJ1249" s="70"/>
      <c r="AK1249" s="70"/>
      <c r="AL1249" s="70"/>
      <c r="AM1249" s="70"/>
      <c r="AN1249" s="70"/>
      <c r="AO1249" s="70"/>
      <c r="AP1249" s="70"/>
      <c r="AQ1249" s="70"/>
      <c r="AR1249" s="70"/>
      <c r="AS1249" s="70"/>
      <c r="AT1249" s="70"/>
      <c r="AU1249" s="70"/>
      <c r="AV1249" s="70"/>
      <c r="AW1249" s="70"/>
      <c r="AX1249" s="70"/>
      <c r="AY1249" s="70"/>
      <c r="AZ1249" s="70"/>
      <c r="BA1249" s="70"/>
      <c r="BB1249" s="70"/>
      <c r="BC1249" s="70"/>
      <c r="BD1249" s="70"/>
      <c r="BE1249" s="70"/>
      <c r="BF1249" s="70"/>
      <c r="BG1249" s="70"/>
      <c r="BH1249" s="70"/>
      <c r="BI1249" s="70"/>
      <c r="BJ1249" s="70"/>
      <c r="BK1249" s="70"/>
      <c r="BL1249" s="70"/>
      <c r="BM1249" s="70"/>
      <c r="BN1249" s="70"/>
      <c r="BO1249" s="70"/>
      <c r="BP1249" s="70"/>
      <c r="BQ1249" s="70"/>
      <c r="BR1249" s="70"/>
      <c r="BS1249" s="70"/>
      <c r="BT1249" s="70"/>
      <c r="BU1249" s="70"/>
      <c r="BV1249" s="70"/>
      <c r="BW1249" s="70"/>
      <c r="BX1249" s="70"/>
      <c r="BY1249" s="70"/>
      <c r="BZ1249" s="70"/>
      <c r="CA1249" s="70"/>
    </row>
    <row r="1250" spans="2:79" s="67" customFormat="1" hidden="1">
      <c r="B1250" s="85"/>
      <c r="C1250" s="86"/>
      <c r="D1250" s="250"/>
      <c r="E1250" s="84"/>
      <c r="F1250" s="70"/>
      <c r="G1250" s="70"/>
      <c r="H1250" s="70"/>
      <c r="I1250" s="70"/>
      <c r="J1250" s="70"/>
      <c r="K1250" s="70"/>
      <c r="L1250" s="70"/>
      <c r="M1250" s="70"/>
      <c r="N1250" s="70"/>
      <c r="O1250" s="70"/>
      <c r="P1250" s="70"/>
      <c r="Q1250" s="70"/>
      <c r="R1250" s="70"/>
      <c r="S1250" s="70"/>
      <c r="T1250" s="70"/>
      <c r="U1250" s="70"/>
      <c r="V1250" s="70"/>
      <c r="W1250" s="70"/>
      <c r="X1250" s="70"/>
      <c r="Y1250" s="70"/>
      <c r="Z1250" s="70"/>
      <c r="AA1250" s="70"/>
      <c r="AB1250" s="70"/>
      <c r="AC1250" s="70"/>
      <c r="AD1250" s="70"/>
      <c r="AE1250" s="70"/>
      <c r="AF1250" s="70"/>
      <c r="AG1250" s="70"/>
      <c r="AH1250" s="70"/>
      <c r="AI1250" s="70"/>
      <c r="AJ1250" s="70"/>
      <c r="AK1250" s="70"/>
      <c r="AL1250" s="70"/>
      <c r="AM1250" s="70"/>
      <c r="AN1250" s="70"/>
      <c r="AO1250" s="70"/>
      <c r="AP1250" s="70"/>
      <c r="AQ1250" s="70"/>
      <c r="AR1250" s="70"/>
      <c r="AS1250" s="70"/>
      <c r="AT1250" s="70"/>
      <c r="AU1250" s="70"/>
      <c r="AV1250" s="70"/>
      <c r="AW1250" s="70"/>
      <c r="AX1250" s="70"/>
      <c r="AY1250" s="70"/>
      <c r="AZ1250" s="70"/>
      <c r="BA1250" s="70"/>
      <c r="BB1250" s="70"/>
      <c r="BC1250" s="70"/>
      <c r="BD1250" s="70"/>
      <c r="BE1250" s="70"/>
      <c r="BF1250" s="70"/>
      <c r="BG1250" s="70"/>
      <c r="BH1250" s="70"/>
      <c r="BI1250" s="70"/>
      <c r="BJ1250" s="70"/>
      <c r="BK1250" s="70"/>
      <c r="BL1250" s="70"/>
      <c r="BM1250" s="70"/>
      <c r="BN1250" s="70"/>
      <c r="BO1250" s="70"/>
      <c r="BP1250" s="70"/>
      <c r="BQ1250" s="70"/>
      <c r="BR1250" s="70"/>
      <c r="BS1250" s="70"/>
      <c r="BT1250" s="70"/>
      <c r="BU1250" s="70"/>
      <c r="BV1250" s="70"/>
      <c r="BW1250" s="70"/>
      <c r="BX1250" s="70"/>
      <c r="BY1250" s="70"/>
      <c r="BZ1250" s="70"/>
      <c r="CA1250" s="70"/>
    </row>
    <row r="1251" spans="2:79" s="67" customFormat="1" hidden="1">
      <c r="B1251" s="85"/>
      <c r="C1251" s="86"/>
      <c r="D1251" s="250"/>
      <c r="E1251" s="84"/>
      <c r="F1251" s="70"/>
      <c r="G1251" s="70"/>
      <c r="H1251" s="70"/>
      <c r="I1251" s="70"/>
      <c r="J1251" s="70"/>
      <c r="K1251" s="70"/>
      <c r="L1251" s="70"/>
      <c r="M1251" s="70"/>
      <c r="N1251" s="70"/>
      <c r="O1251" s="70"/>
      <c r="P1251" s="70"/>
      <c r="Q1251" s="70"/>
      <c r="R1251" s="70"/>
      <c r="S1251" s="70"/>
      <c r="T1251" s="70"/>
      <c r="U1251" s="70"/>
      <c r="V1251" s="70"/>
      <c r="W1251" s="70"/>
      <c r="X1251" s="70"/>
      <c r="Y1251" s="70"/>
      <c r="Z1251" s="70"/>
      <c r="AA1251" s="70"/>
      <c r="AB1251" s="70"/>
      <c r="AC1251" s="70"/>
      <c r="AD1251" s="70"/>
      <c r="AE1251" s="70"/>
      <c r="AF1251" s="70"/>
      <c r="AG1251" s="70"/>
      <c r="AH1251" s="70"/>
      <c r="AI1251" s="70"/>
      <c r="AJ1251" s="70"/>
      <c r="AK1251" s="70"/>
      <c r="AL1251" s="70"/>
      <c r="AM1251" s="70"/>
      <c r="AN1251" s="70"/>
      <c r="AO1251" s="70"/>
      <c r="AP1251" s="70"/>
      <c r="AQ1251" s="70"/>
      <c r="AR1251" s="70"/>
      <c r="AS1251" s="70"/>
      <c r="AT1251" s="70"/>
      <c r="AU1251" s="70"/>
      <c r="AV1251" s="70"/>
      <c r="AW1251" s="70"/>
      <c r="AX1251" s="70"/>
      <c r="AY1251" s="70"/>
      <c r="AZ1251" s="70"/>
      <c r="BA1251" s="70"/>
      <c r="BB1251" s="70"/>
      <c r="BC1251" s="70"/>
      <c r="BD1251" s="70"/>
      <c r="BE1251" s="70"/>
      <c r="BF1251" s="70"/>
      <c r="BG1251" s="70"/>
      <c r="BH1251" s="70"/>
      <c r="BI1251" s="70"/>
      <c r="BJ1251" s="70"/>
      <c r="BK1251" s="70"/>
      <c r="BL1251" s="70"/>
      <c r="BM1251" s="70"/>
      <c r="BN1251" s="70"/>
      <c r="BO1251" s="70"/>
      <c r="BP1251" s="70"/>
      <c r="BQ1251" s="70"/>
      <c r="BR1251" s="70"/>
      <c r="BS1251" s="70"/>
      <c r="BT1251" s="70"/>
      <c r="BU1251" s="70"/>
      <c r="BV1251" s="70"/>
      <c r="BW1251" s="70"/>
      <c r="BX1251" s="70"/>
      <c r="BY1251" s="70"/>
      <c r="BZ1251" s="70"/>
      <c r="CA1251" s="70"/>
    </row>
    <row r="1252" spans="2:79" s="67" customFormat="1" hidden="1">
      <c r="B1252" s="85"/>
      <c r="C1252" s="86"/>
      <c r="D1252" s="250"/>
      <c r="E1252" s="84"/>
      <c r="F1252" s="70"/>
      <c r="G1252" s="70"/>
      <c r="H1252" s="70"/>
      <c r="I1252" s="70"/>
      <c r="J1252" s="70"/>
      <c r="K1252" s="70"/>
      <c r="L1252" s="70"/>
      <c r="M1252" s="70"/>
      <c r="N1252" s="70"/>
      <c r="O1252" s="70"/>
      <c r="P1252" s="70"/>
      <c r="Q1252" s="70"/>
      <c r="R1252" s="70"/>
      <c r="S1252" s="70"/>
      <c r="T1252" s="70"/>
      <c r="U1252" s="70"/>
      <c r="V1252" s="70"/>
      <c r="W1252" s="70"/>
      <c r="X1252" s="70"/>
      <c r="Y1252" s="70"/>
      <c r="Z1252" s="70"/>
      <c r="AA1252" s="70"/>
      <c r="AB1252" s="70"/>
      <c r="AC1252" s="70"/>
      <c r="AD1252" s="70"/>
      <c r="AE1252" s="70"/>
      <c r="AF1252" s="70"/>
      <c r="AG1252" s="70"/>
      <c r="AH1252" s="70"/>
      <c r="AI1252" s="70"/>
      <c r="AJ1252" s="70"/>
      <c r="AK1252" s="70"/>
      <c r="AL1252" s="70"/>
      <c r="AM1252" s="70"/>
      <c r="AN1252" s="70"/>
      <c r="AO1252" s="70"/>
      <c r="AP1252" s="70"/>
      <c r="AQ1252" s="70"/>
      <c r="AR1252" s="70"/>
      <c r="AS1252" s="70"/>
      <c r="AT1252" s="70"/>
      <c r="AU1252" s="70"/>
      <c r="AV1252" s="70"/>
      <c r="AW1252" s="70"/>
      <c r="AX1252" s="70"/>
      <c r="AY1252" s="70"/>
      <c r="AZ1252" s="70"/>
      <c r="BA1252" s="70"/>
      <c r="BB1252" s="70"/>
      <c r="BC1252" s="70"/>
      <c r="BD1252" s="70"/>
      <c r="BE1252" s="70"/>
      <c r="BF1252" s="70"/>
      <c r="BG1252" s="70"/>
      <c r="BH1252" s="70"/>
      <c r="BI1252" s="70"/>
      <c r="BJ1252" s="70"/>
      <c r="BK1252" s="70"/>
      <c r="BL1252" s="70"/>
      <c r="BM1252" s="70"/>
      <c r="BN1252" s="70"/>
      <c r="BO1252" s="70"/>
      <c r="BP1252" s="70"/>
      <c r="BQ1252" s="70"/>
      <c r="BR1252" s="70"/>
      <c r="BS1252" s="70"/>
      <c r="BT1252" s="70"/>
      <c r="BU1252" s="70"/>
      <c r="BV1252" s="70"/>
      <c r="BW1252" s="70"/>
      <c r="BX1252" s="70"/>
      <c r="BY1252" s="70"/>
      <c r="BZ1252" s="70"/>
      <c r="CA1252" s="70"/>
    </row>
    <row r="1253" spans="2:79" s="67" customFormat="1" hidden="1">
      <c r="B1253" s="85"/>
      <c r="C1253" s="86"/>
      <c r="D1253" s="250"/>
      <c r="E1253" s="84"/>
      <c r="F1253" s="70"/>
      <c r="G1253" s="70"/>
      <c r="H1253" s="70"/>
      <c r="I1253" s="70"/>
      <c r="J1253" s="70"/>
      <c r="K1253" s="70"/>
      <c r="L1253" s="70"/>
      <c r="M1253" s="70"/>
      <c r="N1253" s="70"/>
      <c r="O1253" s="70"/>
      <c r="P1253" s="70"/>
      <c r="Q1253" s="70"/>
      <c r="R1253" s="70"/>
      <c r="S1253" s="70"/>
      <c r="T1253" s="70"/>
      <c r="U1253" s="70"/>
      <c r="V1253" s="70"/>
      <c r="W1253" s="70"/>
      <c r="X1253" s="70"/>
      <c r="Y1253" s="70"/>
      <c r="Z1253" s="70"/>
      <c r="AA1253" s="70"/>
      <c r="AB1253" s="70"/>
      <c r="AC1253" s="70"/>
      <c r="AD1253" s="70"/>
      <c r="AE1253" s="70"/>
      <c r="AF1253" s="70"/>
      <c r="AG1253" s="70"/>
      <c r="AH1253" s="70"/>
      <c r="AI1253" s="70"/>
      <c r="AJ1253" s="70"/>
      <c r="AK1253" s="70"/>
      <c r="AL1253" s="70"/>
      <c r="AM1253" s="70"/>
      <c r="AN1253" s="70"/>
      <c r="AO1253" s="70"/>
      <c r="AP1253" s="70"/>
      <c r="AQ1253" s="70"/>
      <c r="AR1253" s="70"/>
      <c r="AS1253" s="70"/>
      <c r="AT1253" s="70"/>
      <c r="AU1253" s="70"/>
      <c r="AV1253" s="70"/>
      <c r="AW1253" s="70"/>
      <c r="AX1253" s="70"/>
      <c r="AY1253" s="70"/>
      <c r="AZ1253" s="70"/>
      <c r="BA1253" s="70"/>
      <c r="BB1253" s="70"/>
      <c r="BC1253" s="70"/>
      <c r="BD1253" s="70"/>
      <c r="BE1253" s="70"/>
      <c r="BF1253" s="70"/>
      <c r="BG1253" s="70"/>
      <c r="BH1253" s="70"/>
      <c r="BI1253" s="70"/>
      <c r="BJ1253" s="70"/>
      <c r="BK1253" s="70"/>
      <c r="BL1253" s="70"/>
      <c r="BM1253" s="70"/>
      <c r="BN1253" s="70"/>
      <c r="BO1253" s="70"/>
      <c r="BP1253" s="70"/>
      <c r="BQ1253" s="70"/>
      <c r="BR1253" s="70"/>
      <c r="BS1253" s="70"/>
      <c r="BT1253" s="70"/>
      <c r="BU1253" s="70"/>
      <c r="BV1253" s="70"/>
      <c r="BW1253" s="70"/>
      <c r="BX1253" s="70"/>
      <c r="BY1253" s="70"/>
      <c r="BZ1253" s="70"/>
      <c r="CA1253" s="70"/>
    </row>
    <row r="1254" spans="2:79" s="67" customFormat="1" hidden="1">
      <c r="B1254" s="85"/>
      <c r="C1254" s="86"/>
      <c r="D1254" s="250"/>
      <c r="E1254" s="84"/>
      <c r="F1254" s="70"/>
      <c r="G1254" s="70"/>
      <c r="H1254" s="70"/>
      <c r="I1254" s="70"/>
      <c r="J1254" s="70"/>
      <c r="K1254" s="70"/>
      <c r="L1254" s="70"/>
      <c r="M1254" s="70"/>
      <c r="N1254" s="70"/>
      <c r="O1254" s="70"/>
      <c r="P1254" s="70"/>
      <c r="Q1254" s="70"/>
      <c r="R1254" s="70"/>
      <c r="S1254" s="70"/>
      <c r="T1254" s="70"/>
      <c r="U1254" s="70"/>
      <c r="V1254" s="70"/>
      <c r="W1254" s="70"/>
      <c r="X1254" s="70"/>
      <c r="Y1254" s="70"/>
      <c r="Z1254" s="70"/>
      <c r="AA1254" s="70"/>
      <c r="AB1254" s="70"/>
      <c r="AC1254" s="70"/>
      <c r="AD1254" s="70"/>
      <c r="AE1254" s="70"/>
      <c r="AF1254" s="70"/>
      <c r="AG1254" s="70"/>
      <c r="AH1254" s="70"/>
      <c r="AI1254" s="70"/>
      <c r="AJ1254" s="70"/>
      <c r="AK1254" s="70"/>
      <c r="AL1254" s="70"/>
      <c r="AM1254" s="70"/>
      <c r="AN1254" s="70"/>
      <c r="AO1254" s="70"/>
      <c r="AP1254" s="70"/>
      <c r="AQ1254" s="70"/>
      <c r="AR1254" s="70"/>
      <c r="AS1254" s="70"/>
      <c r="AT1254" s="70"/>
      <c r="AU1254" s="70"/>
      <c r="AV1254" s="70"/>
      <c r="AW1254" s="70"/>
      <c r="AX1254" s="70"/>
      <c r="AY1254" s="70"/>
      <c r="AZ1254" s="70"/>
      <c r="BA1254" s="70"/>
      <c r="BB1254" s="70"/>
      <c r="BC1254" s="70"/>
      <c r="BD1254" s="70"/>
      <c r="BE1254" s="70"/>
      <c r="BF1254" s="70"/>
      <c r="BG1254" s="70"/>
      <c r="BH1254" s="70"/>
      <c r="BI1254" s="70"/>
      <c r="BJ1254" s="70"/>
      <c r="BK1254" s="70"/>
      <c r="BL1254" s="70"/>
      <c r="BM1254" s="70"/>
      <c r="BN1254" s="70"/>
      <c r="BO1254" s="70"/>
      <c r="BP1254" s="70"/>
      <c r="BQ1254" s="70"/>
      <c r="BR1254" s="70"/>
      <c r="BS1254" s="70"/>
      <c r="BT1254" s="70"/>
      <c r="BU1254" s="70"/>
      <c r="BV1254" s="70"/>
      <c r="BW1254" s="70"/>
      <c r="BX1254" s="70"/>
      <c r="BY1254" s="70"/>
      <c r="BZ1254" s="70"/>
      <c r="CA1254" s="70"/>
    </row>
    <row r="1255" spans="2:79" s="67" customFormat="1" hidden="1">
      <c r="B1255" s="85"/>
      <c r="C1255" s="86"/>
      <c r="D1255" s="250"/>
      <c r="E1255" s="84"/>
      <c r="F1255" s="70"/>
      <c r="G1255" s="70"/>
      <c r="H1255" s="70"/>
      <c r="I1255" s="70"/>
      <c r="J1255" s="70"/>
      <c r="K1255" s="70"/>
      <c r="L1255" s="70"/>
      <c r="M1255" s="70"/>
      <c r="N1255" s="70"/>
      <c r="O1255" s="70"/>
      <c r="P1255" s="70"/>
      <c r="Q1255" s="70"/>
      <c r="R1255" s="70"/>
      <c r="S1255" s="70"/>
      <c r="T1255" s="70"/>
      <c r="U1255" s="70"/>
      <c r="V1255" s="70"/>
      <c r="W1255" s="70"/>
      <c r="X1255" s="70"/>
      <c r="Y1255" s="70"/>
      <c r="Z1255" s="70"/>
      <c r="AA1255" s="70"/>
      <c r="AB1255" s="70"/>
      <c r="AC1255" s="70"/>
      <c r="AD1255" s="70"/>
      <c r="AE1255" s="70"/>
      <c r="AF1255" s="70"/>
      <c r="AG1255" s="70"/>
      <c r="AH1255" s="70"/>
      <c r="AI1255" s="70"/>
      <c r="AJ1255" s="70"/>
      <c r="AK1255" s="70"/>
      <c r="AL1255" s="70"/>
      <c r="AM1255" s="70"/>
      <c r="AN1255" s="70"/>
      <c r="AO1255" s="70"/>
      <c r="AP1255" s="70"/>
      <c r="AQ1255" s="70"/>
      <c r="AR1255" s="70"/>
      <c r="AS1255" s="70"/>
      <c r="AT1255" s="70"/>
      <c r="AU1255" s="70"/>
      <c r="AV1255" s="70"/>
      <c r="AW1255" s="70"/>
      <c r="AX1255" s="70"/>
      <c r="AY1255" s="70"/>
      <c r="AZ1255" s="70"/>
      <c r="BA1255" s="70"/>
      <c r="BB1255" s="70"/>
      <c r="BC1255" s="70"/>
      <c r="BD1255" s="70"/>
      <c r="BE1255" s="70"/>
      <c r="BF1255" s="70"/>
      <c r="BG1255" s="70"/>
      <c r="BH1255" s="70"/>
      <c r="BI1255" s="70"/>
      <c r="BJ1255" s="70"/>
      <c r="BK1255" s="70"/>
      <c r="BL1255" s="70"/>
      <c r="BM1255" s="70"/>
      <c r="BN1255" s="70"/>
      <c r="BO1255" s="70"/>
      <c r="BP1255" s="70"/>
      <c r="BQ1255" s="70"/>
      <c r="BR1255" s="70"/>
      <c r="BS1255" s="70"/>
      <c r="BT1255" s="70"/>
      <c r="BU1255" s="70"/>
      <c r="BV1255" s="70"/>
      <c r="BW1255" s="70"/>
      <c r="BX1255" s="70"/>
      <c r="BY1255" s="70"/>
      <c r="BZ1255" s="70"/>
      <c r="CA1255" s="70"/>
    </row>
    <row r="1256" spans="2:79" s="67" customFormat="1" hidden="1">
      <c r="B1256" s="85"/>
      <c r="C1256" s="86"/>
      <c r="D1256" s="250"/>
      <c r="E1256" s="84"/>
      <c r="F1256" s="70"/>
      <c r="G1256" s="70"/>
      <c r="H1256" s="70"/>
      <c r="I1256" s="70"/>
      <c r="J1256" s="70"/>
      <c r="K1256" s="70"/>
      <c r="L1256" s="70"/>
      <c r="M1256" s="70"/>
      <c r="N1256" s="70"/>
      <c r="O1256" s="70"/>
      <c r="P1256" s="70"/>
      <c r="Q1256" s="70"/>
      <c r="R1256" s="70"/>
      <c r="S1256" s="70"/>
      <c r="T1256" s="70"/>
      <c r="U1256" s="70"/>
      <c r="V1256" s="70"/>
      <c r="W1256" s="70"/>
      <c r="X1256" s="70"/>
      <c r="Y1256" s="70"/>
      <c r="Z1256" s="70"/>
      <c r="AA1256" s="70"/>
      <c r="AB1256" s="70"/>
      <c r="AC1256" s="70"/>
      <c r="AD1256" s="70"/>
      <c r="AE1256" s="70"/>
      <c r="AF1256" s="70"/>
      <c r="AG1256" s="70"/>
      <c r="AH1256" s="70"/>
      <c r="AI1256" s="70"/>
      <c r="AJ1256" s="70"/>
      <c r="AK1256" s="70"/>
      <c r="AL1256" s="70"/>
      <c r="AM1256" s="70"/>
      <c r="AN1256" s="70"/>
      <c r="AO1256" s="70"/>
      <c r="AP1256" s="70"/>
      <c r="AQ1256" s="70"/>
      <c r="AR1256" s="70"/>
      <c r="AS1256" s="70"/>
      <c r="AT1256" s="70"/>
      <c r="AU1256" s="70"/>
      <c r="AV1256" s="70"/>
      <c r="AW1256" s="70"/>
      <c r="AX1256" s="70"/>
      <c r="AY1256" s="70"/>
      <c r="AZ1256" s="70"/>
      <c r="BA1256" s="70"/>
      <c r="BB1256" s="70"/>
      <c r="BC1256" s="70"/>
      <c r="BD1256" s="70"/>
      <c r="BE1256" s="70"/>
      <c r="BF1256" s="70"/>
      <c r="BG1256" s="70"/>
      <c r="BH1256" s="70"/>
      <c r="BI1256" s="70"/>
      <c r="BJ1256" s="70"/>
      <c r="BK1256" s="70"/>
      <c r="BL1256" s="70"/>
      <c r="BM1256" s="70"/>
      <c r="BN1256" s="70"/>
      <c r="BO1256" s="70"/>
      <c r="BP1256" s="70"/>
      <c r="BQ1256" s="70"/>
      <c r="BR1256" s="70"/>
      <c r="BS1256" s="70"/>
      <c r="BT1256" s="70"/>
      <c r="BU1256" s="70"/>
      <c r="BV1256" s="70"/>
      <c r="BW1256" s="70"/>
      <c r="BX1256" s="70"/>
      <c r="BY1256" s="70"/>
      <c r="BZ1256" s="70"/>
      <c r="CA1256" s="70"/>
    </row>
    <row r="1257" spans="2:79" s="67" customFormat="1" hidden="1">
      <c r="B1257" s="85"/>
      <c r="C1257" s="86"/>
      <c r="D1257" s="250"/>
      <c r="E1257" s="84"/>
      <c r="F1257" s="70"/>
      <c r="G1257" s="70"/>
      <c r="H1257" s="70"/>
      <c r="I1257" s="70"/>
      <c r="J1257" s="70"/>
      <c r="K1257" s="70"/>
      <c r="L1257" s="70"/>
      <c r="M1257" s="70"/>
      <c r="N1257" s="70"/>
      <c r="O1257" s="70"/>
      <c r="P1257" s="70"/>
      <c r="Q1257" s="70"/>
      <c r="R1257" s="70"/>
      <c r="S1257" s="70"/>
      <c r="T1257" s="70"/>
      <c r="U1257" s="70"/>
      <c r="V1257" s="70"/>
      <c r="W1257" s="70"/>
      <c r="X1257" s="70"/>
      <c r="Y1257" s="70"/>
      <c r="Z1257" s="70"/>
      <c r="AA1257" s="70"/>
      <c r="AB1257" s="70"/>
      <c r="AC1257" s="70"/>
      <c r="AD1257" s="70"/>
      <c r="AE1257" s="70"/>
      <c r="AF1257" s="70"/>
      <c r="AG1257" s="70"/>
      <c r="AH1257" s="70"/>
      <c r="AI1257" s="70"/>
      <c r="AJ1257" s="70"/>
      <c r="AK1257" s="70"/>
      <c r="AL1257" s="70"/>
      <c r="AM1257" s="70"/>
      <c r="AN1257" s="70"/>
      <c r="AO1257" s="70"/>
      <c r="AP1257" s="70"/>
      <c r="AQ1257" s="70"/>
      <c r="AR1257" s="70"/>
      <c r="AS1257" s="70"/>
      <c r="AT1257" s="70"/>
      <c r="AU1257" s="70"/>
      <c r="AV1257" s="70"/>
      <c r="AW1257" s="70"/>
      <c r="AX1257" s="70"/>
      <c r="AY1257" s="70"/>
      <c r="AZ1257" s="70"/>
      <c r="BA1257" s="70"/>
      <c r="BB1257" s="70"/>
      <c r="BC1257" s="70"/>
      <c r="BD1257" s="70"/>
      <c r="BE1257" s="70"/>
      <c r="BF1257" s="70"/>
      <c r="BG1257" s="70"/>
      <c r="BH1257" s="70"/>
      <c r="BI1257" s="70"/>
      <c r="BJ1257" s="70"/>
      <c r="BK1257" s="70"/>
      <c r="BL1257" s="70"/>
      <c r="BM1257" s="70"/>
      <c r="BN1257" s="70"/>
      <c r="BO1257" s="70"/>
      <c r="BP1257" s="70"/>
      <c r="BQ1257" s="70"/>
      <c r="BR1257" s="70"/>
      <c r="BS1257" s="70"/>
      <c r="BT1257" s="70"/>
      <c r="BU1257" s="70"/>
      <c r="BV1257" s="70"/>
      <c r="BW1257" s="70"/>
      <c r="BX1257" s="70"/>
      <c r="BY1257" s="70"/>
      <c r="BZ1257" s="70"/>
      <c r="CA1257" s="70"/>
    </row>
    <row r="1258" spans="2:79" s="67" customFormat="1" hidden="1">
      <c r="B1258" s="85"/>
      <c r="C1258" s="86"/>
      <c r="D1258" s="250"/>
      <c r="E1258" s="84"/>
      <c r="F1258" s="70"/>
      <c r="G1258" s="70"/>
      <c r="H1258" s="70"/>
      <c r="I1258" s="70"/>
      <c r="J1258" s="70"/>
      <c r="K1258" s="70"/>
      <c r="L1258" s="70"/>
      <c r="M1258" s="70"/>
      <c r="N1258" s="70"/>
      <c r="O1258" s="70"/>
      <c r="P1258" s="70"/>
      <c r="Q1258" s="70"/>
      <c r="R1258" s="70"/>
      <c r="S1258" s="70"/>
      <c r="T1258" s="70"/>
      <c r="U1258" s="70"/>
      <c r="V1258" s="70"/>
      <c r="W1258" s="70"/>
      <c r="X1258" s="70"/>
      <c r="Y1258" s="70"/>
      <c r="Z1258" s="70"/>
      <c r="AA1258" s="70"/>
      <c r="AB1258" s="70"/>
      <c r="AC1258" s="70"/>
      <c r="AD1258" s="70"/>
      <c r="AE1258" s="70"/>
      <c r="AF1258" s="70"/>
      <c r="AG1258" s="70"/>
      <c r="AH1258" s="70"/>
      <c r="AI1258" s="70"/>
      <c r="AJ1258" s="70"/>
      <c r="AK1258" s="70"/>
      <c r="AL1258" s="70"/>
      <c r="AM1258" s="70"/>
      <c r="AN1258" s="70"/>
      <c r="AO1258" s="70"/>
      <c r="AP1258" s="70"/>
      <c r="AQ1258" s="70"/>
      <c r="AR1258" s="70"/>
      <c r="AS1258" s="70"/>
      <c r="AT1258" s="70"/>
      <c r="AU1258" s="70"/>
      <c r="AV1258" s="70"/>
      <c r="AW1258" s="70"/>
      <c r="AX1258" s="70"/>
      <c r="AY1258" s="70"/>
      <c r="AZ1258" s="70"/>
      <c r="BA1258" s="70"/>
      <c r="BB1258" s="70"/>
      <c r="BC1258" s="70"/>
      <c r="BD1258" s="70"/>
      <c r="BE1258" s="70"/>
      <c r="BF1258" s="70"/>
      <c r="BG1258" s="70"/>
      <c r="BH1258" s="70"/>
      <c r="BI1258" s="70"/>
      <c r="BJ1258" s="70"/>
      <c r="BK1258" s="70"/>
      <c r="BL1258" s="70"/>
      <c r="BM1258" s="70"/>
      <c r="BN1258" s="70"/>
      <c r="BO1258" s="70"/>
      <c r="BP1258" s="70"/>
      <c r="BQ1258" s="70"/>
      <c r="BR1258" s="70"/>
      <c r="BS1258" s="70"/>
      <c r="BT1258" s="70"/>
      <c r="BU1258" s="70"/>
      <c r="BV1258" s="70"/>
      <c r="BW1258" s="70"/>
      <c r="BX1258" s="70"/>
      <c r="BY1258" s="70"/>
      <c r="BZ1258" s="70"/>
      <c r="CA1258" s="70"/>
    </row>
    <row r="1259" spans="2:79" s="67" customFormat="1" hidden="1">
      <c r="B1259" s="85"/>
      <c r="C1259" s="86"/>
      <c r="D1259" s="250"/>
      <c r="E1259" s="84"/>
      <c r="F1259" s="70"/>
      <c r="G1259" s="70"/>
      <c r="H1259" s="70"/>
      <c r="I1259" s="70"/>
      <c r="J1259" s="70"/>
      <c r="K1259" s="70"/>
      <c r="L1259" s="70"/>
      <c r="M1259" s="70"/>
      <c r="N1259" s="70"/>
      <c r="O1259" s="70"/>
      <c r="P1259" s="70"/>
      <c r="Q1259" s="70"/>
      <c r="R1259" s="70"/>
      <c r="S1259" s="70"/>
      <c r="T1259" s="70"/>
      <c r="U1259" s="70"/>
      <c r="V1259" s="70"/>
      <c r="W1259" s="70"/>
      <c r="X1259" s="70"/>
      <c r="Y1259" s="70"/>
      <c r="Z1259" s="70"/>
      <c r="AA1259" s="70"/>
      <c r="AB1259" s="70"/>
      <c r="AC1259" s="70"/>
      <c r="AD1259" s="70"/>
      <c r="AE1259" s="70"/>
      <c r="AF1259" s="70"/>
      <c r="AG1259" s="70"/>
      <c r="AH1259" s="70"/>
      <c r="AI1259" s="70"/>
      <c r="AJ1259" s="70"/>
      <c r="AK1259" s="70"/>
      <c r="AL1259" s="70"/>
      <c r="AM1259" s="70"/>
      <c r="AN1259" s="70"/>
      <c r="AO1259" s="70"/>
      <c r="AP1259" s="70"/>
      <c r="AQ1259" s="70"/>
      <c r="AR1259" s="70"/>
      <c r="AS1259" s="70"/>
      <c r="AT1259" s="70"/>
      <c r="AU1259" s="70"/>
      <c r="AV1259" s="70"/>
      <c r="AW1259" s="70"/>
      <c r="AX1259" s="70"/>
      <c r="AY1259" s="70"/>
      <c r="AZ1259" s="70"/>
      <c r="BA1259" s="70"/>
      <c r="BB1259" s="70"/>
      <c r="BC1259" s="70"/>
      <c r="BD1259" s="70"/>
      <c r="BE1259" s="70"/>
      <c r="BF1259" s="70"/>
      <c r="BG1259" s="70"/>
      <c r="BH1259" s="70"/>
      <c r="BI1259" s="70"/>
      <c r="BJ1259" s="70"/>
      <c r="BK1259" s="70"/>
      <c r="BL1259" s="70"/>
      <c r="BM1259" s="70"/>
      <c r="BN1259" s="70"/>
      <c r="BO1259" s="70"/>
      <c r="BP1259" s="70"/>
      <c r="BQ1259" s="70"/>
      <c r="BR1259" s="70"/>
      <c r="BS1259" s="70"/>
      <c r="BT1259" s="70"/>
      <c r="BU1259" s="70"/>
      <c r="BV1259" s="70"/>
      <c r="BW1259" s="70"/>
      <c r="BX1259" s="70"/>
      <c r="BY1259" s="70"/>
      <c r="BZ1259" s="70"/>
      <c r="CA1259" s="70"/>
    </row>
    <row r="1260" spans="2:79" s="67" customFormat="1" hidden="1">
      <c r="B1260" s="85"/>
      <c r="C1260" s="86"/>
      <c r="D1260" s="250"/>
      <c r="E1260" s="84"/>
      <c r="F1260" s="70"/>
      <c r="G1260" s="70"/>
      <c r="H1260" s="70"/>
      <c r="I1260" s="70"/>
      <c r="J1260" s="70"/>
      <c r="K1260" s="70"/>
      <c r="L1260" s="70"/>
      <c r="M1260" s="70"/>
      <c r="N1260" s="70"/>
      <c r="O1260" s="70"/>
      <c r="P1260" s="70"/>
      <c r="Q1260" s="70"/>
      <c r="R1260" s="70"/>
      <c r="S1260" s="70"/>
      <c r="T1260" s="70"/>
      <c r="U1260" s="70"/>
      <c r="V1260" s="70"/>
      <c r="W1260" s="70"/>
      <c r="X1260" s="70"/>
      <c r="Y1260" s="70"/>
      <c r="Z1260" s="70"/>
      <c r="AA1260" s="70"/>
      <c r="AB1260" s="70"/>
      <c r="AC1260" s="70"/>
      <c r="AD1260" s="70"/>
      <c r="AE1260" s="70"/>
      <c r="AF1260" s="70"/>
      <c r="AG1260" s="70"/>
      <c r="AH1260" s="70"/>
      <c r="AI1260" s="70"/>
      <c r="AJ1260" s="70"/>
      <c r="AK1260" s="70"/>
      <c r="AL1260" s="70"/>
      <c r="AM1260" s="70"/>
      <c r="AN1260" s="70"/>
      <c r="AO1260" s="70"/>
      <c r="AP1260" s="70"/>
      <c r="AQ1260" s="70"/>
      <c r="AR1260" s="70"/>
      <c r="AS1260" s="70"/>
      <c r="AT1260" s="70"/>
      <c r="AU1260" s="70"/>
      <c r="AV1260" s="70"/>
      <c r="AW1260" s="70"/>
      <c r="AX1260" s="70"/>
      <c r="AY1260" s="70"/>
      <c r="AZ1260" s="70"/>
      <c r="BA1260" s="70"/>
      <c r="BB1260" s="70"/>
      <c r="BC1260" s="70"/>
      <c r="BD1260" s="70"/>
      <c r="BE1260" s="70"/>
      <c r="BF1260" s="70"/>
      <c r="BG1260" s="70"/>
      <c r="BH1260" s="70"/>
      <c r="BI1260" s="70"/>
      <c r="BJ1260" s="70"/>
      <c r="BK1260" s="70"/>
      <c r="BL1260" s="70"/>
      <c r="BM1260" s="70"/>
      <c r="BN1260" s="70"/>
      <c r="BO1260" s="70"/>
      <c r="BP1260" s="70"/>
      <c r="BQ1260" s="70"/>
      <c r="BR1260" s="70"/>
      <c r="BS1260" s="70"/>
      <c r="BT1260" s="70"/>
      <c r="BU1260" s="70"/>
      <c r="BV1260" s="70"/>
      <c r="BW1260" s="70"/>
      <c r="BX1260" s="70"/>
      <c r="BY1260" s="70"/>
      <c r="BZ1260" s="70"/>
      <c r="CA1260" s="70"/>
    </row>
    <row r="1261" spans="2:79" s="67" customFormat="1" hidden="1">
      <c r="B1261" s="85"/>
      <c r="C1261" s="86"/>
      <c r="D1261" s="250"/>
      <c r="E1261" s="84"/>
      <c r="F1261" s="70"/>
      <c r="G1261" s="70"/>
      <c r="H1261" s="70"/>
      <c r="I1261" s="70"/>
      <c r="J1261" s="70"/>
      <c r="K1261" s="70"/>
      <c r="L1261" s="70"/>
      <c r="M1261" s="70"/>
      <c r="N1261" s="70"/>
      <c r="O1261" s="70"/>
      <c r="P1261" s="70"/>
      <c r="Q1261" s="70"/>
      <c r="R1261" s="70"/>
      <c r="S1261" s="70"/>
      <c r="T1261" s="70"/>
      <c r="U1261" s="70"/>
      <c r="V1261" s="70"/>
      <c r="W1261" s="70"/>
      <c r="X1261" s="70"/>
      <c r="Y1261" s="70"/>
      <c r="Z1261" s="70"/>
      <c r="AA1261" s="70"/>
      <c r="AB1261" s="70"/>
      <c r="AC1261" s="70"/>
      <c r="AD1261" s="70"/>
      <c r="AE1261" s="70"/>
      <c r="AF1261" s="70"/>
      <c r="AG1261" s="70"/>
      <c r="AH1261" s="70"/>
      <c r="AI1261" s="70"/>
      <c r="AJ1261" s="70"/>
      <c r="AK1261" s="70"/>
      <c r="AL1261" s="70"/>
      <c r="AM1261" s="70"/>
      <c r="AN1261" s="70"/>
      <c r="AO1261" s="70"/>
      <c r="AP1261" s="70"/>
      <c r="AQ1261" s="70"/>
      <c r="AR1261" s="70"/>
      <c r="AS1261" s="70"/>
      <c r="AT1261" s="70"/>
      <c r="AU1261" s="70"/>
      <c r="AV1261" s="70"/>
      <c r="AW1261" s="70"/>
      <c r="AX1261" s="70"/>
      <c r="AY1261" s="70"/>
      <c r="AZ1261" s="70"/>
      <c r="BA1261" s="70"/>
      <c r="BB1261" s="70"/>
      <c r="BC1261" s="70"/>
      <c r="BD1261" s="70"/>
      <c r="BE1261" s="70"/>
      <c r="BF1261" s="70"/>
      <c r="BG1261" s="70"/>
      <c r="BH1261" s="70"/>
      <c r="BI1261" s="70"/>
      <c r="BJ1261" s="70"/>
      <c r="BK1261" s="70"/>
      <c r="BL1261" s="70"/>
      <c r="BM1261" s="70"/>
      <c r="BN1261" s="70"/>
      <c r="BO1261" s="70"/>
      <c r="BP1261" s="70"/>
      <c r="BQ1261" s="70"/>
      <c r="BR1261" s="70"/>
      <c r="BS1261" s="70"/>
      <c r="BT1261" s="70"/>
      <c r="BU1261" s="70"/>
      <c r="BV1261" s="70"/>
      <c r="BW1261" s="70"/>
      <c r="BX1261" s="70"/>
      <c r="BY1261" s="70"/>
      <c r="BZ1261" s="70"/>
      <c r="CA1261" s="70"/>
    </row>
    <row r="1262" spans="2:79" s="67" customFormat="1" hidden="1">
      <c r="B1262" s="85"/>
      <c r="C1262" s="86"/>
      <c r="D1262" s="250"/>
      <c r="E1262" s="84"/>
      <c r="F1262" s="70"/>
      <c r="G1262" s="70"/>
      <c r="H1262" s="70"/>
      <c r="I1262" s="70"/>
      <c r="J1262" s="70"/>
      <c r="K1262" s="70"/>
      <c r="L1262" s="70"/>
      <c r="M1262" s="70"/>
      <c r="N1262" s="70"/>
      <c r="O1262" s="70"/>
      <c r="P1262" s="70"/>
      <c r="Q1262" s="70"/>
      <c r="R1262" s="70"/>
      <c r="S1262" s="70"/>
      <c r="T1262" s="70"/>
      <c r="U1262" s="70"/>
      <c r="V1262" s="70"/>
      <c r="W1262" s="70"/>
      <c r="X1262" s="70"/>
      <c r="Y1262" s="70"/>
      <c r="Z1262" s="70"/>
      <c r="AA1262" s="70"/>
      <c r="AB1262" s="70"/>
      <c r="AC1262" s="70"/>
      <c r="AD1262" s="70"/>
      <c r="AE1262" s="70"/>
      <c r="AF1262" s="70"/>
      <c r="AG1262" s="70"/>
      <c r="AH1262" s="70"/>
      <c r="AI1262" s="70"/>
      <c r="AJ1262" s="70"/>
      <c r="AK1262" s="70"/>
      <c r="AL1262" s="70"/>
      <c r="AM1262" s="70"/>
      <c r="AN1262" s="70"/>
      <c r="AO1262" s="70"/>
      <c r="AP1262" s="70"/>
      <c r="AQ1262" s="70"/>
      <c r="AR1262" s="70"/>
      <c r="AS1262" s="70"/>
      <c r="AT1262" s="70"/>
      <c r="AU1262" s="70"/>
      <c r="AV1262" s="70"/>
      <c r="AW1262" s="70"/>
      <c r="AX1262" s="70"/>
      <c r="AY1262" s="70"/>
      <c r="AZ1262" s="70"/>
      <c r="BA1262" s="70"/>
      <c r="BB1262" s="70"/>
      <c r="BC1262" s="70"/>
      <c r="BD1262" s="70"/>
      <c r="BE1262" s="70"/>
      <c r="BF1262" s="70"/>
      <c r="BG1262" s="70"/>
      <c r="BH1262" s="70"/>
      <c r="BI1262" s="70"/>
      <c r="BJ1262" s="70"/>
      <c r="BK1262" s="70"/>
      <c r="BL1262" s="70"/>
      <c r="BM1262" s="70"/>
      <c r="BN1262" s="70"/>
      <c r="BO1262" s="70"/>
      <c r="BP1262" s="70"/>
      <c r="BQ1262" s="70"/>
      <c r="BR1262" s="70"/>
      <c r="BS1262" s="70"/>
      <c r="BT1262" s="70"/>
      <c r="BU1262" s="70"/>
      <c r="BV1262" s="70"/>
      <c r="BW1262" s="70"/>
      <c r="BX1262" s="70"/>
      <c r="BY1262" s="70"/>
      <c r="BZ1262" s="70"/>
      <c r="CA1262" s="70"/>
    </row>
    <row r="1263" spans="2:79" s="67" customFormat="1" hidden="1">
      <c r="B1263" s="85"/>
      <c r="C1263" s="86"/>
      <c r="D1263" s="250"/>
      <c r="E1263" s="84"/>
      <c r="F1263" s="70"/>
      <c r="G1263" s="70"/>
      <c r="H1263" s="70"/>
      <c r="I1263" s="70"/>
      <c r="J1263" s="70"/>
      <c r="K1263" s="70"/>
      <c r="L1263" s="70"/>
      <c r="M1263" s="70"/>
      <c r="N1263" s="70"/>
      <c r="O1263" s="70"/>
      <c r="P1263" s="70"/>
      <c r="Q1263" s="70"/>
      <c r="R1263" s="70"/>
      <c r="S1263" s="70"/>
      <c r="T1263" s="70"/>
      <c r="U1263" s="70"/>
      <c r="V1263" s="70"/>
      <c r="W1263" s="70"/>
      <c r="X1263" s="70"/>
      <c r="Y1263" s="70"/>
      <c r="Z1263" s="70"/>
      <c r="AA1263" s="70"/>
      <c r="AB1263" s="70"/>
      <c r="AC1263" s="70"/>
      <c r="AD1263" s="70"/>
      <c r="AE1263" s="70"/>
      <c r="AF1263" s="70"/>
      <c r="AG1263" s="70"/>
      <c r="AH1263" s="70"/>
      <c r="AI1263" s="70"/>
      <c r="AJ1263" s="70"/>
      <c r="AK1263" s="70"/>
      <c r="AL1263" s="70"/>
      <c r="AM1263" s="70"/>
      <c r="AN1263" s="70"/>
      <c r="AO1263" s="70"/>
      <c r="AP1263" s="70"/>
      <c r="AQ1263" s="70"/>
      <c r="AR1263" s="70"/>
      <c r="AS1263" s="70"/>
      <c r="AT1263" s="70"/>
      <c r="AU1263" s="70"/>
      <c r="AV1263" s="70"/>
      <c r="AW1263" s="70"/>
      <c r="AX1263" s="70"/>
      <c r="AY1263" s="70"/>
      <c r="AZ1263" s="70"/>
      <c r="BA1263" s="70"/>
      <c r="BB1263" s="70"/>
      <c r="BC1263" s="70"/>
      <c r="BD1263" s="70"/>
      <c r="BE1263" s="70"/>
      <c r="BF1263" s="70"/>
      <c r="BG1263" s="70"/>
      <c r="BH1263" s="70"/>
      <c r="BI1263" s="70"/>
      <c r="BJ1263" s="70"/>
      <c r="BK1263" s="70"/>
      <c r="BL1263" s="70"/>
      <c r="BM1263" s="70"/>
      <c r="BN1263" s="70"/>
      <c r="BO1263" s="70"/>
      <c r="BP1263" s="70"/>
      <c r="BQ1263" s="70"/>
      <c r="BR1263" s="70"/>
      <c r="BS1263" s="70"/>
      <c r="BT1263" s="70"/>
      <c r="BU1263" s="70"/>
      <c r="BV1263" s="70"/>
      <c r="BW1263" s="70"/>
      <c r="BX1263" s="70"/>
      <c r="BY1263" s="70"/>
      <c r="BZ1263" s="70"/>
      <c r="CA1263" s="70"/>
    </row>
    <row r="1264" spans="2:79" s="67" customFormat="1" hidden="1">
      <c r="B1264" s="85"/>
      <c r="C1264" s="86"/>
      <c r="D1264" s="250"/>
      <c r="E1264" s="84"/>
      <c r="F1264" s="70"/>
      <c r="G1264" s="70"/>
      <c r="H1264" s="70"/>
      <c r="I1264" s="70"/>
      <c r="J1264" s="70"/>
      <c r="K1264" s="70"/>
      <c r="L1264" s="70"/>
      <c r="M1264" s="70"/>
      <c r="N1264" s="70"/>
      <c r="O1264" s="70"/>
      <c r="P1264" s="70"/>
      <c r="Q1264" s="70"/>
      <c r="R1264" s="70"/>
      <c r="S1264" s="70"/>
      <c r="T1264" s="70"/>
      <c r="U1264" s="70"/>
      <c r="V1264" s="70"/>
      <c r="W1264" s="70"/>
      <c r="X1264" s="70"/>
      <c r="Y1264" s="70"/>
      <c r="Z1264" s="70"/>
      <c r="AA1264" s="70"/>
      <c r="AB1264" s="70"/>
      <c r="AC1264" s="70"/>
      <c r="AD1264" s="70"/>
      <c r="AE1264" s="70"/>
      <c r="AF1264" s="70"/>
      <c r="AG1264" s="70"/>
      <c r="AH1264" s="70"/>
      <c r="AI1264" s="70"/>
      <c r="AJ1264" s="70"/>
      <c r="AK1264" s="70"/>
      <c r="AL1264" s="70"/>
      <c r="AM1264" s="70"/>
      <c r="AN1264" s="70"/>
      <c r="AO1264" s="70"/>
      <c r="AP1264" s="70"/>
      <c r="AQ1264" s="70"/>
      <c r="AR1264" s="70"/>
      <c r="AS1264" s="70"/>
      <c r="AT1264" s="70"/>
      <c r="AU1264" s="70"/>
      <c r="AV1264" s="70"/>
      <c r="AW1264" s="70"/>
      <c r="AX1264" s="70"/>
      <c r="AY1264" s="70"/>
      <c r="AZ1264" s="70"/>
      <c r="BA1264" s="70"/>
      <c r="BB1264" s="70"/>
      <c r="BC1264" s="70"/>
      <c r="BD1264" s="70"/>
      <c r="BE1264" s="70"/>
      <c r="BF1264" s="70"/>
      <c r="BG1264" s="70"/>
      <c r="BH1264" s="70"/>
      <c r="BI1264" s="70"/>
      <c r="BJ1264" s="70"/>
      <c r="BK1264" s="70"/>
      <c r="BL1264" s="70"/>
      <c r="BM1264" s="70"/>
      <c r="BN1264" s="70"/>
      <c r="BO1264" s="70"/>
      <c r="BP1264" s="70"/>
      <c r="BQ1264" s="70"/>
      <c r="BR1264" s="70"/>
      <c r="BS1264" s="70"/>
      <c r="BT1264" s="70"/>
      <c r="BU1264" s="70"/>
      <c r="BV1264" s="70"/>
      <c r="BW1264" s="70"/>
      <c r="BX1264" s="70"/>
      <c r="BY1264" s="70"/>
      <c r="BZ1264" s="70"/>
      <c r="CA1264" s="70"/>
    </row>
    <row r="1265" spans="2:79" s="67" customFormat="1" hidden="1">
      <c r="B1265" s="85"/>
      <c r="C1265" s="86"/>
      <c r="D1265" s="250"/>
      <c r="E1265" s="84"/>
      <c r="F1265" s="70"/>
      <c r="G1265" s="70"/>
      <c r="H1265" s="70"/>
      <c r="I1265" s="70"/>
      <c r="J1265" s="70"/>
      <c r="K1265" s="70"/>
      <c r="L1265" s="70"/>
      <c r="M1265" s="70"/>
      <c r="N1265" s="70"/>
      <c r="O1265" s="70"/>
      <c r="P1265" s="70"/>
      <c r="Q1265" s="70"/>
      <c r="R1265" s="70"/>
      <c r="S1265" s="70"/>
      <c r="T1265" s="70"/>
      <c r="U1265" s="70"/>
      <c r="V1265" s="70"/>
      <c r="W1265" s="70"/>
      <c r="X1265" s="70"/>
      <c r="Y1265" s="70"/>
      <c r="Z1265" s="70"/>
      <c r="AA1265" s="70"/>
      <c r="AB1265" s="70"/>
      <c r="AC1265" s="70"/>
      <c r="AD1265" s="70"/>
      <c r="AE1265" s="70"/>
      <c r="AF1265" s="70"/>
      <c r="AG1265" s="70"/>
      <c r="AH1265" s="70"/>
      <c r="AI1265" s="70"/>
      <c r="AJ1265" s="70"/>
      <c r="AK1265" s="70"/>
      <c r="AL1265" s="70"/>
      <c r="AM1265" s="70"/>
      <c r="AN1265" s="70"/>
      <c r="AO1265" s="70"/>
      <c r="AP1265" s="70"/>
      <c r="AQ1265" s="70"/>
      <c r="AR1265" s="70"/>
      <c r="AS1265" s="70"/>
      <c r="AT1265" s="70"/>
      <c r="AU1265" s="70"/>
      <c r="AV1265" s="70"/>
      <c r="AW1265" s="70"/>
      <c r="AX1265" s="70"/>
      <c r="AY1265" s="70"/>
      <c r="AZ1265" s="70"/>
      <c r="BA1265" s="70"/>
      <c r="BB1265" s="70"/>
      <c r="BC1265" s="70"/>
      <c r="BD1265" s="70"/>
      <c r="BE1265" s="70"/>
      <c r="BF1265" s="70"/>
      <c r="BG1265" s="70"/>
      <c r="BH1265" s="70"/>
      <c r="BI1265" s="70"/>
      <c r="BJ1265" s="70"/>
      <c r="BK1265" s="70"/>
      <c r="BL1265" s="70"/>
      <c r="BM1265" s="70"/>
      <c r="BN1265" s="70"/>
      <c r="BO1265" s="70"/>
      <c r="BP1265" s="70"/>
      <c r="BQ1265" s="70"/>
      <c r="BR1265" s="70"/>
      <c r="BS1265" s="70"/>
      <c r="BT1265" s="70"/>
      <c r="BU1265" s="70"/>
      <c r="BV1265" s="70"/>
      <c r="BW1265" s="70"/>
      <c r="BX1265" s="70"/>
      <c r="BY1265" s="70"/>
      <c r="BZ1265" s="70"/>
      <c r="CA1265" s="70"/>
    </row>
    <row r="1266" spans="2:79" s="67" customFormat="1" hidden="1">
      <c r="B1266" s="85"/>
      <c r="C1266" s="86"/>
      <c r="D1266" s="250"/>
      <c r="E1266" s="84"/>
      <c r="F1266" s="70"/>
      <c r="G1266" s="70"/>
      <c r="H1266" s="70"/>
      <c r="I1266" s="70"/>
      <c r="J1266" s="70"/>
      <c r="K1266" s="70"/>
      <c r="L1266" s="70"/>
      <c r="M1266" s="70"/>
      <c r="N1266" s="70"/>
      <c r="O1266" s="70"/>
      <c r="P1266" s="70"/>
      <c r="Q1266" s="70"/>
      <c r="R1266" s="70"/>
      <c r="S1266" s="70"/>
      <c r="T1266" s="70"/>
      <c r="U1266" s="70"/>
      <c r="V1266" s="70"/>
      <c r="W1266" s="70"/>
      <c r="X1266" s="70"/>
      <c r="Y1266" s="70"/>
      <c r="Z1266" s="70"/>
      <c r="AA1266" s="70"/>
      <c r="AB1266" s="70"/>
      <c r="AC1266" s="70"/>
      <c r="AD1266" s="70"/>
      <c r="AE1266" s="70"/>
      <c r="AF1266" s="70"/>
      <c r="AG1266" s="70"/>
      <c r="AH1266" s="70"/>
      <c r="AI1266" s="70"/>
      <c r="AJ1266" s="70"/>
      <c r="AK1266" s="70"/>
      <c r="AL1266" s="70"/>
      <c r="AM1266" s="70"/>
      <c r="AN1266" s="70"/>
      <c r="AO1266" s="70"/>
      <c r="AP1266" s="70"/>
      <c r="AQ1266" s="70"/>
      <c r="AR1266" s="70"/>
      <c r="AS1266" s="70"/>
      <c r="AT1266" s="70"/>
      <c r="AU1266" s="70"/>
      <c r="AV1266" s="70"/>
      <c r="AW1266" s="70"/>
      <c r="AX1266" s="70"/>
      <c r="AY1266" s="70"/>
      <c r="AZ1266" s="70"/>
      <c r="BA1266" s="70"/>
      <c r="BB1266" s="70"/>
      <c r="BC1266" s="70"/>
      <c r="BD1266" s="70"/>
      <c r="BE1266" s="70"/>
      <c r="BF1266" s="70"/>
      <c r="BG1266" s="70"/>
      <c r="BH1266" s="70"/>
      <c r="BI1266" s="70"/>
      <c r="BJ1266" s="70"/>
      <c r="BK1266" s="70"/>
      <c r="BL1266" s="70"/>
      <c r="BM1266" s="70"/>
      <c r="BN1266" s="70"/>
      <c r="BO1266" s="70"/>
      <c r="BP1266" s="70"/>
      <c r="BQ1266" s="70"/>
      <c r="BR1266" s="70"/>
      <c r="BS1266" s="70"/>
      <c r="BT1266" s="70"/>
      <c r="BU1266" s="70"/>
      <c r="BV1266" s="70"/>
      <c r="BW1266" s="70"/>
      <c r="BX1266" s="70"/>
      <c r="BY1266" s="70"/>
      <c r="BZ1266" s="70"/>
      <c r="CA1266" s="70"/>
    </row>
    <row r="1267" spans="2:79" s="67" customFormat="1" hidden="1">
      <c r="B1267" s="85"/>
      <c r="C1267" s="86"/>
      <c r="D1267" s="250"/>
      <c r="E1267" s="84"/>
      <c r="F1267" s="70"/>
      <c r="G1267" s="70"/>
      <c r="H1267" s="70"/>
      <c r="I1267" s="70"/>
      <c r="J1267" s="70"/>
      <c r="K1267" s="70"/>
      <c r="L1267" s="70"/>
      <c r="M1267" s="70"/>
      <c r="N1267" s="70"/>
      <c r="O1267" s="70"/>
      <c r="P1267" s="70"/>
      <c r="Q1267" s="70"/>
      <c r="R1267" s="70"/>
      <c r="S1267" s="70"/>
      <c r="T1267" s="70"/>
      <c r="U1267" s="70"/>
      <c r="V1267" s="70"/>
      <c r="W1267" s="70"/>
      <c r="X1267" s="70"/>
      <c r="Y1267" s="70"/>
      <c r="Z1267" s="70"/>
      <c r="AA1267" s="70"/>
      <c r="AB1267" s="70"/>
      <c r="AC1267" s="70"/>
      <c r="AD1267" s="70"/>
      <c r="AE1267" s="70"/>
      <c r="AF1267" s="70"/>
      <c r="AG1267" s="70"/>
      <c r="AH1267" s="70"/>
      <c r="AI1267" s="70"/>
      <c r="AJ1267" s="70"/>
      <c r="AK1267" s="70"/>
      <c r="AL1267" s="70"/>
      <c r="AM1267" s="70"/>
      <c r="AN1267" s="70"/>
      <c r="AO1267" s="70"/>
      <c r="AP1267" s="70"/>
      <c r="AQ1267" s="70"/>
      <c r="AR1267" s="70"/>
      <c r="AS1267" s="70"/>
      <c r="AT1267" s="70"/>
      <c r="AU1267" s="70"/>
      <c r="AV1267" s="70"/>
      <c r="AW1267" s="70"/>
      <c r="AX1267" s="70"/>
      <c r="AY1267" s="70"/>
      <c r="AZ1267" s="70"/>
      <c r="BA1267" s="70"/>
      <c r="BB1267" s="70"/>
      <c r="BC1267" s="70"/>
      <c r="BD1267" s="70"/>
      <c r="BE1267" s="70"/>
      <c r="BF1267" s="70"/>
      <c r="BG1267" s="70"/>
      <c r="BH1267" s="70"/>
      <c r="BI1267" s="70"/>
      <c r="BJ1267" s="70"/>
      <c r="BK1267" s="70"/>
      <c r="BL1267" s="70"/>
      <c r="BM1267" s="70"/>
      <c r="BN1267" s="70"/>
      <c r="BO1267" s="70"/>
      <c r="BP1267" s="70"/>
      <c r="BQ1267" s="70"/>
      <c r="BR1267" s="70"/>
      <c r="BS1267" s="70"/>
      <c r="BT1267" s="70"/>
      <c r="BU1267" s="70"/>
      <c r="BV1267" s="70"/>
      <c r="BW1267" s="70"/>
      <c r="BX1267" s="70"/>
      <c r="BY1267" s="70"/>
      <c r="BZ1267" s="70"/>
      <c r="CA1267" s="70"/>
    </row>
    <row r="1268" spans="2:79" s="67" customFormat="1" hidden="1">
      <c r="B1268" s="85"/>
      <c r="C1268" s="86"/>
      <c r="D1268" s="250"/>
      <c r="E1268" s="84"/>
      <c r="F1268" s="70"/>
      <c r="G1268" s="70"/>
      <c r="H1268" s="70"/>
      <c r="I1268" s="70"/>
      <c r="J1268" s="70"/>
      <c r="K1268" s="70"/>
      <c r="L1268" s="70"/>
      <c r="M1268" s="70"/>
      <c r="N1268" s="70"/>
      <c r="O1268" s="70"/>
      <c r="P1268" s="70"/>
      <c r="Q1268" s="70"/>
      <c r="R1268" s="70"/>
      <c r="S1268" s="70"/>
      <c r="T1268" s="70"/>
      <c r="U1268" s="70"/>
      <c r="V1268" s="70"/>
      <c r="W1268" s="70"/>
      <c r="X1268" s="70"/>
      <c r="Y1268" s="70"/>
      <c r="Z1268" s="70"/>
      <c r="AA1268" s="70"/>
      <c r="AB1268" s="70"/>
      <c r="AC1268" s="70"/>
      <c r="AD1268" s="70"/>
      <c r="AE1268" s="70"/>
      <c r="AF1268" s="70"/>
      <c r="AG1268" s="70"/>
      <c r="AH1268" s="70"/>
      <c r="AI1268" s="70"/>
      <c r="AJ1268" s="70"/>
      <c r="AK1268" s="70"/>
      <c r="AL1268" s="70"/>
      <c r="AM1268" s="70"/>
      <c r="AN1268" s="70"/>
      <c r="AO1268" s="70"/>
      <c r="AP1268" s="70"/>
      <c r="AQ1268" s="70"/>
      <c r="AR1268" s="70"/>
      <c r="AS1268" s="70"/>
      <c r="AT1268" s="70"/>
      <c r="AU1268" s="70"/>
      <c r="AV1268" s="70"/>
      <c r="AW1268" s="70"/>
      <c r="AX1268" s="70"/>
      <c r="AY1268" s="70"/>
      <c r="AZ1268" s="70"/>
      <c r="BA1268" s="70"/>
      <c r="BB1268" s="70"/>
      <c r="BC1268" s="70"/>
      <c r="BD1268" s="70"/>
      <c r="BE1268" s="70"/>
      <c r="BF1268" s="70"/>
      <c r="BG1268" s="70"/>
      <c r="BH1268" s="70"/>
      <c r="BI1268" s="70"/>
      <c r="BJ1268" s="70"/>
      <c r="BK1268" s="70"/>
      <c r="BL1268" s="70"/>
      <c r="BM1268" s="70"/>
      <c r="BN1268" s="70"/>
      <c r="BO1268" s="70"/>
      <c r="BP1268" s="70"/>
      <c r="BQ1268" s="70"/>
      <c r="BR1268" s="70"/>
      <c r="BS1268" s="70"/>
      <c r="BT1268" s="70"/>
      <c r="BU1268" s="70"/>
      <c r="BV1268" s="70"/>
      <c r="BW1268" s="70"/>
      <c r="BX1268" s="70"/>
      <c r="BY1268" s="70"/>
      <c r="BZ1268" s="70"/>
      <c r="CA1268" s="70"/>
    </row>
    <row r="1269" spans="2:79" s="67" customFormat="1" hidden="1">
      <c r="B1269" s="85"/>
      <c r="C1269" s="86"/>
      <c r="D1269" s="250"/>
      <c r="E1269" s="84"/>
      <c r="F1269" s="70"/>
      <c r="G1269" s="70"/>
      <c r="H1269" s="70"/>
      <c r="I1269" s="70"/>
      <c r="J1269" s="70"/>
      <c r="K1269" s="70"/>
      <c r="L1269" s="70"/>
      <c r="M1269" s="70"/>
      <c r="N1269" s="70"/>
      <c r="O1269" s="70"/>
      <c r="P1269" s="70"/>
      <c r="Q1269" s="70"/>
      <c r="R1269" s="70"/>
      <c r="S1269" s="70"/>
      <c r="T1269" s="70"/>
      <c r="U1269" s="70"/>
      <c r="V1269" s="70"/>
      <c r="W1269" s="70"/>
      <c r="X1269" s="70"/>
      <c r="Y1269" s="70"/>
      <c r="Z1269" s="70"/>
      <c r="AA1269" s="70"/>
      <c r="AB1269" s="70"/>
      <c r="AC1269" s="70"/>
      <c r="AD1269" s="70"/>
      <c r="AE1269" s="70"/>
      <c r="AF1269" s="70"/>
      <c r="AG1269" s="70"/>
      <c r="AH1269" s="70"/>
      <c r="AI1269" s="70"/>
      <c r="AJ1269" s="70"/>
      <c r="AK1269" s="70"/>
      <c r="AL1269" s="70"/>
      <c r="AM1269" s="70"/>
      <c r="AN1269" s="70"/>
      <c r="AO1269" s="70"/>
      <c r="AP1269" s="70"/>
      <c r="AQ1269" s="70"/>
      <c r="AR1269" s="70"/>
      <c r="AS1269" s="70"/>
      <c r="AT1269" s="70"/>
      <c r="AU1269" s="70"/>
      <c r="AV1269" s="70"/>
      <c r="AW1269" s="70"/>
      <c r="AX1269" s="70"/>
      <c r="AY1269" s="70"/>
      <c r="AZ1269" s="70"/>
      <c r="BA1269" s="70"/>
      <c r="BB1269" s="70"/>
      <c r="BC1269" s="70"/>
      <c r="BD1269" s="70"/>
      <c r="BE1269" s="70"/>
      <c r="BF1269" s="70"/>
      <c r="BG1269" s="70"/>
      <c r="BH1269" s="70"/>
      <c r="BI1269" s="70"/>
      <c r="BJ1269" s="70"/>
      <c r="BK1269" s="70"/>
      <c r="BL1269" s="70"/>
      <c r="BM1269" s="70"/>
      <c r="BN1269" s="70"/>
      <c r="BO1269" s="70"/>
      <c r="BP1269" s="70"/>
      <c r="BQ1269" s="70"/>
      <c r="BR1269" s="70"/>
      <c r="BS1269" s="70"/>
      <c r="BT1269" s="70"/>
      <c r="BU1269" s="70"/>
      <c r="BV1269" s="70"/>
      <c r="BW1269" s="70"/>
      <c r="BX1269" s="70"/>
      <c r="BY1269" s="70"/>
      <c r="BZ1269" s="70"/>
      <c r="CA1269" s="70"/>
    </row>
    <row r="1270" spans="2:79" s="67" customFormat="1" hidden="1">
      <c r="B1270" s="85"/>
      <c r="C1270" s="86"/>
      <c r="D1270" s="250"/>
      <c r="E1270" s="84"/>
      <c r="F1270" s="70"/>
      <c r="G1270" s="70"/>
      <c r="H1270" s="70"/>
      <c r="I1270" s="70"/>
      <c r="J1270" s="70"/>
      <c r="K1270" s="70"/>
      <c r="L1270" s="70"/>
      <c r="M1270" s="70"/>
      <c r="N1270" s="70"/>
      <c r="O1270" s="70"/>
      <c r="P1270" s="70"/>
      <c r="Q1270" s="70"/>
      <c r="R1270" s="70"/>
      <c r="S1270" s="70"/>
      <c r="T1270" s="70"/>
      <c r="U1270" s="70"/>
      <c r="V1270" s="70"/>
      <c r="W1270" s="70"/>
      <c r="X1270" s="70"/>
      <c r="Y1270" s="70"/>
      <c r="Z1270" s="70"/>
      <c r="AA1270" s="70"/>
      <c r="AB1270" s="70"/>
      <c r="AC1270" s="70"/>
      <c r="AD1270" s="70"/>
      <c r="AE1270" s="70"/>
      <c r="AF1270" s="70"/>
      <c r="AG1270" s="70"/>
      <c r="AH1270" s="70"/>
      <c r="AI1270" s="70"/>
      <c r="AJ1270" s="70"/>
      <c r="AK1270" s="70"/>
      <c r="AL1270" s="70"/>
      <c r="AM1270" s="70"/>
      <c r="AN1270" s="70"/>
      <c r="AO1270" s="70"/>
      <c r="AP1270" s="70"/>
      <c r="AQ1270" s="70"/>
      <c r="AR1270" s="70"/>
      <c r="AS1270" s="70"/>
      <c r="AT1270" s="70"/>
      <c r="AU1270" s="70"/>
      <c r="AV1270" s="70"/>
      <c r="AW1270" s="70"/>
      <c r="AX1270" s="70"/>
      <c r="AY1270" s="70"/>
      <c r="AZ1270" s="70"/>
      <c r="BA1270" s="70"/>
      <c r="BB1270" s="70"/>
      <c r="BC1270" s="70"/>
      <c r="BD1270" s="70"/>
      <c r="BE1270" s="70"/>
      <c r="BF1270" s="70"/>
      <c r="BG1270" s="70"/>
      <c r="BH1270" s="70"/>
      <c r="BI1270" s="70"/>
      <c r="BJ1270" s="70"/>
      <c r="BK1270" s="70"/>
      <c r="BL1270" s="70"/>
      <c r="BM1270" s="70"/>
      <c r="BN1270" s="70"/>
      <c r="BO1270" s="70"/>
      <c r="BP1270" s="70"/>
      <c r="BQ1270" s="70"/>
      <c r="BR1270" s="70"/>
      <c r="BS1270" s="70"/>
      <c r="BT1270" s="70"/>
      <c r="BU1270" s="70"/>
      <c r="BV1270" s="70"/>
      <c r="BW1270" s="70"/>
      <c r="BX1270" s="70"/>
      <c r="BY1270" s="70"/>
      <c r="BZ1270" s="70"/>
      <c r="CA1270" s="70"/>
    </row>
    <row r="1271" spans="2:79" s="67" customFormat="1" hidden="1">
      <c r="B1271" s="85"/>
      <c r="C1271" s="86"/>
      <c r="D1271" s="250"/>
      <c r="E1271" s="84"/>
      <c r="F1271" s="70"/>
      <c r="G1271" s="70"/>
      <c r="H1271" s="70"/>
      <c r="I1271" s="70"/>
      <c r="J1271" s="70"/>
      <c r="K1271" s="70"/>
      <c r="L1271" s="70"/>
      <c r="M1271" s="70"/>
      <c r="N1271" s="70"/>
      <c r="O1271" s="70"/>
      <c r="P1271" s="70"/>
      <c r="Q1271" s="70"/>
      <c r="R1271" s="70"/>
      <c r="S1271" s="70"/>
      <c r="T1271" s="70"/>
      <c r="U1271" s="70"/>
      <c r="V1271" s="70"/>
      <c r="W1271" s="70"/>
      <c r="X1271" s="70"/>
      <c r="Y1271" s="70"/>
      <c r="Z1271" s="70"/>
      <c r="AA1271" s="70"/>
      <c r="AB1271" s="70"/>
      <c r="AC1271" s="70"/>
      <c r="AD1271" s="70"/>
      <c r="AE1271" s="70"/>
      <c r="AF1271" s="70"/>
      <c r="AG1271" s="70"/>
      <c r="AH1271" s="70"/>
      <c r="AI1271" s="70"/>
      <c r="AJ1271" s="70"/>
      <c r="AK1271" s="70"/>
      <c r="AL1271" s="70"/>
      <c r="AM1271" s="70"/>
      <c r="AN1271" s="70"/>
      <c r="AO1271" s="70"/>
      <c r="AP1271" s="70"/>
      <c r="AQ1271" s="70"/>
      <c r="AR1271" s="70"/>
      <c r="AS1271" s="70"/>
      <c r="AT1271" s="70"/>
      <c r="AU1271" s="70"/>
      <c r="AV1271" s="70"/>
      <c r="AW1271" s="70"/>
      <c r="AX1271" s="70"/>
      <c r="AY1271" s="70"/>
      <c r="AZ1271" s="70"/>
      <c r="BA1271" s="70"/>
      <c r="BB1271" s="70"/>
      <c r="BC1271" s="70"/>
      <c r="BD1271" s="70"/>
      <c r="BE1271" s="70"/>
      <c r="BF1271" s="70"/>
      <c r="BG1271" s="70"/>
      <c r="BH1271" s="70"/>
      <c r="BI1271" s="70"/>
      <c r="BJ1271" s="70"/>
      <c r="BK1271" s="70"/>
      <c r="BL1271" s="70"/>
      <c r="BM1271" s="70"/>
      <c r="BN1271" s="70"/>
      <c r="BO1271" s="70"/>
      <c r="BP1271" s="70"/>
      <c r="BQ1271" s="70"/>
      <c r="BR1271" s="70"/>
      <c r="BS1271" s="70"/>
      <c r="BT1271" s="70"/>
      <c r="BU1271" s="70"/>
      <c r="BV1271" s="70"/>
      <c r="BW1271" s="70"/>
      <c r="BX1271" s="70"/>
      <c r="BY1271" s="70"/>
      <c r="BZ1271" s="70"/>
      <c r="CA1271" s="70"/>
    </row>
    <row r="1272" spans="2:79" s="67" customFormat="1" hidden="1">
      <c r="B1272" s="85"/>
      <c r="C1272" s="86"/>
      <c r="D1272" s="250"/>
      <c r="E1272" s="84"/>
      <c r="F1272" s="70"/>
      <c r="G1272" s="70"/>
      <c r="H1272" s="70"/>
      <c r="I1272" s="70"/>
      <c r="J1272" s="70"/>
      <c r="K1272" s="70"/>
      <c r="L1272" s="70"/>
      <c r="M1272" s="70"/>
      <c r="N1272" s="70"/>
      <c r="O1272" s="70"/>
      <c r="P1272" s="70"/>
      <c r="Q1272" s="70"/>
      <c r="R1272" s="70"/>
      <c r="S1272" s="70"/>
      <c r="T1272" s="70"/>
      <c r="U1272" s="70"/>
      <c r="V1272" s="70"/>
      <c r="W1272" s="70"/>
      <c r="X1272" s="70"/>
      <c r="Y1272" s="70"/>
      <c r="Z1272" s="70"/>
      <c r="AA1272" s="70"/>
      <c r="AB1272" s="70"/>
      <c r="AC1272" s="70"/>
      <c r="AD1272" s="70"/>
      <c r="AE1272" s="70"/>
      <c r="AF1272" s="70"/>
      <c r="AG1272" s="70"/>
      <c r="AH1272" s="70"/>
      <c r="AI1272" s="70"/>
      <c r="AJ1272" s="70"/>
      <c r="AK1272" s="70"/>
      <c r="AL1272" s="70"/>
      <c r="AM1272" s="70"/>
      <c r="AN1272" s="70"/>
      <c r="AO1272" s="70"/>
      <c r="AP1272" s="70"/>
      <c r="AQ1272" s="70"/>
      <c r="AR1272" s="70"/>
      <c r="AS1272" s="70"/>
      <c r="AT1272" s="70"/>
      <c r="AU1272" s="70"/>
      <c r="AV1272" s="70"/>
      <c r="AW1272" s="70"/>
      <c r="AX1272" s="70"/>
      <c r="AY1272" s="70"/>
      <c r="AZ1272" s="70"/>
      <c r="BA1272" s="70"/>
      <c r="BB1272" s="70"/>
      <c r="BC1272" s="70"/>
      <c r="BD1272" s="70"/>
      <c r="BE1272" s="70"/>
      <c r="BF1272" s="70"/>
      <c r="BG1272" s="70"/>
      <c r="BH1272" s="70"/>
      <c r="BI1272" s="70"/>
      <c r="BJ1272" s="70"/>
      <c r="BK1272" s="70"/>
      <c r="BL1272" s="70"/>
      <c r="BM1272" s="70"/>
      <c r="BN1272" s="70"/>
      <c r="BO1272" s="70"/>
      <c r="BP1272" s="70"/>
      <c r="BQ1272" s="70"/>
      <c r="BR1272" s="70"/>
      <c r="BS1272" s="70"/>
      <c r="BT1272" s="70"/>
      <c r="BU1272" s="70"/>
      <c r="BV1272" s="70"/>
      <c r="BW1272" s="70"/>
      <c r="BX1272" s="70"/>
      <c r="BY1272" s="70"/>
      <c r="BZ1272" s="70"/>
      <c r="CA1272" s="70"/>
    </row>
    <row r="1273" spans="2:79" s="67" customFormat="1" hidden="1">
      <c r="B1273" s="85"/>
      <c r="C1273" s="86"/>
      <c r="D1273" s="250"/>
      <c r="E1273" s="84"/>
      <c r="F1273" s="70"/>
      <c r="G1273" s="70"/>
      <c r="H1273" s="70"/>
      <c r="I1273" s="70"/>
      <c r="J1273" s="70"/>
      <c r="K1273" s="70"/>
      <c r="L1273" s="70"/>
      <c r="M1273" s="70"/>
      <c r="N1273" s="70"/>
      <c r="O1273" s="70"/>
      <c r="P1273" s="70"/>
      <c r="Q1273" s="70"/>
      <c r="R1273" s="70"/>
      <c r="S1273" s="70"/>
      <c r="T1273" s="70"/>
      <c r="U1273" s="70"/>
      <c r="V1273" s="70"/>
      <c r="W1273" s="70"/>
      <c r="X1273" s="70"/>
      <c r="Y1273" s="70"/>
      <c r="Z1273" s="70"/>
      <c r="AA1273" s="70"/>
      <c r="AB1273" s="70"/>
      <c r="AC1273" s="70"/>
      <c r="AD1273" s="70"/>
      <c r="AE1273" s="70"/>
      <c r="AF1273" s="70"/>
      <c r="AG1273" s="70"/>
      <c r="AH1273" s="70"/>
      <c r="AI1273" s="70"/>
      <c r="AJ1273" s="70"/>
      <c r="AK1273" s="70"/>
      <c r="AL1273" s="70"/>
      <c r="AM1273" s="70"/>
      <c r="AN1273" s="70"/>
      <c r="AO1273" s="70"/>
      <c r="AP1273" s="70"/>
      <c r="AQ1273" s="70"/>
      <c r="AR1273" s="70"/>
      <c r="AS1273" s="70"/>
      <c r="AT1273" s="70"/>
      <c r="AU1273" s="70"/>
      <c r="AV1273" s="70"/>
      <c r="AW1273" s="70"/>
      <c r="AX1273" s="70"/>
      <c r="AY1273" s="70"/>
      <c r="AZ1273" s="70"/>
      <c r="BA1273" s="70"/>
      <c r="BB1273" s="70"/>
      <c r="BC1273" s="70"/>
      <c r="BD1273" s="70"/>
      <c r="BE1273" s="70"/>
      <c r="BF1273" s="70"/>
      <c r="BG1273" s="70"/>
      <c r="BH1273" s="70"/>
      <c r="BI1273" s="70"/>
      <c r="BJ1273" s="70"/>
      <c r="BK1273" s="70"/>
      <c r="BL1273" s="70"/>
      <c r="BM1273" s="70"/>
      <c r="BN1273" s="70"/>
      <c r="BO1273" s="70"/>
      <c r="BP1273" s="70"/>
      <c r="BQ1273" s="70"/>
      <c r="BR1273" s="70"/>
      <c r="BS1273" s="70"/>
      <c r="BT1273" s="70"/>
      <c r="BU1273" s="70"/>
      <c r="BV1273" s="70"/>
      <c r="BW1273" s="70"/>
      <c r="BX1273" s="70"/>
      <c r="BY1273" s="70"/>
      <c r="BZ1273" s="70"/>
      <c r="CA1273" s="70"/>
    </row>
    <row r="1274" spans="2:79" s="67" customFormat="1" hidden="1">
      <c r="B1274" s="85"/>
      <c r="C1274" s="86"/>
      <c r="D1274" s="250"/>
      <c r="E1274" s="84"/>
      <c r="F1274" s="70"/>
      <c r="G1274" s="70"/>
      <c r="H1274" s="70"/>
      <c r="I1274" s="70"/>
      <c r="J1274" s="70"/>
      <c r="K1274" s="70"/>
      <c r="L1274" s="70"/>
      <c r="M1274" s="70"/>
      <c r="N1274" s="70"/>
      <c r="O1274" s="70"/>
      <c r="P1274" s="70"/>
      <c r="Q1274" s="70"/>
      <c r="R1274" s="70"/>
      <c r="S1274" s="70"/>
      <c r="T1274" s="70"/>
      <c r="U1274" s="70"/>
      <c r="V1274" s="70"/>
      <c r="W1274" s="70"/>
      <c r="X1274" s="70"/>
      <c r="Y1274" s="70"/>
      <c r="Z1274" s="70"/>
      <c r="AA1274" s="70"/>
      <c r="AB1274" s="70"/>
      <c r="AC1274" s="70"/>
      <c r="AD1274" s="70"/>
      <c r="AE1274" s="70"/>
      <c r="AF1274" s="70"/>
      <c r="AG1274" s="70"/>
      <c r="AH1274" s="70"/>
      <c r="AI1274" s="70"/>
      <c r="AJ1274" s="70"/>
      <c r="AK1274" s="70"/>
      <c r="AL1274" s="70"/>
      <c r="AM1274" s="70"/>
      <c r="AN1274" s="70"/>
      <c r="AO1274" s="70"/>
      <c r="AP1274" s="70"/>
      <c r="AQ1274" s="70"/>
      <c r="AR1274" s="70"/>
      <c r="AS1274" s="70"/>
      <c r="AT1274" s="70"/>
      <c r="AU1274" s="70"/>
      <c r="AV1274" s="70"/>
      <c r="AW1274" s="70"/>
      <c r="AX1274" s="70"/>
      <c r="AY1274" s="70"/>
      <c r="AZ1274" s="70"/>
      <c r="BA1274" s="70"/>
      <c r="BB1274" s="70"/>
      <c r="BC1274" s="70"/>
      <c r="BD1274" s="70"/>
      <c r="BE1274" s="70"/>
      <c r="BF1274" s="70"/>
      <c r="BG1274" s="70"/>
      <c r="BH1274" s="70"/>
      <c r="BI1274" s="70"/>
      <c r="BJ1274" s="70"/>
      <c r="BK1274" s="70"/>
      <c r="BL1274" s="70"/>
      <c r="BM1274" s="70"/>
      <c r="BN1274" s="70"/>
      <c r="BO1274" s="70"/>
      <c r="BP1274" s="70"/>
      <c r="BQ1274" s="70"/>
      <c r="BR1274" s="70"/>
      <c r="BS1274" s="70"/>
      <c r="BT1274" s="70"/>
      <c r="BU1274" s="70"/>
      <c r="BV1274" s="70"/>
      <c r="BW1274" s="70"/>
      <c r="BX1274" s="70"/>
      <c r="BY1274" s="70"/>
      <c r="BZ1274" s="70"/>
      <c r="CA1274" s="70"/>
    </row>
    <row r="1275" spans="2:79" s="67" customFormat="1" hidden="1">
      <c r="B1275" s="85"/>
      <c r="C1275" s="86"/>
      <c r="D1275" s="250"/>
      <c r="E1275" s="84"/>
      <c r="F1275" s="70"/>
      <c r="G1275" s="70"/>
      <c r="H1275" s="70"/>
      <c r="I1275" s="70"/>
      <c r="J1275" s="70"/>
      <c r="K1275" s="70"/>
      <c r="L1275" s="70"/>
      <c r="M1275" s="70"/>
      <c r="N1275" s="70"/>
      <c r="O1275" s="70"/>
      <c r="P1275" s="70"/>
      <c r="Q1275" s="70"/>
      <c r="R1275" s="70"/>
      <c r="S1275" s="70"/>
      <c r="T1275" s="70"/>
      <c r="U1275" s="70"/>
      <c r="V1275" s="70"/>
      <c r="W1275" s="70"/>
      <c r="X1275" s="70"/>
      <c r="Y1275" s="70"/>
      <c r="Z1275" s="70"/>
      <c r="AA1275" s="70"/>
      <c r="AB1275" s="70"/>
      <c r="AC1275" s="70"/>
      <c r="AD1275" s="70"/>
      <c r="AE1275" s="70"/>
      <c r="AF1275" s="70"/>
      <c r="AG1275" s="70"/>
      <c r="AH1275" s="70"/>
      <c r="AI1275" s="70"/>
      <c r="AJ1275" s="70"/>
      <c r="AK1275" s="70"/>
      <c r="AL1275" s="70"/>
      <c r="AM1275" s="70"/>
      <c r="AN1275" s="70"/>
      <c r="AO1275" s="70"/>
      <c r="AP1275" s="70"/>
      <c r="AQ1275" s="70"/>
      <c r="AR1275" s="70"/>
      <c r="AS1275" s="70"/>
      <c r="AT1275" s="70"/>
      <c r="AU1275" s="70"/>
      <c r="AV1275" s="70"/>
      <c r="AW1275" s="70"/>
      <c r="AX1275" s="70"/>
      <c r="AY1275" s="70"/>
      <c r="AZ1275" s="70"/>
      <c r="BA1275" s="70"/>
      <c r="BB1275" s="70"/>
      <c r="BC1275" s="70"/>
      <c r="BD1275" s="70"/>
      <c r="BE1275" s="70"/>
      <c r="BF1275" s="70"/>
      <c r="BG1275" s="70"/>
      <c r="BH1275" s="70"/>
      <c r="BI1275" s="70"/>
      <c r="BJ1275" s="70"/>
      <c r="BK1275" s="70"/>
      <c r="BL1275" s="70"/>
      <c r="BM1275" s="70"/>
      <c r="BN1275" s="70"/>
      <c r="BO1275" s="70"/>
      <c r="BP1275" s="70"/>
      <c r="BQ1275" s="70"/>
      <c r="BR1275" s="70"/>
      <c r="BS1275" s="70"/>
      <c r="BT1275" s="70"/>
      <c r="BU1275" s="70"/>
      <c r="BV1275" s="70"/>
      <c r="BW1275" s="70"/>
      <c r="BX1275" s="70"/>
      <c r="BY1275" s="70"/>
      <c r="BZ1275" s="70"/>
      <c r="CA1275" s="70"/>
    </row>
    <row r="1276" spans="2:79" s="67" customFormat="1" hidden="1">
      <c r="B1276" s="85"/>
      <c r="C1276" s="86"/>
      <c r="D1276" s="250"/>
      <c r="E1276" s="84"/>
      <c r="F1276" s="70"/>
      <c r="G1276" s="70"/>
      <c r="H1276" s="70"/>
      <c r="I1276" s="70"/>
      <c r="J1276" s="70"/>
      <c r="K1276" s="70"/>
      <c r="L1276" s="70"/>
      <c r="M1276" s="70"/>
      <c r="N1276" s="70"/>
      <c r="O1276" s="70"/>
      <c r="P1276" s="70"/>
      <c r="Q1276" s="70"/>
      <c r="R1276" s="70"/>
      <c r="S1276" s="70"/>
      <c r="T1276" s="70"/>
      <c r="U1276" s="70"/>
      <c r="V1276" s="70"/>
      <c r="W1276" s="70"/>
      <c r="X1276" s="70"/>
      <c r="Y1276" s="70"/>
      <c r="Z1276" s="70"/>
      <c r="AA1276" s="70"/>
      <c r="AB1276" s="70"/>
      <c r="AC1276" s="70"/>
      <c r="AD1276" s="70"/>
      <c r="AE1276" s="70"/>
      <c r="AF1276" s="70"/>
      <c r="AG1276" s="70"/>
      <c r="AH1276" s="70"/>
      <c r="AI1276" s="70"/>
      <c r="AJ1276" s="70"/>
      <c r="AK1276" s="70"/>
      <c r="AL1276" s="70"/>
      <c r="AM1276" s="70"/>
      <c r="AN1276" s="70"/>
      <c r="AO1276" s="70"/>
      <c r="AP1276" s="70"/>
      <c r="AQ1276" s="70"/>
      <c r="AR1276" s="70"/>
      <c r="AS1276" s="70"/>
      <c r="AT1276" s="70"/>
      <c r="AU1276" s="70"/>
      <c r="AV1276" s="70"/>
      <c r="AW1276" s="70"/>
      <c r="AX1276" s="70"/>
      <c r="AY1276" s="70"/>
      <c r="AZ1276" s="70"/>
      <c r="BA1276" s="70"/>
      <c r="BB1276" s="70"/>
      <c r="BC1276" s="70"/>
      <c r="BD1276" s="70"/>
      <c r="BE1276" s="70"/>
      <c r="BF1276" s="70"/>
      <c r="BG1276" s="70"/>
      <c r="BH1276" s="70"/>
      <c r="BI1276" s="70"/>
      <c r="BJ1276" s="70"/>
      <c r="BK1276" s="70"/>
      <c r="BL1276" s="70"/>
      <c r="BM1276" s="70"/>
      <c r="BN1276" s="70"/>
      <c r="BO1276" s="70"/>
      <c r="BP1276" s="70"/>
      <c r="BQ1276" s="70"/>
      <c r="BR1276" s="70"/>
      <c r="BS1276" s="70"/>
      <c r="BT1276" s="70"/>
      <c r="BU1276" s="70"/>
      <c r="BV1276" s="70"/>
      <c r="BW1276" s="70"/>
      <c r="BX1276" s="70"/>
      <c r="BY1276" s="70"/>
      <c r="BZ1276" s="70"/>
      <c r="CA1276" s="70"/>
    </row>
    <row r="1277" spans="2:79" s="67" customFormat="1" hidden="1">
      <c r="B1277" s="85"/>
      <c r="C1277" s="86"/>
      <c r="D1277" s="250"/>
      <c r="E1277" s="84"/>
      <c r="F1277" s="70"/>
      <c r="G1277" s="70"/>
      <c r="H1277" s="70"/>
      <c r="I1277" s="70"/>
      <c r="J1277" s="70"/>
      <c r="K1277" s="70"/>
      <c r="L1277" s="70"/>
      <c r="M1277" s="70"/>
      <c r="N1277" s="70"/>
      <c r="O1277" s="70"/>
      <c r="P1277" s="70"/>
      <c r="Q1277" s="70"/>
      <c r="R1277" s="70"/>
      <c r="S1277" s="70"/>
      <c r="T1277" s="70"/>
      <c r="U1277" s="70"/>
      <c r="V1277" s="70"/>
      <c r="W1277" s="70"/>
      <c r="X1277" s="70"/>
      <c r="Y1277" s="70"/>
      <c r="Z1277" s="70"/>
      <c r="AA1277" s="70"/>
      <c r="AB1277" s="70"/>
      <c r="AC1277" s="70"/>
      <c r="AD1277" s="70"/>
      <c r="AE1277" s="70"/>
      <c r="AF1277" s="70"/>
      <c r="AG1277" s="70"/>
      <c r="AH1277" s="70"/>
      <c r="AI1277" s="70"/>
      <c r="AJ1277" s="70"/>
      <c r="AK1277" s="70"/>
      <c r="AL1277" s="70"/>
      <c r="AM1277" s="70"/>
      <c r="AN1277" s="70"/>
      <c r="AO1277" s="70"/>
      <c r="AP1277" s="70"/>
      <c r="AQ1277" s="70"/>
      <c r="AR1277" s="70"/>
      <c r="AS1277" s="70"/>
      <c r="AT1277" s="70"/>
      <c r="AU1277" s="70"/>
      <c r="AV1277" s="70"/>
      <c r="AW1277" s="70"/>
      <c r="AX1277" s="70"/>
      <c r="AY1277" s="70"/>
      <c r="AZ1277" s="70"/>
      <c r="BA1277" s="70"/>
      <c r="BB1277" s="70"/>
      <c r="BC1277" s="70"/>
      <c r="BD1277" s="70"/>
      <c r="BE1277" s="70"/>
      <c r="BF1277" s="70"/>
      <c r="BG1277" s="70"/>
      <c r="BH1277" s="70"/>
      <c r="BI1277" s="70"/>
      <c r="BJ1277" s="70"/>
      <c r="BK1277" s="70"/>
      <c r="BL1277" s="70"/>
      <c r="BM1277" s="70"/>
      <c r="BN1277" s="70"/>
      <c r="BO1277" s="70"/>
      <c r="BP1277" s="70"/>
      <c r="BQ1277" s="70"/>
      <c r="BR1277" s="70"/>
      <c r="BS1277" s="70"/>
      <c r="BT1277" s="70"/>
      <c r="BU1277" s="70"/>
      <c r="BV1277" s="70"/>
      <c r="BW1277" s="70"/>
      <c r="BX1277" s="70"/>
      <c r="BY1277" s="70"/>
      <c r="BZ1277" s="70"/>
      <c r="CA1277" s="70"/>
    </row>
    <row r="1278" spans="2:79" s="67" customFormat="1" hidden="1">
      <c r="B1278" s="85"/>
      <c r="C1278" s="86"/>
      <c r="D1278" s="250"/>
      <c r="E1278" s="84"/>
      <c r="F1278" s="70"/>
      <c r="G1278" s="70"/>
      <c r="H1278" s="70"/>
      <c r="I1278" s="70"/>
      <c r="J1278" s="70"/>
      <c r="K1278" s="70"/>
      <c r="L1278" s="70"/>
      <c r="M1278" s="70"/>
      <c r="N1278" s="70"/>
      <c r="O1278" s="70"/>
      <c r="P1278" s="70"/>
      <c r="Q1278" s="70"/>
      <c r="R1278" s="70"/>
      <c r="S1278" s="70"/>
      <c r="T1278" s="70"/>
      <c r="U1278" s="70"/>
      <c r="V1278" s="70"/>
      <c r="W1278" s="70"/>
      <c r="X1278" s="70"/>
      <c r="Y1278" s="70"/>
      <c r="Z1278" s="70"/>
      <c r="AA1278" s="70"/>
      <c r="AB1278" s="70"/>
      <c r="AC1278" s="70"/>
      <c r="AD1278" s="70"/>
      <c r="AE1278" s="70"/>
      <c r="AF1278" s="70"/>
      <c r="AG1278" s="70"/>
      <c r="AH1278" s="70"/>
      <c r="AI1278" s="70"/>
      <c r="AJ1278" s="70"/>
      <c r="AK1278" s="70"/>
      <c r="AL1278" s="70"/>
      <c r="AM1278" s="70"/>
      <c r="AN1278" s="70"/>
      <c r="AO1278" s="70"/>
      <c r="AP1278" s="70"/>
      <c r="AQ1278" s="70"/>
      <c r="AR1278" s="70"/>
      <c r="AS1278" s="70"/>
      <c r="AT1278" s="70"/>
      <c r="AU1278" s="70"/>
      <c r="AV1278" s="70"/>
      <c r="AW1278" s="70"/>
      <c r="AX1278" s="70"/>
      <c r="AY1278" s="70"/>
      <c r="AZ1278" s="70"/>
      <c r="BA1278" s="70"/>
      <c r="BB1278" s="70"/>
      <c r="BC1278" s="70"/>
      <c r="BD1278" s="70"/>
      <c r="BE1278" s="70"/>
      <c r="BF1278" s="70"/>
      <c r="BG1278" s="70"/>
      <c r="BH1278" s="70"/>
      <c r="BI1278" s="70"/>
      <c r="BJ1278" s="70"/>
      <c r="BK1278" s="70"/>
      <c r="BL1278" s="70"/>
      <c r="BM1278" s="70"/>
      <c r="BN1278" s="70"/>
      <c r="BO1278" s="70"/>
      <c r="BP1278" s="70"/>
      <c r="BQ1278" s="70"/>
      <c r="BR1278" s="70"/>
      <c r="BS1278" s="70"/>
      <c r="BT1278" s="70"/>
      <c r="BU1278" s="70"/>
      <c r="BV1278" s="70"/>
      <c r="BW1278" s="70"/>
      <c r="BX1278" s="70"/>
      <c r="BY1278" s="70"/>
      <c r="BZ1278" s="70"/>
      <c r="CA1278" s="70"/>
    </row>
    <row r="1279" spans="2:79" s="67" customFormat="1" hidden="1">
      <c r="B1279" s="85"/>
      <c r="C1279" s="86"/>
      <c r="D1279" s="250"/>
      <c r="E1279" s="84"/>
      <c r="F1279" s="70"/>
      <c r="G1279" s="70"/>
      <c r="H1279" s="70"/>
      <c r="I1279" s="70"/>
      <c r="J1279" s="70"/>
      <c r="K1279" s="70"/>
      <c r="L1279" s="70"/>
      <c r="M1279" s="70"/>
      <c r="N1279" s="70"/>
      <c r="O1279" s="70"/>
      <c r="P1279" s="70"/>
      <c r="Q1279" s="70"/>
      <c r="R1279" s="70"/>
      <c r="S1279" s="70"/>
      <c r="T1279" s="70"/>
      <c r="U1279" s="70"/>
      <c r="V1279" s="70"/>
      <c r="W1279" s="70"/>
      <c r="X1279" s="70"/>
      <c r="Y1279" s="70"/>
      <c r="Z1279" s="70"/>
      <c r="AA1279" s="70"/>
      <c r="AB1279" s="70"/>
      <c r="AC1279" s="70"/>
      <c r="AD1279" s="70"/>
      <c r="AE1279" s="70"/>
      <c r="AF1279" s="70"/>
      <c r="AG1279" s="70"/>
      <c r="AH1279" s="70"/>
      <c r="AI1279" s="70"/>
      <c r="AJ1279" s="70"/>
      <c r="AK1279" s="70"/>
      <c r="AL1279" s="70"/>
      <c r="AM1279" s="70"/>
      <c r="AN1279" s="70"/>
      <c r="AO1279" s="70"/>
      <c r="AP1279" s="70"/>
      <c r="AQ1279" s="70"/>
      <c r="AR1279" s="70"/>
      <c r="AS1279" s="70"/>
      <c r="AT1279" s="70"/>
      <c r="AU1279" s="70"/>
      <c r="AV1279" s="70"/>
      <c r="AW1279" s="70"/>
      <c r="AX1279" s="70"/>
      <c r="AY1279" s="70"/>
      <c r="AZ1279" s="70"/>
      <c r="BA1279" s="70"/>
      <c r="BB1279" s="70"/>
      <c r="BC1279" s="70"/>
      <c r="BD1279" s="70"/>
      <c r="BE1279" s="70"/>
      <c r="BF1279" s="70"/>
      <c r="BG1279" s="70"/>
      <c r="BH1279" s="70"/>
      <c r="BI1279" s="70"/>
      <c r="BJ1279" s="70"/>
      <c r="BK1279" s="70"/>
      <c r="BL1279" s="70"/>
      <c r="BM1279" s="70"/>
      <c r="BN1279" s="70"/>
      <c r="BO1279" s="70"/>
      <c r="BP1279" s="70"/>
      <c r="BQ1279" s="70"/>
      <c r="BR1279" s="70"/>
      <c r="BS1279" s="70"/>
      <c r="BT1279" s="70"/>
      <c r="BU1279" s="70"/>
      <c r="BV1279" s="70"/>
      <c r="BW1279" s="70"/>
      <c r="BX1279" s="70"/>
      <c r="BY1279" s="70"/>
      <c r="BZ1279" s="70"/>
      <c r="CA1279" s="70"/>
    </row>
    <row r="1280" spans="2:79" s="67" customFormat="1" hidden="1">
      <c r="B1280" s="85"/>
      <c r="C1280" s="86"/>
      <c r="D1280" s="250"/>
      <c r="E1280" s="84"/>
      <c r="F1280" s="70"/>
      <c r="G1280" s="70"/>
      <c r="H1280" s="70"/>
      <c r="I1280" s="70"/>
      <c r="J1280" s="70"/>
      <c r="K1280" s="70"/>
      <c r="L1280" s="70"/>
      <c r="M1280" s="70"/>
      <c r="N1280" s="70"/>
      <c r="O1280" s="70"/>
      <c r="P1280" s="70"/>
      <c r="Q1280" s="70"/>
      <c r="R1280" s="70"/>
      <c r="S1280" s="70"/>
      <c r="T1280" s="70"/>
      <c r="U1280" s="70"/>
      <c r="V1280" s="70"/>
      <c r="W1280" s="70"/>
      <c r="X1280" s="70"/>
      <c r="Y1280" s="70"/>
      <c r="Z1280" s="70"/>
      <c r="AA1280" s="70"/>
      <c r="AB1280" s="70"/>
      <c r="AC1280" s="70"/>
      <c r="AD1280" s="70"/>
      <c r="AE1280" s="70"/>
      <c r="AF1280" s="70"/>
      <c r="AG1280" s="70"/>
      <c r="AH1280" s="70"/>
      <c r="AI1280" s="70"/>
      <c r="AJ1280" s="70"/>
      <c r="AK1280" s="70"/>
      <c r="AL1280" s="70"/>
      <c r="AM1280" s="70"/>
      <c r="AN1280" s="70"/>
      <c r="AO1280" s="70"/>
      <c r="AP1280" s="70"/>
      <c r="AQ1280" s="70"/>
      <c r="AR1280" s="70"/>
      <c r="AS1280" s="70"/>
      <c r="AT1280" s="70"/>
      <c r="AU1280" s="70"/>
      <c r="AV1280" s="70"/>
      <c r="AW1280" s="70"/>
      <c r="AX1280" s="70"/>
      <c r="AY1280" s="70"/>
      <c r="AZ1280" s="70"/>
      <c r="BA1280" s="70"/>
      <c r="BB1280" s="70"/>
      <c r="BC1280" s="70"/>
      <c r="BD1280" s="70"/>
      <c r="BE1280" s="70"/>
      <c r="BF1280" s="70"/>
      <c r="BG1280" s="70"/>
      <c r="BH1280" s="70"/>
      <c r="BI1280" s="70"/>
      <c r="BJ1280" s="70"/>
      <c r="BK1280" s="70"/>
      <c r="BL1280" s="70"/>
      <c r="BM1280" s="70"/>
      <c r="BN1280" s="70"/>
      <c r="BO1280" s="70"/>
      <c r="BP1280" s="70"/>
      <c r="BQ1280" s="70"/>
      <c r="BR1280" s="70"/>
      <c r="BS1280" s="70"/>
      <c r="BT1280" s="70"/>
      <c r="BU1280" s="70"/>
      <c r="BV1280" s="70"/>
      <c r="BW1280" s="70"/>
      <c r="BX1280" s="70"/>
      <c r="BY1280" s="70"/>
      <c r="BZ1280" s="70"/>
      <c r="CA1280" s="70"/>
    </row>
    <row r="1281" spans="2:79" s="67" customFormat="1" hidden="1">
      <c r="B1281" s="85"/>
      <c r="C1281" s="86"/>
      <c r="D1281" s="250"/>
      <c r="E1281" s="84"/>
      <c r="F1281" s="70"/>
      <c r="G1281" s="70"/>
      <c r="H1281" s="70"/>
      <c r="I1281" s="70"/>
      <c r="J1281" s="70"/>
      <c r="K1281" s="70"/>
      <c r="L1281" s="70"/>
      <c r="M1281" s="70"/>
      <c r="N1281" s="70"/>
      <c r="O1281" s="70"/>
      <c r="P1281" s="70"/>
      <c r="Q1281" s="70"/>
      <c r="R1281" s="70"/>
      <c r="S1281" s="70"/>
      <c r="T1281" s="70"/>
      <c r="U1281" s="70"/>
      <c r="V1281" s="70"/>
      <c r="W1281" s="70"/>
      <c r="X1281" s="70"/>
      <c r="Y1281" s="70"/>
      <c r="Z1281" s="70"/>
      <c r="AA1281" s="70"/>
      <c r="AB1281" s="70"/>
      <c r="AC1281" s="70"/>
      <c r="AD1281" s="70"/>
      <c r="AE1281" s="70"/>
      <c r="AF1281" s="70"/>
      <c r="AG1281" s="70"/>
      <c r="AH1281" s="70"/>
      <c r="AI1281" s="70"/>
      <c r="AJ1281" s="70"/>
      <c r="AK1281" s="70"/>
      <c r="AL1281" s="70"/>
      <c r="AM1281" s="70"/>
      <c r="AN1281" s="70"/>
      <c r="AO1281" s="70"/>
      <c r="AP1281" s="70"/>
      <c r="AQ1281" s="70"/>
      <c r="AR1281" s="70"/>
      <c r="AS1281" s="70"/>
      <c r="AT1281" s="70"/>
      <c r="AU1281" s="70"/>
      <c r="AV1281" s="70"/>
      <c r="AW1281" s="70"/>
      <c r="AX1281" s="70"/>
      <c r="AY1281" s="70"/>
      <c r="AZ1281" s="70"/>
      <c r="BA1281" s="70"/>
      <c r="BB1281" s="70"/>
      <c r="BC1281" s="70"/>
      <c r="BD1281" s="70"/>
      <c r="BE1281" s="70"/>
      <c r="BF1281" s="70"/>
      <c r="BG1281" s="70"/>
      <c r="BH1281" s="70"/>
      <c r="BI1281" s="70"/>
      <c r="BJ1281" s="70"/>
      <c r="BK1281" s="70"/>
      <c r="BL1281" s="70"/>
      <c r="BM1281" s="70"/>
      <c r="BN1281" s="70"/>
      <c r="BO1281" s="70"/>
      <c r="BP1281" s="70"/>
      <c r="BQ1281" s="70"/>
      <c r="BR1281" s="70"/>
      <c r="BS1281" s="70"/>
      <c r="BT1281" s="70"/>
      <c r="BU1281" s="70"/>
      <c r="BV1281" s="70"/>
      <c r="BW1281" s="70"/>
      <c r="BX1281" s="70"/>
      <c r="BY1281" s="70"/>
      <c r="BZ1281" s="70"/>
      <c r="CA1281" s="70"/>
    </row>
    <row r="1282" spans="2:79" s="67" customFormat="1" hidden="1">
      <c r="B1282" s="85"/>
      <c r="C1282" s="86"/>
      <c r="D1282" s="250"/>
      <c r="E1282" s="84"/>
      <c r="F1282" s="70"/>
      <c r="G1282" s="70"/>
      <c r="H1282" s="70"/>
      <c r="I1282" s="70"/>
      <c r="J1282" s="70"/>
      <c r="K1282" s="70"/>
      <c r="L1282" s="70"/>
      <c r="M1282" s="70"/>
      <c r="N1282" s="70"/>
      <c r="O1282" s="70"/>
      <c r="P1282" s="70"/>
      <c r="Q1282" s="70"/>
      <c r="R1282" s="70"/>
      <c r="S1282" s="70"/>
      <c r="T1282" s="70"/>
      <c r="U1282" s="70"/>
      <c r="V1282" s="70"/>
      <c r="W1282" s="70"/>
      <c r="X1282" s="70"/>
      <c r="Y1282" s="70"/>
      <c r="Z1282" s="70"/>
      <c r="AA1282" s="70"/>
      <c r="AB1282" s="70"/>
      <c r="AC1282" s="70"/>
      <c r="AD1282" s="70"/>
      <c r="AE1282" s="70"/>
      <c r="AF1282" s="70"/>
      <c r="AG1282" s="70"/>
      <c r="AH1282" s="70"/>
      <c r="AI1282" s="70"/>
      <c r="AJ1282" s="70"/>
      <c r="AK1282" s="70"/>
      <c r="AL1282" s="70"/>
      <c r="AM1282" s="70"/>
      <c r="AN1282" s="70"/>
      <c r="AO1282" s="70"/>
      <c r="AP1282" s="70"/>
      <c r="AQ1282" s="70"/>
      <c r="AR1282" s="70"/>
      <c r="AS1282" s="70"/>
      <c r="AT1282" s="70"/>
      <c r="AU1282" s="70"/>
      <c r="AV1282" s="70"/>
      <c r="AW1282" s="70"/>
      <c r="AX1282" s="70"/>
      <c r="AY1282" s="70"/>
      <c r="AZ1282" s="70"/>
      <c r="BA1282" s="70"/>
      <c r="BB1282" s="70"/>
      <c r="BC1282" s="70"/>
      <c r="BD1282" s="70"/>
      <c r="BE1282" s="70"/>
      <c r="BF1282" s="70"/>
      <c r="BG1282" s="70"/>
      <c r="BH1282" s="70"/>
      <c r="BI1282" s="70"/>
      <c r="BJ1282" s="70"/>
      <c r="BK1282" s="70"/>
      <c r="BL1282" s="70"/>
      <c r="BM1282" s="70"/>
      <c r="BN1282" s="70"/>
      <c r="BO1282" s="70"/>
      <c r="BP1282" s="70"/>
      <c r="BQ1282" s="70"/>
      <c r="BR1282" s="70"/>
      <c r="BS1282" s="70"/>
      <c r="BT1282" s="70"/>
      <c r="BU1282" s="70"/>
      <c r="BV1282" s="70"/>
      <c r="BW1282" s="70"/>
      <c r="BX1282" s="70"/>
      <c r="BY1282" s="70"/>
      <c r="BZ1282" s="70"/>
      <c r="CA1282" s="70"/>
    </row>
    <row r="1283" spans="2:79" s="67" customFormat="1" hidden="1">
      <c r="B1283" s="85"/>
      <c r="C1283" s="86"/>
      <c r="D1283" s="250"/>
      <c r="E1283" s="84"/>
      <c r="F1283" s="70"/>
      <c r="G1283" s="70"/>
      <c r="H1283" s="70"/>
      <c r="I1283" s="70"/>
      <c r="J1283" s="70"/>
      <c r="K1283" s="70"/>
      <c r="L1283" s="70"/>
      <c r="M1283" s="70"/>
      <c r="N1283" s="70"/>
      <c r="O1283" s="70"/>
      <c r="P1283" s="70"/>
      <c r="Q1283" s="70"/>
      <c r="R1283" s="70"/>
      <c r="S1283" s="70"/>
      <c r="T1283" s="70"/>
      <c r="U1283" s="70"/>
      <c r="V1283" s="70"/>
      <c r="W1283" s="70"/>
      <c r="X1283" s="70"/>
      <c r="Y1283" s="70"/>
      <c r="Z1283" s="70"/>
      <c r="AA1283" s="70"/>
      <c r="AB1283" s="70"/>
      <c r="AC1283" s="70"/>
      <c r="AD1283" s="70"/>
      <c r="AE1283" s="70"/>
      <c r="AF1283" s="70"/>
      <c r="AG1283" s="70"/>
      <c r="AH1283" s="70"/>
      <c r="AI1283" s="70"/>
      <c r="AJ1283" s="70"/>
      <c r="AK1283" s="70"/>
      <c r="AL1283" s="70"/>
      <c r="AM1283" s="70"/>
      <c r="AN1283" s="70"/>
      <c r="AO1283" s="70"/>
      <c r="AP1283" s="70"/>
      <c r="AQ1283" s="70"/>
      <c r="AR1283" s="70"/>
      <c r="AS1283" s="70"/>
      <c r="AT1283" s="70"/>
      <c r="AU1283" s="70"/>
      <c r="AV1283" s="70"/>
      <c r="AW1283" s="70"/>
      <c r="AX1283" s="70"/>
      <c r="AY1283" s="70"/>
      <c r="AZ1283" s="70"/>
      <c r="BA1283" s="70"/>
      <c r="BB1283" s="70"/>
      <c r="BC1283" s="70"/>
      <c r="BD1283" s="70"/>
      <c r="BE1283" s="70"/>
      <c r="BF1283" s="70"/>
      <c r="BG1283" s="70"/>
      <c r="BH1283" s="70"/>
      <c r="BI1283" s="70"/>
      <c r="BJ1283" s="70"/>
      <c r="BK1283" s="70"/>
      <c r="BL1283" s="70"/>
      <c r="BM1283" s="70"/>
      <c r="BN1283" s="70"/>
      <c r="BO1283" s="70"/>
      <c r="BP1283" s="70"/>
      <c r="BQ1283" s="70"/>
      <c r="BR1283" s="70"/>
      <c r="BS1283" s="70"/>
      <c r="BT1283" s="70"/>
      <c r="BU1283" s="70"/>
      <c r="BV1283" s="70"/>
      <c r="BW1283" s="70"/>
      <c r="BX1283" s="70"/>
      <c r="BY1283" s="70"/>
      <c r="BZ1283" s="70"/>
      <c r="CA1283" s="70"/>
    </row>
    <row r="1284" spans="2:79" s="67" customFormat="1" hidden="1">
      <c r="B1284" s="85"/>
      <c r="C1284" s="86"/>
      <c r="D1284" s="250"/>
      <c r="E1284" s="84"/>
      <c r="F1284" s="70"/>
      <c r="G1284" s="70"/>
      <c r="H1284" s="70"/>
      <c r="I1284" s="70"/>
      <c r="J1284" s="70"/>
      <c r="K1284" s="70"/>
      <c r="L1284" s="70"/>
      <c r="M1284" s="70"/>
      <c r="N1284" s="70"/>
      <c r="O1284" s="70"/>
      <c r="P1284" s="70"/>
      <c r="Q1284" s="70"/>
      <c r="R1284" s="70"/>
      <c r="S1284" s="70"/>
      <c r="T1284" s="70"/>
      <c r="U1284" s="70"/>
      <c r="V1284" s="70"/>
      <c r="W1284" s="70"/>
      <c r="X1284" s="70"/>
      <c r="Y1284" s="70"/>
      <c r="Z1284" s="70"/>
      <c r="AA1284" s="70"/>
      <c r="AB1284" s="70"/>
      <c r="AC1284" s="70"/>
      <c r="AD1284" s="70"/>
      <c r="AE1284" s="70"/>
      <c r="AF1284" s="70"/>
      <c r="AG1284" s="70"/>
      <c r="AH1284" s="70"/>
      <c r="AI1284" s="70"/>
      <c r="AJ1284" s="70"/>
      <c r="AK1284" s="70"/>
      <c r="AL1284" s="70"/>
      <c r="AM1284" s="70"/>
      <c r="AN1284" s="70"/>
      <c r="AO1284" s="70"/>
      <c r="AP1284" s="70"/>
      <c r="AQ1284" s="70"/>
      <c r="AR1284" s="70"/>
      <c r="AS1284" s="70"/>
      <c r="AT1284" s="70"/>
      <c r="AU1284" s="70"/>
      <c r="AV1284" s="70"/>
      <c r="AW1284" s="70"/>
      <c r="AX1284" s="70"/>
      <c r="AY1284" s="70"/>
      <c r="AZ1284" s="70"/>
      <c r="BA1284" s="70"/>
      <c r="BB1284" s="70"/>
      <c r="BC1284" s="70"/>
      <c r="BD1284" s="70"/>
      <c r="BE1284" s="70"/>
      <c r="BF1284" s="70"/>
      <c r="BG1284" s="70"/>
      <c r="BH1284" s="70"/>
      <c r="BI1284" s="70"/>
      <c r="BJ1284" s="70"/>
      <c r="BK1284" s="70"/>
      <c r="BL1284" s="70"/>
      <c r="BM1284" s="70"/>
      <c r="BN1284" s="70"/>
      <c r="BO1284" s="70"/>
      <c r="BP1284" s="70"/>
      <c r="BQ1284" s="70"/>
      <c r="BR1284" s="70"/>
      <c r="BS1284" s="70"/>
      <c r="BT1284" s="70"/>
      <c r="BU1284" s="70"/>
      <c r="BV1284" s="70"/>
      <c r="BW1284" s="70"/>
      <c r="BX1284" s="70"/>
      <c r="BY1284" s="70"/>
      <c r="BZ1284" s="70"/>
      <c r="CA1284" s="70"/>
    </row>
    <row r="1285" spans="2:79" s="67" customFormat="1" hidden="1">
      <c r="B1285" s="85"/>
      <c r="C1285" s="86"/>
      <c r="D1285" s="250"/>
      <c r="E1285" s="84"/>
      <c r="F1285" s="70"/>
      <c r="G1285" s="70"/>
      <c r="H1285" s="70"/>
      <c r="I1285" s="70"/>
      <c r="J1285" s="70"/>
      <c r="K1285" s="70"/>
      <c r="L1285" s="70"/>
      <c r="M1285" s="70"/>
      <c r="N1285" s="70"/>
      <c r="O1285" s="70"/>
      <c r="P1285" s="70"/>
      <c r="Q1285" s="70"/>
      <c r="R1285" s="70"/>
      <c r="S1285" s="70"/>
      <c r="T1285" s="70"/>
      <c r="U1285" s="70"/>
      <c r="V1285" s="70"/>
      <c r="W1285" s="70"/>
      <c r="X1285" s="70"/>
      <c r="Y1285" s="70"/>
      <c r="Z1285" s="70"/>
      <c r="AA1285" s="70"/>
      <c r="AB1285" s="70"/>
      <c r="AC1285" s="70"/>
      <c r="AD1285" s="70"/>
      <c r="AE1285" s="70"/>
      <c r="AF1285" s="70"/>
      <c r="AG1285" s="70"/>
      <c r="AH1285" s="70"/>
      <c r="AI1285" s="70"/>
      <c r="AJ1285" s="70"/>
      <c r="AK1285" s="70"/>
      <c r="AL1285" s="70"/>
      <c r="AM1285" s="70"/>
      <c r="AN1285" s="70"/>
      <c r="AO1285" s="70"/>
      <c r="AP1285" s="70"/>
      <c r="AQ1285" s="70"/>
      <c r="AR1285" s="70"/>
      <c r="AS1285" s="70"/>
      <c r="AT1285" s="70"/>
      <c r="AU1285" s="70"/>
      <c r="AV1285" s="70"/>
      <c r="AW1285" s="70"/>
      <c r="AX1285" s="70"/>
      <c r="AY1285" s="70"/>
      <c r="AZ1285" s="70"/>
      <c r="BA1285" s="70"/>
      <c r="BB1285" s="70"/>
      <c r="BC1285" s="70"/>
      <c r="BD1285" s="70"/>
      <c r="BE1285" s="70"/>
      <c r="BF1285" s="70"/>
      <c r="BG1285" s="70"/>
      <c r="BH1285" s="70"/>
      <c r="BI1285" s="70"/>
      <c r="BJ1285" s="70"/>
      <c r="BK1285" s="70"/>
      <c r="BL1285" s="70"/>
      <c r="BM1285" s="70"/>
      <c r="BN1285" s="70"/>
      <c r="BO1285" s="70"/>
      <c r="BP1285" s="70"/>
      <c r="BQ1285" s="70"/>
      <c r="BR1285" s="70"/>
      <c r="BS1285" s="70"/>
      <c r="BT1285" s="70"/>
      <c r="BU1285" s="70"/>
      <c r="BV1285" s="70"/>
      <c r="BW1285" s="70"/>
      <c r="BX1285" s="70"/>
      <c r="BY1285" s="70"/>
      <c r="BZ1285" s="70"/>
      <c r="CA1285" s="70"/>
    </row>
    <row r="1286" spans="2:79" s="67" customFormat="1" hidden="1">
      <c r="B1286" s="85"/>
      <c r="C1286" s="86"/>
      <c r="D1286" s="250"/>
      <c r="E1286" s="84"/>
      <c r="F1286" s="70"/>
      <c r="G1286" s="70"/>
      <c r="H1286" s="70"/>
      <c r="I1286" s="70"/>
      <c r="J1286" s="70"/>
      <c r="K1286" s="70"/>
      <c r="L1286" s="70"/>
      <c r="M1286" s="70"/>
      <c r="N1286" s="70"/>
      <c r="O1286" s="70"/>
      <c r="P1286" s="70"/>
      <c r="Q1286" s="70"/>
      <c r="R1286" s="70"/>
      <c r="S1286" s="70"/>
      <c r="T1286" s="70"/>
      <c r="U1286" s="70"/>
      <c r="V1286" s="70"/>
      <c r="W1286" s="70"/>
      <c r="X1286" s="70"/>
      <c r="Y1286" s="70"/>
      <c r="Z1286" s="70"/>
      <c r="AA1286" s="70"/>
      <c r="AB1286" s="70"/>
      <c r="AC1286" s="70"/>
      <c r="AD1286" s="70"/>
      <c r="AE1286" s="70"/>
      <c r="AF1286" s="70"/>
      <c r="AG1286" s="70"/>
      <c r="AH1286" s="70"/>
      <c r="AI1286" s="70"/>
      <c r="AJ1286" s="70"/>
      <c r="AK1286" s="70"/>
      <c r="AL1286" s="70"/>
      <c r="AM1286" s="70"/>
      <c r="AN1286" s="70"/>
      <c r="AO1286" s="70"/>
      <c r="AP1286" s="70"/>
      <c r="AQ1286" s="70"/>
      <c r="AR1286" s="70"/>
      <c r="AS1286" s="70"/>
      <c r="AT1286" s="70"/>
      <c r="AU1286" s="70"/>
      <c r="AV1286" s="70"/>
      <c r="AW1286" s="70"/>
      <c r="AX1286" s="70"/>
      <c r="AY1286" s="70"/>
      <c r="AZ1286" s="70"/>
      <c r="BA1286" s="70"/>
      <c r="BB1286" s="70"/>
      <c r="BC1286" s="70"/>
      <c r="BD1286" s="70"/>
      <c r="BE1286" s="70"/>
      <c r="BF1286" s="70"/>
      <c r="BG1286" s="70"/>
      <c r="BH1286" s="70"/>
      <c r="BI1286" s="70"/>
      <c r="BJ1286" s="70"/>
      <c r="BK1286" s="70"/>
      <c r="BL1286" s="70"/>
      <c r="BM1286" s="70"/>
      <c r="BN1286" s="70"/>
      <c r="BO1286" s="70"/>
      <c r="BP1286" s="70"/>
      <c r="BQ1286" s="70"/>
      <c r="BR1286" s="70"/>
      <c r="BS1286" s="70"/>
      <c r="BT1286" s="70"/>
      <c r="BU1286" s="70"/>
      <c r="BV1286" s="70"/>
      <c r="BW1286" s="70"/>
      <c r="BX1286" s="70"/>
      <c r="BY1286" s="70"/>
      <c r="BZ1286" s="70"/>
      <c r="CA1286" s="70"/>
    </row>
    <row r="1287" spans="2:79" s="67" customFormat="1" hidden="1">
      <c r="B1287" s="85"/>
      <c r="C1287" s="86"/>
      <c r="D1287" s="250"/>
      <c r="E1287" s="84"/>
      <c r="F1287" s="70"/>
      <c r="G1287" s="70"/>
      <c r="H1287" s="70"/>
      <c r="I1287" s="70"/>
      <c r="J1287" s="70"/>
      <c r="K1287" s="70"/>
      <c r="L1287" s="70"/>
      <c r="M1287" s="70"/>
      <c r="N1287" s="70"/>
      <c r="O1287" s="70"/>
      <c r="P1287" s="70"/>
      <c r="Q1287" s="70"/>
      <c r="R1287" s="70"/>
      <c r="S1287" s="70"/>
      <c r="T1287" s="70"/>
      <c r="U1287" s="70"/>
      <c r="V1287" s="70"/>
      <c r="W1287" s="70"/>
      <c r="X1287" s="70"/>
      <c r="Y1287" s="70"/>
      <c r="Z1287" s="70"/>
      <c r="AA1287" s="70"/>
      <c r="AB1287" s="70"/>
      <c r="AC1287" s="70"/>
      <c r="AD1287" s="70"/>
      <c r="AE1287" s="70"/>
      <c r="AF1287" s="70"/>
      <c r="AG1287" s="70"/>
      <c r="AH1287" s="70"/>
      <c r="AI1287" s="70"/>
      <c r="AJ1287" s="70"/>
      <c r="AK1287" s="70"/>
      <c r="AL1287" s="70"/>
      <c r="AM1287" s="70"/>
      <c r="AN1287" s="70"/>
      <c r="AO1287" s="70"/>
      <c r="AP1287" s="70"/>
      <c r="AQ1287" s="70"/>
      <c r="AR1287" s="70"/>
      <c r="AS1287" s="70"/>
      <c r="AT1287" s="70"/>
      <c r="AU1287" s="70"/>
      <c r="AV1287" s="70"/>
      <c r="AW1287" s="70"/>
      <c r="AX1287" s="70"/>
      <c r="AY1287" s="70"/>
      <c r="AZ1287" s="70"/>
      <c r="BA1287" s="70"/>
      <c r="BB1287" s="70"/>
      <c r="BC1287" s="70"/>
      <c r="BD1287" s="70"/>
      <c r="BE1287" s="70"/>
      <c r="BF1287" s="70"/>
      <c r="BG1287" s="70"/>
      <c r="BH1287" s="70"/>
      <c r="BI1287" s="70"/>
      <c r="BJ1287" s="70"/>
      <c r="BK1287" s="70"/>
      <c r="BL1287" s="70"/>
      <c r="BM1287" s="70"/>
      <c r="BN1287" s="70"/>
      <c r="BO1287" s="70"/>
      <c r="BP1287" s="70"/>
      <c r="BQ1287" s="70"/>
      <c r="BR1287" s="70"/>
      <c r="BS1287" s="70"/>
      <c r="BT1287" s="70"/>
      <c r="BU1287" s="70"/>
      <c r="BV1287" s="70"/>
      <c r="BW1287" s="70"/>
      <c r="BX1287" s="70"/>
      <c r="BY1287" s="70"/>
      <c r="BZ1287" s="70"/>
      <c r="CA1287" s="70"/>
    </row>
    <row r="1288" spans="2:79" s="67" customFormat="1" hidden="1">
      <c r="B1288" s="85"/>
      <c r="C1288" s="86"/>
      <c r="D1288" s="250"/>
      <c r="E1288" s="84"/>
      <c r="F1288" s="70"/>
      <c r="G1288" s="70"/>
      <c r="H1288" s="70"/>
      <c r="I1288" s="70"/>
      <c r="J1288" s="70"/>
      <c r="K1288" s="70"/>
      <c r="L1288" s="70"/>
      <c r="M1288" s="70"/>
      <c r="N1288" s="70"/>
      <c r="O1288" s="70"/>
      <c r="P1288" s="70"/>
      <c r="Q1288" s="70"/>
      <c r="R1288" s="70"/>
      <c r="S1288" s="70"/>
      <c r="T1288" s="70"/>
      <c r="U1288" s="70"/>
      <c r="V1288" s="70"/>
      <c r="W1288" s="70"/>
      <c r="X1288" s="70"/>
      <c r="Y1288" s="70"/>
      <c r="Z1288" s="70"/>
      <c r="AA1288" s="70"/>
      <c r="AB1288" s="70"/>
      <c r="AC1288" s="70"/>
      <c r="AD1288" s="70"/>
      <c r="AE1288" s="70"/>
      <c r="AF1288" s="70"/>
      <c r="AG1288" s="70"/>
      <c r="AH1288" s="70"/>
      <c r="AI1288" s="70"/>
      <c r="AJ1288" s="70"/>
      <c r="AK1288" s="70"/>
      <c r="AL1288" s="70"/>
      <c r="AM1288" s="70"/>
      <c r="AN1288" s="70"/>
      <c r="AO1288" s="70"/>
      <c r="AP1288" s="70"/>
      <c r="AQ1288" s="70"/>
      <c r="AR1288" s="70"/>
      <c r="AS1288" s="70"/>
      <c r="AT1288" s="70"/>
      <c r="AU1288" s="70"/>
      <c r="AV1288" s="70"/>
      <c r="AW1288" s="70"/>
      <c r="AX1288" s="70"/>
      <c r="AY1288" s="70"/>
      <c r="AZ1288" s="70"/>
      <c r="BA1288" s="70"/>
      <c r="BB1288" s="70"/>
      <c r="BC1288" s="70"/>
      <c r="BD1288" s="70"/>
      <c r="BE1288" s="70"/>
      <c r="BF1288" s="70"/>
      <c r="BG1288" s="70"/>
      <c r="BH1288" s="70"/>
      <c r="BI1288" s="70"/>
      <c r="BJ1288" s="70"/>
      <c r="BK1288" s="70"/>
      <c r="BL1288" s="70"/>
      <c r="BM1288" s="70"/>
      <c r="BN1288" s="70"/>
      <c r="BO1288" s="70"/>
      <c r="BP1288" s="70"/>
      <c r="BQ1288" s="70"/>
      <c r="BR1288" s="70"/>
      <c r="BS1288" s="70"/>
      <c r="BT1288" s="70"/>
      <c r="BU1288" s="70"/>
      <c r="BV1288" s="70"/>
      <c r="BW1288" s="70"/>
      <c r="BX1288" s="70"/>
      <c r="BY1288" s="70"/>
      <c r="BZ1288" s="70"/>
      <c r="CA1288" s="70"/>
    </row>
    <row r="1289" spans="2:79" s="67" customFormat="1" hidden="1">
      <c r="B1289" s="85"/>
      <c r="C1289" s="86"/>
      <c r="D1289" s="250"/>
      <c r="E1289" s="84"/>
      <c r="F1289" s="70"/>
      <c r="G1289" s="70"/>
      <c r="H1289" s="70"/>
      <c r="I1289" s="70"/>
      <c r="J1289" s="70"/>
      <c r="K1289" s="70"/>
      <c r="L1289" s="70"/>
      <c r="M1289" s="70"/>
      <c r="N1289" s="70"/>
      <c r="O1289" s="70"/>
      <c r="P1289" s="70"/>
      <c r="Q1289" s="70"/>
      <c r="R1289" s="70"/>
      <c r="S1289" s="70"/>
      <c r="T1289" s="70"/>
      <c r="U1289" s="70"/>
      <c r="V1289" s="70"/>
      <c r="W1289" s="70"/>
      <c r="X1289" s="70"/>
      <c r="Y1289" s="70"/>
      <c r="Z1289" s="70"/>
      <c r="AA1289" s="70"/>
      <c r="AB1289" s="70"/>
      <c r="AC1289" s="70"/>
      <c r="AD1289" s="70"/>
      <c r="AE1289" s="70"/>
      <c r="AF1289" s="70"/>
      <c r="AG1289" s="70"/>
      <c r="AH1289" s="70"/>
      <c r="AI1289" s="70"/>
      <c r="AJ1289" s="70"/>
      <c r="AK1289" s="70"/>
      <c r="AL1289" s="70"/>
      <c r="AM1289" s="70"/>
      <c r="AN1289" s="70"/>
      <c r="AO1289" s="70"/>
      <c r="AP1289" s="70"/>
      <c r="AQ1289" s="70"/>
      <c r="AR1289" s="70"/>
      <c r="AS1289" s="70"/>
      <c r="AT1289" s="70"/>
      <c r="AU1289" s="70"/>
      <c r="AV1289" s="70"/>
      <c r="AW1289" s="70"/>
      <c r="AX1289" s="70"/>
      <c r="AY1289" s="70"/>
      <c r="AZ1289" s="70"/>
      <c r="BA1289" s="70"/>
      <c r="BB1289" s="70"/>
      <c r="BC1289" s="70"/>
      <c r="BD1289" s="70"/>
      <c r="BE1289" s="70"/>
      <c r="BF1289" s="70"/>
      <c r="BG1289" s="70"/>
      <c r="BH1289" s="70"/>
      <c r="BI1289" s="70"/>
      <c r="BJ1289" s="70"/>
      <c r="BK1289" s="70"/>
      <c r="BL1289" s="70"/>
      <c r="BM1289" s="70"/>
      <c r="BN1289" s="70"/>
      <c r="BO1289" s="70"/>
      <c r="BP1289" s="70"/>
      <c r="BQ1289" s="70"/>
      <c r="BR1289" s="70"/>
      <c r="BS1289" s="70"/>
      <c r="BT1289" s="70"/>
      <c r="BU1289" s="70"/>
      <c r="BV1289" s="70"/>
      <c r="BW1289" s="70"/>
      <c r="BX1289" s="70"/>
      <c r="BY1289" s="70"/>
      <c r="BZ1289" s="70"/>
      <c r="CA1289" s="70"/>
    </row>
    <row r="1290" spans="2:79" s="67" customFormat="1" hidden="1">
      <c r="B1290" s="85"/>
      <c r="C1290" s="86"/>
      <c r="D1290" s="250"/>
      <c r="E1290" s="84"/>
      <c r="F1290" s="70"/>
      <c r="G1290" s="70"/>
      <c r="H1290" s="70"/>
      <c r="I1290" s="70"/>
      <c r="J1290" s="70"/>
      <c r="K1290" s="70"/>
      <c r="L1290" s="70"/>
      <c r="M1290" s="70"/>
      <c r="N1290" s="70"/>
      <c r="O1290" s="70"/>
      <c r="P1290" s="70"/>
      <c r="Q1290" s="70"/>
      <c r="R1290" s="70"/>
      <c r="S1290" s="70"/>
      <c r="T1290" s="70"/>
      <c r="U1290" s="70"/>
      <c r="V1290" s="70"/>
      <c r="W1290" s="70"/>
      <c r="X1290" s="70"/>
      <c r="Y1290" s="70"/>
      <c r="Z1290" s="70"/>
      <c r="AA1290" s="70"/>
      <c r="AB1290" s="70"/>
      <c r="AC1290" s="70"/>
      <c r="AD1290" s="70"/>
      <c r="AE1290" s="70"/>
      <c r="AF1290" s="70"/>
      <c r="AG1290" s="70"/>
      <c r="AH1290" s="70"/>
      <c r="AI1290" s="70"/>
      <c r="AJ1290" s="70"/>
      <c r="AK1290" s="70"/>
      <c r="AL1290" s="70"/>
      <c r="AM1290" s="70"/>
      <c r="AN1290" s="70"/>
      <c r="AO1290" s="70"/>
      <c r="AP1290" s="70"/>
      <c r="AQ1290" s="70"/>
      <c r="AR1290" s="70"/>
      <c r="AS1290" s="70"/>
      <c r="AT1290" s="70"/>
      <c r="AU1290" s="70"/>
      <c r="AV1290" s="70"/>
      <c r="AW1290" s="70"/>
      <c r="AX1290" s="70"/>
      <c r="AY1290" s="70"/>
      <c r="AZ1290" s="70"/>
      <c r="BA1290" s="70"/>
      <c r="BB1290" s="70"/>
      <c r="BC1290" s="70"/>
      <c r="BD1290" s="70"/>
      <c r="BE1290" s="70"/>
      <c r="BF1290" s="70"/>
      <c r="BG1290" s="70"/>
      <c r="BH1290" s="70"/>
      <c r="BI1290" s="70"/>
      <c r="BJ1290" s="70"/>
      <c r="BK1290" s="70"/>
      <c r="BL1290" s="70"/>
      <c r="BM1290" s="70"/>
      <c r="BN1290" s="70"/>
      <c r="BO1290" s="70"/>
      <c r="BP1290" s="70"/>
      <c r="BQ1290" s="70"/>
      <c r="BR1290" s="70"/>
      <c r="BS1290" s="70"/>
      <c r="BT1290" s="70"/>
      <c r="BU1290" s="70"/>
      <c r="BV1290" s="70"/>
      <c r="BW1290" s="70"/>
      <c r="BX1290" s="70"/>
      <c r="BY1290" s="70"/>
      <c r="BZ1290" s="70"/>
      <c r="CA1290" s="70"/>
    </row>
    <row r="1291" spans="2:79" s="67" customFormat="1" hidden="1">
      <c r="B1291" s="85"/>
      <c r="C1291" s="86"/>
      <c r="D1291" s="250"/>
      <c r="E1291" s="84"/>
      <c r="F1291" s="70"/>
      <c r="G1291" s="70"/>
      <c r="H1291" s="70"/>
      <c r="I1291" s="70"/>
      <c r="J1291" s="70"/>
      <c r="K1291" s="70"/>
      <c r="L1291" s="70"/>
      <c r="M1291" s="70"/>
      <c r="N1291" s="70"/>
      <c r="O1291" s="70"/>
      <c r="P1291" s="70"/>
      <c r="Q1291" s="70"/>
      <c r="R1291" s="70"/>
      <c r="S1291" s="70"/>
      <c r="T1291" s="70"/>
      <c r="U1291" s="70"/>
      <c r="V1291" s="70"/>
      <c r="W1291" s="70"/>
      <c r="X1291" s="70"/>
      <c r="Y1291" s="70"/>
      <c r="Z1291" s="70"/>
      <c r="AA1291" s="70"/>
      <c r="AB1291" s="70"/>
      <c r="AC1291" s="70"/>
      <c r="AD1291" s="70"/>
      <c r="AE1291" s="70"/>
      <c r="AF1291" s="70"/>
      <c r="AG1291" s="70"/>
      <c r="AH1291" s="70"/>
      <c r="AI1291" s="70"/>
      <c r="AJ1291" s="70"/>
      <c r="AK1291" s="70"/>
      <c r="AL1291" s="70"/>
      <c r="AM1291" s="70"/>
      <c r="AN1291" s="70"/>
      <c r="AO1291" s="70"/>
      <c r="AP1291" s="70"/>
      <c r="AQ1291" s="70"/>
      <c r="AR1291" s="70"/>
      <c r="AS1291" s="70"/>
      <c r="AT1291" s="70"/>
      <c r="AU1291" s="70"/>
      <c r="AV1291" s="70"/>
      <c r="AW1291" s="70"/>
      <c r="AX1291" s="70"/>
      <c r="AY1291" s="70"/>
      <c r="AZ1291" s="70"/>
      <c r="BA1291" s="70"/>
      <c r="BB1291" s="70"/>
      <c r="BC1291" s="70"/>
      <c r="BD1291" s="70"/>
      <c r="BE1291" s="70"/>
      <c r="BF1291" s="70"/>
      <c r="BG1291" s="70"/>
      <c r="BH1291" s="70"/>
      <c r="BI1291" s="70"/>
      <c r="BJ1291" s="70"/>
      <c r="BK1291" s="70"/>
      <c r="BL1291" s="70"/>
      <c r="BM1291" s="70"/>
      <c r="BN1291" s="70"/>
      <c r="BO1291" s="70"/>
      <c r="BP1291" s="70"/>
      <c r="BQ1291" s="70"/>
      <c r="BR1291" s="70"/>
      <c r="BS1291" s="70"/>
      <c r="BT1291" s="70"/>
      <c r="BU1291" s="70"/>
      <c r="BV1291" s="70"/>
      <c r="BW1291" s="70"/>
      <c r="BX1291" s="70"/>
      <c r="BY1291" s="70"/>
      <c r="BZ1291" s="70"/>
      <c r="CA1291" s="70"/>
    </row>
    <row r="1292" spans="2:79" s="67" customFormat="1" hidden="1">
      <c r="B1292" s="85"/>
      <c r="C1292" s="86"/>
      <c r="D1292" s="250"/>
      <c r="E1292" s="84"/>
      <c r="F1292" s="70"/>
      <c r="G1292" s="70"/>
      <c r="H1292" s="70"/>
      <c r="I1292" s="70"/>
      <c r="J1292" s="70"/>
      <c r="K1292" s="70"/>
      <c r="L1292" s="70"/>
      <c r="M1292" s="70"/>
      <c r="N1292" s="70"/>
      <c r="O1292" s="70"/>
      <c r="P1292" s="70"/>
      <c r="Q1292" s="70"/>
      <c r="R1292" s="70"/>
      <c r="S1292" s="70"/>
      <c r="T1292" s="70"/>
      <c r="U1292" s="70"/>
      <c r="V1292" s="70"/>
      <c r="W1292" s="70"/>
      <c r="X1292" s="70"/>
      <c r="Y1292" s="70"/>
      <c r="Z1292" s="70"/>
      <c r="AA1292" s="70"/>
      <c r="AB1292" s="70"/>
      <c r="AC1292" s="70"/>
      <c r="AD1292" s="70"/>
      <c r="AE1292" s="70"/>
      <c r="AF1292" s="70"/>
      <c r="AG1292" s="70"/>
      <c r="AH1292" s="70"/>
      <c r="AI1292" s="70"/>
      <c r="AJ1292" s="70"/>
      <c r="AK1292" s="70"/>
      <c r="AL1292" s="70"/>
      <c r="AM1292" s="70"/>
      <c r="AN1292" s="70"/>
      <c r="AO1292" s="70"/>
      <c r="AP1292" s="70"/>
      <c r="AQ1292" s="70"/>
      <c r="AR1292" s="70"/>
      <c r="AS1292" s="70"/>
      <c r="AT1292" s="70"/>
      <c r="AU1292" s="70"/>
      <c r="AV1292" s="70"/>
      <c r="AW1292" s="70"/>
      <c r="AX1292" s="70"/>
      <c r="AY1292" s="70"/>
      <c r="AZ1292" s="70"/>
      <c r="BA1292" s="70"/>
      <c r="BB1292" s="70"/>
      <c r="BC1292" s="70"/>
      <c r="BD1292" s="70"/>
      <c r="BE1292" s="70"/>
      <c r="BF1292" s="70"/>
      <c r="BG1292" s="70"/>
      <c r="BH1292" s="70"/>
      <c r="BI1292" s="70"/>
      <c r="BJ1292" s="70"/>
      <c r="BK1292" s="70"/>
      <c r="BL1292" s="70"/>
      <c r="BM1292" s="70"/>
      <c r="BN1292" s="70"/>
      <c r="BO1292" s="70"/>
      <c r="BP1292" s="70"/>
      <c r="BQ1292" s="70"/>
      <c r="BR1292" s="70"/>
      <c r="BS1292" s="70"/>
      <c r="BT1292" s="70"/>
      <c r="BU1292" s="70"/>
      <c r="BV1292" s="70"/>
      <c r="BW1292" s="70"/>
      <c r="BX1292" s="70"/>
      <c r="BY1292" s="70"/>
      <c r="BZ1292" s="70"/>
      <c r="CA1292" s="70"/>
    </row>
    <row r="1293" spans="2:79" s="67" customFormat="1" hidden="1">
      <c r="B1293" s="85"/>
      <c r="C1293" s="86"/>
      <c r="D1293" s="250"/>
      <c r="E1293" s="84"/>
      <c r="F1293" s="70"/>
      <c r="G1293" s="70"/>
      <c r="H1293" s="70"/>
      <c r="I1293" s="70"/>
      <c r="J1293" s="70"/>
      <c r="K1293" s="70"/>
      <c r="L1293" s="70"/>
      <c r="M1293" s="70"/>
      <c r="N1293" s="70"/>
      <c r="O1293" s="70"/>
      <c r="P1293" s="70"/>
      <c r="Q1293" s="70"/>
      <c r="R1293" s="70"/>
      <c r="S1293" s="70"/>
      <c r="T1293" s="70"/>
      <c r="U1293" s="70"/>
      <c r="V1293" s="70"/>
      <c r="W1293" s="70"/>
      <c r="X1293" s="70"/>
      <c r="Y1293" s="70"/>
      <c r="Z1293" s="70"/>
      <c r="AA1293" s="70"/>
      <c r="AB1293" s="70"/>
      <c r="AC1293" s="70"/>
      <c r="AD1293" s="70"/>
      <c r="AE1293" s="70"/>
      <c r="AF1293" s="70"/>
      <c r="AG1293" s="70"/>
      <c r="AH1293" s="70"/>
      <c r="AI1293" s="70"/>
      <c r="AJ1293" s="70"/>
      <c r="AK1293" s="70"/>
      <c r="AL1293" s="70"/>
      <c r="AM1293" s="70"/>
      <c r="AN1293" s="70"/>
      <c r="AO1293" s="70"/>
      <c r="AP1293" s="70"/>
      <c r="AQ1293" s="70"/>
      <c r="AR1293" s="70"/>
      <c r="AS1293" s="70"/>
      <c r="AT1293" s="70"/>
      <c r="AU1293" s="70"/>
      <c r="AV1293" s="70"/>
      <c r="AW1293" s="70"/>
      <c r="AX1293" s="70"/>
      <c r="AY1293" s="70"/>
      <c r="AZ1293" s="70"/>
      <c r="BA1293" s="70"/>
      <c r="BB1293" s="70"/>
      <c r="BC1293" s="70"/>
      <c r="BD1293" s="70"/>
      <c r="BE1293" s="70"/>
      <c r="BF1293" s="70"/>
      <c r="BG1293" s="70"/>
      <c r="BH1293" s="70"/>
      <c r="BI1293" s="70"/>
      <c r="BJ1293" s="70"/>
      <c r="BK1293" s="70"/>
      <c r="BL1293" s="70"/>
      <c r="BM1293" s="70"/>
      <c r="BN1293" s="70"/>
      <c r="BO1293" s="70"/>
      <c r="BP1293" s="70"/>
      <c r="BQ1293" s="70"/>
      <c r="BR1293" s="70"/>
      <c r="BS1293" s="70"/>
      <c r="BT1293" s="70"/>
      <c r="BU1293" s="70"/>
      <c r="BV1293" s="70"/>
      <c r="BW1293" s="70"/>
      <c r="BX1293" s="70"/>
      <c r="BY1293" s="70"/>
      <c r="BZ1293" s="70"/>
      <c r="CA1293" s="70"/>
    </row>
    <row r="1294" spans="2:79" s="67" customFormat="1" hidden="1">
      <c r="B1294" s="85"/>
      <c r="C1294" s="86"/>
      <c r="D1294" s="250"/>
      <c r="E1294" s="84"/>
      <c r="F1294" s="70"/>
      <c r="G1294" s="70"/>
      <c r="H1294" s="70"/>
      <c r="I1294" s="70"/>
      <c r="J1294" s="70"/>
      <c r="K1294" s="70"/>
      <c r="L1294" s="70"/>
      <c r="M1294" s="70"/>
      <c r="N1294" s="70"/>
      <c r="O1294" s="70"/>
      <c r="P1294" s="70"/>
      <c r="Q1294" s="70"/>
      <c r="R1294" s="70"/>
      <c r="S1294" s="70"/>
      <c r="T1294" s="70"/>
      <c r="U1294" s="70"/>
      <c r="V1294" s="70"/>
      <c r="W1294" s="70"/>
      <c r="X1294" s="70"/>
      <c r="Y1294" s="70"/>
      <c r="Z1294" s="70"/>
      <c r="AA1294" s="70"/>
      <c r="AB1294" s="70"/>
      <c r="AC1294" s="70"/>
      <c r="AD1294" s="70"/>
      <c r="AE1294" s="70"/>
      <c r="AF1294" s="70"/>
      <c r="AG1294" s="70"/>
      <c r="AH1294" s="70"/>
      <c r="AI1294" s="70"/>
      <c r="AJ1294" s="70"/>
      <c r="AK1294" s="70"/>
      <c r="AL1294" s="70"/>
      <c r="AM1294" s="70"/>
      <c r="AN1294" s="70"/>
      <c r="AO1294" s="70"/>
      <c r="AP1294" s="70"/>
      <c r="AQ1294" s="70"/>
      <c r="AR1294" s="70"/>
      <c r="AS1294" s="70"/>
      <c r="AT1294" s="70"/>
      <c r="AU1294" s="70"/>
      <c r="AV1294" s="70"/>
      <c r="AW1294" s="70"/>
      <c r="AX1294" s="70"/>
      <c r="AY1294" s="70"/>
      <c r="AZ1294" s="70"/>
      <c r="BA1294" s="70"/>
      <c r="BB1294" s="70"/>
      <c r="BC1294" s="70"/>
      <c r="BD1294" s="70"/>
      <c r="BE1294" s="70"/>
      <c r="BF1294" s="70"/>
      <c r="BG1294" s="70"/>
      <c r="BH1294" s="70"/>
      <c r="BI1294" s="70"/>
      <c r="BJ1294" s="70"/>
      <c r="BK1294" s="70"/>
      <c r="BL1294" s="70"/>
      <c r="BM1294" s="70"/>
      <c r="BN1294" s="70"/>
      <c r="BO1294" s="70"/>
      <c r="BP1294" s="70"/>
      <c r="BQ1294" s="70"/>
      <c r="BR1294" s="70"/>
      <c r="BS1294" s="70"/>
      <c r="BT1294" s="70"/>
      <c r="BU1294" s="70"/>
      <c r="BV1294" s="70"/>
      <c r="BW1294" s="70"/>
      <c r="BX1294" s="70"/>
      <c r="BY1294" s="70"/>
      <c r="BZ1294" s="70"/>
      <c r="CA1294" s="70"/>
    </row>
    <row r="1295" spans="2:79" s="67" customFormat="1" hidden="1">
      <c r="B1295" s="85"/>
      <c r="C1295" s="86"/>
      <c r="D1295" s="250"/>
      <c r="E1295" s="84"/>
      <c r="F1295" s="70"/>
      <c r="G1295" s="70"/>
      <c r="H1295" s="70"/>
      <c r="I1295" s="70"/>
      <c r="J1295" s="70"/>
      <c r="K1295" s="70"/>
      <c r="L1295" s="70"/>
      <c r="M1295" s="70"/>
      <c r="N1295" s="70"/>
      <c r="O1295" s="70"/>
      <c r="P1295" s="70"/>
      <c r="Q1295" s="70"/>
      <c r="R1295" s="70"/>
      <c r="S1295" s="70"/>
      <c r="T1295" s="70"/>
      <c r="U1295" s="70"/>
      <c r="V1295" s="70"/>
      <c r="W1295" s="70"/>
      <c r="X1295" s="70"/>
      <c r="Y1295" s="70"/>
      <c r="Z1295" s="70"/>
      <c r="AA1295" s="70"/>
      <c r="AB1295" s="70"/>
      <c r="AC1295" s="70"/>
      <c r="AD1295" s="70"/>
      <c r="AE1295" s="70"/>
      <c r="AF1295" s="70"/>
      <c r="AG1295" s="70"/>
      <c r="AH1295" s="70"/>
      <c r="AI1295" s="70"/>
      <c r="AJ1295" s="70"/>
      <c r="AK1295" s="70"/>
      <c r="AL1295" s="70"/>
      <c r="AM1295" s="70"/>
      <c r="AN1295" s="70"/>
      <c r="AO1295" s="70"/>
      <c r="AP1295" s="70"/>
      <c r="AQ1295" s="70"/>
      <c r="AR1295" s="70"/>
      <c r="AS1295" s="70"/>
      <c r="AT1295" s="70"/>
      <c r="AU1295" s="70"/>
      <c r="AV1295" s="70"/>
      <c r="AW1295" s="70"/>
      <c r="AX1295" s="70"/>
      <c r="AY1295" s="70"/>
      <c r="AZ1295" s="70"/>
      <c r="BA1295" s="70"/>
      <c r="BB1295" s="70"/>
      <c r="BC1295" s="70"/>
      <c r="BD1295" s="70"/>
      <c r="BE1295" s="70"/>
      <c r="BF1295" s="70"/>
      <c r="BG1295" s="70"/>
      <c r="BH1295" s="70"/>
      <c r="BI1295" s="70"/>
      <c r="BJ1295" s="70"/>
      <c r="BK1295" s="70"/>
      <c r="BL1295" s="70"/>
      <c r="BM1295" s="70"/>
      <c r="BN1295" s="70"/>
      <c r="BO1295" s="70"/>
      <c r="BP1295" s="70"/>
      <c r="BQ1295" s="70"/>
      <c r="BR1295" s="70"/>
      <c r="BS1295" s="70"/>
      <c r="BT1295" s="70"/>
      <c r="BU1295" s="70"/>
      <c r="BV1295" s="70"/>
      <c r="BW1295" s="70"/>
      <c r="BX1295" s="70"/>
      <c r="BY1295" s="70"/>
      <c r="BZ1295" s="70"/>
      <c r="CA1295" s="70"/>
    </row>
    <row r="1296" spans="2:79" s="67" customFormat="1" hidden="1">
      <c r="B1296" s="85"/>
      <c r="C1296" s="86"/>
      <c r="D1296" s="250"/>
      <c r="E1296" s="84"/>
      <c r="F1296" s="70"/>
      <c r="G1296" s="70"/>
      <c r="H1296" s="70"/>
      <c r="I1296" s="70"/>
      <c r="J1296" s="70"/>
      <c r="K1296" s="70"/>
      <c r="L1296" s="70"/>
      <c r="M1296" s="70"/>
      <c r="N1296" s="70"/>
      <c r="O1296" s="70"/>
      <c r="P1296" s="70"/>
      <c r="Q1296" s="70"/>
      <c r="R1296" s="70"/>
      <c r="S1296" s="70"/>
      <c r="T1296" s="70"/>
      <c r="U1296" s="70"/>
      <c r="V1296" s="70"/>
      <c r="W1296" s="70"/>
      <c r="X1296" s="70"/>
      <c r="Y1296" s="70"/>
      <c r="Z1296" s="70"/>
      <c r="AA1296" s="70"/>
      <c r="AB1296" s="70"/>
      <c r="AC1296" s="70"/>
      <c r="AD1296" s="70"/>
      <c r="AE1296" s="70"/>
      <c r="AF1296" s="70"/>
      <c r="AG1296" s="70"/>
      <c r="AH1296" s="70"/>
      <c r="AI1296" s="70"/>
      <c r="AJ1296" s="70"/>
      <c r="AK1296" s="70"/>
      <c r="AL1296" s="70"/>
      <c r="AM1296" s="70"/>
      <c r="AN1296" s="70"/>
      <c r="AO1296" s="70"/>
      <c r="AP1296" s="70"/>
      <c r="AQ1296" s="70"/>
      <c r="AR1296" s="70"/>
      <c r="AS1296" s="70"/>
      <c r="AT1296" s="70"/>
      <c r="AU1296" s="70"/>
      <c r="AV1296" s="70"/>
      <c r="AW1296" s="70"/>
      <c r="AX1296" s="70"/>
      <c r="AY1296" s="70"/>
      <c r="AZ1296" s="70"/>
      <c r="BA1296" s="70"/>
      <c r="BB1296" s="70"/>
      <c r="BC1296" s="70"/>
      <c r="BD1296" s="70"/>
      <c r="BE1296" s="70"/>
      <c r="BF1296" s="70"/>
      <c r="BG1296" s="70"/>
      <c r="BH1296" s="70"/>
      <c r="BI1296" s="70"/>
      <c r="BJ1296" s="70"/>
      <c r="BK1296" s="70"/>
      <c r="BL1296" s="70"/>
      <c r="BM1296" s="70"/>
      <c r="BN1296" s="70"/>
      <c r="BO1296" s="70"/>
      <c r="BP1296" s="70"/>
      <c r="BQ1296" s="70"/>
      <c r="BR1296" s="70"/>
      <c r="BS1296" s="70"/>
      <c r="BT1296" s="70"/>
      <c r="BU1296" s="70"/>
      <c r="BV1296" s="70"/>
      <c r="BW1296" s="70"/>
      <c r="BX1296" s="70"/>
      <c r="BY1296" s="70"/>
      <c r="BZ1296" s="70"/>
      <c r="CA1296" s="70"/>
    </row>
    <row r="1297" spans="2:79" s="67" customFormat="1" hidden="1">
      <c r="B1297" s="85"/>
      <c r="C1297" s="86"/>
      <c r="D1297" s="250"/>
      <c r="E1297" s="84"/>
      <c r="F1297" s="70"/>
      <c r="G1297" s="70"/>
      <c r="H1297" s="70"/>
      <c r="I1297" s="70"/>
      <c r="J1297" s="70"/>
      <c r="K1297" s="70"/>
      <c r="L1297" s="70"/>
      <c r="M1297" s="70"/>
      <c r="N1297" s="70"/>
      <c r="O1297" s="70"/>
      <c r="P1297" s="70"/>
      <c r="Q1297" s="70"/>
      <c r="R1297" s="70"/>
      <c r="S1297" s="70"/>
      <c r="T1297" s="70"/>
      <c r="U1297" s="70"/>
      <c r="V1297" s="70"/>
      <c r="W1297" s="70"/>
      <c r="X1297" s="70"/>
      <c r="Y1297" s="70"/>
      <c r="Z1297" s="70"/>
      <c r="AA1297" s="70"/>
      <c r="AB1297" s="70"/>
      <c r="AC1297" s="70"/>
      <c r="AD1297" s="70"/>
      <c r="AE1297" s="70"/>
      <c r="AF1297" s="70"/>
      <c r="AG1297" s="70"/>
      <c r="AH1297" s="70"/>
      <c r="AI1297" s="70"/>
      <c r="AJ1297" s="70"/>
      <c r="AK1297" s="70"/>
      <c r="AL1297" s="70"/>
      <c r="AM1297" s="70"/>
      <c r="AN1297" s="70"/>
      <c r="AO1297" s="70"/>
      <c r="AP1297" s="70"/>
      <c r="AQ1297" s="70"/>
      <c r="AR1297" s="70"/>
      <c r="AS1297" s="70"/>
      <c r="AT1297" s="70"/>
      <c r="AU1297" s="70"/>
      <c r="AV1297" s="70"/>
      <c r="AW1297" s="70"/>
      <c r="AX1297" s="70"/>
      <c r="AY1297" s="70"/>
      <c r="AZ1297" s="70"/>
      <c r="BA1297" s="70"/>
      <c r="BB1297" s="70"/>
      <c r="BC1297" s="70"/>
      <c r="BD1297" s="70"/>
      <c r="BE1297" s="70"/>
      <c r="BF1297" s="70"/>
      <c r="BG1297" s="70"/>
      <c r="BH1297" s="70"/>
      <c r="BI1297" s="70"/>
      <c r="BJ1297" s="70"/>
      <c r="BK1297" s="70"/>
      <c r="BL1297" s="70"/>
      <c r="BM1297" s="70"/>
      <c r="BN1297" s="70"/>
      <c r="BO1297" s="70"/>
      <c r="BP1297" s="70"/>
      <c r="BQ1297" s="70"/>
      <c r="BR1297" s="70"/>
      <c r="BS1297" s="70"/>
      <c r="BT1297" s="70"/>
      <c r="BU1297" s="70"/>
      <c r="BV1297" s="70"/>
      <c r="BW1297" s="70"/>
      <c r="BX1297" s="70"/>
      <c r="BY1297" s="70"/>
      <c r="BZ1297" s="70"/>
      <c r="CA1297" s="70"/>
    </row>
    <row r="1298" spans="2:79" s="67" customFormat="1" hidden="1">
      <c r="B1298" s="85"/>
      <c r="C1298" s="86"/>
      <c r="D1298" s="250"/>
      <c r="E1298" s="84"/>
      <c r="F1298" s="70"/>
      <c r="G1298" s="70"/>
      <c r="H1298" s="70"/>
      <c r="I1298" s="70"/>
      <c r="J1298" s="70"/>
      <c r="K1298" s="70"/>
      <c r="L1298" s="70"/>
      <c r="M1298" s="70"/>
      <c r="N1298" s="70"/>
      <c r="O1298" s="70"/>
      <c r="P1298" s="70"/>
      <c r="Q1298" s="70"/>
      <c r="R1298" s="70"/>
      <c r="S1298" s="70"/>
      <c r="T1298" s="70"/>
      <c r="U1298" s="70"/>
      <c r="V1298" s="70"/>
      <c r="W1298" s="70"/>
      <c r="X1298" s="70"/>
      <c r="Y1298" s="70"/>
      <c r="Z1298" s="70"/>
      <c r="AA1298" s="70"/>
      <c r="AB1298" s="70"/>
      <c r="AC1298" s="70"/>
      <c r="AD1298" s="70"/>
      <c r="AE1298" s="70"/>
      <c r="AF1298" s="70"/>
      <c r="AG1298" s="70"/>
      <c r="AH1298" s="70"/>
      <c r="AI1298" s="70"/>
      <c r="AJ1298" s="70"/>
      <c r="AK1298" s="70"/>
      <c r="AL1298" s="70"/>
      <c r="AM1298" s="70"/>
      <c r="AN1298" s="70"/>
      <c r="AO1298" s="70"/>
      <c r="AP1298" s="70"/>
      <c r="AQ1298" s="70"/>
      <c r="AR1298" s="70"/>
      <c r="AS1298" s="70"/>
      <c r="AT1298" s="70"/>
      <c r="AU1298" s="70"/>
      <c r="AV1298" s="70"/>
      <c r="AW1298" s="70"/>
      <c r="AX1298" s="70"/>
      <c r="AY1298" s="70"/>
      <c r="AZ1298" s="70"/>
      <c r="BA1298" s="70"/>
      <c r="BB1298" s="70"/>
      <c r="BC1298" s="70"/>
      <c r="BD1298" s="70"/>
      <c r="BE1298" s="70"/>
      <c r="BF1298" s="70"/>
      <c r="BG1298" s="70"/>
      <c r="BH1298" s="70"/>
      <c r="BI1298" s="70"/>
      <c r="BJ1298" s="70"/>
      <c r="BK1298" s="70"/>
      <c r="BL1298" s="70"/>
      <c r="BM1298" s="70"/>
      <c r="BN1298" s="70"/>
      <c r="BO1298" s="70"/>
      <c r="BP1298" s="70"/>
      <c r="BQ1298" s="70"/>
      <c r="BR1298" s="70"/>
      <c r="BS1298" s="70"/>
      <c r="BT1298" s="70"/>
      <c r="BU1298" s="70"/>
      <c r="BV1298" s="70"/>
      <c r="BW1298" s="70"/>
      <c r="BX1298" s="70"/>
      <c r="BY1298" s="70"/>
      <c r="BZ1298" s="70"/>
      <c r="CA1298" s="70"/>
    </row>
    <row r="1299" spans="2:79" s="67" customFormat="1" hidden="1">
      <c r="B1299" s="85"/>
      <c r="C1299" s="86"/>
      <c r="D1299" s="250"/>
      <c r="E1299" s="84"/>
      <c r="F1299" s="70"/>
      <c r="G1299" s="70"/>
      <c r="H1299" s="70"/>
      <c r="I1299" s="70"/>
      <c r="J1299" s="70"/>
      <c r="K1299" s="70"/>
      <c r="L1299" s="70"/>
      <c r="M1299" s="70"/>
      <c r="N1299" s="70"/>
      <c r="O1299" s="70"/>
      <c r="P1299" s="70"/>
      <c r="Q1299" s="70"/>
      <c r="R1299" s="70"/>
      <c r="S1299" s="70"/>
      <c r="T1299" s="70"/>
      <c r="U1299" s="70"/>
      <c r="V1299" s="70"/>
      <c r="W1299" s="70"/>
      <c r="X1299" s="70"/>
      <c r="Y1299" s="70"/>
      <c r="Z1299" s="70"/>
      <c r="AA1299" s="70"/>
      <c r="AB1299" s="70"/>
      <c r="AC1299" s="70"/>
      <c r="AD1299" s="70"/>
      <c r="AE1299" s="70"/>
      <c r="AF1299" s="70"/>
      <c r="AG1299" s="70"/>
      <c r="AH1299" s="70"/>
      <c r="AI1299" s="70"/>
      <c r="AJ1299" s="70"/>
      <c r="AK1299" s="70"/>
      <c r="AL1299" s="70"/>
      <c r="AM1299" s="70"/>
      <c r="AN1299" s="70"/>
      <c r="AO1299" s="70"/>
      <c r="AP1299" s="70"/>
      <c r="AQ1299" s="70"/>
      <c r="AR1299" s="70"/>
      <c r="AS1299" s="70"/>
      <c r="AT1299" s="70"/>
      <c r="AU1299" s="70"/>
      <c r="AV1299" s="70"/>
      <c r="AW1299" s="70"/>
      <c r="AX1299" s="70"/>
      <c r="AY1299" s="70"/>
      <c r="AZ1299" s="70"/>
      <c r="BA1299" s="70"/>
      <c r="BB1299" s="70"/>
      <c r="BC1299" s="70"/>
      <c r="BD1299" s="70"/>
      <c r="BE1299" s="70"/>
      <c r="BF1299" s="70"/>
      <c r="BG1299" s="70"/>
      <c r="BH1299" s="70"/>
      <c r="BI1299" s="70"/>
      <c r="BJ1299" s="70"/>
      <c r="BK1299" s="70"/>
      <c r="BL1299" s="70"/>
      <c r="BM1299" s="70"/>
      <c r="BN1299" s="70"/>
      <c r="BO1299" s="70"/>
      <c r="BP1299" s="70"/>
      <c r="BQ1299" s="70"/>
      <c r="BR1299" s="70"/>
      <c r="BS1299" s="70"/>
      <c r="BT1299" s="70"/>
      <c r="BU1299" s="70"/>
      <c r="BV1299" s="70"/>
      <c r="BW1299" s="70"/>
      <c r="BX1299" s="70"/>
      <c r="BY1299" s="70"/>
      <c r="BZ1299" s="70"/>
      <c r="CA1299" s="70"/>
    </row>
    <row r="1300" spans="2:79" s="67" customFormat="1" hidden="1">
      <c r="B1300" s="85"/>
      <c r="C1300" s="86"/>
      <c r="D1300" s="250"/>
      <c r="E1300" s="84"/>
      <c r="F1300" s="70"/>
      <c r="G1300" s="70"/>
      <c r="H1300" s="70"/>
      <c r="I1300" s="70"/>
      <c r="J1300" s="70"/>
      <c r="K1300" s="70"/>
      <c r="L1300" s="70"/>
      <c r="M1300" s="70"/>
      <c r="N1300" s="70"/>
      <c r="O1300" s="70"/>
      <c r="P1300" s="70"/>
      <c r="Q1300" s="70"/>
      <c r="R1300" s="70"/>
      <c r="S1300" s="70"/>
      <c r="T1300" s="70"/>
      <c r="U1300" s="70"/>
      <c r="V1300" s="70"/>
      <c r="W1300" s="70"/>
      <c r="X1300" s="70"/>
      <c r="Y1300" s="70"/>
      <c r="Z1300" s="70"/>
      <c r="AA1300" s="70"/>
      <c r="AB1300" s="70"/>
      <c r="AC1300" s="70"/>
      <c r="AD1300" s="70"/>
      <c r="AE1300" s="70"/>
      <c r="AF1300" s="70"/>
      <c r="AG1300" s="70"/>
      <c r="AH1300" s="70"/>
      <c r="AI1300" s="70"/>
      <c r="AJ1300" s="70"/>
      <c r="AK1300" s="70"/>
      <c r="AL1300" s="70"/>
      <c r="AM1300" s="70"/>
      <c r="AN1300" s="70"/>
      <c r="AO1300" s="70"/>
      <c r="AP1300" s="70"/>
      <c r="AQ1300" s="70"/>
      <c r="AR1300" s="70"/>
      <c r="AS1300" s="70"/>
      <c r="AT1300" s="70"/>
      <c r="AU1300" s="70"/>
      <c r="AV1300" s="70"/>
      <c r="AW1300" s="70"/>
      <c r="AX1300" s="70"/>
      <c r="AY1300" s="70"/>
      <c r="AZ1300" s="70"/>
      <c r="BA1300" s="70"/>
      <c r="BB1300" s="70"/>
      <c r="BC1300" s="70"/>
      <c r="BD1300" s="70"/>
      <c r="BE1300" s="70"/>
      <c r="BF1300" s="70"/>
      <c r="BG1300" s="70"/>
      <c r="BH1300" s="70"/>
      <c r="BI1300" s="70"/>
      <c r="BJ1300" s="70"/>
      <c r="BK1300" s="70"/>
      <c r="BL1300" s="70"/>
      <c r="BM1300" s="70"/>
      <c r="BN1300" s="70"/>
      <c r="BO1300" s="70"/>
      <c r="BP1300" s="70"/>
      <c r="BQ1300" s="70"/>
      <c r="BR1300" s="70"/>
      <c r="BS1300" s="70"/>
      <c r="BT1300" s="70"/>
      <c r="BU1300" s="70"/>
      <c r="BV1300" s="70"/>
      <c r="BW1300" s="70"/>
      <c r="BX1300" s="70"/>
      <c r="BY1300" s="70"/>
      <c r="BZ1300" s="70"/>
      <c r="CA1300" s="70"/>
    </row>
    <row r="1301" spans="2:79" s="67" customFormat="1" hidden="1">
      <c r="B1301" s="85"/>
      <c r="C1301" s="86"/>
      <c r="D1301" s="250"/>
      <c r="E1301" s="84"/>
      <c r="F1301" s="70"/>
      <c r="G1301" s="70"/>
      <c r="H1301" s="70"/>
      <c r="I1301" s="70"/>
      <c r="J1301" s="70"/>
      <c r="K1301" s="70"/>
      <c r="L1301" s="70"/>
      <c r="M1301" s="70"/>
      <c r="N1301" s="70"/>
      <c r="O1301" s="70"/>
      <c r="P1301" s="70"/>
      <c r="Q1301" s="70"/>
      <c r="R1301" s="70"/>
      <c r="S1301" s="70"/>
      <c r="T1301" s="70"/>
      <c r="U1301" s="70"/>
      <c r="V1301" s="70"/>
      <c r="W1301" s="70"/>
      <c r="X1301" s="70"/>
      <c r="Y1301" s="70"/>
      <c r="Z1301" s="70"/>
      <c r="AA1301" s="70"/>
      <c r="AB1301" s="70"/>
      <c r="AC1301" s="70"/>
      <c r="AD1301" s="70"/>
      <c r="AE1301" s="70"/>
      <c r="AF1301" s="70"/>
      <c r="AG1301" s="70"/>
      <c r="AH1301" s="70"/>
      <c r="AI1301" s="70"/>
      <c r="AJ1301" s="70"/>
      <c r="AK1301" s="70"/>
      <c r="AL1301" s="70"/>
      <c r="AM1301" s="70"/>
      <c r="AN1301" s="70"/>
      <c r="AO1301" s="70"/>
      <c r="AP1301" s="70"/>
      <c r="AQ1301" s="70"/>
      <c r="AR1301" s="70"/>
      <c r="AS1301" s="70"/>
      <c r="AT1301" s="70"/>
      <c r="AU1301" s="70"/>
      <c r="AV1301" s="70"/>
      <c r="AW1301" s="70"/>
      <c r="AX1301" s="70"/>
      <c r="AY1301" s="70"/>
      <c r="AZ1301" s="70"/>
      <c r="BA1301" s="70"/>
      <c r="BB1301" s="70"/>
      <c r="BC1301" s="70"/>
      <c r="BD1301" s="70"/>
      <c r="BE1301" s="70"/>
      <c r="BF1301" s="70"/>
      <c r="BG1301" s="70"/>
      <c r="BH1301" s="70"/>
      <c r="BI1301" s="70"/>
      <c r="BJ1301" s="70"/>
      <c r="BK1301" s="70"/>
      <c r="BL1301" s="70"/>
      <c r="BM1301" s="70"/>
      <c r="BN1301" s="70"/>
      <c r="BO1301" s="70"/>
      <c r="BP1301" s="70"/>
      <c r="BQ1301" s="70"/>
      <c r="BR1301" s="70"/>
      <c r="BS1301" s="70"/>
      <c r="BT1301" s="70"/>
      <c r="BU1301" s="70"/>
      <c r="BV1301" s="70"/>
      <c r="BW1301" s="70"/>
      <c r="BX1301" s="70"/>
      <c r="BY1301" s="70"/>
      <c r="BZ1301" s="70"/>
      <c r="CA1301" s="70"/>
    </row>
    <row r="1302" spans="2:79" s="67" customFormat="1" hidden="1">
      <c r="B1302" s="85"/>
      <c r="C1302" s="86"/>
      <c r="D1302" s="250"/>
      <c r="E1302" s="84"/>
      <c r="F1302" s="70"/>
      <c r="G1302" s="70"/>
      <c r="H1302" s="70"/>
      <c r="I1302" s="70"/>
      <c r="J1302" s="70"/>
      <c r="K1302" s="70"/>
      <c r="L1302" s="70"/>
      <c r="M1302" s="70"/>
      <c r="N1302" s="70"/>
      <c r="O1302" s="70"/>
      <c r="P1302" s="70"/>
      <c r="Q1302" s="70"/>
      <c r="R1302" s="70"/>
      <c r="S1302" s="70"/>
      <c r="T1302" s="70"/>
      <c r="U1302" s="70"/>
      <c r="V1302" s="70"/>
      <c r="W1302" s="70"/>
      <c r="X1302" s="70"/>
      <c r="Y1302" s="70"/>
      <c r="Z1302" s="70"/>
      <c r="AA1302" s="70"/>
      <c r="AB1302" s="70"/>
      <c r="AC1302" s="70"/>
      <c r="AD1302" s="70"/>
      <c r="AE1302" s="70"/>
      <c r="AF1302" s="70"/>
      <c r="AG1302" s="70"/>
      <c r="AH1302" s="70"/>
      <c r="AI1302" s="70"/>
      <c r="AJ1302" s="70"/>
      <c r="AK1302" s="70"/>
      <c r="AL1302" s="70"/>
      <c r="AM1302" s="70"/>
      <c r="AN1302" s="70"/>
      <c r="AO1302" s="70"/>
      <c r="AP1302" s="70"/>
      <c r="AQ1302" s="70"/>
      <c r="AR1302" s="70"/>
      <c r="AS1302" s="70"/>
      <c r="AT1302" s="70"/>
      <c r="AU1302" s="70"/>
      <c r="AV1302" s="70"/>
      <c r="AW1302" s="70"/>
      <c r="AX1302" s="70"/>
      <c r="AY1302" s="70"/>
      <c r="AZ1302" s="70"/>
      <c r="BA1302" s="70"/>
      <c r="BB1302" s="70"/>
      <c r="BC1302" s="70"/>
      <c r="BD1302" s="70"/>
      <c r="BE1302" s="70"/>
      <c r="BF1302" s="70"/>
      <c r="BG1302" s="70"/>
      <c r="BH1302" s="70"/>
      <c r="BI1302" s="70"/>
      <c r="BJ1302" s="70"/>
      <c r="BK1302" s="70"/>
      <c r="BL1302" s="70"/>
      <c r="BM1302" s="70"/>
      <c r="BN1302" s="70"/>
      <c r="BO1302" s="70"/>
      <c r="BP1302" s="70"/>
      <c r="BQ1302" s="70"/>
      <c r="BR1302" s="70"/>
      <c r="BS1302" s="70"/>
      <c r="BT1302" s="70"/>
      <c r="BU1302" s="70"/>
      <c r="BV1302" s="70"/>
      <c r="BW1302" s="70"/>
      <c r="BX1302" s="70"/>
      <c r="BY1302" s="70"/>
      <c r="BZ1302" s="70"/>
      <c r="CA1302" s="70"/>
    </row>
    <row r="1303" spans="2:79" s="67" customFormat="1" hidden="1">
      <c r="B1303" s="85"/>
      <c r="C1303" s="86"/>
      <c r="D1303" s="250"/>
      <c r="E1303" s="84"/>
      <c r="F1303" s="70"/>
      <c r="G1303" s="70"/>
      <c r="H1303" s="70"/>
      <c r="I1303" s="70"/>
      <c r="J1303" s="70"/>
      <c r="K1303" s="70"/>
      <c r="L1303" s="70"/>
      <c r="M1303" s="70"/>
      <c r="N1303" s="70"/>
      <c r="O1303" s="70"/>
      <c r="P1303" s="70"/>
      <c r="Q1303" s="70"/>
      <c r="R1303" s="70"/>
      <c r="S1303" s="70"/>
      <c r="T1303" s="70"/>
      <c r="U1303" s="70"/>
      <c r="V1303" s="70"/>
      <c r="W1303" s="70"/>
      <c r="X1303" s="70"/>
      <c r="Y1303" s="70"/>
      <c r="Z1303" s="70"/>
      <c r="AA1303" s="70"/>
      <c r="AB1303" s="70"/>
      <c r="AC1303" s="70"/>
      <c r="AD1303" s="70"/>
      <c r="AE1303" s="70"/>
      <c r="AF1303" s="70"/>
      <c r="AG1303" s="70"/>
      <c r="AH1303" s="70"/>
      <c r="AI1303" s="70"/>
      <c r="AJ1303" s="70"/>
      <c r="AK1303" s="70"/>
      <c r="AL1303" s="70"/>
      <c r="AM1303" s="70"/>
      <c r="AN1303" s="70"/>
      <c r="AO1303" s="70"/>
      <c r="AP1303" s="70"/>
      <c r="AQ1303" s="70"/>
      <c r="AR1303" s="70"/>
      <c r="AS1303" s="70"/>
      <c r="AT1303" s="70"/>
      <c r="AU1303" s="70"/>
      <c r="AV1303" s="70"/>
      <c r="AW1303" s="70"/>
      <c r="AX1303" s="70"/>
      <c r="AY1303" s="70"/>
      <c r="AZ1303" s="70"/>
      <c r="BA1303" s="70"/>
      <c r="BB1303" s="70"/>
      <c r="BC1303" s="70"/>
      <c r="BD1303" s="70"/>
      <c r="BE1303" s="70"/>
      <c r="BF1303" s="70"/>
      <c r="BG1303" s="70"/>
      <c r="BH1303" s="70"/>
      <c r="BI1303" s="70"/>
      <c r="BJ1303" s="70"/>
      <c r="BK1303" s="70"/>
      <c r="BL1303" s="70"/>
      <c r="BM1303" s="70"/>
      <c r="BN1303" s="70"/>
      <c r="BO1303" s="70"/>
      <c r="BP1303" s="70"/>
      <c r="BQ1303" s="70"/>
      <c r="BR1303" s="70"/>
      <c r="BS1303" s="70"/>
      <c r="BT1303" s="70"/>
      <c r="BU1303" s="70"/>
      <c r="BV1303" s="70"/>
      <c r="BW1303" s="70"/>
      <c r="BX1303" s="70"/>
      <c r="BY1303" s="70"/>
      <c r="BZ1303" s="70"/>
      <c r="CA1303" s="70"/>
    </row>
    <row r="1304" spans="2:79" s="67" customFormat="1" hidden="1">
      <c r="B1304" s="85"/>
      <c r="C1304" s="86"/>
      <c r="D1304" s="250"/>
      <c r="E1304" s="84"/>
      <c r="F1304" s="70"/>
      <c r="G1304" s="70"/>
      <c r="H1304" s="70"/>
      <c r="I1304" s="70"/>
      <c r="J1304" s="70"/>
      <c r="K1304" s="70"/>
      <c r="L1304" s="70"/>
      <c r="M1304" s="70"/>
      <c r="N1304" s="70"/>
      <c r="O1304" s="70"/>
      <c r="P1304" s="70"/>
      <c r="Q1304" s="70"/>
      <c r="R1304" s="70"/>
      <c r="S1304" s="70"/>
      <c r="T1304" s="70"/>
      <c r="U1304" s="70"/>
      <c r="V1304" s="70"/>
      <c r="W1304" s="70"/>
      <c r="X1304" s="70"/>
      <c r="Y1304" s="70"/>
      <c r="Z1304" s="70"/>
      <c r="AA1304" s="70"/>
      <c r="AB1304" s="70"/>
      <c r="AC1304" s="70"/>
      <c r="AD1304" s="70"/>
      <c r="AE1304" s="70"/>
      <c r="AF1304" s="70"/>
      <c r="AG1304" s="70"/>
      <c r="AH1304" s="70"/>
      <c r="AI1304" s="70"/>
      <c r="AJ1304" s="70"/>
      <c r="AK1304" s="70"/>
      <c r="AL1304" s="70"/>
      <c r="AM1304" s="70"/>
      <c r="AN1304" s="70"/>
      <c r="AO1304" s="70"/>
      <c r="AP1304" s="70"/>
      <c r="AQ1304" s="70"/>
      <c r="AR1304" s="70"/>
      <c r="AS1304" s="70"/>
      <c r="AT1304" s="70"/>
      <c r="AU1304" s="70"/>
      <c r="AV1304" s="70"/>
      <c r="AW1304" s="70"/>
      <c r="AX1304" s="70"/>
      <c r="AY1304" s="70"/>
      <c r="AZ1304" s="70"/>
      <c r="BA1304" s="70"/>
      <c r="BB1304" s="70"/>
      <c r="BC1304" s="70"/>
      <c r="BD1304" s="70"/>
      <c r="BE1304" s="70"/>
      <c r="BF1304" s="70"/>
      <c r="BG1304" s="70"/>
      <c r="BH1304" s="70"/>
      <c r="BI1304" s="70"/>
      <c r="BJ1304" s="70"/>
      <c r="BK1304" s="70"/>
      <c r="BL1304" s="70"/>
      <c r="BM1304" s="70"/>
      <c r="BN1304" s="70"/>
      <c r="BO1304" s="70"/>
      <c r="BP1304" s="70"/>
      <c r="BQ1304" s="70"/>
      <c r="BR1304" s="70"/>
      <c r="BS1304" s="70"/>
      <c r="BT1304" s="70"/>
      <c r="BU1304" s="70"/>
      <c r="BV1304" s="70"/>
      <c r="BW1304" s="70"/>
      <c r="BX1304" s="70"/>
      <c r="BY1304" s="70"/>
      <c r="BZ1304" s="70"/>
      <c r="CA1304" s="70"/>
    </row>
    <row r="1305" spans="2:79" s="67" customFormat="1" hidden="1">
      <c r="B1305" s="85"/>
      <c r="C1305" s="86"/>
      <c r="D1305" s="250"/>
      <c r="E1305" s="84"/>
      <c r="F1305" s="70"/>
      <c r="G1305" s="70"/>
      <c r="H1305" s="70"/>
      <c r="I1305" s="70"/>
      <c r="J1305" s="70"/>
      <c r="K1305" s="70"/>
      <c r="L1305" s="70"/>
      <c r="M1305" s="70"/>
      <c r="N1305" s="70"/>
      <c r="O1305" s="70"/>
      <c r="P1305" s="70"/>
      <c r="Q1305" s="70"/>
      <c r="R1305" s="70"/>
      <c r="S1305" s="70"/>
      <c r="T1305" s="70"/>
      <c r="U1305" s="70"/>
      <c r="V1305" s="70"/>
      <c r="W1305" s="70"/>
      <c r="X1305" s="70"/>
      <c r="Y1305" s="70"/>
      <c r="Z1305" s="70"/>
      <c r="AA1305" s="70"/>
      <c r="AB1305" s="70"/>
      <c r="AC1305" s="70"/>
      <c r="AD1305" s="70"/>
      <c r="AE1305" s="70"/>
      <c r="AF1305" s="70"/>
      <c r="AG1305" s="70"/>
      <c r="AH1305" s="70"/>
      <c r="AI1305" s="70"/>
      <c r="AJ1305" s="70"/>
      <c r="AK1305" s="70"/>
      <c r="AL1305" s="70"/>
      <c r="AM1305" s="70"/>
      <c r="AN1305" s="70"/>
      <c r="AO1305" s="70"/>
      <c r="AP1305" s="70"/>
      <c r="AQ1305" s="70"/>
      <c r="AR1305" s="70"/>
      <c r="AS1305" s="70"/>
      <c r="AT1305" s="70"/>
      <c r="AU1305" s="70"/>
      <c r="AV1305" s="70"/>
      <c r="AW1305" s="70"/>
      <c r="AX1305" s="70"/>
      <c r="AY1305" s="70"/>
      <c r="AZ1305" s="70"/>
      <c r="BA1305" s="70"/>
      <c r="BB1305" s="70"/>
      <c r="BC1305" s="70"/>
      <c r="BD1305" s="70"/>
      <c r="BE1305" s="70"/>
      <c r="BF1305" s="70"/>
      <c r="BG1305" s="70"/>
      <c r="BH1305" s="70"/>
      <c r="BI1305" s="70"/>
      <c r="BJ1305" s="70"/>
      <c r="BK1305" s="70"/>
      <c r="BL1305" s="70"/>
      <c r="BM1305" s="70"/>
      <c r="BN1305" s="70"/>
      <c r="BO1305" s="70"/>
      <c r="BP1305" s="70"/>
      <c r="BQ1305" s="70"/>
      <c r="BR1305" s="70"/>
      <c r="BS1305" s="70"/>
      <c r="BT1305" s="70"/>
      <c r="BU1305" s="70"/>
      <c r="BV1305" s="70"/>
      <c r="BW1305" s="70"/>
      <c r="BX1305" s="70"/>
      <c r="BY1305" s="70"/>
      <c r="BZ1305" s="70"/>
      <c r="CA1305" s="70"/>
    </row>
    <row r="1306" spans="2:79" s="67" customFormat="1" hidden="1">
      <c r="B1306" s="85"/>
      <c r="C1306" s="86"/>
      <c r="D1306" s="250"/>
      <c r="E1306" s="84"/>
      <c r="F1306" s="70"/>
      <c r="G1306" s="70"/>
      <c r="H1306" s="70"/>
      <c r="I1306" s="70"/>
      <c r="J1306" s="70"/>
      <c r="K1306" s="70"/>
      <c r="L1306" s="70"/>
      <c r="M1306" s="70"/>
      <c r="N1306" s="70"/>
      <c r="O1306" s="70"/>
      <c r="P1306" s="70"/>
      <c r="Q1306" s="70"/>
      <c r="R1306" s="70"/>
      <c r="S1306" s="70"/>
      <c r="T1306" s="70"/>
      <c r="U1306" s="70"/>
      <c r="V1306" s="70"/>
      <c r="W1306" s="70"/>
      <c r="X1306" s="70"/>
      <c r="Y1306" s="70"/>
      <c r="Z1306" s="70"/>
      <c r="AA1306" s="70"/>
      <c r="AB1306" s="70"/>
      <c r="AC1306" s="70"/>
      <c r="AD1306" s="70"/>
      <c r="AE1306" s="70"/>
      <c r="AF1306" s="70"/>
      <c r="AG1306" s="70"/>
      <c r="AH1306" s="70"/>
      <c r="AI1306" s="70"/>
      <c r="AJ1306" s="70"/>
      <c r="AK1306" s="70"/>
      <c r="AL1306" s="70"/>
      <c r="AM1306" s="70"/>
      <c r="AN1306" s="70"/>
      <c r="AO1306" s="70"/>
      <c r="AP1306" s="70"/>
      <c r="AQ1306" s="70"/>
      <c r="AR1306" s="70"/>
      <c r="AS1306" s="70"/>
      <c r="AT1306" s="70"/>
      <c r="AU1306" s="70"/>
      <c r="AV1306" s="70"/>
      <c r="AW1306" s="70"/>
      <c r="AX1306" s="70"/>
      <c r="AY1306" s="70"/>
      <c r="AZ1306" s="70"/>
      <c r="BA1306" s="70"/>
      <c r="BB1306" s="70"/>
      <c r="BC1306" s="70"/>
      <c r="BD1306" s="70"/>
      <c r="BE1306" s="70"/>
      <c r="BF1306" s="70"/>
      <c r="BG1306" s="70"/>
      <c r="BH1306" s="70"/>
      <c r="BI1306" s="70"/>
      <c r="BJ1306" s="70"/>
      <c r="BK1306" s="70"/>
      <c r="BL1306" s="70"/>
      <c r="BM1306" s="70"/>
      <c r="BN1306" s="70"/>
      <c r="BO1306" s="70"/>
      <c r="BP1306" s="70"/>
      <c r="BQ1306" s="70"/>
      <c r="BR1306" s="70"/>
      <c r="BS1306" s="70"/>
      <c r="BT1306" s="70"/>
      <c r="BU1306" s="70"/>
      <c r="BV1306" s="70"/>
      <c r="BW1306" s="70"/>
      <c r="BX1306" s="70"/>
      <c r="BY1306" s="70"/>
      <c r="BZ1306" s="70"/>
      <c r="CA1306" s="70"/>
    </row>
    <row r="1307" spans="2:79" s="67" customFormat="1" hidden="1">
      <c r="B1307" s="85"/>
      <c r="C1307" s="86"/>
      <c r="D1307" s="250"/>
      <c r="E1307" s="84"/>
      <c r="F1307" s="70"/>
      <c r="G1307" s="70"/>
      <c r="H1307" s="70"/>
      <c r="I1307" s="70"/>
      <c r="J1307" s="70"/>
      <c r="K1307" s="70"/>
      <c r="L1307" s="70"/>
      <c r="M1307" s="70"/>
      <c r="N1307" s="70"/>
      <c r="O1307" s="70"/>
      <c r="P1307" s="70"/>
      <c r="Q1307" s="70"/>
      <c r="R1307" s="70"/>
      <c r="S1307" s="70"/>
      <c r="T1307" s="70"/>
      <c r="U1307" s="70"/>
      <c r="V1307" s="70"/>
      <c r="W1307" s="70"/>
      <c r="X1307" s="70"/>
      <c r="Y1307" s="70"/>
      <c r="Z1307" s="70"/>
      <c r="AA1307" s="70"/>
      <c r="AB1307" s="70"/>
      <c r="AC1307" s="70"/>
      <c r="AD1307" s="70"/>
      <c r="AE1307" s="70"/>
      <c r="AF1307" s="70"/>
      <c r="AG1307" s="70"/>
      <c r="AH1307" s="70"/>
      <c r="AI1307" s="70"/>
      <c r="AJ1307" s="70"/>
      <c r="AK1307" s="70"/>
      <c r="AL1307" s="70"/>
      <c r="AM1307" s="70"/>
      <c r="AN1307" s="70"/>
      <c r="AO1307" s="70"/>
      <c r="AP1307" s="70"/>
      <c r="AQ1307" s="70"/>
      <c r="AR1307" s="70"/>
      <c r="AS1307" s="70"/>
      <c r="AT1307" s="70"/>
      <c r="AU1307" s="70"/>
      <c r="AV1307" s="70"/>
      <c r="AW1307" s="70"/>
      <c r="AX1307" s="70"/>
      <c r="AY1307" s="70"/>
      <c r="AZ1307" s="70"/>
      <c r="BA1307" s="70"/>
      <c r="BB1307" s="70"/>
      <c r="BC1307" s="70"/>
      <c r="BD1307" s="70"/>
      <c r="BE1307" s="70"/>
      <c r="BF1307" s="70"/>
      <c r="BG1307" s="70"/>
      <c r="BH1307" s="70"/>
      <c r="BI1307" s="70"/>
      <c r="BJ1307" s="70"/>
      <c r="BK1307" s="70"/>
      <c r="BL1307" s="70"/>
      <c r="BM1307" s="70"/>
      <c r="BN1307" s="70"/>
      <c r="BO1307" s="70"/>
      <c r="BP1307" s="70"/>
      <c r="BQ1307" s="70"/>
      <c r="BR1307" s="70"/>
      <c r="BS1307" s="70"/>
      <c r="BT1307" s="70"/>
      <c r="BU1307" s="70"/>
      <c r="BV1307" s="70"/>
      <c r="BW1307" s="70"/>
      <c r="BX1307" s="70"/>
      <c r="BY1307" s="70"/>
      <c r="BZ1307" s="70"/>
      <c r="CA1307" s="70"/>
    </row>
    <row r="1308" spans="2:79" s="67" customFormat="1" hidden="1">
      <c r="B1308" s="85"/>
      <c r="C1308" s="86"/>
      <c r="D1308" s="250"/>
      <c r="E1308" s="84"/>
      <c r="F1308" s="70"/>
      <c r="G1308" s="70"/>
      <c r="H1308" s="70"/>
      <c r="I1308" s="70"/>
      <c r="J1308" s="70"/>
      <c r="K1308" s="70"/>
      <c r="L1308" s="70"/>
      <c r="M1308" s="70"/>
      <c r="N1308" s="70"/>
      <c r="O1308" s="70"/>
      <c r="P1308" s="70"/>
      <c r="Q1308" s="70"/>
      <c r="R1308" s="70"/>
      <c r="S1308" s="70"/>
      <c r="T1308" s="70"/>
      <c r="U1308" s="70"/>
      <c r="V1308" s="70"/>
      <c r="W1308" s="70"/>
      <c r="X1308" s="70"/>
      <c r="Y1308" s="70"/>
      <c r="Z1308" s="70"/>
      <c r="AA1308" s="70"/>
      <c r="AB1308" s="70"/>
      <c r="AC1308" s="70"/>
      <c r="AD1308" s="70"/>
      <c r="AE1308" s="70"/>
      <c r="AF1308" s="70"/>
      <c r="AG1308" s="70"/>
      <c r="AH1308" s="70"/>
      <c r="AI1308" s="70"/>
      <c r="AJ1308" s="70"/>
      <c r="AK1308" s="70"/>
      <c r="AL1308" s="70"/>
      <c r="AM1308" s="70"/>
      <c r="AN1308" s="70"/>
      <c r="AO1308" s="70"/>
      <c r="AP1308" s="70"/>
      <c r="AQ1308" s="70"/>
      <c r="AR1308" s="70"/>
      <c r="AS1308" s="70"/>
      <c r="AT1308" s="70"/>
      <c r="AU1308" s="70"/>
      <c r="AV1308" s="70"/>
      <c r="AW1308" s="70"/>
      <c r="AX1308" s="70"/>
      <c r="AY1308" s="70"/>
      <c r="AZ1308" s="70"/>
      <c r="BA1308" s="70"/>
      <c r="BB1308" s="70"/>
      <c r="BC1308" s="70"/>
      <c r="BD1308" s="70"/>
      <c r="BE1308" s="70"/>
      <c r="BF1308" s="70"/>
      <c r="BG1308" s="70"/>
      <c r="BH1308" s="70"/>
      <c r="BI1308" s="70"/>
      <c r="BJ1308" s="70"/>
      <c r="BK1308" s="70"/>
      <c r="BL1308" s="70"/>
      <c r="BM1308" s="70"/>
      <c r="BN1308" s="70"/>
      <c r="BO1308" s="70"/>
      <c r="BP1308" s="70"/>
      <c r="BQ1308" s="70"/>
      <c r="BR1308" s="70"/>
      <c r="BS1308" s="70"/>
      <c r="BT1308" s="70"/>
      <c r="BU1308" s="70"/>
      <c r="BV1308" s="70"/>
      <c r="BW1308" s="70"/>
      <c r="BX1308" s="70"/>
      <c r="BY1308" s="70"/>
      <c r="BZ1308" s="70"/>
      <c r="CA1308" s="70"/>
    </row>
    <row r="1309" spans="2:79" s="67" customFormat="1" hidden="1">
      <c r="B1309" s="85"/>
      <c r="C1309" s="86"/>
      <c r="D1309" s="250"/>
      <c r="E1309" s="84"/>
      <c r="F1309" s="70"/>
      <c r="G1309" s="70"/>
      <c r="H1309" s="70"/>
      <c r="I1309" s="70"/>
      <c r="J1309" s="70"/>
      <c r="K1309" s="70"/>
      <c r="L1309" s="70"/>
      <c r="M1309" s="70"/>
      <c r="N1309" s="70"/>
      <c r="O1309" s="70"/>
      <c r="P1309" s="70"/>
      <c r="Q1309" s="70"/>
      <c r="R1309" s="70"/>
      <c r="S1309" s="70"/>
      <c r="T1309" s="70"/>
      <c r="U1309" s="70"/>
      <c r="V1309" s="70"/>
      <c r="W1309" s="70"/>
      <c r="X1309" s="70"/>
      <c r="Y1309" s="70"/>
      <c r="Z1309" s="70"/>
      <c r="AA1309" s="70"/>
      <c r="AB1309" s="70"/>
      <c r="AC1309" s="70"/>
      <c r="AD1309" s="70"/>
      <c r="AE1309" s="70"/>
      <c r="AF1309" s="70"/>
      <c r="AG1309" s="70"/>
      <c r="AH1309" s="70"/>
      <c r="AI1309" s="70"/>
      <c r="AJ1309" s="70"/>
      <c r="AK1309" s="70"/>
      <c r="AL1309" s="70"/>
      <c r="AM1309" s="70"/>
      <c r="AN1309" s="70"/>
      <c r="AO1309" s="70"/>
      <c r="AP1309" s="70"/>
      <c r="AQ1309" s="70"/>
      <c r="AR1309" s="70"/>
      <c r="AS1309" s="70"/>
      <c r="AT1309" s="70"/>
      <c r="AU1309" s="70"/>
      <c r="AV1309" s="70"/>
      <c r="AW1309" s="70"/>
      <c r="AX1309" s="70"/>
      <c r="AY1309" s="70"/>
      <c r="AZ1309" s="70"/>
      <c r="BA1309" s="70"/>
      <c r="BB1309" s="70"/>
      <c r="BC1309" s="70"/>
      <c r="BD1309" s="70"/>
      <c r="BE1309" s="70"/>
      <c r="BF1309" s="70"/>
      <c r="BG1309" s="70"/>
      <c r="BH1309" s="70"/>
      <c r="BI1309" s="70"/>
      <c r="BJ1309" s="70"/>
      <c r="BK1309" s="70"/>
      <c r="BL1309" s="70"/>
      <c r="BM1309" s="70"/>
      <c r="BN1309" s="70"/>
      <c r="BO1309" s="70"/>
      <c r="BP1309" s="70"/>
      <c r="BQ1309" s="70"/>
      <c r="BR1309" s="70"/>
      <c r="BS1309" s="70"/>
      <c r="BT1309" s="70"/>
      <c r="BU1309" s="70"/>
      <c r="BV1309" s="70"/>
      <c r="BW1309" s="70"/>
      <c r="BX1309" s="70"/>
      <c r="BY1309" s="70"/>
      <c r="BZ1309" s="70"/>
      <c r="CA1309" s="70"/>
    </row>
    <row r="1310" spans="2:79" s="67" customFormat="1" hidden="1">
      <c r="B1310" s="85"/>
      <c r="C1310" s="86"/>
      <c r="D1310" s="250"/>
      <c r="E1310" s="84"/>
      <c r="F1310" s="70"/>
      <c r="G1310" s="70"/>
      <c r="H1310" s="70"/>
      <c r="I1310" s="70"/>
      <c r="J1310" s="70"/>
      <c r="K1310" s="70"/>
      <c r="L1310" s="70"/>
      <c r="M1310" s="70"/>
      <c r="N1310" s="70"/>
      <c r="O1310" s="70"/>
      <c r="P1310" s="70"/>
      <c r="Q1310" s="70"/>
      <c r="R1310" s="70"/>
      <c r="S1310" s="70"/>
      <c r="T1310" s="70"/>
      <c r="U1310" s="70"/>
      <c r="V1310" s="70"/>
      <c r="W1310" s="70"/>
      <c r="X1310" s="70"/>
      <c r="Y1310" s="70"/>
      <c r="Z1310" s="70"/>
      <c r="AA1310" s="70"/>
      <c r="AB1310" s="70"/>
      <c r="AC1310" s="70"/>
      <c r="AD1310" s="70"/>
      <c r="AE1310" s="70"/>
      <c r="AF1310" s="70"/>
      <c r="AG1310" s="70"/>
      <c r="AH1310" s="70"/>
      <c r="AI1310" s="70"/>
      <c r="AJ1310" s="70"/>
      <c r="AK1310" s="70"/>
      <c r="AL1310" s="70"/>
      <c r="AM1310" s="70"/>
      <c r="AN1310" s="70"/>
      <c r="AO1310" s="70"/>
      <c r="AP1310" s="70"/>
      <c r="AQ1310" s="70"/>
      <c r="AR1310" s="70"/>
      <c r="AS1310" s="70"/>
      <c r="AT1310" s="70"/>
      <c r="AU1310" s="70"/>
      <c r="AV1310" s="70"/>
      <c r="AW1310" s="70"/>
      <c r="AX1310" s="70"/>
      <c r="AY1310" s="70"/>
      <c r="AZ1310" s="70"/>
      <c r="BA1310" s="70"/>
      <c r="BB1310" s="70"/>
      <c r="BC1310" s="70"/>
      <c r="BD1310" s="70"/>
      <c r="BE1310" s="70"/>
      <c r="BF1310" s="70"/>
      <c r="BG1310" s="70"/>
      <c r="BH1310" s="70"/>
      <c r="BI1310" s="70"/>
      <c r="BJ1310" s="70"/>
      <c r="BK1310" s="70"/>
      <c r="BL1310" s="70"/>
      <c r="BM1310" s="70"/>
      <c r="BN1310" s="70"/>
      <c r="BO1310" s="70"/>
      <c r="BP1310" s="70"/>
      <c r="BQ1310" s="70"/>
      <c r="BR1310" s="70"/>
      <c r="BS1310" s="70"/>
      <c r="BT1310" s="70"/>
      <c r="BU1310" s="70"/>
      <c r="BV1310" s="70"/>
      <c r="BW1310" s="70"/>
      <c r="BX1310" s="70"/>
      <c r="BY1310" s="70"/>
      <c r="BZ1310" s="70"/>
      <c r="CA1310" s="70"/>
    </row>
    <row r="1311" spans="2:79" s="67" customFormat="1" hidden="1">
      <c r="B1311" s="85"/>
      <c r="C1311" s="86"/>
      <c r="D1311" s="250"/>
      <c r="E1311" s="84"/>
      <c r="F1311" s="70"/>
      <c r="G1311" s="70"/>
      <c r="H1311" s="70"/>
      <c r="I1311" s="70"/>
      <c r="J1311" s="70"/>
      <c r="K1311" s="70"/>
      <c r="L1311" s="70"/>
      <c r="M1311" s="70"/>
      <c r="N1311" s="70"/>
      <c r="O1311" s="70"/>
      <c r="P1311" s="70"/>
      <c r="Q1311" s="70"/>
      <c r="R1311" s="70"/>
      <c r="S1311" s="70"/>
      <c r="T1311" s="70"/>
      <c r="U1311" s="70"/>
      <c r="V1311" s="70"/>
      <c r="W1311" s="70"/>
      <c r="X1311" s="70"/>
      <c r="Y1311" s="70"/>
      <c r="Z1311" s="70"/>
      <c r="AA1311" s="70"/>
      <c r="AB1311" s="70"/>
      <c r="AC1311" s="70"/>
      <c r="AD1311" s="70"/>
      <c r="AE1311" s="70"/>
      <c r="AF1311" s="70"/>
      <c r="AG1311" s="70"/>
      <c r="AH1311" s="70"/>
      <c r="AI1311" s="70"/>
      <c r="AJ1311" s="70"/>
      <c r="AK1311" s="70"/>
      <c r="AL1311" s="70"/>
      <c r="AM1311" s="70"/>
      <c r="AN1311" s="70"/>
      <c r="AO1311" s="70"/>
      <c r="AP1311" s="70"/>
      <c r="AQ1311" s="70"/>
      <c r="AR1311" s="70"/>
      <c r="AS1311" s="70"/>
      <c r="AT1311" s="70"/>
      <c r="AU1311" s="70"/>
      <c r="AV1311" s="70"/>
      <c r="AW1311" s="70"/>
      <c r="AX1311" s="70"/>
      <c r="AY1311" s="70"/>
      <c r="AZ1311" s="70"/>
      <c r="BA1311" s="70"/>
      <c r="BB1311" s="70"/>
      <c r="BC1311" s="70"/>
      <c r="BD1311" s="70"/>
      <c r="BE1311" s="70"/>
      <c r="BF1311" s="70"/>
      <c r="BG1311" s="70"/>
      <c r="BH1311" s="70"/>
      <c r="BI1311" s="70"/>
      <c r="BJ1311" s="70"/>
      <c r="BK1311" s="70"/>
      <c r="BL1311" s="70"/>
      <c r="BM1311" s="70"/>
      <c r="BN1311" s="70"/>
      <c r="BO1311" s="70"/>
      <c r="BP1311" s="70"/>
      <c r="BQ1311" s="70"/>
      <c r="BR1311" s="70"/>
      <c r="BS1311" s="70"/>
      <c r="BT1311" s="70"/>
      <c r="BU1311" s="70"/>
      <c r="BV1311" s="70"/>
      <c r="BW1311" s="70"/>
      <c r="BX1311" s="70"/>
      <c r="BY1311" s="70"/>
      <c r="BZ1311" s="70"/>
      <c r="CA1311" s="70"/>
    </row>
    <row r="1312" spans="2:79" s="67" customFormat="1" hidden="1">
      <c r="B1312" s="85"/>
      <c r="C1312" s="86"/>
      <c r="D1312" s="250"/>
      <c r="E1312" s="84"/>
      <c r="F1312" s="70"/>
      <c r="G1312" s="70"/>
      <c r="H1312" s="70"/>
      <c r="I1312" s="70"/>
      <c r="J1312" s="70"/>
      <c r="K1312" s="70"/>
      <c r="L1312" s="70"/>
      <c r="M1312" s="70"/>
      <c r="N1312" s="70"/>
      <c r="O1312" s="70"/>
      <c r="P1312" s="70"/>
      <c r="Q1312" s="70"/>
      <c r="R1312" s="70"/>
      <c r="S1312" s="70"/>
      <c r="T1312" s="70"/>
      <c r="U1312" s="70"/>
      <c r="V1312" s="70"/>
      <c r="W1312" s="70"/>
      <c r="X1312" s="70"/>
      <c r="Y1312" s="70"/>
      <c r="Z1312" s="70"/>
      <c r="AA1312" s="70"/>
      <c r="AB1312" s="70"/>
      <c r="AC1312" s="70"/>
      <c r="AD1312" s="70"/>
      <c r="AE1312" s="70"/>
      <c r="AF1312" s="70"/>
      <c r="AG1312" s="70"/>
      <c r="AH1312" s="70"/>
      <c r="AI1312" s="70"/>
      <c r="AJ1312" s="70"/>
      <c r="AK1312" s="70"/>
      <c r="AL1312" s="70"/>
      <c r="AM1312" s="70"/>
      <c r="AN1312" s="70"/>
      <c r="AO1312" s="70"/>
      <c r="AP1312" s="70"/>
      <c r="AQ1312" s="70"/>
      <c r="AR1312" s="70"/>
      <c r="AS1312" s="70"/>
      <c r="AT1312" s="70"/>
      <c r="AU1312" s="70"/>
      <c r="AV1312" s="70"/>
      <c r="AW1312" s="70"/>
      <c r="AX1312" s="70"/>
      <c r="AY1312" s="70"/>
      <c r="AZ1312" s="70"/>
      <c r="BA1312" s="70"/>
      <c r="BB1312" s="70"/>
      <c r="BC1312" s="70"/>
      <c r="BD1312" s="70"/>
      <c r="BE1312" s="70"/>
      <c r="BF1312" s="70"/>
      <c r="BG1312" s="70"/>
      <c r="BH1312" s="70"/>
      <c r="BI1312" s="70"/>
      <c r="BJ1312" s="70"/>
      <c r="BK1312" s="70"/>
      <c r="BL1312" s="70"/>
      <c r="BM1312" s="70"/>
      <c r="BN1312" s="70"/>
      <c r="BO1312" s="70"/>
      <c r="BP1312" s="70"/>
      <c r="BQ1312" s="70"/>
      <c r="BR1312" s="70"/>
      <c r="BS1312" s="70"/>
      <c r="BT1312" s="70"/>
      <c r="BU1312" s="70"/>
      <c r="BV1312" s="70"/>
      <c r="BW1312" s="70"/>
      <c r="BX1312" s="70"/>
      <c r="BY1312" s="70"/>
      <c r="BZ1312" s="70"/>
      <c r="CA1312" s="70"/>
    </row>
    <row r="1313" spans="2:79" s="67" customFormat="1" hidden="1">
      <c r="B1313" s="85"/>
      <c r="C1313" s="86"/>
      <c r="D1313" s="250"/>
      <c r="E1313" s="84"/>
      <c r="F1313" s="70"/>
      <c r="G1313" s="70"/>
      <c r="H1313" s="70"/>
      <c r="I1313" s="70"/>
      <c r="J1313" s="70"/>
      <c r="K1313" s="70"/>
      <c r="L1313" s="70"/>
      <c r="M1313" s="70"/>
      <c r="N1313" s="70"/>
      <c r="O1313" s="70"/>
      <c r="P1313" s="70"/>
      <c r="Q1313" s="70"/>
      <c r="R1313" s="70"/>
      <c r="S1313" s="70"/>
      <c r="T1313" s="70"/>
      <c r="U1313" s="70"/>
      <c r="V1313" s="70"/>
      <c r="W1313" s="70"/>
      <c r="X1313" s="70"/>
      <c r="Y1313" s="70"/>
      <c r="Z1313" s="70"/>
      <c r="AA1313" s="70"/>
      <c r="AB1313" s="70"/>
      <c r="AC1313" s="70"/>
      <c r="AD1313" s="70"/>
      <c r="AE1313" s="70"/>
      <c r="AF1313" s="70"/>
      <c r="AG1313" s="70"/>
      <c r="AH1313" s="70"/>
      <c r="AI1313" s="70"/>
      <c r="AJ1313" s="70"/>
      <c r="AK1313" s="70"/>
      <c r="AL1313" s="70"/>
      <c r="AM1313" s="70"/>
      <c r="AN1313" s="70"/>
      <c r="AO1313" s="70"/>
      <c r="AP1313" s="70"/>
      <c r="AQ1313" s="70"/>
      <c r="AR1313" s="70"/>
      <c r="AS1313" s="70"/>
      <c r="AT1313" s="70"/>
      <c r="AU1313" s="70"/>
      <c r="AV1313" s="70"/>
      <c r="AW1313" s="70"/>
      <c r="AX1313" s="70"/>
      <c r="AY1313" s="70"/>
      <c r="AZ1313" s="70"/>
      <c r="BA1313" s="70"/>
      <c r="BB1313" s="70"/>
      <c r="BC1313" s="70"/>
      <c r="BD1313" s="70"/>
      <c r="BE1313" s="70"/>
      <c r="BF1313" s="70"/>
      <c r="BG1313" s="70"/>
      <c r="BH1313" s="70"/>
      <c r="BI1313" s="70"/>
      <c r="BJ1313" s="70"/>
      <c r="BK1313" s="70"/>
      <c r="BL1313" s="70"/>
      <c r="BM1313" s="70"/>
      <c r="BN1313" s="70"/>
      <c r="BO1313" s="70"/>
      <c r="BP1313" s="70"/>
      <c r="BQ1313" s="70"/>
      <c r="BR1313" s="70"/>
      <c r="BS1313" s="70"/>
      <c r="BT1313" s="70"/>
      <c r="BU1313" s="70"/>
      <c r="BV1313" s="70"/>
      <c r="BW1313" s="70"/>
      <c r="BX1313" s="70"/>
      <c r="BY1313" s="70"/>
      <c r="BZ1313" s="70"/>
      <c r="CA1313" s="70"/>
    </row>
    <row r="1314" spans="2:79" s="67" customFormat="1" hidden="1">
      <c r="B1314" s="85"/>
      <c r="C1314" s="86"/>
      <c r="D1314" s="250"/>
      <c r="E1314" s="84"/>
      <c r="F1314" s="70"/>
      <c r="G1314" s="70"/>
      <c r="H1314" s="70"/>
      <c r="I1314" s="70"/>
      <c r="J1314" s="70"/>
      <c r="K1314" s="70"/>
      <c r="L1314" s="70"/>
      <c r="M1314" s="70"/>
      <c r="N1314" s="70"/>
      <c r="O1314" s="70"/>
      <c r="P1314" s="70"/>
      <c r="Q1314" s="70"/>
      <c r="R1314" s="70"/>
      <c r="S1314" s="70"/>
      <c r="T1314" s="70"/>
      <c r="U1314" s="70"/>
      <c r="V1314" s="70"/>
      <c r="W1314" s="70"/>
      <c r="X1314" s="70"/>
      <c r="Y1314" s="70"/>
      <c r="Z1314" s="70"/>
      <c r="AA1314" s="70"/>
      <c r="AB1314" s="70"/>
      <c r="AC1314" s="70"/>
      <c r="AD1314" s="70"/>
      <c r="AE1314" s="70"/>
      <c r="AF1314" s="70"/>
      <c r="AG1314" s="70"/>
      <c r="AH1314" s="70"/>
      <c r="AI1314" s="70"/>
      <c r="AJ1314" s="70"/>
      <c r="AK1314" s="70"/>
      <c r="AL1314" s="70"/>
      <c r="AM1314" s="70"/>
      <c r="AN1314" s="70"/>
      <c r="AO1314" s="70"/>
      <c r="AP1314" s="70"/>
      <c r="AQ1314" s="70"/>
      <c r="AR1314" s="70"/>
      <c r="AS1314" s="70"/>
      <c r="AT1314" s="70"/>
      <c r="AU1314" s="70"/>
      <c r="AV1314" s="70"/>
      <c r="AW1314" s="70"/>
      <c r="AX1314" s="70"/>
      <c r="AY1314" s="70"/>
      <c r="AZ1314" s="70"/>
      <c r="BA1314" s="70"/>
      <c r="BB1314" s="70"/>
      <c r="BC1314" s="70"/>
      <c r="BD1314" s="70"/>
      <c r="BE1314" s="70"/>
      <c r="BF1314" s="70"/>
      <c r="BG1314" s="70"/>
      <c r="BH1314" s="70"/>
      <c r="BI1314" s="70"/>
      <c r="BJ1314" s="70"/>
      <c r="BK1314" s="70"/>
      <c r="BL1314" s="70"/>
      <c r="BM1314" s="70"/>
      <c r="BN1314" s="70"/>
      <c r="BO1314" s="70"/>
      <c r="BP1314" s="70"/>
      <c r="BQ1314" s="70"/>
      <c r="BR1314" s="70"/>
      <c r="BS1314" s="70"/>
      <c r="BT1314" s="70"/>
      <c r="BU1314" s="70"/>
      <c r="BV1314" s="70"/>
      <c r="BW1314" s="70"/>
      <c r="BX1314" s="70"/>
      <c r="BY1314" s="70"/>
      <c r="BZ1314" s="70"/>
      <c r="CA1314" s="70"/>
    </row>
    <row r="1315" spans="2:79" s="67" customFormat="1" hidden="1">
      <c r="B1315" s="85"/>
      <c r="C1315" s="86"/>
      <c r="D1315" s="250"/>
      <c r="E1315" s="84"/>
      <c r="F1315" s="70"/>
      <c r="G1315" s="70"/>
      <c r="H1315" s="70"/>
      <c r="I1315" s="70"/>
      <c r="J1315" s="70"/>
      <c r="K1315" s="70"/>
      <c r="L1315" s="70"/>
      <c r="M1315" s="70"/>
      <c r="N1315" s="70"/>
      <c r="O1315" s="70"/>
      <c r="P1315" s="70"/>
      <c r="Q1315" s="70"/>
      <c r="R1315" s="70"/>
      <c r="S1315" s="70"/>
      <c r="T1315" s="70"/>
      <c r="U1315" s="70"/>
      <c r="V1315" s="70"/>
      <c r="W1315" s="70"/>
      <c r="X1315" s="70"/>
      <c r="Y1315" s="70"/>
      <c r="Z1315" s="70"/>
      <c r="AA1315" s="70"/>
      <c r="AB1315" s="70"/>
      <c r="AC1315" s="70"/>
      <c r="AD1315" s="70"/>
      <c r="AE1315" s="70"/>
      <c r="AF1315" s="70"/>
      <c r="AG1315" s="70"/>
      <c r="AH1315" s="70"/>
      <c r="AI1315" s="70"/>
      <c r="AJ1315" s="70"/>
      <c r="AK1315" s="70"/>
      <c r="AL1315" s="70"/>
      <c r="AM1315" s="70"/>
      <c r="AN1315" s="70"/>
      <c r="AO1315" s="70"/>
      <c r="AP1315" s="70"/>
      <c r="AQ1315" s="70"/>
      <c r="AR1315" s="70"/>
      <c r="AS1315" s="70"/>
      <c r="AT1315" s="70"/>
      <c r="AU1315" s="70"/>
      <c r="AV1315" s="70"/>
      <c r="AW1315" s="70"/>
      <c r="AX1315" s="70"/>
      <c r="AY1315" s="70"/>
      <c r="AZ1315" s="70"/>
      <c r="BA1315" s="70"/>
      <c r="BB1315" s="70"/>
      <c r="BC1315" s="70"/>
      <c r="BD1315" s="70"/>
      <c r="BE1315" s="70"/>
      <c r="BF1315" s="70"/>
      <c r="BG1315" s="70"/>
      <c r="BH1315" s="70"/>
      <c r="BI1315" s="70"/>
      <c r="BJ1315" s="70"/>
      <c r="BK1315" s="70"/>
      <c r="BL1315" s="70"/>
      <c r="BM1315" s="70"/>
      <c r="BN1315" s="70"/>
      <c r="BO1315" s="70"/>
      <c r="BP1315" s="70"/>
      <c r="BQ1315" s="70"/>
      <c r="BR1315" s="70"/>
      <c r="BS1315" s="70"/>
      <c r="BT1315" s="70"/>
      <c r="BU1315" s="70"/>
      <c r="BV1315" s="70"/>
      <c r="BW1315" s="70"/>
      <c r="BX1315" s="70"/>
      <c r="BY1315" s="70"/>
      <c r="BZ1315" s="70"/>
      <c r="CA1315" s="70"/>
    </row>
    <row r="1316" spans="2:79" s="67" customFormat="1" hidden="1">
      <c r="B1316" s="85"/>
      <c r="C1316" s="86"/>
      <c r="D1316" s="250"/>
      <c r="E1316" s="84"/>
      <c r="F1316" s="70"/>
      <c r="G1316" s="70"/>
      <c r="H1316" s="70"/>
      <c r="I1316" s="70"/>
      <c r="J1316" s="70"/>
      <c r="K1316" s="70"/>
      <c r="L1316" s="70"/>
      <c r="M1316" s="70"/>
      <c r="N1316" s="70"/>
      <c r="O1316" s="70"/>
      <c r="P1316" s="70"/>
      <c r="Q1316" s="70"/>
      <c r="R1316" s="70"/>
      <c r="S1316" s="70"/>
      <c r="T1316" s="70"/>
      <c r="U1316" s="70"/>
      <c r="V1316" s="70"/>
      <c r="W1316" s="70"/>
      <c r="X1316" s="70"/>
      <c r="Y1316" s="70"/>
      <c r="Z1316" s="70"/>
      <c r="AA1316" s="70"/>
      <c r="AB1316" s="70"/>
      <c r="AC1316" s="70"/>
      <c r="AD1316" s="70"/>
      <c r="AE1316" s="70"/>
      <c r="AF1316" s="70"/>
      <c r="AG1316" s="70"/>
      <c r="AH1316" s="70"/>
      <c r="AI1316" s="70"/>
      <c r="AJ1316" s="70"/>
      <c r="AK1316" s="70"/>
      <c r="AL1316" s="70"/>
      <c r="AM1316" s="70"/>
      <c r="AN1316" s="70"/>
      <c r="AO1316" s="70"/>
      <c r="AP1316" s="70"/>
      <c r="AQ1316" s="70"/>
      <c r="AR1316" s="70"/>
      <c r="AS1316" s="70"/>
      <c r="AT1316" s="70"/>
      <c r="AU1316" s="70"/>
      <c r="AV1316" s="70"/>
      <c r="AW1316" s="70"/>
      <c r="AX1316" s="70"/>
      <c r="AY1316" s="70"/>
      <c r="AZ1316" s="70"/>
      <c r="BA1316" s="70"/>
      <c r="BB1316" s="70"/>
      <c r="BC1316" s="70"/>
      <c r="BD1316" s="70"/>
      <c r="BE1316" s="70"/>
      <c r="BF1316" s="70"/>
      <c r="BG1316" s="70"/>
      <c r="BH1316" s="70"/>
      <c r="BI1316" s="70"/>
      <c r="BJ1316" s="70"/>
      <c r="BK1316" s="70"/>
      <c r="BL1316" s="70"/>
      <c r="BM1316" s="70"/>
      <c r="BN1316" s="70"/>
      <c r="BO1316" s="70"/>
      <c r="BP1316" s="70"/>
      <c r="BQ1316" s="70"/>
      <c r="BR1316" s="70"/>
      <c r="BS1316" s="70"/>
      <c r="BT1316" s="70"/>
      <c r="BU1316" s="70"/>
      <c r="BV1316" s="70"/>
      <c r="BW1316" s="70"/>
      <c r="BX1316" s="70"/>
      <c r="BY1316" s="70"/>
      <c r="BZ1316" s="70"/>
      <c r="CA1316" s="70"/>
    </row>
    <row r="1317" spans="2:79" s="67" customFormat="1" hidden="1">
      <c r="B1317" s="85"/>
      <c r="C1317" s="86"/>
      <c r="D1317" s="250"/>
      <c r="E1317" s="84"/>
      <c r="F1317" s="70"/>
      <c r="G1317" s="70"/>
      <c r="H1317" s="70"/>
      <c r="I1317" s="70"/>
      <c r="J1317" s="70"/>
      <c r="K1317" s="70"/>
      <c r="L1317" s="70"/>
      <c r="M1317" s="70"/>
      <c r="N1317" s="70"/>
      <c r="O1317" s="70"/>
      <c r="P1317" s="70"/>
      <c r="Q1317" s="70"/>
      <c r="R1317" s="70"/>
      <c r="S1317" s="70"/>
      <c r="T1317" s="70"/>
      <c r="U1317" s="70"/>
      <c r="V1317" s="70"/>
      <c r="W1317" s="70"/>
      <c r="X1317" s="70"/>
      <c r="Y1317" s="70"/>
      <c r="Z1317" s="70"/>
      <c r="AA1317" s="70"/>
      <c r="AB1317" s="70"/>
      <c r="AC1317" s="70"/>
      <c r="AD1317" s="70"/>
      <c r="AE1317" s="70"/>
      <c r="AF1317" s="70"/>
      <c r="AG1317" s="70"/>
      <c r="AH1317" s="70"/>
      <c r="AI1317" s="70"/>
      <c r="AJ1317" s="70"/>
      <c r="AK1317" s="70"/>
      <c r="AL1317" s="70"/>
      <c r="AM1317" s="70"/>
      <c r="AN1317" s="70"/>
      <c r="AO1317" s="70"/>
      <c r="AP1317" s="70"/>
      <c r="AQ1317" s="70"/>
      <c r="AR1317" s="70"/>
      <c r="AS1317" s="70"/>
      <c r="AT1317" s="70"/>
      <c r="AU1317" s="70"/>
      <c r="AV1317" s="70"/>
      <c r="AW1317" s="70"/>
      <c r="AX1317" s="70"/>
      <c r="AY1317" s="70"/>
      <c r="AZ1317" s="70"/>
      <c r="BA1317" s="70"/>
      <c r="BB1317" s="70"/>
      <c r="BC1317" s="70"/>
      <c r="BD1317" s="70"/>
      <c r="BE1317" s="70"/>
      <c r="BF1317" s="70"/>
      <c r="BG1317" s="70"/>
      <c r="BH1317" s="70"/>
      <c r="BI1317" s="70"/>
      <c r="BJ1317" s="70"/>
      <c r="BK1317" s="70"/>
      <c r="BL1317" s="70"/>
      <c r="BM1317" s="70"/>
      <c r="BN1317" s="70"/>
      <c r="BO1317" s="70"/>
      <c r="BP1317" s="70"/>
      <c r="BQ1317" s="70"/>
      <c r="BR1317" s="70"/>
      <c r="BS1317" s="70"/>
      <c r="BT1317" s="70"/>
      <c r="BU1317" s="70"/>
      <c r="BV1317" s="70"/>
      <c r="BW1317" s="70"/>
      <c r="BX1317" s="70"/>
      <c r="BY1317" s="70"/>
      <c r="BZ1317" s="70"/>
      <c r="CA1317" s="70"/>
    </row>
    <row r="1318" spans="2:79" s="67" customFormat="1" hidden="1">
      <c r="B1318" s="85"/>
      <c r="C1318" s="86"/>
      <c r="D1318" s="250"/>
      <c r="E1318" s="84"/>
      <c r="F1318" s="70"/>
      <c r="G1318" s="70"/>
      <c r="H1318" s="70"/>
      <c r="I1318" s="70"/>
      <c r="J1318" s="70"/>
      <c r="K1318" s="70"/>
      <c r="L1318" s="70"/>
      <c r="M1318" s="70"/>
      <c r="N1318" s="70"/>
      <c r="O1318" s="70"/>
      <c r="P1318" s="70"/>
      <c r="Q1318" s="70"/>
      <c r="R1318" s="70"/>
      <c r="S1318" s="70"/>
      <c r="T1318" s="70"/>
      <c r="U1318" s="70"/>
      <c r="V1318" s="70"/>
      <c r="W1318" s="70"/>
      <c r="X1318" s="70"/>
      <c r="Y1318" s="70"/>
      <c r="Z1318" s="70"/>
      <c r="AA1318" s="70"/>
      <c r="AB1318" s="70"/>
      <c r="AC1318" s="70"/>
      <c r="AD1318" s="70"/>
      <c r="AE1318" s="70"/>
      <c r="AF1318" s="70"/>
      <c r="AG1318" s="70"/>
      <c r="AH1318" s="70"/>
      <c r="AI1318" s="70"/>
      <c r="AJ1318" s="70"/>
      <c r="AK1318" s="70"/>
      <c r="AL1318" s="70"/>
      <c r="AM1318" s="70"/>
      <c r="AN1318" s="70"/>
      <c r="AO1318" s="70"/>
      <c r="AP1318" s="70"/>
      <c r="AQ1318" s="70"/>
      <c r="AR1318" s="70"/>
      <c r="AS1318" s="70"/>
      <c r="AT1318" s="70"/>
      <c r="AU1318" s="70"/>
      <c r="AV1318" s="70"/>
      <c r="AW1318" s="70"/>
      <c r="AX1318" s="70"/>
      <c r="AY1318" s="70"/>
      <c r="AZ1318" s="70"/>
      <c r="BA1318" s="70"/>
      <c r="BB1318" s="70"/>
      <c r="BC1318" s="70"/>
      <c r="BD1318" s="70"/>
      <c r="BE1318" s="70"/>
      <c r="BF1318" s="70"/>
      <c r="BG1318" s="70"/>
      <c r="BH1318" s="70"/>
      <c r="BI1318" s="70"/>
      <c r="BJ1318" s="70"/>
      <c r="BK1318" s="70"/>
      <c r="BL1318" s="70"/>
      <c r="BM1318" s="70"/>
      <c r="BN1318" s="70"/>
      <c r="BO1318" s="70"/>
      <c r="BP1318" s="70"/>
      <c r="BQ1318" s="70"/>
      <c r="BR1318" s="70"/>
      <c r="BS1318" s="70"/>
      <c r="BT1318" s="70"/>
      <c r="BU1318" s="70"/>
      <c r="BV1318" s="70"/>
      <c r="BW1318" s="70"/>
      <c r="BX1318" s="70"/>
      <c r="BY1318" s="70"/>
      <c r="BZ1318" s="70"/>
      <c r="CA1318" s="70"/>
    </row>
    <row r="1319" spans="2:79" s="67" customFormat="1" hidden="1">
      <c r="B1319" s="85"/>
      <c r="C1319" s="86"/>
      <c r="D1319" s="250"/>
      <c r="E1319" s="84"/>
      <c r="F1319" s="70"/>
      <c r="G1319" s="70"/>
      <c r="H1319" s="70"/>
      <c r="I1319" s="70"/>
      <c r="J1319" s="70"/>
      <c r="K1319" s="70"/>
      <c r="L1319" s="70"/>
      <c r="M1319" s="70"/>
      <c r="N1319" s="70"/>
      <c r="O1319" s="70"/>
      <c r="P1319" s="70"/>
      <c r="Q1319" s="70"/>
      <c r="R1319" s="70"/>
      <c r="S1319" s="70"/>
      <c r="T1319" s="70"/>
      <c r="U1319" s="70"/>
      <c r="V1319" s="70"/>
      <c r="W1319" s="70"/>
      <c r="X1319" s="70"/>
      <c r="Y1319" s="70"/>
      <c r="Z1319" s="70"/>
      <c r="AA1319" s="70"/>
      <c r="AB1319" s="70"/>
      <c r="AC1319" s="70"/>
      <c r="AD1319" s="70"/>
      <c r="AE1319" s="70"/>
      <c r="AF1319" s="70"/>
      <c r="AG1319" s="70"/>
      <c r="AH1319" s="70"/>
      <c r="AI1319" s="70"/>
      <c r="AJ1319" s="70"/>
      <c r="AK1319" s="70"/>
      <c r="AL1319" s="70"/>
      <c r="AM1319" s="70"/>
      <c r="AN1319" s="70"/>
      <c r="AO1319" s="70"/>
      <c r="AP1319" s="70"/>
      <c r="AQ1319" s="70"/>
      <c r="AR1319" s="70"/>
      <c r="AS1319" s="70"/>
      <c r="AT1319" s="70"/>
      <c r="AU1319" s="70"/>
      <c r="AV1319" s="70"/>
      <c r="AW1319" s="70"/>
      <c r="AX1319" s="70"/>
      <c r="AY1319" s="70"/>
      <c r="AZ1319" s="70"/>
      <c r="BA1319" s="70"/>
      <c r="BB1319" s="70"/>
      <c r="BC1319" s="70"/>
      <c r="BD1319" s="70"/>
      <c r="BE1319" s="70"/>
      <c r="BF1319" s="70"/>
      <c r="BG1319" s="70"/>
      <c r="BH1319" s="70"/>
      <c r="BI1319" s="70"/>
      <c r="BJ1319" s="70"/>
      <c r="BK1319" s="70"/>
      <c r="BL1319" s="70"/>
      <c r="BM1319" s="70"/>
      <c r="BN1319" s="70"/>
      <c r="BO1319" s="70"/>
      <c r="BP1319" s="70"/>
      <c r="BQ1319" s="70"/>
      <c r="BR1319" s="70"/>
      <c r="BS1319" s="70"/>
      <c r="BT1319" s="70"/>
      <c r="BU1319" s="70"/>
      <c r="BV1319" s="70"/>
      <c r="BW1319" s="70"/>
      <c r="BX1319" s="70"/>
      <c r="BY1319" s="70"/>
      <c r="BZ1319" s="70"/>
      <c r="CA1319" s="70"/>
    </row>
    <row r="1320" spans="2:79" s="67" customFormat="1" hidden="1">
      <c r="B1320" s="85"/>
      <c r="C1320" s="86"/>
      <c r="D1320" s="250"/>
      <c r="E1320" s="84"/>
      <c r="F1320" s="70"/>
      <c r="G1320" s="70"/>
      <c r="H1320" s="70"/>
      <c r="I1320" s="70"/>
      <c r="J1320" s="70"/>
      <c r="K1320" s="70"/>
      <c r="L1320" s="70"/>
      <c r="M1320" s="70"/>
      <c r="N1320" s="70"/>
      <c r="O1320" s="70"/>
      <c r="P1320" s="70"/>
      <c r="Q1320" s="70"/>
      <c r="R1320" s="70"/>
      <c r="S1320" s="70"/>
      <c r="T1320" s="70"/>
      <c r="U1320" s="70"/>
      <c r="V1320" s="70"/>
      <c r="W1320" s="70"/>
      <c r="X1320" s="70"/>
      <c r="Y1320" s="70"/>
      <c r="Z1320" s="70"/>
      <c r="AA1320" s="70"/>
      <c r="AB1320" s="70"/>
      <c r="AC1320" s="70"/>
      <c r="AD1320" s="70"/>
      <c r="AE1320" s="70"/>
      <c r="AF1320" s="70"/>
      <c r="AG1320" s="70"/>
      <c r="AH1320" s="70"/>
      <c r="AI1320" s="70"/>
      <c r="AJ1320" s="70"/>
      <c r="AK1320" s="70"/>
      <c r="AL1320" s="70"/>
      <c r="AM1320" s="70"/>
      <c r="AN1320" s="70"/>
      <c r="AO1320" s="70"/>
      <c r="AP1320" s="70"/>
      <c r="AQ1320" s="70"/>
      <c r="AR1320" s="70"/>
      <c r="AS1320" s="70"/>
      <c r="AT1320" s="70"/>
      <c r="AU1320" s="70"/>
      <c r="AV1320" s="70"/>
      <c r="AW1320" s="70"/>
      <c r="AX1320" s="70"/>
      <c r="AY1320" s="70"/>
      <c r="AZ1320" s="70"/>
      <c r="BA1320" s="70"/>
      <c r="BB1320" s="70"/>
      <c r="BC1320" s="70"/>
      <c r="BD1320" s="70"/>
      <c r="BE1320" s="70"/>
      <c r="BF1320" s="70"/>
      <c r="BG1320" s="70"/>
      <c r="BH1320" s="70"/>
      <c r="BI1320" s="70"/>
      <c r="BJ1320" s="70"/>
      <c r="BK1320" s="70"/>
      <c r="BL1320" s="70"/>
      <c r="BM1320" s="70"/>
      <c r="BN1320" s="70"/>
      <c r="BO1320" s="70"/>
      <c r="BP1320" s="70"/>
      <c r="BQ1320" s="70"/>
      <c r="BR1320" s="70"/>
      <c r="BS1320" s="70"/>
      <c r="BT1320" s="70"/>
      <c r="BU1320" s="70"/>
      <c r="BV1320" s="70"/>
      <c r="BW1320" s="70"/>
      <c r="BX1320" s="70"/>
      <c r="BY1320" s="70"/>
      <c r="BZ1320" s="70"/>
      <c r="CA1320" s="70"/>
    </row>
    <row r="1321" spans="2:79" s="67" customFormat="1" hidden="1">
      <c r="B1321" s="85"/>
      <c r="C1321" s="86"/>
      <c r="D1321" s="250"/>
      <c r="E1321" s="84"/>
      <c r="F1321" s="70"/>
      <c r="G1321" s="70"/>
      <c r="H1321" s="70"/>
      <c r="I1321" s="70"/>
      <c r="J1321" s="70"/>
      <c r="K1321" s="70"/>
      <c r="L1321" s="70"/>
      <c r="M1321" s="70"/>
      <c r="N1321" s="70"/>
      <c r="O1321" s="70"/>
      <c r="P1321" s="70"/>
      <c r="Q1321" s="70"/>
      <c r="R1321" s="70"/>
      <c r="S1321" s="70"/>
      <c r="T1321" s="70"/>
      <c r="U1321" s="70"/>
      <c r="V1321" s="70"/>
      <c r="W1321" s="70"/>
      <c r="X1321" s="70"/>
      <c r="Y1321" s="70"/>
      <c r="Z1321" s="70"/>
      <c r="AA1321" s="70"/>
      <c r="AB1321" s="70"/>
      <c r="AC1321" s="70"/>
      <c r="AD1321" s="70"/>
      <c r="AE1321" s="70"/>
      <c r="AF1321" s="70"/>
      <c r="AG1321" s="70"/>
      <c r="AH1321" s="70"/>
      <c r="AI1321" s="70"/>
      <c r="AJ1321" s="70"/>
      <c r="AK1321" s="70"/>
      <c r="AL1321" s="70"/>
      <c r="AM1321" s="70"/>
      <c r="AN1321" s="70"/>
      <c r="AO1321" s="70"/>
      <c r="AP1321" s="70"/>
      <c r="AQ1321" s="70"/>
      <c r="AR1321" s="70"/>
      <c r="AS1321" s="70"/>
      <c r="AT1321" s="70"/>
      <c r="AU1321" s="70"/>
      <c r="AV1321" s="70"/>
      <c r="AW1321" s="70"/>
      <c r="AX1321" s="70"/>
      <c r="AY1321" s="70"/>
      <c r="AZ1321" s="70"/>
      <c r="BA1321" s="70"/>
      <c r="BB1321" s="70"/>
      <c r="BC1321" s="70"/>
      <c r="BD1321" s="70"/>
      <c r="BE1321" s="70"/>
      <c r="BF1321" s="70"/>
      <c r="BG1321" s="70"/>
      <c r="BH1321" s="70"/>
      <c r="BI1321" s="70"/>
      <c r="BJ1321" s="70"/>
      <c r="BK1321" s="70"/>
      <c r="BL1321" s="70"/>
      <c r="BM1321" s="70"/>
      <c r="BN1321" s="70"/>
      <c r="BO1321" s="70"/>
      <c r="BP1321" s="70"/>
      <c r="BQ1321" s="70"/>
      <c r="BR1321" s="70"/>
      <c r="BS1321" s="70"/>
      <c r="BT1321" s="70"/>
      <c r="BU1321" s="70"/>
      <c r="BV1321" s="70"/>
      <c r="BW1321" s="70"/>
      <c r="BX1321" s="70"/>
      <c r="BY1321" s="70"/>
      <c r="BZ1321" s="70"/>
      <c r="CA1321" s="70"/>
    </row>
    <row r="1322" spans="2:79" s="67" customFormat="1" hidden="1">
      <c r="B1322" s="85"/>
      <c r="C1322" s="86"/>
      <c r="D1322" s="250"/>
      <c r="E1322" s="84"/>
      <c r="F1322" s="70"/>
      <c r="G1322" s="70"/>
      <c r="H1322" s="70"/>
      <c r="I1322" s="70"/>
      <c r="J1322" s="70"/>
      <c r="K1322" s="70"/>
      <c r="L1322" s="70"/>
      <c r="M1322" s="70"/>
      <c r="N1322" s="70"/>
      <c r="O1322" s="70"/>
      <c r="P1322" s="70"/>
      <c r="Q1322" s="70"/>
      <c r="R1322" s="70"/>
      <c r="S1322" s="70"/>
      <c r="T1322" s="70"/>
      <c r="U1322" s="70"/>
      <c r="V1322" s="70"/>
      <c r="W1322" s="70"/>
      <c r="X1322" s="70"/>
      <c r="Y1322" s="70"/>
      <c r="Z1322" s="70"/>
      <c r="AA1322" s="70"/>
      <c r="AB1322" s="70"/>
      <c r="AC1322" s="70"/>
      <c r="AD1322" s="70"/>
      <c r="AE1322" s="70"/>
      <c r="AF1322" s="70"/>
      <c r="AG1322" s="70"/>
      <c r="AH1322" s="70"/>
      <c r="AI1322" s="70"/>
      <c r="AJ1322" s="70"/>
      <c r="AK1322" s="70"/>
      <c r="AL1322" s="70"/>
      <c r="AM1322" s="70"/>
      <c r="AN1322" s="70"/>
      <c r="AO1322" s="70"/>
      <c r="AP1322" s="70"/>
      <c r="AQ1322" s="70"/>
      <c r="AR1322" s="70"/>
      <c r="AS1322" s="70"/>
      <c r="AT1322" s="70"/>
      <c r="AU1322" s="70"/>
      <c r="AV1322" s="70"/>
      <c r="AW1322" s="70"/>
      <c r="AX1322" s="70"/>
      <c r="AY1322" s="70"/>
      <c r="AZ1322" s="70"/>
      <c r="BA1322" s="70"/>
      <c r="BB1322" s="70"/>
      <c r="BC1322" s="70"/>
      <c r="BD1322" s="70"/>
      <c r="BE1322" s="70"/>
      <c r="BF1322" s="70"/>
      <c r="BG1322" s="70"/>
      <c r="BH1322" s="70"/>
      <c r="BI1322" s="70"/>
      <c r="BJ1322" s="70"/>
      <c r="BK1322" s="70"/>
      <c r="BL1322" s="70"/>
      <c r="BM1322" s="70"/>
      <c r="BN1322" s="70"/>
      <c r="BO1322" s="70"/>
      <c r="BP1322" s="70"/>
      <c r="BQ1322" s="70"/>
      <c r="BR1322" s="70"/>
      <c r="BS1322" s="70"/>
      <c r="BT1322" s="70"/>
      <c r="BU1322" s="70"/>
      <c r="BV1322" s="70"/>
      <c r="BW1322" s="70"/>
      <c r="BX1322" s="70"/>
      <c r="BY1322" s="70"/>
      <c r="BZ1322" s="70"/>
      <c r="CA1322" s="70"/>
    </row>
    <row r="1323" spans="2:79" s="67" customFormat="1" hidden="1">
      <c r="B1323" s="85"/>
      <c r="C1323" s="86"/>
      <c r="D1323" s="250"/>
      <c r="E1323" s="84"/>
      <c r="F1323" s="70"/>
      <c r="G1323" s="70"/>
      <c r="H1323" s="70"/>
      <c r="I1323" s="70"/>
      <c r="J1323" s="70"/>
      <c r="K1323" s="70"/>
      <c r="L1323" s="70"/>
      <c r="M1323" s="70"/>
      <c r="N1323" s="70"/>
      <c r="O1323" s="70"/>
      <c r="P1323" s="70"/>
      <c r="Q1323" s="70"/>
      <c r="R1323" s="70"/>
      <c r="S1323" s="70"/>
      <c r="T1323" s="70"/>
      <c r="U1323" s="70"/>
      <c r="V1323" s="70"/>
      <c r="W1323" s="70"/>
      <c r="X1323" s="70"/>
      <c r="Y1323" s="70"/>
      <c r="Z1323" s="70"/>
      <c r="AA1323" s="70"/>
      <c r="AB1323" s="70"/>
      <c r="AC1323" s="70"/>
      <c r="AD1323" s="70"/>
      <c r="AE1323" s="70"/>
      <c r="AF1323" s="70"/>
      <c r="AG1323" s="70"/>
      <c r="AH1323" s="70"/>
      <c r="AI1323" s="70"/>
      <c r="AJ1323" s="70"/>
      <c r="AK1323" s="70"/>
      <c r="AL1323" s="70"/>
      <c r="AM1323" s="70"/>
      <c r="AN1323" s="70"/>
      <c r="AO1323" s="70"/>
      <c r="AP1323" s="70"/>
      <c r="AQ1323" s="70"/>
      <c r="AR1323" s="70"/>
      <c r="AS1323" s="70"/>
      <c r="AT1323" s="70"/>
      <c r="AU1323" s="70"/>
      <c r="AV1323" s="70"/>
      <c r="AW1323" s="70"/>
      <c r="AX1323" s="70"/>
      <c r="AY1323" s="70"/>
      <c r="AZ1323" s="70"/>
      <c r="BA1323" s="70"/>
      <c r="BB1323" s="70"/>
      <c r="BC1323" s="70"/>
      <c r="BD1323" s="70"/>
      <c r="BE1323" s="70"/>
      <c r="BF1323" s="70"/>
      <c r="BG1323" s="70"/>
      <c r="BH1323" s="70"/>
      <c r="BI1323" s="70"/>
      <c r="BJ1323" s="70"/>
      <c r="BK1323" s="70"/>
      <c r="BL1323" s="70"/>
      <c r="BM1323" s="70"/>
      <c r="BN1323" s="70"/>
      <c r="BO1323" s="70"/>
      <c r="BP1323" s="70"/>
      <c r="BQ1323" s="70"/>
      <c r="BR1323" s="70"/>
      <c r="BS1323" s="70"/>
      <c r="BT1323" s="70"/>
      <c r="BU1323" s="70"/>
      <c r="BV1323" s="70"/>
      <c r="BW1323" s="70"/>
      <c r="BX1323" s="70"/>
      <c r="BY1323" s="70"/>
      <c r="BZ1323" s="70"/>
      <c r="CA1323" s="70"/>
    </row>
    <row r="1324" spans="2:79" s="67" customFormat="1" hidden="1">
      <c r="B1324" s="85"/>
      <c r="C1324" s="86"/>
      <c r="D1324" s="250"/>
      <c r="E1324" s="84"/>
      <c r="F1324" s="70"/>
      <c r="G1324" s="70"/>
      <c r="H1324" s="70"/>
      <c r="I1324" s="70"/>
      <c r="J1324" s="70"/>
      <c r="K1324" s="70"/>
      <c r="L1324" s="70"/>
      <c r="M1324" s="70"/>
      <c r="N1324" s="70"/>
      <c r="O1324" s="70"/>
      <c r="P1324" s="70"/>
      <c r="Q1324" s="70"/>
      <c r="R1324" s="70"/>
      <c r="S1324" s="70"/>
      <c r="T1324" s="70"/>
      <c r="U1324" s="70"/>
      <c r="V1324" s="70"/>
      <c r="W1324" s="70"/>
      <c r="X1324" s="70"/>
      <c r="Y1324" s="70"/>
      <c r="Z1324" s="70"/>
      <c r="AA1324" s="70"/>
      <c r="AB1324" s="70"/>
      <c r="AC1324" s="70"/>
      <c r="AD1324" s="70"/>
      <c r="AE1324" s="70"/>
      <c r="AF1324" s="70"/>
      <c r="AG1324" s="70"/>
      <c r="AH1324" s="70"/>
      <c r="AI1324" s="70"/>
      <c r="AJ1324" s="70"/>
      <c r="AK1324" s="70"/>
      <c r="AL1324" s="70"/>
      <c r="AM1324" s="70"/>
      <c r="AN1324" s="70"/>
      <c r="AO1324" s="70"/>
      <c r="AP1324" s="70"/>
      <c r="AQ1324" s="70"/>
      <c r="AR1324" s="70"/>
      <c r="AS1324" s="70"/>
      <c r="AT1324" s="70"/>
      <c r="AU1324" s="70"/>
      <c r="AV1324" s="70"/>
      <c r="AW1324" s="70"/>
      <c r="AX1324" s="70"/>
      <c r="AY1324" s="70"/>
      <c r="AZ1324" s="70"/>
      <c r="BA1324" s="70"/>
      <c r="BB1324" s="70"/>
      <c r="BC1324" s="70"/>
      <c r="BD1324" s="70"/>
      <c r="BE1324" s="70"/>
      <c r="BF1324" s="70"/>
      <c r="BG1324" s="70"/>
      <c r="BH1324" s="70"/>
      <c r="BI1324" s="70"/>
      <c r="BJ1324" s="70"/>
      <c r="BK1324" s="70"/>
      <c r="BL1324" s="70"/>
      <c r="BM1324" s="70"/>
      <c r="BN1324" s="70"/>
      <c r="BO1324" s="70"/>
      <c r="BP1324" s="70"/>
      <c r="BQ1324" s="70"/>
      <c r="BR1324" s="70"/>
      <c r="BS1324" s="70"/>
      <c r="BT1324" s="70"/>
      <c r="BU1324" s="70"/>
      <c r="BV1324" s="70"/>
      <c r="BW1324" s="70"/>
      <c r="BX1324" s="70"/>
      <c r="BY1324" s="70"/>
      <c r="BZ1324" s="70"/>
      <c r="CA1324" s="70"/>
    </row>
    <row r="1325" spans="2:79" s="67" customFormat="1" hidden="1">
      <c r="B1325" s="85"/>
      <c r="C1325" s="86"/>
      <c r="D1325" s="250"/>
      <c r="E1325" s="84"/>
      <c r="F1325" s="70"/>
      <c r="G1325" s="70"/>
      <c r="H1325" s="70"/>
      <c r="I1325" s="70"/>
      <c r="J1325" s="70"/>
      <c r="K1325" s="70"/>
      <c r="L1325" s="70"/>
      <c r="M1325" s="70"/>
      <c r="N1325" s="70"/>
      <c r="O1325" s="70"/>
      <c r="P1325" s="70"/>
      <c r="Q1325" s="70"/>
      <c r="R1325" s="70"/>
      <c r="S1325" s="70"/>
      <c r="T1325" s="70"/>
      <c r="U1325" s="70"/>
      <c r="V1325" s="70"/>
      <c r="W1325" s="70"/>
      <c r="X1325" s="70"/>
      <c r="Y1325" s="70"/>
      <c r="Z1325" s="70"/>
      <c r="AA1325" s="70"/>
      <c r="AB1325" s="70"/>
      <c r="AC1325" s="70"/>
      <c r="AD1325" s="70"/>
      <c r="AE1325" s="70"/>
      <c r="AF1325" s="70"/>
      <c r="AG1325" s="70"/>
      <c r="AH1325" s="70"/>
      <c r="AI1325" s="70"/>
      <c r="AJ1325" s="70"/>
      <c r="AK1325" s="70"/>
      <c r="AL1325" s="70"/>
      <c r="AM1325" s="70"/>
      <c r="AN1325" s="70"/>
      <c r="AO1325" s="70"/>
      <c r="AP1325" s="70"/>
      <c r="AQ1325" s="70"/>
      <c r="AR1325" s="70"/>
      <c r="AS1325" s="70"/>
      <c r="AT1325" s="70"/>
      <c r="AU1325" s="70"/>
      <c r="AV1325" s="70"/>
      <c r="AW1325" s="70"/>
      <c r="AX1325" s="70"/>
      <c r="AY1325" s="70"/>
      <c r="AZ1325" s="70"/>
      <c r="BA1325" s="70"/>
      <c r="BB1325" s="70"/>
      <c r="BC1325" s="70"/>
      <c r="BD1325" s="70"/>
      <c r="BE1325" s="70"/>
      <c r="BF1325" s="70"/>
      <c r="BG1325" s="70"/>
      <c r="BH1325" s="70"/>
      <c r="BI1325" s="70"/>
      <c r="BJ1325" s="70"/>
      <c r="BK1325" s="70"/>
      <c r="BL1325" s="70"/>
      <c r="BM1325" s="70"/>
      <c r="BN1325" s="70"/>
      <c r="BO1325" s="70"/>
      <c r="BP1325" s="70"/>
      <c r="BQ1325" s="70"/>
      <c r="BR1325" s="70"/>
      <c r="BS1325" s="70"/>
      <c r="BT1325" s="70"/>
      <c r="BU1325" s="70"/>
      <c r="BV1325" s="70"/>
      <c r="BW1325" s="70"/>
      <c r="BX1325" s="70"/>
      <c r="BY1325" s="70"/>
      <c r="BZ1325" s="70"/>
      <c r="CA1325" s="70"/>
    </row>
    <row r="1326" spans="2:79" s="67" customFormat="1" hidden="1">
      <c r="B1326" s="85"/>
      <c r="C1326" s="86"/>
      <c r="D1326" s="250"/>
      <c r="E1326" s="84"/>
      <c r="F1326" s="70"/>
      <c r="G1326" s="70"/>
      <c r="H1326" s="70"/>
      <c r="I1326" s="70"/>
      <c r="J1326" s="70"/>
      <c r="K1326" s="70"/>
      <c r="L1326" s="70"/>
      <c r="M1326" s="70"/>
      <c r="N1326" s="70"/>
      <c r="O1326" s="70"/>
      <c r="P1326" s="70"/>
      <c r="Q1326" s="70"/>
      <c r="R1326" s="70"/>
      <c r="S1326" s="70"/>
      <c r="T1326" s="70"/>
      <c r="U1326" s="70"/>
      <c r="V1326" s="70"/>
      <c r="W1326" s="70"/>
      <c r="X1326" s="70"/>
      <c r="Y1326" s="70"/>
      <c r="Z1326" s="70"/>
      <c r="AA1326" s="70"/>
      <c r="AB1326" s="70"/>
      <c r="AC1326" s="70"/>
      <c r="AD1326" s="70"/>
      <c r="AE1326" s="70"/>
      <c r="AF1326" s="70"/>
      <c r="AG1326" s="70"/>
      <c r="AH1326" s="70"/>
      <c r="AI1326" s="70"/>
      <c r="AJ1326" s="70"/>
      <c r="AK1326" s="70"/>
      <c r="AL1326" s="70"/>
      <c r="AM1326" s="70"/>
      <c r="AN1326" s="70"/>
      <c r="AO1326" s="70"/>
      <c r="AP1326" s="70"/>
      <c r="AQ1326" s="70"/>
      <c r="AR1326" s="70"/>
      <c r="AS1326" s="70"/>
      <c r="AT1326" s="70"/>
      <c r="AU1326" s="70"/>
      <c r="AV1326" s="70"/>
      <c r="AW1326" s="70"/>
      <c r="AX1326" s="70"/>
      <c r="AY1326" s="70"/>
      <c r="AZ1326" s="70"/>
      <c r="BA1326" s="70"/>
      <c r="BB1326" s="70"/>
      <c r="BC1326" s="70"/>
      <c r="BD1326" s="70"/>
      <c r="BE1326" s="70"/>
      <c r="BF1326" s="70"/>
      <c r="BG1326" s="70"/>
      <c r="BH1326" s="70"/>
      <c r="BI1326" s="70"/>
      <c r="BJ1326" s="70"/>
      <c r="BK1326" s="70"/>
      <c r="BL1326" s="70"/>
      <c r="BM1326" s="70"/>
      <c r="BN1326" s="70"/>
      <c r="BO1326" s="70"/>
      <c r="BP1326" s="70"/>
      <c r="BQ1326" s="70"/>
      <c r="BR1326" s="70"/>
      <c r="BS1326" s="70"/>
      <c r="BT1326" s="70"/>
      <c r="BU1326" s="70"/>
      <c r="BV1326" s="70"/>
      <c r="BW1326" s="70"/>
      <c r="BX1326" s="70"/>
      <c r="BY1326" s="70"/>
      <c r="BZ1326" s="70"/>
      <c r="CA1326" s="70"/>
    </row>
    <row r="1327" spans="2:79" s="67" customFormat="1" hidden="1">
      <c r="B1327" s="85"/>
      <c r="C1327" s="86"/>
      <c r="D1327" s="250"/>
      <c r="E1327" s="84"/>
      <c r="F1327" s="70"/>
      <c r="G1327" s="70"/>
      <c r="H1327" s="70"/>
      <c r="I1327" s="70"/>
      <c r="J1327" s="70"/>
      <c r="K1327" s="70"/>
      <c r="L1327" s="70"/>
      <c r="M1327" s="70"/>
      <c r="N1327" s="70"/>
      <c r="O1327" s="70"/>
      <c r="P1327" s="70"/>
      <c r="Q1327" s="70"/>
      <c r="R1327" s="70"/>
      <c r="S1327" s="70"/>
      <c r="T1327" s="70"/>
      <c r="U1327" s="70"/>
      <c r="V1327" s="70"/>
      <c r="W1327" s="70"/>
      <c r="X1327" s="70"/>
      <c r="Y1327" s="70"/>
      <c r="Z1327" s="70"/>
      <c r="AA1327" s="70"/>
      <c r="AB1327" s="70"/>
      <c r="AC1327" s="70"/>
      <c r="AD1327" s="70"/>
      <c r="AE1327" s="70"/>
      <c r="AF1327" s="70"/>
      <c r="AG1327" s="70"/>
      <c r="AH1327" s="70"/>
      <c r="AI1327" s="70"/>
      <c r="AJ1327" s="70"/>
      <c r="AK1327" s="70"/>
      <c r="AL1327" s="70"/>
      <c r="AM1327" s="70"/>
      <c r="AN1327" s="70"/>
      <c r="AO1327" s="70"/>
      <c r="AP1327" s="70"/>
      <c r="AQ1327" s="70"/>
      <c r="AR1327" s="70"/>
      <c r="AS1327" s="70"/>
      <c r="AT1327" s="70"/>
      <c r="AU1327" s="70"/>
      <c r="AV1327" s="70"/>
      <c r="AW1327" s="70"/>
      <c r="AX1327" s="70"/>
      <c r="AY1327" s="70"/>
      <c r="AZ1327" s="70"/>
      <c r="BA1327" s="70"/>
      <c r="BB1327" s="70"/>
      <c r="BC1327" s="70"/>
      <c r="BD1327" s="70"/>
      <c r="BE1327" s="70"/>
      <c r="BF1327" s="70"/>
      <c r="BG1327" s="70"/>
      <c r="BH1327" s="70"/>
      <c r="BI1327" s="70"/>
      <c r="BJ1327" s="70"/>
      <c r="BK1327" s="70"/>
      <c r="BL1327" s="70"/>
      <c r="BM1327" s="70"/>
      <c r="BN1327" s="70"/>
      <c r="BO1327" s="70"/>
      <c r="BP1327" s="70"/>
      <c r="BQ1327" s="70"/>
      <c r="BR1327" s="70"/>
      <c r="BS1327" s="70"/>
      <c r="BT1327" s="70"/>
      <c r="BU1327" s="70"/>
      <c r="BV1327" s="70"/>
      <c r="BW1327" s="70"/>
      <c r="BX1327" s="70"/>
      <c r="BY1327" s="70"/>
      <c r="BZ1327" s="70"/>
      <c r="CA1327" s="70"/>
    </row>
    <row r="1328" spans="2:79" s="67" customFormat="1" hidden="1">
      <c r="B1328" s="85"/>
      <c r="C1328" s="86"/>
      <c r="D1328" s="250"/>
      <c r="E1328" s="84"/>
      <c r="F1328" s="70"/>
      <c r="G1328" s="70"/>
      <c r="H1328" s="70"/>
      <c r="I1328" s="70"/>
      <c r="J1328" s="70"/>
      <c r="K1328" s="70"/>
      <c r="L1328" s="70"/>
      <c r="M1328" s="70"/>
      <c r="N1328" s="70"/>
      <c r="O1328" s="70"/>
      <c r="P1328" s="70"/>
      <c r="Q1328" s="70"/>
      <c r="R1328" s="70"/>
      <c r="S1328" s="70"/>
      <c r="T1328" s="70"/>
      <c r="U1328" s="70"/>
      <c r="V1328" s="70"/>
      <c r="W1328" s="70"/>
      <c r="X1328" s="70"/>
      <c r="Y1328" s="70"/>
      <c r="Z1328" s="70"/>
      <c r="AA1328" s="70"/>
      <c r="AB1328" s="70"/>
      <c r="AC1328" s="70"/>
      <c r="AD1328" s="70"/>
      <c r="AE1328" s="70"/>
      <c r="AF1328" s="70"/>
      <c r="AG1328" s="70"/>
      <c r="AH1328" s="70"/>
      <c r="AI1328" s="70"/>
      <c r="AJ1328" s="70"/>
      <c r="AK1328" s="70"/>
      <c r="AL1328" s="70"/>
      <c r="AM1328" s="70"/>
      <c r="AN1328" s="70"/>
      <c r="AO1328" s="70"/>
      <c r="AP1328" s="70"/>
      <c r="AQ1328" s="70"/>
      <c r="AR1328" s="70"/>
      <c r="AS1328" s="70"/>
      <c r="AT1328" s="70"/>
      <c r="AU1328" s="70"/>
      <c r="AV1328" s="70"/>
      <c r="AW1328" s="70"/>
      <c r="AX1328" s="70"/>
      <c r="AY1328" s="70"/>
      <c r="AZ1328" s="70"/>
      <c r="BA1328" s="70"/>
      <c r="BB1328" s="70"/>
      <c r="BC1328" s="70"/>
      <c r="BD1328" s="70"/>
      <c r="BE1328" s="70"/>
      <c r="BF1328" s="70"/>
      <c r="BG1328" s="70"/>
      <c r="BH1328" s="70"/>
      <c r="BI1328" s="70"/>
      <c r="BJ1328" s="70"/>
      <c r="BK1328" s="70"/>
      <c r="BL1328" s="70"/>
      <c r="BM1328" s="70"/>
      <c r="BN1328" s="70"/>
      <c r="BO1328" s="70"/>
      <c r="BP1328" s="70"/>
      <c r="BQ1328" s="70"/>
      <c r="BR1328" s="70"/>
      <c r="BS1328" s="70"/>
      <c r="BT1328" s="70"/>
      <c r="BU1328" s="70"/>
      <c r="BV1328" s="70"/>
      <c r="BW1328" s="70"/>
      <c r="BX1328" s="70"/>
      <c r="BY1328" s="70"/>
      <c r="BZ1328" s="70"/>
      <c r="CA1328" s="70"/>
    </row>
    <row r="1329" spans="2:79" s="67" customFormat="1" hidden="1">
      <c r="B1329" s="85"/>
      <c r="C1329" s="86"/>
      <c r="D1329" s="250"/>
      <c r="E1329" s="84"/>
      <c r="F1329" s="70"/>
      <c r="G1329" s="70"/>
      <c r="H1329" s="70"/>
      <c r="I1329" s="70"/>
      <c r="J1329" s="70"/>
      <c r="K1329" s="70"/>
      <c r="L1329" s="70"/>
      <c r="M1329" s="70"/>
      <c r="N1329" s="70"/>
      <c r="O1329" s="70"/>
      <c r="P1329" s="70"/>
      <c r="Q1329" s="70"/>
      <c r="R1329" s="70"/>
      <c r="S1329" s="70"/>
      <c r="T1329" s="70"/>
      <c r="U1329" s="70"/>
      <c r="V1329" s="70"/>
      <c r="W1329" s="70"/>
      <c r="X1329" s="70"/>
      <c r="Y1329" s="70"/>
      <c r="Z1329" s="70"/>
      <c r="AA1329" s="70"/>
      <c r="AB1329" s="70"/>
      <c r="AC1329" s="70"/>
      <c r="AD1329" s="70"/>
      <c r="AE1329" s="70"/>
      <c r="AF1329" s="70"/>
      <c r="AG1329" s="70"/>
      <c r="AH1329" s="70"/>
      <c r="AI1329" s="70"/>
      <c r="AJ1329" s="70"/>
      <c r="AK1329" s="70"/>
      <c r="AL1329" s="70"/>
      <c r="AM1329" s="70"/>
      <c r="AN1329" s="70"/>
      <c r="AO1329" s="70"/>
      <c r="AP1329" s="70"/>
      <c r="AQ1329" s="70"/>
      <c r="AR1329" s="70"/>
      <c r="AS1329" s="70"/>
      <c r="AT1329" s="70"/>
      <c r="AU1329" s="70"/>
      <c r="AV1329" s="70"/>
      <c r="AW1329" s="70"/>
      <c r="AX1329" s="70"/>
      <c r="AY1329" s="70"/>
      <c r="AZ1329" s="70"/>
      <c r="BA1329" s="70"/>
      <c r="BB1329" s="70"/>
      <c r="BC1329" s="70"/>
      <c r="BD1329" s="70"/>
      <c r="BE1329" s="70"/>
      <c r="BF1329" s="70"/>
      <c r="BG1329" s="70"/>
      <c r="BH1329" s="70"/>
      <c r="BI1329" s="70"/>
      <c r="BJ1329" s="70"/>
      <c r="BK1329" s="70"/>
      <c r="BL1329" s="70"/>
      <c r="BM1329" s="70"/>
      <c r="BN1329" s="70"/>
      <c r="BO1329" s="70"/>
      <c r="BP1329" s="70"/>
      <c r="BQ1329" s="70"/>
      <c r="BR1329" s="70"/>
      <c r="BS1329" s="70"/>
      <c r="BT1329" s="70"/>
      <c r="BU1329" s="70"/>
      <c r="BV1329" s="70"/>
      <c r="BW1329" s="70"/>
      <c r="BX1329" s="70"/>
      <c r="BY1329" s="70"/>
      <c r="BZ1329" s="70"/>
      <c r="CA1329" s="70"/>
    </row>
    <row r="1330" spans="2:79" s="67" customFormat="1" hidden="1">
      <c r="B1330" s="85"/>
      <c r="C1330" s="86"/>
      <c r="D1330" s="250"/>
      <c r="E1330" s="84"/>
      <c r="F1330" s="70"/>
      <c r="G1330" s="70"/>
      <c r="H1330" s="70"/>
      <c r="I1330" s="70"/>
      <c r="J1330" s="70"/>
      <c r="K1330" s="70"/>
      <c r="L1330" s="70"/>
      <c r="M1330" s="70"/>
      <c r="N1330" s="70"/>
      <c r="O1330" s="70"/>
      <c r="P1330" s="70"/>
      <c r="Q1330" s="70"/>
      <c r="R1330" s="70"/>
      <c r="S1330" s="70"/>
      <c r="T1330" s="70"/>
      <c r="U1330" s="70"/>
      <c r="V1330" s="70"/>
      <c r="W1330" s="70"/>
      <c r="X1330" s="70"/>
      <c r="Y1330" s="70"/>
      <c r="Z1330" s="70"/>
      <c r="AA1330" s="70"/>
      <c r="AB1330" s="70"/>
      <c r="AC1330" s="70"/>
      <c r="AD1330" s="70"/>
      <c r="AE1330" s="70"/>
      <c r="AF1330" s="70"/>
      <c r="AG1330" s="70"/>
      <c r="AH1330" s="70"/>
      <c r="AI1330" s="70"/>
      <c r="AJ1330" s="70"/>
      <c r="AK1330" s="70"/>
      <c r="AL1330" s="70"/>
      <c r="AM1330" s="70"/>
      <c r="AN1330" s="70"/>
      <c r="AO1330" s="70"/>
      <c r="AP1330" s="70"/>
      <c r="AQ1330" s="70"/>
      <c r="AR1330" s="70"/>
      <c r="AS1330" s="70"/>
      <c r="AT1330" s="70"/>
      <c r="AU1330" s="70"/>
      <c r="AV1330" s="70"/>
      <c r="AW1330" s="70"/>
      <c r="AX1330" s="70"/>
      <c r="AY1330" s="70"/>
      <c r="AZ1330" s="70"/>
      <c r="BA1330" s="70"/>
      <c r="BB1330" s="70"/>
      <c r="BC1330" s="70"/>
      <c r="BD1330" s="70"/>
      <c r="BE1330" s="70"/>
      <c r="BF1330" s="70"/>
      <c r="BG1330" s="70"/>
      <c r="BH1330" s="70"/>
      <c r="BI1330" s="70"/>
      <c r="BJ1330" s="70"/>
      <c r="BK1330" s="70"/>
      <c r="BL1330" s="70"/>
      <c r="BM1330" s="70"/>
      <c r="BN1330" s="70"/>
      <c r="BO1330" s="70"/>
      <c r="BP1330" s="70"/>
      <c r="BQ1330" s="70"/>
      <c r="BR1330" s="70"/>
      <c r="BS1330" s="70"/>
      <c r="BT1330" s="70"/>
      <c r="BU1330" s="70"/>
      <c r="BV1330" s="70"/>
      <c r="BW1330" s="70"/>
      <c r="BX1330" s="70"/>
      <c r="BY1330" s="70"/>
      <c r="BZ1330" s="70"/>
      <c r="CA1330" s="70"/>
    </row>
    <row r="1331" spans="2:79" s="67" customFormat="1" hidden="1">
      <c r="B1331" s="85"/>
      <c r="C1331" s="86"/>
      <c r="D1331" s="250"/>
      <c r="E1331" s="84"/>
      <c r="F1331" s="70"/>
      <c r="G1331" s="70"/>
      <c r="H1331" s="70"/>
      <c r="I1331" s="70"/>
      <c r="J1331" s="70"/>
      <c r="K1331" s="70"/>
      <c r="L1331" s="70"/>
      <c r="M1331" s="70"/>
      <c r="N1331" s="70"/>
      <c r="O1331" s="70"/>
      <c r="P1331" s="70"/>
      <c r="Q1331" s="70"/>
      <c r="R1331" s="70"/>
      <c r="S1331" s="70"/>
      <c r="T1331" s="70"/>
      <c r="U1331" s="70"/>
      <c r="V1331" s="70"/>
      <c r="W1331" s="70"/>
      <c r="X1331" s="70"/>
      <c r="Y1331" s="70"/>
      <c r="Z1331" s="70"/>
      <c r="AA1331" s="70"/>
      <c r="AB1331" s="70"/>
      <c r="AC1331" s="70"/>
      <c r="AD1331" s="70"/>
      <c r="AE1331" s="70"/>
      <c r="AF1331" s="70"/>
      <c r="AG1331" s="70"/>
      <c r="AH1331" s="70"/>
      <c r="AI1331" s="70"/>
      <c r="AJ1331" s="70"/>
      <c r="AK1331" s="70"/>
      <c r="AL1331" s="70"/>
      <c r="AM1331" s="70"/>
      <c r="AN1331" s="70"/>
      <c r="AO1331" s="70"/>
      <c r="AP1331" s="70"/>
      <c r="AQ1331" s="70"/>
      <c r="AR1331" s="70"/>
      <c r="AS1331" s="70"/>
      <c r="AT1331" s="70"/>
      <c r="AU1331" s="70"/>
      <c r="AV1331" s="70"/>
      <c r="AW1331" s="70"/>
      <c r="AX1331" s="70"/>
      <c r="AY1331" s="70"/>
      <c r="AZ1331" s="70"/>
      <c r="BA1331" s="70"/>
      <c r="BB1331" s="70"/>
      <c r="BC1331" s="70"/>
      <c r="BD1331" s="70"/>
      <c r="BE1331" s="70"/>
      <c r="BF1331" s="70"/>
      <c r="BG1331" s="70"/>
      <c r="BH1331" s="70"/>
      <c r="BI1331" s="70"/>
      <c r="BJ1331" s="70"/>
      <c r="BK1331" s="70"/>
      <c r="BL1331" s="70"/>
      <c r="BM1331" s="70"/>
      <c r="BN1331" s="70"/>
      <c r="BO1331" s="70"/>
      <c r="BP1331" s="70"/>
      <c r="BQ1331" s="70"/>
      <c r="BR1331" s="70"/>
      <c r="BS1331" s="70"/>
      <c r="BT1331" s="70"/>
      <c r="BU1331" s="70"/>
      <c r="BV1331" s="70"/>
      <c r="BW1331" s="70"/>
      <c r="BX1331" s="70"/>
      <c r="BY1331" s="70"/>
      <c r="BZ1331" s="70"/>
      <c r="CA1331" s="70"/>
    </row>
    <row r="1332" spans="2:79" s="67" customFormat="1" hidden="1">
      <c r="B1332" s="85"/>
      <c r="C1332" s="86"/>
      <c r="D1332" s="250"/>
      <c r="E1332" s="84"/>
      <c r="F1332" s="70"/>
      <c r="G1332" s="70"/>
      <c r="H1332" s="70"/>
      <c r="I1332" s="70"/>
      <c r="J1332" s="70"/>
      <c r="K1332" s="70"/>
      <c r="L1332" s="70"/>
      <c r="M1332" s="70"/>
      <c r="N1332" s="70"/>
      <c r="O1332" s="70"/>
      <c r="P1332" s="70"/>
      <c r="Q1332" s="70"/>
      <c r="R1332" s="70"/>
      <c r="S1332" s="70"/>
      <c r="T1332" s="70"/>
      <c r="U1332" s="70"/>
      <c r="V1332" s="70"/>
      <c r="W1332" s="70"/>
      <c r="X1332" s="70"/>
      <c r="Y1332" s="70"/>
      <c r="Z1332" s="70"/>
      <c r="AA1332" s="70"/>
      <c r="AB1332" s="70"/>
      <c r="AC1332" s="70"/>
      <c r="AD1332" s="70"/>
      <c r="AE1332" s="70"/>
      <c r="AF1332" s="70"/>
      <c r="AG1332" s="70"/>
      <c r="AH1332" s="70"/>
      <c r="AI1332" s="70"/>
      <c r="AJ1332" s="70"/>
      <c r="AK1332" s="70"/>
      <c r="AL1332" s="70"/>
      <c r="AM1332" s="70"/>
      <c r="AN1332" s="70"/>
      <c r="AO1332" s="70"/>
      <c r="AP1332" s="70"/>
      <c r="AQ1332" s="70"/>
      <c r="AR1332" s="70"/>
      <c r="AS1332" s="70"/>
      <c r="AT1332" s="70"/>
      <c r="AU1332" s="70"/>
      <c r="AV1332" s="70"/>
      <c r="AW1332" s="70"/>
      <c r="AX1332" s="70"/>
      <c r="AY1332" s="70"/>
      <c r="AZ1332" s="70"/>
      <c r="BA1332" s="70"/>
      <c r="BB1332" s="70"/>
      <c r="BC1332" s="70"/>
      <c r="BD1332" s="70"/>
      <c r="BE1332" s="70"/>
      <c r="BF1332" s="70"/>
      <c r="BG1332" s="70"/>
      <c r="BH1332" s="70"/>
      <c r="BI1332" s="70"/>
      <c r="BJ1332" s="70"/>
      <c r="BK1332" s="70"/>
      <c r="BL1332" s="70"/>
      <c r="BM1332" s="70"/>
      <c r="BN1332" s="70"/>
      <c r="BO1332" s="70"/>
      <c r="BP1332" s="70"/>
      <c r="BQ1332" s="70"/>
      <c r="BR1332" s="70"/>
      <c r="BS1332" s="70"/>
      <c r="BT1332" s="70"/>
      <c r="BU1332" s="70"/>
      <c r="BV1332" s="70"/>
      <c r="BW1332" s="70"/>
      <c r="BX1332" s="70"/>
      <c r="BY1332" s="70"/>
      <c r="BZ1332" s="70"/>
      <c r="CA1332" s="70"/>
    </row>
    <row r="1333" spans="2:79" s="67" customFormat="1" hidden="1">
      <c r="B1333" s="85"/>
      <c r="C1333" s="86"/>
      <c r="D1333" s="250"/>
      <c r="E1333" s="84"/>
      <c r="F1333" s="70"/>
      <c r="G1333" s="70"/>
      <c r="H1333" s="70"/>
      <c r="I1333" s="70"/>
      <c r="J1333" s="70"/>
      <c r="K1333" s="70"/>
      <c r="L1333" s="70"/>
      <c r="M1333" s="70"/>
      <c r="N1333" s="70"/>
      <c r="O1333" s="70"/>
      <c r="P1333" s="70"/>
      <c r="Q1333" s="70"/>
      <c r="R1333" s="70"/>
      <c r="S1333" s="70"/>
      <c r="T1333" s="70"/>
      <c r="U1333" s="70"/>
      <c r="V1333" s="70"/>
      <c r="W1333" s="70"/>
      <c r="X1333" s="70"/>
      <c r="Y1333" s="70"/>
      <c r="Z1333" s="70"/>
      <c r="AA1333" s="70"/>
      <c r="AB1333" s="70"/>
      <c r="AC1333" s="70"/>
      <c r="AD1333" s="70"/>
      <c r="AE1333" s="70"/>
      <c r="AF1333" s="70"/>
      <c r="AG1333" s="70"/>
      <c r="AH1333" s="70"/>
      <c r="AI1333" s="70"/>
      <c r="AJ1333" s="70"/>
      <c r="AK1333" s="70"/>
      <c r="AL1333" s="70"/>
      <c r="AM1333" s="70"/>
      <c r="AN1333" s="70"/>
      <c r="AO1333" s="70"/>
      <c r="AP1333" s="70"/>
      <c r="AQ1333" s="70"/>
      <c r="AR1333" s="70"/>
      <c r="AS1333" s="70"/>
      <c r="AT1333" s="70"/>
      <c r="AU1333" s="70"/>
      <c r="AV1333" s="70"/>
      <c r="AW1333" s="70"/>
      <c r="AX1333" s="70"/>
      <c r="AY1333" s="70"/>
      <c r="AZ1333" s="70"/>
      <c r="BA1333" s="70"/>
      <c r="BB1333" s="70"/>
      <c r="BC1333" s="70"/>
      <c r="BD1333" s="70"/>
      <c r="BE1333" s="70"/>
      <c r="BF1333" s="70"/>
      <c r="BG1333" s="70"/>
      <c r="BH1333" s="70"/>
      <c r="BI1333" s="70"/>
      <c r="BJ1333" s="70"/>
      <c r="BK1333" s="70"/>
      <c r="BL1333" s="70"/>
      <c r="BM1333" s="70"/>
      <c r="BN1333" s="70"/>
      <c r="BO1333" s="70"/>
      <c r="BP1333" s="70"/>
      <c r="BQ1333" s="70"/>
      <c r="BR1333" s="70"/>
      <c r="BS1333" s="70"/>
      <c r="BT1333" s="70"/>
      <c r="BU1333" s="70"/>
      <c r="BV1333" s="70"/>
      <c r="BW1333" s="70"/>
      <c r="BX1333" s="70"/>
      <c r="BY1333" s="70"/>
      <c r="BZ1333" s="70"/>
      <c r="CA1333" s="70"/>
    </row>
    <row r="1334" spans="2:79" s="67" customFormat="1" hidden="1">
      <c r="B1334" s="85"/>
      <c r="C1334" s="86"/>
      <c r="D1334" s="250"/>
      <c r="E1334" s="84"/>
      <c r="F1334" s="70"/>
      <c r="G1334" s="70"/>
      <c r="H1334" s="70"/>
      <c r="I1334" s="70"/>
      <c r="J1334" s="70"/>
      <c r="K1334" s="70"/>
      <c r="L1334" s="70"/>
      <c r="M1334" s="70"/>
      <c r="N1334" s="70"/>
      <c r="O1334" s="70"/>
      <c r="P1334" s="70"/>
      <c r="Q1334" s="70"/>
      <c r="R1334" s="70"/>
      <c r="S1334" s="70"/>
      <c r="T1334" s="70"/>
      <c r="U1334" s="70"/>
      <c r="V1334" s="70"/>
      <c r="W1334" s="70"/>
      <c r="X1334" s="70"/>
      <c r="Y1334" s="70"/>
      <c r="Z1334" s="70"/>
      <c r="AA1334" s="70"/>
      <c r="AB1334" s="70"/>
      <c r="AC1334" s="70"/>
      <c r="AD1334" s="70"/>
      <c r="AE1334" s="70"/>
      <c r="AF1334" s="70"/>
      <c r="AG1334" s="70"/>
      <c r="AH1334" s="70"/>
      <c r="AI1334" s="70"/>
      <c r="AJ1334" s="70"/>
      <c r="AK1334" s="70"/>
      <c r="AL1334" s="70"/>
      <c r="AM1334" s="70"/>
      <c r="AN1334" s="70"/>
      <c r="AO1334" s="70"/>
      <c r="AP1334" s="70"/>
      <c r="AQ1334" s="70"/>
      <c r="AR1334" s="70"/>
      <c r="AS1334" s="70"/>
      <c r="AT1334" s="70"/>
      <c r="AU1334" s="70"/>
      <c r="AV1334" s="70"/>
      <c r="AW1334" s="70"/>
      <c r="AX1334" s="70"/>
      <c r="AY1334" s="70"/>
      <c r="AZ1334" s="70"/>
      <c r="BA1334" s="70"/>
      <c r="BB1334" s="70"/>
      <c r="BC1334" s="70"/>
      <c r="BD1334" s="70"/>
      <c r="BE1334" s="70"/>
      <c r="BF1334" s="70"/>
      <c r="BG1334" s="70"/>
      <c r="BH1334" s="70"/>
      <c r="BI1334" s="70"/>
      <c r="BJ1334" s="70"/>
      <c r="BK1334" s="70"/>
      <c r="BL1334" s="70"/>
      <c r="BM1334" s="70"/>
      <c r="BN1334" s="70"/>
      <c r="BO1334" s="70"/>
      <c r="BP1334" s="70"/>
      <c r="BQ1334" s="70"/>
      <c r="BR1334" s="70"/>
      <c r="BS1334" s="70"/>
      <c r="BT1334" s="70"/>
      <c r="BU1334" s="70"/>
      <c r="BV1334" s="70"/>
      <c r="BW1334" s="70"/>
      <c r="BX1334" s="70"/>
      <c r="BY1334" s="70"/>
      <c r="BZ1334" s="70"/>
      <c r="CA1334" s="70"/>
    </row>
    <row r="1335" spans="2:79" s="67" customFormat="1" hidden="1">
      <c r="B1335" s="85"/>
      <c r="C1335" s="86"/>
      <c r="D1335" s="250"/>
      <c r="E1335" s="84"/>
      <c r="F1335" s="70"/>
      <c r="G1335" s="70"/>
      <c r="H1335" s="70"/>
      <c r="I1335" s="70"/>
      <c r="J1335" s="70"/>
      <c r="K1335" s="70"/>
      <c r="L1335" s="70"/>
      <c r="M1335" s="70"/>
      <c r="N1335" s="70"/>
      <c r="O1335" s="70"/>
      <c r="P1335" s="70"/>
      <c r="Q1335" s="70"/>
      <c r="R1335" s="70"/>
      <c r="S1335" s="70"/>
      <c r="T1335" s="70"/>
      <c r="U1335" s="70"/>
      <c r="V1335" s="70"/>
      <c r="W1335" s="70"/>
      <c r="X1335" s="70"/>
      <c r="Y1335" s="70"/>
      <c r="Z1335" s="70"/>
      <c r="AA1335" s="70"/>
      <c r="AB1335" s="70"/>
      <c r="AC1335" s="70"/>
      <c r="AD1335" s="70"/>
      <c r="AE1335" s="70"/>
      <c r="AF1335" s="70"/>
      <c r="AG1335" s="70"/>
      <c r="AH1335" s="70"/>
      <c r="AI1335" s="70"/>
      <c r="AJ1335" s="70"/>
      <c r="AK1335" s="70"/>
      <c r="AL1335" s="70"/>
      <c r="AM1335" s="70"/>
      <c r="AN1335" s="70"/>
      <c r="AO1335" s="70"/>
      <c r="AP1335" s="70"/>
      <c r="AQ1335" s="70"/>
      <c r="AR1335" s="70"/>
      <c r="AS1335" s="70"/>
      <c r="AT1335" s="70"/>
      <c r="AU1335" s="70"/>
      <c r="AV1335" s="70"/>
      <c r="AW1335" s="70"/>
      <c r="AX1335" s="70"/>
      <c r="AY1335" s="70"/>
      <c r="AZ1335" s="70"/>
      <c r="BA1335" s="70"/>
      <c r="BB1335" s="70"/>
      <c r="BC1335" s="70"/>
      <c r="BD1335" s="70"/>
      <c r="BE1335" s="70"/>
      <c r="BF1335" s="70"/>
      <c r="BG1335" s="70"/>
      <c r="BH1335" s="70"/>
      <c r="BI1335" s="70"/>
      <c r="BJ1335" s="70"/>
      <c r="BK1335" s="70"/>
      <c r="BL1335" s="70"/>
      <c r="BM1335" s="70"/>
      <c r="BN1335" s="70"/>
      <c r="BO1335" s="70"/>
      <c r="BP1335" s="70"/>
      <c r="BQ1335" s="70"/>
      <c r="BR1335" s="70"/>
      <c r="BS1335" s="70"/>
      <c r="BT1335" s="70"/>
      <c r="BU1335" s="70"/>
      <c r="BV1335" s="70"/>
      <c r="BW1335" s="70"/>
      <c r="BX1335" s="70"/>
      <c r="BY1335" s="70"/>
      <c r="BZ1335" s="70"/>
      <c r="CA1335" s="70"/>
    </row>
    <row r="1336" spans="2:79" s="67" customFormat="1" hidden="1">
      <c r="B1336" s="85"/>
      <c r="C1336" s="86"/>
      <c r="D1336" s="250"/>
      <c r="E1336" s="84"/>
      <c r="F1336" s="70"/>
      <c r="G1336" s="70"/>
      <c r="H1336" s="70"/>
      <c r="I1336" s="70"/>
      <c r="J1336" s="70"/>
      <c r="K1336" s="70"/>
      <c r="L1336" s="70"/>
      <c r="M1336" s="70"/>
      <c r="N1336" s="70"/>
      <c r="O1336" s="70"/>
      <c r="P1336" s="70"/>
      <c r="Q1336" s="70"/>
      <c r="R1336" s="70"/>
      <c r="S1336" s="70"/>
      <c r="T1336" s="70"/>
      <c r="U1336" s="70"/>
      <c r="V1336" s="70"/>
      <c r="W1336" s="70"/>
      <c r="X1336" s="70"/>
      <c r="Y1336" s="70"/>
      <c r="Z1336" s="70"/>
      <c r="AA1336" s="70"/>
      <c r="AB1336" s="70"/>
      <c r="AC1336" s="70"/>
      <c r="AD1336" s="70"/>
      <c r="AE1336" s="70"/>
      <c r="AF1336" s="70"/>
      <c r="AG1336" s="70"/>
      <c r="AH1336" s="70"/>
      <c r="AI1336" s="70"/>
      <c r="AJ1336" s="70"/>
      <c r="AK1336" s="70"/>
      <c r="AL1336" s="70"/>
      <c r="AM1336" s="70"/>
      <c r="AN1336" s="70"/>
      <c r="AO1336" s="70"/>
      <c r="AP1336" s="70"/>
      <c r="AQ1336" s="70"/>
      <c r="AR1336" s="70"/>
      <c r="AS1336" s="70"/>
      <c r="AT1336" s="70"/>
      <c r="AU1336" s="70"/>
      <c r="AV1336" s="70"/>
      <c r="AW1336" s="70"/>
      <c r="AX1336" s="70"/>
      <c r="AY1336" s="70"/>
      <c r="AZ1336" s="70"/>
      <c r="BA1336" s="70"/>
      <c r="BB1336" s="70"/>
      <c r="BC1336" s="70"/>
      <c r="BD1336" s="70"/>
      <c r="BE1336" s="70"/>
      <c r="BF1336" s="70"/>
      <c r="BG1336" s="70"/>
      <c r="BH1336" s="70"/>
      <c r="BI1336" s="70"/>
      <c r="BJ1336" s="70"/>
      <c r="BK1336" s="70"/>
      <c r="BL1336" s="70"/>
      <c r="BM1336" s="70"/>
      <c r="BN1336" s="70"/>
      <c r="BO1336" s="70"/>
      <c r="BP1336" s="70"/>
      <c r="BQ1336" s="70"/>
      <c r="BR1336" s="70"/>
      <c r="BS1336" s="70"/>
      <c r="BT1336" s="70"/>
      <c r="BU1336" s="70"/>
      <c r="BV1336" s="70"/>
      <c r="BW1336" s="70"/>
      <c r="BX1336" s="70"/>
      <c r="BY1336" s="70"/>
      <c r="BZ1336" s="70"/>
      <c r="CA1336" s="70"/>
    </row>
    <row r="1337" spans="2:79" s="67" customFormat="1" hidden="1">
      <c r="B1337" s="85"/>
      <c r="C1337" s="86"/>
      <c r="D1337" s="250"/>
      <c r="E1337" s="84"/>
      <c r="F1337" s="70"/>
      <c r="G1337" s="70"/>
      <c r="H1337" s="70"/>
      <c r="I1337" s="70"/>
      <c r="J1337" s="70"/>
      <c r="K1337" s="70"/>
      <c r="L1337" s="70"/>
      <c r="M1337" s="70"/>
      <c r="N1337" s="70"/>
      <c r="O1337" s="70"/>
      <c r="P1337" s="70"/>
      <c r="Q1337" s="70"/>
      <c r="R1337" s="70"/>
      <c r="S1337" s="70"/>
      <c r="T1337" s="70"/>
      <c r="U1337" s="70"/>
      <c r="V1337" s="70"/>
      <c r="W1337" s="70"/>
      <c r="X1337" s="70"/>
      <c r="Y1337" s="70"/>
      <c r="Z1337" s="70"/>
      <c r="AA1337" s="70"/>
      <c r="AB1337" s="70"/>
      <c r="AC1337" s="70"/>
      <c r="AD1337" s="70"/>
      <c r="AE1337" s="70"/>
      <c r="AF1337" s="70"/>
      <c r="AG1337" s="70"/>
      <c r="AH1337" s="70"/>
      <c r="AI1337" s="70"/>
      <c r="AJ1337" s="70"/>
      <c r="AK1337" s="70"/>
      <c r="AL1337" s="70"/>
      <c r="AM1337" s="70"/>
      <c r="AN1337" s="70"/>
      <c r="AO1337" s="70"/>
      <c r="AP1337" s="70"/>
      <c r="AQ1337" s="70"/>
      <c r="AR1337" s="70"/>
      <c r="AS1337" s="70"/>
      <c r="AT1337" s="70"/>
      <c r="AU1337" s="70"/>
      <c r="AV1337" s="70"/>
      <c r="AW1337" s="70"/>
      <c r="AX1337" s="70"/>
      <c r="AY1337" s="70"/>
      <c r="AZ1337" s="70"/>
      <c r="BA1337" s="70"/>
      <c r="BB1337" s="70"/>
      <c r="BC1337" s="70"/>
      <c r="BD1337" s="70"/>
      <c r="BE1337" s="70"/>
      <c r="BF1337" s="70"/>
      <c r="BG1337" s="70"/>
      <c r="BH1337" s="70"/>
      <c r="BI1337" s="70"/>
      <c r="BJ1337" s="70"/>
      <c r="BK1337" s="70"/>
      <c r="BL1337" s="70"/>
      <c r="BM1337" s="70"/>
      <c r="BN1337" s="70"/>
      <c r="BO1337" s="70"/>
      <c r="BP1337" s="70"/>
      <c r="BQ1337" s="70"/>
      <c r="BR1337" s="70"/>
      <c r="BS1337" s="70"/>
      <c r="BT1337" s="70"/>
      <c r="BU1337" s="70"/>
      <c r="BV1337" s="70"/>
      <c r="BW1337" s="70"/>
      <c r="BX1337" s="70"/>
      <c r="BY1337" s="70"/>
      <c r="BZ1337" s="70"/>
      <c r="CA1337" s="70"/>
    </row>
    <row r="1338" spans="2:79" s="67" customFormat="1" hidden="1">
      <c r="B1338" s="85"/>
      <c r="C1338" s="86"/>
      <c r="D1338" s="250"/>
      <c r="E1338" s="84"/>
      <c r="F1338" s="70"/>
      <c r="G1338" s="70"/>
      <c r="H1338" s="70"/>
      <c r="I1338" s="70"/>
      <c r="J1338" s="70"/>
      <c r="K1338" s="70"/>
      <c r="L1338" s="70"/>
      <c r="M1338" s="70"/>
      <c r="N1338" s="70"/>
      <c r="O1338" s="70"/>
      <c r="P1338" s="70"/>
      <c r="Q1338" s="70"/>
      <c r="R1338" s="70"/>
      <c r="S1338" s="70"/>
      <c r="T1338" s="70"/>
      <c r="U1338" s="70"/>
      <c r="V1338" s="70"/>
      <c r="W1338" s="70"/>
      <c r="X1338" s="70"/>
      <c r="Y1338" s="70"/>
      <c r="Z1338" s="70"/>
      <c r="AA1338" s="70"/>
      <c r="AB1338" s="70"/>
      <c r="AC1338" s="70"/>
      <c r="AD1338" s="70"/>
      <c r="AE1338" s="70"/>
      <c r="AF1338" s="70"/>
      <c r="AG1338" s="70"/>
      <c r="AH1338" s="70"/>
      <c r="AI1338" s="70"/>
      <c r="AJ1338" s="70"/>
      <c r="AK1338" s="70"/>
      <c r="AL1338" s="70"/>
      <c r="AM1338" s="70"/>
      <c r="AN1338" s="70"/>
      <c r="AO1338" s="70"/>
      <c r="AP1338" s="70"/>
      <c r="AQ1338" s="70"/>
      <c r="AR1338" s="70"/>
      <c r="AS1338" s="70"/>
      <c r="AT1338" s="70"/>
      <c r="AU1338" s="70"/>
      <c r="AV1338" s="70"/>
      <c r="AW1338" s="70"/>
      <c r="AX1338" s="70"/>
      <c r="AY1338" s="70"/>
      <c r="AZ1338" s="70"/>
      <c r="BA1338" s="70"/>
      <c r="BB1338" s="70"/>
      <c r="BC1338" s="70"/>
      <c r="BD1338" s="70"/>
      <c r="BE1338" s="70"/>
      <c r="BF1338" s="70"/>
      <c r="BG1338" s="70"/>
      <c r="BH1338" s="70"/>
      <c r="BI1338" s="70"/>
      <c r="BJ1338" s="70"/>
      <c r="BK1338" s="70"/>
      <c r="BL1338" s="70"/>
      <c r="BM1338" s="70"/>
      <c r="BN1338" s="70"/>
      <c r="BO1338" s="70"/>
      <c r="BP1338" s="70"/>
      <c r="BQ1338" s="70"/>
      <c r="BR1338" s="70"/>
      <c r="BS1338" s="70"/>
      <c r="BT1338" s="70"/>
      <c r="BU1338" s="70"/>
      <c r="BV1338" s="70"/>
      <c r="BW1338" s="70"/>
      <c r="BX1338" s="70"/>
      <c r="BY1338" s="70"/>
      <c r="BZ1338" s="70"/>
      <c r="CA1338" s="70"/>
    </row>
    <row r="1339" spans="2:79" s="67" customFormat="1" hidden="1">
      <c r="B1339" s="85"/>
      <c r="C1339" s="86"/>
      <c r="D1339" s="250"/>
      <c r="E1339" s="84"/>
      <c r="F1339" s="70"/>
      <c r="G1339" s="70"/>
      <c r="H1339" s="70"/>
      <c r="I1339" s="70"/>
      <c r="J1339" s="70"/>
      <c r="K1339" s="70"/>
      <c r="L1339" s="70"/>
      <c r="M1339" s="70"/>
      <c r="N1339" s="70"/>
      <c r="O1339" s="70"/>
      <c r="P1339" s="70"/>
      <c r="Q1339" s="70"/>
      <c r="R1339" s="70"/>
      <c r="S1339" s="70"/>
      <c r="T1339" s="70"/>
      <c r="U1339" s="70"/>
      <c r="V1339" s="70"/>
      <c r="W1339" s="70"/>
      <c r="X1339" s="70"/>
      <c r="Y1339" s="70"/>
      <c r="Z1339" s="70"/>
      <c r="AA1339" s="70"/>
      <c r="AB1339" s="70"/>
      <c r="AC1339" s="70"/>
      <c r="AD1339" s="70"/>
      <c r="AE1339" s="70"/>
      <c r="AF1339" s="70"/>
      <c r="AG1339" s="70"/>
      <c r="AH1339" s="70"/>
      <c r="AI1339" s="70"/>
      <c r="AJ1339" s="70"/>
      <c r="AK1339" s="70"/>
      <c r="AL1339" s="70"/>
      <c r="AM1339" s="70"/>
      <c r="AN1339" s="70"/>
      <c r="AO1339" s="70"/>
      <c r="AP1339" s="70"/>
      <c r="AQ1339" s="70"/>
      <c r="AR1339" s="70"/>
      <c r="AS1339" s="70"/>
      <c r="AT1339" s="70"/>
      <c r="AU1339" s="70"/>
      <c r="AV1339" s="70"/>
      <c r="AW1339" s="70"/>
      <c r="AX1339" s="70"/>
      <c r="AY1339" s="70"/>
      <c r="AZ1339" s="70"/>
      <c r="BA1339" s="70"/>
      <c r="BB1339" s="70"/>
      <c r="BC1339" s="70"/>
      <c r="BD1339" s="70"/>
      <c r="BE1339" s="70"/>
      <c r="BF1339" s="70"/>
      <c r="BG1339" s="70"/>
      <c r="BH1339" s="70"/>
      <c r="BI1339" s="70"/>
      <c r="BJ1339" s="70"/>
      <c r="BK1339" s="70"/>
      <c r="BL1339" s="70"/>
      <c r="BM1339" s="70"/>
      <c r="BN1339" s="70"/>
      <c r="BO1339" s="70"/>
      <c r="BP1339" s="70"/>
      <c r="BQ1339" s="70"/>
      <c r="BR1339" s="70"/>
      <c r="BS1339" s="70"/>
      <c r="BT1339" s="70"/>
      <c r="BU1339" s="70"/>
      <c r="BV1339" s="70"/>
      <c r="BW1339" s="70"/>
      <c r="BX1339" s="70"/>
      <c r="BY1339" s="70"/>
      <c r="BZ1339" s="70"/>
      <c r="CA1339" s="70"/>
    </row>
    <row r="1340" spans="2:79" s="67" customFormat="1" hidden="1">
      <c r="B1340" s="85"/>
      <c r="C1340" s="86"/>
      <c r="D1340" s="250"/>
      <c r="E1340" s="84"/>
      <c r="F1340" s="70"/>
      <c r="G1340" s="70"/>
      <c r="H1340" s="70"/>
      <c r="I1340" s="70"/>
      <c r="J1340" s="70"/>
      <c r="K1340" s="70"/>
      <c r="L1340" s="70"/>
      <c r="M1340" s="70"/>
      <c r="N1340" s="70"/>
      <c r="O1340" s="70"/>
      <c r="P1340" s="70"/>
      <c r="Q1340" s="70"/>
      <c r="R1340" s="70"/>
      <c r="S1340" s="70"/>
      <c r="T1340" s="70"/>
      <c r="U1340" s="70"/>
      <c r="V1340" s="70"/>
      <c r="W1340" s="70"/>
      <c r="X1340" s="70"/>
      <c r="Y1340" s="70"/>
      <c r="Z1340" s="70"/>
      <c r="AA1340" s="70"/>
      <c r="AB1340" s="70"/>
      <c r="AC1340" s="70"/>
      <c r="AD1340" s="70"/>
      <c r="AE1340" s="70"/>
      <c r="AF1340" s="70"/>
      <c r="AG1340" s="70"/>
      <c r="AH1340" s="70"/>
      <c r="AI1340" s="70"/>
      <c r="AJ1340" s="70"/>
      <c r="AK1340" s="70"/>
      <c r="AL1340" s="70"/>
      <c r="AM1340" s="70"/>
      <c r="AN1340" s="70"/>
      <c r="AO1340" s="70"/>
      <c r="AP1340" s="70"/>
      <c r="AQ1340" s="70"/>
      <c r="AR1340" s="70"/>
      <c r="AS1340" s="70"/>
      <c r="AT1340" s="70"/>
      <c r="AU1340" s="70"/>
      <c r="AV1340" s="70"/>
      <c r="AW1340" s="70"/>
      <c r="AX1340" s="70"/>
      <c r="AY1340" s="70"/>
      <c r="AZ1340" s="70"/>
      <c r="BA1340" s="70"/>
      <c r="BB1340" s="70"/>
      <c r="BC1340" s="70"/>
      <c r="BD1340" s="70"/>
      <c r="BE1340" s="70"/>
      <c r="BF1340" s="70"/>
      <c r="BG1340" s="70"/>
      <c r="BH1340" s="70"/>
      <c r="BI1340" s="70"/>
      <c r="BJ1340" s="70"/>
      <c r="BK1340" s="70"/>
      <c r="BL1340" s="70"/>
      <c r="BM1340" s="70"/>
      <c r="BN1340" s="70"/>
      <c r="BO1340" s="70"/>
      <c r="BP1340" s="70"/>
      <c r="BQ1340" s="70"/>
      <c r="BR1340" s="70"/>
      <c r="BS1340" s="70"/>
      <c r="BT1340" s="70"/>
      <c r="BU1340" s="70"/>
      <c r="BV1340" s="70"/>
      <c r="BW1340" s="70"/>
      <c r="BX1340" s="70"/>
      <c r="BY1340" s="70"/>
      <c r="BZ1340" s="70"/>
      <c r="CA1340" s="70"/>
    </row>
    <row r="1341" spans="2:79" s="67" customFormat="1" hidden="1">
      <c r="B1341" s="85"/>
      <c r="C1341" s="86"/>
      <c r="D1341" s="250"/>
      <c r="E1341" s="84"/>
      <c r="F1341" s="70"/>
      <c r="G1341" s="70"/>
      <c r="H1341" s="70"/>
      <c r="I1341" s="70"/>
      <c r="J1341" s="70"/>
      <c r="K1341" s="70"/>
      <c r="L1341" s="70"/>
      <c r="M1341" s="70"/>
      <c r="N1341" s="70"/>
      <c r="O1341" s="70"/>
      <c r="P1341" s="70"/>
      <c r="Q1341" s="70"/>
      <c r="R1341" s="70"/>
      <c r="S1341" s="70"/>
      <c r="T1341" s="70"/>
      <c r="U1341" s="70"/>
      <c r="V1341" s="70"/>
      <c r="W1341" s="70"/>
      <c r="X1341" s="70"/>
      <c r="Y1341" s="70"/>
      <c r="Z1341" s="70"/>
      <c r="AA1341" s="70"/>
      <c r="AB1341" s="70"/>
      <c r="AC1341" s="70"/>
      <c r="AD1341" s="70"/>
      <c r="AE1341" s="70"/>
      <c r="AF1341" s="70"/>
      <c r="AG1341" s="70"/>
      <c r="AH1341" s="70"/>
      <c r="AI1341" s="70"/>
      <c r="AJ1341" s="70"/>
      <c r="AK1341" s="70"/>
      <c r="AL1341" s="70"/>
      <c r="AM1341" s="70"/>
      <c r="AN1341" s="70"/>
      <c r="AO1341" s="70"/>
      <c r="AP1341" s="70"/>
      <c r="AQ1341" s="70"/>
      <c r="AR1341" s="70"/>
      <c r="AS1341" s="70"/>
      <c r="AT1341" s="70"/>
      <c r="AU1341" s="70"/>
      <c r="AV1341" s="70"/>
      <c r="AW1341" s="70"/>
      <c r="AX1341" s="70"/>
      <c r="AY1341" s="70"/>
      <c r="AZ1341" s="70"/>
      <c r="BA1341" s="70"/>
      <c r="BB1341" s="70"/>
      <c r="BC1341" s="70"/>
      <c r="BD1341" s="70"/>
      <c r="BE1341" s="70"/>
      <c r="BF1341" s="70"/>
      <c r="BG1341" s="70"/>
      <c r="BH1341" s="70"/>
      <c r="BI1341" s="70"/>
      <c r="BJ1341" s="70"/>
      <c r="BK1341" s="70"/>
      <c r="BL1341" s="70"/>
      <c r="BM1341" s="70"/>
      <c r="BN1341" s="70"/>
      <c r="BO1341" s="70"/>
      <c r="BP1341" s="70"/>
      <c r="BQ1341" s="70"/>
      <c r="BR1341" s="70"/>
      <c r="BS1341" s="70"/>
      <c r="BT1341" s="70"/>
      <c r="BU1341" s="70"/>
      <c r="BV1341" s="70"/>
      <c r="BW1341" s="70"/>
      <c r="BX1341" s="70"/>
      <c r="BY1341" s="70"/>
      <c r="BZ1341" s="70"/>
      <c r="CA1341" s="70"/>
    </row>
    <row r="1342" spans="2:79" s="67" customFormat="1" hidden="1">
      <c r="B1342" s="85"/>
      <c r="C1342" s="86"/>
      <c r="D1342" s="250"/>
      <c r="E1342" s="84"/>
      <c r="F1342" s="70"/>
      <c r="G1342" s="70"/>
      <c r="H1342" s="70"/>
      <c r="I1342" s="70"/>
      <c r="J1342" s="70"/>
      <c r="K1342" s="70"/>
      <c r="L1342" s="70"/>
      <c r="M1342" s="70"/>
      <c r="N1342" s="70"/>
      <c r="O1342" s="70"/>
      <c r="P1342" s="70"/>
      <c r="Q1342" s="70"/>
      <c r="R1342" s="70"/>
      <c r="S1342" s="70"/>
      <c r="T1342" s="70"/>
      <c r="U1342" s="70"/>
      <c r="V1342" s="70"/>
      <c r="W1342" s="70"/>
      <c r="X1342" s="70"/>
      <c r="Y1342" s="70"/>
      <c r="Z1342" s="70"/>
      <c r="AA1342" s="70"/>
      <c r="AB1342" s="70"/>
      <c r="AC1342" s="70"/>
      <c r="AD1342" s="70"/>
      <c r="AE1342" s="70"/>
      <c r="AF1342" s="70"/>
      <c r="AG1342" s="70"/>
      <c r="AH1342" s="70"/>
      <c r="AI1342" s="70"/>
      <c r="AJ1342" s="70"/>
      <c r="AK1342" s="70"/>
      <c r="AL1342" s="70"/>
      <c r="AM1342" s="70"/>
      <c r="AN1342" s="70"/>
      <c r="AO1342" s="70"/>
      <c r="AP1342" s="70"/>
      <c r="AQ1342" s="70"/>
      <c r="AR1342" s="70"/>
      <c r="AS1342" s="70"/>
      <c r="AT1342" s="70"/>
      <c r="AU1342" s="70"/>
      <c r="AV1342" s="70"/>
      <c r="AW1342" s="70"/>
      <c r="AX1342" s="70"/>
      <c r="AY1342" s="70"/>
      <c r="AZ1342" s="70"/>
      <c r="BA1342" s="70"/>
      <c r="BB1342" s="70"/>
      <c r="BC1342" s="70"/>
      <c r="BD1342" s="70"/>
      <c r="BE1342" s="70"/>
      <c r="BF1342" s="70"/>
      <c r="BG1342" s="70"/>
      <c r="BH1342" s="70"/>
      <c r="BI1342" s="70"/>
      <c r="BJ1342" s="70"/>
      <c r="BK1342" s="70"/>
      <c r="BL1342" s="70"/>
      <c r="BM1342" s="70"/>
      <c r="BN1342" s="70"/>
      <c r="BO1342" s="70"/>
      <c r="BP1342" s="70"/>
      <c r="BQ1342" s="70"/>
      <c r="BR1342" s="70"/>
      <c r="BS1342" s="70"/>
      <c r="BT1342" s="70"/>
      <c r="BU1342" s="70"/>
      <c r="BV1342" s="70"/>
      <c r="BW1342" s="70"/>
      <c r="BX1342" s="70"/>
      <c r="BY1342" s="70"/>
      <c r="BZ1342" s="70"/>
      <c r="CA1342" s="70"/>
    </row>
    <row r="1343" spans="2:79" s="67" customFormat="1" hidden="1">
      <c r="B1343" s="85"/>
      <c r="C1343" s="86"/>
      <c r="D1343" s="250"/>
      <c r="E1343" s="84"/>
      <c r="F1343" s="70"/>
      <c r="G1343" s="70"/>
      <c r="H1343" s="70"/>
      <c r="I1343" s="70"/>
      <c r="J1343" s="70"/>
      <c r="K1343" s="70"/>
      <c r="L1343" s="70"/>
      <c r="M1343" s="70"/>
      <c r="N1343" s="70"/>
      <c r="O1343" s="70"/>
      <c r="P1343" s="70"/>
      <c r="Q1343" s="70"/>
      <c r="R1343" s="70"/>
      <c r="S1343" s="70"/>
      <c r="T1343" s="70"/>
      <c r="U1343" s="70"/>
      <c r="V1343" s="70"/>
      <c r="W1343" s="70"/>
      <c r="X1343" s="70"/>
      <c r="Y1343" s="70"/>
      <c r="Z1343" s="70"/>
      <c r="AA1343" s="70"/>
      <c r="AB1343" s="70"/>
      <c r="AC1343" s="70"/>
      <c r="AD1343" s="70"/>
      <c r="AE1343" s="70"/>
      <c r="AF1343" s="70"/>
      <c r="AG1343" s="70"/>
      <c r="AH1343" s="70"/>
      <c r="AI1343" s="70"/>
      <c r="AJ1343" s="70"/>
      <c r="AK1343" s="70"/>
      <c r="AL1343" s="70"/>
      <c r="AM1343" s="70"/>
      <c r="AN1343" s="70"/>
      <c r="AO1343" s="70"/>
      <c r="AP1343" s="70"/>
      <c r="AQ1343" s="70"/>
      <c r="AR1343" s="70"/>
      <c r="AS1343" s="70"/>
      <c r="AT1343" s="70"/>
      <c r="AU1343" s="70"/>
      <c r="AV1343" s="70"/>
      <c r="AW1343" s="70"/>
      <c r="AX1343" s="70"/>
      <c r="AY1343" s="70"/>
      <c r="AZ1343" s="70"/>
      <c r="BA1343" s="70"/>
      <c r="BB1343" s="70"/>
      <c r="BC1343" s="70"/>
      <c r="BD1343" s="70"/>
      <c r="BE1343" s="70"/>
      <c r="BF1343" s="70"/>
      <c r="BG1343" s="70"/>
      <c r="BH1343" s="70"/>
      <c r="BI1343" s="70"/>
      <c r="BJ1343" s="70"/>
      <c r="BK1343" s="70"/>
      <c r="BL1343" s="70"/>
      <c r="BM1343" s="70"/>
      <c r="BN1343" s="70"/>
      <c r="BO1343" s="70"/>
      <c r="BP1343" s="70"/>
      <c r="BQ1343" s="70"/>
      <c r="BR1343" s="70"/>
      <c r="BS1343" s="70"/>
      <c r="BT1343" s="70"/>
      <c r="BU1343" s="70"/>
      <c r="BV1343" s="70"/>
      <c r="BW1343" s="70"/>
      <c r="BX1343" s="70"/>
      <c r="BY1343" s="70"/>
      <c r="BZ1343" s="70"/>
      <c r="CA1343" s="70"/>
    </row>
    <row r="1344" spans="2:79" s="67" customFormat="1" hidden="1">
      <c r="B1344" s="85"/>
      <c r="C1344" s="86"/>
      <c r="D1344" s="250"/>
      <c r="E1344" s="84"/>
      <c r="F1344" s="70"/>
      <c r="G1344" s="70"/>
      <c r="H1344" s="70"/>
      <c r="I1344" s="70"/>
      <c r="J1344" s="70"/>
      <c r="K1344" s="70"/>
      <c r="L1344" s="70"/>
      <c r="M1344" s="70"/>
      <c r="N1344" s="70"/>
      <c r="O1344" s="70"/>
      <c r="P1344" s="70"/>
      <c r="Q1344" s="70"/>
      <c r="R1344" s="70"/>
      <c r="S1344" s="70"/>
      <c r="T1344" s="70"/>
      <c r="U1344" s="70"/>
      <c r="V1344" s="70"/>
      <c r="W1344" s="70"/>
      <c r="X1344" s="70"/>
      <c r="Y1344" s="70"/>
      <c r="Z1344" s="70"/>
      <c r="AA1344" s="70"/>
      <c r="AB1344" s="70"/>
      <c r="AC1344" s="70"/>
      <c r="AD1344" s="70"/>
      <c r="AE1344" s="70"/>
      <c r="AF1344" s="70"/>
      <c r="AG1344" s="70"/>
      <c r="AH1344" s="70"/>
      <c r="AI1344" s="70"/>
      <c r="AJ1344" s="70"/>
      <c r="AK1344" s="70"/>
      <c r="AL1344" s="70"/>
      <c r="AM1344" s="70"/>
      <c r="AN1344" s="70"/>
      <c r="AO1344" s="70"/>
      <c r="AP1344" s="70"/>
      <c r="AQ1344" s="70"/>
      <c r="AR1344" s="70"/>
      <c r="AS1344" s="70"/>
      <c r="AT1344" s="70"/>
      <c r="AU1344" s="70"/>
      <c r="AV1344" s="70"/>
      <c r="AW1344" s="70"/>
      <c r="AX1344" s="70"/>
      <c r="AY1344" s="70"/>
      <c r="AZ1344" s="70"/>
      <c r="BA1344" s="70"/>
      <c r="BB1344" s="70"/>
      <c r="BC1344" s="70"/>
      <c r="BD1344" s="70"/>
      <c r="BE1344" s="70"/>
      <c r="BF1344" s="70"/>
      <c r="BG1344" s="70"/>
      <c r="BH1344" s="70"/>
      <c r="BI1344" s="70"/>
      <c r="BJ1344" s="70"/>
      <c r="BK1344" s="70"/>
      <c r="BL1344" s="70"/>
      <c r="BM1344" s="70"/>
      <c r="BN1344" s="70"/>
      <c r="BO1344" s="70"/>
      <c r="BP1344" s="70"/>
      <c r="BQ1344" s="70"/>
      <c r="BR1344" s="70"/>
      <c r="BS1344" s="70"/>
      <c r="BT1344" s="70"/>
      <c r="BU1344" s="70"/>
      <c r="BV1344" s="70"/>
      <c r="BW1344" s="70"/>
      <c r="BX1344" s="70"/>
      <c r="BY1344" s="70"/>
      <c r="BZ1344" s="70"/>
      <c r="CA1344" s="70"/>
    </row>
    <row r="1345" spans="2:79" s="67" customFormat="1" hidden="1">
      <c r="B1345" s="85"/>
      <c r="C1345" s="86"/>
      <c r="D1345" s="250"/>
      <c r="E1345" s="84"/>
      <c r="F1345" s="70"/>
      <c r="G1345" s="70"/>
      <c r="H1345" s="70"/>
      <c r="I1345" s="70"/>
      <c r="J1345" s="70"/>
      <c r="K1345" s="70"/>
      <c r="L1345" s="70"/>
      <c r="M1345" s="70"/>
      <c r="N1345" s="70"/>
      <c r="O1345" s="70"/>
      <c r="P1345" s="70"/>
      <c r="Q1345" s="70"/>
      <c r="R1345" s="70"/>
      <c r="S1345" s="70"/>
      <c r="T1345" s="70"/>
      <c r="U1345" s="70"/>
      <c r="V1345" s="70"/>
      <c r="W1345" s="70"/>
      <c r="X1345" s="70"/>
      <c r="Y1345" s="70"/>
      <c r="Z1345" s="70"/>
      <c r="AA1345" s="70"/>
      <c r="AB1345" s="70"/>
      <c r="AC1345" s="70"/>
      <c r="AD1345" s="70"/>
      <c r="AE1345" s="70"/>
      <c r="AF1345" s="70"/>
      <c r="AG1345" s="70"/>
      <c r="AH1345" s="70"/>
      <c r="AI1345" s="70"/>
      <c r="AJ1345" s="70"/>
      <c r="AK1345" s="70"/>
      <c r="AL1345" s="70"/>
      <c r="AM1345" s="70"/>
      <c r="AN1345" s="70"/>
      <c r="AO1345" s="70"/>
      <c r="AP1345" s="70"/>
      <c r="AQ1345" s="70"/>
      <c r="AR1345" s="70"/>
      <c r="AS1345" s="70"/>
      <c r="AT1345" s="70"/>
      <c r="AU1345" s="70"/>
      <c r="AV1345" s="70"/>
      <c r="AW1345" s="70"/>
      <c r="AX1345" s="70"/>
      <c r="AY1345" s="70"/>
      <c r="AZ1345" s="70"/>
      <c r="BA1345" s="70"/>
      <c r="BB1345" s="70"/>
      <c r="BC1345" s="70"/>
      <c r="BD1345" s="70"/>
      <c r="BE1345" s="70"/>
      <c r="BF1345" s="70"/>
      <c r="BG1345" s="70"/>
      <c r="BH1345" s="70"/>
      <c r="BI1345" s="70"/>
      <c r="BJ1345" s="70"/>
      <c r="BK1345" s="70"/>
      <c r="BL1345" s="70"/>
      <c r="BM1345" s="70"/>
      <c r="BN1345" s="70"/>
      <c r="BO1345" s="70"/>
      <c r="BP1345" s="70"/>
      <c r="BQ1345" s="70"/>
      <c r="BR1345" s="70"/>
      <c r="BS1345" s="70"/>
      <c r="BT1345" s="70"/>
      <c r="BU1345" s="70"/>
      <c r="BV1345" s="70"/>
      <c r="BW1345" s="70"/>
      <c r="BX1345" s="70"/>
      <c r="BY1345" s="70"/>
      <c r="BZ1345" s="70"/>
      <c r="CA1345" s="70"/>
    </row>
    <row r="1346" spans="2:79" s="67" customFormat="1" hidden="1">
      <c r="B1346" s="85"/>
      <c r="C1346" s="86"/>
      <c r="D1346" s="250"/>
      <c r="E1346" s="84"/>
      <c r="F1346" s="70"/>
      <c r="G1346" s="70"/>
      <c r="H1346" s="70"/>
      <c r="I1346" s="70"/>
      <c r="J1346" s="70"/>
      <c r="K1346" s="70"/>
      <c r="L1346" s="70"/>
      <c r="M1346" s="70"/>
      <c r="N1346" s="70"/>
      <c r="O1346" s="70"/>
      <c r="P1346" s="70"/>
      <c r="Q1346" s="70"/>
      <c r="R1346" s="70"/>
      <c r="S1346" s="70"/>
      <c r="T1346" s="70"/>
      <c r="U1346" s="70"/>
      <c r="V1346" s="70"/>
      <c r="W1346" s="70"/>
      <c r="X1346" s="70"/>
      <c r="Y1346" s="70"/>
      <c r="Z1346" s="70"/>
      <c r="AA1346" s="70"/>
      <c r="AB1346" s="70"/>
      <c r="AC1346" s="70"/>
      <c r="AD1346" s="70"/>
      <c r="AE1346" s="70"/>
      <c r="AF1346" s="70"/>
      <c r="AG1346" s="70"/>
      <c r="AH1346" s="70"/>
      <c r="AI1346" s="70"/>
      <c r="AJ1346" s="70"/>
      <c r="AK1346" s="70"/>
      <c r="AL1346" s="70"/>
      <c r="AM1346" s="70"/>
      <c r="AN1346" s="70"/>
      <c r="AO1346" s="70"/>
      <c r="AP1346" s="70"/>
      <c r="AQ1346" s="70"/>
      <c r="AR1346" s="70"/>
      <c r="AS1346" s="70"/>
      <c r="AT1346" s="70"/>
      <c r="AU1346" s="70"/>
      <c r="AV1346" s="70"/>
      <c r="AW1346" s="70"/>
      <c r="AX1346" s="70"/>
      <c r="AY1346" s="70"/>
      <c r="AZ1346" s="70"/>
      <c r="BA1346" s="70"/>
      <c r="BB1346" s="70"/>
      <c r="BC1346" s="70"/>
      <c r="BD1346" s="70"/>
      <c r="BE1346" s="70"/>
      <c r="BF1346" s="70"/>
      <c r="BG1346" s="70"/>
      <c r="BH1346" s="70"/>
      <c r="BI1346" s="70"/>
      <c r="BJ1346" s="70"/>
      <c r="BK1346" s="70"/>
      <c r="BL1346" s="70"/>
      <c r="BM1346" s="70"/>
      <c r="BN1346" s="70"/>
      <c r="BO1346" s="70"/>
      <c r="BP1346" s="70"/>
      <c r="BQ1346" s="70"/>
      <c r="BR1346" s="70"/>
      <c r="BS1346" s="70"/>
      <c r="BT1346" s="70"/>
      <c r="BU1346" s="70"/>
      <c r="BV1346" s="70"/>
      <c r="BW1346" s="70"/>
      <c r="BX1346" s="70"/>
      <c r="BY1346" s="70"/>
      <c r="BZ1346" s="70"/>
      <c r="CA1346" s="70"/>
    </row>
    <row r="1347" spans="2:79" s="67" customFormat="1" hidden="1">
      <c r="B1347" s="85"/>
      <c r="C1347" s="86"/>
      <c r="D1347" s="250"/>
      <c r="E1347" s="84"/>
      <c r="F1347" s="70"/>
      <c r="G1347" s="70"/>
      <c r="H1347" s="70"/>
      <c r="I1347" s="70"/>
      <c r="J1347" s="70"/>
      <c r="K1347" s="70"/>
      <c r="L1347" s="70"/>
      <c r="M1347" s="70"/>
      <c r="N1347" s="70"/>
      <c r="O1347" s="70"/>
      <c r="P1347" s="70"/>
      <c r="Q1347" s="70"/>
      <c r="R1347" s="70"/>
      <c r="S1347" s="70"/>
      <c r="T1347" s="70"/>
      <c r="U1347" s="70"/>
      <c r="V1347" s="70"/>
      <c r="W1347" s="70"/>
      <c r="X1347" s="70"/>
      <c r="Y1347" s="70"/>
      <c r="Z1347" s="70"/>
      <c r="AA1347" s="70"/>
      <c r="AB1347" s="70"/>
      <c r="AC1347" s="70"/>
      <c r="AD1347" s="70"/>
      <c r="AE1347" s="70"/>
      <c r="AF1347" s="70"/>
      <c r="AG1347" s="70"/>
      <c r="AH1347" s="70"/>
      <c r="AI1347" s="70"/>
      <c r="AJ1347" s="70"/>
      <c r="AK1347" s="70"/>
      <c r="AL1347" s="70"/>
      <c r="AM1347" s="70"/>
      <c r="AN1347" s="70"/>
      <c r="AO1347" s="70"/>
      <c r="AP1347" s="70"/>
      <c r="AQ1347" s="70"/>
      <c r="AR1347" s="70"/>
      <c r="AS1347" s="70"/>
      <c r="AT1347" s="70"/>
      <c r="AU1347" s="70"/>
      <c r="AV1347" s="70"/>
      <c r="AW1347" s="70"/>
      <c r="AX1347" s="70"/>
      <c r="AY1347" s="70"/>
      <c r="AZ1347" s="70"/>
      <c r="BA1347" s="70"/>
      <c r="BB1347" s="70"/>
      <c r="BC1347" s="70"/>
      <c r="BD1347" s="70"/>
      <c r="BE1347" s="70"/>
      <c r="BF1347" s="70"/>
      <c r="BG1347" s="70"/>
      <c r="BH1347" s="70"/>
      <c r="BI1347" s="70"/>
      <c r="BJ1347" s="70"/>
      <c r="BK1347" s="70"/>
      <c r="BL1347" s="70"/>
      <c r="BM1347" s="70"/>
      <c r="BN1347" s="70"/>
      <c r="BO1347" s="70"/>
      <c r="BP1347" s="70"/>
      <c r="BQ1347" s="70"/>
      <c r="BR1347" s="70"/>
      <c r="BS1347" s="70"/>
      <c r="BT1347" s="70"/>
      <c r="BU1347" s="70"/>
      <c r="BV1347" s="70"/>
      <c r="BW1347" s="70"/>
      <c r="BX1347" s="70"/>
      <c r="BY1347" s="70"/>
      <c r="BZ1347" s="70"/>
      <c r="CA1347" s="70"/>
    </row>
    <row r="1348" spans="2:79" s="67" customFormat="1" hidden="1">
      <c r="B1348" s="85"/>
      <c r="C1348" s="86"/>
      <c r="D1348" s="250"/>
      <c r="E1348" s="84"/>
      <c r="F1348" s="70"/>
      <c r="G1348" s="70"/>
      <c r="H1348" s="70"/>
      <c r="I1348" s="70"/>
      <c r="J1348" s="70"/>
      <c r="K1348" s="70"/>
      <c r="L1348" s="70"/>
      <c r="M1348" s="70"/>
      <c r="N1348" s="70"/>
      <c r="O1348" s="70"/>
      <c r="P1348" s="70"/>
      <c r="Q1348" s="70"/>
      <c r="R1348" s="70"/>
      <c r="S1348" s="70"/>
      <c r="T1348" s="70"/>
      <c r="U1348" s="70"/>
      <c r="V1348" s="70"/>
      <c r="W1348" s="70"/>
      <c r="X1348" s="70"/>
      <c r="Y1348" s="70"/>
      <c r="Z1348" s="70"/>
      <c r="AA1348" s="70"/>
      <c r="AB1348" s="70"/>
      <c r="AC1348" s="70"/>
      <c r="AD1348" s="70"/>
      <c r="AE1348" s="70"/>
      <c r="AF1348" s="70"/>
      <c r="AG1348" s="70"/>
      <c r="AH1348" s="70"/>
      <c r="AI1348" s="70"/>
      <c r="AJ1348" s="70"/>
      <c r="AK1348" s="70"/>
      <c r="AL1348" s="70"/>
      <c r="AM1348" s="70"/>
      <c r="AN1348" s="70"/>
      <c r="AO1348" s="70"/>
      <c r="AP1348" s="70"/>
      <c r="AQ1348" s="70"/>
      <c r="AR1348" s="70"/>
      <c r="AS1348" s="70"/>
      <c r="AT1348" s="70"/>
      <c r="AU1348" s="70"/>
      <c r="AV1348" s="70"/>
      <c r="AW1348" s="70"/>
      <c r="AX1348" s="70"/>
      <c r="AY1348" s="70"/>
      <c r="AZ1348" s="70"/>
      <c r="BA1348" s="70"/>
      <c r="BB1348" s="70"/>
      <c r="BC1348" s="70"/>
      <c r="BD1348" s="70"/>
      <c r="BE1348" s="70"/>
      <c r="BF1348" s="70"/>
      <c r="BG1348" s="70"/>
      <c r="BH1348" s="70"/>
      <c r="BI1348" s="70"/>
      <c r="BJ1348" s="70"/>
      <c r="BK1348" s="70"/>
      <c r="BL1348" s="70"/>
      <c r="BM1348" s="70"/>
      <c r="BN1348" s="70"/>
      <c r="BO1348" s="70"/>
      <c r="BP1348" s="70"/>
      <c r="BQ1348" s="70"/>
      <c r="BR1348" s="70"/>
      <c r="BS1348" s="70"/>
      <c r="BT1348" s="70"/>
      <c r="BU1348" s="70"/>
      <c r="BV1348" s="70"/>
      <c r="BW1348" s="70"/>
      <c r="BX1348" s="70"/>
      <c r="BY1348" s="70"/>
      <c r="BZ1348" s="70"/>
      <c r="CA1348" s="70"/>
    </row>
    <row r="1349" spans="2:79" s="67" customFormat="1" hidden="1">
      <c r="B1349" s="85"/>
      <c r="C1349" s="86"/>
      <c r="D1349" s="250"/>
      <c r="E1349" s="84"/>
      <c r="F1349" s="70"/>
      <c r="G1349" s="70"/>
      <c r="H1349" s="70"/>
      <c r="I1349" s="70"/>
      <c r="J1349" s="70"/>
      <c r="K1349" s="70"/>
      <c r="L1349" s="70"/>
      <c r="M1349" s="70"/>
      <c r="N1349" s="70"/>
      <c r="O1349" s="70"/>
      <c r="P1349" s="70"/>
      <c r="Q1349" s="70"/>
      <c r="R1349" s="70"/>
      <c r="S1349" s="70"/>
      <c r="T1349" s="70"/>
      <c r="U1349" s="70"/>
      <c r="V1349" s="70"/>
      <c r="W1349" s="70"/>
      <c r="X1349" s="70"/>
      <c r="Y1349" s="70"/>
      <c r="Z1349" s="70"/>
      <c r="AA1349" s="70"/>
      <c r="AB1349" s="70"/>
      <c r="AC1349" s="70"/>
      <c r="AD1349" s="70"/>
      <c r="AE1349" s="70"/>
      <c r="AF1349" s="70"/>
      <c r="AG1349" s="70"/>
      <c r="AH1349" s="70"/>
      <c r="AI1349" s="70"/>
      <c r="AJ1349" s="70"/>
      <c r="AK1349" s="70"/>
      <c r="AL1349" s="70"/>
      <c r="AM1349" s="70"/>
      <c r="AN1349" s="70"/>
      <c r="AO1349" s="70"/>
      <c r="AP1349" s="70"/>
      <c r="AQ1349" s="70"/>
      <c r="AR1349" s="70"/>
      <c r="AS1349" s="70"/>
      <c r="AT1349" s="70"/>
      <c r="AU1349" s="70"/>
      <c r="AV1349" s="70"/>
      <c r="AW1349" s="70"/>
      <c r="AX1349" s="70"/>
      <c r="AY1349" s="70"/>
      <c r="AZ1349" s="70"/>
      <c r="BA1349" s="70"/>
      <c r="BB1349" s="70"/>
      <c r="BC1349" s="70"/>
      <c r="BD1349" s="70"/>
      <c r="BE1349" s="70"/>
      <c r="BF1349" s="70"/>
      <c r="BG1349" s="70"/>
      <c r="BH1349" s="70"/>
      <c r="BI1349" s="70"/>
      <c r="BJ1349" s="70"/>
      <c r="BK1349" s="70"/>
      <c r="BL1349" s="70"/>
      <c r="BM1349" s="70"/>
      <c r="BN1349" s="70"/>
      <c r="BO1349" s="70"/>
      <c r="BP1349" s="70"/>
      <c r="BQ1349" s="70"/>
      <c r="BR1349" s="70"/>
      <c r="BS1349" s="70"/>
      <c r="BT1349" s="70"/>
      <c r="BU1349" s="70"/>
      <c r="BV1349" s="70"/>
      <c r="BW1349" s="70"/>
      <c r="BX1349" s="70"/>
      <c r="BY1349" s="70"/>
      <c r="BZ1349" s="70"/>
      <c r="CA1349" s="70"/>
    </row>
    <row r="1350" spans="2:79" s="67" customFormat="1" hidden="1">
      <c r="B1350" s="85"/>
      <c r="C1350" s="86"/>
      <c r="D1350" s="250"/>
      <c r="E1350" s="84"/>
      <c r="F1350" s="70"/>
      <c r="G1350" s="70"/>
      <c r="H1350" s="70"/>
      <c r="I1350" s="70"/>
      <c r="J1350" s="70"/>
      <c r="K1350" s="70"/>
      <c r="L1350" s="70"/>
      <c r="M1350" s="70"/>
      <c r="N1350" s="70"/>
      <c r="O1350" s="70"/>
      <c r="P1350" s="70"/>
      <c r="Q1350" s="70"/>
      <c r="R1350" s="70"/>
      <c r="S1350" s="70"/>
      <c r="T1350" s="70"/>
      <c r="U1350" s="70"/>
      <c r="V1350" s="70"/>
      <c r="W1350" s="70"/>
      <c r="X1350" s="70"/>
      <c r="Y1350" s="70"/>
      <c r="Z1350" s="70"/>
      <c r="AA1350" s="70"/>
      <c r="AB1350" s="70"/>
      <c r="AC1350" s="70"/>
      <c r="AD1350" s="70"/>
      <c r="AE1350" s="70"/>
      <c r="AF1350" s="70"/>
      <c r="AG1350" s="70"/>
      <c r="AH1350" s="70"/>
      <c r="AI1350" s="70"/>
      <c r="AJ1350" s="70"/>
      <c r="AK1350" s="70"/>
      <c r="AL1350" s="70"/>
      <c r="AM1350" s="70"/>
      <c r="AN1350" s="70"/>
      <c r="AO1350" s="70"/>
      <c r="AP1350" s="70"/>
      <c r="AQ1350" s="70"/>
      <c r="AR1350" s="70"/>
      <c r="AS1350" s="70"/>
      <c r="AT1350" s="70"/>
      <c r="AU1350" s="70"/>
      <c r="AV1350" s="70"/>
      <c r="AW1350" s="70"/>
      <c r="AX1350" s="70"/>
      <c r="AY1350" s="70"/>
      <c r="AZ1350" s="70"/>
      <c r="BA1350" s="70"/>
      <c r="BB1350" s="70"/>
      <c r="BC1350" s="70"/>
      <c r="BD1350" s="70"/>
      <c r="BE1350" s="70"/>
      <c r="BF1350" s="70"/>
      <c r="BG1350" s="70"/>
      <c r="BH1350" s="70"/>
      <c r="BI1350" s="70"/>
      <c r="BJ1350" s="70"/>
      <c r="BK1350" s="70"/>
      <c r="BL1350" s="70"/>
      <c r="BM1350" s="70"/>
      <c r="BN1350" s="70"/>
      <c r="BO1350" s="70"/>
      <c r="BP1350" s="70"/>
      <c r="BQ1350" s="70"/>
      <c r="BR1350" s="70"/>
      <c r="BS1350" s="70"/>
      <c r="BT1350" s="70"/>
      <c r="BU1350" s="70"/>
      <c r="BV1350" s="70"/>
      <c r="BW1350" s="70"/>
      <c r="BX1350" s="70"/>
      <c r="BY1350" s="70"/>
      <c r="BZ1350" s="70"/>
      <c r="CA1350" s="70"/>
    </row>
    <row r="1351" spans="2:79" s="67" customFormat="1" hidden="1">
      <c r="B1351" s="85"/>
      <c r="C1351" s="86"/>
      <c r="D1351" s="250"/>
      <c r="E1351" s="84"/>
      <c r="F1351" s="70"/>
      <c r="G1351" s="70"/>
      <c r="H1351" s="70"/>
      <c r="I1351" s="70"/>
      <c r="J1351" s="70"/>
      <c r="K1351" s="70"/>
      <c r="L1351" s="70"/>
      <c r="M1351" s="70"/>
      <c r="N1351" s="70"/>
      <c r="O1351" s="70"/>
      <c r="P1351" s="70"/>
      <c r="Q1351" s="70"/>
      <c r="R1351" s="70"/>
      <c r="S1351" s="70"/>
      <c r="T1351" s="70"/>
      <c r="U1351" s="70"/>
      <c r="V1351" s="70"/>
      <c r="W1351" s="70"/>
      <c r="X1351" s="70"/>
      <c r="Y1351" s="70"/>
      <c r="Z1351" s="70"/>
      <c r="AA1351" s="70"/>
      <c r="AB1351" s="70"/>
      <c r="AC1351" s="70"/>
      <c r="AD1351" s="70"/>
      <c r="AE1351" s="70"/>
      <c r="AF1351" s="70"/>
      <c r="AG1351" s="70"/>
      <c r="AH1351" s="70"/>
      <c r="AI1351" s="70"/>
      <c r="AJ1351" s="70"/>
      <c r="AK1351" s="70"/>
      <c r="AL1351" s="70"/>
      <c r="AM1351" s="70"/>
      <c r="AN1351" s="70"/>
      <c r="AO1351" s="70"/>
      <c r="AP1351" s="70"/>
      <c r="AQ1351" s="70"/>
      <c r="AR1351" s="70"/>
      <c r="AS1351" s="70"/>
      <c r="AT1351" s="70"/>
      <c r="AU1351" s="70"/>
      <c r="AV1351" s="70"/>
      <c r="AW1351" s="70"/>
      <c r="AX1351" s="70"/>
      <c r="AY1351" s="70"/>
      <c r="AZ1351" s="70"/>
      <c r="BA1351" s="70"/>
      <c r="BB1351" s="70"/>
      <c r="BC1351" s="70"/>
      <c r="BD1351" s="70"/>
      <c r="BE1351" s="70"/>
      <c r="BF1351" s="70"/>
      <c r="BG1351" s="70"/>
      <c r="BH1351" s="70"/>
      <c r="BI1351" s="70"/>
      <c r="BJ1351" s="70"/>
      <c r="BK1351" s="70"/>
      <c r="BL1351" s="70"/>
      <c r="BM1351" s="70"/>
      <c r="BN1351" s="70"/>
      <c r="BO1351" s="70"/>
      <c r="BP1351" s="70"/>
      <c r="BQ1351" s="70"/>
      <c r="BR1351" s="70"/>
      <c r="BS1351" s="70"/>
      <c r="BT1351" s="70"/>
      <c r="BU1351" s="70"/>
      <c r="BV1351" s="70"/>
      <c r="BW1351" s="70"/>
      <c r="BX1351" s="70"/>
      <c r="BY1351" s="70"/>
      <c r="BZ1351" s="70"/>
      <c r="CA1351" s="70"/>
    </row>
    <row r="1352" spans="2:79" s="67" customFormat="1" hidden="1">
      <c r="B1352" s="85"/>
      <c r="C1352" s="86"/>
      <c r="D1352" s="250"/>
      <c r="E1352" s="84"/>
      <c r="F1352" s="70"/>
      <c r="G1352" s="70"/>
      <c r="H1352" s="70"/>
      <c r="I1352" s="70"/>
      <c r="J1352" s="70"/>
      <c r="K1352" s="70"/>
      <c r="L1352" s="70"/>
      <c r="M1352" s="70"/>
      <c r="N1352" s="70"/>
      <c r="O1352" s="70"/>
      <c r="P1352" s="70"/>
      <c r="Q1352" s="70"/>
      <c r="R1352" s="70"/>
      <c r="S1352" s="70"/>
      <c r="T1352" s="70"/>
      <c r="U1352" s="70"/>
      <c r="V1352" s="70"/>
      <c r="W1352" s="70"/>
      <c r="X1352" s="70"/>
      <c r="Y1352" s="70"/>
      <c r="Z1352" s="70"/>
      <c r="AA1352" s="70"/>
      <c r="AB1352" s="70"/>
      <c r="AC1352" s="70"/>
      <c r="AD1352" s="70"/>
      <c r="AE1352" s="70"/>
      <c r="AF1352" s="70"/>
      <c r="AG1352" s="70"/>
      <c r="AH1352" s="70"/>
      <c r="AI1352" s="70"/>
      <c r="AJ1352" s="70"/>
      <c r="AK1352" s="70"/>
      <c r="AL1352" s="70"/>
      <c r="AM1352" s="70"/>
      <c r="AN1352" s="70"/>
      <c r="AO1352" s="70"/>
      <c r="AP1352" s="70"/>
      <c r="AQ1352" s="70"/>
      <c r="AR1352" s="70"/>
      <c r="AS1352" s="70"/>
      <c r="AT1352" s="70"/>
      <c r="AU1352" s="70"/>
      <c r="AV1352" s="70"/>
      <c r="AW1352" s="70"/>
      <c r="AX1352" s="70"/>
      <c r="AY1352" s="70"/>
      <c r="AZ1352" s="70"/>
      <c r="BA1352" s="70"/>
      <c r="BB1352" s="70"/>
      <c r="BC1352" s="70"/>
      <c r="BD1352" s="70"/>
      <c r="BE1352" s="70"/>
      <c r="BF1352" s="70"/>
      <c r="BG1352" s="70"/>
      <c r="BH1352" s="70"/>
      <c r="BI1352" s="70"/>
      <c r="BJ1352" s="70"/>
      <c r="BK1352" s="70"/>
      <c r="BL1352" s="70"/>
      <c r="BM1352" s="70"/>
      <c r="BN1352" s="70"/>
      <c r="BO1352" s="70"/>
      <c r="BP1352" s="70"/>
      <c r="BQ1352" s="70"/>
      <c r="BR1352" s="70"/>
      <c r="BS1352" s="70"/>
      <c r="BT1352" s="70"/>
      <c r="BU1352" s="70"/>
      <c r="BV1352" s="70"/>
      <c r="BW1352" s="70"/>
      <c r="BX1352" s="70"/>
      <c r="BY1352" s="70"/>
      <c r="BZ1352" s="70"/>
      <c r="CA1352" s="70"/>
    </row>
    <row r="1353" spans="2:79" s="67" customFormat="1" hidden="1">
      <c r="B1353" s="85"/>
      <c r="C1353" s="86"/>
      <c r="D1353" s="250"/>
      <c r="E1353" s="84"/>
      <c r="F1353" s="70"/>
      <c r="G1353" s="70"/>
      <c r="H1353" s="70"/>
      <c r="I1353" s="70"/>
      <c r="J1353" s="70"/>
      <c r="K1353" s="70"/>
      <c r="L1353" s="70"/>
      <c r="M1353" s="70"/>
      <c r="N1353" s="70"/>
      <c r="O1353" s="70"/>
      <c r="P1353" s="70"/>
      <c r="Q1353" s="70"/>
      <c r="R1353" s="70"/>
      <c r="S1353" s="70"/>
      <c r="T1353" s="70"/>
      <c r="U1353" s="70"/>
      <c r="V1353" s="70"/>
      <c r="W1353" s="70"/>
      <c r="X1353" s="70"/>
      <c r="Y1353" s="70"/>
      <c r="Z1353" s="70"/>
      <c r="AA1353" s="70"/>
      <c r="AB1353" s="70"/>
      <c r="AC1353" s="70"/>
      <c r="AD1353" s="70"/>
      <c r="AE1353" s="70"/>
      <c r="AF1353" s="70"/>
      <c r="AG1353" s="70"/>
      <c r="AH1353" s="70"/>
      <c r="AI1353" s="70"/>
      <c r="AJ1353" s="70"/>
      <c r="AK1353" s="70"/>
      <c r="AL1353" s="70"/>
      <c r="AM1353" s="70"/>
      <c r="AN1353" s="70"/>
      <c r="AO1353" s="70"/>
      <c r="AP1353" s="70"/>
      <c r="AQ1353" s="70"/>
      <c r="AR1353" s="70"/>
      <c r="AS1353" s="70"/>
      <c r="AT1353" s="70"/>
      <c r="AU1353" s="70"/>
      <c r="AV1353" s="70"/>
      <c r="AW1353" s="70"/>
      <c r="AX1353" s="70"/>
      <c r="AY1353" s="70"/>
      <c r="AZ1353" s="70"/>
      <c r="BA1353" s="70"/>
      <c r="BB1353" s="70"/>
      <c r="BC1353" s="70"/>
      <c r="BD1353" s="70"/>
      <c r="BE1353" s="70"/>
      <c r="BF1353" s="70"/>
      <c r="BG1353" s="70"/>
      <c r="BH1353" s="70"/>
      <c r="BI1353" s="70"/>
      <c r="BJ1353" s="70"/>
      <c r="BK1353" s="70"/>
      <c r="BL1353" s="70"/>
      <c r="BM1353" s="70"/>
      <c r="BN1353" s="70"/>
      <c r="BO1353" s="70"/>
      <c r="BP1353" s="70"/>
      <c r="BQ1353" s="70"/>
      <c r="BR1353" s="70"/>
      <c r="BS1353" s="70"/>
      <c r="BT1353" s="70"/>
      <c r="BU1353" s="70"/>
      <c r="BV1353" s="70"/>
      <c r="BW1353" s="70"/>
      <c r="BX1353" s="70"/>
      <c r="BY1353" s="70"/>
      <c r="BZ1353" s="70"/>
      <c r="CA1353" s="70"/>
    </row>
    <row r="1354" spans="2:79" s="67" customFormat="1" hidden="1">
      <c r="B1354" s="85"/>
      <c r="C1354" s="86"/>
      <c r="D1354" s="250"/>
      <c r="E1354" s="84"/>
      <c r="F1354" s="70"/>
      <c r="G1354" s="70"/>
      <c r="H1354" s="70"/>
      <c r="I1354" s="70"/>
      <c r="J1354" s="70"/>
      <c r="K1354" s="70"/>
      <c r="L1354" s="70"/>
      <c r="M1354" s="70"/>
      <c r="N1354" s="70"/>
      <c r="O1354" s="70"/>
      <c r="P1354" s="70"/>
      <c r="Q1354" s="70"/>
      <c r="R1354" s="70"/>
      <c r="S1354" s="70"/>
      <c r="T1354" s="70"/>
      <c r="U1354" s="70"/>
      <c r="V1354" s="70"/>
      <c r="W1354" s="70"/>
      <c r="X1354" s="70"/>
      <c r="Y1354" s="70"/>
      <c r="Z1354" s="70"/>
      <c r="AA1354" s="70"/>
      <c r="AB1354" s="70"/>
      <c r="AC1354" s="70"/>
      <c r="AD1354" s="70"/>
      <c r="AE1354" s="70"/>
      <c r="AF1354" s="70"/>
      <c r="AG1354" s="70"/>
      <c r="AH1354" s="70"/>
      <c r="AI1354" s="70"/>
      <c r="AJ1354" s="70"/>
      <c r="AK1354" s="70"/>
      <c r="AL1354" s="70"/>
      <c r="AM1354" s="70"/>
      <c r="AN1354" s="70"/>
      <c r="AO1354" s="70"/>
      <c r="AP1354" s="70"/>
      <c r="AQ1354" s="70"/>
      <c r="AR1354" s="70"/>
      <c r="AS1354" s="70"/>
      <c r="AT1354" s="70"/>
      <c r="AU1354" s="70"/>
      <c r="AV1354" s="70"/>
      <c r="AW1354" s="70"/>
      <c r="AX1354" s="70"/>
      <c r="AY1354" s="70"/>
      <c r="AZ1354" s="70"/>
      <c r="BA1354" s="70"/>
      <c r="BB1354" s="70"/>
      <c r="BC1354" s="70"/>
      <c r="BD1354" s="70"/>
      <c r="BE1354" s="70"/>
      <c r="BF1354" s="70"/>
      <c r="BG1354" s="70"/>
      <c r="BH1354" s="70"/>
      <c r="BI1354" s="70"/>
      <c r="BJ1354" s="70"/>
      <c r="BK1354" s="70"/>
      <c r="BL1354" s="70"/>
      <c r="BM1354" s="70"/>
      <c r="BN1354" s="70"/>
      <c r="BO1354" s="70"/>
      <c r="BP1354" s="70"/>
      <c r="BQ1354" s="70"/>
      <c r="BR1354" s="70"/>
      <c r="BS1354" s="70"/>
      <c r="BT1354" s="70"/>
      <c r="BU1354" s="70"/>
      <c r="BV1354" s="70"/>
      <c r="BW1354" s="70"/>
      <c r="BX1354" s="70"/>
      <c r="BY1354" s="70"/>
      <c r="BZ1354" s="70"/>
      <c r="CA1354" s="70"/>
    </row>
    <row r="1355" spans="2:79" s="67" customFormat="1" hidden="1">
      <c r="B1355" s="85"/>
      <c r="C1355" s="86"/>
      <c r="D1355" s="250"/>
      <c r="E1355" s="84"/>
      <c r="F1355" s="70"/>
      <c r="G1355" s="70"/>
      <c r="H1355" s="70"/>
      <c r="I1355" s="70"/>
      <c r="J1355" s="70"/>
      <c r="K1355" s="70"/>
      <c r="L1355" s="70"/>
      <c r="M1355" s="70"/>
      <c r="N1355" s="70"/>
      <c r="O1355" s="70"/>
      <c r="P1355" s="70"/>
      <c r="Q1355" s="70"/>
      <c r="R1355" s="70"/>
      <c r="S1355" s="70"/>
      <c r="T1355" s="70"/>
      <c r="U1355" s="70"/>
      <c r="V1355" s="70"/>
      <c r="W1355" s="70"/>
      <c r="X1355" s="70"/>
      <c r="Y1355" s="70"/>
      <c r="Z1355" s="70"/>
      <c r="AA1355" s="70"/>
      <c r="AB1355" s="70"/>
      <c r="AC1355" s="70"/>
      <c r="AD1355" s="70"/>
      <c r="AE1355" s="70"/>
      <c r="AF1355" s="70"/>
      <c r="AG1355" s="70"/>
      <c r="AH1355" s="70"/>
      <c r="AI1355" s="70"/>
      <c r="AJ1355" s="70"/>
      <c r="AK1355" s="70"/>
      <c r="AL1355" s="70"/>
      <c r="AM1355" s="70"/>
      <c r="AN1355" s="70"/>
      <c r="AO1355" s="70"/>
      <c r="AP1355" s="70"/>
      <c r="AQ1355" s="70"/>
      <c r="AR1355" s="70"/>
      <c r="AS1355" s="70"/>
      <c r="AT1355" s="70"/>
      <c r="AU1355" s="70"/>
      <c r="AV1355" s="70"/>
      <c r="AW1355" s="70"/>
      <c r="AX1355" s="70"/>
      <c r="AY1355" s="70"/>
      <c r="AZ1355" s="70"/>
      <c r="BA1355" s="70"/>
      <c r="BB1355" s="70"/>
      <c r="BC1355" s="70"/>
      <c r="BD1355" s="70"/>
      <c r="BE1355" s="70"/>
      <c r="BF1355" s="70"/>
      <c r="BG1355" s="70"/>
      <c r="BH1355" s="70"/>
      <c r="BI1355" s="70"/>
      <c r="BJ1355" s="70"/>
      <c r="BK1355" s="70"/>
      <c r="BL1355" s="70"/>
      <c r="BM1355" s="70"/>
      <c r="BN1355" s="70"/>
      <c r="BO1355" s="70"/>
      <c r="BP1355" s="70"/>
      <c r="BQ1355" s="70"/>
      <c r="BR1355" s="70"/>
      <c r="BS1355" s="70"/>
      <c r="BT1355" s="70"/>
      <c r="BU1355" s="70"/>
      <c r="BV1355" s="70"/>
      <c r="BW1355" s="70"/>
      <c r="BX1355" s="70"/>
      <c r="BY1355" s="70"/>
      <c r="BZ1355" s="70"/>
      <c r="CA1355" s="70"/>
    </row>
    <row r="1356" spans="2:79" s="67" customFormat="1" hidden="1">
      <c r="B1356" s="85"/>
      <c r="C1356" s="86"/>
      <c r="D1356" s="250"/>
      <c r="E1356" s="84"/>
      <c r="F1356" s="70"/>
      <c r="G1356" s="70"/>
      <c r="H1356" s="70"/>
      <c r="I1356" s="70"/>
      <c r="J1356" s="70"/>
      <c r="K1356" s="70"/>
      <c r="L1356" s="70"/>
      <c r="M1356" s="70"/>
      <c r="N1356" s="70"/>
      <c r="O1356" s="70"/>
      <c r="P1356" s="70"/>
      <c r="Q1356" s="70"/>
      <c r="R1356" s="70"/>
      <c r="S1356" s="70"/>
      <c r="T1356" s="70"/>
      <c r="U1356" s="70"/>
      <c r="V1356" s="70"/>
      <c r="W1356" s="70"/>
      <c r="X1356" s="70"/>
      <c r="Y1356" s="70"/>
      <c r="Z1356" s="70"/>
      <c r="AA1356" s="70"/>
      <c r="AB1356" s="70"/>
      <c r="AC1356" s="70"/>
      <c r="AD1356" s="70"/>
      <c r="AE1356" s="70"/>
      <c r="AF1356" s="70"/>
      <c r="AG1356" s="70"/>
      <c r="AH1356" s="70"/>
      <c r="AI1356" s="70"/>
      <c r="AJ1356" s="70"/>
      <c r="AK1356" s="70"/>
      <c r="AL1356" s="70"/>
      <c r="AM1356" s="70"/>
      <c r="AN1356" s="70"/>
      <c r="AO1356" s="70"/>
      <c r="AP1356" s="70"/>
      <c r="AQ1356" s="70"/>
      <c r="AR1356" s="70"/>
      <c r="AS1356" s="70"/>
      <c r="AT1356" s="70"/>
      <c r="AU1356" s="70"/>
      <c r="AV1356" s="70"/>
      <c r="AW1356" s="70"/>
      <c r="AX1356" s="70"/>
      <c r="AY1356" s="70"/>
      <c r="AZ1356" s="70"/>
      <c r="BA1356" s="70"/>
      <c r="BB1356" s="70"/>
      <c r="BC1356" s="70"/>
      <c r="BD1356" s="70"/>
      <c r="BE1356" s="70"/>
      <c r="BF1356" s="70"/>
      <c r="BG1356" s="70"/>
      <c r="BH1356" s="70"/>
      <c r="BI1356" s="70"/>
      <c r="BJ1356" s="70"/>
      <c r="BK1356" s="70"/>
      <c r="BL1356" s="70"/>
      <c r="BM1356" s="70"/>
      <c r="BN1356" s="70"/>
      <c r="BO1356" s="70"/>
      <c r="BP1356" s="70"/>
      <c r="BQ1356" s="70"/>
      <c r="BR1356" s="70"/>
      <c r="BS1356" s="70"/>
      <c r="BT1356" s="70"/>
      <c r="BU1356" s="70"/>
      <c r="BV1356" s="70"/>
      <c r="BW1356" s="70"/>
      <c r="BX1356" s="70"/>
      <c r="BY1356" s="70"/>
      <c r="BZ1356" s="70"/>
      <c r="CA1356" s="70"/>
    </row>
    <row r="1357" spans="2:79" s="67" customFormat="1" hidden="1">
      <c r="B1357" s="85"/>
      <c r="C1357" s="86"/>
      <c r="D1357" s="250"/>
      <c r="E1357" s="84"/>
      <c r="F1357" s="70"/>
      <c r="G1357" s="70"/>
      <c r="H1357" s="70"/>
      <c r="I1357" s="70"/>
      <c r="J1357" s="70"/>
      <c r="K1357" s="70"/>
      <c r="L1357" s="70"/>
      <c r="M1357" s="70"/>
      <c r="N1357" s="70"/>
      <c r="O1357" s="70"/>
      <c r="P1357" s="70"/>
      <c r="Q1357" s="70"/>
      <c r="R1357" s="70"/>
      <c r="S1357" s="70"/>
      <c r="T1357" s="70"/>
      <c r="U1357" s="70"/>
      <c r="V1357" s="70"/>
      <c r="W1357" s="70"/>
      <c r="X1357" s="70"/>
      <c r="Y1357" s="70"/>
      <c r="Z1357" s="70"/>
      <c r="AA1357" s="70"/>
      <c r="AB1357" s="70"/>
      <c r="AC1357" s="70"/>
      <c r="AD1357" s="70"/>
      <c r="AE1357" s="70"/>
      <c r="AF1357" s="70"/>
      <c r="AG1357" s="70"/>
      <c r="AH1357" s="70"/>
      <c r="AI1357" s="70"/>
      <c r="AJ1357" s="70"/>
      <c r="AK1357" s="70"/>
      <c r="AL1357" s="70"/>
      <c r="AM1357" s="70"/>
      <c r="AN1357" s="70"/>
      <c r="AO1357" s="70"/>
      <c r="AP1357" s="70"/>
      <c r="AQ1357" s="70"/>
      <c r="AR1357" s="70"/>
      <c r="AS1357" s="70"/>
      <c r="AT1357" s="70"/>
      <c r="AU1357" s="70"/>
      <c r="AV1357" s="70"/>
      <c r="AW1357" s="70"/>
      <c r="AX1357" s="70"/>
      <c r="AY1357" s="70"/>
      <c r="AZ1357" s="70"/>
      <c r="BA1357" s="70"/>
      <c r="BB1357" s="70"/>
      <c r="BC1357" s="70"/>
      <c r="BD1357" s="70"/>
      <c r="BE1357" s="70"/>
      <c r="BF1357" s="70"/>
      <c r="BG1357" s="70"/>
      <c r="BH1357" s="70"/>
      <c r="BI1357" s="70"/>
      <c r="BJ1357" s="70"/>
      <c r="BK1357" s="70"/>
      <c r="BL1357" s="70"/>
      <c r="BM1357" s="70"/>
      <c r="BN1357" s="70"/>
      <c r="BO1357" s="70"/>
      <c r="BP1357" s="70"/>
      <c r="BQ1357" s="70"/>
      <c r="BR1357" s="70"/>
      <c r="BS1357" s="70"/>
      <c r="BT1357" s="70"/>
      <c r="BU1357" s="70"/>
      <c r="BV1357" s="70"/>
      <c r="BW1357" s="70"/>
      <c r="BX1357" s="70"/>
      <c r="BY1357" s="70"/>
      <c r="BZ1357" s="70"/>
      <c r="CA1357" s="70"/>
    </row>
    <row r="1358" spans="2:79" s="67" customFormat="1" hidden="1">
      <c r="B1358" s="85"/>
      <c r="C1358" s="86"/>
      <c r="D1358" s="250"/>
      <c r="E1358" s="84"/>
      <c r="F1358" s="70"/>
      <c r="G1358" s="70"/>
      <c r="H1358" s="70"/>
      <c r="I1358" s="70"/>
      <c r="J1358" s="70"/>
      <c r="K1358" s="70"/>
      <c r="L1358" s="70"/>
      <c r="M1358" s="70"/>
      <c r="N1358" s="70"/>
      <c r="O1358" s="70"/>
      <c r="P1358" s="70"/>
      <c r="Q1358" s="70"/>
      <c r="R1358" s="70"/>
      <c r="S1358" s="70"/>
      <c r="T1358" s="70"/>
      <c r="U1358" s="70"/>
      <c r="V1358" s="70"/>
      <c r="W1358" s="70"/>
      <c r="X1358" s="70"/>
      <c r="Y1358" s="70"/>
      <c r="Z1358" s="70"/>
      <c r="AA1358" s="70"/>
      <c r="AB1358" s="70"/>
      <c r="AC1358" s="70"/>
      <c r="AD1358" s="70"/>
      <c r="AE1358" s="70"/>
      <c r="AF1358" s="70"/>
      <c r="AG1358" s="70"/>
      <c r="AH1358" s="70"/>
      <c r="AI1358" s="70"/>
      <c r="AJ1358" s="70"/>
      <c r="AK1358" s="70"/>
      <c r="AL1358" s="70"/>
      <c r="AM1358" s="70"/>
      <c r="AN1358" s="70"/>
      <c r="AO1358" s="70"/>
      <c r="AP1358" s="70"/>
      <c r="AQ1358" s="70"/>
      <c r="AR1358" s="70"/>
      <c r="AS1358" s="70"/>
      <c r="AT1358" s="70"/>
      <c r="AU1358" s="70"/>
      <c r="AV1358" s="70"/>
      <c r="AW1358" s="70"/>
      <c r="AX1358" s="70"/>
      <c r="AY1358" s="70"/>
      <c r="AZ1358" s="70"/>
      <c r="BA1358" s="70"/>
      <c r="BB1358" s="70"/>
      <c r="BC1358" s="70"/>
      <c r="BD1358" s="70"/>
      <c r="BE1358" s="70"/>
      <c r="BF1358" s="70"/>
      <c r="BG1358" s="70"/>
      <c r="BH1358" s="70"/>
      <c r="BI1358" s="70"/>
      <c r="BJ1358" s="70"/>
      <c r="BK1358" s="70"/>
      <c r="BL1358" s="70"/>
      <c r="BM1358" s="70"/>
      <c r="BN1358" s="70"/>
      <c r="BO1358" s="70"/>
      <c r="BP1358" s="70"/>
      <c r="BQ1358" s="70"/>
      <c r="BR1358" s="70"/>
      <c r="BS1358" s="70"/>
      <c r="BT1358" s="70"/>
      <c r="BU1358" s="70"/>
      <c r="BV1358" s="70"/>
      <c r="BW1358" s="70"/>
      <c r="BX1358" s="70"/>
      <c r="BY1358" s="70"/>
      <c r="BZ1358" s="70"/>
      <c r="CA1358" s="70"/>
    </row>
    <row r="1359" spans="2:79" s="67" customFormat="1" hidden="1">
      <c r="B1359" s="85"/>
      <c r="C1359" s="86"/>
      <c r="D1359" s="250"/>
      <c r="E1359" s="84"/>
      <c r="F1359" s="70"/>
      <c r="G1359" s="70"/>
      <c r="H1359" s="70"/>
      <c r="I1359" s="70"/>
      <c r="J1359" s="70"/>
      <c r="K1359" s="70"/>
      <c r="L1359" s="70"/>
      <c r="M1359" s="70"/>
      <c r="N1359" s="70"/>
      <c r="O1359" s="70"/>
      <c r="P1359" s="70"/>
      <c r="Q1359" s="70"/>
      <c r="R1359" s="70"/>
      <c r="S1359" s="70"/>
      <c r="T1359" s="70"/>
      <c r="U1359" s="70"/>
      <c r="V1359" s="70"/>
      <c r="W1359" s="70"/>
      <c r="X1359" s="70"/>
      <c r="Y1359" s="70"/>
      <c r="Z1359" s="70"/>
      <c r="AA1359" s="70"/>
      <c r="AB1359" s="70"/>
      <c r="AC1359" s="70"/>
      <c r="AD1359" s="70"/>
      <c r="AE1359" s="70"/>
      <c r="AF1359" s="70"/>
      <c r="AG1359" s="70"/>
      <c r="AH1359" s="70"/>
      <c r="AI1359" s="70"/>
      <c r="AJ1359" s="70"/>
      <c r="AK1359" s="70"/>
      <c r="AL1359" s="70"/>
      <c r="AM1359" s="70"/>
      <c r="AN1359" s="70"/>
      <c r="AO1359" s="70"/>
      <c r="AP1359" s="70"/>
      <c r="AQ1359" s="70"/>
      <c r="AR1359" s="70"/>
      <c r="AS1359" s="70"/>
      <c r="AT1359" s="70"/>
      <c r="AU1359" s="70"/>
      <c r="AV1359" s="70"/>
      <c r="AW1359" s="70"/>
      <c r="AX1359" s="70"/>
      <c r="AY1359" s="70"/>
      <c r="AZ1359" s="70"/>
      <c r="BA1359" s="70"/>
      <c r="BB1359" s="70"/>
      <c r="BC1359" s="70"/>
      <c r="BD1359" s="70"/>
      <c r="BE1359" s="70"/>
      <c r="BF1359" s="70"/>
      <c r="BG1359" s="70"/>
      <c r="BH1359" s="70"/>
      <c r="BI1359" s="70"/>
      <c r="BJ1359" s="70"/>
      <c r="BK1359" s="70"/>
      <c r="BL1359" s="70"/>
      <c r="BM1359" s="70"/>
      <c r="BN1359" s="70"/>
      <c r="BO1359" s="70"/>
      <c r="BP1359" s="70"/>
      <c r="BQ1359" s="70"/>
      <c r="BR1359" s="70"/>
      <c r="BS1359" s="70"/>
      <c r="BT1359" s="70"/>
      <c r="BU1359" s="70"/>
      <c r="BV1359" s="70"/>
      <c r="BW1359" s="70"/>
      <c r="BX1359" s="70"/>
      <c r="BY1359" s="70"/>
      <c r="BZ1359" s="70"/>
      <c r="CA1359" s="70"/>
    </row>
    <row r="1360" spans="2:79" s="67" customFormat="1" hidden="1">
      <c r="B1360" s="85"/>
      <c r="C1360" s="86"/>
      <c r="D1360" s="250"/>
      <c r="E1360" s="84"/>
      <c r="F1360" s="70"/>
      <c r="G1360" s="70"/>
      <c r="H1360" s="70"/>
      <c r="I1360" s="70"/>
      <c r="J1360" s="70"/>
      <c r="K1360" s="70"/>
      <c r="L1360" s="70"/>
      <c r="M1360" s="70"/>
      <c r="N1360" s="70"/>
      <c r="O1360" s="70"/>
      <c r="P1360" s="70"/>
      <c r="Q1360" s="70"/>
      <c r="R1360" s="70"/>
      <c r="S1360" s="70"/>
      <c r="T1360" s="70"/>
      <c r="U1360" s="70"/>
      <c r="V1360" s="70"/>
      <c r="W1360" s="70"/>
      <c r="X1360" s="70"/>
      <c r="Y1360" s="70"/>
      <c r="Z1360" s="70"/>
      <c r="AA1360" s="70"/>
      <c r="AB1360" s="70"/>
      <c r="AC1360" s="70"/>
      <c r="AD1360" s="70"/>
      <c r="AE1360" s="70"/>
      <c r="AF1360" s="70"/>
      <c r="AG1360" s="70"/>
      <c r="AH1360" s="70"/>
      <c r="AI1360" s="70"/>
      <c r="AJ1360" s="70"/>
      <c r="AK1360" s="70"/>
      <c r="AL1360" s="70"/>
      <c r="AM1360" s="70"/>
      <c r="AN1360" s="70"/>
      <c r="AO1360" s="70"/>
      <c r="AP1360" s="70"/>
      <c r="AQ1360" s="70"/>
      <c r="AR1360" s="70"/>
      <c r="AS1360" s="70"/>
      <c r="AT1360" s="70"/>
      <c r="AU1360" s="70"/>
      <c r="AV1360" s="70"/>
      <c r="AW1360" s="70"/>
      <c r="AX1360" s="70"/>
      <c r="AY1360" s="70"/>
      <c r="AZ1360" s="70"/>
      <c r="BA1360" s="70"/>
      <c r="BB1360" s="70"/>
      <c r="BC1360" s="70"/>
      <c r="BD1360" s="70"/>
      <c r="BE1360" s="70"/>
      <c r="BF1360" s="70"/>
      <c r="BG1360" s="70"/>
      <c r="BH1360" s="70"/>
      <c r="BI1360" s="70"/>
      <c r="BJ1360" s="70"/>
      <c r="BK1360" s="70"/>
      <c r="BL1360" s="70"/>
      <c r="BM1360" s="70"/>
      <c r="BN1360" s="70"/>
      <c r="BO1360" s="70"/>
      <c r="BP1360" s="70"/>
      <c r="BQ1360" s="70"/>
      <c r="BR1360" s="70"/>
      <c r="BS1360" s="70"/>
      <c r="BT1360" s="70"/>
      <c r="BU1360" s="70"/>
      <c r="BV1360" s="70"/>
      <c r="BW1360" s="70"/>
      <c r="BX1360" s="70"/>
      <c r="BY1360" s="70"/>
      <c r="BZ1360" s="70"/>
      <c r="CA1360" s="70"/>
    </row>
    <row r="1361" spans="2:79" s="67" customFormat="1" hidden="1">
      <c r="B1361" s="85"/>
      <c r="C1361" s="86"/>
      <c r="D1361" s="250"/>
      <c r="E1361" s="84"/>
      <c r="F1361" s="70"/>
      <c r="G1361" s="70"/>
      <c r="H1361" s="70"/>
      <c r="I1361" s="70"/>
      <c r="J1361" s="70"/>
      <c r="K1361" s="70"/>
      <c r="L1361" s="70"/>
      <c r="M1361" s="70"/>
      <c r="N1361" s="70"/>
      <c r="O1361" s="70"/>
      <c r="P1361" s="70"/>
      <c r="Q1361" s="70"/>
      <c r="R1361" s="70"/>
      <c r="S1361" s="70"/>
      <c r="T1361" s="70"/>
      <c r="U1361" s="70"/>
      <c r="V1361" s="70"/>
      <c r="W1361" s="70"/>
      <c r="X1361" s="70"/>
      <c r="Y1361" s="70"/>
      <c r="Z1361" s="70"/>
      <c r="AA1361" s="70"/>
      <c r="AB1361" s="70"/>
      <c r="AC1361" s="70"/>
      <c r="AD1361" s="70"/>
      <c r="AE1361" s="70"/>
      <c r="AF1361" s="70"/>
      <c r="AG1361" s="70"/>
      <c r="AH1361" s="70"/>
      <c r="AI1361" s="70"/>
      <c r="AJ1361" s="70"/>
      <c r="AK1361" s="70"/>
      <c r="AL1361" s="70"/>
      <c r="AM1361" s="70"/>
      <c r="AN1361" s="70"/>
      <c r="AO1361" s="70"/>
      <c r="AP1361" s="70"/>
      <c r="AQ1361" s="70"/>
      <c r="AR1361" s="70"/>
      <c r="AS1361" s="70"/>
      <c r="AT1361" s="70"/>
      <c r="AU1361" s="70"/>
      <c r="AV1361" s="70"/>
      <c r="AW1361" s="70"/>
      <c r="AX1361" s="70"/>
      <c r="AY1361" s="70"/>
      <c r="AZ1361" s="70"/>
      <c r="BA1361" s="70"/>
      <c r="BB1361" s="70"/>
      <c r="BC1361" s="70"/>
      <c r="BD1361" s="70"/>
      <c r="BE1361" s="70"/>
      <c r="BF1361" s="70"/>
      <c r="BG1361" s="70"/>
      <c r="BH1361" s="70"/>
      <c r="BI1361" s="70"/>
      <c r="BJ1361" s="70"/>
      <c r="BK1361" s="70"/>
      <c r="BL1361" s="70"/>
      <c r="BM1361" s="70"/>
      <c r="BN1361" s="70"/>
      <c r="BO1361" s="70"/>
      <c r="BP1361" s="70"/>
      <c r="BQ1361" s="70"/>
      <c r="BR1361" s="70"/>
      <c r="BS1361" s="70"/>
      <c r="BT1361" s="70"/>
      <c r="BU1361" s="70"/>
      <c r="BV1361" s="70"/>
      <c r="BW1361" s="70"/>
      <c r="BX1361" s="70"/>
      <c r="BY1361" s="70"/>
      <c r="BZ1361" s="70"/>
      <c r="CA1361" s="70"/>
    </row>
    <row r="1362" spans="2:79" s="67" customFormat="1" hidden="1">
      <c r="B1362" s="85"/>
      <c r="C1362" s="86"/>
      <c r="D1362" s="250"/>
      <c r="E1362" s="84"/>
      <c r="F1362" s="70"/>
      <c r="G1362" s="70"/>
      <c r="H1362" s="70"/>
      <c r="I1362" s="70"/>
      <c r="J1362" s="70"/>
      <c r="K1362" s="70"/>
      <c r="L1362" s="70"/>
      <c r="M1362" s="70"/>
      <c r="N1362" s="70"/>
      <c r="O1362" s="70"/>
      <c r="P1362" s="70"/>
      <c r="Q1362" s="70"/>
      <c r="R1362" s="70"/>
      <c r="S1362" s="70"/>
      <c r="T1362" s="70"/>
      <c r="U1362" s="70"/>
      <c r="V1362" s="70"/>
      <c r="W1362" s="70"/>
      <c r="X1362" s="70"/>
      <c r="Y1362" s="70"/>
      <c r="Z1362" s="70"/>
      <c r="AA1362" s="70"/>
      <c r="AB1362" s="70"/>
      <c r="AC1362" s="70"/>
      <c r="AD1362" s="70"/>
      <c r="AE1362" s="70"/>
      <c r="AF1362" s="70"/>
      <c r="AG1362" s="70"/>
      <c r="AH1362" s="70"/>
      <c r="AI1362" s="70"/>
      <c r="AJ1362" s="70"/>
      <c r="AK1362" s="70"/>
      <c r="AL1362" s="70"/>
      <c r="AM1362" s="70"/>
      <c r="AN1362" s="70"/>
      <c r="AO1362" s="70"/>
      <c r="AP1362" s="70"/>
      <c r="AQ1362" s="70"/>
      <c r="AR1362" s="70"/>
      <c r="AS1362" s="70"/>
      <c r="AT1362" s="70"/>
      <c r="AU1362" s="70"/>
      <c r="AV1362" s="70"/>
      <c r="AW1362" s="70"/>
      <c r="AX1362" s="70"/>
      <c r="AY1362" s="70"/>
      <c r="AZ1362" s="70"/>
      <c r="BA1362" s="70"/>
      <c r="BB1362" s="70"/>
      <c r="BC1362" s="70"/>
      <c r="BD1362" s="70"/>
      <c r="BE1362" s="70"/>
      <c r="BF1362" s="70"/>
      <c r="BG1362" s="70"/>
      <c r="BH1362" s="70"/>
      <c r="BI1362" s="70"/>
      <c r="BJ1362" s="70"/>
      <c r="BK1362" s="70"/>
      <c r="BL1362" s="70"/>
      <c r="BM1362" s="70"/>
      <c r="BN1362" s="70"/>
      <c r="BO1362" s="70"/>
      <c r="BP1362" s="70"/>
      <c r="BQ1362" s="70"/>
      <c r="BR1362" s="70"/>
      <c r="BS1362" s="70"/>
      <c r="BT1362" s="70"/>
      <c r="BU1362" s="70"/>
      <c r="BV1362" s="70"/>
      <c r="BW1362" s="70"/>
      <c r="BX1362" s="70"/>
      <c r="BY1362" s="70"/>
      <c r="BZ1362" s="70"/>
      <c r="CA1362" s="70"/>
    </row>
    <row r="1363" spans="2:79" s="67" customFormat="1" hidden="1">
      <c r="B1363" s="85"/>
      <c r="C1363" s="86"/>
      <c r="D1363" s="250"/>
      <c r="E1363" s="84"/>
      <c r="F1363" s="70"/>
      <c r="G1363" s="70"/>
      <c r="H1363" s="70"/>
      <c r="I1363" s="70"/>
      <c r="J1363" s="70"/>
      <c r="K1363" s="70"/>
      <c r="L1363" s="70"/>
      <c r="M1363" s="70"/>
      <c r="N1363" s="70"/>
      <c r="O1363" s="70"/>
      <c r="P1363" s="70"/>
      <c r="Q1363" s="70"/>
      <c r="R1363" s="70"/>
      <c r="S1363" s="70"/>
      <c r="T1363" s="70"/>
      <c r="U1363" s="70"/>
      <c r="V1363" s="70"/>
      <c r="W1363" s="70"/>
      <c r="X1363" s="70"/>
      <c r="Y1363" s="70"/>
      <c r="Z1363" s="70"/>
      <c r="AA1363" s="70"/>
      <c r="AB1363" s="70"/>
      <c r="AC1363" s="70"/>
      <c r="AD1363" s="70"/>
      <c r="AE1363" s="70"/>
      <c r="AF1363" s="70"/>
      <c r="AG1363" s="70"/>
      <c r="AH1363" s="70"/>
      <c r="AI1363" s="70"/>
      <c r="AJ1363" s="70"/>
      <c r="AK1363" s="70"/>
      <c r="AL1363" s="70"/>
      <c r="AM1363" s="70"/>
      <c r="AN1363" s="70"/>
      <c r="AO1363" s="70"/>
      <c r="AP1363" s="70"/>
      <c r="AQ1363" s="70"/>
      <c r="AR1363" s="70"/>
      <c r="AS1363" s="70"/>
      <c r="AT1363" s="70"/>
      <c r="AU1363" s="70"/>
      <c r="AV1363" s="70"/>
      <c r="AW1363" s="70"/>
      <c r="AX1363" s="70"/>
      <c r="AY1363" s="70"/>
      <c r="AZ1363" s="70"/>
      <c r="BA1363" s="70"/>
      <c r="BB1363" s="70"/>
      <c r="BC1363" s="70"/>
      <c r="BD1363" s="70"/>
      <c r="BE1363" s="70"/>
      <c r="BF1363" s="70"/>
      <c r="BG1363" s="70"/>
      <c r="BH1363" s="70"/>
      <c r="BI1363" s="70"/>
      <c r="BJ1363" s="70"/>
      <c r="BK1363" s="70"/>
      <c r="BL1363" s="70"/>
      <c r="BM1363" s="70"/>
      <c r="BN1363" s="70"/>
      <c r="BO1363" s="70"/>
      <c r="BP1363" s="70"/>
      <c r="BQ1363" s="70"/>
      <c r="BR1363" s="70"/>
      <c r="BS1363" s="70"/>
      <c r="BT1363" s="70"/>
      <c r="BU1363" s="70"/>
      <c r="BV1363" s="70"/>
      <c r="BW1363" s="70"/>
      <c r="BX1363" s="70"/>
      <c r="BY1363" s="70"/>
      <c r="BZ1363" s="70"/>
      <c r="CA1363" s="70"/>
    </row>
    <row r="1364" spans="2:79" s="67" customFormat="1" hidden="1">
      <c r="B1364" s="85"/>
      <c r="C1364" s="86"/>
      <c r="D1364" s="250"/>
      <c r="E1364" s="84"/>
      <c r="F1364" s="70"/>
      <c r="G1364" s="70"/>
      <c r="H1364" s="70"/>
      <c r="I1364" s="70"/>
      <c r="J1364" s="70"/>
      <c r="K1364" s="70"/>
      <c r="L1364" s="70"/>
      <c r="M1364" s="70"/>
      <c r="N1364" s="70"/>
      <c r="O1364" s="70"/>
      <c r="P1364" s="70"/>
      <c r="Q1364" s="70"/>
      <c r="R1364" s="70"/>
      <c r="S1364" s="70"/>
      <c r="T1364" s="70"/>
      <c r="U1364" s="70"/>
      <c r="V1364" s="70"/>
      <c r="W1364" s="70"/>
      <c r="X1364" s="70"/>
      <c r="Y1364" s="70"/>
      <c r="Z1364" s="70"/>
      <c r="AA1364" s="70"/>
      <c r="AB1364" s="70"/>
      <c r="AC1364" s="70"/>
      <c r="AD1364" s="70"/>
      <c r="AE1364" s="70"/>
      <c r="AF1364" s="70"/>
      <c r="AG1364" s="70"/>
      <c r="AH1364" s="70"/>
      <c r="AI1364" s="70"/>
      <c r="AJ1364" s="70"/>
      <c r="AK1364" s="70"/>
      <c r="AL1364" s="70"/>
      <c r="AM1364" s="70"/>
      <c r="AN1364" s="70"/>
      <c r="AO1364" s="70"/>
      <c r="AP1364" s="70"/>
      <c r="AQ1364" s="70"/>
      <c r="AR1364" s="70"/>
      <c r="AS1364" s="70"/>
      <c r="AT1364" s="70"/>
      <c r="AU1364" s="70"/>
      <c r="AV1364" s="70"/>
      <c r="AW1364" s="70"/>
      <c r="AX1364" s="70"/>
      <c r="AY1364" s="70"/>
      <c r="AZ1364" s="70"/>
      <c r="BA1364" s="70"/>
      <c r="BB1364" s="70"/>
      <c r="BC1364" s="70"/>
      <c r="BD1364" s="70"/>
      <c r="BE1364" s="70"/>
      <c r="BF1364" s="70"/>
      <c r="BG1364" s="70"/>
      <c r="BH1364" s="70"/>
      <c r="BI1364" s="70"/>
      <c r="BJ1364" s="70"/>
      <c r="BK1364" s="70"/>
      <c r="BL1364" s="70"/>
      <c r="BM1364" s="70"/>
      <c r="BN1364" s="70"/>
      <c r="BO1364" s="70"/>
      <c r="BP1364" s="70"/>
      <c r="BQ1364" s="70"/>
      <c r="BR1364" s="70"/>
      <c r="BS1364" s="70"/>
      <c r="BT1364" s="70"/>
      <c r="BU1364" s="70"/>
      <c r="BV1364" s="70"/>
      <c r="BW1364" s="70"/>
      <c r="BX1364" s="70"/>
      <c r="BY1364" s="70"/>
      <c r="BZ1364" s="70"/>
      <c r="CA1364" s="70"/>
    </row>
    <row r="1365" spans="2:79" s="67" customFormat="1" hidden="1">
      <c r="B1365" s="85"/>
      <c r="C1365" s="86"/>
      <c r="D1365" s="250"/>
      <c r="E1365" s="84"/>
      <c r="F1365" s="70"/>
      <c r="G1365" s="70"/>
      <c r="H1365" s="70"/>
      <c r="I1365" s="70"/>
      <c r="J1365" s="70"/>
      <c r="K1365" s="70"/>
      <c r="L1365" s="70"/>
      <c r="M1365" s="70"/>
      <c r="N1365" s="70"/>
      <c r="O1365" s="70"/>
      <c r="P1365" s="70"/>
      <c r="Q1365" s="70"/>
      <c r="R1365" s="70"/>
      <c r="S1365" s="70"/>
      <c r="T1365" s="70"/>
      <c r="U1365" s="70"/>
      <c r="V1365" s="70"/>
      <c r="W1365" s="70"/>
      <c r="X1365" s="70"/>
      <c r="Y1365" s="70"/>
      <c r="Z1365" s="70"/>
      <c r="AA1365" s="70"/>
      <c r="AB1365" s="70"/>
      <c r="AC1365" s="70"/>
      <c r="AD1365" s="70"/>
      <c r="AE1365" s="70"/>
      <c r="AF1365" s="70"/>
      <c r="AG1365" s="70"/>
      <c r="AH1365" s="70"/>
      <c r="AI1365" s="70"/>
      <c r="AJ1365" s="70"/>
      <c r="AK1365" s="70"/>
      <c r="AL1365" s="70"/>
      <c r="AM1365" s="70"/>
      <c r="AN1365" s="70"/>
      <c r="AO1365" s="70"/>
      <c r="AP1365" s="70"/>
      <c r="AQ1365" s="70"/>
      <c r="AR1365" s="70"/>
      <c r="AS1365" s="70"/>
      <c r="AT1365" s="70"/>
      <c r="AU1365" s="70"/>
      <c r="AV1365" s="70"/>
      <c r="AW1365" s="70"/>
      <c r="AX1365" s="70"/>
      <c r="AY1365" s="70"/>
      <c r="AZ1365" s="70"/>
      <c r="BA1365" s="70"/>
      <c r="BB1365" s="70"/>
      <c r="BC1365" s="70"/>
      <c r="BD1365" s="70"/>
      <c r="BE1365" s="70"/>
      <c r="BF1365" s="70"/>
      <c r="BG1365" s="70"/>
      <c r="BH1365" s="70"/>
      <c r="BI1365" s="70"/>
      <c r="BJ1365" s="70"/>
      <c r="BK1365" s="70"/>
      <c r="BL1365" s="70"/>
      <c r="BM1365" s="70"/>
      <c r="BN1365" s="70"/>
      <c r="BO1365" s="70"/>
      <c r="BP1365" s="70"/>
      <c r="BQ1365" s="70"/>
      <c r="BR1365" s="70"/>
      <c r="BS1365" s="70"/>
      <c r="BT1365" s="70"/>
      <c r="BU1365" s="70"/>
      <c r="BV1365" s="70"/>
      <c r="BW1365" s="70"/>
      <c r="BX1365" s="70"/>
      <c r="BY1365" s="70"/>
      <c r="BZ1365" s="70"/>
      <c r="CA1365" s="70"/>
    </row>
    <row r="1366" spans="2:79" s="67" customFormat="1" hidden="1">
      <c r="B1366" s="85"/>
      <c r="C1366" s="86"/>
      <c r="D1366" s="250"/>
      <c r="E1366" s="84"/>
      <c r="F1366" s="70"/>
      <c r="G1366" s="70"/>
      <c r="H1366" s="70"/>
      <c r="I1366" s="70"/>
      <c r="J1366" s="70"/>
      <c r="K1366" s="70"/>
      <c r="L1366" s="70"/>
      <c r="M1366" s="70"/>
      <c r="N1366" s="70"/>
      <c r="O1366" s="70"/>
      <c r="P1366" s="70"/>
      <c r="Q1366" s="70"/>
      <c r="R1366" s="70"/>
      <c r="S1366" s="70"/>
      <c r="T1366" s="70"/>
      <c r="U1366" s="70"/>
      <c r="V1366" s="70"/>
      <c r="W1366" s="70"/>
      <c r="X1366" s="70"/>
      <c r="Y1366" s="70"/>
      <c r="Z1366" s="70"/>
      <c r="AA1366" s="70"/>
      <c r="AB1366" s="70"/>
      <c r="AC1366" s="70"/>
      <c r="AD1366" s="70"/>
      <c r="AE1366" s="70"/>
      <c r="AF1366" s="70"/>
      <c r="AG1366" s="70"/>
      <c r="AH1366" s="70"/>
      <c r="AI1366" s="70"/>
      <c r="AJ1366" s="70"/>
      <c r="AK1366" s="70"/>
      <c r="AL1366" s="70"/>
      <c r="AM1366" s="70"/>
      <c r="AN1366" s="70"/>
      <c r="AO1366" s="70"/>
      <c r="AP1366" s="70"/>
      <c r="AQ1366" s="70"/>
      <c r="AR1366" s="70"/>
      <c r="AS1366" s="70"/>
      <c r="AT1366" s="70"/>
      <c r="AU1366" s="70"/>
      <c r="AV1366" s="70"/>
      <c r="AW1366" s="70"/>
      <c r="AX1366" s="70"/>
      <c r="AY1366" s="70"/>
      <c r="AZ1366" s="70"/>
      <c r="BA1366" s="70"/>
      <c r="BB1366" s="70"/>
      <c r="BC1366" s="70"/>
      <c r="BD1366" s="70"/>
      <c r="BE1366" s="70"/>
      <c r="BF1366" s="70"/>
      <c r="BG1366" s="70"/>
      <c r="BH1366" s="70"/>
      <c r="BI1366" s="70"/>
      <c r="BJ1366" s="70"/>
      <c r="BK1366" s="70"/>
      <c r="BL1366" s="70"/>
      <c r="BM1366" s="70"/>
      <c r="BN1366" s="70"/>
      <c r="BO1366" s="70"/>
      <c r="BP1366" s="70"/>
      <c r="BQ1366" s="70"/>
      <c r="BR1366" s="70"/>
      <c r="BS1366" s="70"/>
      <c r="BT1366" s="70"/>
      <c r="BU1366" s="70"/>
      <c r="BV1366" s="70"/>
      <c r="BW1366" s="70"/>
      <c r="BX1366" s="70"/>
      <c r="BY1366" s="70"/>
      <c r="BZ1366" s="70"/>
      <c r="CA1366" s="70"/>
    </row>
    <row r="1367" spans="2:79" s="67" customFormat="1" hidden="1">
      <c r="B1367" s="85"/>
      <c r="C1367" s="86"/>
      <c r="D1367" s="250"/>
      <c r="E1367" s="84"/>
      <c r="F1367" s="70"/>
      <c r="G1367" s="70"/>
      <c r="H1367" s="70"/>
      <c r="I1367" s="70"/>
      <c r="J1367" s="70"/>
      <c r="K1367" s="70"/>
      <c r="L1367" s="70"/>
      <c r="M1367" s="70"/>
      <c r="N1367" s="70"/>
      <c r="O1367" s="70"/>
      <c r="P1367" s="70"/>
      <c r="Q1367" s="70"/>
      <c r="R1367" s="70"/>
      <c r="S1367" s="70"/>
      <c r="T1367" s="70"/>
      <c r="U1367" s="70"/>
      <c r="V1367" s="70"/>
      <c r="W1367" s="70"/>
      <c r="X1367" s="70"/>
      <c r="Y1367" s="70"/>
      <c r="Z1367" s="70"/>
      <c r="AA1367" s="70"/>
      <c r="AB1367" s="70"/>
      <c r="AC1367" s="70"/>
      <c r="AD1367" s="70"/>
      <c r="AE1367" s="70"/>
      <c r="AF1367" s="70"/>
      <c r="AG1367" s="70"/>
      <c r="AH1367" s="70"/>
      <c r="AI1367" s="70"/>
      <c r="AJ1367" s="70"/>
      <c r="AK1367" s="70"/>
      <c r="AL1367" s="70"/>
      <c r="AM1367" s="70"/>
      <c r="AN1367" s="70"/>
      <c r="AO1367" s="70"/>
      <c r="AP1367" s="70"/>
      <c r="AQ1367" s="70"/>
      <c r="AR1367" s="70"/>
      <c r="AS1367" s="70"/>
      <c r="AT1367" s="70"/>
      <c r="AU1367" s="70"/>
      <c r="AV1367" s="70"/>
      <c r="AW1367" s="70"/>
      <c r="AX1367" s="70"/>
      <c r="AY1367" s="70"/>
      <c r="AZ1367" s="70"/>
      <c r="BA1367" s="70"/>
      <c r="BB1367" s="70"/>
      <c r="BC1367" s="70"/>
      <c r="BD1367" s="70"/>
      <c r="BE1367" s="70"/>
      <c r="BF1367" s="70"/>
      <c r="BG1367" s="70"/>
      <c r="BH1367" s="70"/>
      <c r="BI1367" s="70"/>
      <c r="BJ1367" s="70"/>
      <c r="BK1367" s="70"/>
      <c r="BL1367" s="70"/>
      <c r="BM1367" s="70"/>
      <c r="BN1367" s="70"/>
      <c r="BO1367" s="70"/>
      <c r="BP1367" s="70"/>
      <c r="BQ1367" s="70"/>
      <c r="BR1367" s="70"/>
      <c r="BS1367" s="70"/>
      <c r="BT1367" s="70"/>
      <c r="BU1367" s="70"/>
      <c r="BV1367" s="70"/>
      <c r="BW1367" s="70"/>
      <c r="BX1367" s="70"/>
      <c r="BY1367" s="70"/>
      <c r="BZ1367" s="70"/>
      <c r="CA1367" s="70"/>
    </row>
    <row r="1368" spans="2:79" s="67" customFormat="1" hidden="1">
      <c r="B1368" s="85"/>
      <c r="C1368" s="86"/>
      <c r="D1368" s="250"/>
      <c r="E1368" s="84"/>
      <c r="F1368" s="70"/>
      <c r="G1368" s="70"/>
      <c r="H1368" s="70"/>
      <c r="I1368" s="70"/>
      <c r="J1368" s="70"/>
      <c r="K1368" s="70"/>
      <c r="L1368" s="70"/>
      <c r="M1368" s="70"/>
      <c r="N1368" s="70"/>
      <c r="O1368" s="70"/>
      <c r="P1368" s="70"/>
      <c r="Q1368" s="70"/>
      <c r="R1368" s="70"/>
      <c r="S1368" s="70"/>
      <c r="T1368" s="70"/>
      <c r="U1368" s="70"/>
      <c r="V1368" s="70"/>
      <c r="W1368" s="70"/>
      <c r="X1368" s="70"/>
      <c r="Y1368" s="70"/>
      <c r="Z1368" s="70"/>
      <c r="AA1368" s="70"/>
      <c r="AB1368" s="70"/>
      <c r="AC1368" s="70"/>
      <c r="AD1368" s="70"/>
      <c r="AE1368" s="70"/>
      <c r="AF1368" s="70"/>
      <c r="AG1368" s="70"/>
      <c r="AH1368" s="70"/>
      <c r="AI1368" s="70"/>
      <c r="AJ1368" s="70"/>
      <c r="AK1368" s="70"/>
      <c r="AL1368" s="70"/>
      <c r="AM1368" s="70"/>
      <c r="AN1368" s="70"/>
      <c r="AO1368" s="70"/>
      <c r="AP1368" s="70"/>
      <c r="AQ1368" s="70"/>
      <c r="AR1368" s="70"/>
      <c r="AS1368" s="70"/>
      <c r="AT1368" s="70"/>
      <c r="AU1368" s="70"/>
      <c r="AV1368" s="70"/>
      <c r="AW1368" s="70"/>
      <c r="AX1368" s="70"/>
      <c r="AY1368" s="70"/>
      <c r="AZ1368" s="70"/>
      <c r="BA1368" s="70"/>
      <c r="BB1368" s="70"/>
      <c r="BC1368" s="70"/>
      <c r="BD1368" s="70"/>
      <c r="BE1368" s="70"/>
      <c r="BF1368" s="70"/>
      <c r="BG1368" s="70"/>
      <c r="BH1368" s="70"/>
      <c r="BI1368" s="70"/>
      <c r="BJ1368" s="70"/>
      <c r="BK1368" s="70"/>
      <c r="BL1368" s="70"/>
      <c r="BM1368" s="70"/>
      <c r="BN1368" s="70"/>
      <c r="BO1368" s="70"/>
      <c r="BP1368" s="70"/>
      <c r="BQ1368" s="70"/>
      <c r="BR1368" s="70"/>
      <c r="BS1368" s="70"/>
      <c r="BT1368" s="70"/>
      <c r="BU1368" s="70"/>
      <c r="BV1368" s="70"/>
      <c r="BW1368" s="70"/>
      <c r="BX1368" s="70"/>
      <c r="BY1368" s="70"/>
      <c r="BZ1368" s="70"/>
      <c r="CA1368" s="70"/>
    </row>
    <row r="1369" spans="2:79" s="67" customFormat="1" hidden="1">
      <c r="B1369" s="85"/>
      <c r="C1369" s="86"/>
      <c r="D1369" s="250"/>
      <c r="E1369" s="84"/>
      <c r="F1369" s="70"/>
      <c r="G1369" s="70"/>
      <c r="H1369" s="70"/>
      <c r="I1369" s="70"/>
      <c r="J1369" s="70"/>
      <c r="K1369" s="70"/>
      <c r="L1369" s="70"/>
      <c r="M1369" s="70"/>
      <c r="N1369" s="70"/>
      <c r="O1369" s="70"/>
      <c r="P1369" s="70"/>
      <c r="Q1369" s="70"/>
      <c r="R1369" s="70"/>
      <c r="S1369" s="70"/>
      <c r="T1369" s="70"/>
      <c r="U1369" s="70"/>
      <c r="V1369" s="70"/>
      <c r="W1369" s="70"/>
      <c r="X1369" s="70"/>
      <c r="Y1369" s="70"/>
      <c r="Z1369" s="70"/>
      <c r="AA1369" s="70"/>
      <c r="AB1369" s="70"/>
      <c r="AC1369" s="70"/>
      <c r="AD1369" s="70"/>
      <c r="AE1369" s="70"/>
      <c r="AF1369" s="70"/>
      <c r="AG1369" s="70"/>
      <c r="AH1369" s="70"/>
      <c r="AI1369" s="70"/>
      <c r="AJ1369" s="70"/>
      <c r="AK1369" s="70"/>
      <c r="AL1369" s="70"/>
      <c r="AM1369" s="70"/>
      <c r="AN1369" s="70"/>
      <c r="AO1369" s="70"/>
      <c r="AP1369" s="70"/>
      <c r="AQ1369" s="70"/>
      <c r="AR1369" s="70"/>
      <c r="AS1369" s="70"/>
      <c r="AT1369" s="70"/>
      <c r="AU1369" s="70"/>
      <c r="AV1369" s="70"/>
      <c r="AW1369" s="70"/>
      <c r="AX1369" s="70"/>
      <c r="AY1369" s="70"/>
      <c r="AZ1369" s="70"/>
      <c r="BA1369" s="70"/>
      <c r="BB1369" s="70"/>
      <c r="BC1369" s="70"/>
      <c r="BD1369" s="70"/>
      <c r="BE1369" s="70"/>
      <c r="BF1369" s="70"/>
      <c r="BG1369" s="70"/>
      <c r="BH1369" s="70"/>
      <c r="BI1369" s="70"/>
      <c r="BJ1369" s="70"/>
      <c r="BK1369" s="70"/>
      <c r="BL1369" s="70"/>
      <c r="BM1369" s="70"/>
      <c r="BN1369" s="70"/>
      <c r="BO1369" s="70"/>
      <c r="BP1369" s="70"/>
      <c r="BQ1369" s="70"/>
      <c r="BR1369" s="70"/>
      <c r="BS1369" s="70"/>
      <c r="BT1369" s="70"/>
      <c r="BU1369" s="70"/>
      <c r="BV1369" s="70"/>
      <c r="BW1369" s="70"/>
      <c r="BX1369" s="70"/>
      <c r="BY1369" s="70"/>
      <c r="BZ1369" s="70"/>
      <c r="CA1369" s="70"/>
    </row>
    <row r="1370" spans="2:79" s="67" customFormat="1" hidden="1">
      <c r="B1370" s="85"/>
      <c r="C1370" s="86"/>
      <c r="D1370" s="250"/>
      <c r="E1370" s="84"/>
      <c r="F1370" s="70"/>
      <c r="G1370" s="70"/>
      <c r="H1370" s="70"/>
      <c r="I1370" s="70"/>
      <c r="J1370" s="70"/>
      <c r="K1370" s="70"/>
      <c r="L1370" s="70"/>
      <c r="M1370" s="70"/>
      <c r="N1370" s="70"/>
      <c r="O1370" s="70"/>
      <c r="P1370" s="70"/>
      <c r="Q1370" s="70"/>
      <c r="R1370" s="70"/>
      <c r="S1370" s="70"/>
      <c r="T1370" s="70"/>
      <c r="U1370" s="70"/>
      <c r="V1370" s="70"/>
      <c r="W1370" s="70"/>
      <c r="X1370" s="70"/>
      <c r="Y1370" s="70"/>
      <c r="Z1370" s="70"/>
      <c r="AA1370" s="70"/>
      <c r="AB1370" s="70"/>
      <c r="AC1370" s="70"/>
      <c r="AD1370" s="70"/>
      <c r="AE1370" s="70"/>
      <c r="AF1370" s="70"/>
      <c r="AG1370" s="70"/>
      <c r="AH1370" s="70"/>
      <c r="AI1370" s="70"/>
      <c r="AJ1370" s="70"/>
      <c r="AK1370" s="70"/>
      <c r="AL1370" s="70"/>
      <c r="AM1370" s="70"/>
      <c r="AN1370" s="70"/>
      <c r="AO1370" s="70"/>
      <c r="AP1370" s="70"/>
      <c r="AQ1370" s="70"/>
      <c r="AR1370" s="70"/>
      <c r="AS1370" s="70"/>
      <c r="AT1370" s="70"/>
      <c r="AU1370" s="70"/>
      <c r="AV1370" s="70"/>
      <c r="AW1370" s="70"/>
      <c r="AX1370" s="70"/>
      <c r="AY1370" s="70"/>
      <c r="AZ1370" s="70"/>
      <c r="BA1370" s="70"/>
      <c r="BB1370" s="70"/>
      <c r="BC1370" s="70"/>
      <c r="BD1370" s="70"/>
      <c r="BE1370" s="70"/>
      <c r="BF1370" s="70"/>
      <c r="BG1370" s="70"/>
      <c r="BH1370" s="70"/>
      <c r="BI1370" s="70"/>
      <c r="BJ1370" s="70"/>
      <c r="BK1370" s="70"/>
      <c r="BL1370" s="70"/>
      <c r="BM1370" s="70"/>
      <c r="BN1370" s="70"/>
      <c r="BO1370" s="70"/>
      <c r="BP1370" s="70"/>
      <c r="BQ1370" s="70"/>
      <c r="BR1370" s="70"/>
      <c r="BS1370" s="70"/>
      <c r="BT1370" s="70"/>
      <c r="BU1370" s="70"/>
      <c r="BV1370" s="70"/>
      <c r="BW1370" s="70"/>
      <c r="BX1370" s="70"/>
      <c r="BY1370" s="70"/>
      <c r="BZ1370" s="70"/>
      <c r="CA1370" s="70"/>
    </row>
    <row r="1371" spans="2:79" s="67" customFormat="1" hidden="1">
      <c r="B1371" s="85"/>
      <c r="C1371" s="86"/>
      <c r="D1371" s="250"/>
      <c r="E1371" s="84"/>
      <c r="F1371" s="70"/>
      <c r="G1371" s="70"/>
      <c r="H1371" s="70"/>
      <c r="I1371" s="70"/>
      <c r="J1371" s="70"/>
      <c r="K1371" s="70"/>
      <c r="L1371" s="70"/>
      <c r="M1371" s="70"/>
      <c r="N1371" s="70"/>
      <c r="O1371" s="70"/>
      <c r="P1371" s="70"/>
      <c r="Q1371" s="70"/>
      <c r="R1371" s="70"/>
      <c r="S1371" s="70"/>
      <c r="T1371" s="70"/>
      <c r="U1371" s="70"/>
      <c r="V1371" s="70"/>
      <c r="W1371" s="70"/>
      <c r="X1371" s="70"/>
      <c r="Y1371" s="70"/>
      <c r="Z1371" s="70"/>
      <c r="AA1371" s="70"/>
      <c r="AB1371" s="70"/>
      <c r="AC1371" s="70"/>
      <c r="AD1371" s="70"/>
      <c r="AE1371" s="70"/>
      <c r="AF1371" s="70"/>
      <c r="AG1371" s="70"/>
      <c r="AH1371" s="70"/>
      <c r="AI1371" s="70"/>
      <c r="AJ1371" s="70"/>
      <c r="AK1371" s="70"/>
      <c r="AL1371" s="70"/>
      <c r="AM1371" s="70"/>
      <c r="AN1371" s="70"/>
      <c r="AO1371" s="70"/>
      <c r="AP1371" s="70"/>
      <c r="AQ1371" s="70"/>
      <c r="AR1371" s="70"/>
      <c r="AS1371" s="70"/>
      <c r="AT1371" s="70"/>
      <c r="AU1371" s="70"/>
      <c r="AV1371" s="70"/>
      <c r="AW1371" s="70"/>
      <c r="AX1371" s="70"/>
      <c r="AY1371" s="70"/>
      <c r="AZ1371" s="70"/>
      <c r="BA1371" s="70"/>
      <c r="BB1371" s="70"/>
      <c r="BC1371" s="70"/>
      <c r="BD1371" s="70"/>
      <c r="BE1371" s="70"/>
      <c r="BF1371" s="70"/>
      <c r="BG1371" s="70"/>
      <c r="BH1371" s="70"/>
      <c r="BI1371" s="70"/>
      <c r="BJ1371" s="70"/>
      <c r="BK1371" s="70"/>
      <c r="BL1371" s="70"/>
      <c r="BM1371" s="70"/>
      <c r="BN1371" s="70"/>
      <c r="BO1371" s="70"/>
      <c r="BP1371" s="70"/>
      <c r="BQ1371" s="70"/>
      <c r="BR1371" s="70"/>
      <c r="BS1371" s="70"/>
      <c r="BT1371" s="70"/>
      <c r="BU1371" s="70"/>
      <c r="BV1371" s="70"/>
      <c r="BW1371" s="70"/>
      <c r="BX1371" s="70"/>
      <c r="BY1371" s="70"/>
      <c r="BZ1371" s="70"/>
      <c r="CA1371" s="70"/>
    </row>
    <row r="1372" spans="2:79" s="67" customFormat="1" hidden="1">
      <c r="B1372" s="85"/>
      <c r="C1372" s="86"/>
      <c r="D1372" s="250"/>
      <c r="E1372" s="84"/>
      <c r="F1372" s="70"/>
      <c r="G1372" s="70"/>
      <c r="H1372" s="70"/>
      <c r="I1372" s="70"/>
      <c r="J1372" s="70"/>
      <c r="K1372" s="70"/>
      <c r="L1372" s="70"/>
      <c r="M1372" s="70"/>
      <c r="N1372" s="70"/>
      <c r="O1372" s="70"/>
      <c r="P1372" s="70"/>
      <c r="Q1372" s="70"/>
      <c r="R1372" s="70"/>
      <c r="S1372" s="70"/>
      <c r="T1372" s="70"/>
      <c r="U1372" s="70"/>
      <c r="V1372" s="70"/>
      <c r="W1372" s="70"/>
      <c r="X1372" s="70"/>
      <c r="Y1372" s="70"/>
      <c r="Z1372" s="70"/>
      <c r="AA1372" s="70"/>
      <c r="AB1372" s="70"/>
      <c r="AC1372" s="70"/>
      <c r="AD1372" s="70"/>
      <c r="AE1372" s="70"/>
      <c r="AF1372" s="70"/>
      <c r="AG1372" s="70"/>
      <c r="AH1372" s="70"/>
      <c r="AI1372" s="70"/>
      <c r="AJ1372" s="70"/>
      <c r="AK1372" s="70"/>
      <c r="AL1372" s="70"/>
      <c r="AM1372" s="70"/>
      <c r="AN1372" s="70"/>
      <c r="AO1372" s="70"/>
      <c r="AP1372" s="70"/>
      <c r="AQ1372" s="70"/>
      <c r="AR1372" s="70"/>
      <c r="AS1372" s="70"/>
      <c r="AT1372" s="70"/>
      <c r="AU1372" s="70"/>
      <c r="AV1372" s="70"/>
      <c r="AW1372" s="70"/>
      <c r="AX1372" s="70"/>
      <c r="AY1372" s="70"/>
      <c r="AZ1372" s="70"/>
      <c r="BA1372" s="70"/>
      <c r="BB1372" s="70"/>
      <c r="BC1372" s="70"/>
      <c r="BD1372" s="70"/>
      <c r="BE1372" s="70"/>
      <c r="BF1372" s="70"/>
      <c r="BG1372" s="70"/>
      <c r="BH1372" s="70"/>
      <c r="BI1372" s="70"/>
      <c r="BJ1372" s="70"/>
      <c r="BK1372" s="70"/>
      <c r="BL1372" s="70"/>
      <c r="BM1372" s="70"/>
      <c r="BN1372" s="70"/>
      <c r="BO1372" s="70"/>
      <c r="BP1372" s="70"/>
      <c r="BQ1372" s="70"/>
      <c r="BR1372" s="70"/>
      <c r="BS1372" s="70"/>
      <c r="BT1372" s="70"/>
      <c r="BU1372" s="70"/>
      <c r="BV1372" s="70"/>
      <c r="BW1372" s="70"/>
      <c r="BX1372" s="70"/>
      <c r="BY1372" s="70"/>
      <c r="BZ1372" s="70"/>
      <c r="CA1372" s="70"/>
    </row>
    <row r="1373" spans="2:79" s="67" customFormat="1" hidden="1">
      <c r="B1373" s="85"/>
      <c r="C1373" s="86"/>
      <c r="D1373" s="250"/>
      <c r="E1373" s="84"/>
      <c r="F1373" s="70"/>
      <c r="G1373" s="70"/>
      <c r="H1373" s="70"/>
      <c r="I1373" s="70"/>
      <c r="J1373" s="70"/>
      <c r="K1373" s="70"/>
      <c r="L1373" s="70"/>
      <c r="M1373" s="70"/>
      <c r="N1373" s="70"/>
      <c r="O1373" s="70"/>
      <c r="P1373" s="70"/>
      <c r="Q1373" s="70"/>
      <c r="R1373" s="70"/>
      <c r="S1373" s="70"/>
      <c r="T1373" s="70"/>
      <c r="U1373" s="70"/>
      <c r="V1373" s="70"/>
      <c r="W1373" s="70"/>
      <c r="X1373" s="70"/>
      <c r="Y1373" s="70"/>
      <c r="Z1373" s="70"/>
      <c r="AA1373" s="70"/>
      <c r="AB1373" s="70"/>
      <c r="AC1373" s="70"/>
      <c r="AD1373" s="70"/>
      <c r="AE1373" s="70"/>
      <c r="AF1373" s="70"/>
      <c r="AG1373" s="70"/>
      <c r="AH1373" s="70"/>
      <c r="AI1373" s="70"/>
      <c r="AJ1373" s="70"/>
      <c r="AK1373" s="70"/>
      <c r="AL1373" s="70"/>
      <c r="AM1373" s="70"/>
      <c r="AN1373" s="70"/>
      <c r="AO1373" s="70"/>
      <c r="AP1373" s="70"/>
      <c r="AQ1373" s="70"/>
      <c r="AR1373" s="70"/>
      <c r="AS1373" s="70"/>
      <c r="AT1373" s="70"/>
      <c r="AU1373" s="70"/>
      <c r="AV1373" s="70"/>
      <c r="AW1373" s="70"/>
      <c r="AX1373" s="70"/>
      <c r="AY1373" s="70"/>
      <c r="AZ1373" s="70"/>
      <c r="BA1373" s="70"/>
      <c r="BB1373" s="70"/>
      <c r="BC1373" s="70"/>
      <c r="BD1373" s="70"/>
      <c r="BE1373" s="70"/>
      <c r="BF1373" s="70"/>
      <c r="BG1373" s="70"/>
      <c r="BH1373" s="70"/>
      <c r="BI1373" s="70"/>
      <c r="BJ1373" s="70"/>
      <c r="BK1373" s="70"/>
      <c r="BL1373" s="70"/>
      <c r="BM1373" s="70"/>
      <c r="BN1373" s="70"/>
      <c r="BO1373" s="70"/>
      <c r="BP1373" s="70"/>
      <c r="BQ1373" s="70"/>
      <c r="BR1373" s="70"/>
      <c r="BS1373" s="70"/>
      <c r="BT1373" s="70"/>
      <c r="BU1373" s="70"/>
      <c r="BV1373" s="70"/>
      <c r="BW1373" s="70"/>
      <c r="BX1373" s="70"/>
      <c r="BY1373" s="70"/>
      <c r="BZ1373" s="70"/>
      <c r="CA1373" s="70"/>
    </row>
    <row r="1374" spans="2:79" s="67" customFormat="1" hidden="1">
      <c r="B1374" s="85"/>
      <c r="C1374" s="86"/>
      <c r="D1374" s="250"/>
      <c r="E1374" s="84"/>
      <c r="F1374" s="70"/>
      <c r="G1374" s="70"/>
      <c r="H1374" s="70"/>
      <c r="I1374" s="70"/>
      <c r="J1374" s="70"/>
      <c r="K1374" s="70"/>
      <c r="L1374" s="70"/>
      <c r="M1374" s="70"/>
      <c r="N1374" s="70"/>
      <c r="O1374" s="70"/>
      <c r="P1374" s="70"/>
      <c r="Q1374" s="70"/>
      <c r="R1374" s="70"/>
      <c r="S1374" s="70"/>
      <c r="T1374" s="70"/>
      <c r="U1374" s="70"/>
      <c r="V1374" s="70"/>
      <c r="W1374" s="70"/>
      <c r="X1374" s="70"/>
      <c r="Y1374" s="70"/>
      <c r="Z1374" s="70"/>
      <c r="AA1374" s="70"/>
      <c r="AB1374" s="70"/>
      <c r="AC1374" s="70"/>
      <c r="AD1374" s="70"/>
      <c r="AE1374" s="70"/>
      <c r="AF1374" s="70"/>
      <c r="AG1374" s="70"/>
      <c r="AH1374" s="70"/>
      <c r="AI1374" s="70"/>
      <c r="AJ1374" s="70"/>
      <c r="AK1374" s="70"/>
      <c r="AL1374" s="70"/>
      <c r="AM1374" s="70"/>
      <c r="AN1374" s="70"/>
      <c r="AO1374" s="70"/>
      <c r="AP1374" s="70"/>
      <c r="AQ1374" s="70"/>
      <c r="AR1374" s="70"/>
      <c r="AS1374" s="70"/>
      <c r="AT1374" s="70"/>
      <c r="AU1374" s="70"/>
      <c r="AV1374" s="70"/>
      <c r="AW1374" s="70"/>
      <c r="AX1374" s="70"/>
      <c r="AY1374" s="70"/>
      <c r="AZ1374" s="70"/>
      <c r="BA1374" s="70"/>
      <c r="BB1374" s="70"/>
      <c r="BC1374" s="70"/>
      <c r="BD1374" s="70"/>
      <c r="BE1374" s="70"/>
      <c r="BF1374" s="70"/>
      <c r="BG1374" s="70"/>
      <c r="BH1374" s="70"/>
      <c r="BI1374" s="70"/>
      <c r="BJ1374" s="70"/>
      <c r="BK1374" s="70"/>
      <c r="BL1374" s="70"/>
      <c r="BM1374" s="70"/>
      <c r="BN1374" s="70"/>
      <c r="BO1374" s="70"/>
      <c r="BP1374" s="70"/>
      <c r="BQ1374" s="70"/>
      <c r="BR1374" s="70"/>
      <c r="BS1374" s="70"/>
      <c r="BT1374" s="70"/>
      <c r="BU1374" s="70"/>
      <c r="BV1374" s="70"/>
      <c r="BW1374" s="70"/>
      <c r="BX1374" s="70"/>
      <c r="BY1374" s="70"/>
      <c r="BZ1374" s="70"/>
      <c r="CA1374" s="70"/>
    </row>
    <row r="1375" spans="2:79" s="67" customFormat="1" hidden="1">
      <c r="B1375" s="85"/>
      <c r="C1375" s="86"/>
      <c r="D1375" s="250"/>
      <c r="E1375" s="84"/>
      <c r="F1375" s="70"/>
      <c r="G1375" s="70"/>
      <c r="H1375" s="70"/>
      <c r="I1375" s="70"/>
      <c r="J1375" s="70"/>
      <c r="K1375" s="70"/>
      <c r="L1375" s="70"/>
      <c r="M1375" s="70"/>
      <c r="N1375" s="70"/>
      <c r="O1375" s="70"/>
      <c r="P1375" s="70"/>
      <c r="Q1375" s="70"/>
      <c r="R1375" s="70"/>
      <c r="S1375" s="70"/>
      <c r="T1375" s="70"/>
      <c r="U1375" s="70"/>
      <c r="V1375" s="70"/>
      <c r="W1375" s="70"/>
      <c r="X1375" s="70"/>
      <c r="Y1375" s="70"/>
      <c r="Z1375" s="70"/>
      <c r="AA1375" s="70"/>
      <c r="AB1375" s="70"/>
      <c r="AC1375" s="70"/>
      <c r="AD1375" s="70"/>
      <c r="AE1375" s="70"/>
      <c r="AF1375" s="70"/>
      <c r="AG1375" s="70"/>
      <c r="AH1375" s="70"/>
      <c r="AI1375" s="70"/>
      <c r="AJ1375" s="70"/>
      <c r="AK1375" s="70"/>
      <c r="AL1375" s="70"/>
      <c r="AM1375" s="70"/>
      <c r="AN1375" s="70"/>
      <c r="AO1375" s="70"/>
      <c r="AP1375" s="70"/>
      <c r="AQ1375" s="70"/>
      <c r="AR1375" s="70"/>
      <c r="AS1375" s="70"/>
      <c r="AT1375" s="70"/>
      <c r="AU1375" s="70"/>
      <c r="AV1375" s="70"/>
      <c r="AW1375" s="70"/>
      <c r="AX1375" s="70"/>
      <c r="AY1375" s="70"/>
      <c r="AZ1375" s="70"/>
      <c r="BA1375" s="70"/>
      <c r="BB1375" s="70"/>
      <c r="BC1375" s="70"/>
      <c r="BD1375" s="70"/>
      <c r="BE1375" s="70"/>
      <c r="BF1375" s="70"/>
      <c r="BG1375" s="70"/>
      <c r="BH1375" s="70"/>
      <c r="BI1375" s="70"/>
      <c r="BJ1375" s="70"/>
      <c r="BK1375" s="70"/>
      <c r="BL1375" s="70"/>
      <c r="BM1375" s="70"/>
      <c r="BN1375" s="70"/>
      <c r="BO1375" s="70"/>
      <c r="BP1375" s="70"/>
      <c r="BQ1375" s="70"/>
      <c r="BR1375" s="70"/>
      <c r="BS1375" s="70"/>
      <c r="BT1375" s="70"/>
      <c r="BU1375" s="70"/>
      <c r="BV1375" s="70"/>
      <c r="BW1375" s="70"/>
      <c r="BX1375" s="70"/>
      <c r="BY1375" s="70"/>
      <c r="BZ1375" s="70"/>
      <c r="CA1375" s="70"/>
    </row>
    <row r="1376" spans="2:79" s="67" customFormat="1" hidden="1">
      <c r="B1376" s="85"/>
      <c r="C1376" s="86"/>
      <c r="D1376" s="250"/>
      <c r="E1376" s="84"/>
      <c r="F1376" s="70"/>
      <c r="G1376" s="70"/>
      <c r="H1376" s="70"/>
      <c r="I1376" s="70"/>
      <c r="J1376" s="70"/>
      <c r="K1376" s="70"/>
      <c r="L1376" s="70"/>
      <c r="M1376" s="70"/>
      <c r="N1376" s="70"/>
      <c r="O1376" s="70"/>
      <c r="P1376" s="70"/>
      <c r="Q1376" s="70"/>
      <c r="R1376" s="70"/>
      <c r="S1376" s="70"/>
      <c r="T1376" s="70"/>
      <c r="U1376" s="70"/>
      <c r="V1376" s="70"/>
      <c r="W1376" s="70"/>
      <c r="X1376" s="70"/>
      <c r="Y1376" s="70"/>
      <c r="Z1376" s="70"/>
      <c r="AA1376" s="70"/>
      <c r="AB1376" s="70"/>
      <c r="AC1376" s="70"/>
      <c r="AD1376" s="70"/>
      <c r="AE1376" s="70"/>
      <c r="AF1376" s="70"/>
      <c r="AG1376" s="70"/>
      <c r="AH1376" s="70"/>
      <c r="AI1376" s="70"/>
      <c r="AJ1376" s="70"/>
      <c r="AK1376" s="70"/>
      <c r="AL1376" s="70"/>
      <c r="AM1376" s="70"/>
      <c r="AN1376" s="70"/>
      <c r="AO1376" s="70"/>
      <c r="AP1376" s="70"/>
      <c r="AQ1376" s="70"/>
      <c r="AR1376" s="70"/>
      <c r="AS1376" s="70"/>
      <c r="AT1376" s="70"/>
      <c r="AU1376" s="70"/>
      <c r="AV1376" s="70"/>
      <c r="AW1376" s="70"/>
      <c r="AX1376" s="70"/>
      <c r="AY1376" s="70"/>
      <c r="AZ1376" s="70"/>
      <c r="BA1376" s="70"/>
      <c r="BB1376" s="70"/>
      <c r="BC1376" s="70"/>
      <c r="BD1376" s="70"/>
      <c r="BE1376" s="70"/>
      <c r="BF1376" s="70"/>
      <c r="BG1376" s="70"/>
      <c r="BH1376" s="70"/>
      <c r="BI1376" s="70"/>
      <c r="BJ1376" s="70"/>
      <c r="BK1376" s="70"/>
      <c r="BL1376" s="70"/>
      <c r="BM1376" s="70"/>
      <c r="BN1376" s="70"/>
      <c r="BO1376" s="70"/>
      <c r="BP1376" s="70"/>
      <c r="BQ1376" s="70"/>
      <c r="BR1376" s="70"/>
      <c r="BS1376" s="70"/>
      <c r="BT1376" s="70"/>
      <c r="BU1376" s="70"/>
      <c r="BV1376" s="70"/>
      <c r="BW1376" s="70"/>
      <c r="BX1376" s="70"/>
      <c r="BY1376" s="70"/>
      <c r="BZ1376" s="70"/>
      <c r="CA1376" s="70"/>
    </row>
    <row r="1377" spans="2:79" s="67" customFormat="1" hidden="1">
      <c r="B1377" s="85"/>
      <c r="C1377" s="86"/>
      <c r="D1377" s="250"/>
      <c r="E1377" s="84"/>
      <c r="F1377" s="70"/>
      <c r="G1377" s="70"/>
      <c r="H1377" s="70"/>
      <c r="I1377" s="70"/>
      <c r="J1377" s="70"/>
      <c r="K1377" s="70"/>
      <c r="L1377" s="70"/>
      <c r="M1377" s="70"/>
      <c r="N1377" s="70"/>
      <c r="O1377" s="70"/>
      <c r="P1377" s="70"/>
      <c r="Q1377" s="70"/>
      <c r="R1377" s="70"/>
      <c r="S1377" s="70"/>
      <c r="T1377" s="70"/>
      <c r="U1377" s="70"/>
      <c r="V1377" s="70"/>
      <c r="W1377" s="70"/>
      <c r="X1377" s="70"/>
      <c r="Y1377" s="70"/>
      <c r="Z1377" s="70"/>
      <c r="AA1377" s="70"/>
      <c r="AB1377" s="70"/>
      <c r="AC1377" s="70"/>
      <c r="AD1377" s="70"/>
      <c r="AE1377" s="70"/>
      <c r="AF1377" s="70"/>
      <c r="AG1377" s="70"/>
      <c r="AH1377" s="70"/>
      <c r="AI1377" s="70"/>
      <c r="AJ1377" s="70"/>
      <c r="AK1377" s="70"/>
      <c r="AL1377" s="70"/>
      <c r="AM1377" s="70"/>
      <c r="AN1377" s="70"/>
      <c r="AO1377" s="70"/>
      <c r="AP1377" s="70"/>
      <c r="AQ1377" s="70"/>
      <c r="AR1377" s="70"/>
      <c r="AS1377" s="70"/>
      <c r="AT1377" s="70"/>
      <c r="AU1377" s="70"/>
      <c r="AV1377" s="70"/>
      <c r="AW1377" s="70"/>
      <c r="AX1377" s="70"/>
      <c r="AY1377" s="70"/>
      <c r="AZ1377" s="70"/>
      <c r="BA1377" s="70"/>
      <c r="BB1377" s="70"/>
      <c r="BC1377" s="70"/>
      <c r="BD1377" s="70"/>
      <c r="BE1377" s="70"/>
      <c r="BF1377" s="70"/>
      <c r="BG1377" s="70"/>
      <c r="BH1377" s="70"/>
      <c r="BI1377" s="70"/>
      <c r="BJ1377" s="70"/>
      <c r="BK1377" s="70"/>
      <c r="BL1377" s="70"/>
      <c r="BM1377" s="70"/>
      <c r="BN1377" s="70"/>
      <c r="BO1377" s="70"/>
      <c r="BP1377" s="70"/>
      <c r="BQ1377" s="70"/>
      <c r="BR1377" s="70"/>
      <c r="BS1377" s="70"/>
      <c r="BT1377" s="70"/>
      <c r="BU1377" s="70"/>
      <c r="BV1377" s="70"/>
      <c r="BW1377" s="70"/>
      <c r="BX1377" s="70"/>
      <c r="BY1377" s="70"/>
      <c r="BZ1377" s="70"/>
      <c r="CA1377" s="70"/>
    </row>
    <row r="1378" spans="2:79" s="67" customFormat="1" hidden="1">
      <c r="B1378" s="85"/>
      <c r="C1378" s="86"/>
      <c r="D1378" s="250"/>
      <c r="E1378" s="84"/>
      <c r="F1378" s="70"/>
      <c r="G1378" s="70"/>
      <c r="H1378" s="70"/>
      <c r="I1378" s="70"/>
      <c r="J1378" s="70"/>
      <c r="K1378" s="70"/>
      <c r="L1378" s="70"/>
      <c r="M1378" s="70"/>
      <c r="N1378" s="70"/>
      <c r="O1378" s="70"/>
      <c r="P1378" s="70"/>
      <c r="Q1378" s="70"/>
      <c r="R1378" s="70"/>
      <c r="S1378" s="70"/>
      <c r="T1378" s="70"/>
      <c r="U1378" s="70"/>
      <c r="V1378" s="70"/>
      <c r="W1378" s="70"/>
      <c r="X1378" s="70"/>
      <c r="Y1378" s="70"/>
      <c r="Z1378" s="70"/>
      <c r="AA1378" s="70"/>
      <c r="AB1378" s="70"/>
      <c r="AC1378" s="70"/>
      <c r="AD1378" s="70"/>
      <c r="AE1378" s="70"/>
      <c r="AF1378" s="70"/>
      <c r="AG1378" s="70"/>
      <c r="AH1378" s="70"/>
      <c r="AI1378" s="70"/>
      <c r="AJ1378" s="70"/>
      <c r="AK1378" s="70"/>
      <c r="AL1378" s="70"/>
      <c r="AM1378" s="70"/>
      <c r="AN1378" s="70"/>
      <c r="AO1378" s="70"/>
      <c r="AP1378" s="70"/>
      <c r="AQ1378" s="70"/>
      <c r="AR1378" s="70"/>
      <c r="AS1378" s="70"/>
      <c r="AT1378" s="70"/>
      <c r="AU1378" s="70"/>
      <c r="AV1378" s="70"/>
      <c r="AW1378" s="70"/>
      <c r="AX1378" s="70"/>
      <c r="AY1378" s="70"/>
      <c r="AZ1378" s="70"/>
      <c r="BA1378" s="70"/>
      <c r="BB1378" s="70"/>
      <c r="BC1378" s="70"/>
      <c r="BD1378" s="70"/>
      <c r="BE1378" s="70"/>
      <c r="BF1378" s="70"/>
      <c r="BG1378" s="70"/>
      <c r="BH1378" s="70"/>
      <c r="BI1378" s="70"/>
      <c r="BJ1378" s="70"/>
      <c r="BK1378" s="70"/>
      <c r="BL1378" s="70"/>
      <c r="BM1378" s="70"/>
      <c r="BN1378" s="70"/>
      <c r="BO1378" s="70"/>
      <c r="BP1378" s="70"/>
      <c r="BQ1378" s="70"/>
      <c r="BR1378" s="70"/>
      <c r="BS1378" s="70"/>
      <c r="BT1378" s="70"/>
      <c r="BU1378" s="70"/>
      <c r="BV1378" s="70"/>
      <c r="BW1378" s="70"/>
      <c r="BX1378" s="70"/>
      <c r="BY1378" s="70"/>
      <c r="BZ1378" s="70"/>
      <c r="CA1378" s="70"/>
    </row>
    <row r="1379" spans="2:79" s="67" customFormat="1" hidden="1">
      <c r="B1379" s="85"/>
      <c r="C1379" s="86"/>
      <c r="D1379" s="250"/>
      <c r="E1379" s="84"/>
      <c r="F1379" s="70"/>
      <c r="G1379" s="70"/>
      <c r="H1379" s="70"/>
      <c r="I1379" s="70"/>
      <c r="J1379" s="70"/>
      <c r="K1379" s="70"/>
      <c r="L1379" s="70"/>
      <c r="M1379" s="70"/>
      <c r="N1379" s="70"/>
      <c r="O1379" s="70"/>
      <c r="P1379" s="70"/>
      <c r="Q1379" s="70"/>
      <c r="R1379" s="70"/>
      <c r="S1379" s="70"/>
      <c r="T1379" s="70"/>
      <c r="U1379" s="70"/>
      <c r="V1379" s="70"/>
      <c r="W1379" s="70"/>
      <c r="X1379" s="70"/>
      <c r="Y1379" s="70"/>
      <c r="Z1379" s="70"/>
      <c r="AA1379" s="70"/>
      <c r="AB1379" s="70"/>
      <c r="AC1379" s="70"/>
      <c r="AD1379" s="70"/>
      <c r="AE1379" s="70"/>
      <c r="AF1379" s="70"/>
      <c r="AG1379" s="70"/>
      <c r="AH1379" s="70"/>
      <c r="AI1379" s="70"/>
      <c r="AJ1379" s="70"/>
      <c r="AK1379" s="70"/>
      <c r="AL1379" s="70"/>
      <c r="AM1379" s="70"/>
      <c r="AN1379" s="70"/>
      <c r="AO1379" s="70"/>
      <c r="AP1379" s="70"/>
      <c r="AQ1379" s="70"/>
      <c r="AR1379" s="70"/>
      <c r="AS1379" s="70"/>
      <c r="AT1379" s="70"/>
      <c r="AU1379" s="70"/>
      <c r="AV1379" s="70"/>
      <c r="AW1379" s="70"/>
      <c r="AX1379" s="70"/>
      <c r="AY1379" s="70"/>
      <c r="AZ1379" s="70"/>
      <c r="BA1379" s="70"/>
      <c r="BB1379" s="70"/>
      <c r="BC1379" s="70"/>
      <c r="BD1379" s="70"/>
      <c r="BE1379" s="70"/>
      <c r="BF1379" s="70"/>
      <c r="BG1379" s="70"/>
      <c r="BH1379" s="70"/>
      <c r="BI1379" s="70"/>
      <c r="BJ1379" s="70"/>
      <c r="BK1379" s="70"/>
      <c r="BL1379" s="70"/>
      <c r="BM1379" s="70"/>
      <c r="BN1379" s="70"/>
      <c r="BO1379" s="70"/>
      <c r="BP1379" s="70"/>
      <c r="BQ1379" s="70"/>
      <c r="BR1379" s="70"/>
      <c r="BS1379" s="70"/>
      <c r="BT1379" s="70"/>
      <c r="BU1379" s="70"/>
      <c r="BV1379" s="70"/>
      <c r="BW1379" s="70"/>
      <c r="BX1379" s="70"/>
      <c r="BY1379" s="70"/>
      <c r="BZ1379" s="70"/>
      <c r="CA1379" s="70"/>
    </row>
    <row r="1380" spans="2:79" s="67" customFormat="1" hidden="1">
      <c r="B1380" s="85"/>
      <c r="C1380" s="86"/>
      <c r="D1380" s="250"/>
      <c r="E1380" s="84"/>
      <c r="F1380" s="70"/>
      <c r="G1380" s="70"/>
      <c r="H1380" s="70"/>
      <c r="I1380" s="70"/>
      <c r="J1380" s="70"/>
      <c r="K1380" s="70"/>
      <c r="L1380" s="70"/>
      <c r="M1380" s="70"/>
      <c r="N1380" s="70"/>
      <c r="O1380" s="70"/>
      <c r="P1380" s="70"/>
      <c r="Q1380" s="70"/>
      <c r="R1380" s="70"/>
      <c r="S1380" s="70"/>
      <c r="T1380" s="70"/>
      <c r="U1380" s="70"/>
      <c r="V1380" s="70"/>
      <c r="W1380" s="70"/>
      <c r="X1380" s="70"/>
      <c r="Y1380" s="70"/>
      <c r="Z1380" s="70"/>
      <c r="AA1380" s="70"/>
      <c r="AB1380" s="70"/>
      <c r="AC1380" s="70"/>
      <c r="AD1380" s="70"/>
      <c r="AE1380" s="70"/>
      <c r="AF1380" s="70"/>
      <c r="AG1380" s="70"/>
      <c r="AH1380" s="70"/>
      <c r="AI1380" s="70"/>
      <c r="AJ1380" s="70"/>
      <c r="AK1380" s="70"/>
      <c r="AL1380" s="70"/>
      <c r="AM1380" s="70"/>
      <c r="AN1380" s="70"/>
      <c r="AO1380" s="70"/>
      <c r="AP1380" s="70"/>
      <c r="AQ1380" s="70"/>
      <c r="AR1380" s="70"/>
      <c r="AS1380" s="70"/>
      <c r="AT1380" s="70"/>
      <c r="AU1380" s="70"/>
      <c r="AV1380" s="70"/>
      <c r="AW1380" s="70"/>
      <c r="AX1380" s="70"/>
      <c r="AY1380" s="70"/>
      <c r="AZ1380" s="70"/>
      <c r="BA1380" s="70"/>
      <c r="BB1380" s="70"/>
      <c r="BC1380" s="70"/>
      <c r="BD1380" s="70"/>
      <c r="BE1380" s="70"/>
      <c r="BF1380" s="70"/>
      <c r="BG1380" s="70"/>
      <c r="BH1380" s="70"/>
      <c r="BI1380" s="70"/>
      <c r="BJ1380" s="70"/>
      <c r="BK1380" s="70"/>
      <c r="BL1380" s="70"/>
      <c r="BM1380" s="70"/>
      <c r="BN1380" s="70"/>
      <c r="BO1380" s="70"/>
      <c r="BP1380" s="70"/>
      <c r="BQ1380" s="70"/>
      <c r="BR1380" s="70"/>
      <c r="BS1380" s="70"/>
      <c r="BT1380" s="70"/>
      <c r="BU1380" s="70"/>
      <c r="BV1380" s="70"/>
      <c r="BW1380" s="70"/>
      <c r="BX1380" s="70"/>
      <c r="BY1380" s="70"/>
      <c r="BZ1380" s="70"/>
      <c r="CA1380" s="70"/>
    </row>
    <row r="1381" spans="2:79" s="67" customFormat="1" hidden="1">
      <c r="B1381" s="85"/>
      <c r="C1381" s="86"/>
      <c r="D1381" s="250"/>
      <c r="E1381" s="84"/>
      <c r="F1381" s="70"/>
      <c r="G1381" s="70"/>
      <c r="H1381" s="70"/>
      <c r="I1381" s="70"/>
      <c r="J1381" s="70"/>
      <c r="K1381" s="70"/>
      <c r="L1381" s="70"/>
      <c r="M1381" s="70"/>
      <c r="N1381" s="70"/>
      <c r="O1381" s="70"/>
      <c r="P1381" s="70"/>
      <c r="Q1381" s="70"/>
      <c r="R1381" s="70"/>
      <c r="S1381" s="70"/>
      <c r="T1381" s="70"/>
      <c r="U1381" s="70"/>
      <c r="V1381" s="70"/>
      <c r="W1381" s="70"/>
      <c r="X1381" s="70"/>
      <c r="Y1381" s="70"/>
      <c r="Z1381" s="70"/>
      <c r="AA1381" s="70"/>
      <c r="AB1381" s="70"/>
      <c r="AC1381" s="70"/>
      <c r="AD1381" s="70"/>
      <c r="AE1381" s="70"/>
      <c r="AF1381" s="70"/>
      <c r="AG1381" s="70"/>
      <c r="AH1381" s="70"/>
      <c r="AI1381" s="70"/>
      <c r="AJ1381" s="70"/>
      <c r="AK1381" s="70"/>
      <c r="AL1381" s="70"/>
      <c r="AM1381" s="70"/>
      <c r="AN1381" s="70"/>
      <c r="AO1381" s="70"/>
      <c r="AP1381" s="70"/>
      <c r="AQ1381" s="70"/>
      <c r="AR1381" s="70"/>
      <c r="AS1381" s="70"/>
      <c r="AT1381" s="70"/>
      <c r="AU1381" s="70"/>
      <c r="AV1381" s="70"/>
      <c r="AW1381" s="70"/>
      <c r="AX1381" s="70"/>
      <c r="AY1381" s="70"/>
      <c r="AZ1381" s="70"/>
      <c r="BA1381" s="70"/>
      <c r="BB1381" s="70"/>
      <c r="BC1381" s="70"/>
      <c r="BD1381" s="70"/>
      <c r="BE1381" s="70"/>
      <c r="BF1381" s="70"/>
      <c r="BG1381" s="70"/>
      <c r="BH1381" s="70"/>
      <c r="BI1381" s="70"/>
      <c r="BJ1381" s="70"/>
      <c r="BK1381" s="70"/>
      <c r="BL1381" s="70"/>
      <c r="BM1381" s="70"/>
      <c r="BN1381" s="70"/>
      <c r="BO1381" s="70"/>
      <c r="BP1381" s="70"/>
      <c r="BQ1381" s="70"/>
      <c r="BR1381" s="70"/>
      <c r="BS1381" s="70"/>
      <c r="BT1381" s="70"/>
      <c r="BU1381" s="70"/>
      <c r="BV1381" s="70"/>
      <c r="BW1381" s="70"/>
      <c r="BX1381" s="70"/>
      <c r="BY1381" s="70"/>
      <c r="BZ1381" s="70"/>
      <c r="CA1381" s="70"/>
    </row>
    <row r="1382" spans="2:79" s="67" customFormat="1" hidden="1">
      <c r="B1382" s="85"/>
      <c r="C1382" s="86"/>
      <c r="D1382" s="250"/>
      <c r="E1382" s="84"/>
      <c r="F1382" s="70"/>
      <c r="G1382" s="70"/>
      <c r="H1382" s="70"/>
      <c r="I1382" s="70"/>
      <c r="J1382" s="70"/>
      <c r="K1382" s="70"/>
      <c r="L1382" s="70"/>
      <c r="M1382" s="70"/>
      <c r="N1382" s="70"/>
      <c r="O1382" s="70"/>
      <c r="P1382" s="70"/>
      <c r="Q1382" s="70"/>
      <c r="R1382" s="70"/>
      <c r="S1382" s="70"/>
      <c r="T1382" s="70"/>
      <c r="U1382" s="70"/>
      <c r="V1382" s="70"/>
      <c r="W1382" s="70"/>
      <c r="X1382" s="70"/>
      <c r="Y1382" s="70"/>
      <c r="Z1382" s="70"/>
      <c r="AA1382" s="70"/>
      <c r="AB1382" s="70"/>
      <c r="AC1382" s="70"/>
      <c r="AD1382" s="70"/>
      <c r="AE1382" s="70"/>
      <c r="AF1382" s="70"/>
      <c r="AG1382" s="70"/>
      <c r="AH1382" s="70"/>
      <c r="AI1382" s="70"/>
      <c r="AJ1382" s="70"/>
      <c r="AK1382" s="70"/>
      <c r="AL1382" s="70"/>
      <c r="AM1382" s="70"/>
      <c r="AN1382" s="70"/>
      <c r="AO1382" s="70"/>
      <c r="AP1382" s="70"/>
      <c r="AQ1382" s="70"/>
      <c r="AR1382" s="70"/>
      <c r="AS1382" s="70"/>
      <c r="AT1382" s="70"/>
      <c r="AU1382" s="70"/>
      <c r="AV1382" s="70"/>
      <c r="AW1382" s="70"/>
      <c r="AX1382" s="70"/>
      <c r="AY1382" s="70"/>
      <c r="AZ1382" s="70"/>
      <c r="BA1382" s="70"/>
      <c r="BB1382" s="70"/>
      <c r="BC1382" s="70"/>
      <c r="BD1382" s="70"/>
      <c r="BE1382" s="70"/>
      <c r="BF1382" s="70"/>
      <c r="BG1382" s="70"/>
      <c r="BH1382" s="70"/>
      <c r="BI1382" s="70"/>
      <c r="BJ1382" s="70"/>
      <c r="BK1382" s="70"/>
      <c r="BL1382" s="70"/>
      <c r="BM1382" s="70"/>
      <c r="BN1382" s="70"/>
      <c r="BO1382" s="70"/>
      <c r="BP1382" s="70"/>
      <c r="BQ1382" s="70"/>
      <c r="BR1382" s="70"/>
      <c r="BS1382" s="70"/>
      <c r="BT1382" s="70"/>
      <c r="BU1382" s="70"/>
      <c r="BV1382" s="70"/>
      <c r="BW1382" s="70"/>
      <c r="BX1382" s="70"/>
      <c r="BY1382" s="70"/>
      <c r="BZ1382" s="70"/>
      <c r="CA1382" s="70"/>
    </row>
    <row r="1383" spans="2:79" s="67" customFormat="1" hidden="1">
      <c r="B1383" s="85"/>
      <c r="C1383" s="86"/>
      <c r="D1383" s="250"/>
      <c r="E1383" s="84"/>
      <c r="F1383" s="70"/>
      <c r="G1383" s="70"/>
      <c r="H1383" s="70"/>
      <c r="I1383" s="70"/>
      <c r="J1383" s="70"/>
      <c r="K1383" s="70"/>
      <c r="L1383" s="70"/>
      <c r="M1383" s="70"/>
      <c r="N1383" s="70"/>
      <c r="O1383" s="70"/>
      <c r="P1383" s="70"/>
      <c r="Q1383" s="70"/>
      <c r="R1383" s="70"/>
      <c r="S1383" s="70"/>
      <c r="T1383" s="70"/>
      <c r="U1383" s="70"/>
      <c r="V1383" s="70"/>
      <c r="W1383" s="70"/>
      <c r="X1383" s="70"/>
      <c r="Y1383" s="70"/>
      <c r="Z1383" s="70"/>
      <c r="AA1383" s="70"/>
      <c r="AB1383" s="70"/>
      <c r="AC1383" s="70"/>
      <c r="AD1383" s="70"/>
      <c r="AE1383" s="70"/>
      <c r="AF1383" s="70"/>
      <c r="AG1383" s="70"/>
      <c r="AH1383" s="70"/>
      <c r="AI1383" s="70"/>
      <c r="AJ1383" s="70"/>
      <c r="AK1383" s="70"/>
      <c r="AL1383" s="70"/>
      <c r="AM1383" s="70"/>
      <c r="AN1383" s="70"/>
      <c r="AO1383" s="70"/>
      <c r="AP1383" s="70"/>
      <c r="AQ1383" s="70"/>
      <c r="AR1383" s="70"/>
      <c r="AS1383" s="70"/>
      <c r="AT1383" s="70"/>
      <c r="AU1383" s="70"/>
      <c r="AV1383" s="70"/>
      <c r="AW1383" s="70"/>
      <c r="AX1383" s="70"/>
      <c r="AY1383" s="70"/>
      <c r="AZ1383" s="70"/>
      <c r="BA1383" s="70"/>
      <c r="BB1383" s="70"/>
      <c r="BC1383" s="70"/>
      <c r="BD1383" s="70"/>
      <c r="BE1383" s="70"/>
      <c r="BF1383" s="70"/>
      <c r="BG1383" s="70"/>
      <c r="BH1383" s="70"/>
      <c r="BI1383" s="70"/>
      <c r="BJ1383" s="70"/>
      <c r="BK1383" s="70"/>
      <c r="BL1383" s="70"/>
      <c r="BM1383" s="70"/>
      <c r="BN1383" s="70"/>
      <c r="BO1383" s="70"/>
      <c r="BP1383" s="70"/>
      <c r="BQ1383" s="70"/>
      <c r="BR1383" s="70"/>
      <c r="BS1383" s="70"/>
      <c r="BT1383" s="70"/>
      <c r="BU1383" s="70"/>
      <c r="BV1383" s="70"/>
      <c r="BW1383" s="70"/>
      <c r="BX1383" s="70"/>
      <c r="BY1383" s="70"/>
      <c r="BZ1383" s="70"/>
      <c r="CA1383" s="70"/>
    </row>
    <row r="1384" spans="2:79" s="67" customFormat="1" hidden="1">
      <c r="B1384" s="85"/>
      <c r="C1384" s="86"/>
      <c r="D1384" s="250"/>
      <c r="E1384" s="84"/>
      <c r="F1384" s="70"/>
      <c r="G1384" s="70"/>
      <c r="H1384" s="70"/>
      <c r="I1384" s="70"/>
      <c r="J1384" s="70"/>
      <c r="K1384" s="70"/>
      <c r="L1384" s="70"/>
      <c r="M1384" s="70"/>
      <c r="N1384" s="70"/>
      <c r="O1384" s="70"/>
      <c r="P1384" s="70"/>
      <c r="Q1384" s="70"/>
      <c r="R1384" s="70"/>
      <c r="S1384" s="70"/>
      <c r="T1384" s="70"/>
      <c r="U1384" s="70"/>
      <c r="V1384" s="70"/>
      <c r="W1384" s="70"/>
      <c r="X1384" s="70"/>
      <c r="Y1384" s="70"/>
      <c r="Z1384" s="70"/>
      <c r="AA1384" s="70"/>
      <c r="AB1384" s="70"/>
      <c r="AC1384" s="70"/>
      <c r="AD1384" s="70"/>
      <c r="AE1384" s="70"/>
      <c r="AF1384" s="70"/>
      <c r="AG1384" s="70"/>
      <c r="AH1384" s="70"/>
      <c r="AI1384" s="70"/>
      <c r="AJ1384" s="70"/>
      <c r="AK1384" s="70"/>
      <c r="AL1384" s="70"/>
      <c r="AM1384" s="70"/>
      <c r="AN1384" s="70"/>
      <c r="AO1384" s="70"/>
      <c r="AP1384" s="70"/>
      <c r="AQ1384" s="70"/>
      <c r="AR1384" s="70"/>
      <c r="AS1384" s="70"/>
      <c r="AT1384" s="70"/>
      <c r="AU1384" s="70"/>
      <c r="AV1384" s="70"/>
      <c r="AW1384" s="70"/>
      <c r="AX1384" s="70"/>
      <c r="AY1384" s="70"/>
      <c r="AZ1384" s="70"/>
      <c r="BA1384" s="70"/>
      <c r="BB1384" s="70"/>
      <c r="BC1384" s="70"/>
      <c r="BD1384" s="70"/>
      <c r="BE1384" s="70"/>
      <c r="BF1384" s="70"/>
      <c r="BG1384" s="70"/>
      <c r="BH1384" s="70"/>
      <c r="BI1384" s="70"/>
      <c r="BJ1384" s="70"/>
      <c r="BK1384" s="70"/>
      <c r="BL1384" s="70"/>
      <c r="BM1384" s="70"/>
      <c r="BN1384" s="70"/>
      <c r="BO1384" s="70"/>
      <c r="BP1384" s="70"/>
      <c r="BQ1384" s="70"/>
      <c r="BR1384" s="70"/>
      <c r="BS1384" s="70"/>
      <c r="BT1384" s="70"/>
      <c r="BU1384" s="70"/>
      <c r="BV1384" s="70"/>
      <c r="BW1384" s="70"/>
      <c r="BX1384" s="70"/>
      <c r="BY1384" s="70"/>
      <c r="BZ1384" s="70"/>
      <c r="CA1384" s="70"/>
    </row>
    <row r="1385" spans="2:79" s="67" customFormat="1" hidden="1">
      <c r="B1385" s="85"/>
      <c r="C1385" s="86"/>
      <c r="D1385" s="250"/>
      <c r="E1385" s="84"/>
      <c r="F1385" s="70"/>
      <c r="G1385" s="70"/>
      <c r="H1385" s="70"/>
      <c r="I1385" s="70"/>
      <c r="J1385" s="70"/>
      <c r="K1385" s="70"/>
      <c r="L1385" s="70"/>
      <c r="M1385" s="70"/>
      <c r="N1385" s="70"/>
      <c r="O1385" s="70"/>
      <c r="P1385" s="70"/>
      <c r="Q1385" s="70"/>
      <c r="R1385" s="70"/>
      <c r="S1385" s="70"/>
      <c r="T1385" s="70"/>
      <c r="U1385" s="70"/>
      <c r="V1385" s="70"/>
      <c r="W1385" s="70"/>
      <c r="X1385" s="70"/>
      <c r="Y1385" s="70"/>
      <c r="Z1385" s="70"/>
      <c r="AA1385" s="70"/>
      <c r="AB1385" s="70"/>
      <c r="AC1385" s="70"/>
      <c r="AD1385" s="70"/>
      <c r="AE1385" s="70"/>
      <c r="AF1385" s="70"/>
      <c r="AG1385" s="70"/>
      <c r="AH1385" s="70"/>
      <c r="AI1385" s="70"/>
      <c r="AJ1385" s="70"/>
      <c r="AK1385" s="70"/>
      <c r="AL1385" s="70"/>
      <c r="AM1385" s="70"/>
      <c r="AN1385" s="70"/>
      <c r="AO1385" s="70"/>
      <c r="AP1385" s="70"/>
      <c r="AQ1385" s="70"/>
      <c r="AR1385" s="70"/>
      <c r="AS1385" s="70"/>
      <c r="AT1385" s="70"/>
      <c r="AU1385" s="70"/>
      <c r="AV1385" s="70"/>
      <c r="AW1385" s="70"/>
      <c r="AX1385" s="70"/>
      <c r="AY1385" s="70"/>
      <c r="AZ1385" s="70"/>
      <c r="BA1385" s="70"/>
      <c r="BB1385" s="70"/>
      <c r="BC1385" s="70"/>
      <c r="BD1385" s="70"/>
      <c r="BE1385" s="70"/>
      <c r="BF1385" s="70"/>
      <c r="BG1385" s="70"/>
      <c r="BH1385" s="70"/>
      <c r="BI1385" s="70"/>
      <c r="BJ1385" s="70"/>
      <c r="BK1385" s="70"/>
      <c r="BL1385" s="70"/>
      <c r="BM1385" s="70"/>
      <c r="BN1385" s="70"/>
      <c r="BO1385" s="70"/>
      <c r="BP1385" s="70"/>
      <c r="BQ1385" s="70"/>
      <c r="BR1385" s="70"/>
      <c r="BS1385" s="70"/>
      <c r="BT1385" s="70"/>
      <c r="BU1385" s="70"/>
      <c r="BV1385" s="70"/>
      <c r="BW1385" s="70"/>
      <c r="BX1385" s="70"/>
      <c r="BY1385" s="70"/>
      <c r="BZ1385" s="70"/>
      <c r="CA1385" s="70"/>
    </row>
    <row r="1386" spans="2:79" s="67" customFormat="1" hidden="1">
      <c r="B1386" s="85"/>
      <c r="C1386" s="86"/>
      <c r="D1386" s="250"/>
      <c r="E1386" s="84"/>
      <c r="F1386" s="70"/>
      <c r="G1386" s="70"/>
      <c r="H1386" s="70"/>
      <c r="I1386" s="70"/>
      <c r="J1386" s="70"/>
      <c r="K1386" s="70"/>
      <c r="L1386" s="70"/>
      <c r="M1386" s="70"/>
      <c r="N1386" s="70"/>
      <c r="O1386" s="70"/>
      <c r="P1386" s="70"/>
      <c r="Q1386" s="70"/>
      <c r="R1386" s="70"/>
      <c r="S1386" s="70"/>
      <c r="T1386" s="70"/>
      <c r="U1386" s="70"/>
      <c r="V1386" s="70"/>
      <c r="W1386" s="70"/>
      <c r="X1386" s="70"/>
      <c r="Y1386" s="70"/>
      <c r="Z1386" s="70"/>
      <c r="AA1386" s="70"/>
      <c r="AB1386" s="70"/>
      <c r="AC1386" s="70"/>
      <c r="AD1386" s="70"/>
      <c r="AE1386" s="70"/>
      <c r="AF1386" s="70"/>
      <c r="AG1386" s="70"/>
      <c r="AH1386" s="70"/>
      <c r="AI1386" s="70"/>
      <c r="AJ1386" s="70"/>
      <c r="AK1386" s="70"/>
      <c r="AL1386" s="70"/>
      <c r="AM1386" s="70"/>
      <c r="AN1386" s="70"/>
      <c r="AO1386" s="70"/>
      <c r="AP1386" s="70"/>
      <c r="AQ1386" s="70"/>
      <c r="AR1386" s="70"/>
      <c r="AS1386" s="70"/>
      <c r="AT1386" s="70"/>
      <c r="AU1386" s="70"/>
      <c r="AV1386" s="70"/>
      <c r="AW1386" s="70"/>
      <c r="AX1386" s="70"/>
      <c r="AY1386" s="70"/>
      <c r="AZ1386" s="70"/>
      <c r="BA1386" s="70"/>
      <c r="BB1386" s="70"/>
      <c r="BC1386" s="70"/>
      <c r="BD1386" s="70"/>
      <c r="BE1386" s="70"/>
      <c r="BF1386" s="70"/>
      <c r="BG1386" s="70"/>
      <c r="BH1386" s="70"/>
      <c r="BI1386" s="70"/>
      <c r="BJ1386" s="70"/>
      <c r="BK1386" s="70"/>
      <c r="BL1386" s="70"/>
      <c r="BM1386" s="70"/>
      <c r="BN1386" s="70"/>
      <c r="BO1386" s="70"/>
      <c r="BP1386" s="70"/>
      <c r="BQ1386" s="70"/>
      <c r="BR1386" s="70"/>
      <c r="BS1386" s="70"/>
      <c r="BT1386" s="70"/>
      <c r="BU1386" s="70"/>
      <c r="BV1386" s="70"/>
      <c r="BW1386" s="70"/>
      <c r="BX1386" s="70"/>
      <c r="BY1386" s="70"/>
      <c r="BZ1386" s="70"/>
      <c r="CA1386" s="70"/>
    </row>
    <row r="1387" spans="2:79" s="67" customFormat="1" hidden="1">
      <c r="B1387" s="85"/>
      <c r="C1387" s="86"/>
      <c r="D1387" s="250"/>
      <c r="E1387" s="84"/>
      <c r="F1387" s="70"/>
      <c r="G1387" s="70"/>
      <c r="H1387" s="70"/>
      <c r="I1387" s="70"/>
      <c r="J1387" s="70"/>
      <c r="K1387" s="70"/>
      <c r="L1387" s="70"/>
      <c r="M1387" s="70"/>
      <c r="N1387" s="70"/>
      <c r="O1387" s="70"/>
      <c r="P1387" s="70"/>
      <c r="Q1387" s="70"/>
      <c r="R1387" s="70"/>
      <c r="S1387" s="70"/>
      <c r="T1387" s="70"/>
      <c r="U1387" s="70"/>
      <c r="V1387" s="70"/>
      <c r="W1387" s="70"/>
      <c r="X1387" s="70"/>
      <c r="Y1387" s="70"/>
      <c r="Z1387" s="70"/>
      <c r="AA1387" s="70"/>
      <c r="AB1387" s="70"/>
      <c r="AC1387" s="70"/>
      <c r="AD1387" s="70"/>
      <c r="AE1387" s="70"/>
      <c r="AF1387" s="70"/>
      <c r="AG1387" s="70"/>
      <c r="AH1387" s="70"/>
      <c r="AI1387" s="70"/>
      <c r="AJ1387" s="70"/>
      <c r="AK1387" s="70"/>
      <c r="AL1387" s="70"/>
      <c r="AM1387" s="70"/>
      <c r="AN1387" s="70"/>
      <c r="AO1387" s="70"/>
      <c r="AP1387" s="70"/>
      <c r="AQ1387" s="70"/>
      <c r="AR1387" s="70"/>
      <c r="AS1387" s="70"/>
      <c r="AT1387" s="70"/>
      <c r="AU1387" s="70"/>
      <c r="AV1387" s="70"/>
      <c r="AW1387" s="70"/>
      <c r="AX1387" s="70"/>
      <c r="AY1387" s="70"/>
      <c r="AZ1387" s="70"/>
      <c r="BA1387" s="70"/>
      <c r="BB1387" s="70"/>
      <c r="BC1387" s="70"/>
      <c r="BD1387" s="70"/>
      <c r="BE1387" s="70"/>
      <c r="BF1387" s="70"/>
      <c r="BG1387" s="70"/>
      <c r="BH1387" s="70"/>
      <c r="BI1387" s="70"/>
      <c r="BJ1387" s="70"/>
      <c r="BK1387" s="70"/>
      <c r="BL1387" s="70"/>
      <c r="BM1387" s="70"/>
      <c r="BN1387" s="70"/>
      <c r="BO1387" s="70"/>
      <c r="BP1387" s="70"/>
      <c r="BQ1387" s="70"/>
      <c r="BR1387" s="70"/>
      <c r="BS1387" s="70"/>
      <c r="BT1387" s="70"/>
      <c r="BU1387" s="70"/>
      <c r="BV1387" s="70"/>
      <c r="BW1387" s="70"/>
      <c r="BX1387" s="70"/>
      <c r="BY1387" s="70"/>
      <c r="BZ1387" s="70"/>
      <c r="CA1387" s="70"/>
    </row>
    <row r="1388" spans="2:79" s="67" customFormat="1" hidden="1">
      <c r="B1388" s="85"/>
      <c r="C1388" s="86"/>
      <c r="D1388" s="250"/>
      <c r="E1388" s="84"/>
      <c r="F1388" s="70"/>
      <c r="G1388" s="70"/>
      <c r="H1388" s="70"/>
      <c r="I1388" s="70"/>
      <c r="J1388" s="70"/>
      <c r="K1388" s="70"/>
      <c r="L1388" s="70"/>
      <c r="M1388" s="70"/>
      <c r="N1388" s="70"/>
      <c r="O1388" s="70"/>
      <c r="P1388" s="70"/>
      <c r="Q1388" s="70"/>
      <c r="R1388" s="70"/>
      <c r="S1388" s="70"/>
      <c r="T1388" s="70"/>
      <c r="U1388" s="70"/>
      <c r="V1388" s="70"/>
      <c r="W1388" s="70"/>
      <c r="X1388" s="70"/>
      <c r="Y1388" s="70"/>
      <c r="Z1388" s="70"/>
      <c r="AA1388" s="70"/>
      <c r="AB1388" s="70"/>
      <c r="AC1388" s="70"/>
      <c r="AD1388" s="70"/>
      <c r="AE1388" s="70"/>
      <c r="AF1388" s="70"/>
      <c r="AG1388" s="70"/>
      <c r="AH1388" s="70"/>
      <c r="AI1388" s="70"/>
      <c r="AJ1388" s="70"/>
      <c r="AK1388" s="70"/>
      <c r="AL1388" s="70"/>
      <c r="AM1388" s="70"/>
      <c r="AN1388" s="70"/>
      <c r="AO1388" s="70"/>
      <c r="AP1388" s="70"/>
      <c r="AQ1388" s="70"/>
      <c r="AR1388" s="70"/>
      <c r="AS1388" s="70"/>
      <c r="AT1388" s="70"/>
      <c r="AU1388" s="70"/>
      <c r="AV1388" s="70"/>
      <c r="AW1388" s="70"/>
      <c r="AX1388" s="70"/>
      <c r="AY1388" s="70"/>
      <c r="AZ1388" s="70"/>
      <c r="BA1388" s="70"/>
      <c r="BB1388" s="70"/>
      <c r="BC1388" s="70"/>
      <c r="BD1388" s="70"/>
      <c r="BE1388" s="70"/>
      <c r="BF1388" s="70"/>
      <c r="BG1388" s="70"/>
      <c r="BH1388" s="70"/>
      <c r="BI1388" s="70"/>
      <c r="BJ1388" s="70"/>
      <c r="BK1388" s="70"/>
      <c r="BL1388" s="70"/>
      <c r="BM1388" s="70"/>
      <c r="BN1388" s="70"/>
      <c r="BO1388" s="70"/>
      <c r="BP1388" s="70"/>
      <c r="BQ1388" s="70"/>
      <c r="BR1388" s="70"/>
      <c r="BS1388" s="70"/>
      <c r="BT1388" s="70"/>
      <c r="BU1388" s="70"/>
      <c r="BV1388" s="70"/>
      <c r="BW1388" s="70"/>
      <c r="BX1388" s="70"/>
      <c r="BY1388" s="70"/>
      <c r="BZ1388" s="70"/>
      <c r="CA1388" s="70"/>
    </row>
    <row r="1389" spans="2:79" s="67" customFormat="1" hidden="1">
      <c r="B1389" s="85"/>
      <c r="C1389" s="86"/>
      <c r="D1389" s="250"/>
      <c r="E1389" s="84"/>
      <c r="F1389" s="70"/>
      <c r="G1389" s="70"/>
      <c r="H1389" s="70"/>
      <c r="I1389" s="70"/>
      <c r="J1389" s="70"/>
      <c r="K1389" s="70"/>
      <c r="L1389" s="70"/>
      <c r="M1389" s="70"/>
      <c r="N1389" s="70"/>
      <c r="O1389" s="70"/>
      <c r="P1389" s="70"/>
      <c r="Q1389" s="70"/>
      <c r="R1389" s="70"/>
      <c r="S1389" s="70"/>
      <c r="T1389" s="70"/>
      <c r="U1389" s="70"/>
      <c r="V1389" s="70"/>
      <c r="W1389" s="70"/>
      <c r="X1389" s="70"/>
      <c r="Y1389" s="70"/>
      <c r="Z1389" s="70"/>
      <c r="AA1389" s="70"/>
      <c r="AB1389" s="70"/>
      <c r="AC1389" s="70"/>
      <c r="AD1389" s="70"/>
      <c r="AE1389" s="70"/>
      <c r="AF1389" s="70"/>
      <c r="AG1389" s="70"/>
      <c r="AH1389" s="70"/>
      <c r="AI1389" s="70"/>
      <c r="AJ1389" s="70"/>
      <c r="AK1389" s="70"/>
      <c r="AL1389" s="70"/>
      <c r="AM1389" s="70"/>
      <c r="AN1389" s="70"/>
      <c r="AO1389" s="70"/>
      <c r="AP1389" s="70"/>
      <c r="AQ1389" s="70"/>
      <c r="AR1389" s="70"/>
      <c r="AS1389" s="70"/>
      <c r="AT1389" s="70"/>
      <c r="AU1389" s="70"/>
      <c r="AV1389" s="70"/>
      <c r="AW1389" s="70"/>
      <c r="AX1389" s="70"/>
      <c r="AY1389" s="70"/>
      <c r="AZ1389" s="70"/>
      <c r="BA1389" s="70"/>
      <c r="BB1389" s="70"/>
      <c r="BC1389" s="70"/>
      <c r="BD1389" s="70"/>
      <c r="BE1389" s="70"/>
      <c r="BF1389" s="70"/>
      <c r="BG1389" s="70"/>
      <c r="BH1389" s="70"/>
      <c r="BI1389" s="70"/>
      <c r="BJ1389" s="70"/>
      <c r="BK1389" s="70"/>
      <c r="BL1389" s="70"/>
      <c r="BM1389" s="70"/>
      <c r="BN1389" s="70"/>
      <c r="BO1389" s="70"/>
      <c r="BP1389" s="70"/>
      <c r="BQ1389" s="70"/>
      <c r="BR1389" s="70"/>
      <c r="BS1389" s="70"/>
      <c r="BT1389" s="70"/>
      <c r="BU1389" s="70"/>
      <c r="BV1389" s="70"/>
      <c r="BW1389" s="70"/>
      <c r="BX1389" s="70"/>
      <c r="BY1389" s="70"/>
      <c r="BZ1389" s="70"/>
      <c r="CA1389" s="70"/>
    </row>
    <row r="1390" spans="2:79" s="67" customFormat="1" hidden="1">
      <c r="B1390" s="85"/>
      <c r="C1390" s="86"/>
      <c r="D1390" s="250"/>
      <c r="E1390" s="84"/>
      <c r="F1390" s="70"/>
      <c r="G1390" s="70"/>
      <c r="H1390" s="70"/>
      <c r="I1390" s="70"/>
      <c r="J1390" s="70"/>
      <c r="K1390" s="70"/>
      <c r="L1390" s="70"/>
      <c r="M1390" s="70"/>
      <c r="N1390" s="70"/>
      <c r="O1390" s="70"/>
      <c r="P1390" s="70"/>
      <c r="Q1390" s="70"/>
      <c r="R1390" s="70"/>
      <c r="S1390" s="70"/>
      <c r="T1390" s="70"/>
      <c r="U1390" s="70"/>
      <c r="V1390" s="70"/>
      <c r="W1390" s="70"/>
      <c r="X1390" s="70"/>
      <c r="Y1390" s="70"/>
      <c r="Z1390" s="70"/>
      <c r="AA1390" s="70"/>
      <c r="AB1390" s="70"/>
      <c r="AC1390" s="70"/>
      <c r="AD1390" s="70"/>
      <c r="AE1390" s="70"/>
      <c r="AF1390" s="70"/>
      <c r="AG1390" s="70"/>
      <c r="AH1390" s="70"/>
      <c r="AI1390" s="70"/>
      <c r="AJ1390" s="70"/>
      <c r="AK1390" s="70"/>
      <c r="AL1390" s="70"/>
      <c r="AM1390" s="70"/>
      <c r="AN1390" s="70"/>
      <c r="AO1390" s="70"/>
      <c r="AP1390" s="70"/>
      <c r="AQ1390" s="70"/>
      <c r="AR1390" s="70"/>
      <c r="AS1390" s="70"/>
      <c r="AT1390" s="70"/>
      <c r="AU1390" s="70"/>
      <c r="AV1390" s="70"/>
      <c r="AW1390" s="70"/>
      <c r="AX1390" s="70"/>
      <c r="AY1390" s="70"/>
      <c r="AZ1390" s="70"/>
      <c r="BA1390" s="70"/>
      <c r="BB1390" s="70"/>
      <c r="BC1390" s="70"/>
      <c r="BD1390" s="70"/>
      <c r="BE1390" s="70"/>
      <c r="BF1390" s="70"/>
      <c r="BG1390" s="70"/>
      <c r="BH1390" s="70"/>
      <c r="BI1390" s="70"/>
      <c r="BJ1390" s="70"/>
      <c r="BK1390" s="70"/>
      <c r="BL1390" s="70"/>
      <c r="BM1390" s="70"/>
      <c r="BN1390" s="70"/>
      <c r="BO1390" s="70"/>
      <c r="BP1390" s="70"/>
      <c r="BQ1390" s="70"/>
      <c r="BR1390" s="70"/>
      <c r="BS1390" s="70"/>
      <c r="BT1390" s="70"/>
      <c r="BU1390" s="70"/>
      <c r="BV1390" s="70"/>
      <c r="BW1390" s="70"/>
      <c r="BX1390" s="70"/>
      <c r="BY1390" s="70"/>
      <c r="BZ1390" s="70"/>
      <c r="CA1390" s="70"/>
    </row>
    <row r="1391" spans="2:79" s="67" customFormat="1" hidden="1">
      <c r="B1391" s="85"/>
      <c r="C1391" s="86"/>
      <c r="D1391" s="250"/>
      <c r="E1391" s="84"/>
      <c r="F1391" s="70"/>
      <c r="G1391" s="70"/>
      <c r="H1391" s="70"/>
      <c r="I1391" s="70"/>
      <c r="J1391" s="70"/>
      <c r="K1391" s="70"/>
      <c r="L1391" s="70"/>
      <c r="M1391" s="70"/>
      <c r="N1391" s="70"/>
      <c r="O1391" s="70"/>
      <c r="P1391" s="70"/>
      <c r="Q1391" s="70"/>
      <c r="R1391" s="70"/>
      <c r="S1391" s="70"/>
      <c r="T1391" s="70"/>
      <c r="U1391" s="70"/>
      <c r="V1391" s="70"/>
      <c r="W1391" s="70"/>
      <c r="X1391" s="70"/>
      <c r="Y1391" s="70"/>
      <c r="Z1391" s="70"/>
      <c r="AA1391" s="70"/>
      <c r="AB1391" s="70"/>
      <c r="AC1391" s="70"/>
      <c r="AD1391" s="70"/>
      <c r="AE1391" s="70"/>
      <c r="AF1391" s="70"/>
      <c r="AG1391" s="70"/>
      <c r="AH1391" s="70"/>
      <c r="AI1391" s="70"/>
      <c r="AJ1391" s="70"/>
      <c r="AK1391" s="70"/>
      <c r="AL1391" s="70"/>
      <c r="AM1391" s="70"/>
      <c r="AN1391" s="70"/>
      <c r="AO1391" s="70"/>
      <c r="AP1391" s="70"/>
      <c r="AQ1391" s="70"/>
      <c r="AR1391" s="70"/>
      <c r="AS1391" s="70"/>
      <c r="AT1391" s="70"/>
      <c r="AU1391" s="70"/>
      <c r="AV1391" s="70"/>
      <c r="AW1391" s="70"/>
      <c r="AX1391" s="70"/>
      <c r="AY1391" s="70"/>
      <c r="AZ1391" s="70"/>
      <c r="BA1391" s="70"/>
      <c r="BB1391" s="70"/>
      <c r="BC1391" s="70"/>
      <c r="BD1391" s="70"/>
      <c r="BE1391" s="70"/>
      <c r="BF1391" s="70"/>
      <c r="BG1391" s="70"/>
      <c r="BH1391" s="70"/>
      <c r="BI1391" s="70"/>
      <c r="BJ1391" s="70"/>
      <c r="BK1391" s="70"/>
      <c r="BL1391" s="70"/>
      <c r="BM1391" s="70"/>
      <c r="BN1391" s="70"/>
      <c r="BO1391" s="70"/>
      <c r="BP1391" s="70"/>
      <c r="BQ1391" s="70"/>
      <c r="BR1391" s="70"/>
      <c r="BS1391" s="70"/>
      <c r="BT1391" s="70"/>
      <c r="BU1391" s="70"/>
      <c r="BV1391" s="70"/>
      <c r="BW1391" s="70"/>
      <c r="BX1391" s="70"/>
      <c r="BY1391" s="70"/>
      <c r="BZ1391" s="70"/>
      <c r="CA1391" s="70"/>
    </row>
    <row r="1392" spans="2:79" s="67" customFormat="1" hidden="1">
      <c r="B1392" s="85"/>
      <c r="C1392" s="86"/>
      <c r="D1392" s="250"/>
      <c r="E1392" s="84"/>
      <c r="F1392" s="70"/>
      <c r="G1392" s="70"/>
      <c r="H1392" s="70"/>
      <c r="I1392" s="70"/>
      <c r="J1392" s="70"/>
      <c r="K1392" s="70"/>
      <c r="L1392" s="70"/>
      <c r="M1392" s="70"/>
      <c r="N1392" s="70"/>
      <c r="O1392" s="70"/>
      <c r="P1392" s="70"/>
      <c r="Q1392" s="70"/>
      <c r="R1392" s="70"/>
      <c r="S1392" s="70"/>
      <c r="T1392" s="70"/>
      <c r="U1392" s="70"/>
      <c r="V1392" s="70"/>
      <c r="W1392" s="70"/>
      <c r="X1392" s="70"/>
      <c r="Y1392" s="70"/>
      <c r="Z1392" s="70"/>
      <c r="AA1392" s="70"/>
      <c r="AB1392" s="70"/>
      <c r="AC1392" s="70"/>
      <c r="AD1392" s="70"/>
      <c r="AE1392" s="70"/>
      <c r="AF1392" s="70"/>
      <c r="AG1392" s="70"/>
      <c r="AH1392" s="70"/>
      <c r="AI1392" s="70"/>
      <c r="AJ1392" s="70"/>
      <c r="AK1392" s="70"/>
      <c r="AL1392" s="70"/>
      <c r="AM1392" s="70"/>
      <c r="AN1392" s="70"/>
      <c r="AO1392" s="70"/>
      <c r="AP1392" s="70"/>
      <c r="AQ1392" s="70"/>
      <c r="AR1392" s="70"/>
      <c r="AS1392" s="70"/>
      <c r="AT1392" s="70"/>
      <c r="AU1392" s="70"/>
      <c r="AV1392" s="70"/>
      <c r="AW1392" s="70"/>
      <c r="AX1392" s="70"/>
      <c r="AY1392" s="70"/>
      <c r="AZ1392" s="70"/>
      <c r="BA1392" s="70"/>
      <c r="BB1392" s="70"/>
      <c r="BC1392" s="70"/>
      <c r="BD1392" s="70"/>
      <c r="BE1392" s="70"/>
      <c r="BF1392" s="70"/>
      <c r="BG1392" s="70"/>
      <c r="BH1392" s="70"/>
      <c r="BI1392" s="70"/>
      <c r="BJ1392" s="70"/>
      <c r="BK1392" s="70"/>
      <c r="BL1392" s="70"/>
      <c r="BM1392" s="70"/>
      <c r="BN1392" s="70"/>
      <c r="BO1392" s="70"/>
      <c r="BP1392" s="70"/>
      <c r="BQ1392" s="70"/>
      <c r="BR1392" s="70"/>
      <c r="BS1392" s="70"/>
      <c r="BT1392" s="70"/>
      <c r="BU1392" s="70"/>
      <c r="BV1392" s="70"/>
      <c r="BW1392" s="70"/>
      <c r="BX1392" s="70"/>
      <c r="BY1392" s="70"/>
      <c r="BZ1392" s="70"/>
      <c r="CA1392" s="70"/>
    </row>
    <row r="1393" spans="2:79" s="67" customFormat="1" hidden="1">
      <c r="B1393" s="85"/>
      <c r="C1393" s="86"/>
      <c r="D1393" s="250"/>
      <c r="E1393" s="84"/>
      <c r="F1393" s="70"/>
      <c r="G1393" s="70"/>
      <c r="H1393" s="70"/>
      <c r="I1393" s="70"/>
      <c r="J1393" s="70"/>
      <c r="K1393" s="70"/>
      <c r="L1393" s="70"/>
      <c r="M1393" s="70"/>
      <c r="N1393" s="70"/>
      <c r="O1393" s="70"/>
      <c r="P1393" s="70"/>
      <c r="Q1393" s="70"/>
      <c r="R1393" s="70"/>
      <c r="S1393" s="70"/>
      <c r="T1393" s="70"/>
      <c r="U1393" s="70"/>
      <c r="V1393" s="70"/>
      <c r="W1393" s="70"/>
      <c r="X1393" s="70"/>
      <c r="Y1393" s="70"/>
      <c r="Z1393" s="70"/>
      <c r="AA1393" s="70"/>
      <c r="AB1393" s="70"/>
      <c r="AC1393" s="70"/>
      <c r="AD1393" s="70"/>
      <c r="AE1393" s="70"/>
      <c r="AF1393" s="70"/>
      <c r="AG1393" s="70"/>
      <c r="AH1393" s="70"/>
      <c r="AI1393" s="70"/>
      <c r="AJ1393" s="70"/>
      <c r="AK1393" s="70"/>
      <c r="AL1393" s="70"/>
      <c r="AM1393" s="70"/>
      <c r="AN1393" s="70"/>
      <c r="AO1393" s="70"/>
      <c r="AP1393" s="70"/>
      <c r="AQ1393" s="70"/>
      <c r="AR1393" s="70"/>
      <c r="AS1393" s="70"/>
      <c r="AT1393" s="70"/>
      <c r="AU1393" s="70"/>
      <c r="AV1393" s="70"/>
      <c r="AW1393" s="70"/>
      <c r="AX1393" s="70"/>
      <c r="AY1393" s="70"/>
      <c r="AZ1393" s="70"/>
      <c r="BA1393" s="70"/>
      <c r="BB1393" s="70"/>
      <c r="BC1393" s="70"/>
      <c r="BD1393" s="70"/>
      <c r="BE1393" s="70"/>
      <c r="BF1393" s="70"/>
      <c r="BG1393" s="70"/>
      <c r="BH1393" s="70"/>
      <c r="BI1393" s="70"/>
      <c r="BJ1393" s="70"/>
      <c r="BK1393" s="70"/>
      <c r="BL1393" s="70"/>
      <c r="BM1393" s="70"/>
      <c r="BN1393" s="70"/>
      <c r="BO1393" s="70"/>
      <c r="BP1393" s="70"/>
      <c r="BQ1393" s="70"/>
      <c r="BR1393" s="70"/>
      <c r="BS1393" s="70"/>
      <c r="BT1393" s="70"/>
      <c r="BU1393" s="70"/>
      <c r="BV1393" s="70"/>
      <c r="BW1393" s="70"/>
      <c r="BX1393" s="70"/>
      <c r="BY1393" s="70"/>
      <c r="BZ1393" s="70"/>
      <c r="CA1393" s="70"/>
    </row>
    <row r="1394" spans="2:79" s="67" customFormat="1" hidden="1">
      <c r="B1394" s="85"/>
      <c r="C1394" s="86"/>
      <c r="D1394" s="250"/>
      <c r="E1394" s="84"/>
      <c r="F1394" s="70"/>
      <c r="G1394" s="70"/>
      <c r="H1394" s="70"/>
      <c r="I1394" s="70"/>
      <c r="J1394" s="70"/>
      <c r="K1394" s="70"/>
      <c r="L1394" s="70"/>
      <c r="M1394" s="70"/>
      <c r="N1394" s="70"/>
      <c r="O1394" s="70"/>
      <c r="P1394" s="70"/>
      <c r="Q1394" s="70"/>
      <c r="R1394" s="70"/>
      <c r="S1394" s="70"/>
      <c r="T1394" s="70"/>
      <c r="U1394" s="70"/>
      <c r="V1394" s="70"/>
      <c r="W1394" s="70"/>
      <c r="X1394" s="70"/>
      <c r="Y1394" s="70"/>
      <c r="Z1394" s="70"/>
      <c r="AA1394" s="70"/>
      <c r="AB1394" s="70"/>
      <c r="AC1394" s="70"/>
      <c r="AD1394" s="70"/>
      <c r="AE1394" s="70"/>
      <c r="AF1394" s="70"/>
      <c r="AG1394" s="70"/>
      <c r="AH1394" s="70"/>
      <c r="AI1394" s="70"/>
      <c r="AJ1394" s="70"/>
      <c r="AK1394" s="70"/>
      <c r="AL1394" s="70"/>
      <c r="AM1394" s="70"/>
      <c r="AN1394" s="70"/>
      <c r="AO1394" s="70"/>
      <c r="AP1394" s="70"/>
      <c r="AQ1394" s="70"/>
      <c r="AR1394" s="70"/>
      <c r="AS1394" s="70"/>
      <c r="AT1394" s="70"/>
      <c r="AU1394" s="70"/>
      <c r="AV1394" s="70"/>
      <c r="AW1394" s="70"/>
      <c r="AX1394" s="70"/>
      <c r="AY1394" s="70"/>
      <c r="AZ1394" s="70"/>
      <c r="BA1394" s="70"/>
      <c r="BB1394" s="70"/>
      <c r="BC1394" s="70"/>
      <c r="BD1394" s="70"/>
      <c r="BE1394" s="70"/>
      <c r="BF1394" s="70"/>
      <c r="BG1394" s="70"/>
      <c r="BH1394" s="70"/>
      <c r="BI1394" s="70"/>
      <c r="BJ1394" s="70"/>
      <c r="BK1394" s="70"/>
      <c r="BL1394" s="70"/>
      <c r="BM1394" s="70"/>
      <c r="BN1394" s="70"/>
      <c r="BO1394" s="70"/>
      <c r="BP1394" s="70"/>
      <c r="BQ1394" s="70"/>
      <c r="BR1394" s="70"/>
      <c r="BS1394" s="70"/>
      <c r="BT1394" s="70"/>
      <c r="BU1394" s="70"/>
      <c r="BV1394" s="70"/>
      <c r="BW1394" s="70"/>
      <c r="BX1394" s="70"/>
      <c r="BY1394" s="70"/>
      <c r="BZ1394" s="70"/>
      <c r="CA1394" s="70"/>
    </row>
    <row r="1395" spans="2:79" s="67" customFormat="1" hidden="1">
      <c r="B1395" s="85"/>
      <c r="C1395" s="86"/>
      <c r="D1395" s="250"/>
      <c r="E1395" s="84"/>
      <c r="F1395" s="70"/>
      <c r="G1395" s="70"/>
      <c r="H1395" s="70"/>
      <c r="I1395" s="70"/>
      <c r="J1395" s="70"/>
      <c r="K1395" s="70"/>
      <c r="L1395" s="70"/>
      <c r="M1395" s="70"/>
      <c r="N1395" s="70"/>
      <c r="O1395" s="70"/>
      <c r="P1395" s="70"/>
      <c r="Q1395" s="70"/>
      <c r="R1395" s="70"/>
      <c r="S1395" s="70"/>
      <c r="T1395" s="70"/>
      <c r="U1395" s="70"/>
      <c r="V1395" s="70"/>
      <c r="W1395" s="70"/>
      <c r="X1395" s="70"/>
      <c r="Y1395" s="70"/>
      <c r="Z1395" s="70"/>
      <c r="AA1395" s="70"/>
      <c r="AB1395" s="70"/>
      <c r="AC1395" s="70"/>
      <c r="AD1395" s="70"/>
      <c r="AE1395" s="70"/>
      <c r="AF1395" s="70"/>
      <c r="AG1395" s="70"/>
      <c r="AH1395" s="70"/>
      <c r="AI1395" s="70"/>
      <c r="AJ1395" s="70"/>
      <c r="AK1395" s="70"/>
      <c r="AL1395" s="70"/>
      <c r="AM1395" s="70"/>
      <c r="AN1395" s="70"/>
      <c r="AO1395" s="70"/>
      <c r="AP1395" s="70"/>
      <c r="AQ1395" s="70"/>
      <c r="AR1395" s="70"/>
      <c r="AS1395" s="70"/>
      <c r="AT1395" s="70"/>
      <c r="AU1395" s="70"/>
      <c r="AV1395" s="70"/>
      <c r="AW1395" s="70"/>
      <c r="AX1395" s="70"/>
      <c r="AY1395" s="70"/>
      <c r="AZ1395" s="70"/>
      <c r="BA1395" s="70"/>
      <c r="BB1395" s="70"/>
      <c r="BC1395" s="70"/>
      <c r="BD1395" s="70"/>
      <c r="BE1395" s="70"/>
      <c r="BF1395" s="70"/>
      <c r="BG1395" s="70"/>
      <c r="BH1395" s="70"/>
      <c r="BI1395" s="70"/>
      <c r="BJ1395" s="70"/>
      <c r="BK1395" s="70"/>
      <c r="BL1395" s="70"/>
      <c r="BM1395" s="70"/>
      <c r="BN1395" s="70"/>
      <c r="BO1395" s="70"/>
      <c r="BP1395" s="70"/>
      <c r="BQ1395" s="70"/>
      <c r="BR1395" s="70"/>
      <c r="BS1395" s="70"/>
      <c r="BT1395" s="70"/>
      <c r="BU1395" s="70"/>
      <c r="BV1395" s="70"/>
      <c r="BW1395" s="70"/>
      <c r="BX1395" s="70"/>
      <c r="BY1395" s="70"/>
      <c r="BZ1395" s="70"/>
      <c r="CA1395" s="70"/>
    </row>
    <row r="1396" spans="2:79" s="67" customFormat="1" hidden="1">
      <c r="B1396" s="85"/>
      <c r="C1396" s="86"/>
      <c r="D1396" s="250"/>
      <c r="E1396" s="84"/>
      <c r="F1396" s="70"/>
      <c r="G1396" s="70"/>
      <c r="H1396" s="70"/>
      <c r="I1396" s="70"/>
      <c r="J1396" s="70"/>
      <c r="K1396" s="70"/>
      <c r="L1396" s="70"/>
      <c r="M1396" s="70"/>
      <c r="N1396" s="70"/>
      <c r="O1396" s="70"/>
      <c r="P1396" s="70"/>
      <c r="Q1396" s="70"/>
      <c r="R1396" s="70"/>
      <c r="S1396" s="70"/>
      <c r="T1396" s="70"/>
      <c r="U1396" s="70"/>
      <c r="V1396" s="70"/>
      <c r="W1396" s="70"/>
      <c r="X1396" s="70"/>
      <c r="Y1396" s="70"/>
      <c r="Z1396" s="70"/>
      <c r="AA1396" s="70"/>
      <c r="AB1396" s="70"/>
      <c r="AC1396" s="70"/>
      <c r="AD1396" s="70"/>
      <c r="AE1396" s="70"/>
      <c r="AF1396" s="70"/>
      <c r="AG1396" s="70"/>
      <c r="AH1396" s="70"/>
      <c r="AI1396" s="70"/>
      <c r="AJ1396" s="70"/>
      <c r="AK1396" s="70"/>
      <c r="AL1396" s="70"/>
      <c r="AM1396" s="70"/>
      <c r="AN1396" s="70"/>
      <c r="AO1396" s="70"/>
      <c r="AP1396" s="70"/>
      <c r="AQ1396" s="70"/>
      <c r="AR1396" s="70"/>
      <c r="AS1396" s="70"/>
      <c r="AT1396" s="70"/>
      <c r="AU1396" s="70"/>
      <c r="AV1396" s="70"/>
      <c r="AW1396" s="70"/>
      <c r="AX1396" s="70"/>
      <c r="AY1396" s="70"/>
      <c r="AZ1396" s="70"/>
      <c r="BA1396" s="70"/>
      <c r="BB1396" s="70"/>
      <c r="BC1396" s="70"/>
      <c r="BD1396" s="70"/>
      <c r="BE1396" s="70"/>
      <c r="BF1396" s="70"/>
      <c r="BG1396" s="70"/>
      <c r="BH1396" s="70"/>
      <c r="BI1396" s="70"/>
      <c r="BJ1396" s="70"/>
      <c r="BK1396" s="70"/>
      <c r="BL1396" s="70"/>
      <c r="BM1396" s="70"/>
      <c r="BN1396" s="70"/>
      <c r="BO1396" s="70"/>
      <c r="BP1396" s="70"/>
      <c r="BQ1396" s="70"/>
      <c r="BR1396" s="70"/>
      <c r="BS1396" s="70"/>
      <c r="BT1396" s="70"/>
      <c r="BU1396" s="70"/>
      <c r="BV1396" s="70"/>
      <c r="BW1396" s="70"/>
      <c r="BX1396" s="70"/>
      <c r="BY1396" s="70"/>
      <c r="BZ1396" s="70"/>
      <c r="CA1396" s="70"/>
    </row>
    <row r="1397" spans="2:79" s="67" customFormat="1" hidden="1">
      <c r="B1397" s="85"/>
      <c r="C1397" s="86"/>
      <c r="D1397" s="250"/>
      <c r="E1397" s="84"/>
      <c r="F1397" s="70"/>
      <c r="G1397" s="70"/>
      <c r="H1397" s="70"/>
      <c r="I1397" s="70"/>
      <c r="J1397" s="70"/>
      <c r="K1397" s="70"/>
      <c r="L1397" s="70"/>
      <c r="M1397" s="70"/>
      <c r="N1397" s="70"/>
      <c r="O1397" s="70"/>
      <c r="P1397" s="70"/>
      <c r="Q1397" s="70"/>
      <c r="R1397" s="70"/>
      <c r="S1397" s="70"/>
      <c r="T1397" s="70"/>
      <c r="U1397" s="70"/>
      <c r="V1397" s="70"/>
      <c r="W1397" s="70"/>
      <c r="X1397" s="70"/>
      <c r="Y1397" s="70"/>
      <c r="Z1397" s="70"/>
      <c r="AA1397" s="70"/>
      <c r="AB1397" s="70"/>
      <c r="AC1397" s="70"/>
      <c r="AD1397" s="70"/>
      <c r="AE1397" s="70"/>
      <c r="AF1397" s="70"/>
      <c r="AG1397" s="70"/>
      <c r="AH1397" s="70"/>
      <c r="AI1397" s="70"/>
      <c r="AJ1397" s="70"/>
      <c r="AK1397" s="70"/>
      <c r="AL1397" s="70"/>
      <c r="AM1397" s="70"/>
      <c r="AN1397" s="70"/>
      <c r="AO1397" s="70"/>
      <c r="AP1397" s="70"/>
      <c r="AQ1397" s="70"/>
      <c r="AR1397" s="70"/>
      <c r="AS1397" s="70"/>
      <c r="AT1397" s="70"/>
      <c r="AU1397" s="70"/>
      <c r="AV1397" s="70"/>
      <c r="AW1397" s="70"/>
      <c r="AX1397" s="70"/>
      <c r="AY1397" s="70"/>
      <c r="AZ1397" s="70"/>
      <c r="BA1397" s="70"/>
      <c r="BB1397" s="70"/>
      <c r="BC1397" s="70"/>
      <c r="BD1397" s="70"/>
      <c r="BE1397" s="70"/>
      <c r="BF1397" s="70"/>
      <c r="BG1397" s="70"/>
      <c r="BH1397" s="70"/>
      <c r="BI1397" s="70"/>
      <c r="BJ1397" s="70"/>
      <c r="BK1397" s="70"/>
      <c r="BL1397" s="70"/>
      <c r="BM1397" s="70"/>
      <c r="BN1397" s="70"/>
      <c r="BO1397" s="70"/>
      <c r="BP1397" s="70"/>
      <c r="BQ1397" s="70"/>
      <c r="BR1397" s="70"/>
      <c r="BS1397" s="70"/>
      <c r="BT1397" s="70"/>
      <c r="BU1397" s="70"/>
      <c r="BV1397" s="70"/>
      <c r="BW1397" s="70"/>
      <c r="BX1397" s="70"/>
      <c r="BY1397" s="70"/>
      <c r="BZ1397" s="70"/>
      <c r="CA1397" s="70"/>
    </row>
    <row r="1398" spans="2:79" s="67" customFormat="1" hidden="1">
      <c r="B1398" s="85"/>
      <c r="C1398" s="86"/>
      <c r="D1398" s="250"/>
      <c r="E1398" s="84"/>
      <c r="F1398" s="70"/>
      <c r="G1398" s="70"/>
      <c r="H1398" s="70"/>
      <c r="I1398" s="70"/>
      <c r="J1398" s="70"/>
      <c r="K1398" s="70"/>
      <c r="L1398" s="70"/>
      <c r="M1398" s="70"/>
      <c r="N1398" s="70"/>
      <c r="O1398" s="70"/>
      <c r="P1398" s="70"/>
      <c r="Q1398" s="70"/>
      <c r="R1398" s="70"/>
      <c r="S1398" s="70"/>
      <c r="T1398" s="70"/>
      <c r="U1398" s="70"/>
      <c r="V1398" s="70"/>
      <c r="W1398" s="70"/>
      <c r="X1398" s="70"/>
      <c r="Y1398" s="70"/>
      <c r="Z1398" s="70"/>
      <c r="AA1398" s="70"/>
      <c r="AB1398" s="70"/>
      <c r="AC1398" s="70"/>
      <c r="AD1398" s="70"/>
      <c r="AE1398" s="70"/>
      <c r="AF1398" s="70"/>
      <c r="AG1398" s="70"/>
      <c r="AH1398" s="70"/>
      <c r="AI1398" s="70"/>
      <c r="AJ1398" s="70"/>
      <c r="AK1398" s="70"/>
      <c r="AL1398" s="70"/>
      <c r="AM1398" s="70"/>
      <c r="AN1398" s="70"/>
      <c r="AO1398" s="70"/>
      <c r="AP1398" s="70"/>
      <c r="AQ1398" s="70"/>
      <c r="AR1398" s="70"/>
      <c r="AS1398" s="70"/>
      <c r="AT1398" s="70"/>
      <c r="AU1398" s="70"/>
      <c r="AV1398" s="70"/>
      <c r="AW1398" s="70"/>
      <c r="AX1398" s="70"/>
      <c r="AY1398" s="70"/>
      <c r="AZ1398" s="70"/>
      <c r="BA1398" s="70"/>
      <c r="BB1398" s="70"/>
      <c r="BC1398" s="70"/>
      <c r="BD1398" s="70"/>
      <c r="BE1398" s="70"/>
      <c r="BF1398" s="70"/>
      <c r="BG1398" s="70"/>
      <c r="BH1398" s="70"/>
      <c r="BI1398" s="70"/>
      <c r="BJ1398" s="70"/>
      <c r="BK1398" s="70"/>
      <c r="BL1398" s="70"/>
      <c r="BM1398" s="70"/>
      <c r="BN1398" s="70"/>
      <c r="BO1398" s="70"/>
      <c r="BP1398" s="70"/>
      <c r="BQ1398" s="70"/>
      <c r="BR1398" s="70"/>
      <c r="BS1398" s="70"/>
      <c r="BT1398" s="70"/>
      <c r="BU1398" s="70"/>
      <c r="BV1398" s="70"/>
      <c r="BW1398" s="70"/>
      <c r="BX1398" s="70"/>
      <c r="BY1398" s="70"/>
      <c r="BZ1398" s="70"/>
      <c r="CA1398" s="70"/>
    </row>
    <row r="1399" spans="2:79" s="67" customFormat="1" hidden="1">
      <c r="B1399" s="85"/>
      <c r="C1399" s="86"/>
      <c r="D1399" s="250"/>
      <c r="E1399" s="84"/>
      <c r="F1399" s="70"/>
      <c r="G1399" s="70"/>
      <c r="H1399" s="70"/>
      <c r="I1399" s="70"/>
      <c r="J1399" s="70"/>
      <c r="K1399" s="70"/>
      <c r="L1399" s="70"/>
      <c r="M1399" s="70"/>
      <c r="N1399" s="70"/>
      <c r="O1399" s="70"/>
      <c r="P1399" s="70"/>
      <c r="Q1399" s="70"/>
      <c r="R1399" s="70"/>
      <c r="S1399" s="70"/>
      <c r="T1399" s="70"/>
      <c r="U1399" s="70"/>
      <c r="V1399" s="70"/>
      <c r="W1399" s="70"/>
      <c r="X1399" s="70"/>
      <c r="Y1399" s="70"/>
      <c r="Z1399" s="70"/>
      <c r="AA1399" s="70"/>
      <c r="AB1399" s="70"/>
      <c r="AC1399" s="70"/>
      <c r="AD1399" s="70"/>
      <c r="AE1399" s="70"/>
      <c r="AF1399" s="70"/>
      <c r="AG1399" s="70"/>
      <c r="AH1399" s="70"/>
      <c r="AI1399" s="70"/>
      <c r="AJ1399" s="70"/>
      <c r="AK1399" s="70"/>
      <c r="AL1399" s="70"/>
      <c r="AM1399" s="70"/>
      <c r="AN1399" s="70"/>
      <c r="AO1399" s="70"/>
      <c r="AP1399" s="70"/>
      <c r="AQ1399" s="70"/>
      <c r="AR1399" s="70"/>
      <c r="AS1399" s="70"/>
      <c r="AT1399" s="70"/>
      <c r="AU1399" s="70"/>
      <c r="AV1399" s="70"/>
      <c r="AW1399" s="70"/>
      <c r="AX1399" s="70"/>
      <c r="AY1399" s="70"/>
      <c r="AZ1399" s="70"/>
      <c r="BA1399" s="70"/>
      <c r="BB1399" s="70"/>
      <c r="BC1399" s="70"/>
      <c r="BD1399" s="70"/>
      <c r="BE1399" s="70"/>
      <c r="BF1399" s="70"/>
      <c r="BG1399" s="70"/>
      <c r="BH1399" s="70"/>
      <c r="BI1399" s="70"/>
      <c r="BJ1399" s="70"/>
      <c r="BK1399" s="70"/>
      <c r="BL1399" s="70"/>
      <c r="BM1399" s="70"/>
      <c r="BN1399" s="70"/>
      <c r="BO1399" s="70"/>
      <c r="BP1399" s="70"/>
      <c r="BQ1399" s="70"/>
      <c r="BR1399" s="70"/>
      <c r="BS1399" s="70"/>
      <c r="BT1399" s="70"/>
      <c r="BU1399" s="70"/>
      <c r="BV1399" s="70"/>
      <c r="BW1399" s="70"/>
      <c r="BX1399" s="70"/>
      <c r="BY1399" s="70"/>
      <c r="BZ1399" s="70"/>
      <c r="CA1399" s="70"/>
    </row>
    <row r="1400" spans="2:79" s="67" customFormat="1" hidden="1">
      <c r="B1400" s="85"/>
      <c r="C1400" s="86"/>
      <c r="D1400" s="250"/>
      <c r="E1400" s="84"/>
      <c r="F1400" s="70"/>
      <c r="G1400" s="70"/>
      <c r="H1400" s="70"/>
      <c r="I1400" s="70"/>
      <c r="J1400" s="70"/>
      <c r="K1400" s="70"/>
      <c r="L1400" s="70"/>
      <c r="M1400" s="70"/>
      <c r="N1400" s="70"/>
      <c r="O1400" s="70"/>
      <c r="P1400" s="70"/>
      <c r="Q1400" s="70"/>
      <c r="R1400" s="70"/>
      <c r="S1400" s="70"/>
      <c r="T1400" s="70"/>
      <c r="U1400" s="70"/>
      <c r="V1400" s="70"/>
      <c r="W1400" s="70"/>
      <c r="X1400" s="70"/>
      <c r="Y1400" s="70"/>
      <c r="Z1400" s="70"/>
      <c r="AA1400" s="70"/>
      <c r="AB1400" s="70"/>
      <c r="AC1400" s="70"/>
      <c r="AD1400" s="70"/>
      <c r="AE1400" s="70"/>
      <c r="AF1400" s="70"/>
      <c r="AG1400" s="70"/>
      <c r="AH1400" s="70"/>
      <c r="AI1400" s="70"/>
      <c r="AJ1400" s="70"/>
      <c r="AK1400" s="70"/>
      <c r="AL1400" s="70"/>
      <c r="AM1400" s="70"/>
      <c r="AN1400" s="70"/>
      <c r="AO1400" s="70"/>
      <c r="AP1400" s="70"/>
      <c r="AQ1400" s="70"/>
      <c r="AR1400" s="70"/>
      <c r="AS1400" s="70"/>
      <c r="AT1400" s="70"/>
      <c r="AU1400" s="70"/>
      <c r="AV1400" s="70"/>
      <c r="AW1400" s="70"/>
      <c r="AX1400" s="70"/>
      <c r="AY1400" s="70"/>
      <c r="AZ1400" s="70"/>
      <c r="BA1400" s="70"/>
      <c r="BB1400" s="70"/>
      <c r="BC1400" s="70"/>
      <c r="BD1400" s="70"/>
      <c r="BE1400" s="70"/>
      <c r="BF1400" s="70"/>
      <c r="BG1400" s="70"/>
      <c r="BH1400" s="70"/>
      <c r="BI1400" s="70"/>
      <c r="BJ1400" s="70"/>
      <c r="BK1400" s="70"/>
      <c r="BL1400" s="70"/>
      <c r="BM1400" s="70"/>
      <c r="BN1400" s="70"/>
      <c r="BO1400" s="70"/>
      <c r="BP1400" s="70"/>
      <c r="BQ1400" s="70"/>
      <c r="BR1400" s="70"/>
      <c r="BS1400" s="70"/>
      <c r="BT1400" s="70"/>
      <c r="BU1400" s="70"/>
      <c r="BV1400" s="70"/>
      <c r="BW1400" s="70"/>
      <c r="BX1400" s="70"/>
      <c r="BY1400" s="70"/>
      <c r="BZ1400" s="70"/>
      <c r="CA1400" s="70"/>
    </row>
    <row r="1401" spans="2:79" s="67" customFormat="1" hidden="1">
      <c r="B1401" s="85"/>
      <c r="C1401" s="86"/>
      <c r="D1401" s="250"/>
      <c r="E1401" s="84"/>
      <c r="F1401" s="70"/>
      <c r="G1401" s="70"/>
      <c r="H1401" s="70"/>
      <c r="I1401" s="70"/>
      <c r="J1401" s="70"/>
      <c r="K1401" s="70"/>
      <c r="L1401" s="70"/>
      <c r="M1401" s="70"/>
      <c r="N1401" s="70"/>
      <c r="O1401" s="70"/>
      <c r="P1401" s="70"/>
      <c r="Q1401" s="70"/>
      <c r="R1401" s="70"/>
      <c r="S1401" s="70"/>
      <c r="T1401" s="70"/>
      <c r="U1401" s="70"/>
      <c r="V1401" s="70"/>
      <c r="W1401" s="70"/>
      <c r="X1401" s="70"/>
      <c r="Y1401" s="70"/>
      <c r="Z1401" s="70"/>
      <c r="AA1401" s="70"/>
      <c r="AB1401" s="70"/>
      <c r="AC1401" s="70"/>
      <c r="AD1401" s="70"/>
      <c r="AE1401" s="70"/>
      <c r="AF1401" s="70"/>
      <c r="AG1401" s="70"/>
      <c r="AH1401" s="70"/>
      <c r="AI1401" s="70"/>
      <c r="AJ1401" s="70"/>
      <c r="AK1401" s="70"/>
      <c r="AL1401" s="70"/>
      <c r="AM1401" s="70"/>
      <c r="AN1401" s="70"/>
      <c r="AO1401" s="70"/>
      <c r="AP1401" s="70"/>
      <c r="AQ1401" s="70"/>
      <c r="AR1401" s="70"/>
      <c r="AS1401" s="70"/>
      <c r="AT1401" s="70"/>
      <c r="AU1401" s="70"/>
      <c r="AV1401" s="70"/>
      <c r="AW1401" s="70"/>
      <c r="AX1401" s="70"/>
      <c r="AY1401" s="70"/>
      <c r="AZ1401" s="70"/>
      <c r="BA1401" s="70"/>
      <c r="BB1401" s="70"/>
      <c r="BC1401" s="70"/>
      <c r="BD1401" s="70"/>
      <c r="BE1401" s="70"/>
      <c r="BF1401" s="70"/>
      <c r="BG1401" s="70"/>
      <c r="BH1401" s="70"/>
      <c r="BI1401" s="70"/>
      <c r="BJ1401" s="70"/>
      <c r="BK1401" s="70"/>
      <c r="BL1401" s="70"/>
      <c r="BM1401" s="70"/>
      <c r="BN1401" s="70"/>
      <c r="BO1401" s="70"/>
      <c r="BP1401" s="70"/>
      <c r="BQ1401" s="70"/>
      <c r="BR1401" s="70"/>
      <c r="BS1401" s="70"/>
      <c r="BT1401" s="70"/>
      <c r="BU1401" s="70"/>
      <c r="BV1401" s="70"/>
      <c r="BW1401" s="70"/>
      <c r="BX1401" s="70"/>
      <c r="BY1401" s="70"/>
      <c r="BZ1401" s="70"/>
      <c r="CA1401" s="70"/>
    </row>
    <row r="1402" spans="2:79" s="67" customFormat="1" hidden="1">
      <c r="B1402" s="85"/>
      <c r="C1402" s="86"/>
      <c r="D1402" s="250"/>
      <c r="E1402" s="84"/>
      <c r="F1402" s="70"/>
      <c r="G1402" s="70"/>
      <c r="H1402" s="70"/>
      <c r="I1402" s="70"/>
      <c r="J1402" s="70"/>
      <c r="K1402" s="70"/>
      <c r="L1402" s="70"/>
      <c r="M1402" s="70"/>
      <c r="N1402" s="70"/>
      <c r="O1402" s="70"/>
      <c r="P1402" s="70"/>
      <c r="Q1402" s="70"/>
      <c r="R1402" s="70"/>
      <c r="S1402" s="70"/>
      <c r="T1402" s="70"/>
      <c r="U1402" s="70"/>
      <c r="V1402" s="70"/>
      <c r="W1402" s="70"/>
      <c r="X1402" s="70"/>
      <c r="Y1402" s="70"/>
      <c r="Z1402" s="70"/>
      <c r="AA1402" s="70"/>
      <c r="AB1402" s="70"/>
      <c r="AC1402" s="70"/>
      <c r="AD1402" s="70"/>
      <c r="AE1402" s="70"/>
      <c r="AF1402" s="70"/>
      <c r="AG1402" s="70"/>
      <c r="AH1402" s="70"/>
      <c r="AI1402" s="70"/>
      <c r="AJ1402" s="70"/>
      <c r="AK1402" s="70"/>
      <c r="AL1402" s="70"/>
      <c r="AM1402" s="70"/>
      <c r="AN1402" s="70"/>
      <c r="AO1402" s="70"/>
      <c r="AP1402" s="70"/>
      <c r="AQ1402" s="70"/>
      <c r="AR1402" s="70"/>
      <c r="AS1402" s="70"/>
      <c r="AT1402" s="70"/>
      <c r="AU1402" s="70"/>
      <c r="AV1402" s="70"/>
      <c r="AW1402" s="70"/>
      <c r="AX1402" s="70"/>
      <c r="AY1402" s="70"/>
      <c r="AZ1402" s="70"/>
      <c r="BA1402" s="70"/>
      <c r="BB1402" s="70"/>
      <c r="BC1402" s="70"/>
      <c r="BD1402" s="70"/>
      <c r="BE1402" s="70"/>
      <c r="BF1402" s="70"/>
      <c r="BG1402" s="70"/>
      <c r="BH1402" s="70"/>
      <c r="BI1402" s="70"/>
      <c r="BJ1402" s="70"/>
      <c r="BK1402" s="70"/>
      <c r="BL1402" s="70"/>
      <c r="BM1402" s="70"/>
      <c r="BN1402" s="70"/>
      <c r="BO1402" s="70"/>
      <c r="BP1402" s="70"/>
      <c r="BQ1402" s="70"/>
      <c r="BR1402" s="70"/>
      <c r="BS1402" s="70"/>
      <c r="BT1402" s="70"/>
      <c r="BU1402" s="70"/>
      <c r="BV1402" s="70"/>
      <c r="BW1402" s="70"/>
      <c r="BX1402" s="70"/>
      <c r="BY1402" s="70"/>
      <c r="BZ1402" s="70"/>
      <c r="CA1402" s="70"/>
    </row>
    <row r="1403" spans="2:79" s="67" customFormat="1" hidden="1">
      <c r="B1403" s="85"/>
      <c r="C1403" s="86"/>
      <c r="D1403" s="250"/>
      <c r="E1403" s="84"/>
      <c r="F1403" s="70"/>
      <c r="G1403" s="70"/>
      <c r="H1403" s="70"/>
      <c r="I1403" s="70"/>
      <c r="J1403" s="70"/>
      <c r="K1403" s="70"/>
      <c r="L1403" s="70"/>
      <c r="M1403" s="70"/>
      <c r="N1403" s="70"/>
      <c r="O1403" s="70"/>
      <c r="P1403" s="70"/>
      <c r="Q1403" s="70"/>
      <c r="R1403" s="70"/>
      <c r="S1403" s="70"/>
      <c r="T1403" s="70"/>
      <c r="U1403" s="70"/>
      <c r="V1403" s="70"/>
      <c r="W1403" s="70"/>
      <c r="X1403" s="70"/>
      <c r="Y1403" s="70"/>
      <c r="Z1403" s="70"/>
      <c r="AA1403" s="70"/>
      <c r="AB1403" s="70"/>
      <c r="AC1403" s="70"/>
      <c r="AD1403" s="70"/>
      <c r="AE1403" s="70"/>
      <c r="AF1403" s="70"/>
      <c r="AG1403" s="70"/>
      <c r="AH1403" s="70"/>
      <c r="AI1403" s="70"/>
      <c r="AJ1403" s="70"/>
      <c r="AK1403" s="70"/>
      <c r="AL1403" s="70"/>
      <c r="AM1403" s="70"/>
      <c r="AN1403" s="70"/>
      <c r="AO1403" s="70"/>
      <c r="AP1403" s="70"/>
      <c r="AQ1403" s="70"/>
      <c r="AR1403" s="70"/>
      <c r="AS1403" s="70"/>
      <c r="AT1403" s="70"/>
      <c r="AU1403" s="70"/>
      <c r="AV1403" s="70"/>
      <c r="AW1403" s="70"/>
      <c r="AX1403" s="70"/>
      <c r="AY1403" s="70"/>
      <c r="AZ1403" s="70"/>
      <c r="BA1403" s="70"/>
      <c r="BB1403" s="70"/>
      <c r="BC1403" s="70"/>
      <c r="BD1403" s="70"/>
      <c r="BE1403" s="70"/>
      <c r="BF1403" s="70"/>
      <c r="BG1403" s="70"/>
      <c r="BH1403" s="70"/>
      <c r="BI1403" s="70"/>
      <c r="BJ1403" s="70"/>
      <c r="BK1403" s="70"/>
      <c r="BL1403" s="70"/>
      <c r="BM1403" s="70"/>
      <c r="BN1403" s="70"/>
      <c r="BO1403" s="70"/>
      <c r="BP1403" s="70"/>
      <c r="BQ1403" s="70"/>
      <c r="BR1403" s="70"/>
      <c r="BS1403" s="70"/>
      <c r="BT1403" s="70"/>
      <c r="BU1403" s="70"/>
      <c r="BV1403" s="70"/>
      <c r="BW1403" s="70"/>
      <c r="BX1403" s="70"/>
      <c r="BY1403" s="70"/>
      <c r="BZ1403" s="70"/>
      <c r="CA1403" s="70"/>
    </row>
    <row r="1404" spans="2:79" s="67" customFormat="1" hidden="1">
      <c r="B1404" s="85"/>
      <c r="C1404" s="86"/>
      <c r="D1404" s="250"/>
      <c r="E1404" s="84"/>
      <c r="F1404" s="70"/>
      <c r="G1404" s="70"/>
      <c r="H1404" s="70"/>
      <c r="I1404" s="70"/>
      <c r="J1404" s="70"/>
      <c r="K1404" s="70"/>
      <c r="L1404" s="70"/>
      <c r="M1404" s="70"/>
      <c r="N1404" s="70"/>
      <c r="O1404" s="70"/>
      <c r="P1404" s="70"/>
      <c r="Q1404" s="70"/>
      <c r="R1404" s="70"/>
      <c r="S1404" s="70"/>
      <c r="T1404" s="70"/>
      <c r="U1404" s="70"/>
      <c r="V1404" s="70"/>
      <c r="W1404" s="70"/>
      <c r="X1404" s="70"/>
      <c r="Y1404" s="70"/>
      <c r="Z1404" s="70"/>
      <c r="AA1404" s="70"/>
      <c r="AB1404" s="70"/>
      <c r="AC1404" s="70"/>
      <c r="AD1404" s="70"/>
      <c r="AE1404" s="70"/>
      <c r="AF1404" s="70"/>
      <c r="AG1404" s="70"/>
      <c r="AH1404" s="70"/>
      <c r="AI1404" s="70"/>
      <c r="AJ1404" s="70"/>
      <c r="AK1404" s="70"/>
      <c r="AL1404" s="70"/>
      <c r="AM1404" s="70"/>
      <c r="AN1404" s="70"/>
      <c r="AO1404" s="70"/>
      <c r="AP1404" s="70"/>
      <c r="AQ1404" s="70"/>
      <c r="AR1404" s="70"/>
      <c r="AS1404" s="70"/>
      <c r="AT1404" s="70"/>
      <c r="AU1404" s="70"/>
      <c r="AV1404" s="70"/>
      <c r="AW1404" s="70"/>
      <c r="AX1404" s="70"/>
      <c r="AY1404" s="70"/>
      <c r="AZ1404" s="70"/>
      <c r="BA1404" s="70"/>
      <c r="BB1404" s="70"/>
      <c r="BC1404" s="70"/>
      <c r="BD1404" s="70"/>
      <c r="BE1404" s="70"/>
      <c r="BF1404" s="70"/>
      <c r="BG1404" s="70"/>
      <c r="BH1404" s="70"/>
      <c r="BI1404" s="70"/>
      <c r="BJ1404" s="70"/>
      <c r="BK1404" s="70"/>
      <c r="BL1404" s="70"/>
      <c r="BM1404" s="70"/>
      <c r="BN1404" s="70"/>
      <c r="BO1404" s="70"/>
      <c r="BP1404" s="70"/>
      <c r="BQ1404" s="70"/>
      <c r="BR1404" s="70"/>
      <c r="BS1404" s="70"/>
      <c r="BT1404" s="70"/>
      <c r="BU1404" s="70"/>
      <c r="BV1404" s="70"/>
      <c r="BW1404" s="70"/>
      <c r="BX1404" s="70"/>
      <c r="BY1404" s="70"/>
      <c r="BZ1404" s="70"/>
      <c r="CA1404" s="70"/>
    </row>
    <row r="1405" spans="2:79" s="67" customFormat="1" hidden="1">
      <c r="B1405" s="85"/>
      <c r="C1405" s="86"/>
      <c r="D1405" s="250"/>
      <c r="E1405" s="84"/>
      <c r="F1405" s="70"/>
      <c r="G1405" s="70"/>
      <c r="H1405" s="70"/>
      <c r="I1405" s="70"/>
      <c r="J1405" s="70"/>
      <c r="K1405" s="70"/>
      <c r="L1405" s="70"/>
      <c r="M1405" s="70"/>
      <c r="N1405" s="70"/>
      <c r="O1405" s="70"/>
      <c r="P1405" s="70"/>
      <c r="Q1405" s="70"/>
      <c r="R1405" s="70"/>
      <c r="S1405" s="70"/>
      <c r="T1405" s="70"/>
      <c r="U1405" s="70"/>
      <c r="V1405" s="70"/>
      <c r="W1405" s="70"/>
      <c r="X1405" s="70"/>
      <c r="Y1405" s="70"/>
      <c r="Z1405" s="70"/>
      <c r="AA1405" s="70"/>
      <c r="AB1405" s="70"/>
      <c r="AC1405" s="70"/>
      <c r="AD1405" s="70"/>
      <c r="AE1405" s="70"/>
      <c r="AF1405" s="70"/>
      <c r="AG1405" s="70"/>
      <c r="AH1405" s="70"/>
      <c r="AI1405" s="70"/>
      <c r="AJ1405" s="70"/>
      <c r="AK1405" s="70"/>
      <c r="AL1405" s="70"/>
      <c r="AM1405" s="70"/>
      <c r="AN1405" s="70"/>
      <c r="AO1405" s="70"/>
      <c r="AP1405" s="70"/>
      <c r="AQ1405" s="70"/>
      <c r="AR1405" s="70"/>
      <c r="AS1405" s="70"/>
      <c r="AT1405" s="70"/>
      <c r="AU1405" s="70"/>
      <c r="AV1405" s="70"/>
      <c r="AW1405" s="70"/>
      <c r="AX1405" s="70"/>
      <c r="AY1405" s="70"/>
      <c r="AZ1405" s="70"/>
      <c r="BA1405" s="70"/>
      <c r="BB1405" s="70"/>
      <c r="BC1405" s="70"/>
      <c r="BD1405" s="70"/>
      <c r="BE1405" s="70"/>
      <c r="BF1405" s="70"/>
      <c r="BG1405" s="70"/>
      <c r="BH1405" s="70"/>
      <c r="BI1405" s="70"/>
      <c r="BJ1405" s="70"/>
      <c r="BK1405" s="70"/>
      <c r="BL1405" s="70"/>
      <c r="BM1405" s="70"/>
      <c r="BN1405" s="70"/>
      <c r="BO1405" s="70"/>
      <c r="BP1405" s="70"/>
      <c r="BQ1405" s="70"/>
      <c r="BR1405" s="70"/>
      <c r="BS1405" s="70"/>
      <c r="BT1405" s="70"/>
      <c r="BU1405" s="70"/>
      <c r="BV1405" s="70"/>
      <c r="BW1405" s="70"/>
      <c r="BX1405" s="70"/>
      <c r="BY1405" s="70"/>
      <c r="BZ1405" s="70"/>
      <c r="CA1405" s="70"/>
    </row>
    <row r="1406" spans="2:79" s="67" customFormat="1" hidden="1">
      <c r="B1406" s="85"/>
      <c r="C1406" s="86"/>
      <c r="D1406" s="250"/>
      <c r="E1406" s="84"/>
      <c r="F1406" s="70"/>
      <c r="G1406" s="70"/>
      <c r="H1406" s="70"/>
      <c r="I1406" s="70"/>
      <c r="J1406" s="70"/>
      <c r="K1406" s="70"/>
      <c r="L1406" s="70"/>
      <c r="M1406" s="70"/>
      <c r="N1406" s="70"/>
      <c r="O1406" s="70"/>
      <c r="P1406" s="70"/>
      <c r="Q1406" s="70"/>
      <c r="R1406" s="70"/>
      <c r="S1406" s="70"/>
      <c r="T1406" s="70"/>
      <c r="U1406" s="70"/>
      <c r="V1406" s="70"/>
      <c r="W1406" s="70"/>
      <c r="X1406" s="70"/>
      <c r="Y1406" s="70"/>
      <c r="Z1406" s="70"/>
      <c r="AA1406" s="70"/>
      <c r="AB1406" s="70"/>
      <c r="AC1406" s="70"/>
      <c r="AD1406" s="70"/>
      <c r="AE1406" s="70"/>
      <c r="AF1406" s="70"/>
      <c r="AG1406" s="70"/>
      <c r="AH1406" s="70"/>
      <c r="AI1406" s="70"/>
      <c r="AJ1406" s="70"/>
      <c r="AK1406" s="70"/>
      <c r="AL1406" s="70"/>
      <c r="AM1406" s="70"/>
      <c r="AN1406" s="70"/>
      <c r="AO1406" s="70"/>
      <c r="AP1406" s="70"/>
      <c r="AQ1406" s="70"/>
      <c r="AR1406" s="70"/>
      <c r="AS1406" s="70"/>
      <c r="AT1406" s="70"/>
      <c r="AU1406" s="70"/>
      <c r="AV1406" s="70"/>
      <c r="AW1406" s="70"/>
      <c r="AX1406" s="70"/>
      <c r="AY1406" s="70"/>
      <c r="AZ1406" s="70"/>
      <c r="BA1406" s="70"/>
      <c r="BB1406" s="70"/>
      <c r="BC1406" s="70"/>
      <c r="BD1406" s="70"/>
      <c r="BE1406" s="70"/>
      <c r="BF1406" s="70"/>
      <c r="BG1406" s="70"/>
      <c r="BH1406" s="70"/>
      <c r="BI1406" s="70"/>
      <c r="BJ1406" s="70"/>
      <c r="BK1406" s="70"/>
      <c r="BL1406" s="70"/>
      <c r="BM1406" s="70"/>
      <c r="BN1406" s="70"/>
      <c r="BO1406" s="70"/>
      <c r="BP1406" s="70"/>
      <c r="BQ1406" s="70"/>
      <c r="BR1406" s="70"/>
      <c r="BS1406" s="70"/>
      <c r="BT1406" s="70"/>
      <c r="BU1406" s="70"/>
      <c r="BV1406" s="70"/>
      <c r="BW1406" s="70"/>
      <c r="BX1406" s="70"/>
      <c r="BY1406" s="70"/>
      <c r="BZ1406" s="70"/>
      <c r="CA1406" s="70"/>
    </row>
    <row r="1407" spans="2:79" s="67" customFormat="1" hidden="1">
      <c r="B1407" s="85"/>
      <c r="C1407" s="86"/>
      <c r="D1407" s="250"/>
      <c r="E1407" s="84"/>
      <c r="F1407" s="70"/>
      <c r="G1407" s="70"/>
      <c r="H1407" s="70"/>
      <c r="I1407" s="70"/>
      <c r="J1407" s="70"/>
      <c r="K1407" s="70"/>
      <c r="L1407" s="70"/>
      <c r="M1407" s="70"/>
      <c r="N1407" s="70"/>
      <c r="O1407" s="70"/>
      <c r="P1407" s="70"/>
      <c r="Q1407" s="70"/>
      <c r="R1407" s="70"/>
      <c r="S1407" s="70"/>
      <c r="T1407" s="70"/>
      <c r="U1407" s="70"/>
      <c r="V1407" s="70"/>
      <c r="W1407" s="70"/>
      <c r="X1407" s="70"/>
      <c r="Y1407" s="70"/>
      <c r="Z1407" s="70"/>
      <c r="AA1407" s="70"/>
      <c r="AB1407" s="70"/>
      <c r="AC1407" s="70"/>
      <c r="AD1407" s="70"/>
      <c r="AE1407" s="70"/>
      <c r="AF1407" s="70"/>
      <c r="AG1407" s="70"/>
      <c r="AH1407" s="70"/>
      <c r="AI1407" s="70"/>
      <c r="AJ1407" s="70"/>
      <c r="AK1407" s="70"/>
      <c r="AL1407" s="70"/>
      <c r="AM1407" s="70"/>
      <c r="AN1407" s="70"/>
      <c r="AO1407" s="70"/>
      <c r="AP1407" s="70"/>
      <c r="AQ1407" s="70"/>
      <c r="AR1407" s="70"/>
      <c r="AS1407" s="70"/>
      <c r="AT1407" s="70"/>
      <c r="AU1407" s="70"/>
      <c r="AV1407" s="70"/>
      <c r="AW1407" s="70"/>
      <c r="AX1407" s="70"/>
      <c r="AY1407" s="70"/>
      <c r="AZ1407" s="70"/>
      <c r="BA1407" s="70"/>
      <c r="BB1407" s="70"/>
      <c r="BC1407" s="70"/>
      <c r="BD1407" s="70"/>
      <c r="BE1407" s="70"/>
      <c r="BF1407" s="70"/>
      <c r="BG1407" s="70"/>
      <c r="BH1407" s="70"/>
      <c r="BI1407" s="70"/>
      <c r="BJ1407" s="70"/>
      <c r="BK1407" s="70"/>
      <c r="BL1407" s="70"/>
      <c r="BM1407" s="70"/>
      <c r="BN1407" s="70"/>
      <c r="BO1407" s="70"/>
      <c r="BP1407" s="70"/>
      <c r="BQ1407" s="70"/>
      <c r="BR1407" s="70"/>
      <c r="BS1407" s="70"/>
      <c r="BT1407" s="70"/>
      <c r="BU1407" s="70"/>
      <c r="BV1407" s="70"/>
      <c r="BW1407" s="70"/>
      <c r="BX1407" s="70"/>
      <c r="BY1407" s="70"/>
      <c r="BZ1407" s="70"/>
      <c r="CA1407" s="70"/>
    </row>
    <row r="1408" spans="2:79" s="67" customFormat="1" hidden="1">
      <c r="B1408" s="85"/>
      <c r="C1408" s="86"/>
      <c r="D1408" s="250"/>
      <c r="E1408" s="84"/>
      <c r="F1408" s="70"/>
      <c r="G1408" s="70"/>
      <c r="H1408" s="70"/>
      <c r="I1408" s="70"/>
      <c r="J1408" s="70"/>
      <c r="K1408" s="70"/>
      <c r="L1408" s="70"/>
      <c r="M1408" s="70"/>
      <c r="N1408" s="70"/>
      <c r="O1408" s="70"/>
      <c r="P1408" s="70"/>
      <c r="Q1408" s="70"/>
      <c r="R1408" s="70"/>
      <c r="S1408" s="70"/>
      <c r="T1408" s="70"/>
      <c r="U1408" s="70"/>
      <c r="V1408" s="70"/>
      <c r="W1408" s="70"/>
      <c r="X1408" s="70"/>
      <c r="Y1408" s="70"/>
      <c r="Z1408" s="70"/>
      <c r="AA1408" s="70"/>
      <c r="AB1408" s="70"/>
      <c r="AC1408" s="70"/>
      <c r="AD1408" s="70"/>
      <c r="AE1408" s="70"/>
      <c r="AF1408" s="70"/>
      <c r="AG1408" s="70"/>
      <c r="AH1408" s="70"/>
      <c r="AI1408" s="70"/>
      <c r="AJ1408" s="70"/>
      <c r="AK1408" s="70"/>
      <c r="AL1408" s="70"/>
      <c r="AM1408" s="70"/>
      <c r="AN1408" s="70"/>
      <c r="AO1408" s="70"/>
      <c r="AP1408" s="70"/>
      <c r="AQ1408" s="70"/>
      <c r="AR1408" s="70"/>
      <c r="AS1408" s="70"/>
      <c r="AT1408" s="70"/>
      <c r="AU1408" s="70"/>
      <c r="AV1408" s="70"/>
      <c r="AW1408" s="70"/>
      <c r="AX1408" s="70"/>
      <c r="AY1408" s="70"/>
      <c r="AZ1408" s="70"/>
      <c r="BA1408" s="70"/>
      <c r="BB1408" s="70"/>
      <c r="BC1408" s="70"/>
      <c r="BD1408" s="70"/>
      <c r="BE1408" s="70"/>
      <c r="BF1408" s="70"/>
      <c r="BG1408" s="70"/>
      <c r="BH1408" s="70"/>
      <c r="BI1408" s="70"/>
      <c r="BJ1408" s="70"/>
      <c r="BK1408" s="70"/>
      <c r="BL1408" s="70"/>
      <c r="BM1408" s="70"/>
      <c r="BN1408" s="70"/>
      <c r="BO1408" s="70"/>
      <c r="BP1408" s="70"/>
      <c r="BQ1408" s="70"/>
      <c r="BR1408" s="70"/>
      <c r="BS1408" s="70"/>
      <c r="BT1408" s="70"/>
      <c r="BU1408" s="70"/>
      <c r="BV1408" s="70"/>
      <c r="BW1408" s="70"/>
      <c r="BX1408" s="70"/>
      <c r="BY1408" s="70"/>
      <c r="BZ1408" s="70"/>
      <c r="CA1408" s="70"/>
    </row>
    <row r="1409" spans="2:79" s="67" customFormat="1" hidden="1">
      <c r="B1409" s="85"/>
      <c r="C1409" s="86"/>
      <c r="D1409" s="250"/>
      <c r="E1409" s="84"/>
      <c r="F1409" s="70"/>
      <c r="G1409" s="70"/>
      <c r="H1409" s="70"/>
      <c r="I1409" s="70"/>
      <c r="J1409" s="70"/>
      <c r="K1409" s="70"/>
      <c r="L1409" s="70"/>
      <c r="M1409" s="70"/>
      <c r="N1409" s="70"/>
      <c r="O1409" s="70"/>
      <c r="P1409" s="70"/>
      <c r="Q1409" s="70"/>
      <c r="R1409" s="70"/>
      <c r="S1409" s="70"/>
      <c r="T1409" s="70"/>
      <c r="U1409" s="70"/>
      <c r="V1409" s="70"/>
      <c r="W1409" s="70"/>
      <c r="X1409" s="70"/>
      <c r="Y1409" s="70"/>
      <c r="Z1409" s="70"/>
      <c r="AA1409" s="70"/>
      <c r="AB1409" s="70"/>
      <c r="AC1409" s="70"/>
      <c r="AD1409" s="70"/>
      <c r="AE1409" s="70"/>
      <c r="AF1409" s="70"/>
      <c r="AG1409" s="70"/>
      <c r="AH1409" s="70"/>
      <c r="AI1409" s="70"/>
      <c r="AJ1409" s="70"/>
      <c r="AK1409" s="70"/>
      <c r="AL1409" s="70"/>
      <c r="AM1409" s="70"/>
      <c r="AN1409" s="70"/>
      <c r="AO1409" s="70"/>
      <c r="AP1409" s="70"/>
      <c r="AQ1409" s="70"/>
      <c r="AR1409" s="70"/>
      <c r="AS1409" s="70"/>
      <c r="AT1409" s="70"/>
      <c r="AU1409" s="70"/>
      <c r="AV1409" s="70"/>
      <c r="AW1409" s="70"/>
      <c r="AX1409" s="70"/>
      <c r="AY1409" s="70"/>
      <c r="AZ1409" s="70"/>
      <c r="BA1409" s="70"/>
      <c r="BB1409" s="70"/>
      <c r="BC1409" s="70"/>
      <c r="BD1409" s="70"/>
      <c r="BE1409" s="70"/>
      <c r="BF1409" s="70"/>
      <c r="BG1409" s="70"/>
      <c r="BH1409" s="70"/>
      <c r="BI1409" s="70"/>
      <c r="BJ1409" s="70"/>
      <c r="BK1409" s="70"/>
      <c r="BL1409" s="70"/>
      <c r="BM1409" s="70"/>
      <c r="BN1409" s="70"/>
      <c r="BO1409" s="70"/>
      <c r="BP1409" s="70"/>
      <c r="BQ1409" s="70"/>
      <c r="BR1409" s="70"/>
      <c r="BS1409" s="70"/>
      <c r="BT1409" s="70"/>
      <c r="BU1409" s="70"/>
      <c r="BV1409" s="70"/>
      <c r="BW1409" s="70"/>
      <c r="BX1409" s="70"/>
      <c r="BY1409" s="70"/>
      <c r="BZ1409" s="70"/>
      <c r="CA1409" s="70"/>
    </row>
    <row r="1410" spans="2:79" s="67" customFormat="1" hidden="1">
      <c r="B1410" s="85"/>
      <c r="C1410" s="86"/>
      <c r="D1410" s="250"/>
      <c r="E1410" s="84"/>
      <c r="F1410" s="70"/>
      <c r="G1410" s="70"/>
      <c r="H1410" s="70"/>
      <c r="I1410" s="70"/>
      <c r="J1410" s="70"/>
      <c r="K1410" s="70"/>
      <c r="L1410" s="70"/>
      <c r="M1410" s="70"/>
      <c r="N1410" s="70"/>
      <c r="O1410" s="70"/>
      <c r="P1410" s="70"/>
      <c r="Q1410" s="70"/>
      <c r="R1410" s="70"/>
      <c r="S1410" s="70"/>
      <c r="T1410" s="70"/>
      <c r="U1410" s="70"/>
      <c r="V1410" s="70"/>
      <c r="W1410" s="70"/>
      <c r="X1410" s="70"/>
      <c r="Y1410" s="70"/>
      <c r="Z1410" s="70"/>
      <c r="AA1410" s="70"/>
      <c r="AB1410" s="70"/>
      <c r="AC1410" s="70"/>
      <c r="AD1410" s="70"/>
      <c r="AE1410" s="70"/>
      <c r="AF1410" s="70"/>
      <c r="AG1410" s="70"/>
      <c r="AH1410" s="70"/>
      <c r="AI1410" s="70"/>
      <c r="AJ1410" s="70"/>
      <c r="AK1410" s="70"/>
      <c r="AL1410" s="70"/>
      <c r="AM1410" s="70"/>
      <c r="AN1410" s="70"/>
      <c r="AO1410" s="70"/>
      <c r="AP1410" s="70"/>
      <c r="AQ1410" s="70"/>
      <c r="AR1410" s="70"/>
      <c r="AS1410" s="70"/>
      <c r="AT1410" s="70"/>
      <c r="AU1410" s="70"/>
      <c r="AV1410" s="70"/>
      <c r="AW1410" s="70"/>
      <c r="AX1410" s="70"/>
      <c r="AY1410" s="70"/>
      <c r="AZ1410" s="70"/>
      <c r="BA1410" s="70"/>
      <c r="BB1410" s="70"/>
      <c r="BC1410" s="70"/>
      <c r="BD1410" s="70"/>
      <c r="BE1410" s="70"/>
      <c r="BF1410" s="70"/>
      <c r="BG1410" s="70"/>
      <c r="BH1410" s="70"/>
      <c r="BI1410" s="70"/>
      <c r="BJ1410" s="70"/>
      <c r="BK1410" s="70"/>
      <c r="BL1410" s="70"/>
      <c r="BM1410" s="70"/>
      <c r="BN1410" s="70"/>
      <c r="BO1410" s="70"/>
      <c r="BP1410" s="70"/>
      <c r="BQ1410" s="70"/>
      <c r="BR1410" s="70"/>
      <c r="BS1410" s="70"/>
      <c r="BT1410" s="70"/>
      <c r="BU1410" s="70"/>
      <c r="BV1410" s="70"/>
      <c r="BW1410" s="70"/>
      <c r="BX1410" s="70"/>
      <c r="BY1410" s="70"/>
      <c r="BZ1410" s="70"/>
      <c r="CA1410" s="70"/>
    </row>
    <row r="1411" spans="2:79" s="67" customFormat="1" hidden="1">
      <c r="B1411" s="85"/>
      <c r="C1411" s="86"/>
      <c r="D1411" s="250"/>
      <c r="E1411" s="84"/>
      <c r="F1411" s="70"/>
      <c r="G1411" s="70"/>
      <c r="H1411" s="70"/>
      <c r="I1411" s="70"/>
      <c r="J1411" s="70"/>
      <c r="K1411" s="70"/>
      <c r="L1411" s="70"/>
      <c r="M1411" s="70"/>
      <c r="N1411" s="70"/>
      <c r="O1411" s="70"/>
      <c r="P1411" s="70"/>
      <c r="Q1411" s="70"/>
      <c r="R1411" s="70"/>
      <c r="S1411" s="70"/>
      <c r="T1411" s="70"/>
      <c r="U1411" s="70"/>
      <c r="V1411" s="70"/>
      <c r="W1411" s="70"/>
      <c r="X1411" s="70"/>
      <c r="Y1411" s="70"/>
      <c r="Z1411" s="70"/>
      <c r="AA1411" s="70"/>
      <c r="AB1411" s="70"/>
      <c r="AC1411" s="70"/>
      <c r="AD1411" s="70"/>
      <c r="AE1411" s="70"/>
      <c r="AF1411" s="70"/>
      <c r="AG1411" s="70"/>
      <c r="AH1411" s="70"/>
      <c r="AI1411" s="70"/>
      <c r="AJ1411" s="70"/>
      <c r="AK1411" s="70"/>
      <c r="AL1411" s="70"/>
      <c r="AM1411" s="70"/>
      <c r="AN1411" s="70"/>
      <c r="AO1411" s="70"/>
      <c r="AP1411" s="70"/>
      <c r="AQ1411" s="70"/>
      <c r="AR1411" s="70"/>
      <c r="AS1411" s="70"/>
      <c r="AT1411" s="70"/>
      <c r="AU1411" s="70"/>
      <c r="AV1411" s="70"/>
      <c r="AW1411" s="70"/>
      <c r="AX1411" s="70"/>
      <c r="AY1411" s="70"/>
      <c r="AZ1411" s="70"/>
      <c r="BA1411" s="70"/>
      <c r="BB1411" s="70"/>
      <c r="BC1411" s="70"/>
      <c r="BD1411" s="70"/>
      <c r="BE1411" s="70"/>
      <c r="BF1411" s="70"/>
      <c r="BG1411" s="70"/>
      <c r="BH1411" s="70"/>
      <c r="BI1411" s="70"/>
      <c r="BJ1411" s="70"/>
      <c r="BK1411" s="70"/>
      <c r="BL1411" s="70"/>
      <c r="BM1411" s="70"/>
      <c r="BN1411" s="70"/>
      <c r="BO1411" s="70"/>
      <c r="BP1411" s="70"/>
      <c r="BQ1411" s="70"/>
      <c r="BR1411" s="70"/>
      <c r="BS1411" s="70"/>
      <c r="BT1411" s="70"/>
      <c r="BU1411" s="70"/>
      <c r="BV1411" s="70"/>
      <c r="BW1411" s="70"/>
      <c r="BX1411" s="70"/>
      <c r="BY1411" s="70"/>
      <c r="BZ1411" s="70"/>
      <c r="CA1411" s="70"/>
    </row>
    <row r="1412" spans="2:79" s="67" customFormat="1" hidden="1">
      <c r="B1412" s="85"/>
      <c r="C1412" s="86"/>
      <c r="D1412" s="250"/>
      <c r="E1412" s="84"/>
      <c r="F1412" s="70"/>
      <c r="G1412" s="70"/>
      <c r="H1412" s="70"/>
      <c r="I1412" s="70"/>
      <c r="J1412" s="70"/>
      <c r="K1412" s="70"/>
      <c r="L1412" s="70"/>
      <c r="M1412" s="70"/>
      <c r="N1412" s="70"/>
      <c r="O1412" s="70"/>
      <c r="P1412" s="70"/>
      <c r="Q1412" s="70"/>
      <c r="R1412" s="70"/>
      <c r="S1412" s="70"/>
      <c r="T1412" s="70"/>
      <c r="U1412" s="70"/>
      <c r="V1412" s="70"/>
      <c r="W1412" s="70"/>
      <c r="X1412" s="70"/>
      <c r="Y1412" s="70"/>
      <c r="Z1412" s="70"/>
      <c r="AA1412" s="70"/>
      <c r="AB1412" s="70"/>
      <c r="AC1412" s="70"/>
      <c r="AD1412" s="70"/>
      <c r="AE1412" s="70"/>
      <c r="AF1412" s="70"/>
      <c r="AG1412" s="70"/>
      <c r="AH1412" s="70"/>
      <c r="AI1412" s="70"/>
      <c r="AJ1412" s="70"/>
      <c r="AK1412" s="70"/>
      <c r="AL1412" s="70"/>
      <c r="AM1412" s="70"/>
      <c r="AN1412" s="70"/>
      <c r="AO1412" s="70"/>
      <c r="AP1412" s="70"/>
      <c r="AQ1412" s="70"/>
      <c r="AR1412" s="70"/>
      <c r="AS1412" s="70"/>
      <c r="AT1412" s="70"/>
      <c r="AU1412" s="70"/>
      <c r="AV1412" s="70"/>
      <c r="AW1412" s="70"/>
      <c r="AX1412" s="70"/>
      <c r="AY1412" s="70"/>
      <c r="AZ1412" s="70"/>
      <c r="BA1412" s="70"/>
      <c r="BB1412" s="70"/>
      <c r="BC1412" s="70"/>
      <c r="BD1412" s="70"/>
      <c r="BE1412" s="70"/>
      <c r="BF1412" s="70"/>
      <c r="BG1412" s="70"/>
      <c r="BH1412" s="70"/>
      <c r="BI1412" s="70"/>
      <c r="BJ1412" s="70"/>
      <c r="BK1412" s="70"/>
      <c r="BL1412" s="70"/>
      <c r="BM1412" s="70"/>
      <c r="BN1412" s="70"/>
      <c r="BO1412" s="70"/>
      <c r="BP1412" s="70"/>
      <c r="BQ1412" s="70"/>
      <c r="BR1412" s="70"/>
      <c r="BS1412" s="70"/>
      <c r="BT1412" s="70"/>
      <c r="BU1412" s="70"/>
      <c r="BV1412" s="70"/>
      <c r="BW1412" s="70"/>
      <c r="BX1412" s="70"/>
      <c r="BY1412" s="70"/>
      <c r="BZ1412" s="70"/>
      <c r="CA1412" s="70"/>
    </row>
    <row r="1413" spans="2:79" s="67" customFormat="1" hidden="1">
      <c r="B1413" s="85"/>
      <c r="C1413" s="86"/>
      <c r="D1413" s="250"/>
      <c r="E1413" s="84"/>
      <c r="F1413" s="70"/>
      <c r="G1413" s="70"/>
      <c r="H1413" s="70"/>
      <c r="I1413" s="70"/>
      <c r="J1413" s="70"/>
      <c r="K1413" s="70"/>
      <c r="L1413" s="70"/>
      <c r="M1413" s="70"/>
      <c r="N1413" s="70"/>
      <c r="O1413" s="70"/>
      <c r="P1413" s="70"/>
      <c r="Q1413" s="70"/>
      <c r="R1413" s="70"/>
      <c r="S1413" s="70"/>
      <c r="T1413" s="70"/>
      <c r="U1413" s="70"/>
      <c r="V1413" s="70"/>
      <c r="W1413" s="70"/>
      <c r="X1413" s="70"/>
      <c r="Y1413" s="70"/>
      <c r="Z1413" s="70"/>
      <c r="AA1413" s="70"/>
      <c r="AB1413" s="70"/>
      <c r="AC1413" s="70"/>
      <c r="AD1413" s="70"/>
      <c r="AE1413" s="70"/>
      <c r="AF1413" s="70"/>
      <c r="AG1413" s="70"/>
      <c r="AH1413" s="70"/>
      <c r="AI1413" s="70"/>
      <c r="AJ1413" s="70"/>
      <c r="AK1413" s="70"/>
      <c r="AL1413" s="70"/>
      <c r="AM1413" s="70"/>
      <c r="AN1413" s="70"/>
      <c r="AO1413" s="70"/>
      <c r="AP1413" s="70"/>
      <c r="AQ1413" s="70"/>
      <c r="AR1413" s="70"/>
      <c r="AS1413" s="70"/>
      <c r="AT1413" s="70"/>
      <c r="AU1413" s="70"/>
      <c r="AV1413" s="70"/>
      <c r="AW1413" s="70"/>
      <c r="AX1413" s="70"/>
      <c r="AY1413" s="70"/>
      <c r="AZ1413" s="70"/>
      <c r="BA1413" s="70"/>
      <c r="BB1413" s="70"/>
      <c r="BC1413" s="70"/>
      <c r="BD1413" s="70"/>
      <c r="BE1413" s="70"/>
      <c r="BF1413" s="70"/>
      <c r="BG1413" s="70"/>
      <c r="BH1413" s="70"/>
      <c r="BI1413" s="70"/>
      <c r="BJ1413" s="70"/>
      <c r="BK1413" s="70"/>
      <c r="BL1413" s="70"/>
      <c r="BM1413" s="70"/>
      <c r="BN1413" s="70"/>
      <c r="BO1413" s="70"/>
      <c r="BP1413" s="70"/>
      <c r="BQ1413" s="70"/>
      <c r="BR1413" s="70"/>
      <c r="BS1413" s="70"/>
      <c r="BT1413" s="70"/>
      <c r="BU1413" s="70"/>
      <c r="BV1413" s="70"/>
      <c r="BW1413" s="70"/>
      <c r="BX1413" s="70"/>
      <c r="BY1413" s="70"/>
      <c r="BZ1413" s="70"/>
      <c r="CA1413" s="70"/>
    </row>
    <row r="1414" spans="2:79" s="67" customFormat="1" hidden="1">
      <c r="B1414" s="85"/>
      <c r="C1414" s="86"/>
      <c r="D1414" s="250"/>
      <c r="E1414" s="84"/>
      <c r="F1414" s="70"/>
      <c r="G1414" s="70"/>
      <c r="H1414" s="70"/>
      <c r="I1414" s="70"/>
      <c r="J1414" s="70"/>
      <c r="K1414" s="70"/>
      <c r="L1414" s="70"/>
      <c r="M1414" s="70"/>
      <c r="N1414" s="70"/>
      <c r="O1414" s="70"/>
      <c r="P1414" s="70"/>
      <c r="Q1414" s="70"/>
      <c r="R1414" s="70"/>
      <c r="S1414" s="70"/>
      <c r="T1414" s="70"/>
      <c r="U1414" s="70"/>
      <c r="V1414" s="70"/>
      <c r="W1414" s="70"/>
      <c r="X1414" s="70"/>
      <c r="Y1414" s="70"/>
      <c r="Z1414" s="70"/>
      <c r="AA1414" s="70"/>
      <c r="AB1414" s="70"/>
      <c r="AC1414" s="70"/>
      <c r="AD1414" s="70"/>
      <c r="AE1414" s="70"/>
      <c r="AF1414" s="70"/>
      <c r="AG1414" s="70"/>
      <c r="AH1414" s="70"/>
      <c r="AI1414" s="70"/>
      <c r="AJ1414" s="70"/>
      <c r="AK1414" s="70"/>
      <c r="AL1414" s="70"/>
      <c r="AM1414" s="70"/>
      <c r="AN1414" s="70"/>
      <c r="AO1414" s="70"/>
      <c r="AP1414" s="70"/>
      <c r="AQ1414" s="70"/>
      <c r="AR1414" s="70"/>
      <c r="AS1414" s="70"/>
      <c r="AT1414" s="70"/>
      <c r="AU1414" s="70"/>
      <c r="AV1414" s="70"/>
      <c r="AW1414" s="70"/>
      <c r="AX1414" s="70"/>
      <c r="AY1414" s="70"/>
      <c r="AZ1414" s="70"/>
      <c r="BA1414" s="70"/>
      <c r="BB1414" s="70"/>
      <c r="BC1414" s="70"/>
      <c r="BD1414" s="70"/>
      <c r="BE1414" s="70"/>
      <c r="BF1414" s="70"/>
      <c r="BG1414" s="70"/>
      <c r="BH1414" s="70"/>
      <c r="BI1414" s="70"/>
      <c r="BJ1414" s="70"/>
      <c r="BK1414" s="70"/>
      <c r="BL1414" s="70"/>
      <c r="BM1414" s="70"/>
      <c r="BN1414" s="70"/>
      <c r="BO1414" s="70"/>
      <c r="BP1414" s="70"/>
      <c r="BQ1414" s="70"/>
      <c r="BR1414" s="70"/>
      <c r="BS1414" s="70"/>
      <c r="BT1414" s="70"/>
      <c r="BU1414" s="70"/>
      <c r="BV1414" s="70"/>
      <c r="BW1414" s="70"/>
      <c r="BX1414" s="70"/>
      <c r="BY1414" s="70"/>
      <c r="BZ1414" s="70"/>
      <c r="CA1414" s="70"/>
    </row>
    <row r="1415" spans="2:79" s="67" customFormat="1" hidden="1">
      <c r="B1415" s="85"/>
      <c r="C1415" s="86"/>
      <c r="D1415" s="250"/>
      <c r="E1415" s="84"/>
      <c r="F1415" s="70"/>
      <c r="G1415" s="70"/>
      <c r="H1415" s="70"/>
      <c r="I1415" s="70"/>
      <c r="J1415" s="70"/>
      <c r="K1415" s="70"/>
      <c r="L1415" s="70"/>
      <c r="M1415" s="70"/>
      <c r="N1415" s="70"/>
      <c r="O1415" s="70"/>
      <c r="P1415" s="70"/>
      <c r="Q1415" s="70"/>
      <c r="R1415" s="70"/>
      <c r="S1415" s="70"/>
      <c r="T1415" s="70"/>
      <c r="U1415" s="70"/>
      <c r="V1415" s="70"/>
      <c r="W1415" s="70"/>
      <c r="X1415" s="70"/>
      <c r="Y1415" s="70"/>
      <c r="Z1415" s="70"/>
      <c r="AA1415" s="70"/>
      <c r="AB1415" s="70"/>
      <c r="AC1415" s="70"/>
      <c r="AD1415" s="70"/>
      <c r="AE1415" s="70"/>
      <c r="AF1415" s="70"/>
      <c r="AG1415" s="70"/>
      <c r="AH1415" s="70"/>
      <c r="AI1415" s="70"/>
      <c r="AJ1415" s="70"/>
      <c r="AK1415" s="70"/>
      <c r="AL1415" s="70"/>
      <c r="AM1415" s="70"/>
      <c r="AN1415" s="70"/>
      <c r="AO1415" s="70"/>
      <c r="AP1415" s="70"/>
      <c r="AQ1415" s="70"/>
      <c r="AR1415" s="70"/>
      <c r="AS1415" s="70"/>
      <c r="AT1415" s="70"/>
      <c r="AU1415" s="70"/>
      <c r="AV1415" s="70"/>
      <c r="AW1415" s="70"/>
      <c r="AX1415" s="70"/>
      <c r="AY1415" s="70"/>
      <c r="AZ1415" s="70"/>
      <c r="BA1415" s="70"/>
      <c r="BB1415" s="70"/>
      <c r="BC1415" s="70"/>
      <c r="BD1415" s="70"/>
      <c r="BE1415" s="70"/>
      <c r="BF1415" s="70"/>
      <c r="BG1415" s="70"/>
      <c r="BH1415" s="70"/>
      <c r="BI1415" s="70"/>
      <c r="BJ1415" s="70"/>
      <c r="BK1415" s="70"/>
      <c r="BL1415" s="70"/>
      <c r="BM1415" s="70"/>
      <c r="BN1415" s="70"/>
      <c r="BO1415" s="70"/>
      <c r="BP1415" s="70"/>
      <c r="BQ1415" s="70"/>
      <c r="BR1415" s="70"/>
      <c r="BS1415" s="70"/>
      <c r="BT1415" s="70"/>
      <c r="BU1415" s="70"/>
      <c r="BV1415" s="70"/>
      <c r="BW1415" s="70"/>
      <c r="BX1415" s="70"/>
      <c r="BY1415" s="70"/>
      <c r="BZ1415" s="70"/>
      <c r="CA1415" s="70"/>
    </row>
    <row r="1416" spans="2:79" s="67" customFormat="1" hidden="1">
      <c r="B1416" s="85"/>
      <c r="C1416" s="86"/>
      <c r="D1416" s="250"/>
      <c r="E1416" s="84"/>
      <c r="F1416" s="70"/>
      <c r="G1416" s="70"/>
      <c r="H1416" s="70"/>
      <c r="I1416" s="70"/>
      <c r="J1416" s="70"/>
      <c r="K1416" s="70"/>
      <c r="L1416" s="70"/>
      <c r="M1416" s="70"/>
      <c r="N1416" s="70"/>
      <c r="O1416" s="70"/>
      <c r="P1416" s="70"/>
      <c r="Q1416" s="70"/>
      <c r="R1416" s="70"/>
      <c r="S1416" s="70"/>
      <c r="T1416" s="70"/>
      <c r="U1416" s="70"/>
      <c r="V1416" s="70"/>
      <c r="W1416" s="70"/>
      <c r="X1416" s="70"/>
      <c r="Y1416" s="70"/>
      <c r="Z1416" s="70"/>
      <c r="AA1416" s="70"/>
      <c r="AB1416" s="70"/>
      <c r="AC1416" s="70"/>
      <c r="AD1416" s="70"/>
      <c r="AE1416" s="70"/>
      <c r="AF1416" s="70"/>
      <c r="AG1416" s="70"/>
      <c r="AH1416" s="70"/>
      <c r="AI1416" s="70"/>
      <c r="AJ1416" s="70"/>
      <c r="AK1416" s="70"/>
      <c r="AL1416" s="70"/>
      <c r="AM1416" s="70"/>
      <c r="AN1416" s="70"/>
      <c r="AO1416" s="70"/>
      <c r="AP1416" s="70"/>
      <c r="AQ1416" s="70"/>
      <c r="AR1416" s="70"/>
      <c r="AS1416" s="70"/>
      <c r="AT1416" s="70"/>
      <c r="AU1416" s="70"/>
      <c r="AV1416" s="70"/>
      <c r="AW1416" s="70"/>
      <c r="AX1416" s="70"/>
      <c r="AY1416" s="70"/>
      <c r="AZ1416" s="70"/>
      <c r="BA1416" s="70"/>
      <c r="BB1416" s="70"/>
      <c r="BC1416" s="70"/>
      <c r="BD1416" s="70"/>
      <c r="BE1416" s="70"/>
      <c r="BF1416" s="70"/>
      <c r="BG1416" s="70"/>
      <c r="BH1416" s="70"/>
      <c r="BI1416" s="70"/>
      <c r="BJ1416" s="70"/>
      <c r="BK1416" s="70"/>
      <c r="BL1416" s="70"/>
      <c r="BM1416" s="70"/>
      <c r="BN1416" s="70"/>
      <c r="BO1416" s="70"/>
      <c r="BP1416" s="70"/>
      <c r="BQ1416" s="70"/>
      <c r="BR1416" s="70"/>
      <c r="BS1416" s="70"/>
      <c r="BT1416" s="70"/>
      <c r="BU1416" s="70"/>
      <c r="BV1416" s="70"/>
      <c r="BW1416" s="70"/>
      <c r="BX1416" s="70"/>
      <c r="BY1416" s="70"/>
      <c r="BZ1416" s="70"/>
      <c r="CA1416" s="70"/>
    </row>
    <row r="1417" spans="2:79" s="67" customFormat="1" hidden="1">
      <c r="B1417" s="85"/>
      <c r="C1417" s="86"/>
      <c r="D1417" s="250"/>
      <c r="E1417" s="84"/>
      <c r="F1417" s="70"/>
      <c r="G1417" s="70"/>
      <c r="H1417" s="70"/>
      <c r="I1417" s="70"/>
      <c r="J1417" s="70"/>
      <c r="K1417" s="70"/>
      <c r="L1417" s="70"/>
      <c r="M1417" s="70"/>
      <c r="N1417" s="70"/>
      <c r="O1417" s="70"/>
      <c r="P1417" s="70"/>
      <c r="Q1417" s="70"/>
      <c r="R1417" s="70"/>
      <c r="S1417" s="70"/>
      <c r="T1417" s="70"/>
      <c r="U1417" s="70"/>
      <c r="V1417" s="70"/>
      <c r="W1417" s="70"/>
      <c r="X1417" s="70"/>
      <c r="Y1417" s="70"/>
      <c r="Z1417" s="70"/>
      <c r="AA1417" s="70"/>
      <c r="AB1417" s="70"/>
      <c r="AC1417" s="70"/>
      <c r="AD1417" s="70"/>
      <c r="AE1417" s="70"/>
      <c r="AF1417" s="70"/>
      <c r="AG1417" s="70"/>
      <c r="AH1417" s="70"/>
      <c r="AI1417" s="70"/>
      <c r="AJ1417" s="70"/>
      <c r="AK1417" s="70"/>
      <c r="AL1417" s="70"/>
      <c r="AM1417" s="70"/>
      <c r="AN1417" s="70"/>
      <c r="AO1417" s="70"/>
      <c r="AP1417" s="70"/>
      <c r="AQ1417" s="70"/>
      <c r="AR1417" s="70"/>
      <c r="AS1417" s="70"/>
      <c r="AT1417" s="70"/>
      <c r="AU1417" s="70"/>
      <c r="AV1417" s="70"/>
      <c r="AW1417" s="70"/>
      <c r="AX1417" s="70"/>
      <c r="AY1417" s="70"/>
      <c r="AZ1417" s="70"/>
      <c r="BA1417" s="70"/>
      <c r="BB1417" s="70"/>
      <c r="BC1417" s="70"/>
      <c r="BD1417" s="70"/>
      <c r="BE1417" s="70"/>
      <c r="BF1417" s="70"/>
      <c r="BG1417" s="70"/>
      <c r="BH1417" s="70"/>
      <c r="BI1417" s="70"/>
      <c r="BJ1417" s="70"/>
      <c r="BK1417" s="70"/>
      <c r="BL1417" s="70"/>
      <c r="BM1417" s="70"/>
      <c r="BN1417" s="70"/>
      <c r="BO1417" s="70"/>
      <c r="BP1417" s="70"/>
      <c r="BQ1417" s="70"/>
      <c r="BR1417" s="70"/>
      <c r="BS1417" s="70"/>
      <c r="BT1417" s="70"/>
      <c r="BU1417" s="70"/>
      <c r="BV1417" s="70"/>
      <c r="BW1417" s="70"/>
      <c r="BX1417" s="70"/>
      <c r="BY1417" s="70"/>
      <c r="BZ1417" s="70"/>
      <c r="CA1417" s="70"/>
    </row>
    <row r="1418" spans="2:79" s="67" customFormat="1" hidden="1">
      <c r="B1418" s="85"/>
      <c r="C1418" s="86"/>
      <c r="D1418" s="250"/>
      <c r="E1418" s="84"/>
      <c r="F1418" s="70"/>
      <c r="G1418" s="70"/>
      <c r="H1418" s="70"/>
      <c r="I1418" s="70"/>
      <c r="J1418" s="70"/>
      <c r="K1418" s="70"/>
      <c r="L1418" s="70"/>
      <c r="M1418" s="70"/>
      <c r="N1418" s="70"/>
      <c r="O1418" s="70"/>
      <c r="P1418" s="70"/>
      <c r="Q1418" s="70"/>
      <c r="R1418" s="70"/>
      <c r="S1418" s="70"/>
      <c r="T1418" s="70"/>
      <c r="U1418" s="70"/>
      <c r="V1418" s="70"/>
      <c r="W1418" s="70"/>
      <c r="X1418" s="70"/>
      <c r="Y1418" s="70"/>
      <c r="Z1418" s="70"/>
      <c r="AA1418" s="70"/>
      <c r="AB1418" s="70"/>
      <c r="AC1418" s="70"/>
      <c r="AD1418" s="70"/>
      <c r="AE1418" s="70"/>
      <c r="AF1418" s="70"/>
      <c r="AG1418" s="70"/>
      <c r="AH1418" s="70"/>
      <c r="AI1418" s="70"/>
      <c r="AJ1418" s="70"/>
      <c r="AK1418" s="70"/>
      <c r="AL1418" s="70"/>
      <c r="AM1418" s="70"/>
      <c r="AN1418" s="70"/>
      <c r="AO1418" s="70"/>
      <c r="AP1418" s="70"/>
      <c r="AQ1418" s="70"/>
      <c r="AR1418" s="70"/>
      <c r="AS1418" s="70"/>
      <c r="AT1418" s="70"/>
      <c r="AU1418" s="70"/>
      <c r="AV1418" s="70"/>
      <c r="AW1418" s="70"/>
      <c r="AX1418" s="70"/>
      <c r="AY1418" s="70"/>
      <c r="AZ1418" s="70"/>
      <c r="BA1418" s="70"/>
      <c r="BB1418" s="70"/>
      <c r="BC1418" s="70"/>
      <c r="BD1418" s="70"/>
      <c r="BE1418" s="70"/>
      <c r="BF1418" s="70"/>
      <c r="BG1418" s="70"/>
      <c r="BH1418" s="70"/>
      <c r="BI1418" s="70"/>
      <c r="BJ1418" s="70"/>
      <c r="BK1418" s="70"/>
      <c r="BL1418" s="70"/>
      <c r="BM1418" s="70"/>
      <c r="BN1418" s="70"/>
      <c r="BO1418" s="70"/>
      <c r="BP1418" s="70"/>
      <c r="BQ1418" s="70"/>
      <c r="BR1418" s="70"/>
      <c r="BS1418" s="70"/>
      <c r="BT1418" s="70"/>
      <c r="BU1418" s="70"/>
      <c r="BV1418" s="70"/>
      <c r="BW1418" s="70"/>
      <c r="BX1418" s="70"/>
      <c r="BY1418" s="70"/>
      <c r="BZ1418" s="70"/>
      <c r="CA1418" s="70"/>
    </row>
    <row r="1419" spans="2:79" s="67" customFormat="1" hidden="1">
      <c r="B1419" s="85"/>
      <c r="C1419" s="86"/>
      <c r="D1419" s="250"/>
      <c r="E1419" s="84"/>
      <c r="F1419" s="70"/>
      <c r="G1419" s="70"/>
      <c r="H1419" s="70"/>
      <c r="I1419" s="70"/>
      <c r="J1419" s="70"/>
      <c r="K1419" s="70"/>
      <c r="L1419" s="70"/>
      <c r="M1419" s="70"/>
      <c r="N1419" s="70"/>
      <c r="O1419" s="70"/>
      <c r="P1419" s="70"/>
      <c r="Q1419" s="70"/>
      <c r="R1419" s="70"/>
      <c r="S1419" s="70"/>
      <c r="T1419" s="70"/>
      <c r="U1419" s="70"/>
      <c r="V1419" s="70"/>
      <c r="W1419" s="70"/>
      <c r="X1419" s="70"/>
      <c r="Y1419" s="70"/>
      <c r="Z1419" s="70"/>
      <c r="AA1419" s="70"/>
      <c r="AB1419" s="70"/>
      <c r="AC1419" s="70"/>
      <c r="AD1419" s="70"/>
      <c r="AE1419" s="70"/>
      <c r="AF1419" s="70"/>
      <c r="AG1419" s="70"/>
      <c r="AH1419" s="70"/>
      <c r="AI1419" s="70"/>
      <c r="AJ1419" s="70"/>
      <c r="AK1419" s="70"/>
      <c r="AL1419" s="70"/>
      <c r="AM1419" s="70"/>
      <c r="AN1419" s="70"/>
      <c r="AO1419" s="70"/>
      <c r="AP1419" s="70"/>
      <c r="AQ1419" s="70"/>
      <c r="AR1419" s="70"/>
      <c r="AS1419" s="70"/>
      <c r="AT1419" s="70"/>
      <c r="AU1419" s="70"/>
      <c r="AV1419" s="70"/>
      <c r="AW1419" s="70"/>
      <c r="AX1419" s="70"/>
      <c r="AY1419" s="70"/>
      <c r="AZ1419" s="70"/>
      <c r="BA1419" s="70"/>
      <c r="BB1419" s="70"/>
      <c r="BC1419" s="70"/>
      <c r="BD1419" s="70"/>
      <c r="BE1419" s="70"/>
      <c r="BF1419" s="70"/>
      <c r="BG1419" s="70"/>
      <c r="BH1419" s="70"/>
      <c r="BI1419" s="70"/>
      <c r="BJ1419" s="70"/>
      <c r="BK1419" s="70"/>
      <c r="BL1419" s="70"/>
      <c r="BM1419" s="70"/>
      <c r="BN1419" s="70"/>
      <c r="BO1419" s="70"/>
      <c r="BP1419" s="70"/>
      <c r="BQ1419" s="70"/>
      <c r="BR1419" s="70"/>
      <c r="BS1419" s="70"/>
      <c r="BT1419" s="70"/>
      <c r="BU1419" s="70"/>
      <c r="BV1419" s="70"/>
      <c r="BW1419" s="70"/>
      <c r="BX1419" s="70"/>
      <c r="BY1419" s="70"/>
      <c r="BZ1419" s="70"/>
      <c r="CA1419" s="70"/>
    </row>
    <row r="1420" spans="2:79" s="67" customFormat="1" hidden="1">
      <c r="B1420" s="85"/>
      <c r="C1420" s="86"/>
      <c r="D1420" s="250"/>
      <c r="E1420" s="84"/>
      <c r="F1420" s="70"/>
      <c r="G1420" s="70"/>
      <c r="H1420" s="70"/>
      <c r="I1420" s="70"/>
      <c r="J1420" s="70"/>
      <c r="K1420" s="70"/>
      <c r="L1420" s="70"/>
      <c r="M1420" s="70"/>
      <c r="N1420" s="70"/>
      <c r="O1420" s="70"/>
      <c r="P1420" s="70"/>
      <c r="Q1420" s="70"/>
      <c r="R1420" s="70"/>
      <c r="S1420" s="70"/>
      <c r="T1420" s="70"/>
      <c r="U1420" s="70"/>
      <c r="V1420" s="70"/>
      <c r="W1420" s="70"/>
      <c r="X1420" s="70"/>
      <c r="Y1420" s="70"/>
      <c r="Z1420" s="70"/>
      <c r="AA1420" s="70"/>
      <c r="AB1420" s="70"/>
      <c r="AC1420" s="70"/>
      <c r="AD1420" s="70"/>
      <c r="AE1420" s="70"/>
      <c r="AF1420" s="70"/>
      <c r="AG1420" s="70"/>
      <c r="AH1420" s="70"/>
      <c r="AI1420" s="70"/>
      <c r="AJ1420" s="70"/>
      <c r="AK1420" s="70"/>
      <c r="AL1420" s="70"/>
      <c r="AM1420" s="70"/>
      <c r="AN1420" s="70"/>
      <c r="AO1420" s="70"/>
      <c r="AP1420" s="70"/>
      <c r="AQ1420" s="70"/>
      <c r="AR1420" s="70"/>
      <c r="AS1420" s="70"/>
      <c r="AT1420" s="70"/>
      <c r="AU1420" s="70"/>
      <c r="AV1420" s="70"/>
      <c r="AW1420" s="70"/>
      <c r="AX1420" s="70"/>
      <c r="AY1420" s="70"/>
      <c r="AZ1420" s="70"/>
      <c r="BA1420" s="70"/>
      <c r="BB1420" s="70"/>
      <c r="BC1420" s="70"/>
      <c r="BD1420" s="70"/>
      <c r="BE1420" s="70"/>
      <c r="BF1420" s="70"/>
      <c r="BG1420" s="70"/>
      <c r="BH1420" s="70"/>
      <c r="BI1420" s="70"/>
      <c r="BJ1420" s="70"/>
      <c r="BK1420" s="70"/>
      <c r="BL1420" s="70"/>
      <c r="BM1420" s="70"/>
      <c r="BN1420" s="70"/>
      <c r="BO1420" s="70"/>
      <c r="BP1420" s="70"/>
      <c r="BQ1420" s="70"/>
      <c r="BR1420" s="70"/>
      <c r="BS1420" s="70"/>
      <c r="BT1420" s="70"/>
      <c r="BU1420" s="70"/>
      <c r="BV1420" s="70"/>
      <c r="BW1420" s="70"/>
      <c r="BX1420" s="70"/>
      <c r="BY1420" s="70"/>
      <c r="BZ1420" s="70"/>
      <c r="CA1420" s="70"/>
    </row>
    <row r="1421" spans="2:79" s="67" customFormat="1" hidden="1">
      <c r="B1421" s="85"/>
      <c r="C1421" s="86"/>
      <c r="D1421" s="250"/>
      <c r="E1421" s="84"/>
      <c r="F1421" s="70"/>
      <c r="G1421" s="70"/>
      <c r="H1421" s="70"/>
      <c r="I1421" s="70"/>
      <c r="J1421" s="70"/>
      <c r="K1421" s="70"/>
      <c r="L1421" s="70"/>
      <c r="M1421" s="70"/>
      <c r="N1421" s="70"/>
      <c r="O1421" s="70"/>
      <c r="P1421" s="70"/>
      <c r="Q1421" s="70"/>
      <c r="R1421" s="70"/>
      <c r="S1421" s="70"/>
      <c r="T1421" s="70"/>
      <c r="U1421" s="70"/>
      <c r="V1421" s="70"/>
      <c r="W1421" s="70"/>
      <c r="X1421" s="70"/>
      <c r="Y1421" s="70"/>
      <c r="Z1421" s="70"/>
      <c r="AA1421" s="70"/>
      <c r="AB1421" s="70"/>
      <c r="AC1421" s="70"/>
      <c r="AD1421" s="70"/>
      <c r="AE1421" s="70"/>
      <c r="AF1421" s="70"/>
      <c r="AG1421" s="70"/>
      <c r="AH1421" s="70"/>
      <c r="AI1421" s="70"/>
      <c r="AJ1421" s="70"/>
      <c r="AK1421" s="70"/>
      <c r="AL1421" s="70"/>
      <c r="AM1421" s="70"/>
      <c r="AN1421" s="70"/>
      <c r="AO1421" s="70"/>
      <c r="AP1421" s="70"/>
      <c r="AQ1421" s="70"/>
      <c r="AR1421" s="70"/>
      <c r="AS1421" s="70"/>
      <c r="AT1421" s="70"/>
      <c r="AU1421" s="70"/>
      <c r="AV1421" s="70"/>
      <c r="AW1421" s="70"/>
      <c r="AX1421" s="70"/>
      <c r="AY1421" s="70"/>
      <c r="AZ1421" s="70"/>
      <c r="BA1421" s="70"/>
      <c r="BB1421" s="70"/>
      <c r="BC1421" s="70"/>
      <c r="BD1421" s="70"/>
      <c r="BE1421" s="70"/>
      <c r="BF1421" s="70"/>
      <c r="BG1421" s="70"/>
      <c r="BH1421" s="70"/>
      <c r="BI1421" s="70"/>
      <c r="BJ1421" s="70"/>
      <c r="BK1421" s="70"/>
      <c r="BL1421" s="70"/>
      <c r="BM1421" s="70"/>
      <c r="BN1421" s="70"/>
      <c r="BO1421" s="70"/>
      <c r="BP1421" s="70"/>
      <c r="BQ1421" s="70"/>
      <c r="BR1421" s="70"/>
      <c r="BS1421" s="70"/>
      <c r="BT1421" s="70"/>
      <c r="BU1421" s="70"/>
      <c r="BV1421" s="70"/>
      <c r="BW1421" s="70"/>
      <c r="BX1421" s="70"/>
      <c r="BY1421" s="70"/>
      <c r="BZ1421" s="70"/>
      <c r="CA1421" s="70"/>
    </row>
    <row r="1422" spans="2:79" s="67" customFormat="1" hidden="1">
      <c r="B1422" s="85"/>
      <c r="C1422" s="86"/>
      <c r="D1422" s="250"/>
      <c r="E1422" s="84"/>
      <c r="F1422" s="70"/>
      <c r="G1422" s="70"/>
      <c r="H1422" s="70"/>
      <c r="I1422" s="70"/>
      <c r="J1422" s="70"/>
      <c r="K1422" s="70"/>
      <c r="L1422" s="70"/>
      <c r="M1422" s="70"/>
      <c r="N1422" s="70"/>
      <c r="O1422" s="70"/>
      <c r="P1422" s="70"/>
      <c r="Q1422" s="70"/>
      <c r="R1422" s="70"/>
      <c r="S1422" s="70"/>
      <c r="T1422" s="70"/>
      <c r="U1422" s="70"/>
      <c r="V1422" s="70"/>
      <c r="W1422" s="70"/>
      <c r="X1422" s="70"/>
      <c r="Y1422" s="70"/>
      <c r="Z1422" s="70"/>
      <c r="AA1422" s="70"/>
      <c r="AB1422" s="70"/>
      <c r="AC1422" s="70"/>
      <c r="AD1422" s="70"/>
      <c r="AE1422" s="70"/>
      <c r="AF1422" s="70"/>
      <c r="AG1422" s="70"/>
      <c r="AH1422" s="70"/>
      <c r="AI1422" s="70"/>
      <c r="AJ1422" s="70"/>
      <c r="AK1422" s="70"/>
      <c r="AL1422" s="70"/>
      <c r="AM1422" s="70"/>
      <c r="AN1422" s="70"/>
      <c r="AO1422" s="70"/>
      <c r="AP1422" s="70"/>
      <c r="AQ1422" s="70"/>
      <c r="AR1422" s="70"/>
      <c r="AS1422" s="70"/>
      <c r="AT1422" s="70"/>
      <c r="AU1422" s="70"/>
      <c r="AV1422" s="70"/>
      <c r="AW1422" s="70"/>
      <c r="AX1422" s="70"/>
      <c r="AY1422" s="70"/>
      <c r="AZ1422" s="70"/>
      <c r="BA1422" s="70"/>
      <c r="BB1422" s="70"/>
      <c r="BC1422" s="70"/>
      <c r="BD1422" s="70"/>
      <c r="BE1422" s="70"/>
      <c r="BF1422" s="70"/>
      <c r="BG1422" s="70"/>
      <c r="BH1422" s="70"/>
      <c r="BI1422" s="70"/>
      <c r="BJ1422" s="70"/>
      <c r="BK1422" s="70"/>
      <c r="BL1422" s="70"/>
      <c r="BM1422" s="70"/>
      <c r="BN1422" s="70"/>
      <c r="BO1422" s="70"/>
      <c r="BP1422" s="70"/>
      <c r="BQ1422" s="70"/>
      <c r="BR1422" s="70"/>
      <c r="BS1422" s="70"/>
      <c r="BT1422" s="70"/>
      <c r="BU1422" s="70"/>
      <c r="BV1422" s="70"/>
      <c r="BW1422" s="70"/>
      <c r="BX1422" s="70"/>
      <c r="BY1422" s="70"/>
      <c r="BZ1422" s="70"/>
      <c r="CA1422" s="70"/>
    </row>
    <row r="1423" spans="2:79" s="67" customFormat="1" hidden="1">
      <c r="B1423" s="85"/>
      <c r="C1423" s="86"/>
      <c r="D1423" s="250"/>
      <c r="E1423" s="84"/>
      <c r="F1423" s="70"/>
      <c r="G1423" s="70"/>
      <c r="H1423" s="70"/>
      <c r="I1423" s="70"/>
      <c r="J1423" s="70"/>
      <c r="K1423" s="70"/>
      <c r="L1423" s="70"/>
      <c r="M1423" s="70"/>
      <c r="N1423" s="70"/>
      <c r="O1423" s="70"/>
      <c r="P1423" s="70"/>
      <c r="Q1423" s="70"/>
      <c r="R1423" s="70"/>
      <c r="S1423" s="70"/>
      <c r="T1423" s="70"/>
      <c r="U1423" s="70"/>
      <c r="V1423" s="70"/>
      <c r="W1423" s="70"/>
      <c r="X1423" s="70"/>
      <c r="Y1423" s="70"/>
      <c r="Z1423" s="70"/>
      <c r="AA1423" s="70"/>
      <c r="AB1423" s="70"/>
      <c r="AC1423" s="70"/>
      <c r="AD1423" s="70"/>
      <c r="AE1423" s="70"/>
      <c r="AF1423" s="70"/>
      <c r="AG1423" s="70"/>
      <c r="AH1423" s="70"/>
      <c r="AI1423" s="70"/>
      <c r="AJ1423" s="70"/>
      <c r="AK1423" s="70"/>
      <c r="AL1423" s="70"/>
      <c r="AM1423" s="70"/>
      <c r="AN1423" s="70"/>
      <c r="AO1423" s="70"/>
      <c r="AP1423" s="70"/>
      <c r="AQ1423" s="70"/>
      <c r="AR1423" s="70"/>
      <c r="AS1423" s="70"/>
      <c r="AT1423" s="70"/>
      <c r="AU1423" s="70"/>
      <c r="AV1423" s="70"/>
      <c r="AW1423" s="70"/>
      <c r="AX1423" s="70"/>
      <c r="AY1423" s="70"/>
      <c r="AZ1423" s="70"/>
      <c r="BA1423" s="70"/>
      <c r="BB1423" s="70"/>
      <c r="BC1423" s="70"/>
      <c r="BD1423" s="70"/>
      <c r="BE1423" s="70"/>
      <c r="BF1423" s="70"/>
      <c r="BG1423" s="70"/>
      <c r="BH1423" s="70"/>
      <c r="BI1423" s="70"/>
      <c r="BJ1423" s="70"/>
      <c r="BK1423" s="70"/>
      <c r="BL1423" s="70"/>
      <c r="BM1423" s="70"/>
      <c r="BN1423" s="70"/>
      <c r="BO1423" s="70"/>
      <c r="BP1423" s="70"/>
      <c r="BQ1423" s="70"/>
      <c r="BR1423" s="70"/>
      <c r="BS1423" s="70"/>
      <c r="BT1423" s="70"/>
      <c r="BU1423" s="70"/>
      <c r="BV1423" s="70"/>
      <c r="BW1423" s="70"/>
      <c r="BX1423" s="70"/>
      <c r="BY1423" s="70"/>
      <c r="BZ1423" s="70"/>
      <c r="CA1423" s="70"/>
    </row>
    <row r="1424" spans="2:79" s="67" customFormat="1" hidden="1">
      <c r="B1424" s="85"/>
      <c r="C1424" s="86"/>
      <c r="D1424" s="250"/>
      <c r="E1424" s="84"/>
      <c r="F1424" s="70"/>
      <c r="G1424" s="70"/>
      <c r="H1424" s="70"/>
      <c r="I1424" s="70"/>
      <c r="J1424" s="70"/>
      <c r="K1424" s="70"/>
      <c r="L1424" s="70"/>
      <c r="M1424" s="70"/>
      <c r="N1424" s="70"/>
      <c r="O1424" s="70"/>
      <c r="P1424" s="70"/>
      <c r="Q1424" s="70"/>
      <c r="R1424" s="70"/>
      <c r="S1424" s="70"/>
      <c r="T1424" s="70"/>
      <c r="U1424" s="70"/>
      <c r="V1424" s="70"/>
      <c r="W1424" s="70"/>
      <c r="X1424" s="70"/>
      <c r="Y1424" s="70"/>
      <c r="Z1424" s="70"/>
      <c r="AA1424" s="70"/>
      <c r="AB1424" s="70"/>
      <c r="AC1424" s="70"/>
      <c r="AD1424" s="70"/>
      <c r="AE1424" s="70"/>
      <c r="AF1424" s="70"/>
      <c r="AG1424" s="70"/>
      <c r="AH1424" s="70"/>
      <c r="AI1424" s="70"/>
      <c r="AJ1424" s="70"/>
      <c r="AK1424" s="70"/>
      <c r="AL1424" s="70"/>
      <c r="AM1424" s="70"/>
      <c r="AN1424" s="70"/>
      <c r="AO1424" s="70"/>
      <c r="AP1424" s="70"/>
      <c r="AQ1424" s="70"/>
      <c r="AR1424" s="70"/>
      <c r="AS1424" s="70"/>
      <c r="AT1424" s="70"/>
      <c r="AU1424" s="70"/>
      <c r="AV1424" s="70"/>
      <c r="AW1424" s="70"/>
      <c r="AX1424" s="70"/>
      <c r="AY1424" s="70"/>
      <c r="AZ1424" s="70"/>
      <c r="BA1424" s="70"/>
      <c r="BB1424" s="70"/>
      <c r="BC1424" s="70"/>
      <c r="BD1424" s="70"/>
      <c r="BE1424" s="70"/>
      <c r="BF1424" s="70"/>
      <c r="BG1424" s="70"/>
      <c r="BH1424" s="70"/>
      <c r="BI1424" s="70"/>
      <c r="BJ1424" s="70"/>
      <c r="BK1424" s="70"/>
      <c r="BL1424" s="70"/>
      <c r="BM1424" s="70"/>
      <c r="BN1424" s="70"/>
      <c r="BO1424" s="70"/>
      <c r="BP1424" s="70"/>
      <c r="BQ1424" s="70"/>
      <c r="BR1424" s="70"/>
      <c r="BS1424" s="70"/>
      <c r="BT1424" s="70"/>
      <c r="BU1424" s="70"/>
      <c r="BV1424" s="70"/>
      <c r="BW1424" s="70"/>
      <c r="BX1424" s="70"/>
      <c r="BY1424" s="70"/>
      <c r="BZ1424" s="70"/>
      <c r="CA1424" s="70"/>
    </row>
    <row r="1425" spans="2:79" s="67" customFormat="1" hidden="1">
      <c r="B1425" s="85"/>
      <c r="C1425" s="86"/>
      <c r="D1425" s="250"/>
      <c r="E1425" s="84"/>
      <c r="F1425" s="70"/>
      <c r="G1425" s="70"/>
      <c r="H1425" s="70"/>
      <c r="I1425" s="70"/>
      <c r="J1425" s="70"/>
      <c r="K1425" s="70"/>
      <c r="L1425" s="70"/>
      <c r="M1425" s="70"/>
      <c r="N1425" s="70"/>
      <c r="O1425" s="70"/>
      <c r="P1425" s="70"/>
      <c r="Q1425" s="70"/>
      <c r="R1425" s="70"/>
      <c r="S1425" s="70"/>
      <c r="T1425" s="70"/>
      <c r="U1425" s="70"/>
      <c r="V1425" s="70"/>
      <c r="W1425" s="70"/>
      <c r="X1425" s="70"/>
      <c r="Y1425" s="70"/>
      <c r="Z1425" s="70"/>
      <c r="AA1425" s="70"/>
      <c r="AB1425" s="70"/>
      <c r="AC1425" s="70"/>
      <c r="AD1425" s="70"/>
      <c r="AE1425" s="70"/>
      <c r="AF1425" s="70"/>
      <c r="AG1425" s="70"/>
      <c r="AH1425" s="70"/>
      <c r="AI1425" s="70"/>
      <c r="AJ1425" s="70"/>
      <c r="AK1425" s="70"/>
      <c r="AL1425" s="70"/>
      <c r="AM1425" s="70"/>
      <c r="AN1425" s="70"/>
      <c r="AO1425" s="70"/>
      <c r="AP1425" s="70"/>
      <c r="AQ1425" s="70"/>
      <c r="AR1425" s="70"/>
      <c r="AS1425" s="70"/>
      <c r="AT1425" s="70"/>
      <c r="AU1425" s="70"/>
      <c r="AV1425" s="70"/>
      <c r="AW1425" s="70"/>
      <c r="AX1425" s="70"/>
      <c r="AY1425" s="70"/>
      <c r="AZ1425" s="70"/>
      <c r="BA1425" s="70"/>
      <c r="BB1425" s="70"/>
      <c r="BC1425" s="70"/>
      <c r="BD1425" s="70"/>
      <c r="BE1425" s="70"/>
      <c r="BF1425" s="70"/>
      <c r="BG1425" s="70"/>
      <c r="BH1425" s="70"/>
      <c r="BI1425" s="70"/>
      <c r="BJ1425" s="70"/>
      <c r="BK1425" s="70"/>
      <c r="BL1425" s="70"/>
      <c r="BM1425" s="70"/>
      <c r="BN1425" s="70"/>
      <c r="BO1425" s="70"/>
      <c r="BP1425" s="70"/>
      <c r="BQ1425" s="70"/>
      <c r="BR1425" s="70"/>
      <c r="BS1425" s="70"/>
      <c r="BT1425" s="70"/>
      <c r="BU1425" s="70"/>
      <c r="BV1425" s="70"/>
      <c r="BW1425" s="70"/>
      <c r="BX1425" s="70"/>
      <c r="BY1425" s="70"/>
      <c r="BZ1425" s="70"/>
      <c r="CA1425" s="70"/>
    </row>
    <row r="1426" spans="2:79" s="67" customFormat="1" hidden="1">
      <c r="B1426" s="85"/>
      <c r="C1426" s="86"/>
      <c r="D1426" s="250"/>
      <c r="E1426" s="84"/>
      <c r="F1426" s="70"/>
      <c r="G1426" s="70"/>
      <c r="H1426" s="70"/>
      <c r="I1426" s="70"/>
      <c r="J1426" s="70"/>
      <c r="K1426" s="70"/>
      <c r="L1426" s="70"/>
      <c r="M1426" s="70"/>
      <c r="N1426" s="70"/>
      <c r="O1426" s="70"/>
      <c r="P1426" s="70"/>
      <c r="Q1426" s="70"/>
      <c r="R1426" s="70"/>
      <c r="S1426" s="70"/>
      <c r="T1426" s="70"/>
      <c r="U1426" s="70"/>
      <c r="V1426" s="70"/>
      <c r="W1426" s="70"/>
      <c r="X1426" s="70"/>
      <c r="Y1426" s="70"/>
      <c r="Z1426" s="70"/>
      <c r="AA1426" s="70"/>
      <c r="AB1426" s="70"/>
      <c r="AC1426" s="70"/>
      <c r="AD1426" s="70"/>
      <c r="AE1426" s="70"/>
      <c r="AF1426" s="70"/>
      <c r="AG1426" s="70"/>
      <c r="AH1426" s="70"/>
      <c r="AI1426" s="70"/>
      <c r="AJ1426" s="70"/>
      <c r="AK1426" s="70"/>
      <c r="AL1426" s="70"/>
      <c r="AM1426" s="70"/>
      <c r="AN1426" s="70"/>
      <c r="AO1426" s="70"/>
      <c r="AP1426" s="70"/>
      <c r="AQ1426" s="70"/>
      <c r="AR1426" s="70"/>
      <c r="AS1426" s="70"/>
      <c r="AT1426" s="70"/>
      <c r="AU1426" s="70"/>
      <c r="AV1426" s="70"/>
      <c r="AW1426" s="70"/>
      <c r="AX1426" s="70"/>
      <c r="AY1426" s="70"/>
      <c r="AZ1426" s="70"/>
      <c r="BA1426" s="70"/>
      <c r="BB1426" s="70"/>
      <c r="BC1426" s="70"/>
      <c r="BD1426" s="70"/>
      <c r="BE1426" s="70"/>
      <c r="BF1426" s="70"/>
      <c r="BG1426" s="70"/>
      <c r="BH1426" s="70"/>
      <c r="BI1426" s="70"/>
      <c r="BJ1426" s="70"/>
      <c r="BK1426" s="70"/>
      <c r="BL1426" s="70"/>
      <c r="BM1426" s="70"/>
      <c r="BN1426" s="70"/>
      <c r="BO1426" s="70"/>
      <c r="BP1426" s="70"/>
      <c r="BQ1426" s="70"/>
      <c r="BR1426" s="70"/>
      <c r="BS1426" s="70"/>
      <c r="BT1426" s="70"/>
      <c r="BU1426" s="70"/>
      <c r="BV1426" s="70"/>
      <c r="BW1426" s="70"/>
      <c r="BX1426" s="70"/>
      <c r="BY1426" s="70"/>
      <c r="BZ1426" s="70"/>
      <c r="CA1426" s="70"/>
    </row>
    <row r="1427" spans="2:79" s="67" customFormat="1" hidden="1">
      <c r="B1427" s="85"/>
      <c r="C1427" s="86"/>
      <c r="D1427" s="250"/>
      <c r="E1427" s="84"/>
      <c r="F1427" s="70"/>
      <c r="G1427" s="70"/>
      <c r="H1427" s="70"/>
      <c r="I1427" s="70"/>
      <c r="J1427" s="70"/>
      <c r="K1427" s="70"/>
      <c r="L1427" s="70"/>
      <c r="M1427" s="70"/>
      <c r="N1427" s="70"/>
      <c r="O1427" s="70"/>
      <c r="P1427" s="70"/>
      <c r="Q1427" s="70"/>
      <c r="R1427" s="70"/>
      <c r="S1427" s="70"/>
      <c r="T1427" s="70"/>
      <c r="U1427" s="70"/>
      <c r="V1427" s="70"/>
      <c r="W1427" s="70"/>
      <c r="X1427" s="70"/>
      <c r="Y1427" s="70"/>
      <c r="Z1427" s="70"/>
      <c r="AA1427" s="70"/>
      <c r="AB1427" s="70"/>
      <c r="AC1427" s="70"/>
      <c r="AD1427" s="70"/>
      <c r="AE1427" s="70"/>
      <c r="AF1427" s="70"/>
      <c r="AG1427" s="70"/>
      <c r="AH1427" s="70"/>
      <c r="AI1427" s="70"/>
      <c r="AJ1427" s="70"/>
      <c r="AK1427" s="70"/>
      <c r="AL1427" s="70"/>
      <c r="AM1427" s="70"/>
      <c r="AN1427" s="70"/>
      <c r="AO1427" s="70"/>
      <c r="AP1427" s="70"/>
      <c r="AQ1427" s="70"/>
      <c r="AR1427" s="70"/>
      <c r="AS1427" s="70"/>
      <c r="AT1427" s="70"/>
      <c r="AU1427" s="70"/>
      <c r="AV1427" s="70"/>
      <c r="AW1427" s="70"/>
      <c r="AX1427" s="70"/>
      <c r="AY1427" s="70"/>
      <c r="AZ1427" s="70"/>
      <c r="BA1427" s="70"/>
      <c r="BB1427" s="70"/>
      <c r="BC1427" s="70"/>
      <c r="BD1427" s="70"/>
      <c r="BE1427" s="70"/>
      <c r="BF1427" s="70"/>
      <c r="BG1427" s="70"/>
      <c r="BH1427" s="70"/>
      <c r="BI1427" s="70"/>
      <c r="BJ1427" s="70"/>
      <c r="BK1427" s="70"/>
      <c r="BL1427" s="70"/>
      <c r="BM1427" s="70"/>
      <c r="BN1427" s="70"/>
      <c r="BO1427" s="70"/>
      <c r="BP1427" s="70"/>
      <c r="BQ1427" s="70"/>
      <c r="BR1427" s="70"/>
      <c r="BS1427" s="70"/>
      <c r="BT1427" s="70"/>
      <c r="BU1427" s="70"/>
      <c r="BV1427" s="70"/>
      <c r="BW1427" s="70"/>
      <c r="BX1427" s="70"/>
      <c r="BY1427" s="70"/>
      <c r="BZ1427" s="70"/>
      <c r="CA1427" s="70"/>
    </row>
    <row r="1428" spans="2:79" s="67" customFormat="1" hidden="1">
      <c r="B1428" s="85"/>
      <c r="C1428" s="86"/>
      <c r="D1428" s="250"/>
      <c r="E1428" s="84"/>
      <c r="F1428" s="70"/>
      <c r="G1428" s="70"/>
      <c r="H1428" s="70"/>
      <c r="I1428" s="70"/>
      <c r="J1428" s="70"/>
      <c r="K1428" s="70"/>
      <c r="L1428" s="70"/>
      <c r="M1428" s="70"/>
      <c r="N1428" s="70"/>
      <c r="O1428" s="70"/>
      <c r="P1428" s="70"/>
      <c r="Q1428" s="70"/>
      <c r="R1428" s="70"/>
      <c r="S1428" s="70"/>
      <c r="T1428" s="70"/>
      <c r="U1428" s="70"/>
      <c r="V1428" s="70"/>
      <c r="W1428" s="70"/>
      <c r="X1428" s="70"/>
      <c r="Y1428" s="70"/>
      <c r="Z1428" s="70"/>
      <c r="AA1428" s="70"/>
      <c r="AB1428" s="70"/>
      <c r="AC1428" s="70"/>
      <c r="AD1428" s="70"/>
      <c r="AE1428" s="70"/>
      <c r="AF1428" s="70"/>
      <c r="AG1428" s="70"/>
      <c r="AH1428" s="70"/>
      <c r="AI1428" s="70"/>
      <c r="AJ1428" s="70"/>
      <c r="AK1428" s="70"/>
      <c r="AL1428" s="70"/>
      <c r="AM1428" s="70"/>
      <c r="AN1428" s="70"/>
      <c r="AO1428" s="70"/>
      <c r="AP1428" s="70"/>
      <c r="AQ1428" s="70"/>
      <c r="AR1428" s="70"/>
      <c r="AS1428" s="70"/>
      <c r="AT1428" s="70"/>
      <c r="AU1428" s="70"/>
      <c r="AV1428" s="70"/>
      <c r="AW1428" s="70"/>
      <c r="AX1428" s="70"/>
      <c r="AY1428" s="70"/>
      <c r="AZ1428" s="70"/>
      <c r="BA1428" s="70"/>
      <c r="BB1428" s="70"/>
      <c r="BC1428" s="70"/>
      <c r="BD1428" s="70"/>
      <c r="BE1428" s="70"/>
      <c r="BF1428" s="70"/>
      <c r="BG1428" s="70"/>
      <c r="BH1428" s="70"/>
      <c r="BI1428" s="70"/>
      <c r="BJ1428" s="70"/>
      <c r="BK1428" s="70"/>
      <c r="BL1428" s="70"/>
      <c r="BM1428" s="70"/>
      <c r="BN1428" s="70"/>
      <c r="BO1428" s="70"/>
      <c r="BP1428" s="70"/>
      <c r="BQ1428" s="70"/>
      <c r="BR1428" s="70"/>
      <c r="BS1428" s="70"/>
      <c r="BT1428" s="70"/>
      <c r="BU1428" s="70"/>
      <c r="BV1428" s="70"/>
      <c r="BW1428" s="70"/>
      <c r="BX1428" s="70"/>
      <c r="BY1428" s="70"/>
      <c r="BZ1428" s="70"/>
      <c r="CA1428" s="70"/>
    </row>
    <row r="1429" spans="2:79" s="67" customFormat="1" hidden="1">
      <c r="B1429" s="85"/>
      <c r="C1429" s="86"/>
      <c r="D1429" s="250"/>
      <c r="E1429" s="84"/>
      <c r="F1429" s="70"/>
      <c r="G1429" s="70"/>
      <c r="H1429" s="70"/>
      <c r="I1429" s="70"/>
      <c r="J1429" s="70"/>
      <c r="K1429" s="70"/>
      <c r="L1429" s="70"/>
      <c r="M1429" s="70"/>
      <c r="N1429" s="70"/>
      <c r="O1429" s="70"/>
      <c r="P1429" s="70"/>
      <c r="Q1429" s="70"/>
      <c r="R1429" s="70"/>
      <c r="S1429" s="70"/>
      <c r="T1429" s="70"/>
      <c r="U1429" s="70"/>
      <c r="V1429" s="70"/>
      <c r="W1429" s="70"/>
      <c r="X1429" s="70"/>
      <c r="Y1429" s="70"/>
      <c r="Z1429" s="70"/>
      <c r="AA1429" s="70"/>
      <c r="AB1429" s="70"/>
      <c r="AC1429" s="70"/>
      <c r="AD1429" s="70"/>
      <c r="AE1429" s="70"/>
      <c r="AF1429" s="70"/>
      <c r="AG1429" s="70"/>
      <c r="AH1429" s="70"/>
      <c r="AI1429" s="70"/>
      <c r="AJ1429" s="70"/>
      <c r="AK1429" s="70"/>
      <c r="AL1429" s="70"/>
      <c r="AM1429" s="70"/>
      <c r="AN1429" s="70"/>
      <c r="AO1429" s="70"/>
      <c r="AP1429" s="70"/>
      <c r="AQ1429" s="70"/>
      <c r="AR1429" s="70"/>
      <c r="AS1429" s="70"/>
      <c r="AT1429" s="70"/>
      <c r="AU1429" s="70"/>
      <c r="AV1429" s="70"/>
      <c r="AW1429" s="70"/>
      <c r="AX1429" s="70"/>
      <c r="AY1429" s="70"/>
      <c r="AZ1429" s="70"/>
      <c r="BA1429" s="70"/>
      <c r="BB1429" s="70"/>
      <c r="BC1429" s="70"/>
      <c r="BD1429" s="70"/>
      <c r="BE1429" s="70"/>
      <c r="BF1429" s="70"/>
      <c r="BG1429" s="70"/>
      <c r="BH1429" s="70"/>
      <c r="BI1429" s="70"/>
      <c r="BJ1429" s="70"/>
      <c r="BK1429" s="70"/>
      <c r="BL1429" s="70"/>
      <c r="BM1429" s="70"/>
      <c r="BN1429" s="70"/>
      <c r="BO1429" s="70"/>
      <c r="BP1429" s="70"/>
      <c r="BQ1429" s="70"/>
      <c r="BR1429" s="70"/>
      <c r="BS1429" s="70"/>
      <c r="BT1429" s="70"/>
      <c r="BU1429" s="70"/>
      <c r="BV1429" s="70"/>
      <c r="BW1429" s="70"/>
      <c r="BX1429" s="70"/>
      <c r="BY1429" s="70"/>
      <c r="BZ1429" s="70"/>
      <c r="CA1429" s="70"/>
    </row>
    <row r="1430" spans="2:79" s="67" customFormat="1" hidden="1">
      <c r="B1430" s="85"/>
      <c r="C1430" s="86"/>
      <c r="D1430" s="250"/>
      <c r="E1430" s="84"/>
      <c r="F1430" s="70"/>
      <c r="G1430" s="70"/>
      <c r="H1430" s="70"/>
      <c r="I1430" s="70"/>
      <c r="J1430" s="70"/>
      <c r="K1430" s="70"/>
      <c r="L1430" s="70"/>
      <c r="M1430" s="70"/>
      <c r="N1430" s="70"/>
      <c r="O1430" s="70"/>
      <c r="P1430" s="70"/>
      <c r="Q1430" s="70"/>
      <c r="R1430" s="70"/>
      <c r="S1430" s="70"/>
      <c r="T1430" s="70"/>
      <c r="U1430" s="70"/>
      <c r="V1430" s="70"/>
      <c r="W1430" s="70"/>
      <c r="X1430" s="70"/>
      <c r="Y1430" s="70"/>
      <c r="Z1430" s="70"/>
      <c r="AA1430" s="70"/>
      <c r="AB1430" s="70"/>
      <c r="AC1430" s="70"/>
      <c r="AD1430" s="70"/>
      <c r="AE1430" s="70"/>
      <c r="AF1430" s="70"/>
      <c r="AG1430" s="70"/>
      <c r="AH1430" s="70"/>
      <c r="AI1430" s="70"/>
      <c r="AJ1430" s="70"/>
      <c r="AK1430" s="70"/>
      <c r="AL1430" s="70"/>
      <c r="AM1430" s="70"/>
      <c r="AN1430" s="70"/>
      <c r="AO1430" s="70"/>
      <c r="AP1430" s="70"/>
      <c r="AQ1430" s="70"/>
      <c r="AR1430" s="70"/>
      <c r="AS1430" s="70"/>
      <c r="AT1430" s="70"/>
      <c r="AU1430" s="70"/>
      <c r="AV1430" s="70"/>
      <c r="AW1430" s="70"/>
      <c r="AX1430" s="70"/>
      <c r="AY1430" s="70"/>
      <c r="AZ1430" s="70"/>
      <c r="BA1430" s="70"/>
      <c r="BB1430" s="70"/>
      <c r="BC1430" s="70"/>
      <c r="BD1430" s="70"/>
      <c r="BE1430" s="70"/>
      <c r="BF1430" s="70"/>
      <c r="BG1430" s="70"/>
      <c r="BH1430" s="70"/>
      <c r="BI1430" s="70"/>
      <c r="BJ1430" s="70"/>
      <c r="BK1430" s="70"/>
      <c r="BL1430" s="70"/>
      <c r="BM1430" s="70"/>
      <c r="BN1430" s="70"/>
      <c r="BO1430" s="70"/>
      <c r="BP1430" s="70"/>
      <c r="BQ1430" s="70"/>
      <c r="BR1430" s="70"/>
      <c r="BS1430" s="70"/>
      <c r="BT1430" s="70"/>
      <c r="BU1430" s="70"/>
      <c r="BV1430" s="70"/>
      <c r="BW1430" s="70"/>
      <c r="BX1430" s="70"/>
      <c r="BY1430" s="70"/>
      <c r="BZ1430" s="70"/>
      <c r="CA1430" s="70"/>
    </row>
    <row r="1431" spans="2:79" s="67" customFormat="1" hidden="1">
      <c r="B1431" s="85"/>
      <c r="C1431" s="86"/>
      <c r="D1431" s="250"/>
      <c r="E1431" s="84"/>
      <c r="F1431" s="70"/>
      <c r="G1431" s="70"/>
      <c r="H1431" s="70"/>
      <c r="I1431" s="70"/>
      <c r="J1431" s="70"/>
      <c r="K1431" s="70"/>
      <c r="L1431" s="70"/>
      <c r="M1431" s="70"/>
      <c r="N1431" s="70"/>
      <c r="O1431" s="70"/>
      <c r="P1431" s="70"/>
      <c r="Q1431" s="70"/>
      <c r="R1431" s="70"/>
      <c r="S1431" s="70"/>
      <c r="T1431" s="70"/>
      <c r="U1431" s="70"/>
      <c r="V1431" s="70"/>
      <c r="W1431" s="70"/>
      <c r="X1431" s="70"/>
      <c r="Y1431" s="70"/>
      <c r="Z1431" s="70"/>
      <c r="AA1431" s="70"/>
      <c r="AB1431" s="70"/>
      <c r="AC1431" s="70"/>
      <c r="AD1431" s="70"/>
      <c r="AE1431" s="70"/>
      <c r="AF1431" s="70"/>
      <c r="AG1431" s="70"/>
      <c r="AH1431" s="70"/>
      <c r="AI1431" s="70"/>
      <c r="AJ1431" s="70"/>
      <c r="AK1431" s="70"/>
      <c r="AL1431" s="70"/>
      <c r="AM1431" s="70"/>
      <c r="AN1431" s="70"/>
      <c r="AO1431" s="70"/>
      <c r="AP1431" s="70"/>
      <c r="AQ1431" s="70"/>
      <c r="AR1431" s="70"/>
      <c r="AS1431" s="70"/>
      <c r="AT1431" s="70"/>
      <c r="AU1431" s="70"/>
      <c r="AV1431" s="70"/>
      <c r="AW1431" s="70"/>
      <c r="AX1431" s="70"/>
      <c r="AY1431" s="70"/>
      <c r="AZ1431" s="70"/>
      <c r="BA1431" s="70"/>
      <c r="BB1431" s="70"/>
      <c r="BC1431" s="70"/>
      <c r="BD1431" s="70"/>
      <c r="BE1431" s="70"/>
      <c r="BF1431" s="70"/>
      <c r="BG1431" s="70"/>
      <c r="BH1431" s="70"/>
      <c r="BI1431" s="70"/>
      <c r="BJ1431" s="70"/>
      <c r="BK1431" s="70"/>
      <c r="BL1431" s="70"/>
      <c r="BM1431" s="70"/>
      <c r="BN1431" s="70"/>
      <c r="BO1431" s="70"/>
      <c r="BP1431" s="70"/>
      <c r="BQ1431" s="70"/>
      <c r="BR1431" s="70"/>
      <c r="BS1431" s="70"/>
      <c r="BT1431" s="70"/>
      <c r="BU1431" s="70"/>
      <c r="BV1431" s="70"/>
      <c r="BW1431" s="70"/>
      <c r="BX1431" s="70"/>
      <c r="BY1431" s="70"/>
      <c r="BZ1431" s="70"/>
      <c r="CA1431" s="70"/>
    </row>
    <row r="1432" spans="2:79" s="67" customFormat="1" hidden="1">
      <c r="B1432" s="85"/>
      <c r="C1432" s="86"/>
      <c r="D1432" s="250"/>
      <c r="E1432" s="84"/>
      <c r="F1432" s="70"/>
      <c r="G1432" s="70"/>
      <c r="H1432" s="70"/>
      <c r="I1432" s="70"/>
      <c r="J1432" s="70"/>
      <c r="K1432" s="70"/>
      <c r="L1432" s="70"/>
      <c r="M1432" s="70"/>
      <c r="N1432" s="70"/>
      <c r="O1432" s="70"/>
      <c r="P1432" s="70"/>
      <c r="Q1432" s="70"/>
      <c r="R1432" s="70"/>
      <c r="S1432" s="70"/>
      <c r="T1432" s="70"/>
      <c r="U1432" s="70"/>
      <c r="V1432" s="70"/>
      <c r="W1432" s="70"/>
      <c r="X1432" s="70"/>
      <c r="Y1432" s="70"/>
      <c r="Z1432" s="70"/>
      <c r="AA1432" s="70"/>
      <c r="AB1432" s="70"/>
      <c r="AC1432" s="70"/>
      <c r="AD1432" s="70"/>
      <c r="AE1432" s="70"/>
      <c r="AF1432" s="70"/>
      <c r="AG1432" s="70"/>
      <c r="AH1432" s="70"/>
      <c r="AI1432" s="70"/>
      <c r="AJ1432" s="70"/>
      <c r="AK1432" s="70"/>
      <c r="AL1432" s="70"/>
      <c r="AM1432" s="70"/>
      <c r="AN1432" s="70"/>
      <c r="AO1432" s="70"/>
      <c r="AP1432" s="70"/>
      <c r="AQ1432" s="70"/>
      <c r="AR1432" s="70"/>
      <c r="AS1432" s="70"/>
      <c r="AT1432" s="70"/>
      <c r="AU1432" s="70"/>
      <c r="AV1432" s="70"/>
      <c r="AW1432" s="70"/>
      <c r="AX1432" s="70"/>
      <c r="AY1432" s="70"/>
      <c r="AZ1432" s="70"/>
      <c r="BA1432" s="70"/>
      <c r="BB1432" s="70"/>
      <c r="BC1432" s="70"/>
      <c r="BD1432" s="70"/>
      <c r="BE1432" s="70"/>
      <c r="BF1432" s="70"/>
      <c r="BG1432" s="70"/>
      <c r="BH1432" s="70"/>
      <c r="BI1432" s="70"/>
      <c r="BJ1432" s="70"/>
      <c r="BK1432" s="70"/>
      <c r="BL1432" s="70"/>
      <c r="BM1432" s="70"/>
      <c r="BN1432" s="70"/>
      <c r="BO1432" s="70"/>
      <c r="BP1432" s="70"/>
      <c r="BQ1432" s="70"/>
      <c r="BR1432" s="70"/>
      <c r="BS1432" s="70"/>
      <c r="BT1432" s="70"/>
      <c r="BU1432" s="70"/>
      <c r="BV1432" s="70"/>
      <c r="BW1432" s="70"/>
      <c r="BX1432" s="70"/>
      <c r="BY1432" s="70"/>
      <c r="BZ1432" s="70"/>
      <c r="CA1432" s="70"/>
    </row>
    <row r="1433" spans="2:79" s="67" customFormat="1" hidden="1">
      <c r="B1433" s="85"/>
      <c r="C1433" s="86"/>
      <c r="D1433" s="250"/>
      <c r="E1433" s="84"/>
      <c r="F1433" s="70"/>
      <c r="G1433" s="70"/>
      <c r="H1433" s="70"/>
      <c r="I1433" s="70"/>
      <c r="J1433" s="70"/>
      <c r="K1433" s="70"/>
      <c r="L1433" s="70"/>
      <c r="M1433" s="70"/>
      <c r="N1433" s="70"/>
      <c r="O1433" s="70"/>
      <c r="P1433" s="70"/>
      <c r="Q1433" s="70"/>
      <c r="R1433" s="70"/>
      <c r="S1433" s="70"/>
      <c r="T1433" s="70"/>
      <c r="U1433" s="70"/>
      <c r="V1433" s="70"/>
      <c r="W1433" s="70"/>
      <c r="X1433" s="70"/>
      <c r="Y1433" s="70"/>
      <c r="Z1433" s="70"/>
      <c r="AA1433" s="70"/>
      <c r="AB1433" s="70"/>
      <c r="AC1433" s="70"/>
      <c r="AD1433" s="70"/>
      <c r="AE1433" s="70"/>
      <c r="AF1433" s="70"/>
      <c r="AG1433" s="70"/>
      <c r="AH1433" s="70"/>
      <c r="AI1433" s="70"/>
      <c r="AJ1433" s="70"/>
      <c r="AK1433" s="70"/>
      <c r="AL1433" s="70"/>
      <c r="AM1433" s="70"/>
      <c r="AN1433" s="70"/>
      <c r="AO1433" s="70"/>
      <c r="AP1433" s="70"/>
      <c r="AQ1433" s="70"/>
      <c r="AR1433" s="70"/>
      <c r="AS1433" s="70"/>
      <c r="AT1433" s="70"/>
      <c r="AU1433" s="70"/>
      <c r="AV1433" s="70"/>
      <c r="AW1433" s="70"/>
      <c r="AX1433" s="70"/>
      <c r="AY1433" s="70"/>
      <c r="AZ1433" s="70"/>
      <c r="BA1433" s="70"/>
      <c r="BB1433" s="70"/>
      <c r="BC1433" s="70"/>
      <c r="BD1433" s="70"/>
      <c r="BE1433" s="70"/>
      <c r="BF1433" s="70"/>
      <c r="BG1433" s="70"/>
      <c r="BH1433" s="70"/>
      <c r="BI1433" s="70"/>
      <c r="BJ1433" s="70"/>
      <c r="BK1433" s="70"/>
      <c r="BL1433" s="70"/>
      <c r="BM1433" s="70"/>
      <c r="BN1433" s="70"/>
      <c r="BO1433" s="70"/>
      <c r="BP1433" s="70"/>
      <c r="BQ1433" s="70"/>
      <c r="BR1433" s="70"/>
      <c r="BS1433" s="70"/>
      <c r="BT1433" s="70"/>
      <c r="BU1433" s="70"/>
      <c r="BV1433" s="70"/>
      <c r="BW1433" s="70"/>
      <c r="BX1433" s="70"/>
      <c r="BY1433" s="70"/>
      <c r="BZ1433" s="70"/>
      <c r="CA1433" s="70"/>
    </row>
    <row r="1434" spans="2:79" s="67" customFormat="1" hidden="1">
      <c r="B1434" s="85"/>
      <c r="C1434" s="86"/>
      <c r="D1434" s="250"/>
      <c r="E1434" s="84"/>
      <c r="F1434" s="70"/>
      <c r="G1434" s="70"/>
      <c r="H1434" s="70"/>
      <c r="I1434" s="70"/>
      <c r="J1434" s="70"/>
      <c r="K1434" s="70"/>
      <c r="L1434" s="70"/>
      <c r="M1434" s="70"/>
      <c r="N1434" s="70"/>
      <c r="O1434" s="70"/>
      <c r="P1434" s="70"/>
      <c r="Q1434" s="70"/>
      <c r="R1434" s="70"/>
      <c r="S1434" s="70"/>
      <c r="T1434" s="70"/>
      <c r="U1434" s="70"/>
      <c r="V1434" s="70"/>
      <c r="W1434" s="70"/>
      <c r="X1434" s="70"/>
      <c r="Y1434" s="70"/>
      <c r="Z1434" s="70"/>
      <c r="AA1434" s="70"/>
      <c r="AB1434" s="70"/>
      <c r="AC1434" s="70"/>
      <c r="AD1434" s="70"/>
      <c r="AE1434" s="70"/>
      <c r="AF1434" s="70"/>
      <c r="AG1434" s="70"/>
      <c r="AH1434" s="70"/>
      <c r="AI1434" s="70"/>
      <c r="AJ1434" s="70"/>
      <c r="AK1434" s="70"/>
      <c r="AL1434" s="70"/>
      <c r="AM1434" s="70"/>
      <c r="AN1434" s="70"/>
      <c r="AO1434" s="70"/>
      <c r="AP1434" s="70"/>
      <c r="AQ1434" s="70"/>
      <c r="AR1434" s="70"/>
      <c r="AS1434" s="70"/>
      <c r="AT1434" s="70"/>
      <c r="AU1434" s="70"/>
      <c r="AV1434" s="70"/>
      <c r="AW1434" s="70"/>
      <c r="AX1434" s="70"/>
      <c r="AY1434" s="70"/>
      <c r="AZ1434" s="70"/>
      <c r="BA1434" s="70"/>
      <c r="BB1434" s="70"/>
      <c r="BC1434" s="70"/>
      <c r="BD1434" s="70"/>
      <c r="BE1434" s="70"/>
      <c r="BF1434" s="70"/>
      <c r="BG1434" s="70"/>
      <c r="BH1434" s="70"/>
      <c r="BI1434" s="70"/>
      <c r="BJ1434" s="70"/>
      <c r="BK1434" s="70"/>
      <c r="BL1434" s="70"/>
      <c r="BM1434" s="70"/>
      <c r="BN1434" s="70"/>
      <c r="BO1434" s="70"/>
      <c r="BP1434" s="70"/>
      <c r="BQ1434" s="70"/>
      <c r="BR1434" s="70"/>
      <c r="BS1434" s="70"/>
      <c r="BT1434" s="70"/>
      <c r="BU1434" s="70"/>
      <c r="BV1434" s="70"/>
      <c r="BW1434" s="70"/>
      <c r="BX1434" s="70"/>
      <c r="BY1434" s="70"/>
      <c r="BZ1434" s="70"/>
      <c r="CA1434" s="70"/>
    </row>
    <row r="1435" spans="2:79" s="67" customFormat="1" hidden="1">
      <c r="B1435" s="85"/>
      <c r="C1435" s="86"/>
      <c r="D1435" s="250"/>
      <c r="E1435" s="84"/>
      <c r="F1435" s="70"/>
      <c r="G1435" s="70"/>
      <c r="H1435" s="70"/>
      <c r="I1435" s="70"/>
      <c r="J1435" s="70"/>
      <c r="K1435" s="70"/>
      <c r="L1435" s="70"/>
      <c r="M1435" s="70"/>
      <c r="N1435" s="70"/>
      <c r="O1435" s="70"/>
      <c r="P1435" s="70"/>
      <c r="Q1435" s="70"/>
      <c r="R1435" s="70"/>
      <c r="S1435" s="70"/>
      <c r="T1435" s="70"/>
      <c r="U1435" s="70"/>
      <c r="V1435" s="70"/>
      <c r="W1435" s="70"/>
      <c r="X1435" s="70"/>
      <c r="Y1435" s="70"/>
      <c r="Z1435" s="70"/>
      <c r="AA1435" s="70"/>
      <c r="AB1435" s="70"/>
      <c r="AC1435" s="70"/>
      <c r="AD1435" s="70"/>
      <c r="AE1435" s="70"/>
      <c r="AF1435" s="70"/>
      <c r="AG1435" s="70"/>
      <c r="AH1435" s="70"/>
      <c r="AI1435" s="70"/>
      <c r="AJ1435" s="70"/>
      <c r="AK1435" s="70"/>
      <c r="AL1435" s="70"/>
      <c r="AM1435" s="70"/>
      <c r="AN1435" s="70"/>
      <c r="AO1435" s="70"/>
      <c r="AP1435" s="70"/>
      <c r="AQ1435" s="70"/>
      <c r="AR1435" s="70"/>
      <c r="AS1435" s="70"/>
      <c r="AT1435" s="70"/>
      <c r="AU1435" s="70"/>
      <c r="AV1435" s="70"/>
      <c r="AW1435" s="70"/>
      <c r="AX1435" s="70"/>
      <c r="AY1435" s="70"/>
      <c r="AZ1435" s="70"/>
      <c r="BA1435" s="70"/>
      <c r="BB1435" s="70"/>
      <c r="BC1435" s="70"/>
      <c r="BD1435" s="70"/>
      <c r="BE1435" s="70"/>
      <c r="BF1435" s="70"/>
      <c r="BG1435" s="70"/>
      <c r="BH1435" s="70"/>
      <c r="BI1435" s="70"/>
      <c r="BJ1435" s="70"/>
      <c r="BK1435" s="70"/>
      <c r="BL1435" s="70"/>
      <c r="BM1435" s="70"/>
      <c r="BN1435" s="70"/>
      <c r="BO1435" s="70"/>
      <c r="BP1435" s="70"/>
      <c r="BQ1435" s="70"/>
      <c r="BR1435" s="70"/>
      <c r="BS1435" s="70"/>
      <c r="BT1435" s="70"/>
      <c r="BU1435" s="70"/>
      <c r="BV1435" s="70"/>
      <c r="BW1435" s="70"/>
      <c r="BX1435" s="70"/>
      <c r="BY1435" s="70"/>
      <c r="BZ1435" s="70"/>
      <c r="CA1435" s="70"/>
    </row>
    <row r="1436" spans="2:79" s="67" customFormat="1" hidden="1">
      <c r="B1436" s="85"/>
      <c r="C1436" s="86"/>
      <c r="D1436" s="250"/>
      <c r="E1436" s="84"/>
      <c r="F1436" s="70"/>
      <c r="G1436" s="70"/>
      <c r="H1436" s="70"/>
      <c r="I1436" s="70"/>
      <c r="J1436" s="70"/>
      <c r="K1436" s="70"/>
      <c r="L1436" s="70"/>
      <c r="M1436" s="70"/>
      <c r="N1436" s="70"/>
      <c r="O1436" s="70"/>
      <c r="P1436" s="70"/>
      <c r="Q1436" s="70"/>
      <c r="R1436" s="70"/>
      <c r="S1436" s="70"/>
      <c r="T1436" s="70"/>
      <c r="U1436" s="70"/>
      <c r="V1436" s="70"/>
      <c r="W1436" s="70"/>
      <c r="X1436" s="70"/>
      <c r="Y1436" s="70"/>
      <c r="Z1436" s="70"/>
      <c r="AA1436" s="70"/>
      <c r="AB1436" s="70"/>
      <c r="AC1436" s="70"/>
      <c r="AD1436" s="70"/>
      <c r="AE1436" s="70"/>
      <c r="AF1436" s="70"/>
      <c r="AG1436" s="70"/>
      <c r="AH1436" s="70"/>
      <c r="AI1436" s="70"/>
      <c r="AJ1436" s="70"/>
      <c r="AK1436" s="70"/>
      <c r="AL1436" s="70"/>
      <c r="AM1436" s="70"/>
      <c r="AN1436" s="70"/>
      <c r="AO1436" s="70"/>
      <c r="AP1436" s="70"/>
      <c r="AQ1436" s="70"/>
      <c r="AR1436" s="70"/>
      <c r="AS1436" s="70"/>
      <c r="AT1436" s="70"/>
      <c r="AU1436" s="70"/>
      <c r="AV1436" s="70"/>
      <c r="AW1436" s="70"/>
      <c r="AX1436" s="70"/>
      <c r="AY1436" s="70"/>
      <c r="AZ1436" s="70"/>
      <c r="BA1436" s="70"/>
      <c r="BB1436" s="70"/>
      <c r="BC1436" s="70"/>
      <c r="BD1436" s="70"/>
      <c r="BE1436" s="70"/>
      <c r="BF1436" s="70"/>
      <c r="BG1436" s="70"/>
      <c r="BH1436" s="70"/>
      <c r="BI1436" s="70"/>
      <c r="BJ1436" s="70"/>
      <c r="BK1436" s="70"/>
      <c r="BL1436" s="70"/>
      <c r="BM1436" s="70"/>
      <c r="BN1436" s="70"/>
      <c r="BO1436" s="70"/>
      <c r="BP1436" s="70"/>
      <c r="BQ1436" s="70"/>
      <c r="BR1436" s="70"/>
      <c r="BS1436" s="70"/>
      <c r="BT1436" s="70"/>
      <c r="BU1436" s="70"/>
      <c r="BV1436" s="70"/>
      <c r="BW1436" s="70"/>
      <c r="BX1436" s="70"/>
      <c r="BY1436" s="70"/>
      <c r="BZ1436" s="70"/>
      <c r="CA1436" s="70"/>
    </row>
    <row r="1437" spans="2:79" s="67" customFormat="1" hidden="1">
      <c r="B1437" s="85"/>
      <c r="C1437" s="86"/>
      <c r="D1437" s="250"/>
      <c r="E1437" s="84"/>
      <c r="F1437" s="70"/>
      <c r="G1437" s="70"/>
      <c r="H1437" s="70"/>
      <c r="I1437" s="70"/>
      <c r="J1437" s="70"/>
      <c r="K1437" s="70"/>
      <c r="L1437" s="70"/>
      <c r="M1437" s="70"/>
      <c r="N1437" s="70"/>
      <c r="O1437" s="70"/>
      <c r="P1437" s="70"/>
      <c r="Q1437" s="70"/>
      <c r="R1437" s="70"/>
      <c r="S1437" s="70"/>
      <c r="T1437" s="70"/>
      <c r="U1437" s="70"/>
      <c r="V1437" s="70"/>
      <c r="W1437" s="70"/>
      <c r="X1437" s="70"/>
      <c r="Y1437" s="70"/>
      <c r="Z1437" s="70"/>
      <c r="AA1437" s="70"/>
      <c r="AB1437" s="70"/>
      <c r="AC1437" s="70"/>
      <c r="AD1437" s="70"/>
      <c r="AE1437" s="70"/>
      <c r="AF1437" s="70"/>
      <c r="AG1437" s="70"/>
      <c r="AH1437" s="70"/>
      <c r="AI1437" s="70"/>
      <c r="AJ1437" s="70"/>
      <c r="AK1437" s="70"/>
      <c r="AL1437" s="70"/>
      <c r="AM1437" s="70"/>
      <c r="AN1437" s="70"/>
      <c r="AO1437" s="70"/>
      <c r="AP1437" s="70"/>
      <c r="AQ1437" s="70"/>
      <c r="AR1437" s="70"/>
      <c r="AS1437" s="70"/>
      <c r="AT1437" s="70"/>
      <c r="AU1437" s="70"/>
      <c r="AV1437" s="70"/>
      <c r="AW1437" s="70"/>
      <c r="AX1437" s="70"/>
      <c r="AY1437" s="70"/>
      <c r="AZ1437" s="70"/>
      <c r="BA1437" s="70"/>
      <c r="BB1437" s="70"/>
      <c r="BC1437" s="70"/>
      <c r="BD1437" s="70"/>
      <c r="BE1437" s="70"/>
      <c r="BF1437" s="70"/>
      <c r="BG1437" s="70"/>
      <c r="BH1437" s="70"/>
      <c r="BI1437" s="70"/>
      <c r="BJ1437" s="70"/>
      <c r="BK1437" s="70"/>
      <c r="BL1437" s="70"/>
      <c r="BM1437" s="70"/>
      <c r="BN1437" s="70"/>
      <c r="BO1437" s="70"/>
      <c r="BP1437" s="70"/>
      <c r="BQ1437" s="70"/>
      <c r="BR1437" s="70"/>
      <c r="BS1437" s="70"/>
      <c r="BT1437" s="70"/>
      <c r="BU1437" s="70"/>
      <c r="BV1437" s="70"/>
      <c r="BW1437" s="70"/>
      <c r="BX1437" s="70"/>
      <c r="BY1437" s="70"/>
      <c r="BZ1437" s="70"/>
      <c r="CA1437" s="70"/>
    </row>
    <row r="1438" spans="2:79" s="67" customFormat="1" hidden="1">
      <c r="B1438" s="85"/>
      <c r="C1438" s="86"/>
      <c r="D1438" s="250"/>
      <c r="E1438" s="84"/>
      <c r="F1438" s="70"/>
      <c r="G1438" s="70"/>
      <c r="H1438" s="70"/>
      <c r="I1438" s="70"/>
      <c r="J1438" s="70"/>
      <c r="K1438" s="70"/>
      <c r="L1438" s="70"/>
      <c r="M1438" s="70"/>
      <c r="N1438" s="70"/>
      <c r="O1438" s="70"/>
      <c r="P1438" s="70"/>
      <c r="Q1438" s="70"/>
      <c r="R1438" s="70"/>
      <c r="S1438" s="70"/>
      <c r="T1438" s="70"/>
      <c r="U1438" s="70"/>
      <c r="V1438" s="70"/>
      <c r="W1438" s="70"/>
      <c r="X1438" s="70"/>
      <c r="Y1438" s="70"/>
      <c r="Z1438" s="70"/>
      <c r="AA1438" s="70"/>
      <c r="AB1438" s="70"/>
      <c r="AC1438" s="70"/>
      <c r="AD1438" s="70"/>
      <c r="AE1438" s="70"/>
      <c r="AF1438" s="70"/>
      <c r="AG1438" s="70"/>
      <c r="AH1438" s="70"/>
      <c r="AI1438" s="70"/>
      <c r="AJ1438" s="70"/>
      <c r="AK1438" s="70"/>
      <c r="AL1438" s="70"/>
      <c r="AM1438" s="70"/>
      <c r="AN1438" s="70"/>
      <c r="AO1438" s="70"/>
      <c r="AP1438" s="70"/>
      <c r="AQ1438" s="70"/>
      <c r="AR1438" s="70"/>
      <c r="AS1438" s="70"/>
      <c r="AT1438" s="70"/>
      <c r="AU1438" s="70"/>
      <c r="AV1438" s="70"/>
      <c r="AW1438" s="70"/>
      <c r="AX1438" s="70"/>
      <c r="AY1438" s="70"/>
      <c r="AZ1438" s="70"/>
      <c r="BA1438" s="70"/>
      <c r="BB1438" s="70"/>
      <c r="BC1438" s="70"/>
      <c r="BD1438" s="70"/>
      <c r="BE1438" s="70"/>
      <c r="BF1438" s="70"/>
      <c r="BG1438" s="70"/>
      <c r="BH1438" s="70"/>
      <c r="BI1438" s="70"/>
      <c r="BJ1438" s="70"/>
      <c r="BK1438" s="70"/>
      <c r="BL1438" s="70"/>
      <c r="BM1438" s="70"/>
      <c r="BN1438" s="70"/>
      <c r="BO1438" s="70"/>
      <c r="BP1438" s="70"/>
      <c r="BQ1438" s="70"/>
      <c r="BR1438" s="70"/>
      <c r="BS1438" s="70"/>
      <c r="BT1438" s="70"/>
      <c r="BU1438" s="70"/>
      <c r="BV1438" s="70"/>
      <c r="BW1438" s="70"/>
      <c r="BX1438" s="70"/>
      <c r="BY1438" s="70"/>
      <c r="BZ1438" s="70"/>
      <c r="CA1438" s="70"/>
    </row>
    <row r="1439" spans="2:79" s="67" customFormat="1" hidden="1">
      <c r="B1439" s="85"/>
      <c r="C1439" s="86"/>
      <c r="D1439" s="250"/>
      <c r="E1439" s="84"/>
      <c r="F1439" s="70"/>
      <c r="G1439" s="70"/>
      <c r="H1439" s="70"/>
      <c r="I1439" s="70"/>
      <c r="J1439" s="70"/>
      <c r="K1439" s="70"/>
      <c r="L1439" s="70"/>
      <c r="M1439" s="70"/>
      <c r="N1439" s="70"/>
      <c r="O1439" s="70"/>
      <c r="P1439" s="70"/>
      <c r="Q1439" s="70"/>
      <c r="R1439" s="70"/>
      <c r="S1439" s="70"/>
      <c r="T1439" s="70"/>
      <c r="U1439" s="70"/>
      <c r="V1439" s="70"/>
      <c r="W1439" s="70"/>
      <c r="X1439" s="70"/>
      <c r="Y1439" s="70"/>
      <c r="Z1439" s="70"/>
      <c r="AA1439" s="70"/>
      <c r="AB1439" s="70"/>
      <c r="AC1439" s="70"/>
      <c r="AD1439" s="70"/>
      <c r="AE1439" s="70"/>
      <c r="AF1439" s="70"/>
      <c r="AG1439" s="70"/>
      <c r="AH1439" s="70"/>
      <c r="AI1439" s="70"/>
      <c r="AJ1439" s="70"/>
      <c r="AK1439" s="70"/>
      <c r="AL1439" s="70"/>
      <c r="AM1439" s="70"/>
      <c r="AN1439" s="70"/>
      <c r="AO1439" s="70"/>
      <c r="AP1439" s="70"/>
      <c r="AQ1439" s="70"/>
      <c r="AR1439" s="70"/>
      <c r="AS1439" s="70"/>
      <c r="AT1439" s="70"/>
      <c r="AU1439" s="70"/>
      <c r="AV1439" s="70"/>
      <c r="AW1439" s="70"/>
      <c r="AX1439" s="70"/>
      <c r="AY1439" s="70"/>
      <c r="AZ1439" s="70"/>
      <c r="BA1439" s="70"/>
      <c r="BB1439" s="70"/>
      <c r="BC1439" s="70"/>
      <c r="BD1439" s="70"/>
      <c r="BE1439" s="70"/>
      <c r="BF1439" s="70"/>
      <c r="BG1439" s="70"/>
      <c r="BH1439" s="70"/>
      <c r="BI1439" s="70"/>
      <c r="BJ1439" s="70"/>
      <c r="BK1439" s="70"/>
      <c r="BL1439" s="70"/>
      <c r="BM1439" s="70"/>
      <c r="BN1439" s="70"/>
      <c r="BO1439" s="70"/>
      <c r="BP1439" s="70"/>
      <c r="BQ1439" s="70"/>
      <c r="BR1439" s="70"/>
      <c r="BS1439" s="70"/>
      <c r="BT1439" s="70"/>
      <c r="BU1439" s="70"/>
      <c r="BV1439" s="70"/>
      <c r="BW1439" s="70"/>
      <c r="BX1439" s="70"/>
      <c r="BY1439" s="70"/>
      <c r="BZ1439" s="70"/>
      <c r="CA1439" s="70"/>
    </row>
    <row r="1440" spans="2:79" s="67" customFormat="1" hidden="1">
      <c r="B1440" s="85"/>
      <c r="C1440" s="86"/>
      <c r="D1440" s="250"/>
      <c r="E1440" s="84"/>
      <c r="F1440" s="70"/>
      <c r="G1440" s="70"/>
      <c r="H1440" s="70"/>
      <c r="I1440" s="70"/>
      <c r="J1440" s="70"/>
      <c r="K1440" s="70"/>
      <c r="L1440" s="70"/>
      <c r="M1440" s="70"/>
      <c r="N1440" s="70"/>
      <c r="O1440" s="70"/>
      <c r="P1440" s="70"/>
      <c r="Q1440" s="70"/>
      <c r="R1440" s="70"/>
      <c r="S1440" s="70"/>
      <c r="T1440" s="70"/>
      <c r="U1440" s="70"/>
      <c r="V1440" s="70"/>
      <c r="W1440" s="70"/>
      <c r="X1440" s="70"/>
      <c r="Y1440" s="70"/>
      <c r="Z1440" s="70"/>
      <c r="AA1440" s="70"/>
      <c r="AB1440" s="70"/>
      <c r="AC1440" s="70"/>
      <c r="AD1440" s="70"/>
      <c r="AE1440" s="70"/>
      <c r="AF1440" s="70"/>
      <c r="AG1440" s="70"/>
      <c r="AH1440" s="70"/>
      <c r="AI1440" s="70"/>
      <c r="AJ1440" s="70"/>
      <c r="AK1440" s="70"/>
      <c r="AL1440" s="70"/>
      <c r="AM1440" s="70"/>
      <c r="AN1440" s="70"/>
      <c r="AO1440" s="70"/>
      <c r="AP1440" s="70"/>
      <c r="AQ1440" s="70"/>
      <c r="AR1440" s="70"/>
      <c r="AS1440" s="70"/>
      <c r="AT1440" s="70"/>
      <c r="AU1440" s="70"/>
      <c r="AV1440" s="70"/>
      <c r="AW1440" s="70"/>
      <c r="AX1440" s="70"/>
      <c r="AY1440" s="70"/>
      <c r="AZ1440" s="70"/>
      <c r="BA1440" s="70"/>
      <c r="BB1440" s="70"/>
      <c r="BC1440" s="70"/>
      <c r="BD1440" s="70"/>
      <c r="BE1440" s="70"/>
      <c r="BF1440" s="70"/>
      <c r="BG1440" s="70"/>
      <c r="BH1440" s="70"/>
      <c r="BI1440" s="70"/>
      <c r="BJ1440" s="70"/>
      <c r="BK1440" s="70"/>
      <c r="BL1440" s="70"/>
      <c r="BM1440" s="70"/>
      <c r="BN1440" s="70"/>
      <c r="BO1440" s="70"/>
      <c r="BP1440" s="70"/>
      <c r="BQ1440" s="70"/>
      <c r="BR1440" s="70"/>
      <c r="BS1440" s="70"/>
      <c r="BT1440" s="70"/>
      <c r="BU1440" s="70"/>
      <c r="BV1440" s="70"/>
      <c r="BW1440" s="70"/>
      <c r="BX1440" s="70"/>
      <c r="BY1440" s="70"/>
      <c r="BZ1440" s="70"/>
      <c r="CA1440" s="70"/>
    </row>
    <row r="1441" spans="2:79" s="67" customFormat="1" hidden="1">
      <c r="B1441" s="85"/>
      <c r="C1441" s="86"/>
      <c r="D1441" s="250"/>
      <c r="E1441" s="84"/>
      <c r="F1441" s="70"/>
      <c r="G1441" s="70"/>
      <c r="H1441" s="70"/>
      <c r="I1441" s="70"/>
      <c r="J1441" s="70"/>
      <c r="K1441" s="70"/>
      <c r="L1441" s="70"/>
      <c r="M1441" s="70"/>
      <c r="N1441" s="70"/>
      <c r="O1441" s="70"/>
      <c r="P1441" s="70"/>
      <c r="Q1441" s="70"/>
      <c r="R1441" s="70"/>
      <c r="S1441" s="70"/>
      <c r="T1441" s="70"/>
      <c r="U1441" s="70"/>
      <c r="V1441" s="70"/>
      <c r="W1441" s="70"/>
      <c r="X1441" s="70"/>
      <c r="Y1441" s="70"/>
      <c r="Z1441" s="70"/>
      <c r="AA1441" s="70"/>
      <c r="AB1441" s="70"/>
      <c r="AC1441" s="70"/>
      <c r="AD1441" s="70"/>
      <c r="AE1441" s="70"/>
      <c r="AF1441" s="70"/>
      <c r="AG1441" s="70"/>
      <c r="AH1441" s="70"/>
      <c r="AI1441" s="70"/>
      <c r="AJ1441" s="70"/>
      <c r="AK1441" s="70"/>
      <c r="AL1441" s="70"/>
      <c r="AM1441" s="70"/>
      <c r="AN1441" s="70"/>
      <c r="AO1441" s="70"/>
      <c r="AP1441" s="70"/>
      <c r="AQ1441" s="70"/>
      <c r="AR1441" s="70"/>
      <c r="AS1441" s="70"/>
      <c r="AT1441" s="70"/>
      <c r="AU1441" s="70"/>
      <c r="AV1441" s="70"/>
      <c r="AW1441" s="70"/>
      <c r="AX1441" s="70"/>
      <c r="AY1441" s="70"/>
      <c r="AZ1441" s="70"/>
      <c r="BA1441" s="70"/>
      <c r="BB1441" s="70"/>
      <c r="BC1441" s="70"/>
      <c r="BD1441" s="70"/>
      <c r="BE1441" s="70"/>
      <c r="BF1441" s="70"/>
      <c r="BG1441" s="70"/>
      <c r="BH1441" s="70"/>
      <c r="BI1441" s="70"/>
      <c r="BJ1441" s="70"/>
      <c r="BK1441" s="70"/>
      <c r="BL1441" s="70"/>
      <c r="BM1441" s="70"/>
      <c r="BN1441" s="70"/>
      <c r="BO1441" s="70"/>
      <c r="BP1441" s="70"/>
      <c r="BQ1441" s="70"/>
      <c r="BR1441" s="70"/>
      <c r="BS1441" s="70"/>
      <c r="BT1441" s="70"/>
      <c r="BU1441" s="70"/>
      <c r="BV1441" s="70"/>
      <c r="BW1441" s="70"/>
      <c r="BX1441" s="70"/>
      <c r="BY1441" s="70"/>
      <c r="BZ1441" s="70"/>
      <c r="CA1441" s="70"/>
    </row>
    <row r="1442" spans="2:79" s="67" customFormat="1" hidden="1">
      <c r="B1442" s="85"/>
      <c r="C1442" s="86"/>
      <c r="D1442" s="250"/>
      <c r="E1442" s="84"/>
      <c r="F1442" s="70"/>
      <c r="G1442" s="70"/>
      <c r="H1442" s="70"/>
      <c r="I1442" s="70"/>
      <c r="J1442" s="70"/>
      <c r="K1442" s="70"/>
      <c r="L1442" s="70"/>
      <c r="M1442" s="70"/>
      <c r="N1442" s="70"/>
      <c r="O1442" s="70"/>
      <c r="P1442" s="70"/>
      <c r="Q1442" s="70"/>
      <c r="R1442" s="70"/>
      <c r="S1442" s="70"/>
      <c r="T1442" s="70"/>
      <c r="U1442" s="70"/>
      <c r="V1442" s="70"/>
      <c r="W1442" s="70"/>
      <c r="X1442" s="70"/>
      <c r="Y1442" s="70"/>
      <c r="Z1442" s="70"/>
      <c r="AA1442" s="70"/>
      <c r="AB1442" s="70"/>
      <c r="AC1442" s="70"/>
      <c r="AD1442" s="70"/>
      <c r="AE1442" s="70"/>
      <c r="AF1442" s="70"/>
      <c r="AG1442" s="70"/>
      <c r="AH1442" s="70"/>
      <c r="AI1442" s="70"/>
      <c r="AJ1442" s="70"/>
      <c r="AK1442" s="70"/>
      <c r="AL1442" s="70"/>
      <c r="AM1442" s="70"/>
      <c r="AN1442" s="70"/>
      <c r="AO1442" s="70"/>
      <c r="AP1442" s="70"/>
      <c r="AQ1442" s="70"/>
      <c r="AR1442" s="70"/>
      <c r="AS1442" s="70"/>
      <c r="AT1442" s="70"/>
      <c r="AU1442" s="70"/>
      <c r="AV1442" s="70"/>
      <c r="AW1442" s="70"/>
      <c r="AX1442" s="70"/>
      <c r="AY1442" s="70"/>
      <c r="AZ1442" s="70"/>
      <c r="BA1442" s="70"/>
      <c r="BB1442" s="70"/>
      <c r="BC1442" s="70"/>
      <c r="BD1442" s="70"/>
      <c r="BE1442" s="70"/>
      <c r="BF1442" s="70"/>
      <c r="BG1442" s="70"/>
      <c r="BH1442" s="70"/>
      <c r="BI1442" s="70"/>
      <c r="BJ1442" s="70"/>
      <c r="BK1442" s="70"/>
      <c r="BL1442" s="70"/>
      <c r="BM1442" s="70"/>
      <c r="BN1442" s="70"/>
      <c r="BO1442" s="70"/>
      <c r="BP1442" s="70"/>
      <c r="BQ1442" s="70"/>
      <c r="BR1442" s="70"/>
      <c r="BS1442" s="70"/>
      <c r="BT1442" s="70"/>
      <c r="BU1442" s="70"/>
      <c r="BV1442" s="70"/>
      <c r="BW1442" s="70"/>
      <c r="BX1442" s="70"/>
      <c r="BY1442" s="70"/>
      <c r="BZ1442" s="70"/>
      <c r="CA1442" s="70"/>
    </row>
    <row r="1443" spans="2:79" s="67" customFormat="1" hidden="1">
      <c r="B1443" s="85"/>
      <c r="C1443" s="86"/>
      <c r="D1443" s="250"/>
      <c r="E1443" s="84"/>
      <c r="F1443" s="70"/>
      <c r="G1443" s="70"/>
      <c r="H1443" s="70"/>
      <c r="I1443" s="70"/>
      <c r="J1443" s="70"/>
      <c r="K1443" s="70"/>
      <c r="L1443" s="70"/>
      <c r="M1443" s="70"/>
      <c r="N1443" s="70"/>
      <c r="O1443" s="70"/>
      <c r="P1443" s="70"/>
      <c r="Q1443" s="70"/>
      <c r="R1443" s="70"/>
      <c r="S1443" s="70"/>
      <c r="T1443" s="70"/>
      <c r="U1443" s="70"/>
      <c r="V1443" s="70"/>
      <c r="W1443" s="70"/>
      <c r="X1443" s="70"/>
      <c r="Y1443" s="70"/>
      <c r="Z1443" s="70"/>
      <c r="AA1443" s="70"/>
      <c r="AB1443" s="70"/>
      <c r="AC1443" s="70"/>
      <c r="AD1443" s="70"/>
      <c r="AE1443" s="70"/>
      <c r="AF1443" s="70"/>
      <c r="AG1443" s="70"/>
      <c r="AH1443" s="70"/>
      <c r="AI1443" s="70"/>
      <c r="AJ1443" s="70"/>
      <c r="AK1443" s="70"/>
      <c r="AL1443" s="70"/>
      <c r="AM1443" s="70"/>
      <c r="AN1443" s="70"/>
      <c r="AO1443" s="70"/>
      <c r="AP1443" s="70"/>
      <c r="AQ1443" s="70"/>
      <c r="AR1443" s="70"/>
      <c r="AS1443" s="70"/>
      <c r="AT1443" s="70"/>
      <c r="AU1443" s="70"/>
      <c r="AV1443" s="70"/>
      <c r="AW1443" s="70"/>
      <c r="AX1443" s="70"/>
      <c r="AY1443" s="70"/>
      <c r="AZ1443" s="70"/>
      <c r="BA1443" s="70"/>
      <c r="BB1443" s="70"/>
      <c r="BC1443" s="70"/>
      <c r="BD1443" s="70"/>
      <c r="BE1443" s="70"/>
      <c r="BF1443" s="70"/>
      <c r="BG1443" s="70"/>
      <c r="BH1443" s="70"/>
      <c r="BI1443" s="70"/>
      <c r="BJ1443" s="70"/>
      <c r="BK1443" s="70"/>
      <c r="BL1443" s="70"/>
      <c r="BM1443" s="70"/>
      <c r="BN1443" s="70"/>
      <c r="BO1443" s="70"/>
      <c r="BP1443" s="70"/>
      <c r="BQ1443" s="70"/>
      <c r="BR1443" s="70"/>
      <c r="BS1443" s="70"/>
      <c r="BT1443" s="70"/>
      <c r="BU1443" s="70"/>
      <c r="BV1443" s="70"/>
      <c r="BW1443" s="70"/>
      <c r="BX1443" s="70"/>
      <c r="BY1443" s="70"/>
      <c r="BZ1443" s="70"/>
      <c r="CA1443" s="70"/>
    </row>
    <row r="1444" spans="2:79" s="67" customFormat="1" hidden="1">
      <c r="B1444" s="85"/>
      <c r="C1444" s="86"/>
      <c r="D1444" s="250"/>
      <c r="E1444" s="84"/>
      <c r="F1444" s="70"/>
      <c r="G1444" s="70"/>
      <c r="H1444" s="70"/>
      <c r="I1444" s="70"/>
      <c r="J1444" s="70"/>
      <c r="K1444" s="70"/>
      <c r="L1444" s="70"/>
      <c r="M1444" s="70"/>
      <c r="N1444" s="70"/>
      <c r="O1444" s="70"/>
      <c r="P1444" s="70"/>
      <c r="Q1444" s="70"/>
      <c r="R1444" s="70"/>
      <c r="S1444" s="70"/>
      <c r="T1444" s="70"/>
      <c r="U1444" s="70"/>
      <c r="V1444" s="70"/>
      <c r="W1444" s="70"/>
      <c r="X1444" s="70"/>
      <c r="Y1444" s="70"/>
      <c r="Z1444" s="70"/>
      <c r="AA1444" s="70"/>
      <c r="AB1444" s="70"/>
      <c r="AC1444" s="70"/>
      <c r="AD1444" s="70"/>
      <c r="AE1444" s="70"/>
      <c r="AF1444" s="70"/>
      <c r="AG1444" s="70"/>
      <c r="AH1444" s="70"/>
      <c r="AI1444" s="70"/>
      <c r="AJ1444" s="70"/>
      <c r="AK1444" s="70"/>
      <c r="AL1444" s="70"/>
      <c r="AM1444" s="70"/>
      <c r="AN1444" s="70"/>
      <c r="AO1444" s="70"/>
      <c r="AP1444" s="70"/>
      <c r="AQ1444" s="70"/>
      <c r="AR1444" s="70"/>
      <c r="AS1444" s="70"/>
      <c r="AT1444" s="70"/>
      <c r="AU1444" s="70"/>
      <c r="AV1444" s="70"/>
      <c r="AW1444" s="70"/>
      <c r="AX1444" s="70"/>
      <c r="AY1444" s="70"/>
      <c r="AZ1444" s="70"/>
      <c r="BA1444" s="70"/>
      <c r="BB1444" s="70"/>
      <c r="BC1444" s="70"/>
      <c r="BD1444" s="70"/>
      <c r="BE1444" s="70"/>
      <c r="BF1444" s="70"/>
      <c r="BG1444" s="70"/>
      <c r="BH1444" s="70"/>
      <c r="BI1444" s="70"/>
      <c r="BJ1444" s="70"/>
      <c r="BK1444" s="70"/>
      <c r="BL1444" s="70"/>
      <c r="BM1444" s="70"/>
      <c r="BN1444" s="70"/>
      <c r="BO1444" s="70"/>
      <c r="BP1444" s="70"/>
      <c r="BQ1444" s="70"/>
      <c r="BR1444" s="70"/>
      <c r="BS1444" s="70"/>
      <c r="BT1444" s="70"/>
      <c r="BU1444" s="70"/>
      <c r="BV1444" s="70"/>
      <c r="BW1444" s="70"/>
      <c r="BX1444" s="70"/>
      <c r="BY1444" s="70"/>
      <c r="BZ1444" s="70"/>
      <c r="CA1444" s="70"/>
    </row>
    <row r="1445" spans="2:79" s="67" customFormat="1" hidden="1">
      <c r="B1445" s="85"/>
      <c r="C1445" s="86"/>
      <c r="D1445" s="250"/>
      <c r="E1445" s="84"/>
      <c r="F1445" s="70"/>
      <c r="G1445" s="70"/>
      <c r="H1445" s="70"/>
      <c r="I1445" s="70"/>
      <c r="J1445" s="70"/>
      <c r="K1445" s="70"/>
      <c r="L1445" s="70"/>
      <c r="M1445" s="70"/>
      <c r="N1445" s="70"/>
      <c r="O1445" s="70"/>
      <c r="P1445" s="70"/>
      <c r="Q1445" s="70"/>
      <c r="R1445" s="70"/>
      <c r="S1445" s="70"/>
      <c r="T1445" s="70"/>
      <c r="U1445" s="70"/>
      <c r="V1445" s="70"/>
      <c r="W1445" s="70"/>
      <c r="X1445" s="70"/>
      <c r="Y1445" s="70"/>
      <c r="Z1445" s="70"/>
      <c r="AA1445" s="70"/>
      <c r="AB1445" s="70"/>
      <c r="AC1445" s="70"/>
      <c r="AD1445" s="70"/>
      <c r="AE1445" s="70"/>
      <c r="AF1445" s="70"/>
      <c r="AG1445" s="70"/>
      <c r="AH1445" s="70"/>
      <c r="AI1445" s="70"/>
      <c r="AJ1445" s="70"/>
      <c r="AK1445" s="70"/>
      <c r="AL1445" s="70"/>
      <c r="AM1445" s="70"/>
      <c r="AN1445" s="70"/>
      <c r="AO1445" s="70"/>
      <c r="AP1445" s="70"/>
      <c r="AQ1445" s="70"/>
      <c r="AR1445" s="70"/>
      <c r="AS1445" s="70"/>
      <c r="AT1445" s="70"/>
      <c r="AU1445" s="70"/>
      <c r="AV1445" s="70"/>
      <c r="AW1445" s="70"/>
      <c r="AX1445" s="70"/>
      <c r="AY1445" s="70"/>
      <c r="AZ1445" s="70"/>
      <c r="BA1445" s="70"/>
      <c r="BB1445" s="70"/>
      <c r="BC1445" s="70"/>
      <c r="BD1445" s="70"/>
      <c r="BE1445" s="70"/>
      <c r="BF1445" s="70"/>
      <c r="BG1445" s="70"/>
      <c r="BH1445" s="70"/>
      <c r="BI1445" s="70"/>
      <c r="BJ1445" s="70"/>
      <c r="BK1445" s="70"/>
      <c r="BL1445" s="70"/>
      <c r="BM1445" s="70"/>
      <c r="BN1445" s="70"/>
      <c r="BO1445" s="70"/>
      <c r="BP1445" s="70"/>
      <c r="BQ1445" s="70"/>
      <c r="BR1445" s="70"/>
      <c r="BS1445" s="70"/>
      <c r="BT1445" s="70"/>
      <c r="BU1445" s="70"/>
      <c r="BV1445" s="70"/>
      <c r="BW1445" s="70"/>
      <c r="BX1445" s="70"/>
      <c r="BY1445" s="70"/>
      <c r="BZ1445" s="70"/>
      <c r="CA1445" s="70"/>
    </row>
    <row r="1446" spans="2:79" s="67" customFormat="1" hidden="1">
      <c r="B1446" s="85"/>
      <c r="C1446" s="86"/>
      <c r="D1446" s="250"/>
      <c r="E1446" s="84"/>
      <c r="F1446" s="70"/>
      <c r="G1446" s="70"/>
      <c r="H1446" s="70"/>
      <c r="I1446" s="70"/>
      <c r="J1446" s="70"/>
      <c r="K1446" s="70"/>
      <c r="L1446" s="70"/>
      <c r="M1446" s="70"/>
      <c r="N1446" s="70"/>
      <c r="O1446" s="70"/>
      <c r="P1446" s="70"/>
      <c r="Q1446" s="70"/>
      <c r="R1446" s="70"/>
      <c r="S1446" s="70"/>
      <c r="T1446" s="70"/>
      <c r="U1446" s="70"/>
      <c r="V1446" s="70"/>
      <c r="W1446" s="70"/>
      <c r="X1446" s="70"/>
      <c r="Y1446" s="70"/>
      <c r="Z1446" s="70"/>
      <c r="AA1446" s="70"/>
      <c r="AB1446" s="70"/>
      <c r="AC1446" s="70"/>
      <c r="AD1446" s="70"/>
      <c r="AE1446" s="70"/>
      <c r="AF1446" s="70"/>
      <c r="AG1446" s="70"/>
      <c r="AH1446" s="70"/>
      <c r="AI1446" s="70"/>
      <c r="AJ1446" s="70"/>
      <c r="AK1446" s="70"/>
      <c r="AL1446" s="70"/>
      <c r="AM1446" s="70"/>
      <c r="AN1446" s="70"/>
      <c r="AO1446" s="70"/>
      <c r="AP1446" s="70"/>
      <c r="AQ1446" s="70"/>
      <c r="AR1446" s="70"/>
      <c r="AS1446" s="70"/>
      <c r="AT1446" s="70"/>
      <c r="AU1446" s="70"/>
      <c r="AV1446" s="70"/>
      <c r="AW1446" s="70"/>
      <c r="AX1446" s="70"/>
      <c r="AY1446" s="70"/>
      <c r="AZ1446" s="70"/>
      <c r="BA1446" s="70"/>
      <c r="BB1446" s="70"/>
      <c r="BC1446" s="70"/>
      <c r="BD1446" s="70"/>
      <c r="BE1446" s="70"/>
      <c r="BF1446" s="70"/>
      <c r="BG1446" s="70"/>
      <c r="BH1446" s="70"/>
      <c r="BI1446" s="70"/>
      <c r="BJ1446" s="70"/>
      <c r="BK1446" s="70"/>
      <c r="BL1446" s="70"/>
      <c r="BM1446" s="70"/>
      <c r="BN1446" s="70"/>
      <c r="BO1446" s="70"/>
      <c r="BP1446" s="70"/>
      <c r="BQ1446" s="70"/>
      <c r="BR1446" s="70"/>
      <c r="BS1446" s="70"/>
      <c r="BT1446" s="70"/>
      <c r="BU1446" s="70"/>
      <c r="BV1446" s="70"/>
      <c r="BW1446" s="70"/>
      <c r="BX1446" s="70"/>
      <c r="BY1446" s="70"/>
      <c r="BZ1446" s="70"/>
      <c r="CA1446" s="70"/>
    </row>
    <row r="1447" spans="2:79" s="67" customFormat="1" hidden="1">
      <c r="B1447" s="85"/>
      <c r="C1447" s="86"/>
      <c r="D1447" s="250"/>
      <c r="E1447" s="84"/>
      <c r="F1447" s="70"/>
      <c r="G1447" s="70"/>
      <c r="H1447" s="70"/>
      <c r="I1447" s="70"/>
      <c r="J1447" s="70"/>
      <c r="K1447" s="70"/>
      <c r="L1447" s="70"/>
      <c r="M1447" s="70"/>
      <c r="N1447" s="70"/>
      <c r="O1447" s="70"/>
      <c r="P1447" s="70"/>
      <c r="Q1447" s="70"/>
      <c r="R1447" s="70"/>
      <c r="S1447" s="70"/>
      <c r="T1447" s="70"/>
      <c r="U1447" s="70"/>
      <c r="V1447" s="70"/>
      <c r="W1447" s="70"/>
      <c r="X1447" s="70"/>
      <c r="Y1447" s="70"/>
      <c r="Z1447" s="70"/>
      <c r="AA1447" s="70"/>
      <c r="AB1447" s="70"/>
      <c r="AC1447" s="70"/>
      <c r="AD1447" s="70"/>
      <c r="AE1447" s="70"/>
      <c r="AF1447" s="70"/>
      <c r="AG1447" s="70"/>
      <c r="AH1447" s="70"/>
      <c r="AI1447" s="70"/>
      <c r="AJ1447" s="70"/>
      <c r="AK1447" s="70"/>
      <c r="AL1447" s="70"/>
      <c r="AM1447" s="70"/>
      <c r="AN1447" s="70"/>
      <c r="AO1447" s="70"/>
      <c r="AP1447" s="70"/>
      <c r="AQ1447" s="70"/>
      <c r="AR1447" s="70"/>
      <c r="AS1447" s="70"/>
      <c r="AT1447" s="70"/>
      <c r="AU1447" s="70"/>
      <c r="AV1447" s="70"/>
      <c r="AW1447" s="70"/>
      <c r="AX1447" s="70"/>
      <c r="AY1447" s="70"/>
      <c r="AZ1447" s="70"/>
      <c r="BA1447" s="70"/>
      <c r="BB1447" s="70"/>
      <c r="BC1447" s="70"/>
      <c r="BD1447" s="70"/>
      <c r="BE1447" s="70"/>
      <c r="BF1447" s="70"/>
      <c r="BG1447" s="70"/>
      <c r="BH1447" s="70"/>
      <c r="BI1447" s="70"/>
      <c r="BJ1447" s="70"/>
      <c r="BK1447" s="70"/>
      <c r="BL1447" s="70"/>
      <c r="BM1447" s="70"/>
      <c r="BN1447" s="70"/>
      <c r="BO1447" s="70"/>
      <c r="BP1447" s="70"/>
      <c r="BQ1447" s="70"/>
      <c r="BR1447" s="70"/>
      <c r="BS1447" s="70"/>
      <c r="BT1447" s="70"/>
      <c r="BU1447" s="70"/>
      <c r="BV1447" s="70"/>
      <c r="BW1447" s="70"/>
      <c r="BX1447" s="70"/>
      <c r="BY1447" s="70"/>
      <c r="BZ1447" s="70"/>
      <c r="CA1447" s="70"/>
    </row>
    <row r="1448" spans="2:79" s="67" customFormat="1" hidden="1">
      <c r="B1448" s="85"/>
      <c r="C1448" s="86"/>
      <c r="D1448" s="250"/>
      <c r="E1448" s="84"/>
      <c r="F1448" s="70"/>
      <c r="G1448" s="70"/>
      <c r="H1448" s="70"/>
      <c r="I1448" s="70"/>
      <c r="J1448" s="70"/>
      <c r="K1448" s="70"/>
      <c r="L1448" s="70"/>
      <c r="M1448" s="70"/>
      <c r="N1448" s="70"/>
      <c r="O1448" s="70"/>
      <c r="P1448" s="70"/>
      <c r="Q1448" s="70"/>
      <c r="R1448" s="70"/>
      <c r="S1448" s="70"/>
      <c r="T1448" s="70"/>
      <c r="U1448" s="70"/>
      <c r="V1448" s="70"/>
      <c r="W1448" s="70"/>
      <c r="X1448" s="70"/>
      <c r="Y1448" s="70"/>
      <c r="Z1448" s="70"/>
      <c r="AA1448" s="70"/>
      <c r="AB1448" s="70"/>
      <c r="AC1448" s="70"/>
      <c r="AD1448" s="70"/>
      <c r="AE1448" s="70"/>
      <c r="AF1448" s="70"/>
      <c r="AG1448" s="70"/>
      <c r="AH1448" s="70"/>
      <c r="AI1448" s="70"/>
      <c r="AJ1448" s="70"/>
      <c r="AK1448" s="70"/>
      <c r="AL1448" s="70"/>
      <c r="AM1448" s="70"/>
      <c r="AN1448" s="70"/>
      <c r="AO1448" s="70"/>
      <c r="AP1448" s="70"/>
      <c r="AQ1448" s="70"/>
      <c r="AR1448" s="70"/>
      <c r="AS1448" s="70"/>
      <c r="AT1448" s="70"/>
      <c r="AU1448" s="70"/>
      <c r="AV1448" s="70"/>
      <c r="AW1448" s="70"/>
      <c r="AX1448" s="70"/>
      <c r="AY1448" s="70"/>
      <c r="AZ1448" s="70"/>
      <c r="BA1448" s="70"/>
      <c r="BB1448" s="70"/>
      <c r="BC1448" s="70"/>
      <c r="BD1448" s="70"/>
      <c r="BE1448" s="70"/>
      <c r="BF1448" s="70"/>
      <c r="BG1448" s="70"/>
      <c r="BH1448" s="70"/>
      <c r="BI1448" s="70"/>
      <c r="BJ1448" s="70"/>
      <c r="BK1448" s="70"/>
      <c r="BL1448" s="70"/>
      <c r="BM1448" s="70"/>
      <c r="BN1448" s="70"/>
      <c r="BO1448" s="70"/>
      <c r="BP1448" s="70"/>
      <c r="BQ1448" s="70"/>
      <c r="BR1448" s="70"/>
      <c r="BS1448" s="70"/>
      <c r="BT1448" s="70"/>
      <c r="BU1448" s="70"/>
      <c r="BV1448" s="70"/>
      <c r="BW1448" s="70"/>
      <c r="BX1448" s="70"/>
      <c r="BY1448" s="70"/>
      <c r="BZ1448" s="70"/>
      <c r="CA1448" s="70"/>
    </row>
    <row r="1449" spans="2:79" s="67" customFormat="1" hidden="1">
      <c r="B1449" s="85"/>
      <c r="C1449" s="86"/>
      <c r="D1449" s="250"/>
      <c r="E1449" s="84"/>
      <c r="F1449" s="70"/>
      <c r="G1449" s="70"/>
      <c r="H1449" s="70"/>
      <c r="I1449" s="70"/>
      <c r="J1449" s="70"/>
      <c r="K1449" s="70"/>
      <c r="L1449" s="70"/>
      <c r="M1449" s="70"/>
      <c r="N1449" s="70"/>
      <c r="O1449" s="70"/>
      <c r="P1449" s="70"/>
      <c r="Q1449" s="70"/>
      <c r="R1449" s="70"/>
      <c r="S1449" s="70"/>
      <c r="T1449" s="70"/>
      <c r="U1449" s="70"/>
      <c r="V1449" s="70"/>
      <c r="W1449" s="70"/>
      <c r="X1449" s="70"/>
      <c r="Y1449" s="70"/>
      <c r="Z1449" s="70"/>
      <c r="AA1449" s="70"/>
      <c r="AB1449" s="70"/>
      <c r="AC1449" s="70"/>
      <c r="AD1449" s="70"/>
      <c r="AE1449" s="70"/>
      <c r="AF1449" s="70"/>
      <c r="AG1449" s="70"/>
      <c r="AH1449" s="70"/>
      <c r="AI1449" s="70"/>
      <c r="AJ1449" s="70"/>
      <c r="AK1449" s="70"/>
      <c r="AL1449" s="70"/>
      <c r="AM1449" s="70"/>
      <c r="AN1449" s="70"/>
      <c r="AO1449" s="70"/>
      <c r="AP1449" s="70"/>
      <c r="AQ1449" s="70"/>
      <c r="AR1449" s="70"/>
      <c r="AS1449" s="70"/>
      <c r="AT1449" s="70"/>
      <c r="AU1449" s="70"/>
      <c r="AV1449" s="70"/>
      <c r="AW1449" s="70"/>
      <c r="AX1449" s="70"/>
      <c r="AY1449" s="70"/>
      <c r="AZ1449" s="70"/>
      <c r="BA1449" s="70"/>
      <c r="BB1449" s="70"/>
      <c r="BC1449" s="70"/>
      <c r="BD1449" s="70"/>
      <c r="BE1449" s="70"/>
      <c r="BF1449" s="70"/>
      <c r="BG1449" s="70"/>
      <c r="BH1449" s="70"/>
      <c r="BI1449" s="70"/>
      <c r="BJ1449" s="70"/>
      <c r="BK1449" s="70"/>
      <c r="BL1449" s="70"/>
      <c r="BM1449" s="70"/>
      <c r="BN1449" s="70"/>
      <c r="BO1449" s="70"/>
      <c r="BP1449" s="70"/>
      <c r="BQ1449" s="70"/>
      <c r="BR1449" s="70"/>
      <c r="BS1449" s="70"/>
      <c r="BT1449" s="70"/>
      <c r="BU1449" s="70"/>
      <c r="BV1449" s="70"/>
      <c r="BW1449" s="70"/>
      <c r="BX1449" s="70"/>
      <c r="BY1449" s="70"/>
      <c r="BZ1449" s="70"/>
      <c r="CA1449" s="70"/>
    </row>
    <row r="1450" spans="2:79" s="67" customFormat="1" hidden="1">
      <c r="B1450" s="85"/>
      <c r="C1450" s="86"/>
      <c r="D1450" s="250"/>
      <c r="E1450" s="84"/>
      <c r="F1450" s="70"/>
      <c r="G1450" s="70"/>
      <c r="H1450" s="70"/>
      <c r="I1450" s="70"/>
      <c r="J1450" s="70"/>
      <c r="K1450" s="70"/>
      <c r="L1450" s="70"/>
      <c r="M1450" s="70"/>
      <c r="N1450" s="70"/>
      <c r="O1450" s="70"/>
      <c r="P1450" s="70"/>
      <c r="Q1450" s="70"/>
      <c r="R1450" s="70"/>
      <c r="S1450" s="70"/>
      <c r="T1450" s="70"/>
      <c r="U1450" s="70"/>
      <c r="V1450" s="70"/>
      <c r="W1450" s="70"/>
      <c r="X1450" s="70"/>
      <c r="Y1450" s="70"/>
      <c r="Z1450" s="70"/>
      <c r="AA1450" s="70"/>
      <c r="AB1450" s="70"/>
      <c r="AC1450" s="70"/>
      <c r="AD1450" s="70"/>
      <c r="AE1450" s="70"/>
      <c r="AF1450" s="70"/>
      <c r="AG1450" s="70"/>
      <c r="AH1450" s="70"/>
      <c r="AI1450" s="70"/>
      <c r="AJ1450" s="70"/>
      <c r="AK1450" s="70"/>
      <c r="AL1450" s="70"/>
      <c r="AM1450" s="70"/>
      <c r="AN1450" s="70"/>
      <c r="AO1450" s="70"/>
      <c r="AP1450" s="70"/>
      <c r="AQ1450" s="70"/>
      <c r="AR1450" s="70"/>
      <c r="AS1450" s="70"/>
      <c r="AT1450" s="70"/>
      <c r="AU1450" s="70"/>
      <c r="AV1450" s="70"/>
      <c r="AW1450" s="70"/>
      <c r="AX1450" s="70"/>
      <c r="AY1450" s="70"/>
      <c r="AZ1450" s="70"/>
      <c r="BA1450" s="70"/>
      <c r="BB1450" s="70"/>
      <c r="BC1450" s="70"/>
      <c r="BD1450" s="70"/>
      <c r="BE1450" s="70"/>
      <c r="BF1450" s="70"/>
      <c r="BG1450" s="70"/>
      <c r="BH1450" s="70"/>
      <c r="BI1450" s="70"/>
      <c r="BJ1450" s="70"/>
      <c r="BK1450" s="70"/>
      <c r="BL1450" s="70"/>
      <c r="BM1450" s="70"/>
      <c r="BN1450" s="70"/>
      <c r="BO1450" s="70"/>
      <c r="BP1450" s="70"/>
      <c r="BQ1450" s="70"/>
      <c r="BR1450" s="70"/>
      <c r="BS1450" s="70"/>
      <c r="BT1450" s="70"/>
      <c r="BU1450" s="70"/>
      <c r="BV1450" s="70"/>
      <c r="BW1450" s="70"/>
      <c r="BX1450" s="70"/>
      <c r="BY1450" s="70"/>
      <c r="BZ1450" s="70"/>
      <c r="CA1450" s="70"/>
    </row>
    <row r="1451" spans="2:79" s="67" customFormat="1" hidden="1">
      <c r="B1451" s="85"/>
      <c r="C1451" s="86"/>
      <c r="D1451" s="250"/>
      <c r="E1451" s="84"/>
      <c r="F1451" s="70"/>
      <c r="G1451" s="70"/>
      <c r="H1451" s="70"/>
      <c r="I1451" s="70"/>
      <c r="J1451" s="70"/>
      <c r="K1451" s="70"/>
      <c r="L1451" s="70"/>
      <c r="M1451" s="70"/>
      <c r="N1451" s="70"/>
      <c r="O1451" s="70"/>
      <c r="P1451" s="70"/>
      <c r="Q1451" s="70"/>
      <c r="R1451" s="70"/>
      <c r="S1451" s="70"/>
      <c r="T1451" s="70"/>
      <c r="U1451" s="70"/>
      <c r="V1451" s="70"/>
      <c r="W1451" s="70"/>
      <c r="X1451" s="70"/>
      <c r="Y1451" s="70"/>
      <c r="Z1451" s="70"/>
      <c r="AA1451" s="70"/>
      <c r="AB1451" s="70"/>
      <c r="AC1451" s="70"/>
      <c r="AD1451" s="70"/>
      <c r="AE1451" s="70"/>
      <c r="AF1451" s="70"/>
      <c r="AG1451" s="70"/>
      <c r="AH1451" s="70"/>
      <c r="AI1451" s="70"/>
      <c r="AJ1451" s="70"/>
      <c r="AK1451" s="70"/>
      <c r="AL1451" s="70"/>
      <c r="AM1451" s="70"/>
      <c r="AN1451" s="70"/>
      <c r="AO1451" s="70"/>
      <c r="AP1451" s="70"/>
      <c r="AQ1451" s="70"/>
      <c r="AR1451" s="70"/>
      <c r="AS1451" s="70"/>
      <c r="AT1451" s="70"/>
      <c r="AU1451" s="70"/>
      <c r="AV1451" s="70"/>
      <c r="AW1451" s="70"/>
      <c r="AX1451" s="70"/>
      <c r="AY1451" s="70"/>
      <c r="AZ1451" s="70"/>
      <c r="BA1451" s="70"/>
      <c r="BB1451" s="70"/>
      <c r="BC1451" s="70"/>
      <c r="BD1451" s="70"/>
      <c r="BE1451" s="70"/>
      <c r="BF1451" s="70"/>
      <c r="BG1451" s="70"/>
      <c r="BH1451" s="70"/>
      <c r="BI1451" s="70"/>
      <c r="BJ1451" s="70"/>
      <c r="BK1451" s="70"/>
      <c r="BL1451" s="70"/>
      <c r="BM1451" s="70"/>
      <c r="BN1451" s="70"/>
      <c r="BO1451" s="70"/>
      <c r="BP1451" s="70"/>
      <c r="BQ1451" s="70"/>
      <c r="BR1451" s="70"/>
      <c r="BS1451" s="70"/>
      <c r="BT1451" s="70"/>
      <c r="BU1451" s="70"/>
      <c r="BV1451" s="70"/>
      <c r="BW1451" s="70"/>
      <c r="BX1451" s="70"/>
      <c r="BY1451" s="70"/>
      <c r="BZ1451" s="70"/>
      <c r="CA1451" s="70"/>
    </row>
    <row r="1452" spans="2:79" s="67" customFormat="1" hidden="1">
      <c r="B1452" s="85"/>
      <c r="C1452" s="86"/>
      <c r="D1452" s="250"/>
      <c r="E1452" s="84"/>
      <c r="F1452" s="70"/>
      <c r="G1452" s="70"/>
      <c r="H1452" s="70"/>
      <c r="I1452" s="70"/>
      <c r="J1452" s="70"/>
      <c r="K1452" s="70"/>
      <c r="L1452" s="70"/>
      <c r="M1452" s="70"/>
      <c r="N1452" s="70"/>
      <c r="O1452" s="70"/>
      <c r="P1452" s="70"/>
      <c r="Q1452" s="70"/>
      <c r="R1452" s="70"/>
      <c r="S1452" s="70"/>
      <c r="T1452" s="70"/>
      <c r="U1452" s="70"/>
      <c r="V1452" s="70"/>
      <c r="W1452" s="70"/>
      <c r="X1452" s="70"/>
      <c r="Y1452" s="70"/>
      <c r="Z1452" s="70"/>
      <c r="AA1452" s="70"/>
      <c r="AB1452" s="70"/>
      <c r="AC1452" s="70"/>
      <c r="AD1452" s="70"/>
      <c r="AE1452" s="70"/>
      <c r="AF1452" s="70"/>
      <c r="AG1452" s="70"/>
      <c r="AH1452" s="70"/>
      <c r="AI1452" s="70"/>
      <c r="AJ1452" s="70"/>
      <c r="AK1452" s="70"/>
      <c r="AL1452" s="70"/>
      <c r="AM1452" s="70"/>
      <c r="AN1452" s="70"/>
      <c r="AO1452" s="70"/>
      <c r="AP1452" s="70"/>
      <c r="AQ1452" s="70"/>
      <c r="AR1452" s="70"/>
      <c r="AS1452" s="70"/>
      <c r="AT1452" s="70"/>
      <c r="AU1452" s="70"/>
      <c r="AV1452" s="70"/>
      <c r="AW1452" s="70"/>
      <c r="AX1452" s="70"/>
      <c r="AY1452" s="70"/>
      <c r="AZ1452" s="70"/>
      <c r="BA1452" s="70"/>
      <c r="BB1452" s="70"/>
      <c r="BC1452" s="70"/>
      <c r="BD1452" s="70"/>
      <c r="BE1452" s="70"/>
      <c r="BF1452" s="70"/>
      <c r="BG1452" s="70"/>
      <c r="BH1452" s="70"/>
      <c r="BI1452" s="70"/>
      <c r="BJ1452" s="70"/>
      <c r="BK1452" s="70"/>
      <c r="BL1452" s="70"/>
      <c r="BM1452" s="70"/>
      <c r="BN1452" s="70"/>
      <c r="BO1452" s="70"/>
      <c r="BP1452" s="70"/>
      <c r="BQ1452" s="70"/>
      <c r="BR1452" s="70"/>
      <c r="BS1452" s="70"/>
      <c r="BT1452" s="70"/>
      <c r="BU1452" s="70"/>
      <c r="BV1452" s="70"/>
      <c r="BW1452" s="70"/>
      <c r="BX1452" s="70"/>
      <c r="BY1452" s="70"/>
      <c r="BZ1452" s="70"/>
      <c r="CA1452" s="70"/>
    </row>
    <row r="1453" spans="2:79" s="67" customFormat="1" hidden="1">
      <c r="B1453" s="85"/>
      <c r="C1453" s="86"/>
      <c r="D1453" s="250"/>
      <c r="E1453" s="84"/>
      <c r="F1453" s="70"/>
      <c r="G1453" s="70"/>
      <c r="H1453" s="70"/>
      <c r="I1453" s="70"/>
      <c r="J1453" s="70"/>
      <c r="K1453" s="70"/>
      <c r="L1453" s="70"/>
      <c r="M1453" s="70"/>
      <c r="N1453" s="70"/>
      <c r="O1453" s="70"/>
      <c r="P1453" s="70"/>
      <c r="Q1453" s="70"/>
      <c r="R1453" s="70"/>
      <c r="S1453" s="70"/>
      <c r="T1453" s="70"/>
      <c r="U1453" s="70"/>
      <c r="V1453" s="70"/>
      <c r="W1453" s="70"/>
      <c r="X1453" s="70"/>
      <c r="Y1453" s="70"/>
      <c r="Z1453" s="70"/>
      <c r="AA1453" s="70"/>
      <c r="AB1453" s="70"/>
      <c r="AC1453" s="70"/>
      <c r="AD1453" s="70"/>
      <c r="AE1453" s="70"/>
      <c r="AF1453" s="70"/>
      <c r="AG1453" s="70"/>
      <c r="AH1453" s="70"/>
      <c r="AI1453" s="70"/>
      <c r="AJ1453" s="70"/>
      <c r="AK1453" s="70"/>
      <c r="AL1453" s="70"/>
      <c r="AM1453" s="70"/>
      <c r="AN1453" s="70"/>
      <c r="AO1453" s="70"/>
      <c r="AP1453" s="70"/>
      <c r="AQ1453" s="70"/>
      <c r="AR1453" s="70"/>
      <c r="AS1453" s="70"/>
      <c r="AT1453" s="70"/>
      <c r="AU1453" s="70"/>
      <c r="AV1453" s="70"/>
      <c r="AW1453" s="70"/>
      <c r="AX1453" s="70"/>
      <c r="AY1453" s="70"/>
      <c r="AZ1453" s="70"/>
      <c r="BA1453" s="70"/>
      <c r="BB1453" s="70"/>
      <c r="BC1453" s="70"/>
      <c r="BD1453" s="70"/>
      <c r="BE1453" s="70"/>
      <c r="BF1453" s="70"/>
      <c r="BG1453" s="70"/>
      <c r="BH1453" s="70"/>
      <c r="BI1453" s="70"/>
      <c r="BJ1453" s="70"/>
      <c r="BK1453" s="70"/>
      <c r="BL1453" s="70"/>
      <c r="BM1453" s="70"/>
      <c r="BN1453" s="70"/>
      <c r="BO1453" s="70"/>
      <c r="BP1453" s="70"/>
      <c r="BQ1453" s="70"/>
      <c r="BR1453" s="70"/>
      <c r="BS1453" s="70"/>
      <c r="BT1453" s="70"/>
      <c r="BU1453" s="70"/>
      <c r="BV1453" s="70"/>
      <c r="BW1453" s="70"/>
      <c r="BX1453" s="70"/>
      <c r="BY1453" s="70"/>
      <c r="BZ1453" s="70"/>
      <c r="CA1453" s="70"/>
    </row>
    <row r="1454" spans="2:79" s="67" customFormat="1" hidden="1">
      <c r="B1454" s="85"/>
      <c r="C1454" s="86"/>
      <c r="D1454" s="250"/>
      <c r="E1454" s="84"/>
      <c r="F1454" s="70"/>
      <c r="G1454" s="70"/>
      <c r="H1454" s="70"/>
      <c r="I1454" s="70"/>
      <c r="J1454" s="70"/>
      <c r="K1454" s="70"/>
      <c r="L1454" s="70"/>
      <c r="M1454" s="70"/>
      <c r="N1454" s="70"/>
      <c r="O1454" s="70"/>
      <c r="P1454" s="70"/>
      <c r="Q1454" s="70"/>
      <c r="R1454" s="70"/>
      <c r="S1454" s="70"/>
      <c r="T1454" s="70"/>
      <c r="U1454" s="70"/>
      <c r="V1454" s="70"/>
      <c r="W1454" s="70"/>
      <c r="X1454" s="70"/>
      <c r="Y1454" s="70"/>
      <c r="Z1454" s="70"/>
      <c r="AA1454" s="70"/>
      <c r="AB1454" s="70"/>
      <c r="AC1454" s="70"/>
      <c r="AD1454" s="70"/>
      <c r="AE1454" s="70"/>
      <c r="AF1454" s="70"/>
      <c r="AG1454" s="70"/>
      <c r="AH1454" s="70"/>
      <c r="AI1454" s="70"/>
      <c r="AJ1454" s="70"/>
      <c r="AK1454" s="70"/>
      <c r="AL1454" s="70"/>
      <c r="AM1454" s="70"/>
      <c r="AN1454" s="70"/>
      <c r="AO1454" s="70"/>
      <c r="AP1454" s="70"/>
      <c r="AQ1454" s="70"/>
      <c r="AR1454" s="70"/>
      <c r="AS1454" s="70"/>
      <c r="AT1454" s="70"/>
      <c r="AU1454" s="70"/>
      <c r="AV1454" s="70"/>
      <c r="AW1454" s="70"/>
      <c r="AX1454" s="70"/>
      <c r="AY1454" s="70"/>
      <c r="AZ1454" s="70"/>
      <c r="BA1454" s="70"/>
      <c r="BB1454" s="70"/>
      <c r="BC1454" s="70"/>
      <c r="BD1454" s="70"/>
      <c r="BE1454" s="70"/>
      <c r="BF1454" s="70"/>
      <c r="BG1454" s="70"/>
      <c r="BH1454" s="70"/>
      <c r="BI1454" s="70"/>
      <c r="BJ1454" s="70"/>
      <c r="BK1454" s="70"/>
      <c r="BL1454" s="70"/>
      <c r="BM1454" s="70"/>
      <c r="BN1454" s="70"/>
      <c r="BO1454" s="70"/>
      <c r="BP1454" s="70"/>
      <c r="BQ1454" s="70"/>
      <c r="BR1454" s="70"/>
      <c r="BS1454" s="70"/>
      <c r="BT1454" s="70"/>
      <c r="BU1454" s="70"/>
      <c r="BV1454" s="70"/>
      <c r="BW1454" s="70"/>
      <c r="BX1454" s="70"/>
      <c r="BY1454" s="70"/>
      <c r="BZ1454" s="70"/>
      <c r="CA1454" s="70"/>
    </row>
    <row r="1455" spans="2:79" s="67" customFormat="1" hidden="1">
      <c r="B1455" s="85"/>
      <c r="C1455" s="86"/>
      <c r="D1455" s="250"/>
      <c r="E1455" s="84"/>
      <c r="F1455" s="70"/>
      <c r="G1455" s="70"/>
      <c r="H1455" s="70"/>
      <c r="I1455" s="70"/>
      <c r="J1455" s="70"/>
      <c r="K1455" s="70"/>
      <c r="L1455" s="70"/>
      <c r="M1455" s="70"/>
      <c r="N1455" s="70"/>
      <c r="O1455" s="70"/>
      <c r="P1455" s="70"/>
      <c r="Q1455" s="70"/>
      <c r="R1455" s="70"/>
      <c r="S1455" s="70"/>
      <c r="T1455" s="70"/>
      <c r="U1455" s="70"/>
      <c r="V1455" s="70"/>
      <c r="W1455" s="70"/>
      <c r="X1455" s="70"/>
      <c r="Y1455" s="70"/>
      <c r="Z1455" s="70"/>
      <c r="AA1455" s="70"/>
      <c r="AB1455" s="70"/>
      <c r="AC1455" s="70"/>
      <c r="AD1455" s="70"/>
      <c r="AE1455" s="70"/>
      <c r="AF1455" s="70"/>
      <c r="AG1455" s="70"/>
      <c r="AH1455" s="70"/>
      <c r="AI1455" s="70"/>
      <c r="AJ1455" s="70"/>
      <c r="AK1455" s="70"/>
      <c r="AL1455" s="70"/>
      <c r="AM1455" s="70"/>
      <c r="AN1455" s="70"/>
      <c r="AO1455" s="70"/>
      <c r="AP1455" s="70"/>
      <c r="AQ1455" s="70"/>
      <c r="AR1455" s="70"/>
      <c r="AS1455" s="70"/>
      <c r="AT1455" s="70"/>
      <c r="AU1455" s="70"/>
      <c r="AV1455" s="70"/>
      <c r="AW1455" s="70"/>
      <c r="AX1455" s="70"/>
      <c r="AY1455" s="70"/>
      <c r="AZ1455" s="70"/>
      <c r="BA1455" s="70"/>
      <c r="BB1455" s="70"/>
      <c r="BC1455" s="70"/>
      <c r="BD1455" s="70"/>
      <c r="BE1455" s="70"/>
      <c r="BF1455" s="70"/>
      <c r="BG1455" s="70"/>
      <c r="BH1455" s="70"/>
      <c r="BI1455" s="70"/>
      <c r="BJ1455" s="70"/>
      <c r="BK1455" s="70"/>
      <c r="BL1455" s="70"/>
      <c r="BM1455" s="70"/>
      <c r="BN1455" s="70"/>
      <c r="BO1455" s="70"/>
      <c r="BP1455" s="70"/>
      <c r="BQ1455" s="70"/>
      <c r="BR1455" s="70"/>
      <c r="BS1455" s="70"/>
      <c r="BT1455" s="70"/>
      <c r="BU1455" s="70"/>
      <c r="BV1455" s="70"/>
      <c r="BW1455" s="70"/>
      <c r="BX1455" s="70"/>
      <c r="BY1455" s="70"/>
      <c r="BZ1455" s="70"/>
      <c r="CA1455" s="70"/>
    </row>
    <row r="1456" spans="2:79" s="67" customFormat="1" hidden="1">
      <c r="B1456" s="85"/>
      <c r="C1456" s="86"/>
      <c r="D1456" s="250"/>
      <c r="E1456" s="84"/>
      <c r="F1456" s="70"/>
      <c r="G1456" s="70"/>
      <c r="H1456" s="70"/>
      <c r="I1456" s="70"/>
      <c r="J1456" s="70"/>
      <c r="K1456" s="70"/>
      <c r="L1456" s="70"/>
      <c r="M1456" s="70"/>
      <c r="N1456" s="70"/>
      <c r="O1456" s="70"/>
      <c r="P1456" s="70"/>
      <c r="Q1456" s="70"/>
      <c r="R1456" s="70"/>
      <c r="S1456" s="70"/>
      <c r="T1456" s="70"/>
      <c r="U1456" s="70"/>
      <c r="V1456" s="70"/>
      <c r="W1456" s="70"/>
      <c r="X1456" s="70"/>
      <c r="Y1456" s="70"/>
      <c r="Z1456" s="70"/>
      <c r="AA1456" s="70"/>
      <c r="AB1456" s="70"/>
      <c r="AC1456" s="70"/>
      <c r="AD1456" s="70"/>
      <c r="AE1456" s="70"/>
      <c r="AF1456" s="70"/>
      <c r="AG1456" s="70"/>
      <c r="AH1456" s="70"/>
      <c r="AI1456" s="70"/>
      <c r="AJ1456" s="70"/>
      <c r="AK1456" s="70"/>
      <c r="AL1456" s="70"/>
      <c r="AM1456" s="70"/>
      <c r="AN1456" s="70"/>
      <c r="AO1456" s="70"/>
      <c r="AP1456" s="70"/>
      <c r="AQ1456" s="70"/>
      <c r="AR1456" s="70"/>
      <c r="AS1456" s="70"/>
      <c r="AT1456" s="70"/>
      <c r="AU1456" s="70"/>
      <c r="AV1456" s="70"/>
      <c r="AW1456" s="70"/>
      <c r="AX1456" s="70"/>
      <c r="AY1456" s="70"/>
      <c r="AZ1456" s="70"/>
      <c r="BA1456" s="70"/>
      <c r="BB1456" s="70"/>
      <c r="BC1456" s="70"/>
      <c r="BD1456" s="70"/>
      <c r="BE1456" s="70"/>
      <c r="BF1456" s="70"/>
      <c r="BG1456" s="70"/>
      <c r="BH1456" s="70"/>
      <c r="BI1456" s="70"/>
      <c r="BJ1456" s="70"/>
      <c r="BK1456" s="70"/>
      <c r="BL1456" s="70"/>
      <c r="BM1456" s="70"/>
      <c r="BN1456" s="70"/>
      <c r="BO1456" s="70"/>
      <c r="BP1456" s="70"/>
      <c r="BQ1456" s="70"/>
      <c r="BR1456" s="70"/>
      <c r="BS1456" s="70"/>
      <c r="BT1456" s="70"/>
      <c r="BU1456" s="70"/>
      <c r="BV1456" s="70"/>
      <c r="BW1456" s="70"/>
      <c r="BX1456" s="70"/>
      <c r="BY1456" s="70"/>
      <c r="BZ1456" s="70"/>
      <c r="CA1456" s="70"/>
    </row>
    <row r="1457" spans="2:79" s="67" customFormat="1" hidden="1">
      <c r="B1457" s="85"/>
      <c r="C1457" s="86"/>
      <c r="D1457" s="250"/>
      <c r="E1457" s="84"/>
      <c r="F1457" s="70"/>
      <c r="G1457" s="70"/>
      <c r="H1457" s="70"/>
      <c r="I1457" s="70"/>
      <c r="J1457" s="70"/>
      <c r="K1457" s="70"/>
      <c r="L1457" s="70"/>
      <c r="M1457" s="70"/>
      <c r="N1457" s="70"/>
      <c r="O1457" s="70"/>
      <c r="P1457" s="70"/>
      <c r="Q1457" s="70"/>
      <c r="R1457" s="70"/>
      <c r="S1457" s="70"/>
      <c r="T1457" s="70"/>
      <c r="U1457" s="70"/>
      <c r="V1457" s="70"/>
      <c r="W1457" s="70"/>
      <c r="X1457" s="70"/>
      <c r="Y1457" s="70"/>
      <c r="Z1457" s="70"/>
      <c r="AA1457" s="70"/>
      <c r="AB1457" s="70"/>
      <c r="AC1457" s="70"/>
      <c r="AD1457" s="70"/>
      <c r="AE1457" s="70"/>
      <c r="AF1457" s="70"/>
      <c r="AG1457" s="70"/>
      <c r="AH1457" s="70"/>
      <c r="AI1457" s="70"/>
      <c r="AJ1457" s="70"/>
      <c r="AK1457" s="70"/>
      <c r="AL1457" s="70"/>
      <c r="AM1457" s="70"/>
      <c r="AN1457" s="70"/>
      <c r="AO1457" s="70"/>
      <c r="AP1457" s="70"/>
      <c r="AQ1457" s="70"/>
      <c r="AR1457" s="70"/>
      <c r="AS1457" s="70"/>
      <c r="AT1457" s="70"/>
      <c r="AU1457" s="70"/>
      <c r="AV1457" s="70"/>
      <c r="AW1457" s="70"/>
      <c r="AX1457" s="70"/>
      <c r="AY1457" s="70"/>
      <c r="AZ1457" s="70"/>
      <c r="BA1457" s="70"/>
      <c r="BB1457" s="70"/>
      <c r="BC1457" s="70"/>
      <c r="BD1457" s="70"/>
      <c r="BE1457" s="70"/>
      <c r="BF1457" s="70"/>
      <c r="BG1457" s="70"/>
      <c r="BH1457" s="70"/>
      <c r="BI1457" s="70"/>
      <c r="BJ1457" s="70"/>
      <c r="BK1457" s="70"/>
      <c r="BL1457" s="70"/>
      <c r="BM1457" s="70"/>
      <c r="BN1457" s="70"/>
      <c r="BO1457" s="70"/>
      <c r="BP1457" s="70"/>
      <c r="BQ1457" s="70"/>
      <c r="BR1457" s="70"/>
      <c r="BS1457" s="70"/>
      <c r="BT1457" s="70"/>
      <c r="BU1457" s="70"/>
      <c r="BV1457" s="70"/>
      <c r="BW1457" s="70"/>
      <c r="BX1457" s="70"/>
      <c r="BY1457" s="70"/>
      <c r="BZ1457" s="70"/>
      <c r="CA1457" s="70"/>
    </row>
    <row r="1458" spans="2:79" s="67" customFormat="1" hidden="1">
      <c r="B1458" s="85"/>
      <c r="C1458" s="86"/>
      <c r="D1458" s="250"/>
      <c r="E1458" s="84"/>
      <c r="F1458" s="70"/>
      <c r="G1458" s="70"/>
      <c r="H1458" s="70"/>
      <c r="I1458" s="70"/>
      <c r="J1458" s="70"/>
      <c r="K1458" s="70"/>
      <c r="L1458" s="70"/>
      <c r="M1458" s="70"/>
      <c r="N1458" s="70"/>
      <c r="O1458" s="70"/>
      <c r="P1458" s="70"/>
      <c r="Q1458" s="70"/>
      <c r="R1458" s="70"/>
      <c r="S1458" s="70"/>
      <c r="T1458" s="70"/>
      <c r="U1458" s="70"/>
      <c r="V1458" s="70"/>
      <c r="W1458" s="70"/>
      <c r="X1458" s="70"/>
      <c r="Y1458" s="70"/>
      <c r="Z1458" s="70"/>
      <c r="AA1458" s="70"/>
      <c r="AB1458" s="70"/>
      <c r="AC1458" s="70"/>
      <c r="AD1458" s="70"/>
      <c r="AE1458" s="70"/>
      <c r="AF1458" s="70"/>
      <c r="AG1458" s="70"/>
      <c r="AH1458" s="70"/>
      <c r="AI1458" s="70"/>
      <c r="AJ1458" s="70"/>
      <c r="AK1458" s="70"/>
      <c r="AL1458" s="70"/>
      <c r="AM1458" s="70"/>
      <c r="AN1458" s="70"/>
      <c r="AO1458" s="70"/>
      <c r="AP1458" s="70"/>
      <c r="AQ1458" s="70"/>
      <c r="AR1458" s="70"/>
      <c r="AS1458" s="70"/>
      <c r="AT1458" s="70"/>
      <c r="AU1458" s="70"/>
      <c r="AV1458" s="70"/>
      <c r="AW1458" s="70"/>
      <c r="AX1458" s="70"/>
      <c r="AY1458" s="70"/>
      <c r="AZ1458" s="70"/>
      <c r="BA1458" s="70"/>
      <c r="BB1458" s="70"/>
      <c r="BC1458" s="70"/>
      <c r="BD1458" s="70"/>
      <c r="BE1458" s="70"/>
      <c r="BF1458" s="70"/>
      <c r="BG1458" s="70"/>
      <c r="BH1458" s="70"/>
      <c r="BI1458" s="70"/>
      <c r="BJ1458" s="70"/>
      <c r="BK1458" s="70"/>
      <c r="BL1458" s="70"/>
      <c r="BM1458" s="70"/>
      <c r="BN1458" s="70"/>
      <c r="BO1458" s="70"/>
      <c r="BP1458" s="70"/>
      <c r="BQ1458" s="70"/>
      <c r="BR1458" s="70"/>
      <c r="BS1458" s="70"/>
      <c r="BT1458" s="70"/>
      <c r="BU1458" s="70"/>
      <c r="BV1458" s="70"/>
      <c r="BW1458" s="70"/>
      <c r="BX1458" s="70"/>
      <c r="BY1458" s="70"/>
      <c r="BZ1458" s="70"/>
      <c r="CA1458" s="70"/>
    </row>
    <row r="1459" spans="2:79" s="67" customFormat="1" hidden="1">
      <c r="B1459" s="85"/>
      <c r="C1459" s="86"/>
      <c r="D1459" s="250"/>
      <c r="E1459" s="84"/>
      <c r="F1459" s="70"/>
      <c r="G1459" s="70"/>
      <c r="H1459" s="70"/>
      <c r="I1459" s="70"/>
      <c r="J1459" s="70"/>
      <c r="K1459" s="70"/>
      <c r="L1459" s="70"/>
      <c r="M1459" s="70"/>
      <c r="N1459" s="70"/>
      <c r="O1459" s="70"/>
      <c r="P1459" s="70"/>
      <c r="Q1459" s="70"/>
      <c r="R1459" s="70"/>
      <c r="S1459" s="70"/>
      <c r="T1459" s="70"/>
      <c r="U1459" s="70"/>
      <c r="V1459" s="70"/>
      <c r="W1459" s="70"/>
      <c r="X1459" s="70"/>
      <c r="Y1459" s="70"/>
      <c r="Z1459" s="70"/>
      <c r="AA1459" s="70"/>
      <c r="AB1459" s="70"/>
      <c r="AC1459" s="70"/>
      <c r="AD1459" s="70"/>
      <c r="AE1459" s="70"/>
      <c r="AF1459" s="70"/>
      <c r="AG1459" s="70"/>
      <c r="AH1459" s="70"/>
      <c r="AI1459" s="70"/>
      <c r="AJ1459" s="70"/>
      <c r="AK1459" s="70"/>
      <c r="AL1459" s="70"/>
      <c r="AM1459" s="70"/>
      <c r="AN1459" s="70"/>
      <c r="AO1459" s="70"/>
      <c r="AP1459" s="70"/>
      <c r="AQ1459" s="70"/>
      <c r="AR1459" s="70"/>
      <c r="AS1459" s="70"/>
      <c r="AT1459" s="70"/>
      <c r="AU1459" s="70"/>
      <c r="AV1459" s="70"/>
      <c r="AW1459" s="70"/>
      <c r="AX1459" s="70"/>
      <c r="AY1459" s="70"/>
      <c r="AZ1459" s="70"/>
      <c r="BA1459" s="70"/>
      <c r="BB1459" s="70"/>
      <c r="BC1459" s="70"/>
      <c r="BD1459" s="70"/>
      <c r="BE1459" s="70"/>
      <c r="BF1459" s="70"/>
      <c r="BG1459" s="70"/>
      <c r="BH1459" s="70"/>
      <c r="BI1459" s="70"/>
      <c r="BJ1459" s="70"/>
      <c r="BK1459" s="70"/>
      <c r="BL1459" s="70"/>
      <c r="BM1459" s="70"/>
      <c r="BN1459" s="70"/>
      <c r="BO1459" s="70"/>
      <c r="BP1459" s="70"/>
      <c r="BQ1459" s="70"/>
      <c r="BR1459" s="70"/>
      <c r="BS1459" s="70"/>
      <c r="BT1459" s="70"/>
      <c r="BU1459" s="70"/>
      <c r="BV1459" s="70"/>
      <c r="BW1459" s="70"/>
      <c r="BX1459" s="70"/>
      <c r="BY1459" s="70"/>
      <c r="BZ1459" s="70"/>
      <c r="CA1459" s="70"/>
    </row>
    <row r="1460" spans="2:79" s="67" customFormat="1" hidden="1">
      <c r="B1460" s="85"/>
      <c r="C1460" s="86"/>
      <c r="D1460" s="250"/>
      <c r="E1460" s="84"/>
      <c r="F1460" s="70"/>
      <c r="G1460" s="70"/>
      <c r="H1460" s="70"/>
      <c r="I1460" s="70"/>
      <c r="J1460" s="70"/>
      <c r="K1460" s="70"/>
      <c r="L1460" s="70"/>
      <c r="M1460" s="70"/>
      <c r="N1460" s="70"/>
      <c r="O1460" s="70"/>
      <c r="P1460" s="70"/>
      <c r="Q1460" s="70"/>
      <c r="R1460" s="70"/>
      <c r="S1460" s="70"/>
      <c r="T1460" s="70"/>
      <c r="U1460" s="70"/>
      <c r="V1460" s="70"/>
      <c r="W1460" s="70"/>
      <c r="X1460" s="70"/>
      <c r="Y1460" s="70"/>
      <c r="Z1460" s="70"/>
      <c r="AA1460" s="70"/>
      <c r="AB1460" s="70"/>
      <c r="AC1460" s="70"/>
      <c r="AD1460" s="70"/>
      <c r="AE1460" s="70"/>
      <c r="AF1460" s="70"/>
      <c r="AG1460" s="70"/>
      <c r="AH1460" s="70"/>
      <c r="AI1460" s="70"/>
      <c r="AJ1460" s="70"/>
      <c r="AK1460" s="70"/>
      <c r="AL1460" s="70"/>
      <c r="AM1460" s="70"/>
      <c r="AN1460" s="70"/>
      <c r="AO1460" s="70"/>
      <c r="AP1460" s="70"/>
      <c r="AQ1460" s="70"/>
      <c r="AR1460" s="70"/>
      <c r="AS1460" s="70"/>
      <c r="AT1460" s="70"/>
      <c r="AU1460" s="70"/>
      <c r="AV1460" s="70"/>
      <c r="AW1460" s="70"/>
      <c r="AX1460" s="70"/>
      <c r="AY1460" s="70"/>
      <c r="AZ1460" s="70"/>
      <c r="BA1460" s="70"/>
      <c r="BB1460" s="70"/>
      <c r="BC1460" s="70"/>
      <c r="BD1460" s="70"/>
      <c r="BE1460" s="70"/>
      <c r="BF1460" s="70"/>
      <c r="BG1460" s="70"/>
      <c r="BH1460" s="70"/>
      <c r="BI1460" s="70"/>
      <c r="BJ1460" s="70"/>
      <c r="BK1460" s="70"/>
      <c r="BL1460" s="70"/>
      <c r="BM1460" s="70"/>
      <c r="BN1460" s="70"/>
      <c r="BO1460" s="70"/>
      <c r="BP1460" s="70"/>
      <c r="BQ1460" s="70"/>
      <c r="BR1460" s="70"/>
      <c r="BS1460" s="70"/>
      <c r="BT1460" s="70"/>
      <c r="BU1460" s="70"/>
      <c r="BV1460" s="70"/>
      <c r="BW1460" s="70"/>
      <c r="BX1460" s="70"/>
      <c r="BY1460" s="70"/>
      <c r="BZ1460" s="70"/>
      <c r="CA1460" s="70"/>
    </row>
    <row r="1461" spans="2:79" s="67" customFormat="1" hidden="1">
      <c r="B1461" s="85"/>
      <c r="C1461" s="86"/>
      <c r="D1461" s="250"/>
      <c r="E1461" s="84"/>
      <c r="F1461" s="70"/>
      <c r="G1461" s="70"/>
      <c r="H1461" s="70"/>
      <c r="I1461" s="70"/>
      <c r="J1461" s="70"/>
      <c r="K1461" s="70"/>
      <c r="L1461" s="70"/>
      <c r="M1461" s="70"/>
      <c r="N1461" s="70"/>
      <c r="O1461" s="70"/>
      <c r="P1461" s="70"/>
      <c r="Q1461" s="70"/>
      <c r="R1461" s="70"/>
      <c r="S1461" s="70"/>
      <c r="T1461" s="70"/>
      <c r="U1461" s="70"/>
      <c r="V1461" s="70"/>
      <c r="W1461" s="70"/>
      <c r="X1461" s="70"/>
      <c r="Y1461" s="70"/>
      <c r="Z1461" s="70"/>
      <c r="AA1461" s="70"/>
      <c r="AB1461" s="70"/>
      <c r="AC1461" s="70"/>
      <c r="AD1461" s="70"/>
      <c r="AE1461" s="70"/>
      <c r="AF1461" s="70"/>
      <c r="AG1461" s="70"/>
      <c r="AH1461" s="70"/>
      <c r="AI1461" s="70"/>
      <c r="AJ1461" s="70"/>
      <c r="AK1461" s="70"/>
      <c r="AL1461" s="70"/>
      <c r="AM1461" s="70"/>
      <c r="AN1461" s="70"/>
      <c r="AO1461" s="70"/>
      <c r="AP1461" s="70"/>
      <c r="AQ1461" s="70"/>
      <c r="AR1461" s="70"/>
      <c r="AS1461" s="70"/>
      <c r="AT1461" s="70"/>
      <c r="AU1461" s="70"/>
      <c r="AV1461" s="70"/>
      <c r="AW1461" s="70"/>
      <c r="AX1461" s="70"/>
      <c r="AY1461" s="70"/>
      <c r="AZ1461" s="70"/>
      <c r="BA1461" s="70"/>
      <c r="BB1461" s="70"/>
      <c r="BC1461" s="70"/>
      <c r="BD1461" s="70"/>
      <c r="BE1461" s="70"/>
      <c r="BF1461" s="70"/>
      <c r="BG1461" s="70"/>
      <c r="BH1461" s="70"/>
      <c r="BI1461" s="70"/>
      <c r="BJ1461" s="70"/>
      <c r="BK1461" s="70"/>
      <c r="BL1461" s="70"/>
      <c r="BM1461" s="70"/>
      <c r="BN1461" s="70"/>
      <c r="BO1461" s="70"/>
      <c r="BP1461" s="70"/>
      <c r="BQ1461" s="70"/>
      <c r="BR1461" s="70"/>
      <c r="BS1461" s="70"/>
      <c r="BT1461" s="70"/>
      <c r="BU1461" s="70"/>
      <c r="BV1461" s="70"/>
      <c r="BW1461" s="70"/>
      <c r="BX1461" s="70"/>
      <c r="BY1461" s="70"/>
      <c r="BZ1461" s="70"/>
      <c r="CA1461" s="70"/>
    </row>
    <row r="1462" spans="2:79" s="67" customFormat="1" hidden="1">
      <c r="B1462" s="85"/>
      <c r="C1462" s="86"/>
      <c r="D1462" s="250"/>
      <c r="E1462" s="84"/>
      <c r="F1462" s="70"/>
      <c r="G1462" s="70"/>
      <c r="H1462" s="70"/>
      <c r="I1462" s="70"/>
      <c r="J1462" s="70"/>
      <c r="K1462" s="70"/>
      <c r="L1462" s="70"/>
      <c r="M1462" s="70"/>
      <c r="N1462" s="70"/>
      <c r="O1462" s="70"/>
      <c r="P1462" s="70"/>
      <c r="Q1462" s="70"/>
      <c r="R1462" s="70"/>
      <c r="S1462" s="70"/>
      <c r="T1462" s="70"/>
      <c r="U1462" s="70"/>
      <c r="V1462" s="70"/>
      <c r="W1462" s="70"/>
      <c r="X1462" s="70"/>
      <c r="Y1462" s="70"/>
      <c r="Z1462" s="70"/>
      <c r="AA1462" s="70"/>
      <c r="AB1462" s="70"/>
      <c r="AC1462" s="70"/>
      <c r="AD1462" s="70"/>
      <c r="AE1462" s="70"/>
      <c r="AF1462" s="70"/>
      <c r="AG1462" s="70"/>
      <c r="AH1462" s="70"/>
      <c r="AI1462" s="70"/>
      <c r="AJ1462" s="70"/>
      <c r="AK1462" s="70"/>
      <c r="AL1462" s="70"/>
      <c r="AM1462" s="70"/>
      <c r="AN1462" s="70"/>
      <c r="AO1462" s="70"/>
      <c r="AP1462" s="70"/>
      <c r="AQ1462" s="70"/>
      <c r="AR1462" s="70"/>
      <c r="AS1462" s="70"/>
      <c r="AT1462" s="70"/>
      <c r="AU1462" s="70"/>
      <c r="AV1462" s="70"/>
      <c r="AW1462" s="70"/>
      <c r="AX1462" s="70"/>
      <c r="AY1462" s="70"/>
      <c r="AZ1462" s="70"/>
      <c r="BA1462" s="70"/>
      <c r="BB1462" s="70"/>
      <c r="BC1462" s="70"/>
      <c r="BD1462" s="70"/>
      <c r="BE1462" s="70"/>
      <c r="BF1462" s="70"/>
      <c r="BG1462" s="70"/>
      <c r="BH1462" s="70"/>
      <c r="BI1462" s="70"/>
      <c r="BJ1462" s="70"/>
      <c r="BK1462" s="70"/>
      <c r="BL1462" s="70"/>
      <c r="BM1462" s="70"/>
      <c r="BN1462" s="70"/>
      <c r="BO1462" s="70"/>
      <c r="BP1462" s="70"/>
      <c r="BQ1462" s="70"/>
      <c r="BR1462" s="70"/>
      <c r="BS1462" s="70"/>
      <c r="BT1462" s="70"/>
      <c r="BU1462" s="70"/>
      <c r="BV1462" s="70"/>
      <c r="BW1462" s="70"/>
      <c r="BX1462" s="70"/>
      <c r="BY1462" s="70"/>
      <c r="BZ1462" s="70"/>
      <c r="CA1462" s="70"/>
    </row>
    <row r="1463" spans="2:79" s="67" customFormat="1" hidden="1">
      <c r="B1463" s="85"/>
      <c r="C1463" s="86"/>
      <c r="D1463" s="250"/>
      <c r="E1463" s="84"/>
      <c r="F1463" s="70"/>
      <c r="G1463" s="70"/>
      <c r="H1463" s="70"/>
      <c r="I1463" s="70"/>
      <c r="J1463" s="70"/>
      <c r="K1463" s="70"/>
      <c r="L1463" s="70"/>
      <c r="M1463" s="70"/>
      <c r="N1463" s="70"/>
      <c r="O1463" s="70"/>
      <c r="P1463" s="70"/>
      <c r="Q1463" s="70"/>
      <c r="R1463" s="70"/>
      <c r="S1463" s="70"/>
      <c r="T1463" s="70"/>
      <c r="U1463" s="70"/>
      <c r="V1463" s="70"/>
      <c r="W1463" s="70"/>
      <c r="X1463" s="70"/>
      <c r="Y1463" s="70"/>
      <c r="Z1463" s="70"/>
      <c r="AA1463" s="70"/>
      <c r="AB1463" s="70"/>
      <c r="AC1463" s="70"/>
      <c r="AD1463" s="70"/>
      <c r="AE1463" s="70"/>
      <c r="AF1463" s="70"/>
      <c r="AG1463" s="70"/>
      <c r="AH1463" s="70"/>
      <c r="AI1463" s="70"/>
      <c r="AJ1463" s="70"/>
      <c r="AK1463" s="70"/>
      <c r="AL1463" s="70"/>
      <c r="AM1463" s="70"/>
      <c r="AN1463" s="70"/>
      <c r="AO1463" s="70"/>
      <c r="AP1463" s="70"/>
      <c r="AQ1463" s="70"/>
      <c r="AR1463" s="70"/>
      <c r="AS1463" s="70"/>
      <c r="AT1463" s="70"/>
      <c r="AU1463" s="70"/>
      <c r="AV1463" s="70"/>
      <c r="AW1463" s="70"/>
      <c r="AX1463" s="70"/>
      <c r="AY1463" s="70"/>
      <c r="AZ1463" s="70"/>
      <c r="BA1463" s="70"/>
      <c r="BB1463" s="70"/>
      <c r="BC1463" s="70"/>
      <c r="BD1463" s="70"/>
      <c r="BE1463" s="70"/>
      <c r="BF1463" s="70"/>
      <c r="BG1463" s="70"/>
      <c r="BH1463" s="70"/>
      <c r="BI1463" s="70"/>
      <c r="BJ1463" s="70"/>
      <c r="BK1463" s="70"/>
      <c r="BL1463" s="70"/>
      <c r="BM1463" s="70"/>
      <c r="BN1463" s="70"/>
      <c r="BO1463" s="70"/>
      <c r="BP1463" s="70"/>
      <c r="BQ1463" s="70"/>
      <c r="BR1463" s="70"/>
      <c r="BS1463" s="70"/>
      <c r="BT1463" s="70"/>
      <c r="BU1463" s="70"/>
      <c r="BV1463" s="70"/>
      <c r="BW1463" s="70"/>
      <c r="BX1463" s="70"/>
      <c r="BY1463" s="70"/>
      <c r="BZ1463" s="70"/>
      <c r="CA1463" s="70"/>
    </row>
    <row r="1464" spans="2:79" s="67" customFormat="1" hidden="1">
      <c r="B1464" s="85"/>
      <c r="C1464" s="86"/>
      <c r="D1464" s="250"/>
      <c r="E1464" s="84"/>
      <c r="F1464" s="70"/>
      <c r="G1464" s="70"/>
      <c r="H1464" s="70"/>
      <c r="I1464" s="70"/>
      <c r="J1464" s="70"/>
      <c r="K1464" s="70"/>
      <c r="L1464" s="70"/>
      <c r="M1464" s="70"/>
      <c r="N1464" s="70"/>
      <c r="O1464" s="70"/>
      <c r="P1464" s="70"/>
      <c r="Q1464" s="70"/>
      <c r="R1464" s="70"/>
      <c r="S1464" s="70"/>
      <c r="T1464" s="70"/>
      <c r="U1464" s="70"/>
      <c r="V1464" s="70"/>
      <c r="W1464" s="70"/>
      <c r="X1464" s="70"/>
      <c r="Y1464" s="70"/>
      <c r="Z1464" s="70"/>
      <c r="AA1464" s="70"/>
      <c r="AB1464" s="70"/>
      <c r="AC1464" s="70"/>
      <c r="AD1464" s="70"/>
      <c r="AE1464" s="70"/>
      <c r="AF1464" s="70"/>
      <c r="AG1464" s="70"/>
      <c r="AH1464" s="70"/>
      <c r="AI1464" s="70"/>
      <c r="AJ1464" s="70"/>
      <c r="AK1464" s="70"/>
      <c r="AL1464" s="70"/>
      <c r="AM1464" s="70"/>
      <c r="AN1464" s="70"/>
      <c r="AO1464" s="70"/>
      <c r="AP1464" s="70"/>
      <c r="AQ1464" s="70"/>
      <c r="AR1464" s="70"/>
      <c r="AS1464" s="70"/>
      <c r="AT1464" s="70"/>
      <c r="AU1464" s="70"/>
      <c r="AV1464" s="70"/>
      <c r="AW1464" s="70"/>
      <c r="AX1464" s="70"/>
      <c r="AY1464" s="70"/>
      <c r="AZ1464" s="70"/>
      <c r="BA1464" s="70"/>
      <c r="BB1464" s="70"/>
      <c r="BC1464" s="70"/>
      <c r="BD1464" s="70"/>
      <c r="BE1464" s="70"/>
      <c r="BF1464" s="70"/>
      <c r="BG1464" s="70"/>
      <c r="BH1464" s="70"/>
      <c r="BI1464" s="70"/>
      <c r="BJ1464" s="70"/>
      <c r="BK1464" s="70"/>
      <c r="BL1464" s="70"/>
      <c r="BM1464" s="70"/>
      <c r="BN1464" s="70"/>
      <c r="BO1464" s="70"/>
      <c r="BP1464" s="70"/>
      <c r="BQ1464" s="70"/>
      <c r="BR1464" s="70"/>
      <c r="BS1464" s="70"/>
      <c r="BT1464" s="70"/>
      <c r="BU1464" s="70"/>
      <c r="BV1464" s="70"/>
      <c r="BW1464" s="70"/>
      <c r="BX1464" s="70"/>
      <c r="BY1464" s="70"/>
      <c r="BZ1464" s="70"/>
      <c r="CA1464" s="70"/>
    </row>
    <row r="1465" spans="2:79" s="67" customFormat="1" hidden="1">
      <c r="B1465" s="85"/>
      <c r="C1465" s="86"/>
      <c r="D1465" s="250"/>
      <c r="E1465" s="84"/>
      <c r="F1465" s="70"/>
      <c r="G1465" s="70"/>
      <c r="H1465" s="70"/>
      <c r="I1465" s="70"/>
      <c r="J1465" s="70"/>
      <c r="K1465" s="70"/>
      <c r="L1465" s="70"/>
      <c r="M1465" s="70"/>
      <c r="N1465" s="70"/>
      <c r="O1465" s="70"/>
      <c r="P1465" s="70"/>
      <c r="Q1465" s="70"/>
      <c r="R1465" s="70"/>
      <c r="S1465" s="70"/>
      <c r="T1465" s="70"/>
      <c r="U1465" s="70"/>
      <c r="V1465" s="70"/>
      <c r="W1465" s="70"/>
      <c r="X1465" s="70"/>
      <c r="Y1465" s="70"/>
      <c r="Z1465" s="70"/>
      <c r="AA1465" s="70"/>
      <c r="AB1465" s="70"/>
      <c r="AC1465" s="70"/>
      <c r="AD1465" s="70"/>
      <c r="AE1465" s="70"/>
      <c r="AF1465" s="70"/>
      <c r="AG1465" s="70"/>
      <c r="AH1465" s="70"/>
      <c r="AI1465" s="70"/>
      <c r="AJ1465" s="70"/>
      <c r="AK1465" s="70"/>
      <c r="AL1465" s="70"/>
      <c r="AM1465" s="70"/>
      <c r="AN1465" s="70"/>
      <c r="AO1465" s="70"/>
      <c r="AP1465" s="70"/>
      <c r="AQ1465" s="70"/>
      <c r="AR1465" s="70"/>
      <c r="AS1465" s="70"/>
      <c r="AT1465" s="70"/>
      <c r="AU1465" s="70"/>
      <c r="AV1465" s="70"/>
      <c r="AW1465" s="70"/>
      <c r="AX1465" s="70"/>
      <c r="AY1465" s="70"/>
      <c r="AZ1465" s="70"/>
      <c r="BA1465" s="70"/>
      <c r="BB1465" s="70"/>
      <c r="BC1465" s="70"/>
      <c r="BD1465" s="70"/>
      <c r="BE1465" s="70"/>
      <c r="BF1465" s="70"/>
      <c r="BG1465" s="70"/>
      <c r="BH1465" s="70"/>
      <c r="BI1465" s="70"/>
      <c r="BJ1465" s="70"/>
      <c r="BK1465" s="70"/>
      <c r="BL1465" s="70"/>
      <c r="BM1465" s="70"/>
      <c r="BN1465" s="70"/>
      <c r="BO1465" s="70"/>
      <c r="BP1465" s="70"/>
      <c r="BQ1465" s="70"/>
      <c r="BR1465" s="70"/>
      <c r="BS1465" s="70"/>
      <c r="BT1465" s="70"/>
      <c r="BU1465" s="70"/>
      <c r="BV1465" s="70"/>
      <c r="BW1465" s="70"/>
      <c r="BX1465" s="70"/>
      <c r="BY1465" s="70"/>
      <c r="BZ1465" s="70"/>
      <c r="CA1465" s="70"/>
    </row>
    <row r="1466" spans="2:79" s="67" customFormat="1" hidden="1">
      <c r="B1466" s="85"/>
      <c r="C1466" s="86"/>
      <c r="D1466" s="250"/>
      <c r="E1466" s="84"/>
      <c r="F1466" s="70"/>
      <c r="G1466" s="70"/>
      <c r="H1466" s="70"/>
      <c r="I1466" s="70"/>
      <c r="J1466" s="70"/>
      <c r="K1466" s="70"/>
      <c r="L1466" s="70"/>
      <c r="M1466" s="70"/>
      <c r="N1466" s="70"/>
      <c r="O1466" s="70"/>
      <c r="P1466" s="70"/>
      <c r="Q1466" s="70"/>
      <c r="R1466" s="70"/>
      <c r="S1466" s="70"/>
      <c r="T1466" s="70"/>
      <c r="U1466" s="70"/>
      <c r="V1466" s="70"/>
      <c r="W1466" s="70"/>
      <c r="X1466" s="70"/>
      <c r="Y1466" s="70"/>
      <c r="Z1466" s="70"/>
      <c r="AA1466" s="70"/>
      <c r="AB1466" s="70"/>
      <c r="AC1466" s="70"/>
      <c r="AD1466" s="70"/>
      <c r="AE1466" s="70"/>
      <c r="AF1466" s="70"/>
      <c r="AG1466" s="70"/>
      <c r="AH1466" s="70"/>
      <c r="AI1466" s="70"/>
      <c r="AJ1466" s="70"/>
      <c r="AK1466" s="70"/>
      <c r="AL1466" s="70"/>
      <c r="AM1466" s="70"/>
      <c r="AN1466" s="70"/>
      <c r="AO1466" s="70"/>
      <c r="AP1466" s="70"/>
      <c r="AQ1466" s="70"/>
      <c r="AR1466" s="70"/>
      <c r="AS1466" s="70"/>
      <c r="AT1466" s="70"/>
      <c r="AU1466" s="70"/>
      <c r="AV1466" s="70"/>
      <c r="AW1466" s="70"/>
      <c r="AX1466" s="70"/>
      <c r="AY1466" s="70"/>
      <c r="AZ1466" s="70"/>
      <c r="BA1466" s="70"/>
      <c r="BB1466" s="70"/>
      <c r="BC1466" s="70"/>
      <c r="BD1466" s="70"/>
      <c r="BE1466" s="70"/>
      <c r="BF1466" s="70"/>
      <c r="BG1466" s="70"/>
      <c r="BH1466" s="70"/>
      <c r="BI1466" s="70"/>
      <c r="BJ1466" s="70"/>
      <c r="BK1466" s="70"/>
      <c r="BL1466" s="70"/>
      <c r="BM1466" s="70"/>
      <c r="BN1466" s="70"/>
      <c r="BO1466" s="70"/>
      <c r="BP1466" s="70"/>
      <c r="BQ1466" s="70"/>
      <c r="BR1466" s="70"/>
      <c r="BS1466" s="70"/>
      <c r="BT1466" s="70"/>
      <c r="BU1466" s="70"/>
      <c r="BV1466" s="70"/>
      <c r="BW1466" s="70"/>
      <c r="BX1466" s="70"/>
      <c r="BY1466" s="70"/>
      <c r="BZ1466" s="70"/>
      <c r="CA1466" s="70"/>
    </row>
    <row r="1467" spans="2:79" s="67" customFormat="1" hidden="1">
      <c r="B1467" s="85"/>
      <c r="C1467" s="86"/>
      <c r="D1467" s="250"/>
      <c r="E1467" s="84"/>
      <c r="F1467" s="70"/>
      <c r="G1467" s="70"/>
      <c r="H1467" s="70"/>
      <c r="I1467" s="70"/>
      <c r="J1467" s="70"/>
      <c r="K1467" s="70"/>
      <c r="L1467" s="70"/>
      <c r="M1467" s="70"/>
      <c r="N1467" s="70"/>
      <c r="O1467" s="70"/>
      <c r="P1467" s="70"/>
      <c r="Q1467" s="70"/>
      <c r="R1467" s="70"/>
      <c r="S1467" s="70"/>
      <c r="T1467" s="70"/>
      <c r="U1467" s="70"/>
      <c r="V1467" s="70"/>
      <c r="W1467" s="70"/>
      <c r="X1467" s="70"/>
      <c r="Y1467" s="70"/>
      <c r="Z1467" s="70"/>
      <c r="AA1467" s="70"/>
      <c r="AB1467" s="70"/>
      <c r="AC1467" s="70"/>
      <c r="AD1467" s="70"/>
      <c r="AE1467" s="70"/>
      <c r="AF1467" s="70"/>
      <c r="AG1467" s="70"/>
      <c r="AH1467" s="70"/>
      <c r="AI1467" s="70"/>
      <c r="AJ1467" s="70"/>
      <c r="AK1467" s="70"/>
      <c r="AL1467" s="70"/>
      <c r="AM1467" s="70"/>
      <c r="AN1467" s="70"/>
      <c r="AO1467" s="70"/>
      <c r="AP1467" s="70"/>
      <c r="AQ1467" s="70"/>
      <c r="AR1467" s="70"/>
      <c r="AS1467" s="70"/>
      <c r="AT1467" s="70"/>
      <c r="AU1467" s="70"/>
      <c r="AV1467" s="70"/>
      <c r="AW1467" s="70"/>
      <c r="AX1467" s="70"/>
      <c r="AY1467" s="70"/>
      <c r="AZ1467" s="70"/>
      <c r="BA1467" s="70"/>
      <c r="BB1467" s="70"/>
      <c r="BC1467" s="70"/>
      <c r="BD1467" s="70"/>
      <c r="BE1467" s="70"/>
      <c r="BF1467" s="70"/>
      <c r="BG1467" s="70"/>
      <c r="BH1467" s="70"/>
      <c r="BI1467" s="70"/>
      <c r="BJ1467" s="70"/>
      <c r="BK1467" s="70"/>
      <c r="BL1467" s="70"/>
      <c r="BM1467" s="70"/>
      <c r="BN1467" s="70"/>
      <c r="BO1467" s="70"/>
      <c r="BP1467" s="70"/>
      <c r="BQ1467" s="70"/>
      <c r="BR1467" s="70"/>
      <c r="BS1467" s="70"/>
      <c r="BT1467" s="70"/>
      <c r="BU1467" s="70"/>
      <c r="BV1467" s="70"/>
      <c r="BW1467" s="70"/>
      <c r="BX1467" s="70"/>
      <c r="BY1467" s="70"/>
      <c r="BZ1467" s="70"/>
      <c r="CA1467" s="70"/>
    </row>
    <row r="1468" spans="2:79" s="67" customFormat="1" hidden="1">
      <c r="B1468" s="85"/>
      <c r="C1468" s="86"/>
      <c r="D1468" s="250"/>
      <c r="E1468" s="84"/>
      <c r="F1468" s="70"/>
      <c r="G1468" s="70"/>
      <c r="H1468" s="70"/>
      <c r="I1468" s="70"/>
      <c r="J1468" s="70"/>
      <c r="K1468" s="70"/>
      <c r="L1468" s="70"/>
      <c r="M1468" s="70"/>
      <c r="N1468" s="70"/>
      <c r="O1468" s="70"/>
      <c r="P1468" s="70"/>
      <c r="Q1468" s="70"/>
      <c r="R1468" s="70"/>
      <c r="S1468" s="70"/>
      <c r="T1468" s="70"/>
      <c r="U1468" s="70"/>
      <c r="V1468" s="70"/>
      <c r="W1468" s="70"/>
      <c r="X1468" s="70"/>
      <c r="Y1468" s="70"/>
      <c r="Z1468" s="70"/>
      <c r="AA1468" s="70"/>
      <c r="AB1468" s="70"/>
      <c r="AC1468" s="70"/>
      <c r="AD1468" s="70"/>
      <c r="AE1468" s="70"/>
      <c r="AF1468" s="70"/>
      <c r="AG1468" s="70"/>
      <c r="AH1468" s="70"/>
      <c r="AI1468" s="70"/>
      <c r="AJ1468" s="70"/>
      <c r="AK1468" s="70"/>
      <c r="AL1468" s="70"/>
      <c r="AM1468" s="70"/>
      <c r="AN1468" s="70"/>
      <c r="AO1468" s="70"/>
      <c r="AP1468" s="70"/>
      <c r="AQ1468" s="70"/>
      <c r="AR1468" s="70"/>
      <c r="AS1468" s="70"/>
      <c r="AT1468" s="70"/>
      <c r="AU1468" s="70"/>
      <c r="AV1468" s="70"/>
      <c r="AW1468" s="70"/>
      <c r="AX1468" s="70"/>
      <c r="AY1468" s="70"/>
      <c r="AZ1468" s="70"/>
      <c r="BA1468" s="70"/>
      <c r="BB1468" s="70"/>
      <c r="BC1468" s="70"/>
      <c r="BD1468" s="70"/>
      <c r="BE1468" s="70"/>
      <c r="BF1468" s="70"/>
      <c r="BG1468" s="70"/>
      <c r="BH1468" s="70"/>
      <c r="BI1468" s="70"/>
      <c r="BJ1468" s="70"/>
      <c r="BK1468" s="70"/>
      <c r="BL1468" s="70"/>
      <c r="BM1468" s="70"/>
      <c r="BN1468" s="70"/>
      <c r="BO1468" s="70"/>
      <c r="BP1468" s="70"/>
      <c r="BQ1468" s="70"/>
      <c r="BR1468" s="70"/>
      <c r="BS1468" s="70"/>
      <c r="BT1468" s="70"/>
      <c r="BU1468" s="70"/>
      <c r="BV1468" s="70"/>
      <c r="BW1468" s="70"/>
      <c r="BX1468" s="70"/>
      <c r="BY1468" s="70"/>
      <c r="BZ1468" s="70"/>
      <c r="CA1468" s="70"/>
    </row>
    <row r="1469" spans="2:79" s="67" customFormat="1" hidden="1">
      <c r="B1469" s="85"/>
      <c r="C1469" s="86"/>
      <c r="D1469" s="250"/>
      <c r="E1469" s="84"/>
      <c r="F1469" s="70"/>
      <c r="G1469" s="70"/>
      <c r="H1469" s="70"/>
      <c r="I1469" s="70"/>
      <c r="J1469" s="70"/>
      <c r="K1469" s="70"/>
      <c r="L1469" s="70"/>
      <c r="M1469" s="70"/>
      <c r="N1469" s="70"/>
      <c r="O1469" s="70"/>
      <c r="P1469" s="70"/>
      <c r="Q1469" s="70"/>
      <c r="R1469" s="70"/>
      <c r="S1469" s="70"/>
      <c r="T1469" s="70"/>
      <c r="U1469" s="70"/>
      <c r="V1469" s="70"/>
      <c r="W1469" s="70"/>
      <c r="X1469" s="70"/>
      <c r="Y1469" s="70"/>
      <c r="Z1469" s="70"/>
      <c r="AA1469" s="70"/>
      <c r="AB1469" s="70"/>
      <c r="AC1469" s="70"/>
      <c r="AD1469" s="70"/>
      <c r="AE1469" s="70"/>
      <c r="AF1469" s="70"/>
      <c r="AG1469" s="70"/>
      <c r="AH1469" s="70"/>
      <c r="AI1469" s="70"/>
      <c r="AJ1469" s="70"/>
      <c r="AK1469" s="70"/>
      <c r="AL1469" s="70"/>
      <c r="AM1469" s="70"/>
      <c r="AN1469" s="70"/>
      <c r="AO1469" s="70"/>
      <c r="AP1469" s="70"/>
      <c r="AQ1469" s="70"/>
      <c r="AR1469" s="70"/>
      <c r="AS1469" s="70"/>
      <c r="AT1469" s="70"/>
      <c r="AU1469" s="70"/>
      <c r="AV1469" s="70"/>
      <c r="AW1469" s="70"/>
      <c r="AX1469" s="70"/>
      <c r="AY1469" s="70"/>
      <c r="AZ1469" s="70"/>
      <c r="BA1469" s="70"/>
      <c r="BB1469" s="70"/>
      <c r="BC1469" s="70"/>
      <c r="BD1469" s="70"/>
      <c r="BE1469" s="70"/>
      <c r="BF1469" s="70"/>
      <c r="BG1469" s="70"/>
      <c r="BH1469" s="70"/>
      <c r="BI1469" s="70"/>
      <c r="BJ1469" s="70"/>
      <c r="BK1469" s="70"/>
      <c r="BL1469" s="70"/>
      <c r="BM1469" s="70"/>
      <c r="BN1469" s="70"/>
      <c r="BO1469" s="70"/>
      <c r="BP1469" s="70"/>
      <c r="BQ1469" s="70"/>
      <c r="BR1469" s="70"/>
      <c r="BS1469" s="70"/>
      <c r="BT1469" s="70"/>
      <c r="BU1469" s="70"/>
      <c r="BV1469" s="70"/>
      <c r="BW1469" s="70"/>
      <c r="BX1469" s="70"/>
      <c r="BY1469" s="70"/>
      <c r="BZ1469" s="70"/>
      <c r="CA1469" s="70"/>
    </row>
    <row r="1470" spans="2:79" s="67" customFormat="1" hidden="1">
      <c r="B1470" s="85"/>
      <c r="C1470" s="86"/>
      <c r="D1470" s="250"/>
      <c r="E1470" s="84"/>
      <c r="F1470" s="70"/>
      <c r="G1470" s="70"/>
      <c r="H1470" s="70"/>
      <c r="I1470" s="70"/>
      <c r="J1470" s="70"/>
      <c r="K1470" s="70"/>
      <c r="L1470" s="70"/>
      <c r="M1470" s="70"/>
      <c r="N1470" s="70"/>
      <c r="O1470" s="70"/>
      <c r="P1470" s="70"/>
      <c r="Q1470" s="70"/>
      <c r="R1470" s="70"/>
      <c r="S1470" s="70"/>
      <c r="T1470" s="70"/>
      <c r="U1470" s="70"/>
      <c r="V1470" s="70"/>
      <c r="W1470" s="70"/>
      <c r="X1470" s="70"/>
      <c r="Y1470" s="70"/>
      <c r="Z1470" s="70"/>
      <c r="AA1470" s="70"/>
      <c r="AB1470" s="70"/>
      <c r="AC1470" s="70"/>
      <c r="AD1470" s="70"/>
      <c r="AE1470" s="70"/>
      <c r="AF1470" s="70"/>
      <c r="AG1470" s="70"/>
      <c r="AH1470" s="70"/>
      <c r="AI1470" s="70"/>
      <c r="AJ1470" s="70"/>
      <c r="AK1470" s="70"/>
      <c r="AL1470" s="70"/>
      <c r="AM1470" s="70"/>
      <c r="AN1470" s="70"/>
      <c r="AO1470" s="70"/>
      <c r="AP1470" s="70"/>
      <c r="AQ1470" s="70"/>
      <c r="AR1470" s="70"/>
      <c r="AS1470" s="70"/>
      <c r="AT1470" s="70"/>
      <c r="AU1470" s="70"/>
      <c r="AV1470" s="70"/>
      <c r="AW1470" s="70"/>
      <c r="AX1470" s="70"/>
      <c r="AY1470" s="70"/>
      <c r="AZ1470" s="70"/>
      <c r="BA1470" s="70"/>
      <c r="BB1470" s="70"/>
      <c r="BC1470" s="70"/>
      <c r="BD1470" s="70"/>
      <c r="BE1470" s="70"/>
      <c r="BF1470" s="70"/>
      <c r="BG1470" s="70"/>
      <c r="BH1470" s="70"/>
      <c r="BI1470" s="70"/>
      <c r="BJ1470" s="70"/>
      <c r="BK1470" s="70"/>
      <c r="BL1470" s="70"/>
      <c r="BM1470" s="70"/>
      <c r="BN1470" s="70"/>
      <c r="BO1470" s="70"/>
      <c r="BP1470" s="70"/>
      <c r="BQ1470" s="70"/>
      <c r="BR1470" s="70"/>
      <c r="BS1470" s="70"/>
      <c r="BT1470" s="70"/>
      <c r="BU1470" s="70"/>
      <c r="BV1470" s="70"/>
      <c r="BW1470" s="70"/>
      <c r="BX1470" s="70"/>
      <c r="BY1470" s="70"/>
      <c r="BZ1470" s="70"/>
      <c r="CA1470" s="70"/>
    </row>
    <row r="1471" spans="2:79" s="67" customFormat="1" hidden="1">
      <c r="B1471" s="85"/>
      <c r="C1471" s="86"/>
      <c r="D1471" s="250"/>
      <c r="E1471" s="84"/>
      <c r="F1471" s="70"/>
      <c r="G1471" s="70"/>
      <c r="H1471" s="70"/>
      <c r="I1471" s="70"/>
      <c r="J1471" s="70"/>
      <c r="K1471" s="70"/>
      <c r="L1471" s="70"/>
      <c r="M1471" s="70"/>
      <c r="N1471" s="70"/>
      <c r="O1471" s="70"/>
      <c r="P1471" s="70"/>
      <c r="Q1471" s="70"/>
      <c r="R1471" s="70"/>
      <c r="S1471" s="70"/>
      <c r="T1471" s="70"/>
      <c r="U1471" s="70"/>
      <c r="V1471" s="70"/>
      <c r="W1471" s="70"/>
      <c r="X1471" s="70"/>
      <c r="Y1471" s="70"/>
      <c r="Z1471" s="70"/>
      <c r="AA1471" s="70"/>
      <c r="AB1471" s="70"/>
      <c r="AC1471" s="70"/>
      <c r="AD1471" s="70"/>
      <c r="AE1471" s="70"/>
      <c r="AF1471" s="70"/>
      <c r="AG1471" s="70"/>
      <c r="AH1471" s="70"/>
      <c r="AI1471" s="70"/>
      <c r="AJ1471" s="70"/>
      <c r="AK1471" s="70"/>
      <c r="AL1471" s="70"/>
      <c r="AM1471" s="70"/>
      <c r="AN1471" s="70"/>
      <c r="AO1471" s="70"/>
      <c r="AP1471" s="70"/>
      <c r="AQ1471" s="70"/>
      <c r="AR1471" s="70"/>
      <c r="AS1471" s="70"/>
      <c r="AT1471" s="70"/>
      <c r="AU1471" s="70"/>
      <c r="AV1471" s="70"/>
      <c r="AW1471" s="70"/>
      <c r="AX1471" s="70"/>
      <c r="AY1471" s="70"/>
      <c r="AZ1471" s="70"/>
      <c r="BA1471" s="70"/>
      <c r="BB1471" s="70"/>
      <c r="BC1471" s="70"/>
      <c r="BD1471" s="70"/>
      <c r="BE1471" s="70"/>
      <c r="BF1471" s="70"/>
      <c r="BG1471" s="70"/>
      <c r="BH1471" s="70"/>
      <c r="BI1471" s="70"/>
      <c r="BJ1471" s="70"/>
      <c r="BK1471" s="70"/>
      <c r="BL1471" s="70"/>
      <c r="BM1471" s="70"/>
      <c r="BN1471" s="70"/>
      <c r="BO1471" s="70"/>
      <c r="BP1471" s="70"/>
      <c r="BQ1471" s="70"/>
      <c r="BR1471" s="70"/>
      <c r="BS1471" s="70"/>
      <c r="BT1471" s="70"/>
      <c r="BU1471" s="70"/>
      <c r="BV1471" s="70"/>
      <c r="BW1471" s="70"/>
      <c r="BX1471" s="70"/>
      <c r="BY1471" s="70"/>
      <c r="BZ1471" s="70"/>
      <c r="CA1471" s="70"/>
    </row>
    <row r="1472" spans="2:79" s="67" customFormat="1" hidden="1">
      <c r="B1472" s="85"/>
      <c r="C1472" s="86"/>
      <c r="D1472" s="250"/>
      <c r="E1472" s="84"/>
      <c r="F1472" s="70"/>
      <c r="G1472" s="70"/>
      <c r="H1472" s="70"/>
      <c r="I1472" s="70"/>
      <c r="J1472" s="70"/>
      <c r="K1472" s="70"/>
      <c r="L1472" s="70"/>
      <c r="M1472" s="70"/>
      <c r="N1472" s="70"/>
      <c r="O1472" s="70"/>
      <c r="P1472" s="70"/>
      <c r="Q1472" s="70"/>
      <c r="R1472" s="70"/>
      <c r="S1472" s="70"/>
      <c r="T1472" s="70"/>
      <c r="U1472" s="70"/>
      <c r="V1472" s="70"/>
      <c r="W1472" s="70"/>
      <c r="X1472" s="70"/>
      <c r="Y1472" s="70"/>
      <c r="Z1472" s="70"/>
      <c r="AA1472" s="70"/>
      <c r="AB1472" s="70"/>
      <c r="AC1472" s="70"/>
      <c r="AD1472" s="70"/>
      <c r="AE1472" s="70"/>
      <c r="AF1472" s="70"/>
      <c r="AG1472" s="70"/>
      <c r="AH1472" s="70"/>
      <c r="AI1472" s="70"/>
      <c r="AJ1472" s="70"/>
      <c r="AK1472" s="70"/>
      <c r="AL1472" s="70"/>
      <c r="AM1472" s="70"/>
      <c r="AN1472" s="70"/>
      <c r="AO1472" s="70"/>
      <c r="AP1472" s="70"/>
      <c r="AQ1472" s="70"/>
      <c r="AR1472" s="70"/>
      <c r="AS1472" s="70"/>
      <c r="AT1472" s="70"/>
      <c r="AU1472" s="70"/>
      <c r="AV1472" s="70"/>
      <c r="AW1472" s="70"/>
      <c r="AX1472" s="70"/>
      <c r="AY1472" s="70"/>
      <c r="AZ1472" s="70"/>
      <c r="BA1472" s="70"/>
      <c r="BB1472" s="70"/>
      <c r="BC1472" s="70"/>
      <c r="BD1472" s="70"/>
      <c r="BE1472" s="70"/>
      <c r="BF1472" s="70"/>
      <c r="BG1472" s="70"/>
      <c r="BH1472" s="70"/>
      <c r="BI1472" s="70"/>
      <c r="BJ1472" s="70"/>
      <c r="BK1472" s="70"/>
      <c r="BL1472" s="70"/>
      <c r="BM1472" s="70"/>
      <c r="BN1472" s="70"/>
      <c r="BO1472" s="70"/>
      <c r="BP1472" s="70"/>
      <c r="BQ1472" s="70"/>
      <c r="BR1472" s="70"/>
      <c r="BS1472" s="70"/>
      <c r="BT1472" s="70"/>
      <c r="BU1472" s="70"/>
      <c r="BV1472" s="70"/>
      <c r="BW1472" s="70"/>
      <c r="BX1472" s="70"/>
      <c r="BY1472" s="70"/>
      <c r="BZ1472" s="70"/>
      <c r="CA1472" s="70"/>
    </row>
    <row r="1473" spans="2:79" s="67" customFormat="1" hidden="1">
      <c r="B1473" s="85"/>
      <c r="C1473" s="86"/>
      <c r="D1473" s="250"/>
      <c r="E1473" s="84"/>
      <c r="F1473" s="70"/>
      <c r="G1473" s="70"/>
      <c r="H1473" s="70"/>
      <c r="I1473" s="70"/>
      <c r="J1473" s="70"/>
      <c r="K1473" s="70"/>
      <c r="L1473" s="70"/>
      <c r="M1473" s="70"/>
      <c r="N1473" s="70"/>
      <c r="O1473" s="70"/>
      <c r="P1473" s="70"/>
      <c r="Q1473" s="70"/>
      <c r="R1473" s="70"/>
      <c r="S1473" s="70"/>
      <c r="T1473" s="70"/>
      <c r="U1473" s="70"/>
      <c r="V1473" s="70"/>
      <c r="W1473" s="70"/>
      <c r="X1473" s="70"/>
      <c r="Y1473" s="70"/>
      <c r="Z1473" s="70"/>
      <c r="AA1473" s="70"/>
      <c r="AB1473" s="70"/>
      <c r="AC1473" s="70"/>
      <c r="AD1473" s="70"/>
      <c r="AE1473" s="70"/>
      <c r="AF1473" s="70"/>
      <c r="AG1473" s="70"/>
      <c r="AH1473" s="70"/>
      <c r="AI1473" s="70"/>
      <c r="AJ1473" s="70"/>
      <c r="AK1473" s="70"/>
      <c r="AL1473" s="70"/>
      <c r="AM1473" s="70"/>
      <c r="AN1473" s="70"/>
      <c r="AO1473" s="70"/>
      <c r="AP1473" s="70"/>
      <c r="AQ1473" s="70"/>
      <c r="AR1473" s="70"/>
      <c r="AS1473" s="70"/>
      <c r="AT1473" s="70"/>
      <c r="AU1473" s="70"/>
      <c r="AV1473" s="70"/>
      <c r="AW1473" s="70"/>
      <c r="AX1473" s="70"/>
      <c r="AY1473" s="70"/>
      <c r="AZ1473" s="70"/>
      <c r="BA1473" s="70"/>
      <c r="BB1473" s="70"/>
      <c r="BC1473" s="70"/>
      <c r="BD1473" s="70"/>
      <c r="BE1473" s="70"/>
      <c r="BF1473" s="70"/>
      <c r="BG1473" s="70"/>
      <c r="BH1473" s="70"/>
      <c r="BI1473" s="70"/>
      <c r="BJ1473" s="70"/>
      <c r="BK1473" s="70"/>
      <c r="BL1473" s="70"/>
      <c r="BM1473" s="70"/>
      <c r="BN1473" s="70"/>
      <c r="BO1473" s="70"/>
      <c r="BP1473" s="70"/>
      <c r="BQ1473" s="70"/>
      <c r="BR1473" s="70"/>
      <c r="BS1473" s="70"/>
      <c r="BT1473" s="70"/>
      <c r="BU1473" s="70"/>
      <c r="BV1473" s="70"/>
      <c r="BW1473" s="70"/>
      <c r="BX1473" s="70"/>
      <c r="BY1473" s="70"/>
      <c r="BZ1473" s="70"/>
      <c r="CA1473" s="70"/>
    </row>
    <row r="1474" spans="2:79" s="67" customFormat="1" hidden="1">
      <c r="B1474" s="85"/>
      <c r="C1474" s="86"/>
      <c r="D1474" s="250"/>
      <c r="E1474" s="84"/>
      <c r="F1474" s="70"/>
      <c r="G1474" s="70"/>
      <c r="H1474" s="70"/>
      <c r="I1474" s="70"/>
      <c r="J1474" s="70"/>
      <c r="K1474" s="70"/>
      <c r="L1474" s="70"/>
      <c r="M1474" s="70"/>
      <c r="N1474" s="70"/>
      <c r="O1474" s="70"/>
      <c r="P1474" s="70"/>
      <c r="Q1474" s="70"/>
      <c r="R1474" s="70"/>
      <c r="S1474" s="70"/>
      <c r="T1474" s="70"/>
      <c r="U1474" s="70"/>
      <c r="V1474" s="70"/>
      <c r="W1474" s="70"/>
      <c r="X1474" s="70"/>
      <c r="Y1474" s="70"/>
      <c r="Z1474" s="70"/>
      <c r="AA1474" s="70"/>
      <c r="AB1474" s="70"/>
      <c r="AC1474" s="70"/>
      <c r="AD1474" s="70"/>
      <c r="AE1474" s="70"/>
      <c r="AF1474" s="70"/>
      <c r="AG1474" s="70"/>
      <c r="AH1474" s="70"/>
      <c r="AI1474" s="70"/>
      <c r="AJ1474" s="70"/>
      <c r="AK1474" s="70"/>
      <c r="AL1474" s="70"/>
      <c r="AM1474" s="70"/>
      <c r="AN1474" s="70"/>
      <c r="AO1474" s="70"/>
      <c r="AP1474" s="70"/>
      <c r="AQ1474" s="70"/>
      <c r="AR1474" s="70"/>
      <c r="AS1474" s="70"/>
      <c r="AT1474" s="70"/>
      <c r="AU1474" s="70"/>
      <c r="AV1474" s="70"/>
      <c r="AW1474" s="70"/>
      <c r="AX1474" s="70"/>
      <c r="AY1474" s="70"/>
      <c r="AZ1474" s="70"/>
      <c r="BA1474" s="70"/>
      <c r="BB1474" s="70"/>
      <c r="BC1474" s="70"/>
      <c r="BD1474" s="70"/>
      <c r="BE1474" s="70"/>
      <c r="BF1474" s="70"/>
      <c r="BG1474" s="70"/>
      <c r="BH1474" s="70"/>
      <c r="BI1474" s="70"/>
      <c r="BJ1474" s="70"/>
      <c r="BK1474" s="70"/>
      <c r="BL1474" s="70"/>
      <c r="BM1474" s="70"/>
      <c r="BN1474" s="70"/>
      <c r="BO1474" s="70"/>
      <c r="BP1474" s="70"/>
      <c r="BQ1474" s="70"/>
      <c r="BR1474" s="70"/>
      <c r="BS1474" s="70"/>
      <c r="BT1474" s="70"/>
      <c r="BU1474" s="70"/>
      <c r="BV1474" s="70"/>
      <c r="BW1474" s="70"/>
      <c r="BX1474" s="70"/>
      <c r="BY1474" s="70"/>
      <c r="BZ1474" s="70"/>
      <c r="CA1474" s="70"/>
    </row>
    <row r="1475" spans="2:79" s="67" customFormat="1" hidden="1">
      <c r="B1475" s="85"/>
      <c r="C1475" s="86"/>
      <c r="D1475" s="250"/>
      <c r="E1475" s="84"/>
      <c r="F1475" s="70"/>
      <c r="G1475" s="70"/>
      <c r="H1475" s="70"/>
      <c r="I1475" s="70"/>
      <c r="J1475" s="70"/>
      <c r="K1475" s="70"/>
      <c r="L1475" s="70"/>
      <c r="M1475" s="70"/>
      <c r="N1475" s="70"/>
      <c r="O1475" s="70"/>
      <c r="P1475" s="70"/>
      <c r="Q1475" s="70"/>
      <c r="R1475" s="70"/>
      <c r="S1475" s="70"/>
      <c r="T1475" s="70"/>
      <c r="U1475" s="70"/>
      <c r="V1475" s="70"/>
      <c r="W1475" s="70"/>
      <c r="X1475" s="70"/>
      <c r="Y1475" s="70"/>
      <c r="Z1475" s="70"/>
      <c r="AA1475" s="70"/>
      <c r="AB1475" s="70"/>
      <c r="AC1475" s="70"/>
      <c r="AD1475" s="70"/>
      <c r="AE1475" s="70"/>
      <c r="AF1475" s="70"/>
      <c r="AG1475" s="70"/>
      <c r="AH1475" s="70"/>
      <c r="AI1475" s="70"/>
      <c r="AJ1475" s="70"/>
      <c r="AK1475" s="70"/>
      <c r="AL1475" s="70"/>
      <c r="AM1475" s="70"/>
      <c r="AN1475" s="70"/>
      <c r="AO1475" s="70"/>
      <c r="AP1475" s="70"/>
      <c r="AQ1475" s="70"/>
      <c r="AR1475" s="70"/>
      <c r="AS1475" s="70"/>
      <c r="AT1475" s="70"/>
      <c r="AU1475" s="70"/>
      <c r="AV1475" s="70"/>
      <c r="AW1475" s="70"/>
      <c r="AX1475" s="70"/>
      <c r="AY1475" s="70"/>
      <c r="AZ1475" s="70"/>
      <c r="BA1475" s="70"/>
      <c r="BB1475" s="70"/>
      <c r="BC1475" s="70"/>
      <c r="BD1475" s="70"/>
      <c r="BE1475" s="70"/>
      <c r="BF1475" s="70"/>
      <c r="BG1475" s="70"/>
      <c r="BH1475" s="70"/>
      <c r="BI1475" s="70"/>
      <c r="BJ1475" s="70"/>
      <c r="BK1475" s="70"/>
      <c r="BL1475" s="70"/>
      <c r="BM1475" s="70"/>
      <c r="BN1475" s="70"/>
      <c r="BO1475" s="70"/>
      <c r="BP1475" s="70"/>
      <c r="BQ1475" s="70"/>
      <c r="BR1475" s="70"/>
      <c r="BS1475" s="70"/>
      <c r="BT1475" s="70"/>
      <c r="BU1475" s="70"/>
      <c r="BV1475" s="70"/>
      <c r="BW1475" s="70"/>
      <c r="BX1475" s="70"/>
      <c r="BY1475" s="70"/>
      <c r="BZ1475" s="70"/>
      <c r="CA1475" s="70"/>
    </row>
    <row r="1476" spans="2:79" s="67" customFormat="1" hidden="1">
      <c r="B1476" s="85"/>
      <c r="C1476" s="86"/>
      <c r="D1476" s="250"/>
      <c r="E1476" s="84"/>
      <c r="F1476" s="70"/>
      <c r="G1476" s="70"/>
      <c r="H1476" s="70"/>
      <c r="I1476" s="70"/>
      <c r="J1476" s="70"/>
      <c r="K1476" s="70"/>
      <c r="L1476" s="70"/>
      <c r="M1476" s="70"/>
      <c r="N1476" s="70"/>
      <c r="O1476" s="70"/>
      <c r="P1476" s="70"/>
      <c r="Q1476" s="70"/>
      <c r="R1476" s="70"/>
      <c r="S1476" s="70"/>
      <c r="T1476" s="70"/>
      <c r="U1476" s="70"/>
      <c r="V1476" s="70"/>
      <c r="W1476" s="70"/>
      <c r="X1476" s="70"/>
      <c r="Y1476" s="70"/>
      <c r="Z1476" s="70"/>
      <c r="AA1476" s="70"/>
      <c r="AB1476" s="70"/>
      <c r="AC1476" s="70"/>
      <c r="AD1476" s="70"/>
      <c r="AE1476" s="70"/>
      <c r="AF1476" s="70"/>
      <c r="AG1476" s="70"/>
      <c r="AH1476" s="70"/>
      <c r="AI1476" s="70"/>
      <c r="AJ1476" s="70"/>
      <c r="AK1476" s="70"/>
      <c r="AL1476" s="70"/>
      <c r="AM1476" s="70"/>
      <c r="AN1476" s="70"/>
      <c r="AO1476" s="70"/>
      <c r="AP1476" s="70"/>
      <c r="AQ1476" s="70"/>
      <c r="AR1476" s="70"/>
      <c r="AS1476" s="70"/>
      <c r="AT1476" s="70"/>
      <c r="AU1476" s="70"/>
      <c r="AV1476" s="70"/>
      <c r="AW1476" s="70"/>
      <c r="AX1476" s="70"/>
      <c r="AY1476" s="70"/>
      <c r="AZ1476" s="70"/>
      <c r="BA1476" s="70"/>
      <c r="BB1476" s="70"/>
      <c r="BC1476" s="70"/>
      <c r="BD1476" s="70"/>
      <c r="BE1476" s="70"/>
      <c r="BF1476" s="70"/>
      <c r="BG1476" s="70"/>
      <c r="BH1476" s="70"/>
      <c r="BI1476" s="70"/>
      <c r="BJ1476" s="70"/>
      <c r="BK1476" s="70"/>
      <c r="BL1476" s="70"/>
      <c r="BM1476" s="70"/>
      <c r="BN1476" s="70"/>
      <c r="BO1476" s="70"/>
      <c r="BP1476" s="70"/>
      <c r="BQ1476" s="70"/>
      <c r="BR1476" s="70"/>
      <c r="BS1476" s="70"/>
      <c r="BT1476" s="70"/>
      <c r="BU1476" s="70"/>
      <c r="BV1476" s="70"/>
      <c r="BW1476" s="70"/>
      <c r="BX1476" s="70"/>
      <c r="BY1476" s="70"/>
      <c r="BZ1476" s="70"/>
      <c r="CA1476" s="70"/>
    </row>
    <row r="1477" spans="2:79" s="67" customFormat="1" hidden="1">
      <c r="B1477" s="85"/>
      <c r="C1477" s="86"/>
      <c r="D1477" s="250"/>
      <c r="E1477" s="84"/>
      <c r="F1477" s="70"/>
      <c r="G1477" s="70"/>
      <c r="H1477" s="70"/>
      <c r="I1477" s="70"/>
      <c r="J1477" s="70"/>
      <c r="K1477" s="70"/>
      <c r="L1477" s="70"/>
      <c r="M1477" s="70"/>
      <c r="N1477" s="70"/>
      <c r="O1477" s="70"/>
      <c r="P1477" s="70"/>
      <c r="Q1477" s="70"/>
      <c r="R1477" s="70"/>
      <c r="S1477" s="70"/>
      <c r="T1477" s="70"/>
      <c r="U1477" s="70"/>
      <c r="V1477" s="70"/>
      <c r="W1477" s="70"/>
      <c r="X1477" s="70"/>
      <c r="Y1477" s="70"/>
      <c r="Z1477" s="70"/>
      <c r="AA1477" s="70"/>
      <c r="AB1477" s="70"/>
      <c r="AC1477" s="70"/>
      <c r="AD1477" s="70"/>
      <c r="AE1477" s="70"/>
      <c r="AF1477" s="70"/>
      <c r="AG1477" s="70"/>
      <c r="AH1477" s="70"/>
      <c r="AI1477" s="70"/>
      <c r="AJ1477" s="70"/>
      <c r="AK1477" s="70"/>
      <c r="AL1477" s="70"/>
      <c r="AM1477" s="70"/>
      <c r="AN1477" s="70"/>
      <c r="AO1477" s="70"/>
      <c r="AP1477" s="70"/>
      <c r="AQ1477" s="70"/>
      <c r="AR1477" s="70"/>
      <c r="AS1477" s="70"/>
      <c r="AT1477" s="70"/>
      <c r="AU1477" s="70"/>
      <c r="AV1477" s="70"/>
      <c r="AW1477" s="70"/>
      <c r="AX1477" s="70"/>
      <c r="AY1477" s="70"/>
      <c r="AZ1477" s="70"/>
      <c r="BA1477" s="70"/>
      <c r="BB1477" s="70"/>
      <c r="BC1477" s="70"/>
      <c r="BD1477" s="70"/>
      <c r="BE1477" s="70"/>
      <c r="BF1477" s="70"/>
      <c r="BG1477" s="70"/>
      <c r="BH1477" s="70"/>
      <c r="BI1477" s="70"/>
      <c r="BJ1477" s="70"/>
      <c r="BK1477" s="70"/>
      <c r="BL1477" s="70"/>
      <c r="BM1477" s="70"/>
      <c r="BN1477" s="70"/>
      <c r="BO1477" s="70"/>
      <c r="BP1477" s="70"/>
      <c r="BQ1477" s="70"/>
      <c r="BR1477" s="70"/>
      <c r="BS1477" s="70"/>
      <c r="BT1477" s="70"/>
      <c r="BU1477" s="70"/>
      <c r="BV1477" s="70"/>
      <c r="BW1477" s="70"/>
      <c r="BX1477" s="70"/>
      <c r="BY1477" s="70"/>
      <c r="BZ1477" s="70"/>
      <c r="CA1477" s="70"/>
    </row>
    <row r="1478" spans="2:79" s="67" customFormat="1" hidden="1">
      <c r="B1478" s="85"/>
      <c r="C1478" s="86"/>
      <c r="D1478" s="250"/>
      <c r="E1478" s="84"/>
      <c r="F1478" s="70"/>
      <c r="G1478" s="70"/>
      <c r="H1478" s="70"/>
      <c r="I1478" s="70"/>
      <c r="J1478" s="70"/>
      <c r="K1478" s="70"/>
      <c r="L1478" s="70"/>
      <c r="M1478" s="70"/>
      <c r="N1478" s="70"/>
      <c r="O1478" s="70"/>
      <c r="P1478" s="70"/>
      <c r="Q1478" s="70"/>
      <c r="R1478" s="70"/>
      <c r="S1478" s="70"/>
      <c r="T1478" s="70"/>
      <c r="U1478" s="70"/>
      <c r="V1478" s="70"/>
      <c r="W1478" s="70"/>
      <c r="X1478" s="70"/>
      <c r="Y1478" s="70"/>
      <c r="Z1478" s="70"/>
      <c r="AA1478" s="70"/>
      <c r="AB1478" s="70"/>
      <c r="AC1478" s="70"/>
      <c r="AD1478" s="70"/>
      <c r="AE1478" s="70"/>
      <c r="AF1478" s="70"/>
      <c r="AG1478" s="70"/>
      <c r="AH1478" s="70"/>
      <c r="AI1478" s="70"/>
      <c r="AJ1478" s="70"/>
      <c r="AK1478" s="70"/>
      <c r="AL1478" s="70"/>
      <c r="AM1478" s="70"/>
      <c r="AN1478" s="70"/>
      <c r="AO1478" s="70"/>
      <c r="AP1478" s="70"/>
      <c r="AQ1478" s="70"/>
      <c r="AR1478" s="70"/>
      <c r="AS1478" s="70"/>
      <c r="AT1478" s="70"/>
      <c r="AU1478" s="70"/>
      <c r="AV1478" s="70"/>
      <c r="AW1478" s="70"/>
      <c r="AX1478" s="70"/>
      <c r="AY1478" s="70"/>
      <c r="AZ1478" s="70"/>
      <c r="BA1478" s="70"/>
      <c r="BB1478" s="70"/>
      <c r="BC1478" s="70"/>
      <c r="BD1478" s="70"/>
      <c r="BE1478" s="70"/>
      <c r="BF1478" s="70"/>
      <c r="BG1478" s="70"/>
      <c r="BH1478" s="70"/>
      <c r="BI1478" s="70"/>
      <c r="BJ1478" s="70"/>
      <c r="BK1478" s="70"/>
      <c r="BL1478" s="70"/>
      <c r="BM1478" s="70"/>
      <c r="BN1478" s="70"/>
      <c r="BO1478" s="70"/>
      <c r="BP1478" s="70"/>
      <c r="BQ1478" s="70"/>
      <c r="BR1478" s="70"/>
      <c r="BS1478" s="70"/>
      <c r="BT1478" s="70"/>
      <c r="BU1478" s="70"/>
      <c r="BV1478" s="70"/>
      <c r="BW1478" s="70"/>
      <c r="BX1478" s="70"/>
      <c r="BY1478" s="70"/>
      <c r="BZ1478" s="70"/>
      <c r="CA1478" s="70"/>
    </row>
    <row r="1479" spans="2:79" s="67" customFormat="1" hidden="1">
      <c r="B1479" s="85"/>
      <c r="C1479" s="86"/>
      <c r="D1479" s="250"/>
      <c r="E1479" s="84"/>
      <c r="F1479" s="70"/>
      <c r="G1479" s="70"/>
      <c r="H1479" s="70"/>
      <c r="I1479" s="70"/>
      <c r="J1479" s="70"/>
      <c r="K1479" s="70"/>
      <c r="L1479" s="70"/>
      <c r="M1479" s="70"/>
      <c r="N1479" s="70"/>
      <c r="O1479" s="70"/>
      <c r="P1479" s="70"/>
      <c r="Q1479" s="70"/>
      <c r="R1479" s="70"/>
      <c r="S1479" s="70"/>
      <c r="T1479" s="70"/>
      <c r="U1479" s="70"/>
      <c r="V1479" s="70"/>
      <c r="W1479" s="70"/>
      <c r="X1479" s="70"/>
      <c r="Y1479" s="70"/>
      <c r="Z1479" s="70"/>
      <c r="AA1479" s="70"/>
      <c r="AB1479" s="70"/>
      <c r="AC1479" s="70"/>
      <c r="AD1479" s="70"/>
      <c r="AE1479" s="70"/>
      <c r="AF1479" s="70"/>
      <c r="AG1479" s="70"/>
      <c r="AH1479" s="70"/>
      <c r="AI1479" s="70"/>
      <c r="AJ1479" s="70"/>
      <c r="AK1479" s="70"/>
      <c r="AL1479" s="70"/>
      <c r="AM1479" s="70"/>
      <c r="AN1479" s="70"/>
      <c r="AO1479" s="70"/>
      <c r="AP1479" s="70"/>
      <c r="AQ1479" s="70"/>
      <c r="AR1479" s="70"/>
      <c r="AS1479" s="70"/>
      <c r="AT1479" s="70"/>
      <c r="AU1479" s="70"/>
      <c r="AV1479" s="70"/>
      <c r="AW1479" s="70"/>
      <c r="AX1479" s="70"/>
      <c r="AY1479" s="70"/>
      <c r="AZ1479" s="70"/>
      <c r="BA1479" s="70"/>
      <c r="BB1479" s="70"/>
      <c r="BC1479" s="70"/>
      <c r="BD1479" s="70"/>
      <c r="BE1479" s="70"/>
      <c r="BF1479" s="70"/>
      <c r="BG1479" s="70"/>
      <c r="BH1479" s="70"/>
      <c r="BI1479" s="70"/>
      <c r="BJ1479" s="70"/>
      <c r="BK1479" s="70"/>
      <c r="BL1479" s="70"/>
      <c r="BM1479" s="70"/>
      <c r="BN1479" s="70"/>
      <c r="BO1479" s="70"/>
      <c r="BP1479" s="70"/>
      <c r="BQ1479" s="70"/>
      <c r="BR1479" s="70"/>
      <c r="BS1479" s="70"/>
      <c r="BT1479" s="70"/>
      <c r="BU1479" s="70"/>
      <c r="BV1479" s="70"/>
      <c r="BW1479" s="70"/>
      <c r="BX1479" s="70"/>
      <c r="BY1479" s="70"/>
      <c r="BZ1479" s="70"/>
      <c r="CA1479" s="70"/>
    </row>
    <row r="1480" spans="2:79" s="67" customFormat="1" hidden="1">
      <c r="B1480" s="85"/>
      <c r="C1480" s="86"/>
      <c r="D1480" s="250"/>
      <c r="E1480" s="84"/>
      <c r="F1480" s="70"/>
      <c r="G1480" s="70"/>
      <c r="H1480" s="70"/>
      <c r="I1480" s="70"/>
      <c r="J1480" s="70"/>
      <c r="K1480" s="70"/>
      <c r="L1480" s="70"/>
      <c r="M1480" s="70"/>
      <c r="N1480" s="70"/>
      <c r="O1480" s="70"/>
      <c r="P1480" s="70"/>
      <c r="Q1480" s="70"/>
      <c r="R1480" s="70"/>
      <c r="S1480" s="70"/>
      <c r="T1480" s="70"/>
      <c r="U1480" s="70"/>
      <c r="V1480" s="70"/>
      <c r="W1480" s="70"/>
      <c r="X1480" s="70"/>
      <c r="Y1480" s="70"/>
      <c r="Z1480" s="70"/>
      <c r="AA1480" s="70"/>
      <c r="AB1480" s="70"/>
      <c r="AC1480" s="70"/>
      <c r="AD1480" s="70"/>
      <c r="AE1480" s="70"/>
      <c r="AF1480" s="70"/>
      <c r="AG1480" s="70"/>
      <c r="AH1480" s="70"/>
      <c r="AI1480" s="70"/>
      <c r="AJ1480" s="70"/>
      <c r="AK1480" s="70"/>
      <c r="AL1480" s="70"/>
      <c r="AM1480" s="70"/>
      <c r="AN1480" s="70"/>
      <c r="AO1480" s="70"/>
      <c r="AP1480" s="70"/>
      <c r="AQ1480" s="70"/>
      <c r="AR1480" s="70"/>
      <c r="AS1480" s="70"/>
      <c r="AT1480" s="70"/>
      <c r="AU1480" s="70"/>
      <c r="AV1480" s="70"/>
      <c r="AW1480" s="70"/>
      <c r="AX1480" s="70"/>
      <c r="AY1480" s="70"/>
      <c r="AZ1480" s="70"/>
      <c r="BA1480" s="70"/>
      <c r="BB1480" s="70"/>
      <c r="BC1480" s="70"/>
      <c r="BD1480" s="70"/>
      <c r="BE1480" s="70"/>
      <c r="BF1480" s="70"/>
      <c r="BG1480" s="70"/>
      <c r="BH1480" s="70"/>
      <c r="BI1480" s="70"/>
      <c r="BJ1480" s="70"/>
      <c r="BK1480" s="70"/>
      <c r="BL1480" s="70"/>
      <c r="BM1480" s="70"/>
      <c r="BN1480" s="70"/>
      <c r="BO1480" s="70"/>
      <c r="BP1480" s="70"/>
      <c r="BQ1480" s="70"/>
      <c r="BR1480" s="70"/>
      <c r="BS1480" s="70"/>
      <c r="BT1480" s="70"/>
      <c r="BU1480" s="70"/>
      <c r="BV1480" s="70"/>
      <c r="BW1480" s="70"/>
      <c r="BX1480" s="70"/>
      <c r="BY1480" s="70"/>
      <c r="BZ1480" s="70"/>
      <c r="CA1480" s="70"/>
    </row>
    <row r="1481" spans="2:79" s="67" customFormat="1" hidden="1">
      <c r="B1481" s="85"/>
      <c r="C1481" s="86"/>
      <c r="D1481" s="250"/>
      <c r="E1481" s="84"/>
      <c r="F1481" s="70"/>
      <c r="G1481" s="70"/>
      <c r="H1481" s="70"/>
      <c r="I1481" s="70"/>
      <c r="J1481" s="70"/>
      <c r="K1481" s="70"/>
      <c r="L1481" s="70"/>
      <c r="M1481" s="70"/>
      <c r="N1481" s="70"/>
      <c r="O1481" s="70"/>
      <c r="P1481" s="70"/>
      <c r="Q1481" s="70"/>
      <c r="R1481" s="70"/>
      <c r="S1481" s="70"/>
      <c r="T1481" s="70"/>
      <c r="U1481" s="70"/>
      <c r="V1481" s="70"/>
      <c r="W1481" s="70"/>
      <c r="X1481" s="70"/>
      <c r="Y1481" s="70"/>
      <c r="Z1481" s="70"/>
      <c r="AA1481" s="70"/>
      <c r="AB1481" s="70"/>
      <c r="AC1481" s="70"/>
      <c r="AD1481" s="70"/>
      <c r="AE1481" s="70"/>
      <c r="AF1481" s="70"/>
      <c r="AG1481" s="70"/>
      <c r="AH1481" s="70"/>
      <c r="AI1481" s="70"/>
      <c r="AJ1481" s="70"/>
      <c r="AK1481" s="70"/>
      <c r="AL1481" s="70"/>
      <c r="AM1481" s="70"/>
      <c r="AN1481" s="70"/>
      <c r="AO1481" s="70"/>
      <c r="AP1481" s="70"/>
      <c r="AQ1481" s="70"/>
      <c r="AR1481" s="70"/>
      <c r="AS1481" s="70"/>
      <c r="AT1481" s="70"/>
      <c r="AU1481" s="70"/>
      <c r="AV1481" s="70"/>
      <c r="AW1481" s="70"/>
      <c r="AX1481" s="70"/>
      <c r="AY1481" s="70"/>
      <c r="AZ1481" s="70"/>
      <c r="BA1481" s="70"/>
      <c r="BB1481" s="70"/>
      <c r="BC1481" s="70"/>
      <c r="BD1481" s="70"/>
      <c r="BE1481" s="70"/>
      <c r="BF1481" s="70"/>
      <c r="BG1481" s="70"/>
      <c r="BH1481" s="70"/>
      <c r="BI1481" s="70"/>
      <c r="BJ1481" s="70"/>
      <c r="BK1481" s="70"/>
      <c r="BL1481" s="70"/>
      <c r="BM1481" s="70"/>
      <c r="BN1481" s="70"/>
      <c r="BO1481" s="70"/>
      <c r="BP1481" s="70"/>
      <c r="BQ1481" s="70"/>
      <c r="BR1481" s="70"/>
      <c r="BS1481" s="70"/>
      <c r="BT1481" s="70"/>
      <c r="BU1481" s="70"/>
      <c r="BV1481" s="70"/>
      <c r="BW1481" s="70"/>
      <c r="BX1481" s="70"/>
      <c r="BY1481" s="70"/>
      <c r="BZ1481" s="70"/>
      <c r="CA1481" s="70"/>
    </row>
    <row r="1482" spans="2:79" s="67" customFormat="1" hidden="1">
      <c r="B1482" s="85"/>
      <c r="C1482" s="86"/>
      <c r="D1482" s="250"/>
      <c r="E1482" s="84"/>
      <c r="F1482" s="70"/>
      <c r="G1482" s="70"/>
      <c r="H1482" s="70"/>
      <c r="I1482" s="70"/>
      <c r="J1482" s="70"/>
      <c r="K1482" s="70"/>
      <c r="L1482" s="70"/>
      <c r="M1482" s="70"/>
      <c r="N1482" s="70"/>
      <c r="O1482" s="70"/>
      <c r="P1482" s="70"/>
      <c r="Q1482" s="70"/>
      <c r="R1482" s="70"/>
      <c r="S1482" s="70"/>
      <c r="T1482" s="70"/>
      <c r="U1482" s="70"/>
      <c r="V1482" s="70"/>
      <c r="W1482" s="70"/>
      <c r="X1482" s="70"/>
      <c r="Y1482" s="70"/>
      <c r="Z1482" s="70"/>
      <c r="AA1482" s="70"/>
      <c r="AB1482" s="70"/>
      <c r="AC1482" s="70"/>
      <c r="AD1482" s="70"/>
      <c r="AE1482" s="70"/>
      <c r="AF1482" s="70"/>
      <c r="AG1482" s="70"/>
      <c r="AH1482" s="70"/>
      <c r="AI1482" s="70"/>
      <c r="AJ1482" s="70"/>
      <c r="AK1482" s="70"/>
      <c r="AL1482" s="70"/>
      <c r="AM1482" s="70"/>
      <c r="AN1482" s="70"/>
      <c r="AO1482" s="70"/>
      <c r="AP1482" s="70"/>
      <c r="AQ1482" s="70"/>
      <c r="AR1482" s="70"/>
      <c r="AS1482" s="70"/>
      <c r="AT1482" s="70"/>
      <c r="AU1482" s="70"/>
      <c r="AV1482" s="70"/>
      <c r="AW1482" s="70"/>
      <c r="AX1482" s="70"/>
      <c r="AY1482" s="70"/>
      <c r="AZ1482" s="70"/>
      <c r="BA1482" s="70"/>
      <c r="BB1482" s="70"/>
      <c r="BC1482" s="70"/>
      <c r="BD1482" s="70"/>
      <c r="BE1482" s="70"/>
      <c r="BF1482" s="70"/>
      <c r="BG1482" s="70"/>
      <c r="BH1482" s="70"/>
      <c r="BI1482" s="70"/>
      <c r="BJ1482" s="70"/>
      <c r="BK1482" s="70"/>
      <c r="BL1482" s="70"/>
      <c r="BM1482" s="70"/>
      <c r="BN1482" s="70"/>
      <c r="BO1482" s="70"/>
      <c r="BP1482" s="70"/>
      <c r="BQ1482" s="70"/>
      <c r="BR1482" s="70"/>
      <c r="BS1482" s="70"/>
      <c r="BT1482" s="70"/>
      <c r="BU1482" s="70"/>
      <c r="BV1482" s="70"/>
      <c r="BW1482" s="70"/>
      <c r="BX1482" s="70"/>
      <c r="BY1482" s="70"/>
      <c r="BZ1482" s="70"/>
      <c r="CA1482" s="70"/>
    </row>
    <row r="1483" spans="2:79" s="67" customFormat="1" hidden="1">
      <c r="B1483" s="85"/>
      <c r="C1483" s="86"/>
      <c r="D1483" s="250"/>
      <c r="E1483" s="84"/>
      <c r="F1483" s="70"/>
      <c r="G1483" s="70"/>
      <c r="H1483" s="70"/>
      <c r="I1483" s="70"/>
      <c r="J1483" s="70"/>
      <c r="K1483" s="70"/>
      <c r="L1483" s="70"/>
      <c r="M1483" s="70"/>
      <c r="N1483" s="70"/>
      <c r="O1483" s="70"/>
      <c r="P1483" s="70"/>
      <c r="Q1483" s="70"/>
      <c r="R1483" s="70"/>
      <c r="S1483" s="70"/>
      <c r="T1483" s="70"/>
      <c r="U1483" s="70"/>
      <c r="V1483" s="70"/>
      <c r="W1483" s="70"/>
      <c r="X1483" s="70"/>
      <c r="Y1483" s="70"/>
      <c r="Z1483" s="70"/>
      <c r="AA1483" s="70"/>
      <c r="AB1483" s="70"/>
      <c r="AC1483" s="70"/>
      <c r="AD1483" s="70"/>
      <c r="AE1483" s="70"/>
      <c r="AF1483" s="70"/>
      <c r="AG1483" s="70"/>
      <c r="AH1483" s="70"/>
      <c r="AI1483" s="70"/>
      <c r="AJ1483" s="70"/>
      <c r="AK1483" s="70"/>
      <c r="AL1483" s="70"/>
      <c r="AM1483" s="70"/>
      <c r="AN1483" s="70"/>
      <c r="AO1483" s="70"/>
      <c r="AP1483" s="70"/>
      <c r="AQ1483" s="70"/>
      <c r="AR1483" s="70"/>
      <c r="AS1483" s="70"/>
      <c r="AT1483" s="70"/>
      <c r="AU1483" s="70"/>
      <c r="AV1483" s="70"/>
      <c r="AW1483" s="70"/>
      <c r="AX1483" s="70"/>
      <c r="AY1483" s="70"/>
      <c r="AZ1483" s="70"/>
      <c r="BA1483" s="70"/>
      <c r="BB1483" s="70"/>
      <c r="BC1483" s="70"/>
      <c r="BD1483" s="70"/>
      <c r="BE1483" s="70"/>
      <c r="BF1483" s="70"/>
      <c r="BG1483" s="70"/>
      <c r="BH1483" s="70"/>
      <c r="BI1483" s="70"/>
      <c r="BJ1483" s="70"/>
      <c r="BK1483" s="70"/>
      <c r="BL1483" s="70"/>
      <c r="BM1483" s="70"/>
      <c r="BN1483" s="70"/>
      <c r="BO1483" s="70"/>
      <c r="BP1483" s="70"/>
      <c r="BQ1483" s="70"/>
      <c r="BR1483" s="70"/>
      <c r="BS1483" s="70"/>
      <c r="BT1483" s="70"/>
      <c r="BU1483" s="70"/>
      <c r="BV1483" s="70"/>
      <c r="BW1483" s="70"/>
      <c r="BX1483" s="70"/>
      <c r="BY1483" s="70"/>
      <c r="BZ1483" s="70"/>
      <c r="CA1483" s="70"/>
    </row>
    <row r="1484" spans="2:79" s="67" customFormat="1" hidden="1">
      <c r="B1484" s="85"/>
      <c r="C1484" s="86"/>
      <c r="D1484" s="250"/>
      <c r="E1484" s="84"/>
      <c r="F1484" s="70"/>
      <c r="G1484" s="70"/>
      <c r="H1484" s="70"/>
      <c r="I1484" s="70"/>
      <c r="J1484" s="70"/>
      <c r="K1484" s="70"/>
      <c r="L1484" s="70"/>
      <c r="M1484" s="70"/>
      <c r="N1484" s="70"/>
      <c r="O1484" s="70"/>
      <c r="P1484" s="70"/>
      <c r="Q1484" s="70"/>
      <c r="R1484" s="70"/>
      <c r="S1484" s="70"/>
      <c r="T1484" s="70"/>
      <c r="U1484" s="70"/>
      <c r="V1484" s="70"/>
      <c r="W1484" s="70"/>
      <c r="X1484" s="70"/>
      <c r="Y1484" s="70"/>
      <c r="Z1484" s="70"/>
      <c r="AA1484" s="70"/>
      <c r="AB1484" s="70"/>
      <c r="AC1484" s="70"/>
      <c r="AD1484" s="70"/>
      <c r="AE1484" s="70"/>
      <c r="AF1484" s="70"/>
      <c r="AG1484" s="70"/>
      <c r="AH1484" s="70"/>
      <c r="AI1484" s="70"/>
      <c r="AJ1484" s="70"/>
      <c r="AK1484" s="70"/>
      <c r="AL1484" s="70"/>
      <c r="AM1484" s="70"/>
      <c r="AN1484" s="70"/>
      <c r="AO1484" s="70"/>
      <c r="AP1484" s="70"/>
      <c r="AQ1484" s="70"/>
      <c r="AR1484" s="70"/>
      <c r="AS1484" s="70"/>
      <c r="AT1484" s="70"/>
      <c r="AU1484" s="70"/>
      <c r="AV1484" s="70"/>
      <c r="AW1484" s="70"/>
      <c r="AX1484" s="70"/>
      <c r="AY1484" s="70"/>
      <c r="AZ1484" s="70"/>
      <c r="BA1484" s="70"/>
      <c r="BB1484" s="70"/>
      <c r="BC1484" s="70"/>
      <c r="BD1484" s="70"/>
      <c r="BE1484" s="70"/>
      <c r="BF1484" s="70"/>
      <c r="BG1484" s="70"/>
      <c r="BH1484" s="70"/>
      <c r="BI1484" s="70"/>
      <c r="BJ1484" s="70"/>
      <c r="BK1484" s="70"/>
      <c r="BL1484" s="70"/>
      <c r="BM1484" s="70"/>
      <c r="BN1484" s="70"/>
      <c r="BO1484" s="70"/>
      <c r="BP1484" s="70"/>
      <c r="BQ1484" s="70"/>
      <c r="BR1484" s="70"/>
      <c r="BS1484" s="70"/>
      <c r="BT1484" s="70"/>
      <c r="BU1484" s="70"/>
      <c r="BV1484" s="70"/>
      <c r="BW1484" s="70"/>
      <c r="BX1484" s="70"/>
      <c r="BY1484" s="70"/>
      <c r="BZ1484" s="70"/>
      <c r="CA1484" s="70"/>
    </row>
    <row r="1485" spans="2:79" s="67" customFormat="1" hidden="1">
      <c r="B1485" s="85"/>
      <c r="C1485" s="86"/>
      <c r="D1485" s="250"/>
      <c r="E1485" s="84"/>
      <c r="F1485" s="70"/>
      <c r="G1485" s="70"/>
      <c r="H1485" s="70"/>
      <c r="I1485" s="70"/>
      <c r="J1485" s="70"/>
      <c r="K1485" s="70"/>
      <c r="L1485" s="70"/>
      <c r="M1485" s="70"/>
      <c r="N1485" s="70"/>
      <c r="O1485" s="70"/>
      <c r="P1485" s="70"/>
      <c r="Q1485" s="70"/>
      <c r="R1485" s="70"/>
      <c r="S1485" s="70"/>
      <c r="T1485" s="70"/>
      <c r="U1485" s="70"/>
      <c r="V1485" s="70"/>
      <c r="W1485" s="70"/>
      <c r="X1485" s="70"/>
      <c r="Y1485" s="70"/>
      <c r="Z1485" s="70"/>
      <c r="AA1485" s="70"/>
      <c r="AB1485" s="70"/>
      <c r="AC1485" s="70"/>
      <c r="AD1485" s="70"/>
      <c r="AE1485" s="70"/>
      <c r="AF1485" s="70"/>
      <c r="AG1485" s="70"/>
      <c r="AH1485" s="70"/>
      <c r="AI1485" s="70"/>
      <c r="AJ1485" s="70"/>
      <c r="AK1485" s="70"/>
      <c r="AL1485" s="70"/>
      <c r="AM1485" s="70"/>
      <c r="AN1485" s="70"/>
      <c r="AO1485" s="70"/>
      <c r="AP1485" s="70"/>
      <c r="AQ1485" s="70"/>
      <c r="AR1485" s="70"/>
      <c r="AS1485" s="70"/>
      <c r="AT1485" s="70"/>
      <c r="AU1485" s="70"/>
      <c r="AV1485" s="70"/>
      <c r="AW1485" s="70"/>
      <c r="AX1485" s="70"/>
      <c r="AY1485" s="70"/>
      <c r="AZ1485" s="70"/>
      <c r="BA1485" s="70"/>
      <c r="BB1485" s="70"/>
      <c r="BC1485" s="70"/>
      <c r="BD1485" s="70"/>
      <c r="BE1485" s="70"/>
      <c r="BF1485" s="70"/>
      <c r="BG1485" s="70"/>
      <c r="BH1485" s="70"/>
      <c r="BI1485" s="70"/>
      <c r="BJ1485" s="70"/>
      <c r="BK1485" s="70"/>
      <c r="BL1485" s="70"/>
      <c r="BM1485" s="70"/>
      <c r="BN1485" s="70"/>
      <c r="BO1485" s="70"/>
      <c r="BP1485" s="70"/>
      <c r="BQ1485" s="70"/>
      <c r="BR1485" s="70"/>
      <c r="BS1485" s="70"/>
      <c r="BT1485" s="70"/>
      <c r="BU1485" s="70"/>
      <c r="BV1485" s="70"/>
      <c r="BW1485" s="70"/>
      <c r="BX1485" s="70"/>
      <c r="BY1485" s="70"/>
      <c r="BZ1485" s="70"/>
      <c r="CA1485" s="70"/>
    </row>
    <row r="1486" spans="2:79" s="67" customFormat="1" hidden="1">
      <c r="B1486" s="85"/>
      <c r="C1486" s="86"/>
      <c r="D1486" s="250"/>
      <c r="E1486" s="84"/>
      <c r="F1486" s="70"/>
      <c r="G1486" s="70"/>
      <c r="H1486" s="70"/>
      <c r="I1486" s="70"/>
      <c r="J1486" s="70"/>
      <c r="K1486" s="70"/>
      <c r="L1486" s="70"/>
      <c r="M1486" s="70"/>
      <c r="N1486" s="70"/>
      <c r="O1486" s="70"/>
      <c r="P1486" s="70"/>
      <c r="Q1486" s="70"/>
      <c r="R1486" s="70"/>
      <c r="S1486" s="70"/>
      <c r="T1486" s="70"/>
      <c r="U1486" s="70"/>
      <c r="V1486" s="70"/>
      <c r="W1486" s="70"/>
      <c r="X1486" s="70"/>
      <c r="Y1486" s="70"/>
      <c r="Z1486" s="70"/>
      <c r="AA1486" s="70"/>
      <c r="AB1486" s="70"/>
      <c r="AC1486" s="70"/>
      <c r="AD1486" s="70"/>
      <c r="AE1486" s="70"/>
      <c r="AF1486" s="70"/>
      <c r="AG1486" s="70"/>
      <c r="AH1486" s="70"/>
      <c r="AI1486" s="70"/>
      <c r="AJ1486" s="70"/>
      <c r="AK1486" s="70"/>
      <c r="AL1486" s="70"/>
      <c r="AM1486" s="70"/>
      <c r="AN1486" s="70"/>
      <c r="AO1486" s="70"/>
      <c r="AP1486" s="70"/>
      <c r="AQ1486" s="70"/>
      <c r="AR1486" s="70"/>
      <c r="AS1486" s="70"/>
      <c r="AT1486" s="70"/>
      <c r="AU1486" s="70"/>
      <c r="AV1486" s="70"/>
      <c r="AW1486" s="70"/>
      <c r="AX1486" s="70"/>
      <c r="AY1486" s="70"/>
      <c r="AZ1486" s="70"/>
      <c r="BA1486" s="70"/>
      <c r="BB1486" s="70"/>
      <c r="BC1486" s="70"/>
      <c r="BD1486" s="70"/>
      <c r="BE1486" s="70"/>
      <c r="BF1486" s="70"/>
      <c r="BG1486" s="70"/>
      <c r="BH1486" s="70"/>
      <c r="BI1486" s="70"/>
      <c r="BJ1486" s="70"/>
      <c r="BK1486" s="70"/>
      <c r="BL1486" s="70"/>
      <c r="BM1486" s="70"/>
      <c r="BN1486" s="70"/>
      <c r="BO1486" s="70"/>
      <c r="BP1486" s="70"/>
      <c r="BQ1486" s="70"/>
      <c r="BR1486" s="70"/>
      <c r="BS1486" s="70"/>
      <c r="BT1486" s="70"/>
      <c r="BU1486" s="70"/>
      <c r="BV1486" s="70"/>
      <c r="BW1486" s="70"/>
      <c r="BX1486" s="70"/>
      <c r="BY1486" s="70"/>
      <c r="BZ1486" s="70"/>
      <c r="CA1486" s="70"/>
    </row>
    <row r="1487" spans="2:79" s="67" customFormat="1" hidden="1">
      <c r="B1487" s="85"/>
      <c r="C1487" s="86"/>
      <c r="D1487" s="250"/>
      <c r="E1487" s="84"/>
      <c r="F1487" s="70"/>
      <c r="G1487" s="70"/>
      <c r="H1487" s="70"/>
      <c r="I1487" s="70"/>
      <c r="J1487" s="70"/>
      <c r="K1487" s="70"/>
      <c r="L1487" s="70"/>
      <c r="M1487" s="70"/>
      <c r="N1487" s="70"/>
      <c r="O1487" s="70"/>
      <c r="P1487" s="70"/>
      <c r="Q1487" s="70"/>
      <c r="R1487" s="70"/>
      <c r="S1487" s="70"/>
      <c r="T1487" s="70"/>
      <c r="U1487" s="70"/>
      <c r="V1487" s="70"/>
      <c r="W1487" s="70"/>
      <c r="X1487" s="70"/>
      <c r="Y1487" s="70"/>
      <c r="Z1487" s="70"/>
      <c r="AA1487" s="70"/>
      <c r="AB1487" s="70"/>
      <c r="AC1487" s="70"/>
      <c r="AD1487" s="70"/>
      <c r="AE1487" s="70"/>
      <c r="AF1487" s="70"/>
      <c r="AG1487" s="70"/>
      <c r="AH1487" s="70"/>
      <c r="AI1487" s="70"/>
      <c r="AJ1487" s="70"/>
      <c r="AK1487" s="70"/>
      <c r="AL1487" s="70"/>
      <c r="AM1487" s="70"/>
      <c r="AN1487" s="70"/>
      <c r="AO1487" s="70"/>
      <c r="AP1487" s="70"/>
      <c r="AQ1487" s="70"/>
      <c r="AR1487" s="70"/>
      <c r="AS1487" s="70"/>
      <c r="AT1487" s="70"/>
      <c r="AU1487" s="70"/>
      <c r="AV1487" s="70"/>
      <c r="AW1487" s="70"/>
      <c r="AX1487" s="70"/>
      <c r="AY1487" s="70"/>
      <c r="AZ1487" s="70"/>
      <c r="BA1487" s="70"/>
      <c r="BB1487" s="70"/>
      <c r="BC1487" s="70"/>
      <c r="BD1487" s="70"/>
      <c r="BE1487" s="70"/>
      <c r="BF1487" s="70"/>
      <c r="BG1487" s="70"/>
      <c r="BH1487" s="70"/>
      <c r="BI1487" s="70"/>
      <c r="BJ1487" s="70"/>
      <c r="BK1487" s="70"/>
      <c r="BL1487" s="70"/>
      <c r="BM1487" s="70"/>
      <c r="BN1487" s="70"/>
      <c r="BO1487" s="70"/>
      <c r="BP1487" s="70"/>
      <c r="BQ1487" s="70"/>
      <c r="BR1487" s="70"/>
      <c r="BS1487" s="70"/>
      <c r="BT1487" s="70"/>
      <c r="BU1487" s="70"/>
      <c r="BV1487" s="70"/>
      <c r="BW1487" s="70"/>
      <c r="BX1487" s="70"/>
      <c r="BY1487" s="70"/>
      <c r="BZ1487" s="70"/>
      <c r="CA1487" s="70"/>
    </row>
    <row r="1488" spans="2:79" s="67" customFormat="1" hidden="1">
      <c r="B1488" s="85"/>
      <c r="C1488" s="86"/>
      <c r="D1488" s="250"/>
      <c r="E1488" s="84"/>
      <c r="F1488" s="70"/>
      <c r="G1488" s="70"/>
      <c r="H1488" s="70"/>
      <c r="I1488" s="70"/>
      <c r="J1488" s="70"/>
      <c r="K1488" s="70"/>
      <c r="L1488" s="70"/>
      <c r="M1488" s="70"/>
      <c r="N1488" s="70"/>
      <c r="O1488" s="70"/>
      <c r="P1488" s="70"/>
      <c r="Q1488" s="70"/>
      <c r="R1488" s="70"/>
      <c r="S1488" s="70"/>
      <c r="T1488" s="70"/>
      <c r="U1488" s="70"/>
      <c r="V1488" s="70"/>
      <c r="W1488" s="70"/>
      <c r="X1488" s="70"/>
      <c r="Y1488" s="70"/>
      <c r="Z1488" s="70"/>
      <c r="AA1488" s="70"/>
      <c r="AB1488" s="70"/>
      <c r="AC1488" s="70"/>
      <c r="AD1488" s="70"/>
      <c r="AE1488" s="70"/>
      <c r="AF1488" s="70"/>
      <c r="AG1488" s="70"/>
      <c r="AH1488" s="70"/>
      <c r="AI1488" s="70"/>
      <c r="AJ1488" s="70"/>
      <c r="AK1488" s="70"/>
      <c r="AL1488" s="70"/>
      <c r="AM1488" s="70"/>
      <c r="AN1488" s="70"/>
      <c r="AO1488" s="70"/>
      <c r="AP1488" s="70"/>
      <c r="AQ1488" s="70"/>
      <c r="AR1488" s="70"/>
      <c r="AS1488" s="70"/>
      <c r="AT1488" s="70"/>
      <c r="AU1488" s="70"/>
      <c r="AV1488" s="70"/>
      <c r="AW1488" s="70"/>
      <c r="AX1488" s="70"/>
      <c r="AY1488" s="70"/>
      <c r="AZ1488" s="70"/>
      <c r="BA1488" s="70"/>
      <c r="BB1488" s="70"/>
      <c r="BC1488" s="70"/>
      <c r="BD1488" s="70"/>
      <c r="BE1488" s="70"/>
      <c r="BF1488" s="70"/>
      <c r="BG1488" s="70"/>
      <c r="BH1488" s="70"/>
      <c r="BI1488" s="70"/>
      <c r="BJ1488" s="70"/>
      <c r="BK1488" s="70"/>
      <c r="BL1488" s="70"/>
      <c r="BM1488" s="70"/>
      <c r="BN1488" s="70"/>
      <c r="BO1488" s="70"/>
      <c r="BP1488" s="70"/>
      <c r="BQ1488" s="70"/>
      <c r="BR1488" s="70"/>
      <c r="BS1488" s="70"/>
      <c r="BT1488" s="70"/>
      <c r="BU1488" s="70"/>
      <c r="BV1488" s="70"/>
      <c r="BW1488" s="70"/>
      <c r="BX1488" s="70"/>
      <c r="BY1488" s="70"/>
      <c r="BZ1488" s="70"/>
      <c r="CA1488" s="70"/>
    </row>
    <row r="1489" spans="2:79" s="67" customFormat="1" hidden="1">
      <c r="B1489" s="85"/>
      <c r="C1489" s="86"/>
      <c r="D1489" s="250"/>
      <c r="E1489" s="84"/>
      <c r="F1489" s="70"/>
      <c r="G1489" s="70"/>
      <c r="H1489" s="70"/>
      <c r="I1489" s="70"/>
      <c r="J1489" s="70"/>
      <c r="K1489" s="70"/>
      <c r="L1489" s="70"/>
      <c r="M1489" s="70"/>
      <c r="N1489" s="70"/>
      <c r="O1489" s="70"/>
      <c r="P1489" s="70"/>
      <c r="Q1489" s="70"/>
      <c r="R1489" s="70"/>
      <c r="S1489" s="70"/>
      <c r="T1489" s="70"/>
      <c r="U1489" s="70"/>
      <c r="V1489" s="70"/>
      <c r="W1489" s="70"/>
      <c r="X1489" s="70"/>
      <c r="Y1489" s="70"/>
      <c r="Z1489" s="70"/>
      <c r="AA1489" s="70"/>
      <c r="AB1489" s="70"/>
      <c r="AC1489" s="70"/>
      <c r="AD1489" s="70"/>
      <c r="AE1489" s="70"/>
      <c r="AF1489" s="70"/>
      <c r="AG1489" s="70"/>
      <c r="AH1489" s="70"/>
      <c r="AI1489" s="70"/>
      <c r="AJ1489" s="70"/>
      <c r="AK1489" s="70"/>
      <c r="AL1489" s="70"/>
      <c r="AM1489" s="70"/>
      <c r="AN1489" s="70"/>
      <c r="AO1489" s="70"/>
      <c r="AP1489" s="70"/>
      <c r="AQ1489" s="70"/>
      <c r="AR1489" s="70"/>
      <c r="AS1489" s="70"/>
      <c r="AT1489" s="70"/>
      <c r="AU1489" s="70"/>
      <c r="AV1489" s="70"/>
      <c r="AW1489" s="70"/>
      <c r="AX1489" s="70"/>
      <c r="AY1489" s="70"/>
      <c r="AZ1489" s="70"/>
      <c r="BA1489" s="70"/>
      <c r="BB1489" s="70"/>
      <c r="BC1489" s="70"/>
      <c r="BD1489" s="70"/>
      <c r="BE1489" s="70"/>
      <c r="BF1489" s="70"/>
      <c r="BG1489" s="70"/>
      <c r="BH1489" s="70"/>
      <c r="BI1489" s="70"/>
      <c r="BJ1489" s="70"/>
      <c r="BK1489" s="70"/>
      <c r="BL1489" s="70"/>
      <c r="BM1489" s="70"/>
      <c r="BN1489" s="70"/>
      <c r="BO1489" s="70"/>
      <c r="BP1489" s="70"/>
      <c r="BQ1489" s="70"/>
      <c r="BR1489" s="70"/>
      <c r="BS1489" s="70"/>
      <c r="BT1489" s="70"/>
      <c r="BU1489" s="70"/>
      <c r="BV1489" s="70"/>
      <c r="BW1489" s="70"/>
      <c r="BX1489" s="70"/>
      <c r="BY1489" s="70"/>
      <c r="BZ1489" s="70"/>
      <c r="CA1489" s="70"/>
    </row>
    <row r="1490" spans="2:79" s="67" customFormat="1" hidden="1">
      <c r="B1490" s="85"/>
      <c r="C1490" s="86"/>
      <c r="D1490" s="250"/>
      <c r="E1490" s="84"/>
      <c r="F1490" s="70"/>
      <c r="G1490" s="70"/>
      <c r="H1490" s="70"/>
      <c r="I1490" s="70"/>
      <c r="J1490" s="70"/>
      <c r="K1490" s="70"/>
      <c r="L1490" s="70"/>
      <c r="M1490" s="70"/>
      <c r="N1490" s="70"/>
      <c r="O1490" s="70"/>
      <c r="P1490" s="70"/>
      <c r="Q1490" s="70"/>
      <c r="R1490" s="70"/>
      <c r="S1490" s="70"/>
      <c r="T1490" s="70"/>
      <c r="U1490" s="70"/>
      <c r="V1490" s="70"/>
      <c r="W1490" s="70"/>
      <c r="X1490" s="70"/>
      <c r="Y1490" s="70"/>
      <c r="Z1490" s="70"/>
      <c r="AA1490" s="70"/>
      <c r="AB1490" s="70"/>
      <c r="AC1490" s="70"/>
      <c r="AD1490" s="70"/>
      <c r="AE1490" s="70"/>
      <c r="AF1490" s="70"/>
      <c r="AG1490" s="70"/>
      <c r="AH1490" s="70"/>
      <c r="AI1490" s="70"/>
      <c r="AJ1490" s="70"/>
      <c r="AK1490" s="70"/>
      <c r="AL1490" s="70"/>
      <c r="AM1490" s="70"/>
      <c r="AN1490" s="70"/>
      <c r="AO1490" s="70"/>
      <c r="AP1490" s="70"/>
      <c r="AQ1490" s="70"/>
      <c r="AR1490" s="70"/>
      <c r="AS1490" s="70"/>
      <c r="AT1490" s="70"/>
      <c r="AU1490" s="70"/>
      <c r="AV1490" s="70"/>
      <c r="AW1490" s="70"/>
      <c r="AX1490" s="70"/>
      <c r="AY1490" s="70"/>
      <c r="AZ1490" s="70"/>
      <c r="BA1490" s="70"/>
      <c r="BB1490" s="70"/>
      <c r="BC1490" s="70"/>
      <c r="BD1490" s="70"/>
      <c r="BE1490" s="70"/>
      <c r="BF1490" s="70"/>
      <c r="BG1490" s="70"/>
      <c r="BH1490" s="70"/>
      <c r="BI1490" s="70"/>
      <c r="BJ1490" s="70"/>
      <c r="BK1490" s="70"/>
      <c r="BL1490" s="70"/>
      <c r="BM1490" s="70"/>
      <c r="BN1490" s="70"/>
      <c r="BO1490" s="70"/>
      <c r="BP1490" s="70"/>
      <c r="BQ1490" s="70"/>
      <c r="BR1490" s="70"/>
      <c r="BS1490" s="70"/>
      <c r="BT1490" s="70"/>
      <c r="BU1490" s="70"/>
      <c r="BV1490" s="70"/>
      <c r="BW1490" s="70"/>
      <c r="BX1490" s="70"/>
      <c r="BY1490" s="70"/>
      <c r="BZ1490" s="70"/>
      <c r="CA1490" s="70"/>
    </row>
    <row r="1491" spans="2:79" s="67" customFormat="1" hidden="1">
      <c r="B1491" s="85"/>
      <c r="C1491" s="86"/>
      <c r="D1491" s="250"/>
      <c r="E1491" s="84"/>
      <c r="F1491" s="70"/>
      <c r="G1491" s="70"/>
      <c r="H1491" s="70"/>
      <c r="I1491" s="70"/>
      <c r="J1491" s="70"/>
      <c r="K1491" s="70"/>
      <c r="L1491" s="70"/>
      <c r="M1491" s="70"/>
      <c r="N1491" s="70"/>
      <c r="O1491" s="70"/>
      <c r="P1491" s="70"/>
      <c r="Q1491" s="70"/>
      <c r="R1491" s="70"/>
      <c r="S1491" s="70"/>
      <c r="T1491" s="70"/>
      <c r="U1491" s="70"/>
      <c r="V1491" s="70"/>
      <c r="W1491" s="70"/>
      <c r="X1491" s="70"/>
      <c r="Y1491" s="70"/>
      <c r="Z1491" s="70"/>
      <c r="AA1491" s="70"/>
      <c r="AB1491" s="70"/>
      <c r="AC1491" s="70"/>
      <c r="AD1491" s="70"/>
      <c r="AE1491" s="70"/>
      <c r="AF1491" s="70"/>
      <c r="AG1491" s="70"/>
      <c r="AH1491" s="70"/>
      <c r="AI1491" s="70"/>
      <c r="AJ1491" s="70"/>
      <c r="AK1491" s="70"/>
      <c r="AL1491" s="70"/>
      <c r="AM1491" s="70"/>
      <c r="AN1491" s="70"/>
      <c r="AO1491" s="70"/>
      <c r="AP1491" s="70"/>
      <c r="AQ1491" s="70"/>
      <c r="AR1491" s="70"/>
      <c r="AS1491" s="70"/>
      <c r="AT1491" s="70"/>
      <c r="AU1491" s="70"/>
      <c r="AV1491" s="70"/>
      <c r="AW1491" s="70"/>
      <c r="AX1491" s="70"/>
      <c r="AY1491" s="70"/>
      <c r="AZ1491" s="70"/>
      <c r="BA1491" s="70"/>
      <c r="BB1491" s="70"/>
      <c r="BC1491" s="70"/>
      <c r="BD1491" s="70"/>
      <c r="BE1491" s="70"/>
      <c r="BF1491" s="70"/>
      <c r="BG1491" s="70"/>
      <c r="BH1491" s="70"/>
      <c r="BI1491" s="70"/>
      <c r="BJ1491" s="70"/>
      <c r="BK1491" s="70"/>
      <c r="BL1491" s="70"/>
      <c r="BM1491" s="70"/>
      <c r="BN1491" s="70"/>
      <c r="BO1491" s="70"/>
      <c r="BP1491" s="70"/>
      <c r="BQ1491" s="70"/>
      <c r="BR1491" s="70"/>
      <c r="BS1491" s="70"/>
      <c r="BT1491" s="70"/>
      <c r="BU1491" s="70"/>
      <c r="BV1491" s="70"/>
      <c r="BW1491" s="70"/>
      <c r="BX1491" s="70"/>
      <c r="BY1491" s="70"/>
      <c r="BZ1491" s="70"/>
      <c r="CA1491" s="70"/>
    </row>
    <row r="1492" spans="2:79" s="67" customFormat="1" hidden="1">
      <c r="B1492" s="85"/>
      <c r="C1492" s="86"/>
      <c r="D1492" s="250"/>
      <c r="E1492" s="84"/>
      <c r="F1492" s="70"/>
      <c r="G1492" s="70"/>
      <c r="H1492" s="70"/>
      <c r="I1492" s="70"/>
      <c r="J1492" s="70"/>
      <c r="K1492" s="70"/>
      <c r="L1492" s="70"/>
      <c r="M1492" s="70"/>
      <c r="N1492" s="70"/>
      <c r="O1492" s="70"/>
      <c r="P1492" s="70"/>
      <c r="Q1492" s="70"/>
      <c r="R1492" s="70"/>
      <c r="S1492" s="70"/>
      <c r="T1492" s="70"/>
      <c r="U1492" s="70"/>
      <c r="V1492" s="70"/>
      <c r="W1492" s="70"/>
      <c r="X1492" s="70"/>
      <c r="Y1492" s="70"/>
      <c r="Z1492" s="70"/>
      <c r="AA1492" s="70"/>
      <c r="AB1492" s="70"/>
      <c r="AC1492" s="70"/>
      <c r="AD1492" s="70"/>
      <c r="AE1492" s="70"/>
      <c r="AF1492" s="70"/>
      <c r="AG1492" s="70"/>
      <c r="AH1492" s="70"/>
      <c r="AI1492" s="70"/>
      <c r="AJ1492" s="70"/>
      <c r="AK1492" s="70"/>
      <c r="AL1492" s="70"/>
      <c r="AM1492" s="70"/>
      <c r="AN1492" s="70"/>
      <c r="AO1492" s="70"/>
      <c r="AP1492" s="70"/>
      <c r="AQ1492" s="70"/>
      <c r="AR1492" s="70"/>
      <c r="AS1492" s="70"/>
      <c r="AT1492" s="70"/>
      <c r="AU1492" s="70"/>
      <c r="AV1492" s="70"/>
      <c r="AW1492" s="70"/>
      <c r="AX1492" s="70"/>
      <c r="AY1492" s="70"/>
      <c r="AZ1492" s="70"/>
      <c r="BA1492" s="70"/>
      <c r="BB1492" s="70"/>
      <c r="BC1492" s="70"/>
      <c r="BD1492" s="70"/>
      <c r="BE1492" s="70"/>
      <c r="BF1492" s="70"/>
      <c r="BG1492" s="70"/>
      <c r="BH1492" s="70"/>
      <c r="BI1492" s="70"/>
      <c r="BJ1492" s="70"/>
      <c r="BK1492" s="70"/>
      <c r="BL1492" s="70"/>
      <c r="BM1492" s="70"/>
      <c r="BN1492" s="70"/>
      <c r="BO1492" s="70"/>
      <c r="BP1492" s="70"/>
      <c r="BQ1492" s="70"/>
      <c r="BR1492" s="70"/>
      <c r="BS1492" s="70"/>
      <c r="BT1492" s="70"/>
      <c r="BU1492" s="70"/>
      <c r="BV1492" s="70"/>
      <c r="BW1492" s="70"/>
      <c r="BX1492" s="70"/>
      <c r="BY1492" s="70"/>
      <c r="BZ1492" s="70"/>
      <c r="CA1492" s="70"/>
    </row>
    <row r="1493" spans="2:79" s="67" customFormat="1" hidden="1">
      <c r="B1493" s="85"/>
      <c r="C1493" s="86"/>
      <c r="D1493" s="250"/>
      <c r="E1493" s="84"/>
      <c r="F1493" s="70"/>
      <c r="G1493" s="70"/>
      <c r="H1493" s="70"/>
      <c r="I1493" s="70"/>
      <c r="J1493" s="70"/>
      <c r="K1493" s="70"/>
      <c r="L1493" s="70"/>
      <c r="M1493" s="70"/>
      <c r="N1493" s="70"/>
      <c r="O1493" s="70"/>
      <c r="P1493" s="70"/>
      <c r="Q1493" s="70"/>
      <c r="R1493" s="70"/>
      <c r="S1493" s="70"/>
      <c r="T1493" s="70"/>
      <c r="U1493" s="70"/>
      <c r="V1493" s="70"/>
      <c r="W1493" s="70"/>
      <c r="X1493" s="70"/>
      <c r="Y1493" s="70"/>
      <c r="Z1493" s="70"/>
      <c r="AA1493" s="70"/>
      <c r="AB1493" s="70"/>
      <c r="AC1493" s="70"/>
      <c r="AD1493" s="70"/>
      <c r="AE1493" s="70"/>
      <c r="AF1493" s="70"/>
      <c r="AG1493" s="70"/>
      <c r="AH1493" s="70"/>
      <c r="AI1493" s="70"/>
      <c r="AJ1493" s="70"/>
      <c r="AK1493" s="70"/>
      <c r="AL1493" s="70"/>
      <c r="AM1493" s="70"/>
      <c r="AN1493" s="70"/>
      <c r="AO1493" s="70"/>
      <c r="AP1493" s="70"/>
      <c r="AQ1493" s="70"/>
      <c r="AR1493" s="70"/>
      <c r="AS1493" s="70"/>
      <c r="AT1493" s="70"/>
      <c r="AU1493" s="70"/>
      <c r="AV1493" s="70"/>
      <c r="AW1493" s="70"/>
      <c r="AX1493" s="70"/>
      <c r="AY1493" s="70"/>
      <c r="AZ1493" s="70"/>
      <c r="BA1493" s="70"/>
      <c r="BB1493" s="70"/>
      <c r="BC1493" s="70"/>
      <c r="BD1493" s="70"/>
      <c r="BE1493" s="70"/>
      <c r="BF1493" s="70"/>
      <c r="BG1493" s="70"/>
      <c r="BH1493" s="70"/>
      <c r="BI1493" s="70"/>
      <c r="BJ1493" s="70"/>
      <c r="BK1493" s="70"/>
      <c r="BL1493" s="70"/>
      <c r="BM1493" s="70"/>
      <c r="BN1493" s="70"/>
      <c r="BO1493" s="70"/>
      <c r="BP1493" s="70"/>
      <c r="BQ1493" s="70"/>
      <c r="BR1493" s="70"/>
      <c r="BS1493" s="70"/>
      <c r="BT1493" s="70"/>
      <c r="BU1493" s="70"/>
      <c r="BV1493" s="70"/>
      <c r="BW1493" s="70"/>
      <c r="BX1493" s="70"/>
      <c r="BY1493" s="70"/>
      <c r="BZ1493" s="70"/>
      <c r="CA1493" s="70"/>
    </row>
    <row r="1494" spans="2:79" s="67" customFormat="1" hidden="1">
      <c r="B1494" s="85"/>
      <c r="C1494" s="86"/>
      <c r="D1494" s="250"/>
      <c r="E1494" s="84"/>
      <c r="F1494" s="70"/>
      <c r="G1494" s="70"/>
      <c r="H1494" s="70"/>
      <c r="I1494" s="70"/>
      <c r="J1494" s="70"/>
      <c r="K1494" s="70"/>
      <c r="L1494" s="70"/>
      <c r="M1494" s="70"/>
      <c r="N1494" s="70"/>
      <c r="O1494" s="70"/>
      <c r="P1494" s="70"/>
      <c r="Q1494" s="70"/>
      <c r="R1494" s="70"/>
      <c r="S1494" s="70"/>
      <c r="T1494" s="70"/>
      <c r="U1494" s="70"/>
      <c r="V1494" s="70"/>
      <c r="W1494" s="70"/>
      <c r="X1494" s="70"/>
      <c r="Y1494" s="70"/>
      <c r="Z1494" s="70"/>
      <c r="AA1494" s="70"/>
      <c r="AB1494" s="70"/>
      <c r="AC1494" s="70"/>
      <c r="AD1494" s="70"/>
      <c r="AE1494" s="70"/>
      <c r="AF1494" s="70"/>
      <c r="AG1494" s="70"/>
      <c r="AH1494" s="70"/>
      <c r="AI1494" s="70"/>
      <c r="AJ1494" s="70"/>
      <c r="AK1494" s="70"/>
      <c r="AL1494" s="70"/>
      <c r="AM1494" s="70"/>
      <c r="AN1494" s="70"/>
      <c r="AO1494" s="70"/>
      <c r="AP1494" s="70"/>
      <c r="AQ1494" s="70"/>
      <c r="AR1494" s="70"/>
      <c r="AS1494" s="70"/>
      <c r="AT1494" s="70"/>
      <c r="AU1494" s="70"/>
      <c r="AV1494" s="70"/>
      <c r="AW1494" s="70"/>
      <c r="AX1494" s="70"/>
      <c r="AY1494" s="70"/>
      <c r="AZ1494" s="70"/>
      <c r="BA1494" s="70"/>
      <c r="BB1494" s="70"/>
      <c r="BC1494" s="70"/>
      <c r="BD1494" s="70"/>
      <c r="BE1494" s="70"/>
      <c r="BF1494" s="70"/>
      <c r="BG1494" s="70"/>
      <c r="BH1494" s="70"/>
      <c r="BI1494" s="70"/>
      <c r="BJ1494" s="70"/>
      <c r="BK1494" s="70"/>
      <c r="BL1494" s="70"/>
      <c r="BM1494" s="70"/>
      <c r="BN1494" s="70"/>
      <c r="BO1494" s="70"/>
      <c r="BP1494" s="70"/>
      <c r="BQ1494" s="70"/>
      <c r="BR1494" s="70"/>
      <c r="BS1494" s="70"/>
      <c r="BT1494" s="70"/>
      <c r="BU1494" s="70"/>
      <c r="BV1494" s="70"/>
      <c r="BW1494" s="70"/>
      <c r="BX1494" s="70"/>
      <c r="BY1494" s="70"/>
      <c r="BZ1494" s="70"/>
      <c r="CA1494" s="70"/>
    </row>
    <row r="1495" spans="2:79" s="67" customFormat="1" hidden="1">
      <c r="B1495" s="85"/>
      <c r="C1495" s="86"/>
      <c r="D1495" s="250"/>
      <c r="E1495" s="84"/>
      <c r="F1495" s="70"/>
      <c r="G1495" s="70"/>
      <c r="H1495" s="70"/>
      <c r="I1495" s="70"/>
      <c r="J1495" s="70"/>
      <c r="K1495" s="70"/>
      <c r="L1495" s="70"/>
      <c r="M1495" s="70"/>
      <c r="N1495" s="70"/>
      <c r="O1495" s="70"/>
      <c r="P1495" s="70"/>
      <c r="Q1495" s="70"/>
      <c r="R1495" s="70"/>
      <c r="S1495" s="70"/>
      <c r="T1495" s="70"/>
      <c r="U1495" s="70"/>
      <c r="V1495" s="70"/>
      <c r="W1495" s="70"/>
      <c r="X1495" s="70"/>
      <c r="Y1495" s="70"/>
      <c r="Z1495" s="70"/>
      <c r="AA1495" s="70"/>
      <c r="AB1495" s="70"/>
      <c r="AC1495" s="70"/>
      <c r="AD1495" s="70"/>
      <c r="AE1495" s="70"/>
      <c r="AF1495" s="70"/>
      <c r="AG1495" s="70"/>
      <c r="AH1495" s="70"/>
      <c r="AI1495" s="70"/>
      <c r="AJ1495" s="70"/>
      <c r="AK1495" s="70"/>
      <c r="AL1495" s="70"/>
      <c r="AM1495" s="70"/>
      <c r="AN1495" s="70"/>
      <c r="AO1495" s="70"/>
      <c r="AP1495" s="70"/>
      <c r="AQ1495" s="70"/>
      <c r="AR1495" s="70"/>
      <c r="AS1495" s="70"/>
      <c r="AT1495" s="70"/>
      <c r="AU1495" s="70"/>
      <c r="AV1495" s="70"/>
      <c r="AW1495" s="70"/>
      <c r="AX1495" s="70"/>
      <c r="AY1495" s="70"/>
      <c r="AZ1495" s="70"/>
      <c r="BA1495" s="70"/>
      <c r="BB1495" s="70"/>
      <c r="BC1495" s="70"/>
      <c r="BD1495" s="70"/>
      <c r="BE1495" s="70"/>
      <c r="BF1495" s="70"/>
      <c r="BG1495" s="70"/>
      <c r="BH1495" s="70"/>
      <c r="BI1495" s="70"/>
      <c r="BJ1495" s="70"/>
      <c r="BK1495" s="70"/>
      <c r="BL1495" s="70"/>
      <c r="BM1495" s="70"/>
      <c r="BN1495" s="70"/>
      <c r="BO1495" s="70"/>
      <c r="BP1495" s="70"/>
      <c r="BQ1495" s="70"/>
      <c r="BR1495" s="70"/>
      <c r="BS1495" s="70"/>
      <c r="BT1495" s="70"/>
      <c r="BU1495" s="70"/>
      <c r="BV1495" s="70"/>
      <c r="BW1495" s="70"/>
      <c r="BX1495" s="70"/>
      <c r="BY1495" s="70"/>
      <c r="BZ1495" s="70"/>
      <c r="CA1495" s="70"/>
    </row>
    <row r="1496" spans="2:79" s="67" customFormat="1" hidden="1">
      <c r="B1496" s="85"/>
      <c r="C1496" s="86"/>
      <c r="D1496" s="250"/>
      <c r="E1496" s="84"/>
      <c r="F1496" s="70"/>
      <c r="G1496" s="70"/>
      <c r="H1496" s="70"/>
      <c r="I1496" s="70"/>
      <c r="J1496" s="70"/>
      <c r="K1496" s="70"/>
      <c r="L1496" s="70"/>
      <c r="M1496" s="70"/>
      <c r="N1496" s="70"/>
      <c r="O1496" s="70"/>
      <c r="P1496" s="70"/>
      <c r="Q1496" s="70"/>
      <c r="R1496" s="70"/>
      <c r="S1496" s="70"/>
      <c r="T1496" s="70"/>
      <c r="U1496" s="70"/>
      <c r="V1496" s="70"/>
      <c r="W1496" s="70"/>
      <c r="X1496" s="70"/>
      <c r="Y1496" s="70"/>
      <c r="Z1496" s="70"/>
      <c r="AA1496" s="70"/>
      <c r="AB1496" s="70"/>
      <c r="AC1496" s="70"/>
      <c r="AD1496" s="70"/>
      <c r="AE1496" s="70"/>
      <c r="AF1496" s="70"/>
      <c r="AG1496" s="70"/>
      <c r="AH1496" s="70"/>
      <c r="AI1496" s="70"/>
      <c r="AJ1496" s="70"/>
      <c r="AK1496" s="70"/>
      <c r="AL1496" s="70"/>
      <c r="AM1496" s="70"/>
      <c r="AN1496" s="70"/>
      <c r="AO1496" s="70"/>
      <c r="AP1496" s="70"/>
      <c r="AQ1496" s="70"/>
      <c r="AR1496" s="70"/>
      <c r="AS1496" s="70"/>
      <c r="AT1496" s="70"/>
      <c r="AU1496" s="70"/>
      <c r="AV1496" s="70"/>
      <c r="AW1496" s="70"/>
      <c r="AX1496" s="70"/>
      <c r="AY1496" s="70"/>
      <c r="AZ1496" s="70"/>
      <c r="BA1496" s="70"/>
      <c r="BB1496" s="70"/>
      <c r="BC1496" s="70"/>
      <c r="BD1496" s="70"/>
      <c r="BE1496" s="70"/>
      <c r="BF1496" s="70"/>
      <c r="BG1496" s="70"/>
      <c r="BH1496" s="70"/>
      <c r="BI1496" s="70"/>
      <c r="BJ1496" s="70"/>
      <c r="BK1496" s="70"/>
      <c r="BL1496" s="70"/>
      <c r="BM1496" s="70"/>
      <c r="BN1496" s="70"/>
      <c r="BO1496" s="70"/>
      <c r="BP1496" s="70"/>
      <c r="BQ1496" s="70"/>
      <c r="BR1496" s="70"/>
      <c r="BS1496" s="70"/>
      <c r="BT1496" s="70"/>
      <c r="BU1496" s="70"/>
      <c r="BV1496" s="70"/>
      <c r="BW1496" s="70"/>
      <c r="BX1496" s="70"/>
      <c r="BY1496" s="70"/>
      <c r="BZ1496" s="70"/>
      <c r="CA1496" s="70"/>
    </row>
    <row r="1497" spans="2:79" s="67" customFormat="1" hidden="1">
      <c r="B1497" s="85"/>
      <c r="C1497" s="86"/>
      <c r="D1497" s="250"/>
      <c r="E1497" s="84"/>
      <c r="F1497" s="70"/>
      <c r="G1497" s="70"/>
      <c r="H1497" s="70"/>
      <c r="I1497" s="70"/>
      <c r="J1497" s="70"/>
      <c r="K1497" s="70"/>
      <c r="L1497" s="70"/>
      <c r="M1497" s="70"/>
      <c r="N1497" s="70"/>
      <c r="O1497" s="70"/>
      <c r="P1497" s="70"/>
      <c r="Q1497" s="70"/>
      <c r="R1497" s="70"/>
      <c r="S1497" s="70"/>
      <c r="T1497" s="70"/>
      <c r="U1497" s="70"/>
      <c r="V1497" s="70"/>
      <c r="W1497" s="70"/>
      <c r="X1497" s="70"/>
      <c r="Y1497" s="70"/>
      <c r="Z1497" s="70"/>
      <c r="AA1497" s="70"/>
      <c r="AB1497" s="70"/>
      <c r="AC1497" s="70"/>
      <c r="AD1497" s="70"/>
      <c r="AE1497" s="70"/>
      <c r="AF1497" s="70"/>
      <c r="AG1497" s="70"/>
      <c r="AH1497" s="70"/>
      <c r="AI1497" s="70"/>
      <c r="AJ1497" s="70"/>
      <c r="AK1497" s="70"/>
      <c r="AL1497" s="70"/>
      <c r="AM1497" s="70"/>
      <c r="AN1497" s="70"/>
      <c r="AO1497" s="70"/>
      <c r="AP1497" s="70"/>
      <c r="AQ1497" s="70"/>
      <c r="AR1497" s="70"/>
      <c r="AS1497" s="70"/>
      <c r="AT1497" s="70"/>
      <c r="AU1497" s="70"/>
      <c r="AV1497" s="70"/>
      <c r="AW1497" s="70"/>
      <c r="AX1497" s="70"/>
      <c r="AY1497" s="70"/>
      <c r="AZ1497" s="70"/>
      <c r="BA1497" s="70"/>
      <c r="BB1497" s="70"/>
      <c r="BC1497" s="70"/>
      <c r="BD1497" s="70"/>
      <c r="BE1497" s="70"/>
      <c r="BF1497" s="70"/>
      <c r="BG1497" s="70"/>
      <c r="BH1497" s="70"/>
      <c r="BI1497" s="70"/>
      <c r="BJ1497" s="70"/>
      <c r="BK1497" s="70"/>
      <c r="BL1497" s="70"/>
      <c r="BM1497" s="70"/>
      <c r="BN1497" s="70"/>
      <c r="BO1497" s="70"/>
      <c r="BP1497" s="70"/>
      <c r="BQ1497" s="70"/>
      <c r="BR1497" s="70"/>
      <c r="BS1497" s="70"/>
      <c r="BT1497" s="70"/>
      <c r="BU1497" s="70"/>
      <c r="BV1497" s="70"/>
      <c r="BW1497" s="70"/>
      <c r="BX1497" s="70"/>
      <c r="BY1497" s="70"/>
      <c r="BZ1497" s="70"/>
      <c r="CA1497" s="70"/>
    </row>
    <row r="1498" spans="2:79" s="67" customFormat="1" hidden="1">
      <c r="B1498" s="85"/>
      <c r="C1498" s="86"/>
      <c r="D1498" s="250"/>
      <c r="E1498" s="84"/>
      <c r="F1498" s="70"/>
      <c r="G1498" s="70"/>
      <c r="H1498" s="70"/>
      <c r="I1498" s="70"/>
      <c r="J1498" s="70"/>
      <c r="K1498" s="70"/>
      <c r="L1498" s="70"/>
      <c r="M1498" s="70"/>
      <c r="N1498" s="70"/>
      <c r="O1498" s="70"/>
      <c r="P1498" s="70"/>
      <c r="Q1498" s="70"/>
      <c r="R1498" s="70"/>
      <c r="S1498" s="70"/>
      <c r="T1498" s="70"/>
      <c r="U1498" s="70"/>
      <c r="V1498" s="70"/>
      <c r="W1498" s="70"/>
      <c r="X1498" s="70"/>
      <c r="Y1498" s="70"/>
      <c r="Z1498" s="70"/>
      <c r="AA1498" s="70"/>
      <c r="AB1498" s="70"/>
      <c r="AC1498" s="70"/>
      <c r="AD1498" s="70"/>
      <c r="AE1498" s="70"/>
      <c r="AF1498" s="70"/>
      <c r="AG1498" s="70"/>
      <c r="AH1498" s="70"/>
      <c r="AI1498" s="70"/>
      <c r="AJ1498" s="70"/>
      <c r="AK1498" s="70"/>
      <c r="AL1498" s="70"/>
      <c r="AM1498" s="70"/>
      <c r="AN1498" s="70"/>
      <c r="AO1498" s="70"/>
      <c r="AP1498" s="70"/>
      <c r="AQ1498" s="70"/>
      <c r="AR1498" s="70"/>
      <c r="AS1498" s="70"/>
      <c r="AT1498" s="70"/>
      <c r="AU1498" s="70"/>
      <c r="AV1498" s="70"/>
      <c r="AW1498" s="70"/>
      <c r="AX1498" s="70"/>
      <c r="AY1498" s="70"/>
      <c r="AZ1498" s="70"/>
      <c r="BA1498" s="70"/>
      <c r="BB1498" s="70"/>
      <c r="BC1498" s="70"/>
      <c r="BD1498" s="70"/>
      <c r="BE1498" s="70"/>
      <c r="BF1498" s="70"/>
      <c r="BG1498" s="70"/>
      <c r="BH1498" s="70"/>
      <c r="BI1498" s="70"/>
      <c r="BJ1498" s="70"/>
      <c r="BK1498" s="70"/>
      <c r="BL1498" s="70"/>
      <c r="BM1498" s="70"/>
      <c r="BN1498" s="70"/>
      <c r="BO1498" s="70"/>
      <c r="BP1498" s="70"/>
      <c r="BQ1498" s="70"/>
      <c r="BR1498" s="70"/>
      <c r="BS1498" s="70"/>
      <c r="BT1498" s="70"/>
      <c r="BU1498" s="70"/>
      <c r="BV1498" s="70"/>
      <c r="BW1498" s="70"/>
      <c r="BX1498" s="70"/>
      <c r="BY1498" s="70"/>
      <c r="BZ1498" s="70"/>
      <c r="CA1498" s="70"/>
    </row>
    <row r="1499" spans="2:79" s="67" customFormat="1" hidden="1">
      <c r="B1499" s="85"/>
      <c r="C1499" s="86"/>
      <c r="D1499" s="250"/>
      <c r="E1499" s="84"/>
      <c r="F1499" s="70"/>
      <c r="G1499" s="70"/>
      <c r="H1499" s="70"/>
      <c r="I1499" s="70"/>
      <c r="J1499" s="70"/>
      <c r="K1499" s="70"/>
      <c r="L1499" s="70"/>
      <c r="M1499" s="70"/>
      <c r="N1499" s="70"/>
      <c r="O1499" s="70"/>
      <c r="P1499" s="70"/>
      <c r="Q1499" s="70"/>
      <c r="R1499" s="70"/>
      <c r="S1499" s="70"/>
      <c r="T1499" s="70"/>
      <c r="U1499" s="70"/>
      <c r="V1499" s="70"/>
      <c r="W1499" s="70"/>
      <c r="X1499" s="70"/>
      <c r="Y1499" s="70"/>
      <c r="Z1499" s="70"/>
      <c r="AA1499" s="70"/>
      <c r="AB1499" s="70"/>
      <c r="AC1499" s="70"/>
      <c r="AD1499" s="70"/>
      <c r="AE1499" s="70"/>
      <c r="AF1499" s="70"/>
      <c r="AG1499" s="70"/>
      <c r="AH1499" s="70"/>
      <c r="AI1499" s="70"/>
      <c r="AJ1499" s="70"/>
      <c r="AK1499" s="70"/>
      <c r="AL1499" s="70"/>
      <c r="AM1499" s="70"/>
      <c r="AN1499" s="70"/>
      <c r="AO1499" s="70"/>
      <c r="AP1499" s="70"/>
      <c r="AQ1499" s="70"/>
      <c r="AR1499" s="70"/>
      <c r="AS1499" s="70"/>
      <c r="AT1499" s="70"/>
      <c r="AU1499" s="70"/>
      <c r="AV1499" s="70"/>
      <c r="AW1499" s="70"/>
      <c r="AX1499" s="70"/>
      <c r="AY1499" s="70"/>
      <c r="AZ1499" s="70"/>
      <c r="BA1499" s="70"/>
      <c r="BB1499" s="70"/>
      <c r="BC1499" s="70"/>
      <c r="BD1499" s="70"/>
      <c r="BE1499" s="70"/>
      <c r="BF1499" s="70"/>
      <c r="BG1499" s="70"/>
      <c r="BH1499" s="70"/>
      <c r="BI1499" s="70"/>
      <c r="BJ1499" s="70"/>
      <c r="BK1499" s="70"/>
      <c r="BL1499" s="70"/>
      <c r="BM1499" s="70"/>
      <c r="BN1499" s="70"/>
      <c r="BO1499" s="70"/>
      <c r="BP1499" s="70"/>
      <c r="BQ1499" s="70"/>
      <c r="BR1499" s="70"/>
      <c r="BS1499" s="70"/>
      <c r="BT1499" s="70"/>
      <c r="BU1499" s="70"/>
      <c r="BV1499" s="70"/>
      <c r="BW1499" s="70"/>
      <c r="BX1499" s="70"/>
      <c r="BY1499" s="70"/>
      <c r="BZ1499" s="70"/>
      <c r="CA1499" s="70"/>
    </row>
    <row r="1500" spans="2:79" s="67" customFormat="1" hidden="1">
      <c r="B1500" s="85"/>
      <c r="C1500" s="86"/>
      <c r="D1500" s="250"/>
      <c r="E1500" s="84"/>
      <c r="F1500" s="70"/>
      <c r="G1500" s="70"/>
      <c r="H1500" s="70"/>
      <c r="I1500" s="70"/>
      <c r="J1500" s="70"/>
      <c r="K1500" s="70"/>
      <c r="L1500" s="70"/>
      <c r="M1500" s="70"/>
      <c r="N1500" s="70"/>
      <c r="O1500" s="70"/>
      <c r="P1500" s="70"/>
      <c r="Q1500" s="70"/>
      <c r="R1500" s="70"/>
      <c r="S1500" s="70"/>
      <c r="T1500" s="70"/>
      <c r="U1500" s="70"/>
      <c r="V1500" s="70"/>
      <c r="W1500" s="70"/>
      <c r="X1500" s="70"/>
      <c r="Y1500" s="70"/>
      <c r="Z1500" s="70"/>
      <c r="AA1500" s="70"/>
      <c r="AB1500" s="70"/>
      <c r="AC1500" s="70"/>
      <c r="AD1500" s="70"/>
      <c r="AE1500" s="70"/>
      <c r="AF1500" s="70"/>
      <c r="AG1500" s="70"/>
      <c r="AH1500" s="70"/>
      <c r="AI1500" s="70"/>
      <c r="AJ1500" s="70"/>
      <c r="AK1500" s="70"/>
      <c r="AL1500" s="70"/>
      <c r="AM1500" s="70"/>
      <c r="AN1500" s="70"/>
      <c r="AO1500" s="70"/>
      <c r="AP1500" s="70"/>
      <c r="AQ1500" s="70"/>
      <c r="AR1500" s="70"/>
      <c r="AS1500" s="70"/>
      <c r="AT1500" s="70"/>
      <c r="AU1500" s="70"/>
      <c r="AV1500" s="70"/>
      <c r="AW1500" s="70"/>
      <c r="AX1500" s="70"/>
      <c r="AY1500" s="70"/>
      <c r="AZ1500" s="70"/>
      <c r="BA1500" s="70"/>
      <c r="BB1500" s="70"/>
      <c r="BC1500" s="70"/>
      <c r="BD1500" s="70"/>
      <c r="BE1500" s="70"/>
      <c r="BF1500" s="70"/>
      <c r="BG1500" s="70"/>
      <c r="BH1500" s="70"/>
      <c r="BI1500" s="70"/>
      <c r="BJ1500" s="70"/>
      <c r="BK1500" s="70"/>
      <c r="BL1500" s="70"/>
      <c r="BM1500" s="70"/>
      <c r="BN1500" s="70"/>
      <c r="BO1500" s="70"/>
      <c r="BP1500" s="70"/>
      <c r="BQ1500" s="70"/>
      <c r="BR1500" s="70"/>
      <c r="BS1500" s="70"/>
      <c r="BT1500" s="70"/>
      <c r="BU1500" s="70"/>
      <c r="BV1500" s="70"/>
      <c r="BW1500" s="70"/>
      <c r="BX1500" s="70"/>
      <c r="BY1500" s="70"/>
      <c r="BZ1500" s="70"/>
      <c r="CA1500" s="70"/>
    </row>
    <row r="1501" spans="2:79" s="67" customFormat="1" hidden="1">
      <c r="B1501" s="85"/>
      <c r="C1501" s="86"/>
      <c r="D1501" s="250"/>
      <c r="E1501" s="84"/>
      <c r="F1501" s="70"/>
      <c r="G1501" s="70"/>
      <c r="H1501" s="70"/>
      <c r="I1501" s="70"/>
      <c r="J1501" s="70"/>
      <c r="K1501" s="70"/>
      <c r="L1501" s="70"/>
      <c r="M1501" s="70"/>
      <c r="N1501" s="70"/>
      <c r="O1501" s="70"/>
      <c r="P1501" s="70"/>
      <c r="Q1501" s="70"/>
      <c r="R1501" s="70"/>
      <c r="S1501" s="70"/>
      <c r="T1501" s="70"/>
      <c r="U1501" s="70"/>
      <c r="V1501" s="70"/>
      <c r="W1501" s="70"/>
      <c r="X1501" s="70"/>
      <c r="Y1501" s="70"/>
      <c r="Z1501" s="70"/>
      <c r="AA1501" s="70"/>
      <c r="AB1501" s="70"/>
      <c r="AC1501" s="70"/>
      <c r="AD1501" s="70"/>
      <c r="AE1501" s="70"/>
      <c r="AF1501" s="70"/>
      <c r="AG1501" s="70"/>
      <c r="AH1501" s="70"/>
      <c r="AI1501" s="70"/>
      <c r="AJ1501" s="70"/>
      <c r="AK1501" s="70"/>
      <c r="AL1501" s="70"/>
      <c r="AM1501" s="70"/>
      <c r="AN1501" s="70"/>
      <c r="AO1501" s="70"/>
      <c r="AP1501" s="70"/>
      <c r="AQ1501" s="70"/>
      <c r="AR1501" s="70"/>
      <c r="AS1501" s="70"/>
      <c r="AT1501" s="70"/>
      <c r="AU1501" s="70"/>
      <c r="AV1501" s="70"/>
      <c r="AW1501" s="70"/>
      <c r="AX1501" s="70"/>
      <c r="AY1501" s="70"/>
      <c r="AZ1501" s="70"/>
      <c r="BA1501" s="70"/>
      <c r="BB1501" s="70"/>
      <c r="BC1501" s="70"/>
      <c r="BD1501" s="70"/>
      <c r="BE1501" s="70"/>
      <c r="BF1501" s="70"/>
      <c r="BG1501" s="70"/>
      <c r="BH1501" s="70"/>
      <c r="BI1501" s="70"/>
      <c r="BJ1501" s="70"/>
      <c r="BK1501" s="70"/>
      <c r="BL1501" s="70"/>
      <c r="BM1501" s="70"/>
      <c r="BN1501" s="70"/>
      <c r="BO1501" s="70"/>
      <c r="BP1501" s="70"/>
      <c r="BQ1501" s="70"/>
      <c r="BR1501" s="70"/>
      <c r="BS1501" s="70"/>
      <c r="BT1501" s="70"/>
      <c r="BU1501" s="70"/>
      <c r="BV1501" s="70"/>
      <c r="BW1501" s="70"/>
      <c r="BX1501" s="70"/>
      <c r="BY1501" s="70"/>
      <c r="BZ1501" s="70"/>
      <c r="CA1501" s="70"/>
    </row>
    <row r="1502" spans="2:79" s="67" customFormat="1" hidden="1">
      <c r="B1502" s="85"/>
      <c r="C1502" s="86"/>
      <c r="D1502" s="250"/>
      <c r="E1502" s="84"/>
      <c r="F1502" s="70"/>
      <c r="G1502" s="70"/>
      <c r="H1502" s="70"/>
      <c r="I1502" s="70"/>
      <c r="J1502" s="70"/>
      <c r="K1502" s="70"/>
      <c r="L1502" s="70"/>
      <c r="M1502" s="70"/>
      <c r="N1502" s="70"/>
      <c r="O1502" s="70"/>
      <c r="P1502" s="70"/>
      <c r="Q1502" s="70"/>
      <c r="R1502" s="70"/>
      <c r="S1502" s="70"/>
      <c r="T1502" s="70"/>
      <c r="U1502" s="70"/>
      <c r="V1502" s="70"/>
      <c r="W1502" s="70"/>
      <c r="X1502" s="70"/>
      <c r="Y1502" s="70"/>
      <c r="Z1502" s="70"/>
      <c r="AA1502" s="70"/>
      <c r="AB1502" s="70"/>
      <c r="AC1502" s="70"/>
      <c r="AD1502" s="70"/>
      <c r="AE1502" s="70"/>
      <c r="AF1502" s="70"/>
      <c r="AG1502" s="70"/>
      <c r="AH1502" s="70"/>
      <c r="AI1502" s="70"/>
      <c r="AJ1502" s="70"/>
      <c r="AK1502" s="70"/>
      <c r="AL1502" s="70"/>
      <c r="AM1502" s="70"/>
      <c r="AN1502" s="70"/>
      <c r="AO1502" s="70"/>
      <c r="AP1502" s="70"/>
      <c r="AQ1502" s="70"/>
      <c r="AR1502" s="70"/>
      <c r="AS1502" s="70"/>
      <c r="AT1502" s="70"/>
      <c r="AU1502" s="70"/>
      <c r="AV1502" s="70"/>
      <c r="AW1502" s="70"/>
      <c r="AX1502" s="70"/>
      <c r="AY1502" s="70"/>
      <c r="AZ1502" s="70"/>
      <c r="BA1502" s="70"/>
      <c r="BB1502" s="70"/>
      <c r="BC1502" s="70"/>
      <c r="BD1502" s="70"/>
      <c r="BE1502" s="70"/>
      <c r="BF1502" s="70"/>
      <c r="BG1502" s="70"/>
      <c r="BH1502" s="70"/>
      <c r="BI1502" s="70"/>
      <c r="BJ1502" s="70"/>
      <c r="BK1502" s="70"/>
      <c r="BL1502" s="70"/>
      <c r="BM1502" s="70"/>
      <c r="BN1502" s="70"/>
      <c r="BO1502" s="70"/>
      <c r="BP1502" s="70"/>
      <c r="BQ1502" s="70"/>
      <c r="BR1502" s="70"/>
      <c r="BS1502" s="70"/>
      <c r="BT1502" s="70"/>
      <c r="BU1502" s="70"/>
      <c r="BV1502" s="70"/>
      <c r="BW1502" s="70"/>
      <c r="BX1502" s="70"/>
      <c r="BY1502" s="70"/>
      <c r="BZ1502" s="70"/>
      <c r="CA1502" s="70"/>
    </row>
    <row r="1503" spans="2:79" s="67" customFormat="1" hidden="1">
      <c r="B1503" s="85"/>
      <c r="C1503" s="86"/>
      <c r="D1503" s="250"/>
      <c r="E1503" s="84"/>
      <c r="F1503" s="70"/>
      <c r="G1503" s="70"/>
      <c r="H1503" s="70"/>
      <c r="I1503" s="70"/>
      <c r="J1503" s="70"/>
      <c r="K1503" s="70"/>
      <c r="L1503" s="70"/>
      <c r="M1503" s="70"/>
      <c r="N1503" s="70"/>
      <c r="O1503" s="70"/>
      <c r="P1503" s="70"/>
      <c r="Q1503" s="70"/>
      <c r="R1503" s="70"/>
      <c r="S1503" s="70"/>
      <c r="T1503" s="70"/>
      <c r="U1503" s="70"/>
      <c r="V1503" s="70"/>
      <c r="W1503" s="70"/>
      <c r="X1503" s="70"/>
      <c r="Y1503" s="70"/>
      <c r="Z1503" s="70"/>
      <c r="AA1503" s="70"/>
      <c r="AB1503" s="70"/>
      <c r="AC1503" s="70"/>
      <c r="AD1503" s="70"/>
      <c r="AE1503" s="70"/>
      <c r="AF1503" s="70"/>
      <c r="AG1503" s="70"/>
      <c r="AH1503" s="70"/>
      <c r="AI1503" s="70"/>
      <c r="AJ1503" s="70"/>
      <c r="AK1503" s="70"/>
      <c r="AL1503" s="70"/>
      <c r="AM1503" s="70"/>
      <c r="AN1503" s="70"/>
      <c r="AO1503" s="70"/>
      <c r="AP1503" s="70"/>
      <c r="AQ1503" s="70"/>
      <c r="AR1503" s="70"/>
      <c r="AS1503" s="70"/>
      <c r="AT1503" s="70"/>
      <c r="AU1503" s="70"/>
      <c r="AV1503" s="70"/>
      <c r="AW1503" s="70"/>
      <c r="AX1503" s="70"/>
      <c r="AY1503" s="70"/>
      <c r="AZ1503" s="70"/>
      <c r="BA1503" s="70"/>
      <c r="BB1503" s="70"/>
      <c r="BC1503" s="70"/>
      <c r="BD1503" s="70"/>
      <c r="BE1503" s="70"/>
      <c r="BF1503" s="70"/>
      <c r="BG1503" s="70"/>
      <c r="BH1503" s="70"/>
      <c r="BI1503" s="70"/>
      <c r="BJ1503" s="70"/>
      <c r="BK1503" s="70"/>
      <c r="BL1503" s="70"/>
      <c r="BM1503" s="70"/>
      <c r="BN1503" s="70"/>
      <c r="BO1503" s="70"/>
      <c r="BP1503" s="70"/>
      <c r="BQ1503" s="70"/>
      <c r="BR1503" s="70"/>
      <c r="BS1503" s="70"/>
      <c r="BT1503" s="70"/>
      <c r="BU1503" s="70"/>
      <c r="BV1503" s="70"/>
      <c r="BW1503" s="70"/>
      <c r="BX1503" s="70"/>
      <c r="BY1503" s="70"/>
      <c r="BZ1503" s="70"/>
      <c r="CA1503" s="70"/>
    </row>
    <row r="1504" spans="2:79" s="67" customFormat="1" hidden="1">
      <c r="B1504" s="85"/>
      <c r="C1504" s="86"/>
      <c r="D1504" s="250"/>
      <c r="E1504" s="84"/>
      <c r="F1504" s="70"/>
      <c r="G1504" s="70"/>
      <c r="H1504" s="70"/>
      <c r="I1504" s="70"/>
      <c r="J1504" s="70"/>
      <c r="K1504" s="70"/>
      <c r="L1504" s="70"/>
      <c r="M1504" s="70"/>
      <c r="N1504" s="70"/>
      <c r="O1504" s="70"/>
      <c r="P1504" s="70"/>
      <c r="Q1504" s="70"/>
      <c r="R1504" s="70"/>
      <c r="S1504" s="70"/>
      <c r="T1504" s="70"/>
      <c r="U1504" s="70"/>
      <c r="V1504" s="70"/>
      <c r="W1504" s="70"/>
      <c r="X1504" s="70"/>
      <c r="Y1504" s="70"/>
      <c r="Z1504" s="70"/>
      <c r="AA1504" s="70"/>
      <c r="AB1504" s="70"/>
      <c r="AC1504" s="70"/>
      <c r="AD1504" s="70"/>
      <c r="AE1504" s="70"/>
      <c r="AF1504" s="70"/>
      <c r="AG1504" s="70"/>
      <c r="AH1504" s="70"/>
      <c r="AI1504" s="70"/>
      <c r="AJ1504" s="70"/>
      <c r="AK1504" s="70"/>
      <c r="AL1504" s="70"/>
      <c r="AM1504" s="70"/>
      <c r="AN1504" s="70"/>
      <c r="AO1504" s="70"/>
      <c r="AP1504" s="70"/>
      <c r="AQ1504" s="70"/>
      <c r="AR1504" s="70"/>
      <c r="AS1504" s="70"/>
      <c r="AT1504" s="70"/>
      <c r="AU1504" s="70"/>
      <c r="AV1504" s="70"/>
      <c r="AW1504" s="70"/>
      <c r="AX1504" s="70"/>
      <c r="AY1504" s="70"/>
      <c r="AZ1504" s="70"/>
      <c r="BA1504" s="70"/>
      <c r="BB1504" s="70"/>
      <c r="BC1504" s="70"/>
      <c r="BD1504" s="70"/>
      <c r="BE1504" s="70"/>
      <c r="BF1504" s="70"/>
      <c r="BG1504" s="70"/>
      <c r="BH1504" s="70"/>
      <c r="BI1504" s="70"/>
      <c r="BJ1504" s="70"/>
      <c r="BK1504" s="70"/>
      <c r="BL1504" s="70"/>
      <c r="BM1504" s="70"/>
      <c r="BN1504" s="70"/>
      <c r="BO1504" s="70"/>
      <c r="BP1504" s="70"/>
      <c r="BQ1504" s="70"/>
      <c r="BR1504" s="70"/>
      <c r="BS1504" s="70"/>
      <c r="BT1504" s="70"/>
      <c r="BU1504" s="70"/>
      <c r="BV1504" s="70"/>
      <c r="BW1504" s="70"/>
      <c r="BX1504" s="70"/>
      <c r="BY1504" s="70"/>
      <c r="BZ1504" s="70"/>
      <c r="CA1504" s="70"/>
    </row>
    <row r="1505" spans="2:79" s="67" customFormat="1" hidden="1">
      <c r="B1505" s="85"/>
      <c r="C1505" s="86"/>
      <c r="D1505" s="250"/>
      <c r="E1505" s="84"/>
      <c r="F1505" s="70"/>
      <c r="G1505" s="70"/>
      <c r="H1505" s="70"/>
      <c r="I1505" s="70"/>
      <c r="J1505" s="70"/>
      <c r="K1505" s="70"/>
      <c r="L1505" s="70"/>
      <c r="M1505" s="70"/>
      <c r="N1505" s="70"/>
      <c r="O1505" s="70"/>
      <c r="P1505" s="70"/>
      <c r="Q1505" s="70"/>
      <c r="R1505" s="70"/>
      <c r="S1505" s="70"/>
      <c r="T1505" s="70"/>
      <c r="U1505" s="70"/>
      <c r="V1505" s="70"/>
      <c r="W1505" s="70"/>
      <c r="X1505" s="70"/>
      <c r="Y1505" s="70"/>
      <c r="Z1505" s="70"/>
      <c r="AA1505" s="70"/>
      <c r="AB1505" s="70"/>
      <c r="AC1505" s="70"/>
      <c r="AD1505" s="70"/>
      <c r="AE1505" s="70"/>
      <c r="AF1505" s="70"/>
      <c r="AG1505" s="70"/>
      <c r="AH1505" s="70"/>
      <c r="AI1505" s="70"/>
      <c r="AJ1505" s="70"/>
      <c r="AK1505" s="70"/>
      <c r="AL1505" s="70"/>
      <c r="AM1505" s="70"/>
      <c r="AN1505" s="70"/>
      <c r="AO1505" s="70"/>
      <c r="AP1505" s="70"/>
      <c r="AQ1505" s="70"/>
      <c r="AR1505" s="70"/>
      <c r="AS1505" s="70"/>
      <c r="AT1505" s="70"/>
      <c r="AU1505" s="70"/>
      <c r="AV1505" s="70"/>
      <c r="AW1505" s="70"/>
      <c r="AX1505" s="70"/>
      <c r="AY1505" s="70"/>
      <c r="AZ1505" s="70"/>
      <c r="BA1505" s="70"/>
      <c r="BB1505" s="70"/>
      <c r="BC1505" s="70"/>
      <c r="BD1505" s="70"/>
      <c r="BE1505" s="70"/>
      <c r="BF1505" s="70"/>
      <c r="BG1505" s="70"/>
      <c r="BH1505" s="70"/>
      <c r="BI1505" s="70"/>
      <c r="BJ1505" s="70"/>
      <c r="BK1505" s="70"/>
      <c r="BL1505" s="70"/>
      <c r="BM1505" s="70"/>
      <c r="BN1505" s="70"/>
      <c r="BO1505" s="70"/>
      <c r="BP1505" s="70"/>
      <c r="BQ1505" s="70"/>
      <c r="BR1505" s="70"/>
      <c r="BS1505" s="70"/>
      <c r="BT1505" s="70"/>
      <c r="BU1505" s="70"/>
      <c r="BV1505" s="70"/>
      <c r="BW1505" s="70"/>
      <c r="BX1505" s="70"/>
      <c r="BY1505" s="70"/>
      <c r="BZ1505" s="70"/>
      <c r="CA1505" s="70"/>
    </row>
    <row r="1506" spans="2:79" s="67" customFormat="1" hidden="1">
      <c r="B1506" s="85"/>
      <c r="C1506" s="86"/>
      <c r="D1506" s="250"/>
      <c r="E1506" s="84"/>
      <c r="F1506" s="70"/>
      <c r="G1506" s="70"/>
      <c r="H1506" s="70"/>
      <c r="I1506" s="70"/>
      <c r="J1506" s="70"/>
      <c r="K1506" s="70"/>
      <c r="L1506" s="70"/>
      <c r="M1506" s="70"/>
      <c r="N1506" s="70"/>
      <c r="O1506" s="70"/>
      <c r="P1506" s="70"/>
      <c r="Q1506" s="70"/>
      <c r="R1506" s="70"/>
      <c r="S1506" s="70"/>
      <c r="T1506" s="70"/>
      <c r="U1506" s="70"/>
      <c r="V1506" s="70"/>
      <c r="W1506" s="70"/>
      <c r="X1506" s="70"/>
      <c r="Y1506" s="70"/>
      <c r="Z1506" s="70"/>
      <c r="AA1506" s="70"/>
      <c r="AB1506" s="70"/>
      <c r="AC1506" s="70"/>
      <c r="AD1506" s="70"/>
      <c r="AE1506" s="70"/>
      <c r="AF1506" s="70"/>
      <c r="AG1506" s="70"/>
      <c r="AH1506" s="70"/>
      <c r="AI1506" s="70"/>
      <c r="AJ1506" s="70"/>
      <c r="AK1506" s="70"/>
      <c r="AL1506" s="70"/>
      <c r="AM1506" s="70"/>
      <c r="AN1506" s="70"/>
      <c r="AO1506" s="70"/>
      <c r="AP1506" s="70"/>
      <c r="AQ1506" s="70"/>
      <c r="AR1506" s="70"/>
      <c r="AS1506" s="70"/>
      <c r="AT1506" s="70"/>
      <c r="AU1506" s="70"/>
      <c r="AV1506" s="70"/>
      <c r="AW1506" s="70"/>
      <c r="AX1506" s="70"/>
      <c r="AY1506" s="70"/>
      <c r="AZ1506" s="70"/>
      <c r="BA1506" s="70"/>
      <c r="BB1506" s="70"/>
      <c r="BC1506" s="70"/>
      <c r="BD1506" s="70"/>
      <c r="BE1506" s="70"/>
      <c r="BF1506" s="70"/>
      <c r="BG1506" s="70"/>
      <c r="BH1506" s="70"/>
      <c r="BI1506" s="70"/>
      <c r="BJ1506" s="70"/>
      <c r="BK1506" s="70"/>
      <c r="BL1506" s="70"/>
      <c r="BM1506" s="70"/>
      <c r="BN1506" s="70"/>
      <c r="BO1506" s="70"/>
      <c r="BP1506" s="70"/>
      <c r="BQ1506" s="70"/>
      <c r="BR1506" s="70"/>
      <c r="BS1506" s="70"/>
      <c r="BT1506" s="70"/>
      <c r="BU1506" s="70"/>
      <c r="BV1506" s="70"/>
      <c r="BW1506" s="70"/>
      <c r="BX1506" s="70"/>
      <c r="BY1506" s="70"/>
      <c r="BZ1506" s="70"/>
      <c r="CA1506" s="70"/>
    </row>
    <row r="1507" spans="2:79" s="67" customFormat="1" hidden="1">
      <c r="B1507" s="85"/>
      <c r="C1507" s="86"/>
      <c r="D1507" s="250"/>
      <c r="E1507" s="84"/>
      <c r="F1507" s="70"/>
      <c r="G1507" s="70"/>
      <c r="H1507" s="70"/>
      <c r="I1507" s="70"/>
      <c r="J1507" s="70"/>
      <c r="K1507" s="70"/>
      <c r="L1507" s="70"/>
      <c r="M1507" s="70"/>
      <c r="N1507" s="70"/>
      <c r="O1507" s="70"/>
      <c r="P1507" s="70"/>
      <c r="Q1507" s="70"/>
      <c r="R1507" s="70"/>
      <c r="S1507" s="70"/>
      <c r="T1507" s="70"/>
      <c r="U1507" s="70"/>
      <c r="V1507" s="70"/>
      <c r="W1507" s="70"/>
      <c r="X1507" s="70"/>
      <c r="Y1507" s="70"/>
      <c r="Z1507" s="70"/>
      <c r="AA1507" s="70"/>
      <c r="AB1507" s="70"/>
      <c r="AC1507" s="70"/>
      <c r="AD1507" s="70"/>
      <c r="AE1507" s="70"/>
      <c r="AF1507" s="70"/>
      <c r="AG1507" s="70"/>
      <c r="AH1507" s="70"/>
      <c r="AI1507" s="70"/>
      <c r="AJ1507" s="70"/>
      <c r="AK1507" s="70"/>
      <c r="AL1507" s="70"/>
      <c r="AM1507" s="70"/>
      <c r="AN1507" s="70"/>
      <c r="AO1507" s="70"/>
      <c r="AP1507" s="70"/>
      <c r="AQ1507" s="70"/>
      <c r="AR1507" s="70"/>
      <c r="AS1507" s="70"/>
      <c r="AT1507" s="70"/>
      <c r="AU1507" s="70"/>
      <c r="AV1507" s="70"/>
      <c r="AW1507" s="70"/>
      <c r="AX1507" s="70"/>
      <c r="AY1507" s="70"/>
      <c r="AZ1507" s="70"/>
      <c r="BA1507" s="70"/>
      <c r="BB1507" s="70"/>
      <c r="BC1507" s="70"/>
      <c r="BD1507" s="70"/>
      <c r="BE1507" s="70"/>
      <c r="BF1507" s="70"/>
      <c r="BG1507" s="70"/>
      <c r="BH1507" s="70"/>
      <c r="BI1507" s="70"/>
      <c r="BJ1507" s="70"/>
      <c r="BK1507" s="70"/>
      <c r="BL1507" s="70"/>
      <c r="BM1507" s="70"/>
      <c r="BN1507" s="70"/>
      <c r="BO1507" s="70"/>
      <c r="BP1507" s="70"/>
      <c r="BQ1507" s="70"/>
      <c r="BR1507" s="70"/>
      <c r="BS1507" s="70"/>
      <c r="BT1507" s="70"/>
      <c r="BU1507" s="70"/>
      <c r="BV1507" s="70"/>
      <c r="BW1507" s="70"/>
      <c r="BX1507" s="70"/>
      <c r="BY1507" s="70"/>
      <c r="BZ1507" s="70"/>
      <c r="CA1507" s="70"/>
    </row>
    <row r="1508" spans="2:79" s="67" customFormat="1" hidden="1">
      <c r="B1508" s="85"/>
      <c r="C1508" s="86"/>
      <c r="D1508" s="250"/>
      <c r="E1508" s="84"/>
      <c r="F1508" s="70"/>
      <c r="G1508" s="70"/>
      <c r="H1508" s="70"/>
      <c r="I1508" s="70"/>
      <c r="J1508" s="70"/>
      <c r="K1508" s="70"/>
      <c r="L1508" s="70"/>
      <c r="M1508" s="70"/>
      <c r="N1508" s="70"/>
      <c r="O1508" s="70"/>
      <c r="P1508" s="70"/>
      <c r="Q1508" s="70"/>
      <c r="R1508" s="70"/>
      <c r="S1508" s="70"/>
      <c r="T1508" s="70"/>
      <c r="U1508" s="70"/>
      <c r="V1508" s="70"/>
      <c r="W1508" s="70"/>
      <c r="X1508" s="70"/>
      <c r="Y1508" s="70"/>
      <c r="Z1508" s="70"/>
      <c r="AA1508" s="70"/>
      <c r="AB1508" s="70"/>
      <c r="AC1508" s="70"/>
      <c r="AD1508" s="70"/>
      <c r="AE1508" s="70"/>
      <c r="AF1508" s="70"/>
      <c r="AG1508" s="70"/>
      <c r="AH1508" s="70"/>
      <c r="AI1508" s="70"/>
      <c r="AJ1508" s="70"/>
      <c r="AK1508" s="70"/>
      <c r="AL1508" s="70"/>
      <c r="AM1508" s="70"/>
      <c r="AN1508" s="70"/>
      <c r="AO1508" s="70"/>
      <c r="AP1508" s="70"/>
      <c r="AQ1508" s="70"/>
      <c r="AR1508" s="70"/>
      <c r="AS1508" s="70"/>
      <c r="AT1508" s="70"/>
      <c r="AU1508" s="70"/>
      <c r="AV1508" s="70"/>
      <c r="AW1508" s="70"/>
      <c r="AX1508" s="70"/>
      <c r="AY1508" s="70"/>
      <c r="AZ1508" s="70"/>
      <c r="BA1508" s="70"/>
      <c r="BB1508" s="70"/>
      <c r="BC1508" s="70"/>
      <c r="BD1508" s="70"/>
      <c r="BE1508" s="70"/>
      <c r="BF1508" s="70"/>
      <c r="BG1508" s="70"/>
      <c r="BH1508" s="70"/>
      <c r="BI1508" s="70"/>
      <c r="BJ1508" s="70"/>
      <c r="BK1508" s="70"/>
      <c r="BL1508" s="70"/>
      <c r="BM1508" s="70"/>
      <c r="BN1508" s="70"/>
      <c r="BO1508" s="70"/>
      <c r="BP1508" s="70"/>
      <c r="BQ1508" s="70"/>
      <c r="BR1508" s="70"/>
      <c r="BS1508" s="70"/>
      <c r="BT1508" s="70"/>
      <c r="BU1508" s="70"/>
      <c r="BV1508" s="70"/>
      <c r="BW1508" s="70"/>
      <c r="BX1508" s="70"/>
      <c r="BY1508" s="70"/>
      <c r="BZ1508" s="70"/>
      <c r="CA1508" s="70"/>
    </row>
    <row r="1509" spans="2:79" s="67" customFormat="1" hidden="1">
      <c r="B1509" s="85"/>
      <c r="C1509" s="86"/>
      <c r="D1509" s="250"/>
      <c r="E1509" s="84"/>
      <c r="F1509" s="70"/>
      <c r="G1509" s="70"/>
      <c r="H1509" s="70"/>
      <c r="I1509" s="70"/>
      <c r="J1509" s="70"/>
      <c r="K1509" s="70"/>
      <c r="L1509" s="70"/>
      <c r="M1509" s="70"/>
      <c r="N1509" s="70"/>
      <c r="O1509" s="70"/>
      <c r="P1509" s="70"/>
      <c r="Q1509" s="70"/>
      <c r="R1509" s="70"/>
      <c r="S1509" s="70"/>
      <c r="T1509" s="70"/>
      <c r="U1509" s="70"/>
      <c r="V1509" s="70"/>
      <c r="W1509" s="70"/>
      <c r="X1509" s="70"/>
      <c r="Y1509" s="70"/>
      <c r="Z1509" s="70"/>
      <c r="AA1509" s="70"/>
      <c r="AB1509" s="70"/>
      <c r="AC1509" s="70"/>
      <c r="AD1509" s="70"/>
      <c r="AE1509" s="70"/>
      <c r="AF1509" s="70"/>
      <c r="AG1509" s="70"/>
      <c r="AH1509" s="70"/>
      <c r="AI1509" s="70"/>
      <c r="AJ1509" s="70"/>
      <c r="AK1509" s="70"/>
      <c r="AL1509" s="70"/>
      <c r="AM1509" s="70"/>
      <c r="AN1509" s="70"/>
      <c r="AO1509" s="70"/>
      <c r="AP1509" s="70"/>
      <c r="AQ1509" s="70"/>
      <c r="AR1509" s="70"/>
      <c r="AS1509" s="70"/>
      <c r="AT1509" s="70"/>
      <c r="AU1509" s="70"/>
      <c r="AV1509" s="70"/>
      <c r="AW1509" s="70"/>
      <c r="AX1509" s="70"/>
      <c r="AY1509" s="70"/>
      <c r="AZ1509" s="70"/>
      <c r="BA1509" s="70"/>
      <c r="BB1509" s="70"/>
      <c r="BC1509" s="70"/>
      <c r="BD1509" s="70"/>
      <c r="BE1509" s="70"/>
      <c r="BF1509" s="70"/>
      <c r="BG1509" s="70"/>
      <c r="BH1509" s="70"/>
      <c r="BI1509" s="70"/>
      <c r="BJ1509" s="70"/>
      <c r="BK1509" s="70"/>
      <c r="BL1509" s="70"/>
      <c r="BM1509" s="70"/>
      <c r="BN1509" s="70"/>
      <c r="BO1509" s="70"/>
      <c r="BP1509" s="70"/>
      <c r="BQ1509" s="70"/>
      <c r="BR1509" s="70"/>
      <c r="BS1509" s="70"/>
      <c r="BT1509" s="70"/>
      <c r="BU1509" s="70"/>
      <c r="BV1509" s="70"/>
      <c r="BW1509" s="70"/>
      <c r="BX1509" s="70"/>
      <c r="BY1509" s="70"/>
      <c r="BZ1509" s="70"/>
      <c r="CA1509" s="70"/>
    </row>
    <row r="1510" spans="2:79" s="67" customFormat="1" hidden="1">
      <c r="B1510" s="85"/>
      <c r="C1510" s="86"/>
      <c r="D1510" s="250"/>
      <c r="E1510" s="84"/>
      <c r="F1510" s="70"/>
      <c r="G1510" s="70"/>
      <c r="H1510" s="70"/>
      <c r="I1510" s="70"/>
      <c r="J1510" s="70"/>
      <c r="K1510" s="70"/>
      <c r="L1510" s="70"/>
      <c r="M1510" s="70"/>
      <c r="N1510" s="70"/>
      <c r="O1510" s="70"/>
      <c r="P1510" s="70"/>
      <c r="Q1510" s="70"/>
      <c r="R1510" s="70"/>
      <c r="S1510" s="70"/>
      <c r="T1510" s="70"/>
      <c r="U1510" s="70"/>
      <c r="V1510" s="70"/>
      <c r="W1510" s="70"/>
      <c r="X1510" s="70"/>
      <c r="Y1510" s="70"/>
      <c r="Z1510" s="70"/>
      <c r="AA1510" s="70"/>
      <c r="AB1510" s="70"/>
      <c r="AC1510" s="70"/>
      <c r="AD1510" s="70"/>
      <c r="AE1510" s="70"/>
      <c r="AF1510" s="70"/>
      <c r="AG1510" s="70"/>
      <c r="AH1510" s="70"/>
      <c r="AI1510" s="70"/>
      <c r="AJ1510" s="70"/>
      <c r="AK1510" s="70"/>
      <c r="AL1510" s="70"/>
      <c r="AM1510" s="70"/>
      <c r="AN1510" s="70"/>
      <c r="AO1510" s="70"/>
      <c r="AP1510" s="70"/>
      <c r="AQ1510" s="70"/>
      <c r="AR1510" s="70"/>
      <c r="AS1510" s="70"/>
      <c r="AT1510" s="70"/>
      <c r="AU1510" s="70"/>
      <c r="AV1510" s="70"/>
      <c r="AW1510" s="70"/>
      <c r="AX1510" s="70"/>
      <c r="AY1510" s="70"/>
      <c r="AZ1510" s="70"/>
      <c r="BA1510" s="70"/>
      <c r="BB1510" s="70"/>
      <c r="BC1510" s="70"/>
      <c r="BD1510" s="70"/>
      <c r="BE1510" s="70"/>
      <c r="BF1510" s="70"/>
      <c r="BG1510" s="70"/>
      <c r="BH1510" s="70"/>
      <c r="BI1510" s="70"/>
      <c r="BJ1510" s="70"/>
      <c r="BK1510" s="70"/>
      <c r="BL1510" s="70"/>
      <c r="BM1510" s="70"/>
      <c r="BN1510" s="70"/>
      <c r="BO1510" s="70"/>
      <c r="BP1510" s="70"/>
      <c r="BQ1510" s="70"/>
      <c r="BR1510" s="70"/>
      <c r="BS1510" s="70"/>
      <c r="BT1510" s="70"/>
      <c r="BU1510" s="70"/>
      <c r="BV1510" s="70"/>
      <c r="BW1510" s="70"/>
      <c r="BX1510" s="70"/>
      <c r="BY1510" s="70"/>
      <c r="BZ1510" s="70"/>
      <c r="CA1510" s="70"/>
    </row>
    <row r="1511" spans="2:79" s="67" customFormat="1" hidden="1">
      <c r="B1511" s="85"/>
      <c r="C1511" s="86"/>
      <c r="D1511" s="250"/>
      <c r="E1511" s="84"/>
      <c r="F1511" s="70"/>
      <c r="G1511" s="70"/>
      <c r="H1511" s="70"/>
      <c r="I1511" s="70"/>
      <c r="J1511" s="70"/>
      <c r="K1511" s="70"/>
      <c r="L1511" s="70"/>
      <c r="M1511" s="70"/>
      <c r="N1511" s="70"/>
      <c r="O1511" s="70"/>
      <c r="P1511" s="70"/>
      <c r="Q1511" s="70"/>
      <c r="R1511" s="70"/>
      <c r="S1511" s="70"/>
      <c r="T1511" s="70"/>
      <c r="U1511" s="70"/>
      <c r="V1511" s="70"/>
      <c r="W1511" s="70"/>
      <c r="X1511" s="70"/>
      <c r="Y1511" s="70"/>
      <c r="Z1511" s="70"/>
      <c r="AA1511" s="70"/>
      <c r="AB1511" s="70"/>
      <c r="AC1511" s="70"/>
      <c r="AD1511" s="70"/>
      <c r="AE1511" s="70"/>
      <c r="AF1511" s="70"/>
      <c r="AG1511" s="70"/>
      <c r="AH1511" s="70"/>
      <c r="AI1511" s="70"/>
      <c r="AJ1511" s="70"/>
      <c r="AK1511" s="70"/>
      <c r="AL1511" s="70"/>
      <c r="AM1511" s="70"/>
      <c r="AN1511" s="70"/>
      <c r="AO1511" s="70"/>
      <c r="AP1511" s="70"/>
      <c r="AQ1511" s="70"/>
      <c r="AR1511" s="70"/>
      <c r="AS1511" s="70"/>
      <c r="AT1511" s="70"/>
      <c r="AU1511" s="70"/>
      <c r="AV1511" s="70"/>
      <c r="AW1511" s="70"/>
      <c r="AX1511" s="70"/>
      <c r="AY1511" s="70"/>
      <c r="AZ1511" s="70"/>
      <c r="BA1511" s="70"/>
      <c r="BB1511" s="70"/>
      <c r="BC1511" s="70"/>
      <c r="BD1511" s="70"/>
      <c r="BE1511" s="70"/>
      <c r="BF1511" s="70"/>
      <c r="BG1511" s="70"/>
      <c r="BH1511" s="70"/>
      <c r="BI1511" s="70"/>
      <c r="BJ1511" s="70"/>
      <c r="BK1511" s="70"/>
      <c r="BL1511" s="70"/>
      <c r="BM1511" s="70"/>
      <c r="BN1511" s="70"/>
      <c r="BO1511" s="70"/>
      <c r="BP1511" s="70"/>
      <c r="BQ1511" s="70"/>
      <c r="BR1511" s="70"/>
      <c r="BS1511" s="70"/>
      <c r="BT1511" s="70"/>
      <c r="BU1511" s="70"/>
      <c r="BV1511" s="70"/>
      <c r="BW1511" s="70"/>
      <c r="BX1511" s="70"/>
      <c r="BY1511" s="70"/>
      <c r="BZ1511" s="70"/>
      <c r="CA1511" s="70"/>
    </row>
    <row r="1512" spans="2:79" s="67" customFormat="1" hidden="1">
      <c r="B1512" s="85"/>
      <c r="C1512" s="86"/>
      <c r="D1512" s="250"/>
      <c r="E1512" s="84"/>
      <c r="F1512" s="70"/>
      <c r="G1512" s="70"/>
      <c r="H1512" s="70"/>
      <c r="I1512" s="70"/>
      <c r="J1512" s="70"/>
      <c r="K1512" s="70"/>
      <c r="L1512" s="70"/>
      <c r="M1512" s="70"/>
      <c r="N1512" s="70"/>
      <c r="O1512" s="70"/>
      <c r="P1512" s="70"/>
      <c r="Q1512" s="70"/>
      <c r="R1512" s="70"/>
      <c r="S1512" s="70"/>
      <c r="T1512" s="70"/>
      <c r="U1512" s="70"/>
      <c r="V1512" s="70"/>
      <c r="W1512" s="70"/>
      <c r="X1512" s="70"/>
      <c r="Y1512" s="70"/>
      <c r="Z1512" s="70"/>
      <c r="AA1512" s="70"/>
      <c r="AB1512" s="70"/>
      <c r="AC1512" s="70"/>
      <c r="AD1512" s="70"/>
      <c r="AE1512" s="70"/>
      <c r="AF1512" s="70"/>
      <c r="AG1512" s="70"/>
      <c r="AH1512" s="70"/>
      <c r="AI1512" s="70"/>
      <c r="AJ1512" s="70"/>
      <c r="AK1512" s="70"/>
      <c r="AL1512" s="70"/>
      <c r="AM1512" s="70"/>
      <c r="AN1512" s="70"/>
      <c r="AO1512" s="70"/>
      <c r="AP1512" s="70"/>
      <c r="AQ1512" s="70"/>
      <c r="AR1512" s="70"/>
      <c r="AS1512" s="70"/>
      <c r="AT1512" s="70"/>
      <c r="AU1512" s="70"/>
      <c r="AV1512" s="70"/>
      <c r="AW1512" s="70"/>
      <c r="AX1512" s="70"/>
      <c r="AY1512" s="70"/>
      <c r="AZ1512" s="70"/>
      <c r="BA1512" s="70"/>
      <c r="BB1512" s="70"/>
      <c r="BC1512" s="70"/>
      <c r="BD1512" s="70"/>
      <c r="BE1512" s="70"/>
      <c r="BF1512" s="70"/>
      <c r="BG1512" s="70"/>
      <c r="BH1512" s="70"/>
      <c r="BI1512" s="70"/>
      <c r="BJ1512" s="70"/>
      <c r="BK1512" s="70"/>
      <c r="BL1512" s="70"/>
      <c r="BM1512" s="70"/>
      <c r="BN1512" s="70"/>
      <c r="BO1512" s="70"/>
      <c r="BP1512" s="70"/>
      <c r="BQ1512" s="70"/>
      <c r="BR1512" s="70"/>
      <c r="BS1512" s="70"/>
      <c r="BT1512" s="70"/>
      <c r="BU1512" s="70"/>
      <c r="BV1512" s="70"/>
      <c r="BW1512" s="70"/>
      <c r="BX1512" s="70"/>
      <c r="BY1512" s="70"/>
      <c r="BZ1512" s="70"/>
      <c r="CA1512" s="70"/>
    </row>
    <row r="1513" spans="2:79" s="67" customFormat="1" hidden="1">
      <c r="B1513" s="85"/>
      <c r="C1513" s="86"/>
      <c r="D1513" s="250"/>
      <c r="E1513" s="84"/>
      <c r="F1513" s="70"/>
      <c r="G1513" s="70"/>
      <c r="H1513" s="70"/>
      <c r="I1513" s="70"/>
      <c r="J1513" s="70"/>
      <c r="K1513" s="70"/>
      <c r="L1513" s="70"/>
      <c r="M1513" s="70"/>
      <c r="N1513" s="70"/>
      <c r="O1513" s="70"/>
      <c r="P1513" s="70"/>
      <c r="Q1513" s="70"/>
      <c r="R1513" s="70"/>
      <c r="S1513" s="70"/>
      <c r="T1513" s="70"/>
      <c r="U1513" s="70"/>
      <c r="V1513" s="70"/>
      <c r="W1513" s="70"/>
      <c r="X1513" s="70"/>
      <c r="Y1513" s="70"/>
      <c r="Z1513" s="70"/>
      <c r="AA1513" s="70"/>
      <c r="AB1513" s="70"/>
      <c r="AC1513" s="70"/>
      <c r="AD1513" s="70"/>
      <c r="AE1513" s="70"/>
      <c r="AF1513" s="70"/>
      <c r="AG1513" s="70"/>
      <c r="AH1513" s="70"/>
      <c r="AI1513" s="70"/>
      <c r="AJ1513" s="70"/>
      <c r="AK1513" s="70"/>
      <c r="AL1513" s="70"/>
      <c r="AM1513" s="70"/>
      <c r="AN1513" s="70"/>
      <c r="AO1513" s="70"/>
      <c r="AP1513" s="70"/>
      <c r="AQ1513" s="70"/>
      <c r="AR1513" s="70"/>
      <c r="AS1513" s="70"/>
      <c r="AT1513" s="70"/>
      <c r="AU1513" s="70"/>
      <c r="AV1513" s="70"/>
      <c r="AW1513" s="70"/>
      <c r="AX1513" s="70"/>
      <c r="AY1513" s="70"/>
      <c r="AZ1513" s="70"/>
      <c r="BA1513" s="70"/>
      <c r="BB1513" s="70"/>
      <c r="BC1513" s="70"/>
      <c r="BD1513" s="70"/>
      <c r="BE1513" s="70"/>
      <c r="BF1513" s="70"/>
      <c r="BG1513" s="70"/>
      <c r="BH1513" s="70"/>
      <c r="BI1513" s="70"/>
      <c r="BJ1513" s="70"/>
      <c r="BK1513" s="70"/>
      <c r="BL1513" s="70"/>
      <c r="BM1513" s="70"/>
      <c r="BN1513" s="70"/>
      <c r="BO1513" s="70"/>
      <c r="BP1513" s="70"/>
      <c r="BQ1513" s="70"/>
      <c r="BR1513" s="70"/>
      <c r="BS1513" s="70"/>
      <c r="BT1513" s="70"/>
      <c r="BU1513" s="70"/>
      <c r="BV1513" s="70"/>
      <c r="BW1513" s="70"/>
      <c r="BX1513" s="70"/>
      <c r="BY1513" s="70"/>
      <c r="BZ1513" s="70"/>
      <c r="CA1513" s="70"/>
    </row>
    <row r="1514" spans="2:79" s="67" customFormat="1" hidden="1">
      <c r="B1514" s="85"/>
      <c r="C1514" s="86"/>
      <c r="D1514" s="250"/>
      <c r="E1514" s="84"/>
      <c r="F1514" s="70"/>
      <c r="G1514" s="70"/>
      <c r="H1514" s="70"/>
      <c r="I1514" s="70"/>
      <c r="J1514" s="70"/>
      <c r="K1514" s="70"/>
      <c r="L1514" s="70"/>
      <c r="M1514" s="70"/>
      <c r="N1514" s="70"/>
      <c r="O1514" s="70"/>
      <c r="P1514" s="70"/>
      <c r="Q1514" s="70"/>
      <c r="R1514" s="70"/>
      <c r="S1514" s="70"/>
      <c r="T1514" s="70"/>
      <c r="U1514" s="70"/>
      <c r="V1514" s="70"/>
      <c r="W1514" s="70"/>
      <c r="X1514" s="70"/>
      <c r="Y1514" s="70"/>
      <c r="Z1514" s="70"/>
      <c r="AA1514" s="70"/>
      <c r="AB1514" s="70"/>
      <c r="AC1514" s="70"/>
      <c r="AD1514" s="70"/>
      <c r="AE1514" s="70"/>
      <c r="AF1514" s="70"/>
      <c r="AG1514" s="70"/>
      <c r="AH1514" s="70"/>
      <c r="AI1514" s="70"/>
      <c r="AJ1514" s="70"/>
      <c r="AK1514" s="70"/>
      <c r="AL1514" s="70"/>
      <c r="AM1514" s="70"/>
      <c r="AN1514" s="70"/>
      <c r="AO1514" s="70"/>
      <c r="AP1514" s="70"/>
      <c r="AQ1514" s="70"/>
      <c r="AR1514" s="70"/>
      <c r="AS1514" s="70"/>
      <c r="AT1514" s="70"/>
      <c r="AU1514" s="70"/>
      <c r="AV1514" s="70"/>
      <c r="AW1514" s="70"/>
      <c r="AX1514" s="70"/>
      <c r="AY1514" s="70"/>
      <c r="AZ1514" s="70"/>
      <c r="BA1514" s="70"/>
      <c r="BB1514" s="70"/>
      <c r="BC1514" s="70"/>
      <c r="BD1514" s="70"/>
      <c r="BE1514" s="70"/>
      <c r="BF1514" s="70"/>
      <c r="BG1514" s="70"/>
      <c r="BH1514" s="70"/>
      <c r="BI1514" s="70"/>
      <c r="BJ1514" s="70"/>
      <c r="BK1514" s="70"/>
      <c r="BL1514" s="70"/>
      <c r="BM1514" s="70"/>
      <c r="BN1514" s="70"/>
      <c r="BO1514" s="70"/>
      <c r="BP1514" s="70"/>
      <c r="BQ1514" s="70"/>
      <c r="BR1514" s="70"/>
      <c r="BS1514" s="70"/>
      <c r="BT1514" s="70"/>
      <c r="BU1514" s="70"/>
      <c r="BV1514" s="70"/>
      <c r="BW1514" s="70"/>
      <c r="BX1514" s="70"/>
      <c r="BY1514" s="70"/>
      <c r="BZ1514" s="70"/>
      <c r="CA1514" s="70"/>
    </row>
    <row r="1515" spans="2:79" s="67" customFormat="1" hidden="1">
      <c r="B1515" s="85"/>
      <c r="C1515" s="86"/>
      <c r="D1515" s="250"/>
      <c r="E1515" s="84"/>
      <c r="F1515" s="70"/>
      <c r="G1515" s="70"/>
      <c r="H1515" s="70"/>
      <c r="I1515" s="70"/>
      <c r="J1515" s="70"/>
      <c r="K1515" s="70"/>
      <c r="L1515" s="70"/>
      <c r="M1515" s="70"/>
      <c r="N1515" s="70"/>
      <c r="O1515" s="70"/>
      <c r="P1515" s="70"/>
      <c r="Q1515" s="70"/>
      <c r="R1515" s="70"/>
      <c r="S1515" s="70"/>
      <c r="T1515" s="70"/>
      <c r="U1515" s="70"/>
      <c r="V1515" s="70"/>
      <c r="W1515" s="70"/>
      <c r="X1515" s="70"/>
      <c r="Y1515" s="70"/>
      <c r="Z1515" s="70"/>
      <c r="AA1515" s="70"/>
      <c r="AB1515" s="70"/>
      <c r="AC1515" s="70"/>
      <c r="AD1515" s="70"/>
      <c r="AE1515" s="70"/>
      <c r="AF1515" s="70"/>
      <c r="AG1515" s="70"/>
      <c r="AH1515" s="70"/>
      <c r="AI1515" s="70"/>
      <c r="AJ1515" s="70"/>
      <c r="AK1515" s="70"/>
      <c r="AL1515" s="70"/>
      <c r="AM1515" s="70"/>
      <c r="AN1515" s="70"/>
      <c r="AO1515" s="70"/>
      <c r="AP1515" s="70"/>
      <c r="AQ1515" s="70"/>
      <c r="AR1515" s="70"/>
      <c r="AS1515" s="70"/>
      <c r="AT1515" s="70"/>
      <c r="AU1515" s="70"/>
      <c r="AV1515" s="70"/>
      <c r="AW1515" s="70"/>
      <c r="AX1515" s="70"/>
      <c r="AY1515" s="70"/>
      <c r="AZ1515" s="70"/>
      <c r="BA1515" s="70"/>
      <c r="BB1515" s="70"/>
      <c r="BC1515" s="70"/>
      <c r="BD1515" s="70"/>
      <c r="BE1515" s="70"/>
      <c r="BF1515" s="70"/>
      <c r="BG1515" s="70"/>
      <c r="BH1515" s="70"/>
      <c r="BI1515" s="70"/>
      <c r="BJ1515" s="70"/>
      <c r="BK1515" s="70"/>
      <c r="BL1515" s="70"/>
      <c r="BM1515" s="70"/>
      <c r="BN1515" s="70"/>
      <c r="BO1515" s="70"/>
      <c r="BP1515" s="70"/>
      <c r="BQ1515" s="70"/>
      <c r="BR1515" s="70"/>
      <c r="BS1515" s="70"/>
      <c r="BT1515" s="70"/>
      <c r="BU1515" s="70"/>
      <c r="BV1515" s="70"/>
      <c r="BW1515" s="70"/>
      <c r="BX1515" s="70"/>
      <c r="BY1515" s="70"/>
      <c r="BZ1515" s="70"/>
      <c r="CA1515" s="70"/>
    </row>
    <row r="1516" spans="2:79" s="67" customFormat="1" hidden="1">
      <c r="B1516" s="85"/>
      <c r="C1516" s="86"/>
      <c r="D1516" s="250"/>
      <c r="E1516" s="84"/>
      <c r="F1516" s="70"/>
      <c r="G1516" s="70"/>
      <c r="H1516" s="70"/>
      <c r="I1516" s="70"/>
      <c r="J1516" s="70"/>
      <c r="K1516" s="70"/>
      <c r="L1516" s="70"/>
      <c r="M1516" s="70"/>
      <c r="N1516" s="70"/>
      <c r="O1516" s="70"/>
      <c r="P1516" s="70"/>
      <c r="Q1516" s="70"/>
      <c r="R1516" s="70"/>
      <c r="S1516" s="70"/>
      <c r="T1516" s="70"/>
      <c r="U1516" s="70"/>
      <c r="V1516" s="70"/>
      <c r="W1516" s="70"/>
      <c r="X1516" s="70"/>
      <c r="Y1516" s="70"/>
      <c r="Z1516" s="70"/>
      <c r="AA1516" s="70"/>
      <c r="AB1516" s="70"/>
      <c r="AC1516" s="70"/>
      <c r="AD1516" s="70"/>
      <c r="AE1516" s="70"/>
      <c r="AF1516" s="70"/>
      <c r="AG1516" s="70"/>
      <c r="AH1516" s="70"/>
      <c r="AI1516" s="70"/>
      <c r="AJ1516" s="70"/>
      <c r="AK1516" s="70"/>
      <c r="AL1516" s="70"/>
      <c r="AM1516" s="70"/>
      <c r="AN1516" s="70"/>
      <c r="AO1516" s="70"/>
      <c r="AP1516" s="70"/>
      <c r="AQ1516" s="70"/>
      <c r="AR1516" s="70"/>
      <c r="AS1516" s="70"/>
      <c r="AT1516" s="70"/>
      <c r="AU1516" s="70"/>
      <c r="AV1516" s="70"/>
      <c r="AW1516" s="70"/>
      <c r="AX1516" s="70"/>
      <c r="AY1516" s="70"/>
      <c r="AZ1516" s="70"/>
      <c r="BA1516" s="70"/>
      <c r="BB1516" s="70"/>
      <c r="BC1516" s="70"/>
      <c r="BD1516" s="70"/>
      <c r="BE1516" s="70"/>
      <c r="BF1516" s="70"/>
      <c r="BG1516" s="70"/>
      <c r="BH1516" s="70"/>
      <c r="BI1516" s="70"/>
      <c r="BJ1516" s="70"/>
      <c r="BK1516" s="70"/>
      <c r="BL1516" s="70"/>
      <c r="BM1516" s="70"/>
      <c r="BN1516" s="70"/>
      <c r="BO1516" s="70"/>
      <c r="BP1516" s="70"/>
      <c r="BQ1516" s="70"/>
      <c r="BR1516" s="70"/>
      <c r="BS1516" s="70"/>
      <c r="BT1516" s="70"/>
      <c r="BU1516" s="70"/>
      <c r="BV1516" s="70"/>
      <c r="BW1516" s="70"/>
      <c r="BX1516" s="70"/>
      <c r="BY1516" s="70"/>
      <c r="BZ1516" s="70"/>
      <c r="CA1516" s="70"/>
    </row>
    <row r="1517" spans="2:79" s="67" customFormat="1" hidden="1">
      <c r="B1517" s="85"/>
      <c r="C1517" s="86"/>
      <c r="D1517" s="250"/>
      <c r="E1517" s="84"/>
      <c r="F1517" s="70"/>
      <c r="G1517" s="70"/>
      <c r="H1517" s="70"/>
      <c r="I1517" s="70"/>
      <c r="J1517" s="70"/>
      <c r="K1517" s="70"/>
      <c r="L1517" s="70"/>
      <c r="M1517" s="70"/>
      <c r="N1517" s="70"/>
      <c r="O1517" s="70"/>
      <c r="P1517" s="70"/>
      <c r="Q1517" s="70"/>
      <c r="R1517" s="70"/>
      <c r="S1517" s="70"/>
      <c r="T1517" s="70"/>
      <c r="U1517" s="70"/>
      <c r="V1517" s="70"/>
      <c r="W1517" s="70"/>
      <c r="X1517" s="70"/>
      <c r="Y1517" s="70"/>
      <c r="Z1517" s="70"/>
      <c r="AA1517" s="70"/>
      <c r="AB1517" s="70"/>
      <c r="AC1517" s="70"/>
      <c r="AD1517" s="70"/>
      <c r="AE1517" s="70"/>
      <c r="AF1517" s="70"/>
      <c r="AG1517" s="70"/>
      <c r="AH1517" s="70"/>
      <c r="AI1517" s="70"/>
      <c r="AJ1517" s="70"/>
      <c r="AK1517" s="70"/>
      <c r="AL1517" s="70"/>
      <c r="AM1517" s="70"/>
      <c r="AN1517" s="70"/>
      <c r="AO1517" s="70"/>
      <c r="AP1517" s="70"/>
      <c r="AQ1517" s="70"/>
      <c r="AR1517" s="70"/>
      <c r="AS1517" s="70"/>
      <c r="AT1517" s="70"/>
      <c r="AU1517" s="70"/>
      <c r="AV1517" s="70"/>
      <c r="AW1517" s="70"/>
      <c r="AX1517" s="70"/>
      <c r="AY1517" s="70"/>
      <c r="AZ1517" s="70"/>
      <c r="BA1517" s="70"/>
      <c r="BB1517" s="70"/>
      <c r="BC1517" s="70"/>
      <c r="BD1517" s="70"/>
      <c r="BE1517" s="70"/>
      <c r="BF1517" s="70"/>
      <c r="BG1517" s="70"/>
      <c r="BH1517" s="70"/>
      <c r="BI1517" s="70"/>
      <c r="BJ1517" s="70"/>
      <c r="BK1517" s="70"/>
      <c r="BL1517" s="70"/>
      <c r="BM1517" s="70"/>
      <c r="BN1517" s="70"/>
      <c r="BO1517" s="70"/>
      <c r="BP1517" s="70"/>
      <c r="BQ1517" s="70"/>
      <c r="BR1517" s="70"/>
      <c r="BS1517" s="70"/>
      <c r="BT1517" s="70"/>
      <c r="BU1517" s="70"/>
      <c r="BV1517" s="70"/>
      <c r="BW1517" s="70"/>
      <c r="BX1517" s="70"/>
      <c r="BY1517" s="70"/>
      <c r="BZ1517" s="70"/>
      <c r="CA1517" s="70"/>
    </row>
    <row r="1518" spans="2:79" s="67" customFormat="1" hidden="1">
      <c r="B1518" s="85"/>
      <c r="C1518" s="86"/>
      <c r="D1518" s="250"/>
      <c r="E1518" s="84"/>
      <c r="F1518" s="70"/>
      <c r="G1518" s="70"/>
      <c r="H1518" s="70"/>
      <c r="I1518" s="70"/>
      <c r="J1518" s="70"/>
      <c r="K1518" s="70"/>
      <c r="L1518" s="70"/>
      <c r="M1518" s="70"/>
      <c r="N1518" s="70"/>
      <c r="O1518" s="70"/>
      <c r="P1518" s="70"/>
      <c r="Q1518" s="70"/>
      <c r="R1518" s="70"/>
      <c r="S1518" s="70"/>
      <c r="T1518" s="70"/>
      <c r="U1518" s="70"/>
      <c r="V1518" s="70"/>
      <c r="W1518" s="70"/>
      <c r="X1518" s="70"/>
      <c r="Y1518" s="70"/>
      <c r="Z1518" s="70"/>
      <c r="AA1518" s="70"/>
      <c r="AB1518" s="70"/>
      <c r="AC1518" s="70"/>
      <c r="AD1518" s="70"/>
      <c r="AE1518" s="70"/>
      <c r="AF1518" s="70"/>
      <c r="AG1518" s="70"/>
      <c r="AH1518" s="70"/>
      <c r="AI1518" s="70"/>
      <c r="AJ1518" s="70"/>
      <c r="AK1518" s="70"/>
      <c r="AL1518" s="70"/>
      <c r="AM1518" s="70"/>
      <c r="AN1518" s="70"/>
      <c r="AO1518" s="70"/>
      <c r="AP1518" s="70"/>
      <c r="AQ1518" s="70"/>
      <c r="AR1518" s="70"/>
      <c r="AS1518" s="70"/>
      <c r="AT1518" s="70"/>
      <c r="AU1518" s="70"/>
      <c r="AV1518" s="70"/>
      <c r="AW1518" s="70"/>
      <c r="AX1518" s="70"/>
      <c r="AY1518" s="70"/>
      <c r="AZ1518" s="70"/>
      <c r="BA1518" s="70"/>
      <c r="BB1518" s="70"/>
      <c r="BC1518" s="70"/>
      <c r="BD1518" s="70"/>
      <c r="BE1518" s="70"/>
      <c r="BF1518" s="70"/>
      <c r="BG1518" s="70"/>
      <c r="BH1518" s="70"/>
      <c r="BI1518" s="70"/>
      <c r="BJ1518" s="70"/>
      <c r="BK1518" s="70"/>
      <c r="BL1518" s="70"/>
      <c r="BM1518" s="70"/>
      <c r="BN1518" s="70"/>
      <c r="BO1518" s="70"/>
      <c r="BP1518" s="70"/>
      <c r="BQ1518" s="70"/>
      <c r="BR1518" s="70"/>
      <c r="BS1518" s="70"/>
      <c r="BT1518" s="70"/>
      <c r="BU1518" s="70"/>
      <c r="BV1518" s="70"/>
      <c r="BW1518" s="70"/>
      <c r="BX1518" s="70"/>
      <c r="BY1518" s="70"/>
      <c r="BZ1518" s="70"/>
      <c r="CA1518" s="70"/>
    </row>
    <row r="1519" spans="2:79" s="67" customFormat="1" hidden="1">
      <c r="B1519" s="85"/>
      <c r="C1519" s="86"/>
      <c r="D1519" s="250"/>
      <c r="E1519" s="84"/>
      <c r="F1519" s="70"/>
      <c r="G1519" s="70"/>
      <c r="H1519" s="70"/>
      <c r="I1519" s="70"/>
      <c r="J1519" s="70"/>
      <c r="K1519" s="70"/>
      <c r="L1519" s="70"/>
      <c r="M1519" s="70"/>
      <c r="N1519" s="70"/>
      <c r="O1519" s="70"/>
      <c r="P1519" s="70"/>
      <c r="Q1519" s="70"/>
      <c r="R1519" s="70"/>
      <c r="S1519" s="70"/>
      <c r="T1519" s="70"/>
      <c r="U1519" s="70"/>
      <c r="V1519" s="70"/>
      <c r="W1519" s="70"/>
      <c r="X1519" s="70"/>
      <c r="Y1519" s="70"/>
      <c r="Z1519" s="70"/>
      <c r="AA1519" s="70"/>
      <c r="AB1519" s="70"/>
      <c r="AC1519" s="70"/>
      <c r="AD1519" s="70"/>
      <c r="AE1519" s="70"/>
      <c r="AF1519" s="70"/>
      <c r="AG1519" s="70"/>
      <c r="AH1519" s="70"/>
      <c r="AI1519" s="70"/>
      <c r="AJ1519" s="70"/>
      <c r="AK1519" s="70"/>
      <c r="AL1519" s="70"/>
      <c r="AM1519" s="70"/>
      <c r="AN1519" s="70"/>
      <c r="AO1519" s="70"/>
      <c r="AP1519" s="70"/>
      <c r="AQ1519" s="70"/>
      <c r="AR1519" s="70"/>
      <c r="AS1519" s="70"/>
      <c r="AT1519" s="70"/>
      <c r="AU1519" s="70"/>
      <c r="AV1519" s="70"/>
      <c r="AW1519" s="70"/>
      <c r="AX1519" s="70"/>
      <c r="AY1519" s="70"/>
      <c r="AZ1519" s="70"/>
      <c r="BA1519" s="70"/>
      <c r="BB1519" s="70"/>
      <c r="BC1519" s="70"/>
      <c r="BD1519" s="70"/>
      <c r="BE1519" s="70"/>
      <c r="BF1519" s="70"/>
      <c r="BG1519" s="70"/>
      <c r="BH1519" s="70"/>
      <c r="BI1519" s="70"/>
      <c r="BJ1519" s="70"/>
      <c r="BK1519" s="70"/>
      <c r="BL1519" s="70"/>
      <c r="BM1519" s="70"/>
      <c r="BN1519" s="70"/>
      <c r="BO1519" s="70"/>
      <c r="BP1519" s="70"/>
      <c r="BQ1519" s="70"/>
      <c r="BR1519" s="70"/>
      <c r="BS1519" s="70"/>
      <c r="BT1519" s="70"/>
      <c r="BU1519" s="70"/>
      <c r="BV1519" s="70"/>
      <c r="BW1519" s="70"/>
      <c r="BX1519" s="70"/>
      <c r="BY1519" s="70"/>
      <c r="BZ1519" s="70"/>
      <c r="CA1519" s="70"/>
    </row>
    <row r="1520" spans="2:79" s="67" customFormat="1" hidden="1">
      <c r="B1520" s="85"/>
      <c r="C1520" s="86"/>
      <c r="D1520" s="250"/>
      <c r="E1520" s="84"/>
      <c r="F1520" s="70"/>
      <c r="G1520" s="70"/>
      <c r="H1520" s="70"/>
      <c r="I1520" s="70"/>
      <c r="J1520" s="70"/>
      <c r="K1520" s="70"/>
      <c r="L1520" s="70"/>
      <c r="M1520" s="70"/>
      <c r="N1520" s="70"/>
      <c r="O1520" s="70"/>
      <c r="P1520" s="70"/>
      <c r="Q1520" s="70"/>
      <c r="R1520" s="70"/>
      <c r="S1520" s="70"/>
      <c r="T1520" s="70"/>
      <c r="U1520" s="70"/>
      <c r="V1520" s="70"/>
      <c r="W1520" s="70"/>
      <c r="X1520" s="70"/>
      <c r="Y1520" s="70"/>
      <c r="Z1520" s="70"/>
      <c r="AA1520" s="70"/>
      <c r="AB1520" s="70"/>
      <c r="AC1520" s="70"/>
      <c r="AD1520" s="70"/>
      <c r="AE1520" s="70"/>
      <c r="AF1520" s="70"/>
      <c r="AG1520" s="70"/>
      <c r="AH1520" s="70"/>
      <c r="AI1520" s="70"/>
      <c r="AJ1520" s="70"/>
      <c r="AK1520" s="70"/>
      <c r="AL1520" s="70"/>
      <c r="AM1520" s="70"/>
      <c r="AN1520" s="70"/>
      <c r="AO1520" s="70"/>
      <c r="AP1520" s="70"/>
      <c r="AQ1520" s="70"/>
      <c r="AR1520" s="70"/>
      <c r="AS1520" s="70"/>
      <c r="AT1520" s="70"/>
      <c r="AU1520" s="70"/>
      <c r="AV1520" s="70"/>
      <c r="AW1520" s="70"/>
      <c r="AX1520" s="70"/>
      <c r="AY1520" s="70"/>
      <c r="AZ1520" s="70"/>
      <c r="BA1520" s="70"/>
      <c r="BB1520" s="70"/>
      <c r="BC1520" s="70"/>
      <c r="BD1520" s="70"/>
      <c r="BE1520" s="70"/>
      <c r="BF1520" s="70"/>
      <c r="BG1520" s="70"/>
      <c r="BH1520" s="70"/>
      <c r="BI1520" s="70"/>
      <c r="BJ1520" s="70"/>
      <c r="BK1520" s="70"/>
      <c r="BL1520" s="70"/>
      <c r="BM1520" s="70"/>
      <c r="BN1520" s="70"/>
      <c r="BO1520" s="70"/>
      <c r="BP1520" s="70"/>
      <c r="BQ1520" s="70"/>
      <c r="BR1520" s="70"/>
      <c r="BS1520" s="70"/>
      <c r="BT1520" s="70"/>
      <c r="BU1520" s="70"/>
      <c r="BV1520" s="70"/>
      <c r="BW1520" s="70"/>
      <c r="BX1520" s="70"/>
      <c r="BY1520" s="70"/>
      <c r="BZ1520" s="70"/>
      <c r="CA1520" s="70"/>
    </row>
    <row r="1521" spans="2:79" s="67" customFormat="1" hidden="1">
      <c r="B1521" s="85"/>
      <c r="C1521" s="86"/>
      <c r="D1521" s="250"/>
      <c r="E1521" s="84"/>
      <c r="F1521" s="70"/>
      <c r="G1521" s="70"/>
      <c r="H1521" s="70"/>
      <c r="I1521" s="70"/>
      <c r="J1521" s="70"/>
      <c r="K1521" s="70"/>
      <c r="L1521" s="70"/>
      <c r="M1521" s="70"/>
      <c r="N1521" s="70"/>
      <c r="O1521" s="70"/>
      <c r="P1521" s="70"/>
      <c r="Q1521" s="70"/>
      <c r="R1521" s="70"/>
      <c r="S1521" s="70"/>
      <c r="T1521" s="70"/>
      <c r="U1521" s="70"/>
      <c r="V1521" s="70"/>
      <c r="W1521" s="70"/>
      <c r="X1521" s="70"/>
      <c r="Y1521" s="70"/>
      <c r="Z1521" s="70"/>
      <c r="AA1521" s="70"/>
      <c r="AB1521" s="70"/>
      <c r="AC1521" s="70"/>
      <c r="AD1521" s="70"/>
      <c r="AE1521" s="70"/>
      <c r="AF1521" s="70"/>
      <c r="AG1521" s="70"/>
      <c r="AH1521" s="70"/>
      <c r="AI1521" s="70"/>
      <c r="AJ1521" s="70"/>
      <c r="AK1521" s="70"/>
      <c r="AL1521" s="70"/>
      <c r="AM1521" s="70"/>
      <c r="AN1521" s="70"/>
      <c r="AO1521" s="70"/>
      <c r="AP1521" s="70"/>
      <c r="AQ1521" s="70"/>
      <c r="AR1521" s="70"/>
      <c r="AS1521" s="70"/>
      <c r="AT1521" s="70"/>
      <c r="AU1521" s="70"/>
      <c r="AV1521" s="70"/>
      <c r="AW1521" s="70"/>
      <c r="AX1521" s="70"/>
      <c r="AY1521" s="70"/>
      <c r="AZ1521" s="70"/>
      <c r="BA1521" s="70"/>
      <c r="BB1521" s="70"/>
      <c r="BC1521" s="70"/>
      <c r="BD1521" s="70"/>
      <c r="BE1521" s="70"/>
      <c r="BF1521" s="70"/>
      <c r="BG1521" s="70"/>
      <c r="BH1521" s="70"/>
      <c r="BI1521" s="70"/>
      <c r="BJ1521" s="70"/>
      <c r="BK1521" s="70"/>
      <c r="BL1521" s="70"/>
      <c r="BM1521" s="70"/>
      <c r="BN1521" s="70"/>
      <c r="BO1521" s="70"/>
      <c r="BP1521" s="70"/>
      <c r="BQ1521" s="70"/>
      <c r="BR1521" s="70"/>
      <c r="BS1521" s="70"/>
      <c r="BT1521" s="70"/>
      <c r="BU1521" s="70"/>
      <c r="BV1521" s="70"/>
      <c r="BW1521" s="70"/>
      <c r="BX1521" s="70"/>
      <c r="BY1521" s="70"/>
      <c r="BZ1521" s="70"/>
      <c r="CA1521" s="70"/>
    </row>
    <row r="1522" spans="2:79" s="67" customFormat="1" hidden="1">
      <c r="B1522" s="85"/>
      <c r="C1522" s="86"/>
      <c r="D1522" s="250"/>
      <c r="E1522" s="84"/>
      <c r="F1522" s="70"/>
      <c r="G1522" s="70"/>
      <c r="H1522" s="70"/>
      <c r="I1522" s="70"/>
      <c r="J1522" s="70"/>
      <c r="K1522" s="70"/>
      <c r="L1522" s="70"/>
      <c r="M1522" s="70"/>
      <c r="N1522" s="70"/>
      <c r="O1522" s="70"/>
      <c r="P1522" s="70"/>
      <c r="Q1522" s="70"/>
      <c r="R1522" s="70"/>
      <c r="S1522" s="70"/>
      <c r="T1522" s="70"/>
      <c r="U1522" s="70"/>
      <c r="V1522" s="70"/>
      <c r="W1522" s="70"/>
      <c r="X1522" s="70"/>
      <c r="Y1522" s="70"/>
      <c r="Z1522" s="70"/>
      <c r="AA1522" s="70"/>
      <c r="AB1522" s="70"/>
      <c r="AC1522" s="70"/>
      <c r="AD1522" s="70"/>
      <c r="AE1522" s="70"/>
      <c r="AF1522" s="70"/>
      <c r="AG1522" s="70"/>
      <c r="AH1522" s="70"/>
      <c r="AI1522" s="70"/>
      <c r="AJ1522" s="70"/>
      <c r="AK1522" s="70"/>
      <c r="AL1522" s="70"/>
      <c r="AM1522" s="70"/>
      <c r="AN1522" s="70"/>
      <c r="AO1522" s="70"/>
      <c r="AP1522" s="70"/>
      <c r="AQ1522" s="70"/>
      <c r="AR1522" s="70"/>
      <c r="AS1522" s="70"/>
      <c r="AT1522" s="70"/>
      <c r="AU1522" s="70"/>
      <c r="AV1522" s="70"/>
      <c r="AW1522" s="70"/>
      <c r="AX1522" s="70"/>
      <c r="AY1522" s="70"/>
      <c r="AZ1522" s="70"/>
      <c r="BA1522" s="70"/>
      <c r="BB1522" s="70"/>
      <c r="BC1522" s="70"/>
      <c r="BD1522" s="70"/>
      <c r="BE1522" s="70"/>
      <c r="BF1522" s="70"/>
      <c r="BG1522" s="70"/>
      <c r="BH1522" s="70"/>
      <c r="BI1522" s="70"/>
      <c r="BJ1522" s="70"/>
      <c r="BK1522" s="70"/>
      <c r="BL1522" s="70"/>
      <c r="BM1522" s="70"/>
      <c r="BN1522" s="70"/>
      <c r="BO1522" s="70"/>
      <c r="BP1522" s="70"/>
      <c r="BQ1522" s="70"/>
      <c r="BR1522" s="70"/>
      <c r="BS1522" s="70"/>
      <c r="BT1522" s="70"/>
      <c r="BU1522" s="70"/>
      <c r="BV1522" s="70"/>
      <c r="BW1522" s="70"/>
      <c r="BX1522" s="70"/>
      <c r="BY1522" s="70"/>
      <c r="BZ1522" s="70"/>
      <c r="CA1522" s="70"/>
    </row>
    <row r="1523" spans="2:79" s="67" customFormat="1" hidden="1">
      <c r="B1523" s="85"/>
      <c r="C1523" s="86"/>
      <c r="D1523" s="250"/>
      <c r="E1523" s="84"/>
      <c r="F1523" s="70"/>
      <c r="G1523" s="70"/>
      <c r="H1523" s="70"/>
      <c r="I1523" s="70"/>
      <c r="J1523" s="70"/>
      <c r="K1523" s="70"/>
      <c r="L1523" s="70"/>
      <c r="M1523" s="70"/>
      <c r="N1523" s="70"/>
      <c r="O1523" s="70"/>
      <c r="P1523" s="70"/>
      <c r="Q1523" s="70"/>
      <c r="R1523" s="70"/>
      <c r="S1523" s="70"/>
      <c r="T1523" s="70"/>
      <c r="U1523" s="70"/>
      <c r="V1523" s="70"/>
      <c r="W1523" s="70"/>
      <c r="X1523" s="70"/>
      <c r="Y1523" s="70"/>
      <c r="Z1523" s="70"/>
      <c r="AA1523" s="70"/>
      <c r="AB1523" s="70"/>
      <c r="AC1523" s="70"/>
      <c r="AD1523" s="70"/>
      <c r="AE1523" s="70"/>
      <c r="AF1523" s="70"/>
      <c r="AG1523" s="70"/>
      <c r="AH1523" s="70"/>
      <c r="AI1523" s="70"/>
      <c r="AJ1523" s="70"/>
      <c r="AK1523" s="70"/>
      <c r="AL1523" s="70"/>
      <c r="AM1523" s="70"/>
      <c r="AN1523" s="70"/>
      <c r="AO1523" s="70"/>
      <c r="AP1523" s="70"/>
      <c r="AQ1523" s="70"/>
      <c r="AR1523" s="70"/>
      <c r="AS1523" s="70"/>
      <c r="AT1523" s="70"/>
      <c r="AU1523" s="70"/>
      <c r="AV1523" s="70"/>
      <c r="AW1523" s="70"/>
      <c r="AX1523" s="70"/>
      <c r="AY1523" s="70"/>
      <c r="AZ1523" s="70"/>
      <c r="BA1523" s="70"/>
      <c r="BB1523" s="70"/>
      <c r="BC1523" s="70"/>
      <c r="BD1523" s="70"/>
      <c r="BE1523" s="70"/>
      <c r="BF1523" s="70"/>
      <c r="BG1523" s="70"/>
      <c r="BH1523" s="70"/>
      <c r="BI1523" s="70"/>
      <c r="BJ1523" s="70"/>
      <c r="BK1523" s="70"/>
      <c r="BL1523" s="70"/>
      <c r="BM1523" s="70"/>
      <c r="BN1523" s="70"/>
      <c r="BO1523" s="70"/>
      <c r="BP1523" s="70"/>
      <c r="BQ1523" s="70"/>
      <c r="BR1523" s="70"/>
      <c r="BS1523" s="70"/>
      <c r="BT1523" s="70"/>
      <c r="BU1523" s="70"/>
      <c r="BV1523" s="70"/>
      <c r="BW1523" s="70"/>
      <c r="BX1523" s="70"/>
      <c r="BY1523" s="70"/>
      <c r="BZ1523" s="70"/>
      <c r="CA1523" s="70"/>
    </row>
    <row r="1524" spans="2:79" s="67" customFormat="1" hidden="1">
      <c r="B1524" s="85"/>
      <c r="C1524" s="86"/>
      <c r="D1524" s="250"/>
      <c r="E1524" s="84"/>
      <c r="F1524" s="70"/>
      <c r="G1524" s="70"/>
      <c r="H1524" s="70"/>
      <c r="I1524" s="70"/>
      <c r="J1524" s="70"/>
      <c r="K1524" s="70"/>
      <c r="L1524" s="70"/>
      <c r="M1524" s="70"/>
      <c r="N1524" s="70"/>
      <c r="O1524" s="70"/>
      <c r="P1524" s="70"/>
      <c r="Q1524" s="70"/>
      <c r="R1524" s="70"/>
      <c r="S1524" s="70"/>
      <c r="T1524" s="70"/>
      <c r="U1524" s="70"/>
      <c r="V1524" s="70"/>
      <c r="W1524" s="70"/>
      <c r="X1524" s="70"/>
      <c r="Y1524" s="70"/>
      <c r="Z1524" s="70"/>
      <c r="AA1524" s="70"/>
      <c r="AB1524" s="70"/>
      <c r="AC1524" s="70"/>
      <c r="AD1524" s="70"/>
      <c r="AE1524" s="70"/>
      <c r="AF1524" s="70"/>
      <c r="AG1524" s="70"/>
      <c r="AH1524" s="70"/>
      <c r="AI1524" s="70"/>
      <c r="AJ1524" s="70"/>
      <c r="AK1524" s="70"/>
      <c r="AL1524" s="70"/>
      <c r="AM1524" s="70"/>
      <c r="AN1524" s="70"/>
      <c r="AO1524" s="70"/>
      <c r="AP1524" s="70"/>
      <c r="AQ1524" s="70"/>
      <c r="AR1524" s="70"/>
      <c r="AS1524" s="70"/>
      <c r="AT1524" s="70"/>
      <c r="AU1524" s="70"/>
      <c r="AV1524" s="70"/>
      <c r="AW1524" s="70"/>
      <c r="AX1524" s="70"/>
      <c r="AY1524" s="70"/>
      <c r="AZ1524" s="70"/>
      <c r="BA1524" s="70"/>
      <c r="BB1524" s="70"/>
      <c r="BC1524" s="70"/>
      <c r="BD1524" s="70"/>
      <c r="BE1524" s="70"/>
      <c r="BF1524" s="70"/>
      <c r="BG1524" s="70"/>
      <c r="BH1524" s="70"/>
      <c r="BI1524" s="70"/>
      <c r="BJ1524" s="70"/>
      <c r="BK1524" s="70"/>
      <c r="BL1524" s="70"/>
      <c r="BM1524" s="70"/>
      <c r="BN1524" s="70"/>
      <c r="BO1524" s="70"/>
      <c r="BP1524" s="70"/>
      <c r="BQ1524" s="70"/>
      <c r="BR1524" s="70"/>
      <c r="BS1524" s="70"/>
      <c r="BT1524" s="70"/>
      <c r="BU1524" s="70"/>
      <c r="BV1524" s="70"/>
      <c r="BW1524" s="70"/>
      <c r="BX1524" s="70"/>
      <c r="BY1524" s="70"/>
      <c r="BZ1524" s="70"/>
      <c r="CA1524" s="70"/>
    </row>
    <row r="1525" spans="2:79" s="67" customFormat="1" hidden="1">
      <c r="B1525" s="85"/>
      <c r="C1525" s="86"/>
      <c r="D1525" s="250"/>
      <c r="E1525" s="84"/>
      <c r="F1525" s="70"/>
      <c r="G1525" s="70"/>
      <c r="H1525" s="70"/>
      <c r="I1525" s="70"/>
      <c r="J1525" s="70"/>
      <c r="K1525" s="70"/>
      <c r="L1525" s="70"/>
      <c r="M1525" s="70"/>
      <c r="N1525" s="70"/>
      <c r="O1525" s="70"/>
      <c r="P1525" s="70"/>
      <c r="Q1525" s="70"/>
      <c r="R1525" s="70"/>
      <c r="S1525" s="70"/>
      <c r="T1525" s="70"/>
      <c r="U1525" s="70"/>
      <c r="V1525" s="70"/>
      <c r="W1525" s="70"/>
      <c r="X1525" s="70"/>
      <c r="Y1525" s="70"/>
      <c r="Z1525" s="70"/>
      <c r="AA1525" s="70"/>
      <c r="AB1525" s="70"/>
      <c r="AC1525" s="70"/>
      <c r="AD1525" s="70"/>
      <c r="AE1525" s="70"/>
      <c r="AF1525" s="70"/>
      <c r="AG1525" s="70"/>
      <c r="AH1525" s="70"/>
      <c r="AI1525" s="70"/>
      <c r="AJ1525" s="70"/>
      <c r="AK1525" s="70"/>
      <c r="AL1525" s="70"/>
      <c r="AM1525" s="70"/>
      <c r="AN1525" s="70"/>
      <c r="AO1525" s="70"/>
      <c r="AP1525" s="70"/>
      <c r="AQ1525" s="70"/>
      <c r="AR1525" s="70"/>
      <c r="AS1525" s="70"/>
      <c r="AT1525" s="70"/>
      <c r="AU1525" s="70"/>
      <c r="AV1525" s="70"/>
      <c r="AW1525" s="70"/>
      <c r="AX1525" s="70"/>
      <c r="AY1525" s="70"/>
      <c r="AZ1525" s="70"/>
      <c r="BA1525" s="70"/>
      <c r="BB1525" s="70"/>
      <c r="BC1525" s="70"/>
      <c r="BD1525" s="70"/>
      <c r="BE1525" s="70"/>
      <c r="BF1525" s="70"/>
      <c r="BG1525" s="70"/>
      <c r="BH1525" s="70"/>
      <c r="BI1525" s="70"/>
      <c r="BJ1525" s="70"/>
      <c r="BK1525" s="70"/>
      <c r="BL1525" s="70"/>
      <c r="BM1525" s="70"/>
      <c r="BN1525" s="70"/>
      <c r="BO1525" s="70"/>
      <c r="BP1525" s="70"/>
      <c r="BQ1525" s="70"/>
      <c r="BR1525" s="70"/>
      <c r="BS1525" s="70"/>
      <c r="BT1525" s="70"/>
      <c r="BU1525" s="70"/>
      <c r="BV1525" s="70"/>
      <c r="BW1525" s="70"/>
      <c r="BX1525" s="70"/>
      <c r="BY1525" s="70"/>
      <c r="BZ1525" s="70"/>
      <c r="CA1525" s="70"/>
    </row>
    <row r="1526" spans="2:79" s="67" customFormat="1" hidden="1">
      <c r="B1526" s="85"/>
      <c r="C1526" s="86"/>
      <c r="D1526" s="250"/>
      <c r="E1526" s="84"/>
      <c r="F1526" s="70"/>
      <c r="G1526" s="70"/>
      <c r="H1526" s="70"/>
      <c r="I1526" s="70"/>
      <c r="J1526" s="70"/>
      <c r="K1526" s="70"/>
      <c r="L1526" s="70"/>
      <c r="M1526" s="70"/>
      <c r="N1526" s="70"/>
      <c r="O1526" s="70"/>
      <c r="P1526" s="70"/>
      <c r="Q1526" s="70"/>
      <c r="R1526" s="70"/>
      <c r="S1526" s="70"/>
      <c r="T1526" s="70"/>
      <c r="U1526" s="70"/>
      <c r="V1526" s="70"/>
      <c r="W1526" s="70"/>
      <c r="X1526" s="70"/>
      <c r="Y1526" s="70"/>
      <c r="Z1526" s="70"/>
      <c r="AA1526" s="70"/>
      <c r="AB1526" s="70"/>
      <c r="AC1526" s="70"/>
      <c r="AD1526" s="70"/>
      <c r="AE1526" s="70"/>
      <c r="AF1526" s="70"/>
      <c r="AG1526" s="70"/>
      <c r="AH1526" s="70"/>
      <c r="AI1526" s="70"/>
      <c r="AJ1526" s="70"/>
      <c r="AK1526" s="70"/>
      <c r="AL1526" s="70"/>
      <c r="AM1526" s="70"/>
      <c r="AN1526" s="70"/>
      <c r="AO1526" s="70"/>
      <c r="AP1526" s="70"/>
      <c r="AQ1526" s="70"/>
      <c r="AR1526" s="70"/>
      <c r="AS1526" s="70"/>
      <c r="AT1526" s="70"/>
      <c r="AU1526" s="70"/>
      <c r="AV1526" s="70"/>
      <c r="AW1526" s="70"/>
      <c r="AX1526" s="70"/>
      <c r="AY1526" s="70"/>
      <c r="AZ1526" s="70"/>
      <c r="BA1526" s="70"/>
      <c r="BB1526" s="70"/>
      <c r="BC1526" s="70"/>
      <c r="BD1526" s="70"/>
      <c r="BE1526" s="70"/>
      <c r="BF1526" s="70"/>
      <c r="BG1526" s="70"/>
      <c r="BH1526" s="70"/>
      <c r="BI1526" s="70"/>
      <c r="BJ1526" s="70"/>
      <c r="BK1526" s="70"/>
      <c r="BL1526" s="70"/>
      <c r="BM1526" s="70"/>
      <c r="BN1526" s="70"/>
      <c r="BO1526" s="70"/>
      <c r="BP1526" s="70"/>
      <c r="BQ1526" s="70"/>
      <c r="BR1526" s="70"/>
      <c r="BS1526" s="70"/>
      <c r="BT1526" s="70"/>
      <c r="BU1526" s="70"/>
      <c r="BV1526" s="70"/>
      <c r="BW1526" s="70"/>
      <c r="BX1526" s="70"/>
      <c r="BY1526" s="70"/>
      <c r="BZ1526" s="70"/>
      <c r="CA1526" s="70"/>
    </row>
    <row r="1527" spans="2:79" s="67" customFormat="1" hidden="1">
      <c r="B1527" s="85"/>
      <c r="C1527" s="86"/>
      <c r="D1527" s="250"/>
      <c r="E1527" s="84"/>
      <c r="F1527" s="70"/>
      <c r="G1527" s="70"/>
      <c r="H1527" s="70"/>
      <c r="I1527" s="70"/>
      <c r="J1527" s="70"/>
      <c r="K1527" s="70"/>
      <c r="L1527" s="70"/>
      <c r="M1527" s="70"/>
      <c r="N1527" s="70"/>
      <c r="O1527" s="70"/>
      <c r="P1527" s="70"/>
      <c r="Q1527" s="70"/>
      <c r="R1527" s="70"/>
      <c r="S1527" s="70"/>
      <c r="T1527" s="70"/>
      <c r="U1527" s="70"/>
      <c r="V1527" s="70"/>
      <c r="W1527" s="70"/>
      <c r="X1527" s="70"/>
      <c r="Y1527" s="70"/>
      <c r="Z1527" s="70"/>
      <c r="AA1527" s="70"/>
      <c r="AB1527" s="70"/>
      <c r="AC1527" s="70"/>
      <c r="AD1527" s="70"/>
      <c r="AE1527" s="70"/>
      <c r="AF1527" s="70"/>
      <c r="AG1527" s="70"/>
      <c r="AH1527" s="70"/>
      <c r="AI1527" s="70"/>
      <c r="AJ1527" s="70"/>
      <c r="AK1527" s="70"/>
      <c r="AL1527" s="70"/>
      <c r="AM1527" s="70"/>
      <c r="AN1527" s="70"/>
      <c r="AO1527" s="70"/>
      <c r="AP1527" s="70"/>
      <c r="AQ1527" s="70"/>
      <c r="AR1527" s="70"/>
      <c r="AS1527" s="70"/>
      <c r="AT1527" s="70"/>
      <c r="AU1527" s="70"/>
      <c r="AV1527" s="70"/>
      <c r="AW1527" s="70"/>
      <c r="AX1527" s="70"/>
      <c r="AY1527" s="70"/>
      <c r="AZ1527" s="70"/>
      <c r="BA1527" s="70"/>
      <c r="BB1527" s="70"/>
      <c r="BC1527" s="70"/>
      <c r="BD1527" s="70"/>
      <c r="BE1527" s="70"/>
      <c r="BF1527" s="70"/>
      <c r="BG1527" s="70"/>
      <c r="BH1527" s="70"/>
      <c r="BI1527" s="70"/>
      <c r="BJ1527" s="70"/>
      <c r="BK1527" s="70"/>
      <c r="BL1527" s="70"/>
      <c r="BM1527" s="70"/>
      <c r="BN1527" s="70"/>
      <c r="BO1527" s="70"/>
      <c r="BP1527" s="70"/>
      <c r="BQ1527" s="70"/>
      <c r="BR1527" s="70"/>
      <c r="BS1527" s="70"/>
      <c r="BT1527" s="70"/>
      <c r="BU1527" s="70"/>
      <c r="BV1527" s="70"/>
      <c r="BW1527" s="70"/>
      <c r="BX1527" s="70"/>
      <c r="BY1527" s="70"/>
      <c r="BZ1527" s="70"/>
      <c r="CA1527" s="70"/>
    </row>
    <row r="1528" spans="2:79" s="67" customFormat="1" hidden="1">
      <c r="B1528" s="85"/>
      <c r="C1528" s="86"/>
      <c r="D1528" s="250"/>
      <c r="E1528" s="84"/>
      <c r="F1528" s="70"/>
      <c r="G1528" s="70"/>
      <c r="H1528" s="70"/>
      <c r="I1528" s="70"/>
      <c r="J1528" s="70"/>
      <c r="K1528" s="70"/>
      <c r="L1528" s="70"/>
      <c r="M1528" s="70"/>
      <c r="N1528" s="70"/>
      <c r="O1528" s="70"/>
      <c r="P1528" s="70"/>
      <c r="Q1528" s="70"/>
      <c r="R1528" s="70"/>
      <c r="S1528" s="70"/>
      <c r="T1528" s="70"/>
      <c r="U1528" s="70"/>
      <c r="V1528" s="70"/>
      <c r="W1528" s="70"/>
      <c r="X1528" s="70"/>
      <c r="Y1528" s="70"/>
      <c r="Z1528" s="70"/>
      <c r="AA1528" s="70"/>
      <c r="AB1528" s="70"/>
      <c r="AC1528" s="70"/>
      <c r="AD1528" s="70"/>
      <c r="AE1528" s="70"/>
      <c r="AF1528" s="70"/>
      <c r="AG1528" s="70"/>
      <c r="AH1528" s="70"/>
      <c r="AI1528" s="70"/>
      <c r="AJ1528" s="70"/>
      <c r="AK1528" s="70"/>
      <c r="AL1528" s="70"/>
      <c r="AM1528" s="70"/>
      <c r="AN1528" s="70"/>
      <c r="AO1528" s="70"/>
      <c r="AP1528" s="70"/>
      <c r="AQ1528" s="70"/>
      <c r="AR1528" s="70"/>
      <c r="AS1528" s="70"/>
      <c r="AT1528" s="70"/>
      <c r="AU1528" s="70"/>
      <c r="AV1528" s="70"/>
      <c r="AW1528" s="70"/>
      <c r="AX1528" s="70"/>
      <c r="AY1528" s="70"/>
      <c r="AZ1528" s="70"/>
      <c r="BA1528" s="70"/>
      <c r="BB1528" s="70"/>
      <c r="BC1528" s="70"/>
      <c r="BD1528" s="70"/>
      <c r="BE1528" s="70"/>
      <c r="BF1528" s="70"/>
      <c r="BG1528" s="70"/>
      <c r="BH1528" s="70"/>
      <c r="BI1528" s="70"/>
      <c r="BJ1528" s="70"/>
      <c r="BK1528" s="70"/>
      <c r="BL1528" s="70"/>
      <c r="BM1528" s="70"/>
      <c r="BN1528" s="70"/>
      <c r="BO1528" s="70"/>
      <c r="BP1528" s="70"/>
      <c r="BQ1528" s="70"/>
      <c r="BR1528" s="70"/>
      <c r="BS1528" s="70"/>
      <c r="BT1528" s="70"/>
      <c r="BU1528" s="70"/>
      <c r="BV1528" s="70"/>
      <c r="BW1528" s="70"/>
      <c r="BX1528" s="70"/>
      <c r="BY1528" s="70"/>
      <c r="BZ1528" s="70"/>
      <c r="CA1528" s="70"/>
    </row>
    <row r="1529" spans="2:79" s="67" customFormat="1" hidden="1">
      <c r="B1529" s="85"/>
      <c r="C1529" s="86"/>
      <c r="D1529" s="250"/>
      <c r="E1529" s="84"/>
      <c r="F1529" s="70"/>
      <c r="G1529" s="70"/>
      <c r="H1529" s="70"/>
      <c r="I1529" s="70"/>
      <c r="J1529" s="70"/>
      <c r="K1529" s="70"/>
      <c r="L1529" s="70"/>
      <c r="M1529" s="70"/>
      <c r="N1529" s="70"/>
      <c r="O1529" s="70"/>
      <c r="P1529" s="70"/>
      <c r="Q1529" s="70"/>
      <c r="R1529" s="70"/>
      <c r="S1529" s="70"/>
      <c r="T1529" s="70"/>
      <c r="U1529" s="70"/>
      <c r="V1529" s="70"/>
      <c r="W1529" s="70"/>
      <c r="X1529" s="70"/>
      <c r="Y1529" s="70"/>
      <c r="Z1529" s="70"/>
      <c r="AA1529" s="70"/>
      <c r="AB1529" s="70"/>
      <c r="AC1529" s="70"/>
      <c r="AD1529" s="70"/>
      <c r="AE1529" s="70"/>
      <c r="AF1529" s="70"/>
      <c r="AG1529" s="70"/>
      <c r="AH1529" s="70"/>
      <c r="AI1529" s="70"/>
      <c r="AJ1529" s="70"/>
      <c r="AK1529" s="70"/>
      <c r="AL1529" s="70"/>
      <c r="AM1529" s="70"/>
      <c r="AN1529" s="70"/>
      <c r="AO1529" s="70"/>
      <c r="AP1529" s="70"/>
      <c r="AQ1529" s="70"/>
      <c r="AR1529" s="70"/>
      <c r="AS1529" s="70"/>
      <c r="AT1529" s="70"/>
      <c r="AU1529" s="70"/>
      <c r="AV1529" s="70"/>
      <c r="AW1529" s="70"/>
      <c r="AX1529" s="70"/>
      <c r="AY1529" s="70"/>
      <c r="AZ1529" s="70"/>
      <c r="BA1529" s="70"/>
      <c r="BB1529" s="70"/>
      <c r="BC1529" s="70"/>
      <c r="BD1529" s="70"/>
      <c r="BE1529" s="70"/>
      <c r="BF1529" s="70"/>
      <c r="BG1529" s="70"/>
      <c r="BH1529" s="70"/>
      <c r="BI1529" s="70"/>
      <c r="BJ1529" s="70"/>
      <c r="BK1529" s="70"/>
      <c r="BL1529" s="70"/>
      <c r="BM1529" s="70"/>
      <c r="BN1529" s="70"/>
      <c r="BO1529" s="70"/>
      <c r="BP1529" s="70"/>
      <c r="BQ1529" s="70"/>
      <c r="BR1529" s="70"/>
      <c r="BS1529" s="70"/>
      <c r="BT1529" s="70"/>
      <c r="BU1529" s="70"/>
      <c r="BV1529" s="70"/>
      <c r="BW1529" s="70"/>
      <c r="BX1529" s="70"/>
      <c r="BY1529" s="70"/>
      <c r="BZ1529" s="70"/>
      <c r="CA1529" s="70"/>
    </row>
    <row r="1530" spans="2:79" s="67" customFormat="1" hidden="1">
      <c r="B1530" s="85"/>
      <c r="C1530" s="86"/>
      <c r="D1530" s="250"/>
      <c r="E1530" s="84"/>
      <c r="F1530" s="70"/>
      <c r="G1530" s="70"/>
      <c r="H1530" s="70"/>
      <c r="I1530" s="70"/>
      <c r="J1530" s="70"/>
      <c r="K1530" s="70"/>
      <c r="L1530" s="70"/>
      <c r="M1530" s="70"/>
      <c r="N1530" s="70"/>
      <c r="O1530" s="70"/>
      <c r="P1530" s="70"/>
      <c r="Q1530" s="70"/>
      <c r="R1530" s="70"/>
      <c r="S1530" s="70"/>
      <c r="T1530" s="70"/>
      <c r="U1530" s="70"/>
      <c r="V1530" s="70"/>
      <c r="W1530" s="70"/>
      <c r="X1530" s="70"/>
      <c r="Y1530" s="70"/>
      <c r="Z1530" s="70"/>
      <c r="AA1530" s="70"/>
      <c r="AB1530" s="70"/>
      <c r="AC1530" s="70"/>
      <c r="AD1530" s="70"/>
      <c r="AE1530" s="70"/>
      <c r="AF1530" s="70"/>
      <c r="AG1530" s="70"/>
      <c r="AH1530" s="70"/>
      <c r="AI1530" s="70"/>
      <c r="AJ1530" s="70"/>
      <c r="AK1530" s="70"/>
      <c r="AL1530" s="70"/>
      <c r="AM1530" s="70"/>
      <c r="AN1530" s="70"/>
      <c r="AO1530" s="70"/>
      <c r="AP1530" s="70"/>
      <c r="AQ1530" s="70"/>
      <c r="AR1530" s="70"/>
      <c r="AS1530" s="70"/>
      <c r="AT1530" s="70"/>
      <c r="AU1530" s="70"/>
      <c r="AV1530" s="70"/>
      <c r="AW1530" s="70"/>
      <c r="AX1530" s="70"/>
      <c r="AY1530" s="70"/>
      <c r="AZ1530" s="70"/>
      <c r="BA1530" s="70"/>
      <c r="BB1530" s="70"/>
      <c r="BC1530" s="70"/>
      <c r="BD1530" s="70"/>
      <c r="BE1530" s="70"/>
      <c r="BF1530" s="70"/>
      <c r="BG1530" s="70"/>
      <c r="BH1530" s="70"/>
      <c r="BI1530" s="70"/>
      <c r="BJ1530" s="70"/>
      <c r="BK1530" s="70"/>
      <c r="BL1530" s="70"/>
      <c r="BM1530" s="70"/>
      <c r="BN1530" s="70"/>
      <c r="BO1530" s="70"/>
      <c r="BP1530" s="70"/>
      <c r="BQ1530" s="70"/>
      <c r="BR1530" s="70"/>
      <c r="BS1530" s="70"/>
      <c r="BT1530" s="70"/>
      <c r="BU1530" s="70"/>
      <c r="BV1530" s="70"/>
      <c r="BW1530" s="70"/>
      <c r="BX1530" s="70"/>
      <c r="BY1530" s="70"/>
      <c r="BZ1530" s="70"/>
      <c r="CA1530" s="70"/>
    </row>
    <row r="1531" spans="2:79" s="67" customFormat="1" hidden="1">
      <c r="B1531" s="85"/>
      <c r="C1531" s="86"/>
      <c r="D1531" s="250"/>
      <c r="E1531" s="84"/>
      <c r="F1531" s="70"/>
      <c r="G1531" s="70"/>
      <c r="H1531" s="70"/>
      <c r="I1531" s="70"/>
      <c r="J1531" s="70"/>
      <c r="K1531" s="70"/>
      <c r="L1531" s="70"/>
      <c r="M1531" s="70"/>
      <c r="N1531" s="70"/>
      <c r="O1531" s="70"/>
      <c r="P1531" s="70"/>
      <c r="Q1531" s="70"/>
      <c r="R1531" s="70"/>
      <c r="S1531" s="70"/>
      <c r="T1531" s="70"/>
      <c r="U1531" s="70"/>
      <c r="V1531" s="70"/>
      <c r="W1531" s="70"/>
      <c r="X1531" s="70"/>
      <c r="Y1531" s="70"/>
      <c r="Z1531" s="70"/>
      <c r="AA1531" s="70"/>
      <c r="AB1531" s="70"/>
      <c r="AC1531" s="70"/>
      <c r="AD1531" s="70"/>
      <c r="AE1531" s="70"/>
      <c r="AF1531" s="70"/>
      <c r="AG1531" s="70"/>
      <c r="AH1531" s="70"/>
      <c r="AI1531" s="70"/>
      <c r="AJ1531" s="70"/>
      <c r="AK1531" s="70"/>
      <c r="AL1531" s="70"/>
      <c r="AM1531" s="70"/>
      <c r="AN1531" s="70"/>
      <c r="AO1531" s="70"/>
      <c r="AP1531" s="70"/>
      <c r="AQ1531" s="70"/>
      <c r="AR1531" s="70"/>
      <c r="AS1531" s="70"/>
      <c r="AT1531" s="70"/>
      <c r="AU1531" s="70"/>
      <c r="AV1531" s="70"/>
      <c r="AW1531" s="70"/>
      <c r="AX1531" s="70"/>
      <c r="AY1531" s="70"/>
      <c r="AZ1531" s="70"/>
      <c r="BA1531" s="70"/>
      <c r="BB1531" s="70"/>
      <c r="BC1531" s="70"/>
      <c r="BD1531" s="70"/>
      <c r="BE1531" s="70"/>
      <c r="BF1531" s="70"/>
      <c r="BG1531" s="70"/>
      <c r="BH1531" s="70"/>
      <c r="BI1531" s="70"/>
      <c r="BJ1531" s="70"/>
      <c r="BK1531" s="70"/>
      <c r="BL1531" s="70"/>
      <c r="BM1531" s="70"/>
      <c r="BN1531" s="70"/>
      <c r="BO1531" s="70"/>
      <c r="BP1531" s="70"/>
      <c r="BQ1531" s="70"/>
      <c r="BR1531" s="70"/>
      <c r="BS1531" s="70"/>
      <c r="BT1531" s="70"/>
      <c r="BU1531" s="70"/>
      <c r="BV1531" s="70"/>
      <c r="BW1531" s="70"/>
      <c r="BX1531" s="70"/>
      <c r="BY1531" s="70"/>
      <c r="BZ1531" s="70"/>
      <c r="CA1531" s="70"/>
    </row>
    <row r="1532" spans="2:79" s="67" customFormat="1" hidden="1">
      <c r="B1532" s="85"/>
      <c r="C1532" s="86"/>
      <c r="D1532" s="250"/>
      <c r="E1532" s="84"/>
      <c r="F1532" s="70"/>
      <c r="G1532" s="70"/>
      <c r="H1532" s="70"/>
      <c r="I1532" s="70"/>
      <c r="J1532" s="70"/>
      <c r="K1532" s="70"/>
      <c r="L1532" s="70"/>
      <c r="M1532" s="70"/>
      <c r="N1532" s="70"/>
      <c r="O1532" s="70"/>
      <c r="P1532" s="70"/>
      <c r="Q1532" s="70"/>
      <c r="R1532" s="70"/>
      <c r="S1532" s="70"/>
      <c r="T1532" s="70"/>
      <c r="U1532" s="70"/>
      <c r="V1532" s="70"/>
      <c r="W1532" s="70"/>
      <c r="X1532" s="70"/>
      <c r="Y1532" s="70"/>
      <c r="Z1532" s="70"/>
      <c r="AA1532" s="70"/>
      <c r="AB1532" s="70"/>
      <c r="AC1532" s="70"/>
      <c r="AD1532" s="70"/>
      <c r="AE1532" s="70"/>
      <c r="AF1532" s="70"/>
      <c r="AG1532" s="70"/>
      <c r="AH1532" s="70"/>
      <c r="AI1532" s="70"/>
      <c r="AJ1532" s="70"/>
      <c r="AK1532" s="70"/>
      <c r="AL1532" s="70"/>
      <c r="AM1532" s="70"/>
      <c r="AN1532" s="70"/>
      <c r="AO1532" s="70"/>
      <c r="AP1532" s="70"/>
      <c r="AQ1532" s="70"/>
      <c r="AR1532" s="70"/>
      <c r="AS1532" s="70"/>
      <c r="AT1532" s="70"/>
      <c r="AU1532" s="70"/>
      <c r="AV1532" s="70"/>
      <c r="AW1532" s="70"/>
      <c r="AX1532" s="70"/>
      <c r="AY1532" s="70"/>
      <c r="AZ1532" s="70"/>
      <c r="BA1532" s="70"/>
      <c r="BB1532" s="70"/>
      <c r="BC1532" s="70"/>
      <c r="BD1532" s="70"/>
      <c r="BE1532" s="70"/>
      <c r="BF1532" s="70"/>
      <c r="BG1532" s="70"/>
      <c r="BH1532" s="70"/>
      <c r="BI1532" s="70"/>
      <c r="BJ1532" s="70"/>
      <c r="BK1532" s="70"/>
      <c r="BL1532" s="70"/>
      <c r="BM1532" s="70"/>
      <c r="BN1532" s="70"/>
      <c r="BO1532" s="70"/>
      <c r="BP1532" s="70"/>
      <c r="BQ1532" s="70"/>
      <c r="BR1532" s="70"/>
      <c r="BS1532" s="70"/>
      <c r="BT1532" s="70"/>
      <c r="BU1532" s="70"/>
      <c r="BV1532" s="70"/>
      <c r="BW1532" s="70"/>
      <c r="BX1532" s="70"/>
      <c r="BY1532" s="70"/>
      <c r="BZ1532" s="70"/>
      <c r="CA1532" s="70"/>
    </row>
    <row r="1533" spans="2:79" s="67" customFormat="1" hidden="1">
      <c r="B1533" s="85"/>
      <c r="C1533" s="86"/>
      <c r="D1533" s="250"/>
      <c r="E1533" s="84"/>
      <c r="F1533" s="70"/>
      <c r="G1533" s="70"/>
      <c r="H1533" s="70"/>
      <c r="I1533" s="70"/>
      <c r="J1533" s="70"/>
      <c r="K1533" s="70"/>
      <c r="L1533" s="70"/>
      <c r="M1533" s="70"/>
      <c r="N1533" s="70"/>
      <c r="O1533" s="70"/>
      <c r="P1533" s="70"/>
      <c r="Q1533" s="70"/>
      <c r="R1533" s="70"/>
      <c r="S1533" s="70"/>
      <c r="T1533" s="70"/>
      <c r="U1533" s="70"/>
      <c r="V1533" s="70"/>
      <c r="W1533" s="70"/>
      <c r="X1533" s="70"/>
      <c r="Y1533" s="70"/>
      <c r="Z1533" s="70"/>
      <c r="AA1533" s="70"/>
      <c r="AB1533" s="70"/>
      <c r="AC1533" s="70"/>
      <c r="AD1533" s="70"/>
      <c r="AE1533" s="70"/>
      <c r="AF1533" s="70"/>
      <c r="AG1533" s="70"/>
      <c r="AH1533" s="70"/>
      <c r="AI1533" s="70"/>
      <c r="AJ1533" s="70"/>
      <c r="AK1533" s="70"/>
      <c r="AL1533" s="70"/>
      <c r="AM1533" s="70"/>
      <c r="AN1533" s="70"/>
      <c r="AO1533" s="70"/>
      <c r="AP1533" s="70"/>
      <c r="AQ1533" s="70"/>
      <c r="AR1533" s="70"/>
      <c r="AS1533" s="70"/>
      <c r="AT1533" s="70"/>
      <c r="AU1533" s="70"/>
      <c r="AV1533" s="70"/>
      <c r="AW1533" s="70"/>
      <c r="AX1533" s="70"/>
      <c r="AY1533" s="70"/>
      <c r="AZ1533" s="70"/>
      <c r="BA1533" s="70"/>
      <c r="BB1533" s="70"/>
      <c r="BC1533" s="70"/>
      <c r="BD1533" s="70"/>
      <c r="BE1533" s="70"/>
      <c r="BF1533" s="70"/>
      <c r="BG1533" s="70"/>
      <c r="BH1533" s="70"/>
      <c r="BI1533" s="70"/>
      <c r="BJ1533" s="70"/>
      <c r="BK1533" s="70"/>
      <c r="BL1533" s="70"/>
      <c r="BM1533" s="70"/>
      <c r="BN1533" s="70"/>
      <c r="BO1533" s="70"/>
      <c r="BP1533" s="70"/>
      <c r="BQ1533" s="70"/>
      <c r="BR1533" s="70"/>
      <c r="BS1533" s="70"/>
      <c r="BT1533" s="70"/>
      <c r="BU1533" s="70"/>
      <c r="BV1533" s="70"/>
      <c r="BW1533" s="70"/>
      <c r="BX1533" s="70"/>
      <c r="BY1533" s="70"/>
      <c r="BZ1533" s="70"/>
      <c r="CA1533" s="70"/>
    </row>
    <row r="1534" spans="2:79" s="67" customFormat="1" hidden="1">
      <c r="B1534" s="85"/>
      <c r="C1534" s="86"/>
      <c r="D1534" s="250"/>
      <c r="E1534" s="84"/>
      <c r="F1534" s="70"/>
      <c r="G1534" s="70"/>
      <c r="H1534" s="70"/>
      <c r="I1534" s="70"/>
      <c r="J1534" s="70"/>
      <c r="K1534" s="70"/>
      <c r="L1534" s="70"/>
      <c r="M1534" s="70"/>
      <c r="N1534" s="70"/>
      <c r="O1534" s="70"/>
      <c r="P1534" s="70"/>
      <c r="Q1534" s="70"/>
      <c r="R1534" s="70"/>
      <c r="S1534" s="70"/>
      <c r="T1534" s="70"/>
      <c r="U1534" s="70"/>
      <c r="V1534" s="70"/>
      <c r="W1534" s="70"/>
      <c r="X1534" s="70"/>
      <c r="Y1534" s="70"/>
      <c r="Z1534" s="70"/>
      <c r="AA1534" s="70"/>
      <c r="AB1534" s="70"/>
      <c r="AC1534" s="70"/>
      <c r="AD1534" s="70"/>
      <c r="AE1534" s="70"/>
      <c r="AF1534" s="70"/>
      <c r="AG1534" s="70"/>
      <c r="AH1534" s="70"/>
      <c r="AI1534" s="70"/>
      <c r="AJ1534" s="70"/>
      <c r="AK1534" s="70"/>
      <c r="AL1534" s="70"/>
      <c r="AM1534" s="70"/>
      <c r="AN1534" s="70"/>
      <c r="AO1534" s="70"/>
      <c r="AP1534" s="70"/>
      <c r="AQ1534" s="70"/>
      <c r="AR1534" s="70"/>
      <c r="AS1534" s="70"/>
      <c r="AT1534" s="70"/>
      <c r="AU1534" s="70"/>
      <c r="AV1534" s="70"/>
      <c r="AW1534" s="70"/>
      <c r="AX1534" s="70"/>
      <c r="AY1534" s="70"/>
      <c r="AZ1534" s="70"/>
      <c r="BA1534" s="70"/>
      <c r="BB1534" s="70"/>
      <c r="BC1534" s="70"/>
      <c r="BD1534" s="70"/>
      <c r="BE1534" s="70"/>
      <c r="BF1534" s="70"/>
      <c r="BG1534" s="70"/>
      <c r="BH1534" s="70"/>
      <c r="BI1534" s="70"/>
      <c r="BJ1534" s="70"/>
      <c r="BK1534" s="70"/>
      <c r="BL1534" s="70"/>
      <c r="BM1534" s="70"/>
      <c r="BN1534" s="70"/>
      <c r="BO1534" s="70"/>
      <c r="BP1534" s="70"/>
      <c r="BQ1534" s="70"/>
      <c r="BR1534" s="70"/>
      <c r="BS1534" s="70"/>
      <c r="BT1534" s="70"/>
      <c r="BU1534" s="70"/>
      <c r="BV1534" s="70"/>
      <c r="BW1534" s="70"/>
      <c r="BX1534" s="70"/>
      <c r="BY1534" s="70"/>
      <c r="BZ1534" s="70"/>
      <c r="CA1534" s="70"/>
    </row>
    <row r="1535" spans="2:79" s="67" customFormat="1" hidden="1">
      <c r="B1535" s="85"/>
      <c r="C1535" s="86"/>
      <c r="D1535" s="250"/>
      <c r="E1535" s="84"/>
      <c r="F1535" s="70"/>
      <c r="G1535" s="70"/>
      <c r="H1535" s="70"/>
      <c r="I1535" s="70"/>
      <c r="J1535" s="70"/>
      <c r="K1535" s="70"/>
      <c r="L1535" s="70"/>
      <c r="M1535" s="70"/>
      <c r="N1535" s="70"/>
      <c r="O1535" s="70"/>
      <c r="P1535" s="70"/>
      <c r="Q1535" s="70"/>
      <c r="R1535" s="70"/>
      <c r="S1535" s="70"/>
      <c r="T1535" s="70"/>
      <c r="U1535" s="70"/>
      <c r="V1535" s="70"/>
      <c r="W1535" s="70"/>
      <c r="X1535" s="70"/>
      <c r="Y1535" s="70"/>
      <c r="Z1535" s="70"/>
      <c r="AA1535" s="70"/>
      <c r="AB1535" s="70"/>
      <c r="AC1535" s="70"/>
      <c r="AD1535" s="70"/>
      <c r="AE1535" s="70"/>
      <c r="AF1535" s="70"/>
      <c r="AG1535" s="70"/>
      <c r="AH1535" s="70"/>
      <c r="AI1535" s="70"/>
      <c r="AJ1535" s="70"/>
      <c r="AK1535" s="70"/>
      <c r="AL1535" s="70"/>
      <c r="AM1535" s="70"/>
      <c r="AN1535" s="70"/>
      <c r="AO1535" s="70"/>
      <c r="AP1535" s="70"/>
      <c r="AQ1535" s="70"/>
      <c r="AR1535" s="70"/>
      <c r="AS1535" s="70"/>
      <c r="AT1535" s="70"/>
      <c r="AU1535" s="70"/>
      <c r="AV1535" s="70"/>
      <c r="AW1535" s="70"/>
      <c r="AX1535" s="70"/>
      <c r="AY1535" s="70"/>
      <c r="AZ1535" s="70"/>
      <c r="BA1535" s="70"/>
      <c r="BB1535" s="70"/>
      <c r="BC1535" s="70"/>
      <c r="BD1535" s="70"/>
      <c r="BE1535" s="70"/>
      <c r="BF1535" s="70"/>
      <c r="BG1535" s="70"/>
      <c r="BH1535" s="70"/>
      <c r="BI1535" s="70"/>
      <c r="BJ1535" s="70"/>
      <c r="BK1535" s="70"/>
      <c r="BL1535" s="70"/>
      <c r="BM1535" s="70"/>
      <c r="BN1535" s="70"/>
      <c r="BO1535" s="70"/>
      <c r="BP1535" s="70"/>
      <c r="BQ1535" s="70"/>
      <c r="BR1535" s="70"/>
      <c r="BS1535" s="70"/>
      <c r="BT1535" s="70"/>
      <c r="BU1535" s="70"/>
      <c r="BV1535" s="70"/>
      <c r="BW1535" s="70"/>
      <c r="BX1535" s="70"/>
      <c r="BY1535" s="70"/>
      <c r="BZ1535" s="70"/>
      <c r="CA1535" s="70"/>
    </row>
    <row r="1536" spans="2:79" s="67" customFormat="1" hidden="1">
      <c r="B1536" s="85"/>
      <c r="C1536" s="86"/>
      <c r="D1536" s="250"/>
      <c r="E1536" s="84"/>
      <c r="F1536" s="70"/>
      <c r="G1536" s="70"/>
      <c r="H1536" s="70"/>
      <c r="I1536" s="70"/>
      <c r="J1536" s="70"/>
      <c r="K1536" s="70"/>
      <c r="L1536" s="70"/>
      <c r="M1536" s="70"/>
      <c r="N1536" s="70"/>
      <c r="O1536" s="70"/>
      <c r="P1536" s="70"/>
      <c r="Q1536" s="70"/>
      <c r="R1536" s="70"/>
      <c r="S1536" s="70"/>
      <c r="T1536" s="70"/>
      <c r="U1536" s="70"/>
      <c r="V1536" s="70"/>
      <c r="W1536" s="70"/>
      <c r="X1536" s="70"/>
      <c r="Y1536" s="70"/>
      <c r="Z1536" s="70"/>
      <c r="AA1536" s="70"/>
      <c r="AB1536" s="70"/>
      <c r="AC1536" s="70"/>
      <c r="AD1536" s="70"/>
      <c r="AE1536" s="70"/>
      <c r="AF1536" s="70"/>
      <c r="AG1536" s="70"/>
      <c r="AH1536" s="70"/>
      <c r="AI1536" s="70"/>
      <c r="AJ1536" s="70"/>
      <c r="AK1536" s="70"/>
      <c r="AL1536" s="70"/>
      <c r="AM1536" s="70"/>
      <c r="AN1536" s="70"/>
      <c r="AO1536" s="70"/>
      <c r="AP1536" s="70"/>
      <c r="AQ1536" s="70"/>
      <c r="AR1536" s="70"/>
      <c r="AS1536" s="70"/>
      <c r="AT1536" s="70"/>
      <c r="AU1536" s="70"/>
      <c r="AV1536" s="70"/>
      <c r="AW1536" s="70"/>
      <c r="AX1536" s="70"/>
      <c r="AY1536" s="70"/>
      <c r="AZ1536" s="70"/>
      <c r="BA1536" s="70"/>
      <c r="BB1536" s="70"/>
      <c r="BC1536" s="70"/>
      <c r="BD1536" s="70"/>
      <c r="BE1536" s="70"/>
      <c r="BF1536" s="70"/>
      <c r="BG1536" s="70"/>
      <c r="BH1536" s="70"/>
      <c r="BI1536" s="70"/>
      <c r="BJ1536" s="70"/>
      <c r="BK1536" s="70"/>
      <c r="BL1536" s="70"/>
      <c r="BM1536" s="70"/>
      <c r="BN1536" s="70"/>
      <c r="BO1536" s="70"/>
      <c r="BP1536" s="70"/>
      <c r="BQ1536" s="70"/>
      <c r="BR1536" s="70"/>
      <c r="BS1536" s="70"/>
      <c r="BT1536" s="70"/>
      <c r="BU1536" s="70"/>
      <c r="BV1536" s="70"/>
      <c r="BW1536" s="70"/>
      <c r="BX1536" s="70"/>
      <c r="BY1536" s="70"/>
      <c r="BZ1536" s="70"/>
      <c r="CA1536" s="70"/>
    </row>
    <row r="1537" spans="2:79" s="67" customFormat="1" hidden="1">
      <c r="B1537" s="85"/>
      <c r="C1537" s="86"/>
      <c r="D1537" s="250"/>
      <c r="E1537" s="84"/>
      <c r="F1537" s="70"/>
      <c r="G1537" s="70"/>
      <c r="H1537" s="70"/>
      <c r="I1537" s="70"/>
      <c r="J1537" s="70"/>
      <c r="K1537" s="70"/>
      <c r="L1537" s="70"/>
      <c r="M1537" s="70"/>
      <c r="N1537" s="70"/>
      <c r="O1537" s="70"/>
      <c r="P1537" s="70"/>
      <c r="Q1537" s="70"/>
      <c r="R1537" s="70"/>
      <c r="S1537" s="70"/>
      <c r="T1537" s="70"/>
      <c r="U1537" s="70"/>
      <c r="V1537" s="70"/>
      <c r="W1537" s="70"/>
      <c r="X1537" s="70"/>
      <c r="Y1537" s="70"/>
      <c r="Z1537" s="70"/>
      <c r="AA1537" s="70"/>
      <c r="AB1537" s="70"/>
      <c r="AC1537" s="70"/>
      <c r="AD1537" s="70"/>
      <c r="AE1537" s="70"/>
      <c r="AF1537" s="70"/>
      <c r="AG1537" s="70"/>
      <c r="AH1537" s="70"/>
      <c r="AI1537" s="70"/>
      <c r="AJ1537" s="70"/>
      <c r="AK1537" s="70"/>
      <c r="AL1537" s="70"/>
      <c r="AM1537" s="70"/>
      <c r="AN1537" s="70"/>
      <c r="AO1537" s="70"/>
      <c r="AP1537" s="70"/>
      <c r="AQ1537" s="70"/>
      <c r="AR1537" s="70"/>
      <c r="AS1537" s="70"/>
      <c r="AT1537" s="70"/>
      <c r="AU1537" s="70"/>
      <c r="AV1537" s="70"/>
      <c r="AW1537" s="70"/>
      <c r="AX1537" s="70"/>
      <c r="AY1537" s="70"/>
      <c r="AZ1537" s="70"/>
      <c r="BA1537" s="70"/>
      <c r="BB1537" s="70"/>
      <c r="BC1537" s="70"/>
      <c r="BD1537" s="70"/>
      <c r="BE1537" s="70"/>
      <c r="BF1537" s="70"/>
      <c r="BG1537" s="70"/>
      <c r="BH1537" s="70"/>
      <c r="BI1537" s="70"/>
      <c r="BJ1537" s="70"/>
      <c r="BK1537" s="70"/>
      <c r="BL1537" s="70"/>
      <c r="BM1537" s="70"/>
      <c r="BN1537" s="70"/>
      <c r="BO1537" s="70"/>
      <c r="BP1537" s="70"/>
      <c r="BQ1537" s="70"/>
      <c r="BR1537" s="70"/>
      <c r="BS1537" s="70"/>
      <c r="BT1537" s="70"/>
      <c r="BU1537" s="70"/>
      <c r="BV1537" s="70"/>
      <c r="BW1537" s="70"/>
      <c r="BX1537" s="70"/>
      <c r="BY1537" s="70"/>
      <c r="BZ1537" s="70"/>
      <c r="CA1537" s="70"/>
    </row>
    <row r="1538" spans="2:79" s="67" customFormat="1" hidden="1">
      <c r="B1538" s="85"/>
      <c r="C1538" s="86"/>
      <c r="D1538" s="250"/>
      <c r="E1538" s="84"/>
      <c r="F1538" s="70"/>
      <c r="G1538" s="70"/>
      <c r="H1538" s="70"/>
      <c r="I1538" s="70"/>
      <c r="J1538" s="70"/>
      <c r="K1538" s="70"/>
      <c r="L1538" s="70"/>
      <c r="M1538" s="70"/>
      <c r="N1538" s="70"/>
      <c r="O1538" s="70"/>
      <c r="P1538" s="70"/>
      <c r="Q1538" s="70"/>
      <c r="R1538" s="70"/>
      <c r="S1538" s="70"/>
      <c r="T1538" s="70"/>
      <c r="U1538" s="70"/>
      <c r="V1538" s="70"/>
      <c r="W1538" s="70"/>
      <c r="X1538" s="70"/>
      <c r="Y1538" s="70"/>
      <c r="Z1538" s="70"/>
      <c r="AA1538" s="70"/>
      <c r="AB1538" s="70"/>
      <c r="AC1538" s="70"/>
      <c r="AD1538" s="70"/>
      <c r="AE1538" s="70"/>
      <c r="AF1538" s="70"/>
      <c r="AG1538" s="70"/>
      <c r="AH1538" s="70"/>
      <c r="AI1538" s="70"/>
      <c r="AJ1538" s="70"/>
      <c r="AK1538" s="70"/>
      <c r="AL1538" s="70"/>
      <c r="AM1538" s="70"/>
      <c r="AN1538" s="70"/>
      <c r="AO1538" s="70"/>
      <c r="AP1538" s="70"/>
      <c r="AQ1538" s="70"/>
      <c r="AR1538" s="70"/>
      <c r="AS1538" s="70"/>
      <c r="AT1538" s="70"/>
      <c r="AU1538" s="70"/>
      <c r="AV1538" s="70"/>
      <c r="AW1538" s="70"/>
      <c r="AX1538" s="70"/>
      <c r="AY1538" s="70"/>
      <c r="AZ1538" s="70"/>
      <c r="BA1538" s="70"/>
      <c r="BB1538" s="70"/>
      <c r="BC1538" s="70"/>
      <c r="BD1538" s="70"/>
      <c r="BE1538" s="70"/>
      <c r="BF1538" s="70"/>
      <c r="BG1538" s="70"/>
      <c r="BH1538" s="70"/>
      <c r="BI1538" s="70"/>
      <c r="BJ1538" s="70"/>
      <c r="BK1538" s="70"/>
      <c r="BL1538" s="70"/>
      <c r="BM1538" s="70"/>
      <c r="BN1538" s="70"/>
      <c r="BO1538" s="70"/>
      <c r="BP1538" s="70"/>
      <c r="BQ1538" s="70"/>
      <c r="BR1538" s="70"/>
      <c r="BS1538" s="70"/>
      <c r="BT1538" s="70"/>
      <c r="BU1538" s="70"/>
      <c r="BV1538" s="70"/>
      <c r="BW1538" s="70"/>
      <c r="BX1538" s="70"/>
      <c r="BY1538" s="70"/>
      <c r="BZ1538" s="70"/>
      <c r="CA1538" s="70"/>
    </row>
    <row r="1539" spans="2:79" s="67" customFormat="1" hidden="1">
      <c r="B1539" s="85"/>
      <c r="C1539" s="86"/>
      <c r="D1539" s="250"/>
      <c r="E1539" s="84"/>
      <c r="F1539" s="70"/>
      <c r="G1539" s="70"/>
      <c r="H1539" s="70"/>
      <c r="I1539" s="70"/>
      <c r="J1539" s="70"/>
      <c r="K1539" s="70"/>
      <c r="L1539" s="70"/>
      <c r="M1539" s="70"/>
      <c r="N1539" s="70"/>
      <c r="O1539" s="70"/>
      <c r="P1539" s="70"/>
      <c r="Q1539" s="70"/>
      <c r="R1539" s="70"/>
      <c r="S1539" s="70"/>
      <c r="T1539" s="70"/>
      <c r="U1539" s="70"/>
      <c r="V1539" s="70"/>
      <c r="W1539" s="70"/>
      <c r="X1539" s="70"/>
      <c r="Y1539" s="70"/>
      <c r="Z1539" s="70"/>
      <c r="AA1539" s="70"/>
      <c r="AB1539" s="70"/>
      <c r="AC1539" s="70"/>
      <c r="AD1539" s="70"/>
      <c r="AE1539" s="70"/>
      <c r="AF1539" s="70"/>
      <c r="AG1539" s="70"/>
      <c r="AH1539" s="70"/>
      <c r="AI1539" s="70"/>
      <c r="AJ1539" s="70"/>
      <c r="AK1539" s="70"/>
      <c r="AL1539" s="70"/>
      <c r="AM1539" s="70"/>
      <c r="AN1539" s="70"/>
      <c r="AO1539" s="70"/>
      <c r="AP1539" s="70"/>
      <c r="AQ1539" s="70"/>
      <c r="AR1539" s="70"/>
      <c r="AS1539" s="70"/>
      <c r="AT1539" s="70"/>
      <c r="AU1539" s="70"/>
      <c r="AV1539" s="70"/>
      <c r="AW1539" s="70"/>
      <c r="AX1539" s="70"/>
      <c r="AY1539" s="70"/>
      <c r="AZ1539" s="70"/>
      <c r="BA1539" s="70"/>
      <c r="BB1539" s="70"/>
      <c r="BC1539" s="70"/>
      <c r="BD1539" s="70"/>
      <c r="BE1539" s="70"/>
      <c r="BF1539" s="70"/>
      <c r="BG1539" s="70"/>
      <c r="BH1539" s="70"/>
      <c r="BI1539" s="70"/>
      <c r="BJ1539" s="70"/>
      <c r="BK1539" s="70"/>
      <c r="BL1539" s="70"/>
      <c r="BM1539" s="70"/>
      <c r="BN1539" s="70"/>
      <c r="BO1539" s="70"/>
      <c r="BP1539" s="70"/>
      <c r="BQ1539" s="70"/>
      <c r="BR1539" s="70"/>
      <c r="BS1539" s="70"/>
      <c r="BT1539" s="70"/>
      <c r="BU1539" s="70"/>
      <c r="BV1539" s="70"/>
      <c r="BW1539" s="70"/>
      <c r="BX1539" s="70"/>
      <c r="BY1539" s="70"/>
      <c r="BZ1539" s="70"/>
      <c r="CA1539" s="70"/>
    </row>
    <row r="1540" spans="2:79" s="67" customFormat="1" hidden="1">
      <c r="B1540" s="85"/>
      <c r="C1540" s="86"/>
      <c r="D1540" s="250"/>
      <c r="E1540" s="84"/>
      <c r="F1540" s="70"/>
      <c r="G1540" s="70"/>
      <c r="H1540" s="70"/>
      <c r="I1540" s="70"/>
      <c r="J1540" s="70"/>
      <c r="K1540" s="70"/>
      <c r="L1540" s="70"/>
      <c r="M1540" s="70"/>
      <c r="N1540" s="70"/>
      <c r="O1540" s="70"/>
      <c r="P1540" s="70"/>
      <c r="Q1540" s="70"/>
      <c r="R1540" s="70"/>
      <c r="S1540" s="70"/>
      <c r="T1540" s="70"/>
      <c r="U1540" s="70"/>
      <c r="V1540" s="70"/>
      <c r="W1540" s="70"/>
      <c r="X1540" s="70"/>
      <c r="Y1540" s="70"/>
      <c r="Z1540" s="70"/>
      <c r="AA1540" s="70"/>
      <c r="AB1540" s="70"/>
      <c r="AC1540" s="70"/>
      <c r="AD1540" s="70"/>
      <c r="AE1540" s="70"/>
      <c r="AF1540" s="70"/>
      <c r="AG1540" s="70"/>
      <c r="AH1540" s="70"/>
      <c r="AI1540" s="70"/>
      <c r="AJ1540" s="70"/>
      <c r="AK1540" s="70"/>
      <c r="AL1540" s="70"/>
      <c r="AM1540" s="70"/>
      <c r="AN1540" s="70"/>
      <c r="AO1540" s="70"/>
      <c r="AP1540" s="70"/>
      <c r="AQ1540" s="70"/>
      <c r="AR1540" s="70"/>
      <c r="AS1540" s="70"/>
      <c r="AT1540" s="70"/>
      <c r="AU1540" s="70"/>
      <c r="AV1540" s="70"/>
      <c r="AW1540" s="70"/>
      <c r="AX1540" s="70"/>
      <c r="AY1540" s="70"/>
      <c r="AZ1540" s="70"/>
      <c r="BA1540" s="70"/>
      <c r="BB1540" s="70"/>
      <c r="BC1540" s="70"/>
      <c r="BD1540" s="70"/>
      <c r="BE1540" s="70"/>
      <c r="BF1540" s="70"/>
      <c r="BG1540" s="70"/>
      <c r="BH1540" s="70"/>
      <c r="BI1540" s="70"/>
      <c r="BJ1540" s="70"/>
      <c r="BK1540" s="70"/>
      <c r="BL1540" s="70"/>
      <c r="BM1540" s="70"/>
      <c r="BN1540" s="70"/>
      <c r="BO1540" s="70"/>
      <c r="BP1540" s="70"/>
      <c r="BQ1540" s="70"/>
      <c r="BR1540" s="70"/>
      <c r="BS1540" s="70"/>
      <c r="BT1540" s="70"/>
      <c r="BU1540" s="70"/>
      <c r="BV1540" s="70"/>
      <c r="BW1540" s="70"/>
      <c r="BX1540" s="70"/>
      <c r="BY1540" s="70"/>
      <c r="BZ1540" s="70"/>
      <c r="CA1540" s="70"/>
    </row>
    <row r="1541" spans="2:79" s="67" customFormat="1" hidden="1">
      <c r="B1541" s="85"/>
      <c r="C1541" s="86"/>
      <c r="D1541" s="250"/>
      <c r="E1541" s="84"/>
      <c r="F1541" s="70"/>
      <c r="G1541" s="70"/>
      <c r="H1541" s="70"/>
      <c r="I1541" s="70"/>
      <c r="J1541" s="70"/>
      <c r="K1541" s="70"/>
      <c r="L1541" s="70"/>
      <c r="M1541" s="70"/>
      <c r="N1541" s="70"/>
      <c r="O1541" s="70"/>
      <c r="P1541" s="70"/>
      <c r="Q1541" s="70"/>
      <c r="R1541" s="70"/>
      <c r="S1541" s="70"/>
      <c r="T1541" s="70"/>
      <c r="U1541" s="70"/>
      <c r="V1541" s="70"/>
      <c r="W1541" s="70"/>
      <c r="X1541" s="70"/>
      <c r="Y1541" s="70"/>
      <c r="Z1541" s="70"/>
      <c r="AA1541" s="70"/>
      <c r="AB1541" s="70"/>
      <c r="AC1541" s="70"/>
      <c r="AD1541" s="70"/>
      <c r="AE1541" s="70"/>
      <c r="AF1541" s="70"/>
      <c r="AG1541" s="70"/>
      <c r="AH1541" s="70"/>
      <c r="AI1541" s="70"/>
      <c r="AJ1541" s="70"/>
      <c r="AK1541" s="70"/>
      <c r="AL1541" s="70"/>
      <c r="AM1541" s="70"/>
      <c r="AN1541" s="70"/>
      <c r="AO1541" s="70"/>
      <c r="AP1541" s="70"/>
      <c r="AQ1541" s="70"/>
      <c r="AR1541" s="70"/>
      <c r="AS1541" s="70"/>
      <c r="AT1541" s="70"/>
      <c r="AU1541" s="70"/>
      <c r="AV1541" s="70"/>
      <c r="AW1541" s="70"/>
      <c r="AX1541" s="70"/>
      <c r="AY1541" s="70"/>
      <c r="AZ1541" s="70"/>
      <c r="BA1541" s="70"/>
      <c r="BB1541" s="70"/>
      <c r="BC1541" s="70"/>
      <c r="BD1541" s="70"/>
      <c r="BE1541" s="70"/>
      <c r="BF1541" s="70"/>
      <c r="BG1541" s="70"/>
      <c r="BH1541" s="70"/>
      <c r="BI1541" s="70"/>
      <c r="BJ1541" s="70"/>
      <c r="BK1541" s="70"/>
      <c r="BL1541" s="70"/>
      <c r="BM1541" s="70"/>
      <c r="BN1541" s="70"/>
      <c r="BO1541" s="70"/>
      <c r="BP1541" s="70"/>
      <c r="BQ1541" s="70"/>
      <c r="BR1541" s="70"/>
      <c r="BS1541" s="70"/>
      <c r="BT1541" s="70"/>
      <c r="BU1541" s="70"/>
      <c r="BV1541" s="70"/>
      <c r="BW1541" s="70"/>
      <c r="BX1541" s="70"/>
      <c r="BY1541" s="70"/>
      <c r="BZ1541" s="70"/>
      <c r="CA1541" s="70"/>
    </row>
    <row r="1542" spans="2:79" s="67" customFormat="1" hidden="1">
      <c r="B1542" s="85"/>
      <c r="C1542" s="86"/>
      <c r="D1542" s="250"/>
      <c r="E1542" s="84"/>
      <c r="F1542" s="70"/>
      <c r="G1542" s="70"/>
      <c r="H1542" s="70"/>
      <c r="I1542" s="70"/>
      <c r="J1542" s="70"/>
      <c r="K1542" s="70"/>
      <c r="L1542" s="70"/>
      <c r="M1542" s="70"/>
      <c r="N1542" s="70"/>
      <c r="O1542" s="70"/>
      <c r="P1542" s="70"/>
      <c r="Q1542" s="70"/>
      <c r="R1542" s="70"/>
      <c r="S1542" s="70"/>
      <c r="T1542" s="70"/>
      <c r="U1542" s="70"/>
      <c r="V1542" s="70"/>
      <c r="W1542" s="70"/>
      <c r="X1542" s="70"/>
      <c r="Y1542" s="70"/>
      <c r="Z1542" s="70"/>
      <c r="AA1542" s="70"/>
      <c r="AB1542" s="70"/>
      <c r="AC1542" s="70"/>
      <c r="AD1542" s="70"/>
      <c r="AE1542" s="70"/>
      <c r="AF1542" s="70"/>
      <c r="AG1542" s="70"/>
      <c r="AH1542" s="70"/>
      <c r="AI1542" s="70"/>
      <c r="AJ1542" s="70"/>
      <c r="AK1542" s="70"/>
      <c r="AL1542" s="70"/>
      <c r="AM1542" s="70"/>
      <c r="AN1542" s="70"/>
      <c r="AO1542" s="70"/>
      <c r="AP1542" s="70"/>
      <c r="AQ1542" s="70"/>
      <c r="AR1542" s="70"/>
      <c r="AS1542" s="70"/>
      <c r="AT1542" s="70"/>
      <c r="AU1542" s="70"/>
      <c r="AV1542" s="70"/>
      <c r="AW1542" s="70"/>
      <c r="AX1542" s="70"/>
      <c r="AY1542" s="70"/>
      <c r="AZ1542" s="70"/>
      <c r="BA1542" s="70"/>
      <c r="BB1542" s="70"/>
      <c r="BC1542" s="70"/>
      <c r="BD1542" s="70"/>
      <c r="BE1542" s="70"/>
      <c r="BF1542" s="70"/>
      <c r="BG1542" s="70"/>
      <c r="BH1542" s="70"/>
      <c r="BI1542" s="70"/>
      <c r="BJ1542" s="70"/>
      <c r="BK1542" s="70"/>
      <c r="BL1542" s="70"/>
      <c r="BM1542" s="70"/>
      <c r="BN1542" s="70"/>
      <c r="BO1542" s="70"/>
      <c r="BP1542" s="70"/>
      <c r="BQ1542" s="70"/>
      <c r="BR1542" s="70"/>
      <c r="BS1542" s="70"/>
      <c r="BT1542" s="70"/>
      <c r="BU1542" s="70"/>
      <c r="BV1542" s="70"/>
      <c r="BW1542" s="70"/>
      <c r="BX1542" s="70"/>
      <c r="BY1542" s="70"/>
      <c r="BZ1542" s="70"/>
      <c r="CA1542" s="70"/>
    </row>
    <row r="1543" spans="2:79" s="67" customFormat="1" hidden="1">
      <c r="B1543" s="85"/>
      <c r="C1543" s="86"/>
      <c r="D1543" s="250"/>
      <c r="E1543" s="84"/>
      <c r="F1543" s="70"/>
      <c r="G1543" s="70"/>
      <c r="H1543" s="70"/>
      <c r="I1543" s="70"/>
      <c r="J1543" s="70"/>
      <c r="K1543" s="70"/>
      <c r="L1543" s="70"/>
      <c r="M1543" s="70"/>
      <c r="N1543" s="70"/>
      <c r="O1543" s="70"/>
      <c r="P1543" s="70"/>
      <c r="Q1543" s="70"/>
      <c r="R1543" s="70"/>
      <c r="S1543" s="70"/>
      <c r="T1543" s="70"/>
      <c r="U1543" s="70"/>
      <c r="V1543" s="70"/>
      <c r="W1543" s="70"/>
      <c r="X1543" s="70"/>
      <c r="Y1543" s="70"/>
      <c r="Z1543" s="70"/>
      <c r="AA1543" s="70"/>
      <c r="AB1543" s="70"/>
      <c r="AC1543" s="70"/>
      <c r="AD1543" s="70"/>
      <c r="AE1543" s="70"/>
      <c r="AF1543" s="70"/>
      <c r="AG1543" s="70"/>
      <c r="AH1543" s="70"/>
      <c r="AI1543" s="70"/>
      <c r="AJ1543" s="70"/>
      <c r="AK1543" s="70"/>
      <c r="AL1543" s="70"/>
      <c r="AM1543" s="70"/>
      <c r="AN1543" s="70"/>
      <c r="AO1543" s="70"/>
      <c r="AP1543" s="70"/>
      <c r="AQ1543" s="70"/>
      <c r="AR1543" s="70"/>
      <c r="AS1543" s="70"/>
      <c r="AT1543" s="70"/>
      <c r="AU1543" s="70"/>
      <c r="AV1543" s="70"/>
      <c r="AW1543" s="70"/>
      <c r="AX1543" s="70"/>
      <c r="AY1543" s="70"/>
      <c r="AZ1543" s="70"/>
      <c r="BA1543" s="70"/>
      <c r="BB1543" s="70"/>
      <c r="BC1543" s="70"/>
      <c r="BD1543" s="70"/>
      <c r="BE1543" s="70"/>
      <c r="BF1543" s="70"/>
      <c r="BG1543" s="70"/>
      <c r="BH1543" s="70"/>
      <c r="BI1543" s="70"/>
      <c r="BJ1543" s="70"/>
      <c r="BK1543" s="70"/>
      <c r="BL1543" s="70"/>
      <c r="BM1543" s="70"/>
      <c r="BN1543" s="70"/>
      <c r="BO1543" s="70"/>
      <c r="BP1543" s="70"/>
      <c r="BQ1543" s="70"/>
      <c r="BR1543" s="70"/>
      <c r="BS1543" s="70"/>
      <c r="BT1543" s="70"/>
      <c r="BU1543" s="70"/>
      <c r="BV1543" s="70"/>
      <c r="BW1543" s="70"/>
      <c r="BX1543" s="70"/>
      <c r="BY1543" s="70"/>
      <c r="BZ1543" s="70"/>
      <c r="CA1543" s="70"/>
    </row>
    <row r="1544" spans="2:79" s="67" customFormat="1" hidden="1">
      <c r="B1544" s="85"/>
      <c r="C1544" s="86"/>
      <c r="D1544" s="250"/>
      <c r="E1544" s="84"/>
      <c r="F1544" s="70"/>
      <c r="G1544" s="70"/>
      <c r="H1544" s="70"/>
      <c r="I1544" s="70"/>
      <c r="J1544" s="70"/>
      <c r="K1544" s="70"/>
      <c r="L1544" s="70"/>
      <c r="M1544" s="70"/>
      <c r="N1544" s="70"/>
      <c r="O1544" s="70"/>
      <c r="P1544" s="70"/>
      <c r="Q1544" s="70"/>
      <c r="R1544" s="70"/>
      <c r="S1544" s="70"/>
      <c r="T1544" s="70"/>
      <c r="U1544" s="70"/>
      <c r="V1544" s="70"/>
      <c r="W1544" s="70"/>
      <c r="X1544" s="70"/>
      <c r="Y1544" s="70"/>
      <c r="Z1544" s="70"/>
      <c r="AA1544" s="70"/>
      <c r="AB1544" s="70"/>
      <c r="AC1544" s="70"/>
      <c r="AD1544" s="70"/>
      <c r="AE1544" s="70"/>
      <c r="AF1544" s="70"/>
      <c r="AG1544" s="70"/>
      <c r="AH1544" s="70"/>
      <c r="AI1544" s="70"/>
      <c r="AJ1544" s="70"/>
      <c r="AK1544" s="70"/>
      <c r="AL1544" s="70"/>
      <c r="AM1544" s="70"/>
      <c r="AN1544" s="70"/>
      <c r="AO1544" s="70"/>
      <c r="AP1544" s="70"/>
      <c r="AQ1544" s="70"/>
      <c r="AR1544" s="70"/>
      <c r="AS1544" s="70"/>
      <c r="AT1544" s="70"/>
      <c r="AU1544" s="70"/>
      <c r="AV1544" s="70"/>
      <c r="AW1544" s="70"/>
      <c r="AX1544" s="70"/>
      <c r="AY1544" s="70"/>
      <c r="AZ1544" s="70"/>
      <c r="BA1544" s="70"/>
      <c r="BB1544" s="70"/>
      <c r="BC1544" s="70"/>
      <c r="BD1544" s="70"/>
      <c r="BE1544" s="70"/>
      <c r="BF1544" s="70"/>
      <c r="BG1544" s="70"/>
      <c r="BH1544" s="70"/>
      <c r="BI1544" s="70"/>
      <c r="BJ1544" s="70"/>
      <c r="BK1544" s="70"/>
      <c r="BL1544" s="70"/>
      <c r="BM1544" s="70"/>
      <c r="BN1544" s="70"/>
      <c r="BO1544" s="70"/>
      <c r="BP1544" s="70"/>
      <c r="BQ1544" s="70"/>
      <c r="BR1544" s="70"/>
      <c r="BS1544" s="70"/>
      <c r="BT1544" s="70"/>
      <c r="BU1544" s="70"/>
      <c r="BV1544" s="70"/>
      <c r="BW1544" s="70"/>
      <c r="BX1544" s="70"/>
      <c r="BY1544" s="70"/>
      <c r="BZ1544" s="70"/>
      <c r="CA1544" s="70"/>
    </row>
    <row r="1545" spans="2:79" s="67" customFormat="1" hidden="1">
      <c r="B1545" s="85"/>
      <c r="C1545" s="86"/>
      <c r="D1545" s="250"/>
      <c r="E1545" s="84"/>
      <c r="F1545" s="70"/>
      <c r="G1545" s="70"/>
      <c r="H1545" s="70"/>
      <c r="I1545" s="70"/>
      <c r="J1545" s="70"/>
      <c r="K1545" s="70"/>
      <c r="L1545" s="70"/>
      <c r="M1545" s="70"/>
      <c r="N1545" s="70"/>
      <c r="O1545" s="70"/>
      <c r="P1545" s="70"/>
      <c r="Q1545" s="70"/>
      <c r="R1545" s="70"/>
      <c r="S1545" s="70"/>
      <c r="T1545" s="70"/>
      <c r="U1545" s="70"/>
      <c r="V1545" s="70"/>
      <c r="W1545" s="70"/>
      <c r="X1545" s="70"/>
      <c r="Y1545" s="70"/>
      <c r="Z1545" s="70"/>
      <c r="AA1545" s="70"/>
      <c r="AB1545" s="70"/>
      <c r="AC1545" s="70"/>
      <c r="AD1545" s="70"/>
      <c r="AE1545" s="70"/>
      <c r="AF1545" s="70"/>
      <c r="AG1545" s="70"/>
      <c r="AH1545" s="70"/>
      <c r="AI1545" s="70"/>
      <c r="AJ1545" s="70"/>
      <c r="AK1545" s="70"/>
      <c r="AL1545" s="70"/>
      <c r="AM1545" s="70"/>
      <c r="AN1545" s="70"/>
      <c r="AO1545" s="70"/>
      <c r="AP1545" s="70"/>
      <c r="AQ1545" s="70"/>
      <c r="AR1545" s="70"/>
      <c r="AS1545" s="70"/>
      <c r="AT1545" s="70"/>
      <c r="AU1545" s="70"/>
      <c r="AV1545" s="70"/>
      <c r="AW1545" s="70"/>
      <c r="AX1545" s="70"/>
      <c r="AY1545" s="70"/>
      <c r="AZ1545" s="70"/>
      <c r="BA1545" s="70"/>
      <c r="BB1545" s="70"/>
      <c r="BC1545" s="70"/>
      <c r="BD1545" s="70"/>
      <c r="BE1545" s="70"/>
      <c r="BF1545" s="70"/>
      <c r="BG1545" s="70"/>
      <c r="BH1545" s="70"/>
      <c r="BI1545" s="70"/>
      <c r="BJ1545" s="70"/>
      <c r="BK1545" s="70"/>
      <c r="BL1545" s="70"/>
      <c r="BM1545" s="70"/>
      <c r="BN1545" s="70"/>
      <c r="BO1545" s="70"/>
      <c r="BP1545" s="70"/>
      <c r="BQ1545" s="70"/>
      <c r="BR1545" s="70"/>
      <c r="BS1545" s="70"/>
      <c r="BT1545" s="70"/>
      <c r="BU1545" s="70"/>
      <c r="BV1545" s="70"/>
      <c r="BW1545" s="70"/>
      <c r="BX1545" s="70"/>
      <c r="BY1545" s="70"/>
      <c r="BZ1545" s="70"/>
      <c r="CA1545" s="70"/>
    </row>
    <row r="1546" spans="2:79" s="67" customFormat="1" hidden="1">
      <c r="B1546" s="85"/>
      <c r="C1546" s="86"/>
      <c r="D1546" s="250"/>
      <c r="E1546" s="84"/>
      <c r="F1546" s="70"/>
      <c r="G1546" s="70"/>
      <c r="H1546" s="70"/>
      <c r="I1546" s="70"/>
      <c r="J1546" s="70"/>
      <c r="K1546" s="70"/>
      <c r="L1546" s="70"/>
      <c r="M1546" s="70"/>
      <c r="N1546" s="70"/>
      <c r="O1546" s="70"/>
      <c r="P1546" s="70"/>
      <c r="Q1546" s="70"/>
      <c r="R1546" s="70"/>
      <c r="S1546" s="70"/>
      <c r="T1546" s="70"/>
      <c r="U1546" s="70"/>
      <c r="V1546" s="70"/>
      <c r="W1546" s="70"/>
      <c r="X1546" s="70"/>
      <c r="Y1546" s="70"/>
      <c r="Z1546" s="70"/>
      <c r="AA1546" s="70"/>
      <c r="AB1546" s="70"/>
      <c r="AC1546" s="70"/>
      <c r="AD1546" s="70"/>
      <c r="AE1546" s="70"/>
      <c r="AF1546" s="70"/>
      <c r="AG1546" s="70"/>
      <c r="AH1546" s="70"/>
      <c r="AI1546" s="70"/>
      <c r="AJ1546" s="70"/>
      <c r="AK1546" s="70"/>
      <c r="AL1546" s="70"/>
      <c r="AM1546" s="70"/>
      <c r="AN1546" s="70"/>
      <c r="AO1546" s="70"/>
      <c r="AP1546" s="70"/>
      <c r="AQ1546" s="70"/>
      <c r="AR1546" s="70"/>
      <c r="AS1546" s="70"/>
      <c r="AT1546" s="70"/>
      <c r="AU1546" s="70"/>
      <c r="AV1546" s="70"/>
      <c r="AW1546" s="70"/>
      <c r="AX1546" s="70"/>
      <c r="AY1546" s="70"/>
      <c r="AZ1546" s="70"/>
      <c r="BA1546" s="70"/>
      <c r="BB1546" s="70"/>
      <c r="BC1546" s="70"/>
      <c r="BD1546" s="70"/>
      <c r="BE1546" s="70"/>
      <c r="BF1546" s="70"/>
      <c r="BG1546" s="70"/>
      <c r="BH1546" s="70"/>
      <c r="BI1546" s="70"/>
      <c r="BJ1546" s="70"/>
      <c r="BK1546" s="70"/>
      <c r="BL1546" s="70"/>
      <c r="BM1546" s="70"/>
      <c r="BN1546" s="70"/>
      <c r="BO1546" s="70"/>
      <c r="BP1546" s="70"/>
      <c r="BQ1546" s="70"/>
      <c r="BR1546" s="70"/>
      <c r="BS1546" s="70"/>
      <c r="BT1546" s="70"/>
      <c r="BU1546" s="70"/>
      <c r="BV1546" s="70"/>
      <c r="BW1546" s="70"/>
      <c r="BX1546" s="70"/>
      <c r="BY1546" s="70"/>
      <c r="BZ1546" s="70"/>
      <c r="CA1546" s="70"/>
    </row>
    <row r="1547" spans="2:79" s="67" customFormat="1" hidden="1">
      <c r="B1547" s="85"/>
      <c r="C1547" s="86"/>
      <c r="D1547" s="250"/>
      <c r="E1547" s="84"/>
      <c r="F1547" s="70"/>
      <c r="G1547" s="70"/>
      <c r="H1547" s="70"/>
      <c r="I1547" s="70"/>
      <c r="J1547" s="70"/>
      <c r="K1547" s="70"/>
      <c r="L1547" s="70"/>
      <c r="M1547" s="70"/>
      <c r="N1547" s="70"/>
      <c r="O1547" s="70"/>
      <c r="P1547" s="70"/>
      <c r="Q1547" s="70"/>
      <c r="R1547" s="70"/>
      <c r="S1547" s="70"/>
      <c r="T1547" s="70"/>
      <c r="U1547" s="70"/>
      <c r="V1547" s="70"/>
      <c r="W1547" s="70"/>
      <c r="X1547" s="70"/>
      <c r="Y1547" s="70"/>
      <c r="Z1547" s="70"/>
      <c r="AA1547" s="70"/>
      <c r="AB1547" s="70"/>
      <c r="AC1547" s="70"/>
      <c r="AD1547" s="70"/>
      <c r="AE1547" s="70"/>
      <c r="AF1547" s="70"/>
      <c r="AG1547" s="70"/>
      <c r="AH1547" s="70"/>
      <c r="AI1547" s="70"/>
      <c r="AJ1547" s="70"/>
      <c r="AK1547" s="70"/>
      <c r="AL1547" s="70"/>
      <c r="AM1547" s="70"/>
      <c r="AN1547" s="70"/>
      <c r="AO1547" s="70"/>
      <c r="AP1547" s="70"/>
      <c r="AQ1547" s="70"/>
      <c r="AR1547" s="70"/>
      <c r="AS1547" s="70"/>
      <c r="AT1547" s="70"/>
      <c r="AU1547" s="70"/>
      <c r="AV1547" s="70"/>
      <c r="AW1547" s="70"/>
      <c r="AX1547" s="70"/>
      <c r="AY1547" s="70"/>
      <c r="AZ1547" s="70"/>
      <c r="BA1547" s="70"/>
      <c r="BB1547" s="70"/>
      <c r="BC1547" s="70"/>
      <c r="BD1547" s="70"/>
      <c r="BE1547" s="70"/>
      <c r="BF1547" s="70"/>
      <c r="BG1547" s="70"/>
      <c r="BH1547" s="70"/>
      <c r="BI1547" s="70"/>
      <c r="BJ1547" s="70"/>
      <c r="BK1547" s="70"/>
      <c r="BL1547" s="70"/>
      <c r="BM1547" s="70"/>
      <c r="BN1547" s="70"/>
      <c r="BO1547" s="70"/>
      <c r="BP1547" s="70"/>
      <c r="BQ1547" s="70"/>
      <c r="BR1547" s="70"/>
      <c r="BS1547" s="70"/>
      <c r="BT1547" s="70"/>
      <c r="BU1547" s="70"/>
      <c r="BV1547" s="70"/>
      <c r="BW1547" s="70"/>
      <c r="BX1547" s="70"/>
      <c r="BY1547" s="70"/>
      <c r="BZ1547" s="70"/>
      <c r="CA1547" s="70"/>
    </row>
    <row r="1548" spans="2:79" s="67" customFormat="1" hidden="1">
      <c r="B1548" s="85"/>
      <c r="C1548" s="86"/>
      <c r="D1548" s="250"/>
      <c r="E1548" s="84"/>
      <c r="F1548" s="70"/>
      <c r="G1548" s="70"/>
      <c r="H1548" s="70"/>
      <c r="I1548" s="70"/>
      <c r="J1548" s="70"/>
      <c r="K1548" s="70"/>
      <c r="L1548" s="70"/>
      <c r="M1548" s="70"/>
      <c r="N1548" s="70"/>
      <c r="O1548" s="70"/>
      <c r="P1548" s="70"/>
      <c r="Q1548" s="70"/>
      <c r="R1548" s="70"/>
      <c r="S1548" s="70"/>
      <c r="T1548" s="70"/>
      <c r="U1548" s="70"/>
      <c r="V1548" s="70"/>
      <c r="W1548" s="70"/>
      <c r="X1548" s="70"/>
      <c r="Y1548" s="70"/>
      <c r="Z1548" s="70"/>
      <c r="AA1548" s="70"/>
      <c r="AB1548" s="70"/>
      <c r="AC1548" s="70"/>
      <c r="AD1548" s="70"/>
      <c r="AE1548" s="70"/>
      <c r="AF1548" s="70"/>
      <c r="AG1548" s="70"/>
      <c r="AH1548" s="70"/>
      <c r="AI1548" s="70"/>
      <c r="AJ1548" s="70"/>
      <c r="AK1548" s="70"/>
      <c r="AL1548" s="70"/>
      <c r="AM1548" s="70"/>
      <c r="AN1548" s="70"/>
      <c r="AO1548" s="70"/>
      <c r="AP1548" s="70"/>
      <c r="AQ1548" s="70"/>
      <c r="AR1548" s="70"/>
      <c r="AS1548" s="70"/>
      <c r="AT1548" s="70"/>
      <c r="AU1548" s="70"/>
      <c r="AV1548" s="70"/>
      <c r="AW1548" s="70"/>
      <c r="AX1548" s="70"/>
      <c r="AY1548" s="70"/>
      <c r="AZ1548" s="70"/>
      <c r="BA1548" s="70"/>
      <c r="BB1548" s="70"/>
      <c r="BC1548" s="70"/>
      <c r="BD1548" s="70"/>
      <c r="BE1548" s="70"/>
      <c r="BF1548" s="70"/>
      <c r="BG1548" s="70"/>
      <c r="BH1548" s="70"/>
      <c r="BI1548" s="70"/>
      <c r="BJ1548" s="70"/>
      <c r="BK1548" s="70"/>
      <c r="BL1548" s="70"/>
      <c r="BM1548" s="70"/>
      <c r="BN1548" s="70"/>
      <c r="BO1548" s="70"/>
      <c r="BP1548" s="70"/>
      <c r="BQ1548" s="70"/>
      <c r="BR1548" s="70"/>
      <c r="BS1548" s="70"/>
      <c r="BT1548" s="70"/>
      <c r="BU1548" s="70"/>
      <c r="BV1548" s="70"/>
      <c r="BW1548" s="70"/>
      <c r="BX1548" s="70"/>
      <c r="BY1548" s="70"/>
      <c r="BZ1548" s="70"/>
      <c r="CA1548" s="70"/>
    </row>
    <row r="1549" spans="2:79" s="67" customFormat="1" hidden="1">
      <c r="B1549" s="85"/>
      <c r="C1549" s="86"/>
      <c r="D1549" s="250"/>
      <c r="E1549" s="84"/>
      <c r="F1549" s="70"/>
      <c r="G1549" s="70"/>
      <c r="H1549" s="70"/>
      <c r="I1549" s="70"/>
      <c r="J1549" s="70"/>
      <c r="K1549" s="70"/>
      <c r="L1549" s="70"/>
      <c r="M1549" s="70"/>
      <c r="N1549" s="70"/>
      <c r="O1549" s="70"/>
      <c r="P1549" s="70"/>
      <c r="Q1549" s="70"/>
      <c r="R1549" s="70"/>
      <c r="S1549" s="70"/>
      <c r="T1549" s="70"/>
      <c r="U1549" s="70"/>
      <c r="V1549" s="70"/>
      <c r="W1549" s="70"/>
      <c r="X1549" s="70"/>
      <c r="Y1549" s="70"/>
      <c r="Z1549" s="70"/>
      <c r="AA1549" s="70"/>
      <c r="AB1549" s="70"/>
      <c r="AC1549" s="70"/>
      <c r="AD1549" s="70"/>
      <c r="AE1549" s="70"/>
      <c r="AF1549" s="70"/>
      <c r="AG1549" s="70"/>
      <c r="AH1549" s="70"/>
      <c r="AI1549" s="70"/>
      <c r="AJ1549" s="70"/>
      <c r="AK1549" s="70"/>
      <c r="AL1549" s="70"/>
      <c r="AM1549" s="70"/>
      <c r="AN1549" s="70"/>
      <c r="AO1549" s="70"/>
      <c r="AP1549" s="70"/>
      <c r="AQ1549" s="70"/>
      <c r="AR1549" s="70"/>
      <c r="AS1549" s="70"/>
      <c r="AT1549" s="70"/>
      <c r="AU1549" s="70"/>
      <c r="AV1549" s="70"/>
      <c r="AW1549" s="70"/>
      <c r="AX1549" s="70"/>
      <c r="AY1549" s="70"/>
      <c r="AZ1549" s="70"/>
      <c r="BA1549" s="70"/>
      <c r="BB1549" s="70"/>
      <c r="BC1549" s="70"/>
      <c r="BD1549" s="70"/>
      <c r="BE1549" s="70"/>
      <c r="BF1549" s="70"/>
      <c r="BG1549" s="70"/>
      <c r="BH1549" s="70"/>
      <c r="BI1549" s="70"/>
      <c r="BJ1549" s="70"/>
      <c r="BK1549" s="70"/>
      <c r="BL1549" s="70"/>
      <c r="BM1549" s="70"/>
      <c r="BN1549" s="70"/>
      <c r="BO1549" s="70"/>
      <c r="BP1549" s="70"/>
      <c r="BQ1549" s="70"/>
      <c r="BR1549" s="70"/>
      <c r="BS1549" s="70"/>
      <c r="BT1549" s="70"/>
      <c r="BU1549" s="70"/>
      <c r="BV1549" s="70"/>
      <c r="BW1549" s="70"/>
      <c r="BX1549" s="70"/>
      <c r="BY1549" s="70"/>
      <c r="BZ1549" s="70"/>
      <c r="CA1549" s="70"/>
    </row>
    <row r="1550" spans="2:79" s="67" customFormat="1" hidden="1">
      <c r="B1550" s="85"/>
      <c r="C1550" s="86"/>
      <c r="D1550" s="250"/>
      <c r="E1550" s="84"/>
      <c r="F1550" s="70"/>
      <c r="G1550" s="70"/>
      <c r="H1550" s="70"/>
      <c r="I1550" s="70"/>
      <c r="J1550" s="70"/>
      <c r="K1550" s="70"/>
      <c r="L1550" s="70"/>
      <c r="M1550" s="70"/>
      <c r="N1550" s="70"/>
      <c r="O1550" s="70"/>
      <c r="P1550" s="70"/>
      <c r="Q1550" s="70"/>
      <c r="R1550" s="70"/>
      <c r="S1550" s="70"/>
      <c r="T1550" s="70"/>
      <c r="U1550" s="70"/>
      <c r="V1550" s="70"/>
      <c r="W1550" s="70"/>
      <c r="X1550" s="70"/>
      <c r="Y1550" s="70"/>
      <c r="Z1550" s="70"/>
      <c r="AA1550" s="70"/>
      <c r="AB1550" s="70"/>
      <c r="AC1550" s="70"/>
      <c r="AD1550" s="70"/>
      <c r="AE1550" s="70"/>
      <c r="AF1550" s="70"/>
      <c r="AG1550" s="70"/>
      <c r="AH1550" s="70"/>
      <c r="AI1550" s="70"/>
      <c r="AJ1550" s="70"/>
      <c r="AK1550" s="70"/>
      <c r="AL1550" s="70"/>
      <c r="AM1550" s="70"/>
      <c r="AN1550" s="70"/>
      <c r="AO1550" s="70"/>
      <c r="AP1550" s="70"/>
      <c r="AQ1550" s="70"/>
      <c r="AR1550" s="70"/>
      <c r="AS1550" s="70"/>
      <c r="AT1550" s="70"/>
      <c r="AU1550" s="70"/>
      <c r="AV1550" s="70"/>
      <c r="AW1550" s="70"/>
      <c r="AX1550" s="70"/>
      <c r="AY1550" s="70"/>
      <c r="AZ1550" s="70"/>
      <c r="BA1550" s="70"/>
      <c r="BB1550" s="70"/>
      <c r="BC1550" s="70"/>
      <c r="BD1550" s="70"/>
      <c r="BE1550" s="70"/>
      <c r="BF1550" s="70"/>
      <c r="BG1550" s="70"/>
      <c r="BH1550" s="70"/>
      <c r="BI1550" s="70"/>
      <c r="BJ1550" s="70"/>
      <c r="BK1550" s="70"/>
      <c r="BL1550" s="70"/>
      <c r="BM1550" s="70"/>
      <c r="BN1550" s="70"/>
      <c r="BO1550" s="70"/>
      <c r="BP1550" s="70"/>
      <c r="BQ1550" s="70"/>
      <c r="BR1550" s="70"/>
      <c r="BS1550" s="70"/>
      <c r="BT1550" s="70"/>
      <c r="BU1550" s="70"/>
      <c r="BV1550" s="70"/>
      <c r="BW1550" s="70"/>
      <c r="BX1550" s="70"/>
      <c r="BY1550" s="70"/>
      <c r="BZ1550" s="70"/>
      <c r="CA1550" s="70"/>
    </row>
    <row r="1551" spans="2:79" s="67" customFormat="1" hidden="1">
      <c r="B1551" s="85"/>
      <c r="C1551" s="86"/>
      <c r="D1551" s="250"/>
      <c r="E1551" s="84"/>
      <c r="F1551" s="70"/>
      <c r="G1551" s="70"/>
      <c r="H1551" s="70"/>
      <c r="I1551" s="70"/>
      <c r="J1551" s="70"/>
      <c r="K1551" s="70"/>
      <c r="L1551" s="70"/>
      <c r="M1551" s="70"/>
      <c r="N1551" s="70"/>
      <c r="O1551" s="70"/>
      <c r="P1551" s="70"/>
      <c r="Q1551" s="70"/>
      <c r="R1551" s="70"/>
      <c r="S1551" s="70"/>
      <c r="T1551" s="70"/>
      <c r="U1551" s="70"/>
      <c r="V1551" s="70"/>
      <c r="W1551" s="70"/>
      <c r="X1551" s="70"/>
      <c r="Y1551" s="70"/>
      <c r="Z1551" s="70"/>
      <c r="AA1551" s="70"/>
      <c r="AB1551" s="70"/>
      <c r="AC1551" s="70"/>
      <c r="AD1551" s="70"/>
      <c r="AE1551" s="70"/>
      <c r="AF1551" s="70"/>
      <c r="AG1551" s="70"/>
      <c r="AH1551" s="70"/>
      <c r="AI1551" s="70"/>
      <c r="AJ1551" s="70"/>
      <c r="AK1551" s="70"/>
      <c r="AL1551" s="70"/>
      <c r="AM1551" s="70"/>
      <c r="AN1551" s="70"/>
      <c r="AO1551" s="70"/>
      <c r="AP1551" s="70"/>
      <c r="AQ1551" s="70"/>
      <c r="AR1551" s="70"/>
      <c r="AS1551" s="70"/>
      <c r="AT1551" s="70"/>
      <c r="AU1551" s="70"/>
      <c r="AV1551" s="70"/>
      <c r="AW1551" s="70"/>
      <c r="AX1551" s="70"/>
      <c r="AY1551" s="70"/>
      <c r="AZ1551" s="70"/>
      <c r="BA1551" s="70"/>
      <c r="BB1551" s="70"/>
      <c r="BC1551" s="70"/>
      <c r="BD1551" s="70"/>
      <c r="BE1551" s="70"/>
      <c r="BF1551" s="70"/>
      <c r="BG1551" s="70"/>
      <c r="BH1551" s="70"/>
      <c r="BI1551" s="70"/>
      <c r="BJ1551" s="70"/>
      <c r="BK1551" s="70"/>
      <c r="BL1551" s="70"/>
      <c r="BM1551" s="70"/>
      <c r="BN1551" s="70"/>
      <c r="BO1551" s="70"/>
      <c r="BP1551" s="70"/>
      <c r="BQ1551" s="70"/>
      <c r="BR1551" s="70"/>
      <c r="BS1551" s="70"/>
      <c r="BT1551" s="70"/>
      <c r="BU1551" s="70"/>
      <c r="BV1551" s="70"/>
      <c r="BW1551" s="70"/>
      <c r="BX1551" s="70"/>
      <c r="BY1551" s="70"/>
      <c r="BZ1551" s="70"/>
      <c r="CA1551" s="70"/>
    </row>
    <row r="1552" spans="2:79" s="67" customFormat="1" hidden="1">
      <c r="B1552" s="85"/>
      <c r="C1552" s="86"/>
      <c r="D1552" s="250"/>
      <c r="E1552" s="84"/>
      <c r="F1552" s="70"/>
      <c r="G1552" s="70"/>
      <c r="H1552" s="70"/>
      <c r="I1552" s="70"/>
      <c r="J1552" s="70"/>
      <c r="K1552" s="70"/>
      <c r="L1552" s="70"/>
      <c r="M1552" s="70"/>
      <c r="N1552" s="70"/>
      <c r="O1552" s="70"/>
      <c r="P1552" s="70"/>
      <c r="Q1552" s="70"/>
      <c r="R1552" s="70"/>
      <c r="S1552" s="70"/>
      <c r="T1552" s="70"/>
      <c r="U1552" s="70"/>
      <c r="V1552" s="70"/>
      <c r="W1552" s="70"/>
      <c r="X1552" s="70"/>
      <c r="Y1552" s="70"/>
      <c r="Z1552" s="70"/>
      <c r="AA1552" s="70"/>
      <c r="AB1552" s="70"/>
      <c r="AC1552" s="70"/>
      <c r="AD1552" s="70"/>
      <c r="AE1552" s="70"/>
      <c r="AF1552" s="70"/>
      <c r="AG1552" s="70"/>
      <c r="AH1552" s="70"/>
      <c r="AI1552" s="70"/>
      <c r="AJ1552" s="70"/>
      <c r="AK1552" s="70"/>
      <c r="AL1552" s="70"/>
      <c r="AM1552" s="70"/>
      <c r="AN1552" s="70"/>
      <c r="AO1552" s="70"/>
      <c r="AP1552" s="70"/>
      <c r="AQ1552" s="70"/>
      <c r="AR1552" s="70"/>
      <c r="AS1552" s="70"/>
      <c r="AT1552" s="70"/>
      <c r="AU1552" s="70"/>
      <c r="AV1552" s="70"/>
      <c r="AW1552" s="70"/>
      <c r="AX1552" s="70"/>
      <c r="AY1552" s="70"/>
      <c r="AZ1552" s="70"/>
      <c r="BA1552" s="70"/>
      <c r="BB1552" s="70"/>
      <c r="BC1552" s="70"/>
      <c r="BD1552" s="70"/>
      <c r="BE1552" s="70"/>
      <c r="BF1552" s="70"/>
      <c r="BG1552" s="70"/>
      <c r="BH1552" s="70"/>
      <c r="BI1552" s="70"/>
      <c r="BJ1552" s="70"/>
      <c r="BK1552" s="70"/>
      <c r="BL1552" s="70"/>
      <c r="BM1552" s="70"/>
      <c r="BN1552" s="70"/>
      <c r="BO1552" s="70"/>
      <c r="BP1552" s="70"/>
      <c r="BQ1552" s="70"/>
      <c r="BR1552" s="70"/>
      <c r="BS1552" s="70"/>
      <c r="BT1552" s="70"/>
      <c r="BU1552" s="70"/>
      <c r="BV1552" s="70"/>
      <c r="BW1552" s="70"/>
      <c r="BX1552" s="70"/>
      <c r="BY1552" s="70"/>
      <c r="BZ1552" s="70"/>
      <c r="CA1552" s="70"/>
    </row>
    <row r="1553" spans="2:79" s="67" customFormat="1" hidden="1">
      <c r="B1553" s="85"/>
      <c r="C1553" s="86"/>
      <c r="D1553" s="250"/>
      <c r="E1553" s="84"/>
      <c r="F1553" s="70"/>
      <c r="G1553" s="70"/>
      <c r="H1553" s="70"/>
      <c r="I1553" s="70"/>
      <c r="J1553" s="70"/>
      <c r="K1553" s="70"/>
      <c r="L1553" s="70"/>
      <c r="M1553" s="70"/>
      <c r="N1553" s="70"/>
      <c r="O1553" s="70"/>
      <c r="P1553" s="70"/>
      <c r="Q1553" s="70"/>
      <c r="R1553" s="70"/>
      <c r="S1553" s="70"/>
      <c r="T1553" s="70"/>
      <c r="U1553" s="70"/>
      <c r="V1553" s="70"/>
      <c r="W1553" s="70"/>
      <c r="X1553" s="70"/>
      <c r="Y1553" s="70"/>
      <c r="Z1553" s="70"/>
      <c r="AA1553" s="70"/>
      <c r="AB1553" s="70"/>
      <c r="AC1553" s="70"/>
      <c r="AD1553" s="70"/>
      <c r="AE1553" s="70"/>
      <c r="AF1553" s="70"/>
      <c r="AG1553" s="70"/>
      <c r="AH1553" s="70"/>
      <c r="AI1553" s="70"/>
      <c r="AJ1553" s="70"/>
      <c r="AK1553" s="70"/>
      <c r="AL1553" s="70"/>
      <c r="AM1553" s="70"/>
      <c r="AN1553" s="70"/>
      <c r="AO1553" s="70"/>
      <c r="AP1553" s="70"/>
      <c r="AQ1553" s="70"/>
      <c r="AR1553" s="70"/>
      <c r="AS1553" s="70"/>
      <c r="AT1553" s="70"/>
      <c r="AU1553" s="70"/>
      <c r="AV1553" s="70"/>
      <c r="AW1553" s="70"/>
      <c r="AX1553" s="70"/>
      <c r="AY1553" s="70"/>
      <c r="AZ1553" s="70"/>
      <c r="BA1553" s="70"/>
      <c r="BB1553" s="70"/>
      <c r="BC1553" s="70"/>
      <c r="BD1553" s="70"/>
      <c r="BE1553" s="70"/>
      <c r="BF1553" s="70"/>
      <c r="BG1553" s="70"/>
      <c r="BH1553" s="70"/>
      <c r="BI1553" s="70"/>
      <c r="BJ1553" s="70"/>
      <c r="BK1553" s="70"/>
      <c r="BL1553" s="70"/>
      <c r="BM1553" s="70"/>
      <c r="BN1553" s="70"/>
      <c r="BO1553" s="70"/>
      <c r="BP1553" s="70"/>
      <c r="BQ1553" s="70"/>
      <c r="BR1553" s="70"/>
      <c r="BS1553" s="70"/>
      <c r="BT1553" s="70"/>
      <c r="BU1553" s="70"/>
      <c r="BV1553" s="70"/>
      <c r="BW1553" s="70"/>
      <c r="BX1553" s="70"/>
      <c r="BY1553" s="70"/>
      <c r="BZ1553" s="70"/>
      <c r="CA1553" s="70"/>
    </row>
    <row r="1554" spans="2:79" s="67" customFormat="1" hidden="1">
      <c r="B1554" s="85"/>
      <c r="C1554" s="86"/>
      <c r="D1554" s="250"/>
      <c r="E1554" s="84"/>
      <c r="F1554" s="70"/>
      <c r="G1554" s="70"/>
      <c r="H1554" s="70"/>
      <c r="I1554" s="70"/>
      <c r="J1554" s="70"/>
      <c r="K1554" s="70"/>
      <c r="L1554" s="70"/>
      <c r="M1554" s="70"/>
      <c r="N1554" s="70"/>
      <c r="O1554" s="70"/>
      <c r="P1554" s="70"/>
      <c r="Q1554" s="70"/>
      <c r="R1554" s="70"/>
      <c r="S1554" s="70"/>
      <c r="T1554" s="70"/>
      <c r="U1554" s="70"/>
      <c r="V1554" s="70"/>
      <c r="W1554" s="70"/>
      <c r="X1554" s="70"/>
      <c r="Y1554" s="70"/>
      <c r="Z1554" s="70"/>
      <c r="AA1554" s="70"/>
      <c r="AB1554" s="70"/>
      <c r="AC1554" s="70"/>
      <c r="AD1554" s="70"/>
      <c r="AE1554" s="70"/>
      <c r="AF1554" s="70"/>
      <c r="AG1554" s="70"/>
      <c r="AH1554" s="70"/>
      <c r="AI1554" s="70"/>
      <c r="AJ1554" s="70"/>
      <c r="AK1554" s="70"/>
      <c r="AL1554" s="70"/>
      <c r="AM1554" s="70"/>
      <c r="AN1554" s="70"/>
      <c r="AO1554" s="70"/>
      <c r="AP1554" s="70"/>
      <c r="AQ1554" s="70"/>
      <c r="AR1554" s="70"/>
      <c r="AS1554" s="70"/>
      <c r="AT1554" s="70"/>
      <c r="AU1554" s="70"/>
      <c r="AV1554" s="70"/>
      <c r="AW1554" s="70"/>
      <c r="AX1554" s="70"/>
      <c r="AY1554" s="70"/>
      <c r="AZ1554" s="70"/>
      <c r="BA1554" s="70"/>
      <c r="BB1554" s="70"/>
      <c r="BC1554" s="70"/>
      <c r="BD1554" s="70"/>
      <c r="BE1554" s="70"/>
      <c r="BF1554" s="70"/>
      <c r="BG1554" s="70"/>
      <c r="BH1554" s="70"/>
      <c r="BI1554" s="70"/>
      <c r="BJ1554" s="70"/>
      <c r="BK1554" s="70"/>
      <c r="BL1554" s="70"/>
      <c r="BM1554" s="70"/>
      <c r="BN1554" s="70"/>
      <c r="BO1554" s="70"/>
      <c r="BP1554" s="70"/>
      <c r="BQ1554" s="70"/>
      <c r="BR1554" s="70"/>
      <c r="BS1554" s="70"/>
      <c r="BT1554" s="70"/>
      <c r="BU1554" s="70"/>
      <c r="BV1554" s="70"/>
      <c r="BW1554" s="70"/>
      <c r="BX1554" s="70"/>
      <c r="BY1554" s="70"/>
      <c r="BZ1554" s="70"/>
      <c r="CA1554" s="70"/>
    </row>
    <row r="1555" spans="2:79" s="67" customFormat="1" hidden="1">
      <c r="B1555" s="85"/>
      <c r="C1555" s="86"/>
      <c r="D1555" s="250"/>
      <c r="E1555" s="84"/>
      <c r="F1555" s="70"/>
      <c r="G1555" s="70"/>
      <c r="H1555" s="70"/>
      <c r="I1555" s="70"/>
      <c r="J1555" s="70"/>
      <c r="K1555" s="70"/>
      <c r="L1555" s="70"/>
      <c r="M1555" s="70"/>
      <c r="N1555" s="70"/>
      <c r="O1555" s="70"/>
      <c r="P1555" s="70"/>
      <c r="Q1555" s="70"/>
      <c r="R1555" s="70"/>
      <c r="S1555" s="70"/>
      <c r="T1555" s="70"/>
      <c r="U1555" s="70"/>
      <c r="V1555" s="70"/>
      <c r="W1555" s="70"/>
      <c r="X1555" s="70"/>
      <c r="Y1555" s="70"/>
      <c r="Z1555" s="70"/>
      <c r="AA1555" s="70"/>
      <c r="AB1555" s="70"/>
      <c r="AC1555" s="70"/>
      <c r="AD1555" s="70"/>
      <c r="AE1555" s="70"/>
      <c r="AF1555" s="70"/>
      <c r="AG1555" s="70"/>
      <c r="AH1555" s="70"/>
      <c r="AI1555" s="70"/>
      <c r="AJ1555" s="70"/>
      <c r="AK1555" s="70"/>
      <c r="AL1555" s="70"/>
      <c r="AM1555" s="70"/>
      <c r="AN1555" s="70"/>
      <c r="AO1555" s="70"/>
      <c r="AP1555" s="70"/>
      <c r="AQ1555" s="70"/>
      <c r="AR1555" s="70"/>
      <c r="AS1555" s="70"/>
      <c r="AT1555" s="70"/>
      <c r="AU1555" s="70"/>
      <c r="AV1555" s="70"/>
      <c r="AW1555" s="70"/>
      <c r="AX1555" s="70"/>
      <c r="AY1555" s="70"/>
      <c r="AZ1555" s="70"/>
      <c r="BA1555" s="70"/>
      <c r="BB1555" s="70"/>
      <c r="BC1555" s="70"/>
      <c r="BD1555" s="70"/>
      <c r="BE1555" s="70"/>
      <c r="BF1555" s="70"/>
      <c r="BG1555" s="70"/>
      <c r="BH1555" s="70"/>
      <c r="BI1555" s="70"/>
      <c r="BJ1555" s="70"/>
      <c r="BK1555" s="70"/>
      <c r="BL1555" s="70"/>
      <c r="BM1555" s="70"/>
      <c r="BN1555" s="70"/>
      <c r="BO1555" s="70"/>
      <c r="BP1555" s="70"/>
      <c r="BQ1555" s="70"/>
      <c r="BR1555" s="70"/>
      <c r="BS1555" s="70"/>
      <c r="BT1555" s="70"/>
      <c r="BU1555" s="70"/>
      <c r="BV1555" s="70"/>
      <c r="BW1555" s="70"/>
      <c r="BX1555" s="70"/>
      <c r="BY1555" s="70"/>
      <c r="BZ1555" s="70"/>
      <c r="CA1555" s="70"/>
    </row>
    <row r="1556" spans="2:79" s="67" customFormat="1" hidden="1">
      <c r="B1556" s="85"/>
      <c r="C1556" s="86"/>
      <c r="D1556" s="250"/>
      <c r="E1556" s="84"/>
      <c r="F1556" s="70"/>
      <c r="G1556" s="70"/>
      <c r="H1556" s="70"/>
      <c r="I1556" s="70"/>
      <c r="J1556" s="70"/>
      <c r="K1556" s="70"/>
      <c r="L1556" s="70"/>
      <c r="M1556" s="70"/>
      <c r="N1556" s="70"/>
      <c r="O1556" s="70"/>
      <c r="P1556" s="70"/>
      <c r="Q1556" s="70"/>
      <c r="R1556" s="70"/>
      <c r="S1556" s="70"/>
      <c r="T1556" s="70"/>
      <c r="U1556" s="70"/>
      <c r="V1556" s="70"/>
      <c r="W1556" s="70"/>
      <c r="X1556" s="70"/>
      <c r="Y1556" s="70"/>
      <c r="Z1556" s="70"/>
      <c r="AA1556" s="70"/>
      <c r="AB1556" s="70"/>
      <c r="AC1556" s="70"/>
      <c r="AD1556" s="70"/>
      <c r="AE1556" s="70"/>
      <c r="AF1556" s="70"/>
      <c r="AG1556" s="70"/>
      <c r="AH1556" s="70"/>
      <c r="AI1556" s="70"/>
      <c r="AJ1556" s="70"/>
      <c r="AK1556" s="70"/>
      <c r="AL1556" s="70"/>
      <c r="AM1556" s="70"/>
      <c r="AN1556" s="70"/>
      <c r="AO1556" s="70"/>
      <c r="AP1556" s="70"/>
      <c r="AQ1556" s="70"/>
      <c r="AR1556" s="70"/>
      <c r="AS1556" s="70"/>
      <c r="AT1556" s="70"/>
      <c r="AU1556" s="70"/>
      <c r="AV1556" s="70"/>
      <c r="AW1556" s="70"/>
      <c r="AX1556" s="70"/>
      <c r="AY1556" s="70"/>
      <c r="AZ1556" s="70"/>
      <c r="BA1556" s="70"/>
      <c r="BB1556" s="70"/>
      <c r="BC1556" s="70"/>
      <c r="BD1556" s="70"/>
      <c r="BE1556" s="70"/>
      <c r="BF1556" s="70"/>
      <c r="BG1556" s="70"/>
      <c r="BH1556" s="70"/>
      <c r="BI1556" s="70"/>
      <c r="BJ1556" s="70"/>
      <c r="BK1556" s="70"/>
      <c r="BL1556" s="70"/>
      <c r="BM1556" s="70"/>
      <c r="BN1556" s="70"/>
      <c r="BO1556" s="70"/>
      <c r="BP1556" s="70"/>
      <c r="BQ1556" s="70"/>
      <c r="BR1556" s="70"/>
      <c r="BS1556" s="70"/>
      <c r="BT1556" s="70"/>
      <c r="BU1556" s="70"/>
      <c r="BV1556" s="70"/>
      <c r="BW1556" s="70"/>
      <c r="BX1556" s="70"/>
      <c r="BY1556" s="70"/>
      <c r="BZ1556" s="70"/>
      <c r="CA1556" s="70"/>
    </row>
    <row r="1557" spans="2:79" s="67" customFormat="1" hidden="1">
      <c r="B1557" s="85"/>
      <c r="C1557" s="86"/>
      <c r="D1557" s="250"/>
      <c r="E1557" s="84"/>
      <c r="F1557" s="70"/>
      <c r="G1557" s="70"/>
      <c r="H1557" s="70"/>
      <c r="I1557" s="70"/>
      <c r="J1557" s="70"/>
      <c r="K1557" s="70"/>
      <c r="L1557" s="70"/>
      <c r="M1557" s="70"/>
      <c r="N1557" s="70"/>
      <c r="O1557" s="70"/>
      <c r="P1557" s="70"/>
      <c r="Q1557" s="70"/>
      <c r="R1557" s="70"/>
      <c r="S1557" s="70"/>
      <c r="T1557" s="70"/>
      <c r="U1557" s="70"/>
      <c r="V1557" s="70"/>
      <c r="W1557" s="70"/>
      <c r="X1557" s="70"/>
      <c r="Y1557" s="70"/>
      <c r="Z1557" s="70"/>
      <c r="AA1557" s="70"/>
      <c r="AB1557" s="70"/>
      <c r="AC1557" s="70"/>
      <c r="AD1557" s="70"/>
      <c r="AE1557" s="70"/>
      <c r="AF1557" s="70"/>
      <c r="AG1557" s="70"/>
      <c r="AH1557" s="70"/>
      <c r="AI1557" s="70"/>
      <c r="AJ1557" s="70"/>
      <c r="AK1557" s="70"/>
      <c r="AL1557" s="70"/>
      <c r="AM1557" s="70"/>
      <c r="AN1557" s="70"/>
      <c r="AO1557" s="70"/>
      <c r="AP1557" s="70"/>
      <c r="AQ1557" s="70"/>
      <c r="AR1557" s="70"/>
      <c r="AS1557" s="70"/>
      <c r="AT1557" s="70"/>
      <c r="AU1557" s="70"/>
      <c r="AV1557" s="70"/>
      <c r="AW1557" s="70"/>
      <c r="AX1557" s="70"/>
      <c r="AY1557" s="70"/>
      <c r="AZ1557" s="70"/>
      <c r="BA1557" s="70"/>
      <c r="BB1557" s="70"/>
      <c r="BC1557" s="70"/>
      <c r="BD1557" s="70"/>
      <c r="BE1557" s="70"/>
      <c r="BF1557" s="70"/>
      <c r="BG1557" s="70"/>
      <c r="BH1557" s="70"/>
      <c r="BI1557" s="70"/>
      <c r="BJ1557" s="70"/>
      <c r="BK1557" s="70"/>
      <c r="BL1557" s="70"/>
      <c r="BM1557" s="70"/>
      <c r="BN1557" s="70"/>
      <c r="BO1557" s="70"/>
      <c r="BP1557" s="70"/>
      <c r="BQ1557" s="70"/>
      <c r="BR1557" s="70"/>
      <c r="BS1557" s="70"/>
      <c r="BT1557" s="70"/>
      <c r="BU1557" s="70"/>
      <c r="BV1557" s="70"/>
      <c r="BW1557" s="70"/>
      <c r="BX1557" s="70"/>
      <c r="BY1557" s="70"/>
      <c r="BZ1557" s="70"/>
      <c r="CA1557" s="70"/>
    </row>
    <row r="1558" spans="2:79" s="67" customFormat="1" hidden="1">
      <c r="B1558" s="85"/>
      <c r="C1558" s="86"/>
      <c r="D1558" s="250"/>
      <c r="E1558" s="84"/>
      <c r="F1558" s="70"/>
      <c r="G1558" s="70"/>
      <c r="H1558" s="70"/>
      <c r="I1558" s="70"/>
      <c r="J1558" s="70"/>
      <c r="K1558" s="70"/>
      <c r="L1558" s="70"/>
      <c r="M1558" s="70"/>
      <c r="N1558" s="70"/>
      <c r="O1558" s="70"/>
      <c r="P1558" s="70"/>
      <c r="Q1558" s="70"/>
      <c r="R1558" s="70"/>
      <c r="S1558" s="70"/>
      <c r="T1558" s="70"/>
      <c r="U1558" s="70"/>
      <c r="V1558" s="70"/>
      <c r="W1558" s="70"/>
      <c r="X1558" s="70"/>
      <c r="Y1558" s="70"/>
      <c r="Z1558" s="70"/>
      <c r="AA1558" s="70"/>
      <c r="AB1558" s="70"/>
      <c r="AC1558" s="70"/>
      <c r="AD1558" s="70"/>
      <c r="AE1558" s="70"/>
      <c r="AF1558" s="70"/>
      <c r="AG1558" s="70"/>
      <c r="AH1558" s="70"/>
      <c r="AI1558" s="70"/>
      <c r="AJ1558" s="70"/>
      <c r="AK1558" s="70"/>
      <c r="AL1558" s="70"/>
      <c r="AM1558" s="70"/>
      <c r="AN1558" s="70"/>
      <c r="AO1558" s="70"/>
      <c r="AP1558" s="70"/>
      <c r="AQ1558" s="70"/>
      <c r="AR1558" s="70"/>
      <c r="AS1558" s="70"/>
      <c r="AT1558" s="70"/>
      <c r="AU1558" s="70"/>
      <c r="AV1558" s="70"/>
      <c r="AW1558" s="70"/>
      <c r="AX1558" s="70"/>
      <c r="AY1558" s="70"/>
      <c r="AZ1558" s="70"/>
      <c r="BA1558" s="70"/>
      <c r="BB1558" s="70"/>
      <c r="BC1558" s="70"/>
      <c r="BD1558" s="70"/>
      <c r="BE1558" s="70"/>
      <c r="BF1558" s="70"/>
      <c r="BG1558" s="70"/>
      <c r="BH1558" s="70"/>
      <c r="BI1558" s="70"/>
      <c r="BJ1558" s="70"/>
      <c r="BK1558" s="70"/>
      <c r="BL1558" s="70"/>
      <c r="BM1558" s="70"/>
      <c r="BN1558" s="70"/>
      <c r="BO1558" s="70"/>
      <c r="BP1558" s="70"/>
      <c r="BQ1558" s="70"/>
      <c r="BR1558" s="70"/>
      <c r="BS1558" s="70"/>
      <c r="BT1558" s="70"/>
      <c r="BU1558" s="70"/>
      <c r="BV1558" s="70"/>
      <c r="BW1558" s="70"/>
      <c r="BX1558" s="70"/>
      <c r="BY1558" s="70"/>
      <c r="BZ1558" s="70"/>
      <c r="CA1558" s="70"/>
    </row>
    <row r="1559" spans="2:79" s="67" customFormat="1" hidden="1">
      <c r="B1559" s="85"/>
      <c r="C1559" s="86"/>
      <c r="D1559" s="250"/>
      <c r="E1559" s="84"/>
      <c r="F1559" s="70"/>
      <c r="G1559" s="70"/>
      <c r="H1559" s="70"/>
      <c r="I1559" s="70"/>
      <c r="J1559" s="70"/>
      <c r="K1559" s="70"/>
      <c r="L1559" s="70"/>
      <c r="M1559" s="70"/>
      <c r="N1559" s="70"/>
      <c r="O1559" s="70"/>
      <c r="P1559" s="70"/>
      <c r="Q1559" s="70"/>
      <c r="R1559" s="70"/>
      <c r="S1559" s="70"/>
      <c r="T1559" s="70"/>
      <c r="U1559" s="70"/>
      <c r="V1559" s="70"/>
      <c r="W1559" s="70"/>
      <c r="X1559" s="70"/>
      <c r="Y1559" s="70"/>
      <c r="Z1559" s="70"/>
      <c r="AA1559" s="70"/>
      <c r="AB1559" s="70"/>
      <c r="AC1559" s="70"/>
      <c r="AD1559" s="70"/>
      <c r="AE1559" s="70"/>
      <c r="AF1559" s="70"/>
      <c r="AG1559" s="70"/>
      <c r="AH1559" s="70"/>
      <c r="AI1559" s="70"/>
      <c r="AJ1559" s="70"/>
      <c r="AK1559" s="70"/>
      <c r="AL1559" s="70"/>
      <c r="AM1559" s="70"/>
      <c r="AN1559" s="70"/>
      <c r="AO1559" s="70"/>
      <c r="AP1559" s="70"/>
      <c r="AQ1559" s="70"/>
      <c r="AR1559" s="70"/>
      <c r="AS1559" s="70"/>
      <c r="AT1559" s="70"/>
      <c r="AU1559" s="70"/>
      <c r="AV1559" s="70"/>
      <c r="AW1559" s="70"/>
      <c r="AX1559" s="70"/>
      <c r="AY1559" s="70"/>
      <c r="AZ1559" s="70"/>
      <c r="BA1559" s="70"/>
      <c r="BB1559" s="70"/>
      <c r="BC1559" s="70"/>
      <c r="BD1559" s="70"/>
      <c r="BE1559" s="70"/>
      <c r="BF1559" s="70"/>
      <c r="BG1559" s="70"/>
      <c r="BH1559" s="70"/>
      <c r="BI1559" s="70"/>
      <c r="BJ1559" s="70"/>
      <c r="BK1559" s="70"/>
      <c r="BL1559" s="70"/>
      <c r="BM1559" s="70"/>
      <c r="BN1559" s="70"/>
      <c r="BO1559" s="70"/>
      <c r="BP1559" s="70"/>
      <c r="BQ1559" s="70"/>
      <c r="BR1559" s="70"/>
      <c r="BS1559" s="70"/>
      <c r="BT1559" s="70"/>
      <c r="BU1559" s="70"/>
      <c r="BV1559" s="70"/>
      <c r="BW1559" s="70"/>
      <c r="BX1559" s="70"/>
      <c r="BY1559" s="70"/>
      <c r="BZ1559" s="70"/>
      <c r="CA1559" s="70"/>
    </row>
    <row r="1560" spans="2:79" s="67" customFormat="1" hidden="1">
      <c r="B1560" s="85"/>
      <c r="C1560" s="86"/>
      <c r="D1560" s="250"/>
      <c r="E1560" s="84"/>
      <c r="F1560" s="70"/>
      <c r="G1560" s="70"/>
      <c r="H1560" s="70"/>
      <c r="I1560" s="70"/>
      <c r="J1560" s="70"/>
      <c r="K1560" s="70"/>
      <c r="L1560" s="70"/>
      <c r="M1560" s="70"/>
      <c r="N1560" s="70"/>
      <c r="O1560" s="70"/>
      <c r="P1560" s="70"/>
      <c r="Q1560" s="70"/>
      <c r="R1560" s="70"/>
      <c r="S1560" s="70"/>
      <c r="T1560" s="70"/>
      <c r="U1560" s="70"/>
      <c r="V1560" s="70"/>
      <c r="W1560" s="70"/>
      <c r="X1560" s="70"/>
      <c r="Y1560" s="70"/>
      <c r="Z1560" s="70"/>
      <c r="AA1560" s="70"/>
      <c r="AB1560" s="70"/>
      <c r="AC1560" s="70"/>
      <c r="AD1560" s="70"/>
      <c r="AE1560" s="70"/>
      <c r="AF1560" s="70"/>
      <c r="AG1560" s="70"/>
      <c r="AH1560" s="70"/>
      <c r="AI1560" s="70"/>
      <c r="AJ1560" s="70"/>
      <c r="AK1560" s="70"/>
      <c r="AL1560" s="70"/>
      <c r="AM1560" s="70"/>
      <c r="AN1560" s="70"/>
      <c r="AO1560" s="70"/>
      <c r="AP1560" s="70"/>
      <c r="AQ1560" s="70"/>
      <c r="AR1560" s="70"/>
      <c r="AS1560" s="70"/>
      <c r="AT1560" s="70"/>
      <c r="AU1560" s="70"/>
      <c r="AV1560" s="70"/>
      <c r="AW1560" s="70"/>
      <c r="AX1560" s="70"/>
      <c r="AY1560" s="70"/>
      <c r="AZ1560" s="70"/>
      <c r="BA1560" s="70"/>
      <c r="BB1560" s="70"/>
      <c r="BC1560" s="70"/>
      <c r="BD1560" s="70"/>
      <c r="BE1560" s="70"/>
      <c r="BF1560" s="70"/>
      <c r="BG1560" s="70"/>
      <c r="BH1560" s="70"/>
      <c r="BI1560" s="70"/>
      <c r="BJ1560" s="70"/>
      <c r="BK1560" s="70"/>
      <c r="BL1560" s="70"/>
      <c r="BM1560" s="70"/>
      <c r="BN1560" s="70"/>
      <c r="BO1560" s="70"/>
      <c r="BP1560" s="70"/>
      <c r="BQ1560" s="70"/>
      <c r="BR1560" s="70"/>
      <c r="BS1560" s="70"/>
      <c r="BT1560" s="70"/>
      <c r="BU1560" s="70"/>
      <c r="BV1560" s="70"/>
      <c r="BW1560" s="70"/>
      <c r="BX1560" s="70"/>
      <c r="BY1560" s="70"/>
      <c r="BZ1560" s="70"/>
      <c r="CA1560" s="70"/>
    </row>
    <row r="1561" spans="2:79" s="67" customFormat="1" hidden="1">
      <c r="B1561" s="85"/>
      <c r="C1561" s="86"/>
      <c r="D1561" s="250"/>
      <c r="E1561" s="84"/>
      <c r="F1561" s="70"/>
      <c r="G1561" s="70"/>
      <c r="H1561" s="70"/>
      <c r="I1561" s="70"/>
      <c r="J1561" s="70"/>
      <c r="K1561" s="70"/>
      <c r="L1561" s="70"/>
      <c r="M1561" s="70"/>
      <c r="N1561" s="70"/>
      <c r="O1561" s="70"/>
      <c r="P1561" s="70"/>
      <c r="Q1561" s="70"/>
      <c r="R1561" s="70"/>
      <c r="S1561" s="70"/>
      <c r="T1561" s="70"/>
      <c r="U1561" s="70"/>
      <c r="V1561" s="70"/>
      <c r="W1561" s="70"/>
      <c r="X1561" s="70"/>
      <c r="Y1561" s="70"/>
      <c r="Z1561" s="70"/>
      <c r="AA1561" s="70"/>
      <c r="AB1561" s="70"/>
      <c r="AC1561" s="70"/>
      <c r="AD1561" s="70"/>
      <c r="AE1561" s="70"/>
      <c r="AF1561" s="70"/>
      <c r="AG1561" s="70"/>
      <c r="AH1561" s="70"/>
      <c r="AI1561" s="70"/>
      <c r="AJ1561" s="70"/>
      <c r="AK1561" s="70"/>
      <c r="AL1561" s="70"/>
      <c r="AM1561" s="70"/>
      <c r="AN1561" s="70"/>
      <c r="AO1561" s="70"/>
      <c r="AP1561" s="70"/>
      <c r="AQ1561" s="70"/>
      <c r="AR1561" s="70"/>
      <c r="AS1561" s="70"/>
      <c r="AT1561" s="70"/>
      <c r="AU1561" s="70"/>
      <c r="AV1561" s="70"/>
      <c r="AW1561" s="70"/>
      <c r="AX1561" s="70"/>
      <c r="AY1561" s="70"/>
      <c r="AZ1561" s="70"/>
      <c r="BA1561" s="70"/>
      <c r="BB1561" s="70"/>
      <c r="BC1561" s="70"/>
      <c r="BD1561" s="70"/>
      <c r="BE1561" s="70"/>
      <c r="BF1561" s="70"/>
      <c r="BG1561" s="70"/>
      <c r="BH1561" s="70"/>
      <c r="BI1561" s="70"/>
      <c r="BJ1561" s="70"/>
      <c r="BK1561" s="70"/>
      <c r="BL1561" s="70"/>
      <c r="BM1561" s="70"/>
      <c r="BN1561" s="70"/>
      <c r="BO1561" s="70"/>
      <c r="BP1561" s="70"/>
      <c r="BQ1561" s="70"/>
      <c r="BR1561" s="70"/>
      <c r="BS1561" s="70"/>
      <c r="BT1561" s="70"/>
      <c r="BU1561" s="70"/>
      <c r="BV1561" s="70"/>
      <c r="BW1561" s="70"/>
      <c r="BX1561" s="70"/>
      <c r="BY1561" s="70"/>
      <c r="BZ1561" s="70"/>
      <c r="CA1561" s="70"/>
    </row>
    <row r="1562" spans="2:79" s="67" customFormat="1" hidden="1">
      <c r="B1562" s="85"/>
      <c r="C1562" s="86"/>
      <c r="D1562" s="250"/>
      <c r="E1562" s="84"/>
      <c r="F1562" s="70"/>
      <c r="G1562" s="70"/>
      <c r="H1562" s="70"/>
      <c r="I1562" s="70"/>
      <c r="J1562" s="70"/>
      <c r="K1562" s="70"/>
      <c r="L1562" s="70"/>
      <c r="M1562" s="70"/>
      <c r="N1562" s="70"/>
      <c r="O1562" s="70"/>
      <c r="P1562" s="70"/>
      <c r="Q1562" s="70"/>
      <c r="R1562" s="70"/>
      <c r="S1562" s="70"/>
      <c r="T1562" s="70"/>
      <c r="U1562" s="70"/>
      <c r="V1562" s="70"/>
      <c r="W1562" s="70"/>
      <c r="X1562" s="70"/>
      <c r="Y1562" s="70"/>
      <c r="Z1562" s="70"/>
      <c r="AA1562" s="70"/>
      <c r="AB1562" s="70"/>
      <c r="AC1562" s="70"/>
      <c r="AD1562" s="70"/>
      <c r="AE1562" s="70"/>
      <c r="AF1562" s="70"/>
      <c r="AG1562" s="70"/>
      <c r="AH1562" s="70"/>
      <c r="AI1562" s="70"/>
      <c r="AJ1562" s="70"/>
      <c r="AK1562" s="70"/>
      <c r="AL1562" s="70"/>
      <c r="AM1562" s="70"/>
      <c r="AN1562" s="70"/>
      <c r="AO1562" s="70"/>
      <c r="AP1562" s="70"/>
      <c r="AQ1562" s="70"/>
      <c r="AR1562" s="70"/>
      <c r="AS1562" s="70"/>
      <c r="AT1562" s="70"/>
      <c r="AU1562" s="70"/>
      <c r="AV1562" s="70"/>
      <c r="AW1562" s="70"/>
      <c r="AX1562" s="70"/>
      <c r="AY1562" s="70"/>
      <c r="AZ1562" s="70"/>
      <c r="BA1562" s="70"/>
      <c r="BB1562" s="70"/>
      <c r="BC1562" s="70"/>
      <c r="BD1562" s="70"/>
      <c r="BE1562" s="70"/>
      <c r="BF1562" s="70"/>
      <c r="BG1562" s="70"/>
      <c r="BH1562" s="70"/>
      <c r="BI1562" s="70"/>
      <c r="BJ1562" s="70"/>
      <c r="BK1562" s="70"/>
      <c r="BL1562" s="70"/>
      <c r="BM1562" s="70"/>
      <c r="BN1562" s="70"/>
      <c r="BO1562" s="70"/>
      <c r="BP1562" s="70"/>
      <c r="BQ1562" s="70"/>
      <c r="BR1562" s="70"/>
      <c r="BS1562" s="70"/>
      <c r="BT1562" s="70"/>
      <c r="BU1562" s="70"/>
      <c r="BV1562" s="70"/>
      <c r="BW1562" s="70"/>
      <c r="BX1562" s="70"/>
      <c r="BY1562" s="70"/>
      <c r="BZ1562" s="70"/>
      <c r="CA1562" s="70"/>
    </row>
    <row r="1563" spans="2:79" s="67" customFormat="1" hidden="1">
      <c r="B1563" s="85"/>
      <c r="C1563" s="86"/>
      <c r="D1563" s="250"/>
      <c r="E1563" s="84"/>
      <c r="F1563" s="70"/>
      <c r="G1563" s="70"/>
      <c r="H1563" s="70"/>
      <c r="I1563" s="70"/>
      <c r="J1563" s="70"/>
      <c r="K1563" s="70"/>
      <c r="L1563" s="70"/>
      <c r="M1563" s="70"/>
      <c r="N1563" s="70"/>
      <c r="O1563" s="70"/>
      <c r="P1563" s="70"/>
      <c r="Q1563" s="70"/>
      <c r="R1563" s="70"/>
      <c r="S1563" s="70"/>
      <c r="T1563" s="70"/>
      <c r="U1563" s="70"/>
      <c r="V1563" s="70"/>
      <c r="W1563" s="70"/>
      <c r="X1563" s="70"/>
      <c r="Y1563" s="70"/>
      <c r="Z1563" s="70"/>
      <c r="AA1563" s="70"/>
      <c r="AB1563" s="70"/>
      <c r="AC1563" s="70"/>
      <c r="AD1563" s="70"/>
      <c r="AE1563" s="70"/>
      <c r="AF1563" s="70"/>
      <c r="AG1563" s="70"/>
      <c r="AH1563" s="70"/>
      <c r="AI1563" s="70"/>
      <c r="AJ1563" s="70"/>
      <c r="AK1563" s="70"/>
      <c r="AL1563" s="70"/>
      <c r="AM1563" s="70"/>
      <c r="AN1563" s="70"/>
      <c r="AO1563" s="70"/>
      <c r="AP1563" s="70"/>
      <c r="AQ1563" s="70"/>
      <c r="AR1563" s="70"/>
      <c r="AS1563" s="70"/>
      <c r="AT1563" s="70"/>
      <c r="AU1563" s="70"/>
      <c r="AV1563" s="70"/>
      <c r="AW1563" s="70"/>
      <c r="AX1563" s="70"/>
      <c r="AY1563" s="70"/>
      <c r="AZ1563" s="70"/>
      <c r="BA1563" s="70"/>
      <c r="BB1563" s="70"/>
      <c r="BC1563" s="70"/>
      <c r="BD1563" s="70"/>
      <c r="BE1563" s="70"/>
      <c r="BF1563" s="70"/>
      <c r="BG1563" s="70"/>
      <c r="BH1563" s="70"/>
      <c r="BI1563" s="70"/>
      <c r="BJ1563" s="70"/>
      <c r="BK1563" s="70"/>
      <c r="BL1563" s="70"/>
      <c r="BM1563" s="70"/>
      <c r="BN1563" s="70"/>
      <c r="BO1563" s="70"/>
      <c r="BP1563" s="70"/>
      <c r="BQ1563" s="70"/>
      <c r="BR1563" s="70"/>
      <c r="BS1563" s="70"/>
      <c r="BT1563" s="70"/>
      <c r="BU1563" s="70"/>
      <c r="BV1563" s="70"/>
      <c r="BW1563" s="70"/>
      <c r="BX1563" s="70"/>
      <c r="BY1563" s="70"/>
      <c r="BZ1563" s="70"/>
      <c r="CA1563" s="70"/>
    </row>
    <row r="1564" spans="2:79" s="67" customFormat="1" hidden="1">
      <c r="B1564" s="85"/>
      <c r="C1564" s="86"/>
      <c r="D1564" s="250"/>
      <c r="E1564" s="84"/>
      <c r="F1564" s="70"/>
      <c r="G1564" s="70"/>
      <c r="H1564" s="70"/>
      <c r="I1564" s="70"/>
      <c r="J1564" s="70"/>
      <c r="K1564" s="70"/>
      <c r="L1564" s="70"/>
      <c r="M1564" s="70"/>
      <c r="N1564" s="70"/>
      <c r="O1564" s="70"/>
      <c r="P1564" s="70"/>
      <c r="Q1564" s="70"/>
      <c r="R1564" s="70"/>
      <c r="S1564" s="70"/>
      <c r="T1564" s="70"/>
      <c r="U1564" s="70"/>
      <c r="V1564" s="70"/>
      <c r="W1564" s="70"/>
      <c r="X1564" s="70"/>
      <c r="Y1564" s="70"/>
      <c r="Z1564" s="70"/>
      <c r="AA1564" s="70"/>
      <c r="AB1564" s="70"/>
      <c r="AC1564" s="70"/>
      <c r="AD1564" s="70"/>
      <c r="AE1564" s="70"/>
      <c r="AF1564" s="70"/>
      <c r="AG1564" s="70"/>
      <c r="AH1564" s="70"/>
      <c r="AI1564" s="70"/>
      <c r="AJ1564" s="70"/>
      <c r="AK1564" s="70"/>
      <c r="AL1564" s="70"/>
      <c r="AM1564" s="70"/>
      <c r="AN1564" s="70"/>
      <c r="AO1564" s="70"/>
      <c r="AP1564" s="70"/>
      <c r="AQ1564" s="70"/>
      <c r="AR1564" s="70"/>
      <c r="AS1564" s="70"/>
      <c r="AT1564" s="70"/>
      <c r="AU1564" s="70"/>
      <c r="AV1564" s="70"/>
      <c r="AW1564" s="70"/>
      <c r="AX1564" s="70"/>
      <c r="AY1564" s="70"/>
      <c r="AZ1564" s="70"/>
      <c r="BA1564" s="70"/>
      <c r="BB1564" s="70"/>
      <c r="BC1564" s="70"/>
      <c r="BD1564" s="70"/>
      <c r="BE1564" s="70"/>
      <c r="BF1564" s="70"/>
      <c r="BG1564" s="70"/>
      <c r="BH1564" s="70"/>
      <c r="BI1564" s="70"/>
      <c r="BJ1564" s="70"/>
      <c r="BK1564" s="70"/>
      <c r="BL1564" s="70"/>
      <c r="BM1564" s="70"/>
      <c r="BN1564" s="70"/>
      <c r="BO1564" s="70"/>
      <c r="BP1564" s="70"/>
      <c r="BQ1564" s="70"/>
      <c r="BR1564" s="70"/>
      <c r="BS1564" s="70"/>
      <c r="BT1564" s="70"/>
      <c r="BU1564" s="70"/>
      <c r="BV1564" s="70"/>
      <c r="BW1564" s="70"/>
      <c r="BX1564" s="70"/>
      <c r="BY1564" s="70"/>
      <c r="BZ1564" s="70"/>
      <c r="CA1564" s="70"/>
    </row>
    <row r="1565" spans="2:79" s="67" customFormat="1" hidden="1">
      <c r="B1565" s="85"/>
      <c r="C1565" s="86"/>
      <c r="D1565" s="250"/>
      <c r="E1565" s="84"/>
      <c r="F1565" s="70"/>
      <c r="G1565" s="70"/>
      <c r="H1565" s="70"/>
      <c r="I1565" s="70"/>
      <c r="J1565" s="70"/>
      <c r="K1565" s="70"/>
      <c r="L1565" s="70"/>
      <c r="M1565" s="70"/>
      <c r="N1565" s="70"/>
      <c r="O1565" s="70"/>
      <c r="P1565" s="70"/>
      <c r="Q1565" s="70"/>
      <c r="R1565" s="70"/>
      <c r="S1565" s="70"/>
      <c r="T1565" s="70"/>
      <c r="U1565" s="70"/>
      <c r="V1565" s="70"/>
      <c r="W1565" s="70"/>
      <c r="X1565" s="70"/>
      <c r="Y1565" s="70"/>
      <c r="Z1565" s="70"/>
      <c r="AA1565" s="70"/>
      <c r="AB1565" s="70"/>
      <c r="AC1565" s="70"/>
      <c r="AD1565" s="70"/>
      <c r="AE1565" s="70"/>
      <c r="AF1565" s="70"/>
      <c r="AG1565" s="70"/>
      <c r="AH1565" s="70"/>
      <c r="AI1565" s="70"/>
      <c r="AJ1565" s="70"/>
      <c r="AK1565" s="70"/>
      <c r="AL1565" s="70"/>
      <c r="AM1565" s="70"/>
      <c r="AN1565" s="70"/>
      <c r="AO1565" s="70"/>
      <c r="AP1565" s="70"/>
      <c r="AQ1565" s="70"/>
      <c r="AR1565" s="70"/>
      <c r="AS1565" s="70"/>
      <c r="AT1565" s="70"/>
      <c r="AU1565" s="70"/>
      <c r="AV1565" s="70"/>
      <c r="AW1565" s="70"/>
      <c r="AX1565" s="70"/>
      <c r="AY1565" s="70"/>
      <c r="AZ1565" s="70"/>
      <c r="BA1565" s="70"/>
      <c r="BB1565" s="70"/>
      <c r="BC1565" s="70"/>
      <c r="BD1565" s="70"/>
      <c r="BE1565" s="70"/>
      <c r="BF1565" s="70"/>
      <c r="BG1565" s="70"/>
      <c r="BH1565" s="70"/>
      <c r="BI1565" s="70"/>
      <c r="BJ1565" s="70"/>
      <c r="BK1565" s="70"/>
      <c r="BL1565" s="70"/>
      <c r="BM1565" s="70"/>
      <c r="BN1565" s="70"/>
      <c r="BO1565" s="70"/>
      <c r="BP1565" s="70"/>
      <c r="BQ1565" s="70"/>
      <c r="BR1565" s="70"/>
      <c r="BS1565" s="70"/>
      <c r="BT1565" s="70"/>
      <c r="BU1565" s="70"/>
      <c r="BV1565" s="70"/>
      <c r="BW1565" s="70"/>
      <c r="BX1565" s="70"/>
      <c r="BY1565" s="70"/>
      <c r="BZ1565" s="70"/>
      <c r="CA1565" s="70"/>
    </row>
    <row r="1566" spans="2:79" s="67" customFormat="1" hidden="1">
      <c r="B1566" s="85"/>
      <c r="C1566" s="86"/>
      <c r="D1566" s="250"/>
      <c r="E1566" s="84"/>
      <c r="F1566" s="70"/>
      <c r="G1566" s="70"/>
      <c r="H1566" s="70"/>
      <c r="I1566" s="70"/>
      <c r="J1566" s="70"/>
      <c r="K1566" s="70"/>
      <c r="L1566" s="70"/>
      <c r="M1566" s="70"/>
      <c r="N1566" s="70"/>
      <c r="O1566" s="70"/>
      <c r="P1566" s="70"/>
      <c r="Q1566" s="70"/>
      <c r="R1566" s="70"/>
      <c r="S1566" s="70"/>
      <c r="T1566" s="70"/>
      <c r="U1566" s="70"/>
      <c r="V1566" s="70"/>
      <c r="W1566" s="70"/>
      <c r="X1566" s="70"/>
      <c r="Y1566" s="70"/>
      <c r="Z1566" s="70"/>
      <c r="AA1566" s="70"/>
      <c r="AB1566" s="70"/>
      <c r="AC1566" s="70"/>
      <c r="AD1566" s="70"/>
      <c r="AE1566" s="70"/>
      <c r="AF1566" s="70"/>
      <c r="AG1566" s="70"/>
      <c r="AH1566" s="70"/>
      <c r="AI1566" s="70"/>
      <c r="AJ1566" s="70"/>
      <c r="AK1566" s="70"/>
      <c r="AL1566" s="70"/>
      <c r="AM1566" s="70"/>
      <c r="AN1566" s="70"/>
      <c r="AO1566" s="70"/>
      <c r="AP1566" s="70"/>
      <c r="AQ1566" s="70"/>
      <c r="AR1566" s="70"/>
      <c r="AS1566" s="70"/>
      <c r="AT1566" s="70"/>
      <c r="AU1566" s="70"/>
      <c r="AV1566" s="70"/>
      <c r="AW1566" s="70"/>
      <c r="AX1566" s="70"/>
      <c r="AY1566" s="70"/>
      <c r="AZ1566" s="70"/>
      <c r="BA1566" s="70"/>
      <c r="BB1566" s="70"/>
      <c r="BC1566" s="70"/>
      <c r="BD1566" s="70"/>
      <c r="BE1566" s="70"/>
      <c r="BF1566" s="70"/>
      <c r="BG1566" s="70"/>
      <c r="BH1566" s="70"/>
      <c r="BI1566" s="70"/>
      <c r="BJ1566" s="70"/>
      <c r="BK1566" s="70"/>
      <c r="BL1566" s="70"/>
      <c r="BM1566" s="70"/>
      <c r="BN1566" s="70"/>
      <c r="BO1566" s="70"/>
      <c r="BP1566" s="70"/>
      <c r="BQ1566" s="70"/>
      <c r="BR1566" s="70"/>
      <c r="BS1566" s="70"/>
      <c r="BT1566" s="70"/>
      <c r="BU1566" s="70"/>
      <c r="BV1566" s="70"/>
      <c r="BW1566" s="70"/>
      <c r="BX1566" s="70"/>
      <c r="BY1566" s="70"/>
      <c r="BZ1566" s="70"/>
      <c r="CA1566" s="70"/>
    </row>
    <row r="1567" spans="2:79" s="67" customFormat="1" hidden="1">
      <c r="B1567" s="85"/>
      <c r="C1567" s="86"/>
      <c r="D1567" s="250"/>
      <c r="E1567" s="84"/>
      <c r="F1567" s="70"/>
      <c r="G1567" s="70"/>
      <c r="H1567" s="70"/>
      <c r="I1567" s="70"/>
      <c r="J1567" s="70"/>
      <c r="K1567" s="70"/>
      <c r="L1567" s="70"/>
      <c r="M1567" s="70"/>
      <c r="N1567" s="70"/>
      <c r="O1567" s="70"/>
      <c r="P1567" s="70"/>
      <c r="Q1567" s="70"/>
      <c r="R1567" s="70"/>
      <c r="S1567" s="70"/>
      <c r="T1567" s="70"/>
      <c r="U1567" s="70"/>
      <c r="V1567" s="70"/>
      <c r="W1567" s="70"/>
      <c r="X1567" s="70"/>
      <c r="Y1567" s="70"/>
      <c r="Z1567" s="70"/>
      <c r="AA1567" s="70"/>
      <c r="AB1567" s="70"/>
      <c r="AC1567" s="70"/>
      <c r="AD1567" s="70"/>
      <c r="AE1567" s="70"/>
      <c r="AF1567" s="70"/>
      <c r="AG1567" s="70"/>
      <c r="AH1567" s="70"/>
      <c r="AI1567" s="70"/>
      <c r="AJ1567" s="70"/>
      <c r="AK1567" s="70"/>
      <c r="AL1567" s="70"/>
      <c r="AM1567" s="70"/>
      <c r="AN1567" s="70"/>
      <c r="AO1567" s="70"/>
      <c r="AP1567" s="70"/>
      <c r="AQ1567" s="70"/>
      <c r="AR1567" s="70"/>
      <c r="AS1567" s="70"/>
      <c r="AT1567" s="70"/>
      <c r="AU1567" s="70"/>
      <c r="AV1567" s="70"/>
      <c r="AW1567" s="70"/>
      <c r="AX1567" s="70"/>
      <c r="AY1567" s="70"/>
      <c r="AZ1567" s="70"/>
      <c r="BA1567" s="70"/>
      <c r="BB1567" s="70"/>
      <c r="BC1567" s="70"/>
      <c r="BD1567" s="70"/>
      <c r="BE1567" s="70"/>
      <c r="BF1567" s="70"/>
      <c r="BG1567" s="70"/>
      <c r="BH1567" s="70"/>
      <c r="BI1567" s="70"/>
      <c r="BJ1567" s="70"/>
      <c r="BK1567" s="70"/>
      <c r="BL1567" s="70"/>
      <c r="BM1567" s="70"/>
      <c r="BN1567" s="70"/>
      <c r="BO1567" s="70"/>
      <c r="BP1567" s="70"/>
      <c r="BQ1567" s="70"/>
      <c r="BR1567" s="70"/>
      <c r="BS1567" s="70"/>
      <c r="BT1567" s="70"/>
      <c r="BU1567" s="70"/>
      <c r="BV1567" s="70"/>
      <c r="BW1567" s="70"/>
      <c r="BX1567" s="70"/>
      <c r="BY1567" s="70"/>
      <c r="BZ1567" s="70"/>
      <c r="CA1567" s="70"/>
    </row>
    <row r="1568" spans="2:79" s="67" customFormat="1" hidden="1">
      <c r="B1568" s="85"/>
      <c r="C1568" s="86"/>
      <c r="D1568" s="250"/>
      <c r="E1568" s="84"/>
      <c r="F1568" s="70"/>
      <c r="G1568" s="70"/>
      <c r="H1568" s="70"/>
      <c r="I1568" s="70"/>
      <c r="J1568" s="70"/>
      <c r="K1568" s="70"/>
      <c r="L1568" s="70"/>
      <c r="M1568" s="70"/>
      <c r="N1568" s="70"/>
      <c r="O1568" s="70"/>
      <c r="P1568" s="70"/>
      <c r="Q1568" s="70"/>
      <c r="R1568" s="70"/>
      <c r="S1568" s="70"/>
      <c r="T1568" s="70"/>
      <c r="U1568" s="70"/>
      <c r="V1568" s="70"/>
      <c r="W1568" s="70"/>
      <c r="X1568" s="70"/>
      <c r="Y1568" s="70"/>
      <c r="Z1568" s="70"/>
      <c r="AA1568" s="70"/>
      <c r="AB1568" s="70"/>
      <c r="AC1568" s="70"/>
      <c r="AD1568" s="70"/>
      <c r="AE1568" s="70"/>
      <c r="AF1568" s="70"/>
      <c r="AG1568" s="70"/>
      <c r="AH1568" s="70"/>
      <c r="AI1568" s="70"/>
      <c r="AJ1568" s="70"/>
      <c r="AK1568" s="70"/>
      <c r="AL1568" s="70"/>
      <c r="AM1568" s="70"/>
      <c r="AN1568" s="70"/>
      <c r="AO1568" s="70"/>
      <c r="AP1568" s="70"/>
      <c r="AQ1568" s="70"/>
      <c r="AR1568" s="70"/>
      <c r="AS1568" s="70"/>
      <c r="AT1568" s="70"/>
      <c r="AU1568" s="70"/>
      <c r="AV1568" s="70"/>
      <c r="AW1568" s="70"/>
      <c r="AX1568" s="70"/>
      <c r="AY1568" s="70"/>
      <c r="AZ1568" s="70"/>
      <c r="BA1568" s="70"/>
      <c r="BB1568" s="70"/>
      <c r="BC1568" s="70"/>
      <c r="BD1568" s="70"/>
      <c r="BE1568" s="70"/>
      <c r="BF1568" s="70"/>
      <c r="BG1568" s="70"/>
      <c r="BH1568" s="70"/>
      <c r="BI1568" s="70"/>
      <c r="BJ1568" s="70"/>
      <c r="BK1568" s="70"/>
      <c r="BL1568" s="70"/>
      <c r="BM1568" s="70"/>
      <c r="BN1568" s="70"/>
      <c r="BO1568" s="70"/>
      <c r="BP1568" s="70"/>
      <c r="BQ1568" s="70"/>
      <c r="BR1568" s="70"/>
      <c r="BS1568" s="70"/>
      <c r="BT1568" s="70"/>
      <c r="BU1568" s="70"/>
      <c r="BV1568" s="70"/>
      <c r="BW1568" s="70"/>
      <c r="BX1568" s="70"/>
      <c r="BY1568" s="70"/>
      <c r="BZ1568" s="70"/>
      <c r="CA1568" s="70"/>
    </row>
    <row r="1569" spans="2:79" s="67" customFormat="1" hidden="1">
      <c r="B1569" s="85"/>
      <c r="C1569" s="86"/>
      <c r="D1569" s="250"/>
      <c r="E1569" s="84"/>
      <c r="F1569" s="70"/>
      <c r="G1569" s="70"/>
      <c r="H1569" s="70"/>
      <c r="I1569" s="70"/>
      <c r="J1569" s="70"/>
      <c r="K1569" s="70"/>
      <c r="L1569" s="70"/>
      <c r="M1569" s="70"/>
      <c r="N1569" s="70"/>
      <c r="O1569" s="70"/>
      <c r="P1569" s="70"/>
      <c r="Q1569" s="70"/>
      <c r="R1569" s="70"/>
      <c r="S1569" s="70"/>
      <c r="T1569" s="70"/>
      <c r="U1569" s="70"/>
      <c r="V1569" s="70"/>
      <c r="W1569" s="70"/>
      <c r="X1569" s="70"/>
      <c r="Y1569" s="70"/>
      <c r="Z1569" s="70"/>
      <c r="AA1569" s="70"/>
      <c r="AB1569" s="70"/>
      <c r="AC1569" s="70"/>
      <c r="AD1569" s="70"/>
      <c r="AE1569" s="70"/>
      <c r="AF1569" s="70"/>
      <c r="AG1569" s="70"/>
      <c r="AH1569" s="70"/>
      <c r="AI1569" s="70"/>
      <c r="AJ1569" s="70"/>
      <c r="AK1569" s="70"/>
      <c r="AL1569" s="70"/>
      <c r="AM1569" s="70"/>
      <c r="AN1569" s="70"/>
      <c r="AO1569" s="70"/>
      <c r="AP1569" s="70"/>
      <c r="AQ1569" s="70"/>
      <c r="AR1569" s="70"/>
      <c r="AS1569" s="70"/>
      <c r="AT1569" s="70"/>
      <c r="AU1569" s="70"/>
      <c r="AV1569" s="70"/>
      <c r="AW1569" s="70"/>
      <c r="AX1569" s="70"/>
      <c r="AY1569" s="70"/>
      <c r="AZ1569" s="70"/>
      <c r="BA1569" s="70"/>
      <c r="BB1569" s="70"/>
      <c r="BC1569" s="70"/>
      <c r="BD1569" s="70"/>
      <c r="BE1569" s="70"/>
      <c r="BF1569" s="70"/>
      <c r="BG1569" s="70"/>
      <c r="BH1569" s="70"/>
      <c r="BI1569" s="70"/>
      <c r="BJ1569" s="70"/>
      <c r="BK1569" s="70"/>
      <c r="BL1569" s="70"/>
      <c r="BM1569" s="70"/>
      <c r="BN1569" s="70"/>
      <c r="BO1569" s="70"/>
      <c r="BP1569" s="70"/>
      <c r="BQ1569" s="70"/>
      <c r="BR1569" s="70"/>
      <c r="BS1569" s="70"/>
      <c r="BT1569" s="70"/>
      <c r="BU1569" s="70"/>
      <c r="BV1569" s="70"/>
      <c r="BW1569" s="70"/>
      <c r="BX1569" s="70"/>
      <c r="BY1569" s="70"/>
      <c r="BZ1569" s="70"/>
      <c r="CA1569" s="70"/>
    </row>
    <row r="1570" spans="2:79" s="67" customFormat="1" hidden="1">
      <c r="B1570" s="85"/>
      <c r="C1570" s="86"/>
      <c r="D1570" s="250"/>
      <c r="E1570" s="84"/>
      <c r="F1570" s="70"/>
      <c r="G1570" s="70"/>
      <c r="H1570" s="70"/>
      <c r="I1570" s="70"/>
      <c r="J1570" s="70"/>
      <c r="K1570" s="70"/>
      <c r="L1570" s="70"/>
      <c r="M1570" s="70"/>
      <c r="N1570" s="70"/>
      <c r="O1570" s="70"/>
      <c r="P1570" s="70"/>
      <c r="Q1570" s="70"/>
      <c r="R1570" s="70"/>
      <c r="S1570" s="70"/>
      <c r="T1570" s="70"/>
      <c r="U1570" s="70"/>
      <c r="V1570" s="70"/>
      <c r="W1570" s="70"/>
      <c r="X1570" s="70"/>
      <c r="Y1570" s="70"/>
      <c r="Z1570" s="70"/>
      <c r="AA1570" s="70"/>
      <c r="AB1570" s="70"/>
      <c r="AC1570" s="70"/>
      <c r="AD1570" s="70"/>
      <c r="AE1570" s="70"/>
      <c r="AF1570" s="70"/>
      <c r="AG1570" s="70"/>
      <c r="AH1570" s="70"/>
      <c r="AI1570" s="70"/>
      <c r="AJ1570" s="70"/>
      <c r="AK1570" s="70"/>
      <c r="AL1570" s="70"/>
      <c r="AM1570" s="70"/>
      <c r="AN1570" s="70"/>
      <c r="AO1570" s="70"/>
      <c r="AP1570" s="70"/>
      <c r="AQ1570" s="70"/>
      <c r="AR1570" s="70"/>
      <c r="AS1570" s="70"/>
      <c r="AT1570" s="70"/>
      <c r="AU1570" s="70"/>
      <c r="AV1570" s="70"/>
      <c r="AW1570" s="70"/>
      <c r="AX1570" s="70"/>
      <c r="AY1570" s="70"/>
      <c r="AZ1570" s="70"/>
      <c r="BA1570" s="70"/>
      <c r="BB1570" s="70"/>
      <c r="BC1570" s="70"/>
      <c r="BD1570" s="70"/>
      <c r="BE1570" s="70"/>
      <c r="BF1570" s="70"/>
      <c r="BG1570" s="70"/>
      <c r="BH1570" s="70"/>
      <c r="BI1570" s="70"/>
      <c r="BJ1570" s="70"/>
      <c r="BK1570" s="70"/>
      <c r="BL1570" s="70"/>
      <c r="BM1570" s="70"/>
      <c r="BN1570" s="70"/>
      <c r="BO1570" s="70"/>
      <c r="BP1570" s="70"/>
      <c r="BQ1570" s="70"/>
      <c r="BR1570" s="70"/>
      <c r="BS1570" s="70"/>
      <c r="BT1570" s="70"/>
      <c r="BU1570" s="70"/>
      <c r="BV1570" s="70"/>
      <c r="BW1570" s="70"/>
      <c r="BX1570" s="70"/>
      <c r="BY1570" s="70"/>
      <c r="BZ1570" s="70"/>
      <c r="CA1570" s="70"/>
    </row>
    <row r="1571" spans="2:79" s="67" customFormat="1" hidden="1">
      <c r="B1571" s="85"/>
      <c r="C1571" s="86"/>
      <c r="D1571" s="250"/>
      <c r="E1571" s="84"/>
      <c r="F1571" s="70"/>
      <c r="G1571" s="70"/>
      <c r="H1571" s="70"/>
      <c r="I1571" s="70"/>
      <c r="J1571" s="70"/>
      <c r="K1571" s="70"/>
      <c r="L1571" s="70"/>
      <c r="M1571" s="70"/>
      <c r="N1571" s="70"/>
      <c r="O1571" s="70"/>
      <c r="P1571" s="70"/>
      <c r="Q1571" s="70"/>
      <c r="R1571" s="70"/>
      <c r="S1571" s="70"/>
      <c r="T1571" s="70"/>
      <c r="U1571" s="70"/>
      <c r="V1571" s="70"/>
      <c r="W1571" s="70"/>
      <c r="X1571" s="70"/>
      <c r="Y1571" s="70"/>
      <c r="Z1571" s="70"/>
      <c r="AA1571" s="70"/>
      <c r="AB1571" s="70"/>
      <c r="AC1571" s="70"/>
      <c r="AD1571" s="70"/>
      <c r="AE1571" s="70"/>
      <c r="AF1571" s="70"/>
      <c r="AG1571" s="70"/>
      <c r="AH1571" s="70"/>
      <c r="AI1571" s="70"/>
      <c r="AJ1571" s="70"/>
      <c r="AK1571" s="70"/>
      <c r="AL1571" s="70"/>
      <c r="AM1571" s="70"/>
      <c r="AN1571" s="70"/>
      <c r="AO1571" s="70"/>
      <c r="AP1571" s="70"/>
      <c r="AQ1571" s="70"/>
      <c r="AR1571" s="70"/>
      <c r="AS1571" s="70"/>
      <c r="AT1571" s="70"/>
      <c r="AU1571" s="70"/>
      <c r="AV1571" s="70"/>
      <c r="AW1571" s="70"/>
      <c r="AX1571" s="70"/>
      <c r="AY1571" s="70"/>
      <c r="AZ1571" s="70"/>
      <c r="BA1571" s="70"/>
      <c r="BB1571" s="70"/>
      <c r="BC1571" s="70"/>
      <c r="BD1571" s="70"/>
      <c r="BE1571" s="70"/>
      <c r="BF1571" s="70"/>
      <c r="BG1571" s="70"/>
      <c r="BH1571" s="70"/>
      <c r="BI1571" s="70"/>
      <c r="BJ1571" s="70"/>
      <c r="BK1571" s="70"/>
      <c r="BL1571" s="70"/>
      <c r="BM1571" s="70"/>
      <c r="BN1571" s="70"/>
      <c r="BO1571" s="70"/>
      <c r="BP1571" s="70"/>
      <c r="BQ1571" s="70"/>
      <c r="BR1571" s="70"/>
      <c r="BS1571" s="70"/>
      <c r="BT1571" s="70"/>
      <c r="BU1571" s="70"/>
      <c r="BV1571" s="70"/>
      <c r="BW1571" s="70"/>
      <c r="BX1571" s="70"/>
      <c r="BY1571" s="70"/>
      <c r="BZ1571" s="70"/>
      <c r="CA1571" s="70"/>
    </row>
    <row r="1572" spans="2:79" s="67" customFormat="1" hidden="1">
      <c r="B1572" s="85"/>
      <c r="C1572" s="86"/>
      <c r="D1572" s="250"/>
      <c r="E1572" s="84"/>
      <c r="F1572" s="70"/>
      <c r="G1572" s="70"/>
      <c r="H1572" s="70"/>
      <c r="I1572" s="70"/>
      <c r="J1572" s="70"/>
      <c r="K1572" s="70"/>
      <c r="L1572" s="70"/>
      <c r="M1572" s="70"/>
      <c r="N1572" s="70"/>
      <c r="O1572" s="70"/>
      <c r="P1572" s="70"/>
      <c r="Q1572" s="70"/>
      <c r="R1572" s="70"/>
      <c r="S1572" s="70"/>
      <c r="T1572" s="70"/>
      <c r="U1572" s="70"/>
      <c r="V1572" s="70"/>
      <c r="W1572" s="70"/>
      <c r="X1572" s="70"/>
      <c r="Y1572" s="70"/>
      <c r="Z1572" s="70"/>
      <c r="AA1572" s="70"/>
      <c r="AB1572" s="70"/>
      <c r="AC1572" s="70"/>
      <c r="AD1572" s="70"/>
      <c r="AE1572" s="70"/>
      <c r="AF1572" s="70"/>
      <c r="AG1572" s="70"/>
      <c r="AH1572" s="70"/>
      <c r="AI1572" s="70"/>
      <c r="AJ1572" s="70"/>
      <c r="AK1572" s="70"/>
      <c r="AL1572" s="70"/>
      <c r="AM1572" s="70"/>
      <c r="AN1572" s="70"/>
      <c r="AO1572" s="70"/>
      <c r="AP1572" s="70"/>
      <c r="AQ1572" s="70"/>
      <c r="AR1572" s="70"/>
      <c r="AS1572" s="70"/>
      <c r="AT1572" s="70"/>
      <c r="AU1572" s="70"/>
      <c r="AV1572" s="70"/>
      <c r="AW1572" s="70"/>
      <c r="AX1572" s="70"/>
      <c r="AY1572" s="70"/>
      <c r="AZ1572" s="70"/>
      <c r="BA1572" s="70"/>
      <c r="BB1572" s="70"/>
      <c r="BC1572" s="70"/>
      <c r="BD1572" s="70"/>
      <c r="BE1572" s="70"/>
      <c r="BF1572" s="70"/>
      <c r="BG1572" s="70"/>
      <c r="BH1572" s="70"/>
      <c r="BI1572" s="70"/>
      <c r="BJ1572" s="70"/>
      <c r="BK1572" s="70"/>
      <c r="BL1572" s="70"/>
      <c r="BM1572" s="70"/>
      <c r="BN1572" s="70"/>
      <c r="BO1572" s="70"/>
      <c r="BP1572" s="70"/>
      <c r="BQ1572" s="70"/>
      <c r="BR1572" s="70"/>
      <c r="BS1572" s="70"/>
      <c r="BT1572" s="70"/>
      <c r="BU1572" s="70"/>
      <c r="BV1572" s="70"/>
      <c r="BW1572" s="70"/>
      <c r="BX1572" s="70"/>
      <c r="BY1572" s="70"/>
      <c r="BZ1572" s="70"/>
      <c r="CA1572" s="70"/>
    </row>
    <row r="1573" spans="2:79" s="67" customFormat="1" hidden="1">
      <c r="B1573" s="85"/>
      <c r="C1573" s="86"/>
      <c r="D1573" s="250"/>
      <c r="E1573" s="84"/>
      <c r="F1573" s="70"/>
      <c r="G1573" s="70"/>
      <c r="H1573" s="70"/>
      <c r="I1573" s="70"/>
      <c r="J1573" s="70"/>
      <c r="K1573" s="70"/>
      <c r="L1573" s="70"/>
      <c r="M1573" s="70"/>
      <c r="N1573" s="70"/>
      <c r="O1573" s="70"/>
      <c r="P1573" s="70"/>
      <c r="Q1573" s="70"/>
      <c r="R1573" s="70"/>
      <c r="S1573" s="70"/>
      <c r="T1573" s="70"/>
      <c r="U1573" s="70"/>
      <c r="V1573" s="70"/>
      <c r="W1573" s="70"/>
      <c r="X1573" s="70"/>
      <c r="Y1573" s="70"/>
      <c r="Z1573" s="70"/>
      <c r="AA1573" s="70"/>
      <c r="AB1573" s="70"/>
      <c r="AC1573" s="70"/>
      <c r="AD1573" s="70"/>
      <c r="AE1573" s="70"/>
      <c r="AF1573" s="70"/>
      <c r="AG1573" s="70"/>
      <c r="AH1573" s="70"/>
      <c r="AI1573" s="70"/>
      <c r="AJ1573" s="70"/>
      <c r="AK1573" s="70"/>
      <c r="AL1573" s="70"/>
      <c r="AM1573" s="70"/>
      <c r="AN1573" s="70"/>
      <c r="AO1573" s="70"/>
      <c r="AP1573" s="70"/>
      <c r="AQ1573" s="70"/>
      <c r="AR1573" s="70"/>
      <c r="AS1573" s="70"/>
      <c r="AT1573" s="70"/>
      <c r="AU1573" s="70"/>
      <c r="AV1573" s="70"/>
      <c r="AW1573" s="70"/>
      <c r="AX1573" s="70"/>
      <c r="AY1573" s="70"/>
      <c r="AZ1573" s="70"/>
      <c r="BA1573" s="70"/>
      <c r="BB1573" s="70"/>
      <c r="BC1573" s="70"/>
      <c r="BD1573" s="70"/>
      <c r="BE1573" s="70"/>
      <c r="BF1573" s="70"/>
      <c r="BG1573" s="70"/>
      <c r="BH1573" s="70"/>
      <c r="BI1573" s="70"/>
      <c r="BJ1573" s="70"/>
      <c r="BK1573" s="70"/>
      <c r="BL1573" s="70"/>
      <c r="BM1573" s="70"/>
      <c r="BN1573" s="70"/>
      <c r="BO1573" s="70"/>
      <c r="BP1573" s="70"/>
      <c r="BQ1573" s="70"/>
      <c r="BR1573" s="70"/>
      <c r="BS1573" s="70"/>
      <c r="BT1573" s="70"/>
      <c r="BU1573" s="70"/>
      <c r="BV1573" s="70"/>
      <c r="BW1573" s="70"/>
      <c r="BX1573" s="70"/>
      <c r="BY1573" s="70"/>
      <c r="BZ1573" s="70"/>
      <c r="CA1573" s="70"/>
    </row>
    <row r="1574" spans="2:79" s="67" customFormat="1" hidden="1">
      <c r="B1574" s="85"/>
      <c r="C1574" s="86"/>
      <c r="D1574" s="250"/>
      <c r="E1574" s="84"/>
      <c r="F1574" s="70"/>
      <c r="G1574" s="70"/>
      <c r="H1574" s="70"/>
      <c r="I1574" s="70"/>
      <c r="J1574" s="70"/>
      <c r="K1574" s="70"/>
      <c r="L1574" s="70"/>
      <c r="M1574" s="70"/>
      <c r="N1574" s="70"/>
      <c r="O1574" s="70"/>
      <c r="P1574" s="70"/>
      <c r="Q1574" s="70"/>
      <c r="R1574" s="70"/>
      <c r="S1574" s="70"/>
      <c r="T1574" s="70"/>
      <c r="U1574" s="70"/>
      <c r="V1574" s="70"/>
      <c r="W1574" s="70"/>
      <c r="X1574" s="70"/>
      <c r="Y1574" s="70"/>
      <c r="Z1574" s="70"/>
      <c r="AA1574" s="70"/>
      <c r="AB1574" s="70"/>
      <c r="AC1574" s="70"/>
      <c r="AD1574" s="70"/>
      <c r="AE1574" s="70"/>
      <c r="AF1574" s="70"/>
      <c r="AG1574" s="70"/>
      <c r="AH1574" s="70"/>
      <c r="AI1574" s="70"/>
      <c r="AJ1574" s="70"/>
      <c r="AK1574" s="70"/>
      <c r="AL1574" s="70"/>
      <c r="AM1574" s="70"/>
      <c r="AN1574" s="70"/>
      <c r="AO1574" s="70"/>
      <c r="AP1574" s="70"/>
      <c r="AQ1574" s="70"/>
      <c r="AR1574" s="70"/>
      <c r="AS1574" s="70"/>
      <c r="AT1574" s="70"/>
      <c r="AU1574" s="70"/>
      <c r="AV1574" s="70"/>
      <c r="AW1574" s="70"/>
      <c r="AX1574" s="70"/>
      <c r="AY1574" s="70"/>
      <c r="AZ1574" s="70"/>
      <c r="BA1574" s="70"/>
      <c r="BB1574" s="70"/>
      <c r="BC1574" s="70"/>
      <c r="BD1574" s="70"/>
      <c r="BE1574" s="70"/>
      <c r="BF1574" s="70"/>
      <c r="BG1574" s="70"/>
      <c r="BH1574" s="70"/>
      <c r="BI1574" s="70"/>
      <c r="BJ1574" s="70"/>
      <c r="BK1574" s="70"/>
      <c r="BL1574" s="70"/>
      <c r="BM1574" s="70"/>
      <c r="BN1574" s="70"/>
      <c r="BO1574" s="70"/>
      <c r="BP1574" s="70"/>
      <c r="BQ1574" s="70"/>
      <c r="BR1574" s="70"/>
      <c r="BS1574" s="70"/>
      <c r="BT1574" s="70"/>
      <c r="BU1574" s="70"/>
      <c r="BV1574" s="70"/>
      <c r="BW1574" s="70"/>
      <c r="BX1574" s="70"/>
      <c r="BY1574" s="70"/>
      <c r="BZ1574" s="70"/>
      <c r="CA1574" s="70"/>
    </row>
    <row r="1575" spans="2:79" s="67" customFormat="1" hidden="1">
      <c r="B1575" s="85"/>
      <c r="C1575" s="86"/>
      <c r="D1575" s="250"/>
      <c r="E1575" s="84"/>
      <c r="F1575" s="70"/>
      <c r="G1575" s="70"/>
      <c r="H1575" s="70"/>
      <c r="I1575" s="70"/>
      <c r="J1575" s="70"/>
      <c r="K1575" s="70"/>
      <c r="L1575" s="70"/>
      <c r="M1575" s="70"/>
      <c r="N1575" s="70"/>
      <c r="O1575" s="70"/>
      <c r="P1575" s="70"/>
      <c r="Q1575" s="70"/>
      <c r="R1575" s="70"/>
      <c r="S1575" s="70"/>
      <c r="T1575" s="70"/>
      <c r="U1575" s="70"/>
      <c r="V1575" s="70"/>
      <c r="W1575" s="70"/>
      <c r="X1575" s="70"/>
      <c r="Y1575" s="70"/>
      <c r="Z1575" s="70"/>
      <c r="AA1575" s="70"/>
      <c r="AB1575" s="70"/>
      <c r="AC1575" s="70"/>
      <c r="AD1575" s="70"/>
      <c r="AE1575" s="70"/>
      <c r="AF1575" s="70"/>
      <c r="AG1575" s="70"/>
      <c r="AH1575" s="70"/>
      <c r="AI1575" s="70"/>
      <c r="AJ1575" s="70"/>
      <c r="AK1575" s="70"/>
      <c r="AL1575" s="70"/>
      <c r="AM1575" s="70"/>
      <c r="AN1575" s="70"/>
      <c r="AO1575" s="70"/>
      <c r="AP1575" s="70"/>
      <c r="AQ1575" s="70"/>
      <c r="AR1575" s="70"/>
      <c r="AS1575" s="70"/>
      <c r="AT1575" s="70"/>
      <c r="AU1575" s="70"/>
      <c r="AV1575" s="70"/>
      <c r="AW1575" s="70"/>
      <c r="AX1575" s="70"/>
      <c r="AY1575" s="70"/>
      <c r="AZ1575" s="70"/>
      <c r="BA1575" s="70"/>
      <c r="BB1575" s="70"/>
      <c r="BC1575" s="70"/>
      <c r="BD1575" s="70"/>
      <c r="BE1575" s="70"/>
      <c r="BF1575" s="70"/>
      <c r="BG1575" s="70"/>
      <c r="BH1575" s="70"/>
      <c r="BI1575" s="70"/>
      <c r="BJ1575" s="70"/>
      <c r="BK1575" s="70"/>
      <c r="BL1575" s="70"/>
      <c r="BM1575" s="70"/>
      <c r="BN1575" s="70"/>
      <c r="BO1575" s="70"/>
      <c r="BP1575" s="70"/>
      <c r="BQ1575" s="70"/>
      <c r="BR1575" s="70"/>
      <c r="BS1575" s="70"/>
      <c r="BT1575" s="70"/>
      <c r="BU1575" s="70"/>
      <c r="BV1575" s="70"/>
      <c r="BW1575" s="70"/>
      <c r="BX1575" s="70"/>
      <c r="BY1575" s="70"/>
      <c r="BZ1575" s="70"/>
      <c r="CA1575" s="70"/>
    </row>
    <row r="1576" spans="2:79" s="67" customFormat="1" hidden="1">
      <c r="B1576" s="85"/>
      <c r="C1576" s="86"/>
      <c r="D1576" s="250"/>
      <c r="E1576" s="84"/>
      <c r="F1576" s="70"/>
      <c r="G1576" s="70"/>
      <c r="H1576" s="70"/>
      <c r="I1576" s="70"/>
      <c r="J1576" s="70"/>
      <c r="K1576" s="70"/>
      <c r="L1576" s="70"/>
      <c r="M1576" s="70"/>
      <c r="N1576" s="70"/>
      <c r="O1576" s="70"/>
      <c r="P1576" s="70"/>
      <c r="Q1576" s="70"/>
      <c r="R1576" s="70"/>
      <c r="S1576" s="70"/>
      <c r="T1576" s="70"/>
      <c r="U1576" s="70"/>
      <c r="V1576" s="70"/>
      <c r="W1576" s="70"/>
      <c r="X1576" s="70"/>
      <c r="Y1576" s="70"/>
      <c r="Z1576" s="70"/>
      <c r="AA1576" s="70"/>
      <c r="AB1576" s="70"/>
      <c r="AC1576" s="70"/>
      <c r="AD1576" s="70"/>
      <c r="AE1576" s="70"/>
      <c r="AF1576" s="70"/>
      <c r="AG1576" s="70"/>
      <c r="AH1576" s="70"/>
      <c r="AI1576" s="70"/>
      <c r="AJ1576" s="70"/>
      <c r="AK1576" s="70"/>
      <c r="AL1576" s="70"/>
      <c r="AM1576" s="70"/>
      <c r="AN1576" s="70"/>
      <c r="AO1576" s="70"/>
      <c r="AP1576" s="70"/>
      <c r="AQ1576" s="70"/>
      <c r="AR1576" s="70"/>
      <c r="AS1576" s="70"/>
      <c r="AT1576" s="70"/>
      <c r="AU1576" s="70"/>
      <c r="AV1576" s="70"/>
      <c r="AW1576" s="70"/>
      <c r="AX1576" s="70"/>
      <c r="AY1576" s="70"/>
      <c r="AZ1576" s="70"/>
      <c r="BA1576" s="70"/>
      <c r="BB1576" s="70"/>
      <c r="BC1576" s="70"/>
      <c r="BD1576" s="70"/>
      <c r="BE1576" s="70"/>
      <c r="BF1576" s="70"/>
      <c r="BG1576" s="70"/>
      <c r="BH1576" s="70"/>
      <c r="BI1576" s="70"/>
      <c r="BJ1576" s="70"/>
      <c r="BK1576" s="70"/>
      <c r="BL1576" s="70"/>
      <c r="BM1576" s="70"/>
      <c r="BN1576" s="70"/>
      <c r="BO1576" s="70"/>
      <c r="BP1576" s="70"/>
      <c r="BQ1576" s="70"/>
      <c r="BR1576" s="70"/>
      <c r="BS1576" s="70"/>
      <c r="BT1576" s="70"/>
      <c r="BU1576" s="70"/>
      <c r="BV1576" s="70"/>
      <c r="BW1576" s="70"/>
      <c r="BX1576" s="70"/>
      <c r="BY1576" s="70"/>
      <c r="BZ1576" s="70"/>
      <c r="CA1576" s="70"/>
    </row>
    <row r="1577" spans="2:79" s="67" customFormat="1" hidden="1">
      <c r="B1577" s="85"/>
      <c r="C1577" s="86"/>
      <c r="D1577" s="250"/>
      <c r="E1577" s="84"/>
      <c r="F1577" s="70"/>
      <c r="G1577" s="70"/>
      <c r="H1577" s="70"/>
      <c r="I1577" s="70"/>
      <c r="J1577" s="70"/>
      <c r="K1577" s="70"/>
      <c r="L1577" s="70"/>
      <c r="M1577" s="70"/>
      <c r="N1577" s="70"/>
      <c r="O1577" s="70"/>
      <c r="P1577" s="70"/>
      <c r="Q1577" s="70"/>
      <c r="R1577" s="70"/>
      <c r="S1577" s="70"/>
      <c r="T1577" s="70"/>
      <c r="U1577" s="70"/>
      <c r="V1577" s="70"/>
      <c r="W1577" s="70"/>
      <c r="X1577" s="70"/>
      <c r="Y1577" s="70"/>
      <c r="Z1577" s="70"/>
      <c r="AA1577" s="70"/>
      <c r="AB1577" s="70"/>
      <c r="AC1577" s="70"/>
      <c r="AD1577" s="70"/>
      <c r="AE1577" s="70"/>
      <c r="AF1577" s="70"/>
      <c r="AG1577" s="70"/>
      <c r="AH1577" s="70"/>
      <c r="AI1577" s="70"/>
      <c r="AJ1577" s="70"/>
      <c r="AK1577" s="70"/>
      <c r="AL1577" s="70"/>
      <c r="AM1577" s="70"/>
      <c r="AN1577" s="70"/>
      <c r="AO1577" s="70"/>
      <c r="AP1577" s="70"/>
      <c r="AQ1577" s="70"/>
      <c r="AR1577" s="70"/>
      <c r="AS1577" s="70"/>
      <c r="AT1577" s="70"/>
      <c r="AU1577" s="70"/>
      <c r="AV1577" s="70"/>
      <c r="AW1577" s="70"/>
      <c r="AX1577" s="70"/>
      <c r="AY1577" s="70"/>
      <c r="AZ1577" s="70"/>
      <c r="BA1577" s="70"/>
      <c r="BB1577" s="70"/>
      <c r="BC1577" s="70"/>
      <c r="BD1577" s="70"/>
      <c r="BE1577" s="70"/>
      <c r="BF1577" s="70"/>
      <c r="BG1577" s="70"/>
      <c r="BH1577" s="70"/>
      <c r="BI1577" s="70"/>
      <c r="BJ1577" s="70"/>
      <c r="BK1577" s="70"/>
      <c r="BL1577" s="70"/>
      <c r="BM1577" s="70"/>
      <c r="BN1577" s="70"/>
      <c r="BO1577" s="70"/>
      <c r="BP1577" s="70"/>
      <c r="BQ1577" s="70"/>
      <c r="BR1577" s="70"/>
      <c r="BS1577" s="70"/>
      <c r="BT1577" s="70"/>
      <c r="BU1577" s="70"/>
      <c r="BV1577" s="70"/>
      <c r="BW1577" s="70"/>
      <c r="BX1577" s="70"/>
      <c r="BY1577" s="70"/>
      <c r="BZ1577" s="70"/>
      <c r="CA1577" s="70"/>
    </row>
    <row r="1578" spans="2:79" s="67" customFormat="1" hidden="1">
      <c r="B1578" s="85"/>
      <c r="C1578" s="86"/>
      <c r="D1578" s="250"/>
      <c r="E1578" s="84"/>
      <c r="F1578" s="70"/>
      <c r="G1578" s="70"/>
      <c r="H1578" s="70"/>
      <c r="I1578" s="70"/>
      <c r="J1578" s="70"/>
      <c r="K1578" s="70"/>
      <c r="L1578" s="70"/>
      <c r="M1578" s="70"/>
      <c r="N1578" s="70"/>
      <c r="O1578" s="70"/>
      <c r="P1578" s="70"/>
      <c r="Q1578" s="70"/>
      <c r="R1578" s="70"/>
      <c r="S1578" s="70"/>
      <c r="T1578" s="70"/>
      <c r="U1578" s="70"/>
      <c r="V1578" s="70"/>
      <c r="W1578" s="70"/>
      <c r="X1578" s="70"/>
      <c r="Y1578" s="70"/>
      <c r="Z1578" s="70"/>
      <c r="AA1578" s="70"/>
      <c r="AB1578" s="70"/>
      <c r="AC1578" s="70"/>
      <c r="AD1578" s="70"/>
      <c r="AE1578" s="70"/>
      <c r="AF1578" s="70"/>
      <c r="AG1578" s="70"/>
      <c r="AH1578" s="70"/>
      <c r="AI1578" s="70"/>
      <c r="AJ1578" s="70"/>
      <c r="AK1578" s="70"/>
      <c r="AL1578" s="70"/>
      <c r="AM1578" s="70"/>
      <c r="AN1578" s="70"/>
      <c r="AO1578" s="70"/>
      <c r="AP1578" s="70"/>
      <c r="AQ1578" s="70"/>
      <c r="AR1578" s="70"/>
      <c r="AS1578" s="70"/>
      <c r="AT1578" s="70"/>
      <c r="AU1578" s="70"/>
      <c r="AV1578" s="70"/>
      <c r="AW1578" s="70"/>
      <c r="AX1578" s="70"/>
      <c r="AY1578" s="70"/>
      <c r="AZ1578" s="70"/>
      <c r="BA1578" s="70"/>
      <c r="BB1578" s="70"/>
      <c r="BC1578" s="70"/>
      <c r="BD1578" s="70"/>
      <c r="BE1578" s="70"/>
      <c r="BF1578" s="70"/>
      <c r="BG1578" s="70"/>
      <c r="BH1578" s="70"/>
      <c r="BI1578" s="70"/>
      <c r="BJ1578" s="70"/>
      <c r="BK1578" s="70"/>
      <c r="BL1578" s="70"/>
      <c r="BM1578" s="70"/>
      <c r="BN1578" s="70"/>
      <c r="BO1578" s="70"/>
      <c r="BP1578" s="70"/>
      <c r="BQ1578" s="70"/>
      <c r="BR1578" s="70"/>
      <c r="BS1578" s="70"/>
      <c r="BT1578" s="70"/>
      <c r="BU1578" s="70"/>
      <c r="BV1578" s="70"/>
      <c r="BW1578" s="70"/>
      <c r="BX1578" s="70"/>
      <c r="BY1578" s="70"/>
      <c r="BZ1578" s="70"/>
      <c r="CA1578" s="70"/>
    </row>
    <row r="1579" spans="2:79" s="67" customFormat="1" hidden="1">
      <c r="B1579" s="85"/>
      <c r="C1579" s="86"/>
      <c r="D1579" s="250"/>
      <c r="E1579" s="84"/>
      <c r="F1579" s="70"/>
      <c r="G1579" s="70"/>
      <c r="H1579" s="70"/>
      <c r="I1579" s="70"/>
      <c r="J1579" s="70"/>
      <c r="K1579" s="70"/>
      <c r="L1579" s="70"/>
      <c r="M1579" s="70"/>
      <c r="N1579" s="70"/>
      <c r="O1579" s="70"/>
      <c r="P1579" s="70"/>
      <c r="Q1579" s="70"/>
      <c r="R1579" s="70"/>
      <c r="S1579" s="70"/>
      <c r="T1579" s="70"/>
      <c r="U1579" s="70"/>
      <c r="V1579" s="70"/>
      <c r="W1579" s="70"/>
      <c r="X1579" s="70"/>
      <c r="Y1579" s="70"/>
      <c r="Z1579" s="70"/>
      <c r="AA1579" s="70"/>
      <c r="AB1579" s="70"/>
      <c r="AC1579" s="70"/>
      <c r="AD1579" s="70"/>
      <c r="AE1579" s="70"/>
      <c r="AF1579" s="70"/>
      <c r="AG1579" s="70"/>
      <c r="AH1579" s="70"/>
      <c r="AI1579" s="70"/>
      <c r="AJ1579" s="70"/>
      <c r="AK1579" s="70"/>
      <c r="AL1579" s="70"/>
      <c r="AM1579" s="70"/>
      <c r="AN1579" s="70"/>
      <c r="AO1579" s="70"/>
      <c r="AP1579" s="70"/>
      <c r="AQ1579" s="70"/>
      <c r="AR1579" s="70"/>
      <c r="AS1579" s="70"/>
      <c r="AT1579" s="70"/>
      <c r="AU1579" s="70"/>
      <c r="AV1579" s="70"/>
      <c r="AW1579" s="70"/>
      <c r="AX1579" s="70"/>
      <c r="AY1579" s="70"/>
      <c r="AZ1579" s="70"/>
      <c r="BA1579" s="70"/>
      <c r="BB1579" s="70"/>
      <c r="BC1579" s="70"/>
      <c r="BD1579" s="70"/>
      <c r="BE1579" s="70"/>
      <c r="BF1579" s="70"/>
      <c r="BG1579" s="70"/>
      <c r="BH1579" s="70"/>
      <c r="BI1579" s="70"/>
      <c r="BJ1579" s="70"/>
      <c r="BK1579" s="70"/>
      <c r="BL1579" s="70"/>
      <c r="BM1579" s="70"/>
      <c r="BN1579" s="70"/>
      <c r="BO1579" s="70"/>
      <c r="BP1579" s="70"/>
      <c r="BQ1579" s="70"/>
      <c r="BR1579" s="70"/>
      <c r="BS1579" s="70"/>
      <c r="BT1579" s="70"/>
      <c r="BU1579" s="70"/>
      <c r="BV1579" s="70"/>
      <c r="BW1579" s="70"/>
      <c r="BX1579" s="70"/>
      <c r="BY1579" s="70"/>
      <c r="BZ1579" s="70"/>
      <c r="CA1579" s="70"/>
    </row>
    <row r="1580" spans="2:79" s="67" customFormat="1" hidden="1">
      <c r="B1580" s="85"/>
      <c r="C1580" s="86"/>
      <c r="D1580" s="250"/>
      <c r="E1580" s="84"/>
      <c r="F1580" s="70"/>
      <c r="G1580" s="70"/>
      <c r="H1580" s="70"/>
      <c r="I1580" s="70"/>
      <c r="J1580" s="70"/>
      <c r="K1580" s="70"/>
      <c r="L1580" s="70"/>
      <c r="M1580" s="70"/>
      <c r="N1580" s="70"/>
      <c r="O1580" s="70"/>
      <c r="P1580" s="70"/>
      <c r="Q1580" s="70"/>
      <c r="R1580" s="70"/>
      <c r="S1580" s="70"/>
      <c r="T1580" s="70"/>
      <c r="U1580" s="70"/>
      <c r="V1580" s="70"/>
      <c r="W1580" s="70"/>
      <c r="X1580" s="70"/>
      <c r="Y1580" s="70"/>
      <c r="Z1580" s="70"/>
      <c r="AA1580" s="70"/>
      <c r="AB1580" s="70"/>
      <c r="AC1580" s="70"/>
      <c r="AD1580" s="70"/>
      <c r="AE1580" s="70"/>
      <c r="AF1580" s="70"/>
      <c r="AG1580" s="70"/>
      <c r="AH1580" s="70"/>
      <c r="AI1580" s="70"/>
      <c r="AJ1580" s="70"/>
      <c r="AK1580" s="70"/>
      <c r="AL1580" s="70"/>
      <c r="AM1580" s="70"/>
      <c r="AN1580" s="70"/>
      <c r="AO1580" s="70"/>
      <c r="AP1580" s="70"/>
      <c r="AQ1580" s="70"/>
      <c r="AR1580" s="70"/>
      <c r="AS1580" s="70"/>
      <c r="AT1580" s="70"/>
      <c r="AU1580" s="70"/>
      <c r="AV1580" s="70"/>
      <c r="AW1580" s="70"/>
      <c r="AX1580" s="70"/>
      <c r="AY1580" s="70"/>
      <c r="AZ1580" s="70"/>
      <c r="BA1580" s="70"/>
      <c r="BB1580" s="70"/>
      <c r="BC1580" s="70"/>
      <c r="BD1580" s="70"/>
      <c r="BE1580" s="70"/>
      <c r="BF1580" s="70"/>
      <c r="BG1580" s="70"/>
      <c r="BH1580" s="70"/>
      <c r="BI1580" s="70"/>
      <c r="BJ1580" s="70"/>
      <c r="BK1580" s="70"/>
      <c r="BL1580" s="70"/>
      <c r="BM1580" s="70"/>
      <c r="BN1580" s="70"/>
      <c r="BO1580" s="70"/>
      <c r="BP1580" s="70"/>
      <c r="BQ1580" s="70"/>
      <c r="BR1580" s="70"/>
      <c r="BS1580" s="70"/>
      <c r="BT1580" s="70"/>
      <c r="BU1580" s="70"/>
      <c r="BV1580" s="70"/>
      <c r="BW1580" s="70"/>
      <c r="BX1580" s="70"/>
      <c r="BY1580" s="70"/>
      <c r="BZ1580" s="70"/>
      <c r="CA1580" s="70"/>
    </row>
    <row r="1581" spans="2:79" s="67" customFormat="1" hidden="1">
      <c r="B1581" s="85"/>
      <c r="C1581" s="86"/>
      <c r="D1581" s="250"/>
      <c r="E1581" s="84"/>
      <c r="F1581" s="70"/>
      <c r="G1581" s="70"/>
      <c r="H1581" s="70"/>
      <c r="I1581" s="70"/>
      <c r="J1581" s="70"/>
      <c r="K1581" s="70"/>
      <c r="L1581" s="70"/>
      <c r="M1581" s="70"/>
      <c r="N1581" s="70"/>
      <c r="O1581" s="70"/>
      <c r="P1581" s="70"/>
      <c r="Q1581" s="70"/>
      <c r="R1581" s="70"/>
      <c r="S1581" s="70"/>
      <c r="T1581" s="70"/>
      <c r="U1581" s="70"/>
      <c r="V1581" s="70"/>
      <c r="W1581" s="70"/>
      <c r="X1581" s="70"/>
      <c r="Y1581" s="70"/>
      <c r="Z1581" s="70"/>
      <c r="AA1581" s="70"/>
      <c r="AB1581" s="70"/>
      <c r="AC1581" s="70"/>
      <c r="AD1581" s="70"/>
      <c r="AE1581" s="70"/>
      <c r="AF1581" s="70"/>
      <c r="AG1581" s="70"/>
      <c r="AH1581" s="70"/>
      <c r="AI1581" s="70"/>
      <c r="AJ1581" s="70"/>
      <c r="AK1581" s="70"/>
      <c r="AL1581" s="70"/>
      <c r="AM1581" s="70"/>
      <c r="AN1581" s="70"/>
      <c r="AO1581" s="70"/>
      <c r="AP1581" s="70"/>
      <c r="AQ1581" s="70"/>
      <c r="AR1581" s="70"/>
      <c r="AS1581" s="70"/>
      <c r="AT1581" s="70"/>
      <c r="AU1581" s="70"/>
      <c r="AV1581" s="70"/>
      <c r="AW1581" s="70"/>
      <c r="AX1581" s="70"/>
      <c r="AY1581" s="70"/>
      <c r="AZ1581" s="70"/>
      <c r="BA1581" s="70"/>
      <c r="BB1581" s="70"/>
      <c r="BC1581" s="70"/>
      <c r="BD1581" s="70"/>
      <c r="BE1581" s="70"/>
      <c r="BF1581" s="70"/>
      <c r="BG1581" s="70"/>
      <c r="BH1581" s="70"/>
      <c r="BI1581" s="70"/>
      <c r="BJ1581" s="70"/>
      <c r="BK1581" s="70"/>
      <c r="BL1581" s="70"/>
      <c r="BM1581" s="70"/>
      <c r="BN1581" s="70"/>
      <c r="BO1581" s="70"/>
      <c r="BP1581" s="70"/>
      <c r="BQ1581" s="70"/>
      <c r="BR1581" s="70"/>
      <c r="BS1581" s="70"/>
      <c r="BT1581" s="70"/>
      <c r="BU1581" s="70"/>
      <c r="BV1581" s="70"/>
      <c r="BW1581" s="70"/>
      <c r="BX1581" s="70"/>
      <c r="BY1581" s="70"/>
      <c r="BZ1581" s="70"/>
      <c r="CA1581" s="70"/>
    </row>
    <row r="1582" spans="2:79" s="67" customFormat="1" hidden="1">
      <c r="B1582" s="85"/>
      <c r="C1582" s="86"/>
      <c r="D1582" s="250"/>
      <c r="E1582" s="84"/>
      <c r="F1582" s="70"/>
      <c r="G1582" s="70"/>
      <c r="H1582" s="70"/>
      <c r="I1582" s="70"/>
      <c r="J1582" s="70"/>
      <c r="K1582" s="70"/>
      <c r="L1582" s="70"/>
      <c r="M1582" s="70"/>
      <c r="N1582" s="70"/>
      <c r="O1582" s="70"/>
      <c r="P1582" s="70"/>
      <c r="Q1582" s="70"/>
      <c r="R1582" s="70"/>
      <c r="S1582" s="70"/>
      <c r="T1582" s="70"/>
      <c r="U1582" s="70"/>
      <c r="V1582" s="70"/>
      <c r="W1582" s="70"/>
      <c r="X1582" s="70"/>
      <c r="Y1582" s="70"/>
      <c r="Z1582" s="70"/>
      <c r="AA1582" s="70"/>
      <c r="AB1582" s="70"/>
      <c r="AC1582" s="70"/>
      <c r="AD1582" s="70"/>
      <c r="AE1582" s="70"/>
      <c r="AF1582" s="70"/>
      <c r="AG1582" s="70"/>
      <c r="AH1582" s="70"/>
      <c r="AI1582" s="70"/>
      <c r="AJ1582" s="70"/>
      <c r="AK1582" s="70"/>
      <c r="AL1582" s="70"/>
      <c r="AM1582" s="70"/>
      <c r="AN1582" s="70"/>
      <c r="AO1582" s="70"/>
      <c r="AP1582" s="70"/>
      <c r="AQ1582" s="70"/>
      <c r="AR1582" s="70"/>
      <c r="AS1582" s="70"/>
      <c r="AT1582" s="70"/>
      <c r="AU1582" s="70"/>
      <c r="AV1582" s="70"/>
      <c r="AW1582" s="70"/>
      <c r="AX1582" s="70"/>
      <c r="AY1582" s="70"/>
      <c r="AZ1582" s="70"/>
      <c r="BA1582" s="70"/>
      <c r="BB1582" s="70"/>
      <c r="BC1582" s="70"/>
      <c r="BD1582" s="70"/>
      <c r="BE1582" s="70"/>
      <c r="BF1582" s="70"/>
      <c r="BG1582" s="70"/>
      <c r="BH1582" s="70"/>
      <c r="BI1582" s="70"/>
      <c r="BJ1582" s="70"/>
      <c r="BK1582" s="70"/>
      <c r="BL1582" s="70"/>
      <c r="BM1582" s="70"/>
      <c r="BN1582" s="70"/>
      <c r="BO1582" s="70"/>
      <c r="BP1582" s="70"/>
      <c r="BQ1582" s="70"/>
      <c r="BR1582" s="70"/>
      <c r="BS1582" s="70"/>
      <c r="BT1582" s="70"/>
      <c r="BU1582" s="70"/>
      <c r="BV1582" s="70"/>
      <c r="BW1582" s="70"/>
      <c r="BX1582" s="70"/>
      <c r="BY1582" s="70"/>
      <c r="BZ1582" s="70"/>
      <c r="CA1582" s="70"/>
    </row>
    <row r="1583" spans="2:79" s="67" customFormat="1" hidden="1">
      <c r="B1583" s="85"/>
      <c r="C1583" s="86"/>
      <c r="D1583" s="250"/>
      <c r="E1583" s="84"/>
      <c r="F1583" s="70"/>
      <c r="G1583" s="70"/>
      <c r="H1583" s="70"/>
      <c r="I1583" s="70"/>
      <c r="J1583" s="70"/>
      <c r="K1583" s="70"/>
      <c r="L1583" s="70"/>
      <c r="M1583" s="70"/>
      <c r="N1583" s="70"/>
      <c r="O1583" s="70"/>
      <c r="P1583" s="70"/>
      <c r="Q1583" s="70"/>
      <c r="R1583" s="70"/>
      <c r="S1583" s="70"/>
      <c r="T1583" s="70"/>
      <c r="U1583" s="70"/>
      <c r="V1583" s="70"/>
      <c r="W1583" s="70"/>
      <c r="X1583" s="70"/>
      <c r="Y1583" s="70"/>
      <c r="Z1583" s="70"/>
      <c r="AA1583" s="70"/>
      <c r="AB1583" s="70"/>
      <c r="AC1583" s="70"/>
      <c r="AD1583" s="70"/>
      <c r="AE1583" s="70"/>
      <c r="AF1583" s="70"/>
      <c r="AG1583" s="70"/>
      <c r="AH1583" s="70"/>
      <c r="AI1583" s="70"/>
      <c r="AJ1583" s="70"/>
      <c r="AK1583" s="70"/>
      <c r="AL1583" s="70"/>
      <c r="AM1583" s="70"/>
      <c r="AN1583" s="70"/>
      <c r="AO1583" s="70"/>
      <c r="AP1583" s="70"/>
      <c r="AQ1583" s="70"/>
      <c r="AR1583" s="70"/>
      <c r="AS1583" s="70"/>
      <c r="AT1583" s="70"/>
      <c r="AU1583" s="70"/>
      <c r="AV1583" s="70"/>
      <c r="AW1583" s="70"/>
      <c r="AX1583" s="70"/>
      <c r="AY1583" s="70"/>
      <c r="AZ1583" s="70"/>
      <c r="BA1583" s="70"/>
      <c r="BB1583" s="70"/>
      <c r="BC1583" s="70"/>
      <c r="BD1583" s="70"/>
      <c r="BE1583" s="70"/>
      <c r="BF1583" s="70"/>
      <c r="BG1583" s="70"/>
      <c r="BH1583" s="70"/>
      <c r="BI1583" s="70"/>
      <c r="BJ1583" s="70"/>
      <c r="BK1583" s="70"/>
      <c r="BL1583" s="70"/>
      <c r="BM1583" s="70"/>
      <c r="BN1583" s="70"/>
      <c r="BO1583" s="70"/>
      <c r="BP1583" s="70"/>
      <c r="BQ1583" s="70"/>
      <c r="BR1583" s="70"/>
      <c r="BS1583" s="70"/>
      <c r="BT1583" s="70"/>
      <c r="BU1583" s="70"/>
      <c r="BV1583" s="70"/>
      <c r="BW1583" s="70"/>
      <c r="BX1583" s="70"/>
      <c r="BY1583" s="70"/>
      <c r="BZ1583" s="70"/>
      <c r="CA1583" s="70"/>
    </row>
    <row r="1584" spans="2:79" s="67" customFormat="1" hidden="1">
      <c r="B1584" s="85"/>
      <c r="C1584" s="86"/>
      <c r="D1584" s="250"/>
      <c r="E1584" s="84"/>
      <c r="F1584" s="70"/>
      <c r="G1584" s="70"/>
      <c r="H1584" s="70"/>
      <c r="I1584" s="70"/>
      <c r="J1584" s="70"/>
      <c r="K1584" s="70"/>
      <c r="L1584" s="70"/>
      <c r="M1584" s="70"/>
      <c r="N1584" s="70"/>
      <c r="O1584" s="70"/>
      <c r="P1584" s="70"/>
      <c r="Q1584" s="70"/>
      <c r="R1584" s="70"/>
      <c r="S1584" s="70"/>
      <c r="T1584" s="70"/>
      <c r="U1584" s="70"/>
      <c r="V1584" s="70"/>
      <c r="W1584" s="70"/>
      <c r="X1584" s="70"/>
      <c r="Y1584" s="70"/>
      <c r="Z1584" s="70"/>
      <c r="AA1584" s="70"/>
      <c r="AB1584" s="70"/>
      <c r="AC1584" s="70"/>
      <c r="AD1584" s="70"/>
      <c r="AE1584" s="70"/>
      <c r="AF1584" s="70"/>
      <c r="AG1584" s="70"/>
      <c r="AH1584" s="70"/>
      <c r="AI1584" s="70"/>
      <c r="AJ1584" s="70"/>
      <c r="AK1584" s="70"/>
      <c r="AL1584" s="70"/>
      <c r="AM1584" s="70"/>
      <c r="AN1584" s="70"/>
      <c r="AO1584" s="70"/>
      <c r="AP1584" s="70"/>
      <c r="AQ1584" s="70"/>
      <c r="AR1584" s="70"/>
      <c r="AS1584" s="70"/>
      <c r="AT1584" s="70"/>
      <c r="AU1584" s="70"/>
      <c r="AV1584" s="70"/>
      <c r="AW1584" s="70"/>
      <c r="AX1584" s="70"/>
      <c r="AY1584" s="70"/>
      <c r="AZ1584" s="70"/>
      <c r="BA1584" s="70"/>
      <c r="BB1584" s="70"/>
      <c r="BC1584" s="70"/>
      <c r="BD1584" s="70"/>
      <c r="BE1584" s="70"/>
      <c r="BF1584" s="70"/>
      <c r="BG1584" s="70"/>
      <c r="BH1584" s="70"/>
      <c r="BI1584" s="70"/>
      <c r="BJ1584" s="70"/>
      <c r="BK1584" s="70"/>
      <c r="BL1584" s="70"/>
      <c r="BM1584" s="70"/>
      <c r="BN1584" s="70"/>
      <c r="BO1584" s="70"/>
      <c r="BP1584" s="70"/>
      <c r="BQ1584" s="70"/>
      <c r="BR1584" s="70"/>
      <c r="BS1584" s="70"/>
      <c r="BT1584" s="70"/>
      <c r="BU1584" s="70"/>
      <c r="BV1584" s="70"/>
      <c r="BW1584" s="70"/>
      <c r="BX1584" s="70"/>
      <c r="BY1584" s="70"/>
      <c r="BZ1584" s="70"/>
      <c r="CA1584" s="70"/>
    </row>
    <row r="1585" spans="2:79" s="67" customFormat="1" hidden="1">
      <c r="B1585" s="85"/>
      <c r="C1585" s="86"/>
      <c r="D1585" s="250"/>
      <c r="E1585" s="84"/>
      <c r="F1585" s="70"/>
      <c r="G1585" s="70"/>
      <c r="H1585" s="70"/>
      <c r="I1585" s="70"/>
      <c r="J1585" s="70"/>
      <c r="K1585" s="70"/>
      <c r="L1585" s="70"/>
      <c r="M1585" s="70"/>
      <c r="N1585" s="70"/>
      <c r="O1585" s="70"/>
      <c r="P1585" s="70"/>
      <c r="Q1585" s="70"/>
      <c r="R1585" s="70"/>
      <c r="S1585" s="70"/>
      <c r="T1585" s="70"/>
      <c r="U1585" s="70"/>
      <c r="V1585" s="70"/>
      <c r="W1585" s="70"/>
      <c r="X1585" s="70"/>
      <c r="Y1585" s="70"/>
      <c r="Z1585" s="70"/>
      <c r="AA1585" s="70"/>
      <c r="AB1585" s="70"/>
      <c r="AC1585" s="70"/>
      <c r="AD1585" s="70"/>
      <c r="AE1585" s="70"/>
      <c r="AF1585" s="70"/>
      <c r="AG1585" s="70"/>
      <c r="AH1585" s="70"/>
      <c r="AI1585" s="70"/>
      <c r="AJ1585" s="70"/>
      <c r="AK1585" s="70"/>
      <c r="AL1585" s="70"/>
      <c r="AM1585" s="70"/>
      <c r="AN1585" s="70"/>
      <c r="AO1585" s="70"/>
      <c r="AP1585" s="70"/>
      <c r="AQ1585" s="70"/>
      <c r="AR1585" s="70"/>
      <c r="AS1585" s="70"/>
      <c r="AT1585" s="70"/>
      <c r="AU1585" s="70"/>
      <c r="AV1585" s="70"/>
      <c r="AW1585" s="70"/>
      <c r="AX1585" s="70"/>
      <c r="AY1585" s="70"/>
      <c r="AZ1585" s="70"/>
      <c r="BA1585" s="70"/>
      <c r="BB1585" s="70"/>
      <c r="BC1585" s="70"/>
      <c r="BD1585" s="70"/>
      <c r="BE1585" s="70"/>
      <c r="BF1585" s="70"/>
      <c r="BG1585" s="70"/>
      <c r="BH1585" s="70"/>
      <c r="BI1585" s="70"/>
      <c r="BJ1585" s="70"/>
      <c r="BK1585" s="70"/>
      <c r="BL1585" s="70"/>
      <c r="BM1585" s="70"/>
      <c r="BN1585" s="70"/>
      <c r="BO1585" s="70"/>
      <c r="BP1585" s="70"/>
      <c r="BQ1585" s="70"/>
      <c r="BR1585" s="70"/>
      <c r="BS1585" s="70"/>
      <c r="BT1585" s="70"/>
      <c r="BU1585" s="70"/>
      <c r="BV1585" s="70"/>
      <c r="BW1585" s="70"/>
      <c r="BX1585" s="70"/>
      <c r="BY1585" s="70"/>
      <c r="BZ1585" s="70"/>
      <c r="CA1585" s="70"/>
    </row>
    <row r="1586" spans="2:79" s="67" customFormat="1" hidden="1">
      <c r="B1586" s="85"/>
      <c r="C1586" s="86"/>
      <c r="D1586" s="250"/>
      <c r="E1586" s="84"/>
      <c r="F1586" s="70"/>
      <c r="G1586" s="70"/>
      <c r="H1586" s="70"/>
      <c r="I1586" s="70"/>
      <c r="J1586" s="70"/>
      <c r="K1586" s="70"/>
      <c r="L1586" s="70"/>
      <c r="M1586" s="70"/>
      <c r="N1586" s="70"/>
      <c r="O1586" s="70"/>
      <c r="P1586" s="70"/>
      <c r="Q1586" s="70"/>
      <c r="R1586" s="70"/>
      <c r="S1586" s="70"/>
      <c r="T1586" s="70"/>
      <c r="U1586" s="70"/>
      <c r="V1586" s="70"/>
      <c r="W1586" s="70"/>
      <c r="X1586" s="70"/>
      <c r="Y1586" s="70"/>
      <c r="Z1586" s="70"/>
      <c r="AA1586" s="70"/>
      <c r="AB1586" s="70"/>
      <c r="AC1586" s="70"/>
      <c r="AD1586" s="70"/>
      <c r="AE1586" s="70"/>
      <c r="AF1586" s="70"/>
      <c r="AG1586" s="70"/>
      <c r="AH1586" s="70"/>
      <c r="AI1586" s="70"/>
      <c r="AJ1586" s="70"/>
      <c r="AK1586" s="70"/>
      <c r="AL1586" s="70"/>
      <c r="AM1586" s="70"/>
      <c r="AN1586" s="70"/>
      <c r="AO1586" s="70"/>
      <c r="AP1586" s="70"/>
      <c r="AQ1586" s="70"/>
      <c r="AR1586" s="70"/>
      <c r="AS1586" s="70"/>
      <c r="AT1586" s="70"/>
      <c r="AU1586" s="70"/>
      <c r="AV1586" s="70"/>
      <c r="AW1586" s="70"/>
      <c r="AX1586" s="70"/>
      <c r="AY1586" s="70"/>
      <c r="AZ1586" s="70"/>
      <c r="BA1586" s="70"/>
      <c r="BB1586" s="70"/>
      <c r="BC1586" s="70"/>
      <c r="BD1586" s="70"/>
      <c r="BE1586" s="70"/>
      <c r="BF1586" s="70"/>
      <c r="BG1586" s="70"/>
      <c r="BH1586" s="70"/>
      <c r="BI1586" s="70"/>
      <c r="BJ1586" s="70"/>
      <c r="BK1586" s="70"/>
      <c r="BL1586" s="70"/>
      <c r="BM1586" s="70"/>
      <c r="BN1586" s="70"/>
      <c r="BO1586" s="70"/>
      <c r="BP1586" s="70"/>
      <c r="BQ1586" s="70"/>
      <c r="BR1586" s="70"/>
      <c r="BS1586" s="70"/>
      <c r="BT1586" s="70"/>
      <c r="BU1586" s="70"/>
      <c r="BV1586" s="70"/>
      <c r="BW1586" s="70"/>
      <c r="BX1586" s="70"/>
      <c r="BY1586" s="70"/>
      <c r="BZ1586" s="70"/>
      <c r="CA1586" s="70"/>
    </row>
    <row r="1587" spans="2:79" s="67" customFormat="1" hidden="1">
      <c r="B1587" s="85"/>
      <c r="C1587" s="86"/>
      <c r="D1587" s="250"/>
      <c r="E1587" s="84"/>
      <c r="F1587" s="70"/>
      <c r="G1587" s="70"/>
      <c r="H1587" s="70"/>
      <c r="I1587" s="70"/>
      <c r="J1587" s="70"/>
      <c r="K1587" s="70"/>
      <c r="L1587" s="70"/>
      <c r="M1587" s="70"/>
      <c r="N1587" s="70"/>
      <c r="O1587" s="70"/>
      <c r="P1587" s="70"/>
      <c r="Q1587" s="70"/>
      <c r="R1587" s="70"/>
      <c r="S1587" s="70"/>
      <c r="T1587" s="70"/>
      <c r="U1587" s="70"/>
      <c r="V1587" s="70"/>
      <c r="W1587" s="70"/>
      <c r="X1587" s="70"/>
      <c r="Y1587" s="70"/>
      <c r="Z1587" s="70"/>
      <c r="AA1587" s="70"/>
      <c r="AB1587" s="70"/>
      <c r="AC1587" s="70"/>
      <c r="AD1587" s="70"/>
      <c r="AE1587" s="70"/>
      <c r="AF1587" s="70"/>
      <c r="AG1587" s="70"/>
      <c r="AH1587" s="70"/>
      <c r="AI1587" s="70"/>
      <c r="AJ1587" s="70"/>
      <c r="AK1587" s="70"/>
      <c r="AL1587" s="70"/>
      <c r="AM1587" s="70"/>
      <c r="AN1587" s="70"/>
      <c r="AO1587" s="70"/>
      <c r="AP1587" s="70"/>
      <c r="AQ1587" s="70"/>
      <c r="AR1587" s="70"/>
      <c r="AS1587" s="70"/>
      <c r="AT1587" s="70"/>
      <c r="AU1587" s="70"/>
      <c r="AV1587" s="70"/>
      <c r="AW1587" s="70"/>
      <c r="AX1587" s="70"/>
      <c r="AY1587" s="70"/>
      <c r="AZ1587" s="70"/>
      <c r="BA1587" s="70"/>
      <c r="BB1587" s="70"/>
      <c r="BC1587" s="70"/>
      <c r="BD1587" s="70"/>
      <c r="BE1587" s="70"/>
      <c r="BF1587" s="70"/>
      <c r="BG1587" s="70"/>
      <c r="BH1587" s="70"/>
      <c r="BI1587" s="70"/>
      <c r="BJ1587" s="70"/>
      <c r="BK1587" s="70"/>
      <c r="BL1587" s="70"/>
      <c r="BM1587" s="70"/>
      <c r="BN1587" s="70"/>
      <c r="BO1587" s="70"/>
      <c r="BP1587" s="70"/>
      <c r="BQ1587" s="70"/>
      <c r="BR1587" s="70"/>
      <c r="BS1587" s="70"/>
      <c r="BT1587" s="70"/>
      <c r="BU1587" s="70"/>
      <c r="BV1587" s="70"/>
      <c r="BW1587" s="70"/>
      <c r="BX1587" s="70"/>
      <c r="BY1587" s="70"/>
      <c r="BZ1587" s="70"/>
      <c r="CA1587" s="70"/>
    </row>
    <row r="1588" spans="2:79" s="67" customFormat="1" hidden="1">
      <c r="B1588" s="85"/>
      <c r="C1588" s="86"/>
      <c r="D1588" s="250"/>
      <c r="E1588" s="84"/>
      <c r="F1588" s="70"/>
      <c r="G1588" s="70"/>
      <c r="H1588" s="70"/>
      <c r="I1588" s="70"/>
      <c r="J1588" s="70"/>
      <c r="K1588" s="70"/>
      <c r="L1588" s="70"/>
      <c r="M1588" s="70"/>
      <c r="N1588" s="70"/>
      <c r="O1588" s="70"/>
      <c r="P1588" s="70"/>
      <c r="Q1588" s="70"/>
      <c r="R1588" s="70"/>
      <c r="S1588" s="70"/>
      <c r="T1588" s="70"/>
      <c r="U1588" s="70"/>
      <c r="V1588" s="70"/>
      <c r="W1588" s="70"/>
      <c r="X1588" s="70"/>
      <c r="Y1588" s="70"/>
      <c r="Z1588" s="70"/>
      <c r="AA1588" s="70"/>
      <c r="AB1588" s="70"/>
      <c r="AC1588" s="70"/>
      <c r="AD1588" s="70"/>
      <c r="AE1588" s="70"/>
      <c r="AF1588" s="70"/>
      <c r="AG1588" s="70"/>
      <c r="AH1588" s="70"/>
      <c r="AI1588" s="70"/>
      <c r="AJ1588" s="70"/>
      <c r="AK1588" s="70"/>
      <c r="AL1588" s="70"/>
      <c r="AM1588" s="70"/>
      <c r="AN1588" s="70"/>
      <c r="AO1588" s="70"/>
      <c r="AP1588" s="70"/>
      <c r="AQ1588" s="70"/>
      <c r="AR1588" s="70"/>
      <c r="AS1588" s="70"/>
      <c r="AT1588" s="70"/>
      <c r="AU1588" s="70"/>
      <c r="AV1588" s="70"/>
      <c r="AW1588" s="70"/>
      <c r="AX1588" s="70"/>
      <c r="AY1588" s="70"/>
      <c r="AZ1588" s="70"/>
      <c r="BA1588" s="70"/>
      <c r="BB1588" s="70"/>
      <c r="BC1588" s="70"/>
      <c r="BD1588" s="70"/>
      <c r="BE1588" s="70"/>
      <c r="BF1588" s="70"/>
      <c r="BG1588" s="70"/>
      <c r="BH1588" s="70"/>
      <c r="BI1588" s="70"/>
      <c r="BJ1588" s="70"/>
      <c r="BK1588" s="70"/>
      <c r="BL1588" s="70"/>
      <c r="BM1588" s="70"/>
      <c r="BN1588" s="70"/>
      <c r="BO1588" s="70"/>
      <c r="BP1588" s="70"/>
      <c r="BQ1588" s="70"/>
      <c r="BR1588" s="70"/>
      <c r="BS1588" s="70"/>
      <c r="BT1588" s="70"/>
      <c r="BU1588" s="70"/>
      <c r="BV1588" s="70"/>
      <c r="BW1588" s="70"/>
      <c r="BX1588" s="70"/>
      <c r="BY1588" s="70"/>
      <c r="BZ1588" s="70"/>
      <c r="CA1588" s="70"/>
    </row>
    <row r="1589" spans="2:79" s="67" customFormat="1" hidden="1">
      <c r="B1589" s="85"/>
      <c r="C1589" s="86"/>
      <c r="D1589" s="250"/>
      <c r="E1589" s="84"/>
      <c r="F1589" s="70"/>
      <c r="G1589" s="70"/>
      <c r="H1589" s="70"/>
      <c r="I1589" s="70"/>
      <c r="J1589" s="70"/>
      <c r="K1589" s="70"/>
      <c r="L1589" s="70"/>
      <c r="M1589" s="70"/>
      <c r="N1589" s="70"/>
      <c r="O1589" s="70"/>
      <c r="P1589" s="70"/>
      <c r="Q1589" s="70"/>
      <c r="R1589" s="70"/>
      <c r="S1589" s="70"/>
      <c r="T1589" s="70"/>
      <c r="U1589" s="70"/>
      <c r="V1589" s="70"/>
      <c r="W1589" s="70"/>
      <c r="X1589" s="70"/>
      <c r="Y1589" s="70"/>
      <c r="Z1589" s="70"/>
      <c r="AA1589" s="70"/>
      <c r="AB1589" s="70"/>
      <c r="AC1589" s="70"/>
      <c r="AD1589" s="70"/>
      <c r="AE1589" s="70"/>
      <c r="AF1589" s="70"/>
      <c r="AG1589" s="70"/>
      <c r="AH1589" s="70"/>
      <c r="AI1589" s="70"/>
      <c r="AJ1589" s="70"/>
      <c r="AK1589" s="70"/>
      <c r="AL1589" s="70"/>
      <c r="AM1589" s="70"/>
      <c r="AN1589" s="70"/>
      <c r="AO1589" s="70"/>
      <c r="AP1589" s="70"/>
      <c r="AQ1589" s="70"/>
      <c r="AR1589" s="70"/>
      <c r="AS1589" s="70"/>
      <c r="AT1589" s="70"/>
      <c r="AU1589" s="70"/>
      <c r="AV1589" s="70"/>
      <c r="AW1589" s="70"/>
      <c r="AX1589" s="70"/>
      <c r="AY1589" s="70"/>
      <c r="AZ1589" s="70"/>
      <c r="BA1589" s="70"/>
      <c r="BB1589" s="70"/>
      <c r="BC1589" s="70"/>
      <c r="BD1589" s="70"/>
      <c r="BE1589" s="70"/>
      <c r="BF1589" s="70"/>
      <c r="BG1589" s="70"/>
      <c r="BH1589" s="70"/>
      <c r="BI1589" s="70"/>
      <c r="BJ1589" s="70"/>
      <c r="BK1589" s="70"/>
      <c r="BL1589" s="70"/>
      <c r="BM1589" s="70"/>
      <c r="BN1589" s="70"/>
      <c r="BO1589" s="70"/>
      <c r="BP1589" s="70"/>
      <c r="BQ1589" s="70"/>
      <c r="BR1589" s="70"/>
      <c r="BS1589" s="70"/>
      <c r="BT1589" s="70"/>
      <c r="BU1589" s="70"/>
      <c r="BV1589" s="70"/>
      <c r="BW1589" s="70"/>
      <c r="BX1589" s="70"/>
      <c r="BY1589" s="70"/>
      <c r="BZ1589" s="70"/>
      <c r="CA1589" s="70"/>
    </row>
    <row r="1590" spans="2:79" s="67" customFormat="1" hidden="1">
      <c r="B1590" s="85"/>
      <c r="C1590" s="86"/>
      <c r="D1590" s="250"/>
      <c r="E1590" s="84"/>
      <c r="F1590" s="70"/>
      <c r="G1590" s="70"/>
      <c r="H1590" s="70"/>
      <c r="I1590" s="70"/>
      <c r="J1590" s="70"/>
      <c r="K1590" s="70"/>
      <c r="L1590" s="70"/>
      <c r="M1590" s="70"/>
      <c r="N1590" s="70"/>
      <c r="O1590" s="70"/>
      <c r="P1590" s="70"/>
      <c r="Q1590" s="70"/>
      <c r="R1590" s="70"/>
      <c r="S1590" s="70"/>
      <c r="T1590" s="70"/>
      <c r="U1590" s="70"/>
      <c r="V1590" s="70"/>
      <c r="W1590" s="70"/>
      <c r="X1590" s="70"/>
      <c r="Y1590" s="70"/>
      <c r="Z1590" s="70"/>
      <c r="AA1590" s="70"/>
      <c r="AB1590" s="70"/>
      <c r="AC1590" s="70"/>
      <c r="AD1590" s="70"/>
      <c r="AE1590" s="70"/>
      <c r="AF1590" s="70"/>
      <c r="AG1590" s="70"/>
      <c r="AH1590" s="70"/>
      <c r="AI1590" s="70"/>
      <c r="AJ1590" s="70"/>
      <c r="AK1590" s="70"/>
      <c r="AL1590" s="70"/>
      <c r="AM1590" s="70"/>
      <c r="AN1590" s="70"/>
      <c r="AO1590" s="70"/>
      <c r="AP1590" s="70"/>
      <c r="AQ1590" s="70"/>
      <c r="AR1590" s="70"/>
      <c r="AS1590" s="70"/>
      <c r="AT1590" s="70"/>
      <c r="AU1590" s="70"/>
      <c r="AV1590" s="70"/>
      <c r="AW1590" s="70"/>
      <c r="AX1590" s="70"/>
      <c r="AY1590" s="70"/>
      <c r="AZ1590" s="70"/>
      <c r="BA1590" s="70"/>
      <c r="BB1590" s="70"/>
      <c r="BC1590" s="70"/>
      <c r="BD1590" s="70"/>
      <c r="BE1590" s="70"/>
      <c r="BF1590" s="70"/>
      <c r="BG1590" s="70"/>
      <c r="BH1590" s="70"/>
      <c r="BI1590" s="70"/>
      <c r="BJ1590" s="70"/>
      <c r="BK1590" s="70"/>
      <c r="BL1590" s="70"/>
      <c r="BM1590" s="70"/>
      <c r="BN1590" s="70"/>
      <c r="BO1590" s="70"/>
      <c r="BP1590" s="70"/>
      <c r="BQ1590" s="70"/>
      <c r="BR1590" s="70"/>
      <c r="BS1590" s="70"/>
      <c r="BT1590" s="70"/>
      <c r="BU1590" s="70"/>
      <c r="BV1590" s="70"/>
      <c r="BW1590" s="70"/>
      <c r="BX1590" s="70"/>
      <c r="BY1590" s="70"/>
      <c r="BZ1590" s="70"/>
      <c r="CA1590" s="70"/>
    </row>
    <row r="1591" spans="2:79" s="67" customFormat="1" hidden="1">
      <c r="B1591" s="85"/>
      <c r="C1591" s="86"/>
      <c r="D1591" s="250"/>
      <c r="E1591" s="84"/>
      <c r="F1591" s="70"/>
      <c r="G1591" s="70"/>
      <c r="H1591" s="70"/>
      <c r="I1591" s="70"/>
      <c r="J1591" s="70"/>
      <c r="K1591" s="70"/>
      <c r="L1591" s="70"/>
      <c r="M1591" s="70"/>
      <c r="N1591" s="70"/>
      <c r="O1591" s="70"/>
      <c r="P1591" s="70"/>
      <c r="Q1591" s="70"/>
      <c r="R1591" s="70"/>
      <c r="S1591" s="70"/>
      <c r="T1591" s="70"/>
      <c r="U1591" s="70"/>
      <c r="V1591" s="70"/>
      <c r="W1591" s="70"/>
      <c r="X1591" s="70"/>
      <c r="Y1591" s="70"/>
      <c r="Z1591" s="70"/>
      <c r="AA1591" s="70"/>
      <c r="AB1591" s="70"/>
      <c r="AC1591" s="70"/>
      <c r="AD1591" s="70"/>
      <c r="AE1591" s="70"/>
      <c r="AF1591" s="70"/>
      <c r="AG1591" s="70"/>
      <c r="AH1591" s="70"/>
      <c r="AI1591" s="70"/>
      <c r="AJ1591" s="70"/>
      <c r="AK1591" s="70"/>
      <c r="AL1591" s="70"/>
      <c r="AM1591" s="70"/>
      <c r="AN1591" s="70"/>
      <c r="AO1591" s="70"/>
      <c r="AP1591" s="70"/>
      <c r="AQ1591" s="70"/>
      <c r="AR1591" s="70"/>
      <c r="AS1591" s="70"/>
      <c r="AT1591" s="70"/>
      <c r="AU1591" s="70"/>
      <c r="AV1591" s="70"/>
      <c r="AW1591" s="70"/>
      <c r="AX1591" s="70"/>
      <c r="AY1591" s="70"/>
      <c r="AZ1591" s="70"/>
      <c r="BA1591" s="70"/>
      <c r="BB1591" s="70"/>
      <c r="BC1591" s="70"/>
      <c r="BD1591" s="70"/>
      <c r="BE1591" s="70"/>
      <c r="BF1591" s="70"/>
      <c r="BG1591" s="70"/>
      <c r="BH1591" s="70"/>
      <c r="BI1591" s="70"/>
      <c r="BJ1591" s="70"/>
      <c r="BK1591" s="70"/>
      <c r="BL1591" s="70"/>
      <c r="BM1591" s="70"/>
      <c r="BN1591" s="70"/>
      <c r="BO1591" s="70"/>
      <c r="BP1591" s="70"/>
      <c r="BQ1591" s="70"/>
      <c r="BR1591" s="70"/>
      <c r="BS1591" s="70"/>
      <c r="BT1591" s="70"/>
      <c r="BU1591" s="70"/>
      <c r="BV1591" s="70"/>
      <c r="BW1591" s="70"/>
      <c r="BX1591" s="70"/>
      <c r="BY1591" s="70"/>
      <c r="BZ1591" s="70"/>
      <c r="CA1591" s="70"/>
    </row>
    <row r="1592" spans="2:79" s="67" customFormat="1" hidden="1">
      <c r="B1592" s="85"/>
      <c r="C1592" s="86"/>
      <c r="D1592" s="250"/>
      <c r="E1592" s="84"/>
      <c r="F1592" s="70"/>
      <c r="G1592" s="70"/>
      <c r="H1592" s="70"/>
      <c r="I1592" s="70"/>
      <c r="J1592" s="70"/>
      <c r="K1592" s="70"/>
      <c r="L1592" s="70"/>
      <c r="M1592" s="70"/>
      <c r="N1592" s="70"/>
      <c r="O1592" s="70"/>
      <c r="P1592" s="70"/>
      <c r="Q1592" s="70"/>
      <c r="R1592" s="70"/>
      <c r="S1592" s="70"/>
      <c r="T1592" s="70"/>
      <c r="U1592" s="70"/>
      <c r="V1592" s="70"/>
      <c r="W1592" s="70"/>
      <c r="X1592" s="70"/>
      <c r="Y1592" s="70"/>
      <c r="Z1592" s="70"/>
      <c r="AA1592" s="70"/>
      <c r="AB1592" s="70"/>
      <c r="AC1592" s="70"/>
      <c r="AD1592" s="70"/>
      <c r="AE1592" s="70"/>
      <c r="AF1592" s="70"/>
      <c r="AG1592" s="70"/>
      <c r="AH1592" s="70"/>
      <c r="AI1592" s="70"/>
      <c r="AJ1592" s="70"/>
      <c r="AK1592" s="70"/>
      <c r="AL1592" s="70"/>
      <c r="AM1592" s="70"/>
      <c r="AN1592" s="70"/>
      <c r="AO1592" s="70"/>
      <c r="AP1592" s="70"/>
      <c r="AQ1592" s="70"/>
      <c r="AR1592" s="70"/>
      <c r="AS1592" s="70"/>
      <c r="AT1592" s="70"/>
      <c r="AU1592" s="70"/>
      <c r="AV1592" s="70"/>
      <c r="AW1592" s="70"/>
      <c r="AX1592" s="70"/>
      <c r="AY1592" s="70"/>
      <c r="AZ1592" s="70"/>
      <c r="BA1592" s="70"/>
      <c r="BB1592" s="70"/>
      <c r="BC1592" s="70"/>
      <c r="BD1592" s="70"/>
      <c r="BE1592" s="70"/>
      <c r="BF1592" s="70"/>
      <c r="BG1592" s="70"/>
      <c r="BH1592" s="70"/>
      <c r="BI1592" s="70"/>
      <c r="BJ1592" s="70"/>
      <c r="BK1592" s="70"/>
      <c r="BL1592" s="70"/>
      <c r="BM1592" s="70"/>
      <c r="BN1592" s="70"/>
      <c r="BO1592" s="70"/>
      <c r="BP1592" s="70"/>
      <c r="BQ1592" s="70"/>
      <c r="BR1592" s="70"/>
      <c r="BS1592" s="70"/>
      <c r="BT1592" s="70"/>
      <c r="BU1592" s="70"/>
      <c r="BV1592" s="70"/>
      <c r="BW1592" s="70"/>
      <c r="BX1592" s="70"/>
      <c r="BY1592" s="70"/>
      <c r="BZ1592" s="70"/>
      <c r="CA1592" s="70"/>
    </row>
    <row r="1593" spans="2:79" s="67" customFormat="1" hidden="1">
      <c r="B1593" s="85"/>
      <c r="C1593" s="86"/>
      <c r="D1593" s="250"/>
      <c r="E1593" s="84"/>
      <c r="F1593" s="70"/>
      <c r="G1593" s="70"/>
      <c r="H1593" s="70"/>
      <c r="I1593" s="70"/>
      <c r="J1593" s="70"/>
      <c r="K1593" s="70"/>
      <c r="L1593" s="70"/>
      <c r="M1593" s="70"/>
      <c r="N1593" s="70"/>
      <c r="O1593" s="70"/>
      <c r="P1593" s="70"/>
      <c r="Q1593" s="70"/>
      <c r="R1593" s="70"/>
      <c r="S1593" s="70"/>
      <c r="T1593" s="70"/>
      <c r="U1593" s="70"/>
      <c r="V1593" s="70"/>
      <c r="W1593" s="70"/>
      <c r="X1593" s="70"/>
      <c r="Y1593" s="70"/>
      <c r="Z1593" s="70"/>
      <c r="AA1593" s="70"/>
      <c r="AB1593" s="70"/>
      <c r="AC1593" s="70"/>
      <c r="AD1593" s="70"/>
      <c r="AE1593" s="70"/>
      <c r="AF1593" s="70"/>
      <c r="AG1593" s="70"/>
      <c r="AH1593" s="70"/>
      <c r="AI1593" s="70"/>
      <c r="AJ1593" s="70"/>
      <c r="AK1593" s="70"/>
      <c r="AL1593" s="70"/>
      <c r="AM1593" s="70"/>
      <c r="AN1593" s="70"/>
      <c r="AO1593" s="70"/>
      <c r="AP1593" s="70"/>
      <c r="AQ1593" s="70"/>
      <c r="AR1593" s="70"/>
      <c r="AS1593" s="70"/>
      <c r="AT1593" s="70"/>
      <c r="AU1593" s="70"/>
      <c r="AV1593" s="70"/>
      <c r="AW1593" s="70"/>
      <c r="AX1593" s="70"/>
      <c r="AY1593" s="70"/>
      <c r="AZ1593" s="70"/>
      <c r="BA1593" s="70"/>
      <c r="BB1593" s="70"/>
      <c r="BC1593" s="70"/>
      <c r="BD1593" s="70"/>
      <c r="BE1593" s="70"/>
      <c r="BF1593" s="70"/>
      <c r="BG1593" s="70"/>
      <c r="BH1593" s="70"/>
      <c r="BI1593" s="70"/>
      <c r="BJ1593" s="70"/>
      <c r="BK1593" s="70"/>
      <c r="BL1593" s="70"/>
      <c r="BM1593" s="70"/>
      <c r="BN1593" s="70"/>
      <c r="BO1593" s="70"/>
      <c r="BP1593" s="70"/>
      <c r="BQ1593" s="70"/>
      <c r="BR1593" s="70"/>
      <c r="BS1593" s="70"/>
      <c r="BT1593" s="70"/>
      <c r="BU1593" s="70"/>
      <c r="BV1593" s="70"/>
      <c r="BW1593" s="70"/>
      <c r="BX1593" s="70"/>
      <c r="BY1593" s="70"/>
      <c r="BZ1593" s="70"/>
      <c r="CA1593" s="70"/>
    </row>
    <row r="1594" spans="2:79" s="67" customFormat="1" hidden="1">
      <c r="B1594" s="85"/>
      <c r="C1594" s="86"/>
      <c r="D1594" s="250"/>
      <c r="E1594" s="84"/>
      <c r="F1594" s="70"/>
      <c r="G1594" s="70"/>
      <c r="H1594" s="70"/>
      <c r="I1594" s="70"/>
      <c r="J1594" s="70"/>
      <c r="K1594" s="70"/>
      <c r="L1594" s="70"/>
      <c r="M1594" s="70"/>
      <c r="N1594" s="70"/>
      <c r="O1594" s="70"/>
      <c r="P1594" s="70"/>
      <c r="Q1594" s="70"/>
      <c r="R1594" s="70"/>
      <c r="S1594" s="70"/>
      <c r="T1594" s="70"/>
      <c r="U1594" s="70"/>
      <c r="V1594" s="70"/>
      <c r="W1594" s="70"/>
      <c r="X1594" s="70"/>
      <c r="Y1594" s="70"/>
      <c r="Z1594" s="70"/>
      <c r="AA1594" s="70"/>
      <c r="AB1594" s="70"/>
      <c r="AC1594" s="70"/>
      <c r="AD1594" s="70"/>
      <c r="AE1594" s="70"/>
      <c r="AF1594" s="70"/>
      <c r="AG1594" s="70"/>
      <c r="AH1594" s="70"/>
      <c r="AI1594" s="70"/>
      <c r="AJ1594" s="70"/>
      <c r="AK1594" s="70"/>
      <c r="AL1594" s="70"/>
      <c r="AM1594" s="70"/>
      <c r="AN1594" s="70"/>
      <c r="AO1594" s="70"/>
      <c r="AP1594" s="70"/>
      <c r="AQ1594" s="70"/>
      <c r="AR1594" s="70"/>
      <c r="AS1594" s="70"/>
      <c r="AT1594" s="70"/>
      <c r="AU1594" s="70"/>
      <c r="AV1594" s="70"/>
      <c r="AW1594" s="70"/>
      <c r="AX1594" s="70"/>
      <c r="AY1594" s="70"/>
      <c r="AZ1594" s="70"/>
      <c r="BA1594" s="70"/>
      <c r="BB1594" s="70"/>
      <c r="BC1594" s="70"/>
      <c r="BD1594" s="70"/>
      <c r="BE1594" s="70"/>
      <c r="BF1594" s="70"/>
      <c r="BG1594" s="70"/>
      <c r="BH1594" s="70"/>
      <c r="BI1594" s="70"/>
      <c r="BJ1594" s="70"/>
      <c r="BK1594" s="70"/>
      <c r="BL1594" s="70"/>
      <c r="BM1594" s="70"/>
      <c r="BN1594" s="70"/>
      <c r="BO1594" s="70"/>
      <c r="BP1594" s="70"/>
      <c r="BQ1594" s="70"/>
      <c r="BR1594" s="70"/>
      <c r="BS1594" s="70"/>
      <c r="BT1594" s="70"/>
      <c r="BU1594" s="70"/>
      <c r="BV1594" s="70"/>
      <c r="BW1594" s="70"/>
      <c r="BX1594" s="70"/>
      <c r="BY1594" s="70"/>
      <c r="BZ1594" s="70"/>
      <c r="CA1594" s="70"/>
    </row>
    <row r="1595" spans="2:79" s="67" customFormat="1" hidden="1">
      <c r="B1595" s="85"/>
      <c r="C1595" s="86"/>
      <c r="D1595" s="250"/>
      <c r="E1595" s="84"/>
      <c r="F1595" s="70"/>
      <c r="G1595" s="70"/>
      <c r="H1595" s="70"/>
      <c r="I1595" s="70"/>
      <c r="J1595" s="70"/>
      <c r="K1595" s="70"/>
      <c r="L1595" s="70"/>
      <c r="M1595" s="70"/>
      <c r="N1595" s="70"/>
      <c r="O1595" s="70"/>
      <c r="P1595" s="70"/>
      <c r="Q1595" s="70"/>
      <c r="R1595" s="70"/>
      <c r="S1595" s="70"/>
      <c r="T1595" s="70"/>
      <c r="U1595" s="70"/>
      <c r="V1595" s="70"/>
      <c r="W1595" s="70"/>
      <c r="X1595" s="70"/>
      <c r="Y1595" s="70"/>
      <c r="Z1595" s="70"/>
      <c r="AA1595" s="70"/>
      <c r="AB1595" s="70"/>
      <c r="AC1595" s="70"/>
      <c r="AD1595" s="70"/>
      <c r="AE1595" s="70"/>
      <c r="AF1595" s="70"/>
      <c r="AG1595" s="70"/>
      <c r="AH1595" s="70"/>
      <c r="AI1595" s="70"/>
      <c r="AJ1595" s="70"/>
      <c r="AK1595" s="70"/>
      <c r="AL1595" s="70"/>
      <c r="AM1595" s="70"/>
      <c r="AN1595" s="70"/>
      <c r="AO1595" s="70"/>
      <c r="AP1595" s="70"/>
      <c r="AQ1595" s="70"/>
      <c r="AR1595" s="70"/>
      <c r="AS1595" s="70"/>
      <c r="AT1595" s="70"/>
      <c r="AU1595" s="70"/>
      <c r="AV1595" s="70"/>
      <c r="AW1595" s="70"/>
      <c r="AX1595" s="70"/>
      <c r="AY1595" s="70"/>
      <c r="AZ1595" s="70"/>
      <c r="BA1595" s="70"/>
      <c r="BB1595" s="70"/>
      <c r="BC1595" s="70"/>
      <c r="BD1595" s="70"/>
      <c r="BE1595" s="70"/>
      <c r="BF1595" s="70"/>
      <c r="BG1595" s="70"/>
      <c r="BH1595" s="70"/>
      <c r="BI1595" s="70"/>
      <c r="BJ1595" s="70"/>
      <c r="BK1595" s="70"/>
      <c r="BL1595" s="70"/>
      <c r="BM1595" s="70"/>
      <c r="BN1595" s="70"/>
      <c r="BO1595" s="70"/>
      <c r="BP1595" s="70"/>
      <c r="BQ1595" s="70"/>
      <c r="BR1595" s="70"/>
      <c r="BS1595" s="70"/>
      <c r="BT1595" s="70"/>
      <c r="BU1595" s="70"/>
      <c r="BV1595" s="70"/>
      <c r="BW1595" s="70"/>
      <c r="BX1595" s="70"/>
      <c r="BY1595" s="70"/>
      <c r="BZ1595" s="70"/>
      <c r="CA1595" s="70"/>
    </row>
    <row r="1596" spans="2:79" s="67" customFormat="1" hidden="1">
      <c r="B1596" s="85"/>
      <c r="C1596" s="86"/>
      <c r="D1596" s="250"/>
      <c r="E1596" s="84"/>
      <c r="F1596" s="70"/>
      <c r="G1596" s="70"/>
      <c r="H1596" s="70"/>
      <c r="I1596" s="70"/>
      <c r="J1596" s="70"/>
      <c r="K1596" s="70"/>
      <c r="L1596" s="70"/>
      <c r="M1596" s="70"/>
      <c r="N1596" s="70"/>
      <c r="O1596" s="70"/>
      <c r="P1596" s="70"/>
      <c r="Q1596" s="70"/>
      <c r="R1596" s="70"/>
      <c r="S1596" s="70"/>
      <c r="T1596" s="70"/>
      <c r="U1596" s="70"/>
      <c r="V1596" s="70"/>
      <c r="W1596" s="70"/>
      <c r="X1596" s="70"/>
      <c r="Y1596" s="70"/>
      <c r="Z1596" s="70"/>
      <c r="AA1596" s="70"/>
      <c r="AB1596" s="70"/>
      <c r="AC1596" s="70"/>
      <c r="AD1596" s="70"/>
      <c r="AE1596" s="70"/>
      <c r="AF1596" s="70"/>
      <c r="AG1596" s="70"/>
      <c r="AH1596" s="70"/>
      <c r="AI1596" s="70"/>
      <c r="AJ1596" s="70"/>
      <c r="AK1596" s="70"/>
      <c r="AL1596" s="70"/>
      <c r="AM1596" s="70"/>
      <c r="AN1596" s="70"/>
      <c r="AO1596" s="70"/>
      <c r="AP1596" s="70"/>
      <c r="AQ1596" s="70"/>
      <c r="AR1596" s="70"/>
      <c r="AS1596" s="70"/>
      <c r="AT1596" s="70"/>
      <c r="AU1596" s="70"/>
      <c r="AV1596" s="70"/>
      <c r="AW1596" s="70"/>
      <c r="AX1596" s="70"/>
      <c r="AY1596" s="70"/>
      <c r="AZ1596" s="70"/>
      <c r="BA1596" s="70"/>
      <c r="BB1596" s="70"/>
      <c r="BC1596" s="70"/>
      <c r="BD1596" s="70"/>
      <c r="BE1596" s="70"/>
      <c r="BF1596" s="70"/>
      <c r="BG1596" s="70"/>
      <c r="BH1596" s="70"/>
      <c r="BI1596" s="70"/>
      <c r="BJ1596" s="70"/>
      <c r="BK1596" s="70"/>
      <c r="BL1596" s="70"/>
      <c r="BM1596" s="70"/>
      <c r="BN1596" s="70"/>
      <c r="BO1596" s="70"/>
      <c r="BP1596" s="70"/>
      <c r="BQ1596" s="70"/>
      <c r="BR1596" s="70"/>
      <c r="BS1596" s="70"/>
      <c r="BT1596" s="70"/>
      <c r="BU1596" s="70"/>
      <c r="BV1596" s="70"/>
      <c r="BW1596" s="70"/>
      <c r="BX1596" s="70"/>
      <c r="BY1596" s="70"/>
      <c r="BZ1596" s="70"/>
      <c r="CA1596" s="70"/>
    </row>
  </sheetData>
  <conditionalFormatting sqref="U3:CA3">
    <cfRule type="cellIs" dxfId="5" priority="4" operator="equal">
      <formula>"Post-Fcst"</formula>
    </cfRule>
    <cfRule type="cellIs" dxfId="4" priority="5" operator="equal">
      <formula>"Forecast"</formula>
    </cfRule>
    <cfRule type="cellIs" dxfId="3" priority="6" operator="equal">
      <formula>"Pre Fcst"</formula>
    </cfRule>
  </conditionalFormatting>
  <conditionalFormatting sqref="J3:T3">
    <cfRule type="cellIs" dxfId="2" priority="1" operator="equal">
      <formula>"Post-Fcst"</formula>
    </cfRule>
    <cfRule type="cellIs" dxfId="1" priority="2" operator="equal">
      <formula>"Forecast"</formula>
    </cfRule>
    <cfRule type="cellIs" dxfId="0" priority="3" operator="equal">
      <formula>"Pre Fcst"</formula>
    </cfRule>
  </conditionalFormatting>
  <pageMargins left="0.70866141732283472" right="0.70866141732283472" top="0.74803149606299213" bottom="0.74803149606299213" header="0.31496062992125984" footer="0.31496062992125984"/>
  <pageSetup paperSize="9" scale="37"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5884D-8C2D-4361-A0F6-2D31FBB31C08}">
  <sheetPr>
    <tabColor rgb="FFCCCCCE"/>
    <pageSetUpPr fitToPage="1"/>
  </sheetPr>
  <dimension ref="A1:H35"/>
  <sheetViews>
    <sheetView showGridLines="0" workbookViewId="0"/>
  </sheetViews>
  <sheetFormatPr defaultColWidth="0" defaultRowHeight="20.25"/>
  <cols>
    <col min="1" max="1" width="25.625" style="432" customWidth="1"/>
    <col min="2" max="2" width="100.625" style="429" customWidth="1"/>
    <col min="3" max="3" width="25.625" style="429" customWidth="1"/>
    <col min="4" max="4" width="15.625" style="429" customWidth="1"/>
    <col min="5" max="5" width="5.625" style="429" customWidth="1"/>
    <col min="6" max="16384" width="9" style="429" hidden="1"/>
  </cols>
  <sheetData>
    <row r="1" spans="1:8" s="430" customFormat="1" ht="47.25">
      <c r="A1" s="430" t="s">
        <v>13</v>
      </c>
      <c r="H1" s="456"/>
    </row>
    <row r="2" spans="1:8" s="431" customFormat="1" ht="22.5">
      <c r="A2" s="431" t="s">
        <v>43</v>
      </c>
      <c r="B2" s="431" t="s">
        <v>44</v>
      </c>
    </row>
    <row r="3" spans="1:8" s="431" customFormat="1" ht="22.5">
      <c r="A3" s="431" t="s">
        <v>45</v>
      </c>
      <c r="B3" s="435" t="s">
        <v>46</v>
      </c>
    </row>
    <row r="4" spans="1:8" s="431" customFormat="1" ht="22.5">
      <c r="A4" s="431" t="s">
        <v>47</v>
      </c>
      <c r="B4" s="431" t="s">
        <v>48</v>
      </c>
    </row>
    <row r="5" spans="1:8" s="431" customFormat="1" ht="22.5">
      <c r="A5" s="431" t="s">
        <v>49</v>
      </c>
      <c r="B5" s="436">
        <v>44725</v>
      </c>
    </row>
    <row r="6" spans="1:8" s="431" customFormat="1" ht="22.5">
      <c r="A6" s="431" t="s">
        <v>50</v>
      </c>
      <c r="B6" s="431" t="s">
        <v>51</v>
      </c>
    </row>
    <row r="7" spans="1:8" s="431" customFormat="1" ht="22.5">
      <c r="A7" s="431" t="s">
        <v>52</v>
      </c>
      <c r="B7" s="641" t="s">
        <v>53</v>
      </c>
    </row>
    <row r="9" spans="1:8" ht="40.5">
      <c r="A9" s="432" t="s">
        <v>54</v>
      </c>
      <c r="B9" s="433" t="s">
        <v>55</v>
      </c>
    </row>
    <row r="10" spans="1:8" ht="40.5">
      <c r="B10" s="433" t="s">
        <v>56</v>
      </c>
    </row>
    <row r="11" spans="1:8" ht="40.5">
      <c r="B11" s="433" t="s">
        <v>57</v>
      </c>
    </row>
    <row r="12" spans="1:8">
      <c r="B12" s="433" t="s">
        <v>58</v>
      </c>
    </row>
    <row r="13" spans="1:8">
      <c r="B13" s="433" t="s">
        <v>59</v>
      </c>
    </row>
    <row r="14" spans="1:8">
      <c r="B14" s="433"/>
    </row>
    <row r="15" spans="1:8">
      <c r="A15" s="432" t="s">
        <v>60</v>
      </c>
      <c r="B15" s="433"/>
    </row>
    <row r="16" spans="1:8">
      <c r="B16" s="433" t="s">
        <v>61</v>
      </c>
    </row>
    <row r="17" spans="1:4" ht="40.5">
      <c r="B17" s="433" t="s">
        <v>62</v>
      </c>
    </row>
    <row r="18" spans="1:4">
      <c r="B18" s="433" t="s">
        <v>63</v>
      </c>
    </row>
    <row r="19" spans="1:4">
      <c r="B19" s="433" t="s">
        <v>64</v>
      </c>
    </row>
    <row r="20" spans="1:4" ht="40.5">
      <c r="B20" s="433" t="s">
        <v>65</v>
      </c>
    </row>
    <row r="21" spans="1:4">
      <c r="B21" s="433"/>
    </row>
    <row r="22" spans="1:4">
      <c r="A22" s="432" t="s">
        <v>66</v>
      </c>
      <c r="B22" s="433" t="s">
        <v>67</v>
      </c>
    </row>
    <row r="23" spans="1:4">
      <c r="B23" s="433"/>
    </row>
    <row r="24" spans="1:4">
      <c r="A24" s="432" t="s">
        <v>68</v>
      </c>
      <c r="B24" s="433"/>
    </row>
    <row r="25" spans="1:4">
      <c r="A25" s="416" t="s">
        <v>69</v>
      </c>
      <c r="B25" s="416" t="s">
        <v>70</v>
      </c>
      <c r="C25" s="416" t="s">
        <v>71</v>
      </c>
      <c r="D25" s="416" t="s">
        <v>72</v>
      </c>
    </row>
    <row r="26" spans="1:4" ht="40.5">
      <c r="A26" s="437" t="s">
        <v>73</v>
      </c>
      <c r="B26" s="438" t="s">
        <v>74</v>
      </c>
      <c r="C26" s="439" t="s">
        <v>75</v>
      </c>
      <c r="D26" s="439" t="s">
        <v>76</v>
      </c>
    </row>
    <row r="27" spans="1:4">
      <c r="A27" s="437" t="s">
        <v>73</v>
      </c>
      <c r="B27" s="438" t="s">
        <v>77</v>
      </c>
      <c r="C27" s="439" t="s">
        <v>75</v>
      </c>
      <c r="D27" s="439" t="s">
        <v>76</v>
      </c>
    </row>
    <row r="28" spans="1:4">
      <c r="A28" s="437" t="s">
        <v>78</v>
      </c>
      <c r="B28" s="438" t="s">
        <v>79</v>
      </c>
      <c r="C28" s="439" t="s">
        <v>21</v>
      </c>
      <c r="D28" s="439" t="s">
        <v>76</v>
      </c>
    </row>
    <row r="29" spans="1:4">
      <c r="A29" s="437" t="s">
        <v>78</v>
      </c>
      <c r="B29" s="438" t="s">
        <v>80</v>
      </c>
      <c r="C29" s="439" t="s">
        <v>21</v>
      </c>
      <c r="D29" s="439" t="s">
        <v>76</v>
      </c>
    </row>
    <row r="30" spans="1:4">
      <c r="A30" s="437" t="s">
        <v>78</v>
      </c>
      <c r="B30" s="438" t="s">
        <v>81</v>
      </c>
      <c r="C30" s="439" t="s">
        <v>27</v>
      </c>
      <c r="D30" s="439" t="s">
        <v>76</v>
      </c>
    </row>
    <row r="31" spans="1:4" s="502" customFormat="1" ht="81">
      <c r="A31" s="437" t="s">
        <v>78</v>
      </c>
      <c r="B31" s="438" t="s">
        <v>82</v>
      </c>
      <c r="C31" s="439" t="s">
        <v>83</v>
      </c>
      <c r="D31" s="439" t="s">
        <v>4</v>
      </c>
    </row>
    <row r="32" spans="1:4" ht="40.5">
      <c r="A32" s="437" t="s">
        <v>84</v>
      </c>
      <c r="B32" s="438" t="s">
        <v>85</v>
      </c>
      <c r="C32" s="439" t="s">
        <v>86</v>
      </c>
      <c r="D32" s="439" t="s">
        <v>4</v>
      </c>
    </row>
    <row r="33" spans="1:4" ht="40.5">
      <c r="A33" s="651" t="s">
        <v>84</v>
      </c>
      <c r="B33" s="652" t="s">
        <v>87</v>
      </c>
      <c r="C33" s="653" t="s">
        <v>23</v>
      </c>
      <c r="D33" s="653" t="s">
        <v>46</v>
      </c>
    </row>
    <row r="34" spans="1:4">
      <c r="A34" s="502"/>
      <c r="B34" s="503"/>
      <c r="C34" s="502"/>
      <c r="D34" s="502"/>
    </row>
    <row r="35" spans="1:4" s="51" customFormat="1" ht="12.75">
      <c r="A35" s="51" t="s">
        <v>88</v>
      </c>
    </row>
  </sheetData>
  <hyperlinks>
    <hyperlink ref="B7" r:id="rId1" xr:uid="{BFBC8130-0C90-4F0F-BBDB-B5AFA3A8C456}"/>
  </hyperlinks>
  <pageMargins left="0.70866141732283472" right="0.70866141732283472" top="0.74803149606299213" bottom="0.74803149606299213" header="0.31496062992125984" footer="0.31496062992125984"/>
  <pageSetup paperSize="9" scale="69" fitToHeight="0" orientation="landscape" r:id="rId2"/>
  <headerFooter>
    <oddHeader>&amp;L&amp;"Calibri,Regular"&amp;F&amp;C&amp;"Calibri,Regular"Sheet: &amp;A&amp;R&amp;"Calibri,Regular"OFFICIAL</oddHeader>
    <oddFooter>&amp;L&amp;"Calibri,Regular"Printed on &amp;D at &amp;T&amp;C&amp;"Calibri,Regular"Page &amp;P of &amp;N&amp;R&amp;"Calibri,Regular"Ofwat</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93ACF-EFA6-403B-882E-6B52775C23FD}">
  <sheetPr>
    <tabColor rgb="FFCCCCCE"/>
    <pageSetUpPr fitToPage="1"/>
  </sheetPr>
  <dimension ref="A1:XFD59"/>
  <sheetViews>
    <sheetView showGridLines="0" zoomScaleNormal="100" zoomScalePageLayoutView="66" workbookViewId="0"/>
  </sheetViews>
  <sheetFormatPr defaultColWidth="0" defaultRowHeight="12.75" zeroHeight="1"/>
  <cols>
    <col min="1" max="4" width="2.375" style="324" customWidth="1"/>
    <col min="5" max="5" width="44.875" style="324" customWidth="1"/>
    <col min="6" max="6" width="2.75" style="324" customWidth="1"/>
    <col min="7" max="7" width="31.25" style="324" bestFit="1" customWidth="1"/>
    <col min="8" max="8" width="2.375" style="324" customWidth="1"/>
    <col min="9" max="9" width="35.375" style="324" bestFit="1" customWidth="1"/>
    <col min="10" max="10" width="2.375" style="324" customWidth="1"/>
    <col min="11" max="11" width="22.875" style="324" customWidth="1"/>
    <col min="12" max="13" width="0" style="324" hidden="1" customWidth="1"/>
    <col min="14" max="16384" width="8" style="324" hidden="1"/>
  </cols>
  <sheetData>
    <row r="1" spans="1:11" ht="31.5">
      <c r="A1" s="323" t="e">
        <f ca="1" xml:space="preserve"> RIGHT(CELL("filename", $A$1), LEN(CELL("filename", $A$1)) - SEARCH("]", CELL("filename", $A$1)))</f>
        <v>#VALUE!</v>
      </c>
      <c r="B1" s="323"/>
      <c r="C1" s="323"/>
      <c r="D1" s="323"/>
      <c r="E1" s="323"/>
      <c r="F1" s="323"/>
      <c r="G1" s="323"/>
      <c r="H1" s="456"/>
      <c r="I1" s="323"/>
      <c r="J1" s="323"/>
      <c r="K1" s="323"/>
    </row>
    <row r="2" spans="1:11"/>
    <row r="3" spans="1:11" s="326" customFormat="1" ht="21">
      <c r="A3" s="325" t="s">
        <v>89</v>
      </c>
      <c r="I3" s="325" t="s">
        <v>90</v>
      </c>
      <c r="K3" s="325" t="s">
        <v>91</v>
      </c>
    </row>
    <row r="4" spans="1:11"/>
    <row r="5" spans="1:11" s="327" customFormat="1" ht="15.75">
      <c r="B5" s="328" t="s">
        <v>92</v>
      </c>
      <c r="D5" s="329"/>
      <c r="E5" s="328"/>
    </row>
    <row r="6" spans="1:11">
      <c r="B6" s="330"/>
      <c r="C6" s="330"/>
      <c r="D6" s="331"/>
      <c r="E6" s="332" t="s">
        <v>93</v>
      </c>
      <c r="G6" s="333" t="s">
        <v>94</v>
      </c>
      <c r="H6" s="334"/>
      <c r="I6" s="334" t="s">
        <v>95</v>
      </c>
      <c r="J6" s="334"/>
      <c r="K6" s="334" t="s">
        <v>96</v>
      </c>
    </row>
    <row r="7" spans="1:11">
      <c r="B7" s="330"/>
      <c r="C7" s="330"/>
      <c r="D7" s="331"/>
      <c r="E7" s="335"/>
      <c r="G7" s="333"/>
      <c r="H7" s="334"/>
      <c r="I7" s="334" t="s">
        <v>97</v>
      </c>
      <c r="J7" s="334"/>
      <c r="K7" s="334"/>
    </row>
    <row r="8" spans="1:11">
      <c r="B8" s="330"/>
      <c r="C8" s="330"/>
      <c r="D8" s="331"/>
      <c r="E8" s="336" t="s">
        <v>98</v>
      </c>
      <c r="G8" s="333" t="s">
        <v>99</v>
      </c>
      <c r="H8" s="334"/>
      <c r="I8" s="334" t="s">
        <v>100</v>
      </c>
      <c r="J8" s="334"/>
      <c r="K8" s="334" t="s">
        <v>96</v>
      </c>
    </row>
    <row r="9" spans="1:11">
      <c r="B9" s="330"/>
      <c r="C9" s="330"/>
      <c r="D9" s="331"/>
      <c r="E9" s="333"/>
      <c r="G9" s="333"/>
      <c r="H9" s="334"/>
      <c r="I9" s="334" t="s">
        <v>101</v>
      </c>
      <c r="J9" s="334"/>
      <c r="K9" s="334"/>
    </row>
    <row r="10" spans="1:11">
      <c r="B10" s="330"/>
      <c r="C10" s="330"/>
      <c r="D10" s="331"/>
      <c r="E10" s="333" t="s">
        <v>102</v>
      </c>
      <c r="F10" s="334"/>
      <c r="G10" s="333" t="s">
        <v>103</v>
      </c>
      <c r="H10" s="334"/>
      <c r="I10" s="334" t="s">
        <v>104</v>
      </c>
      <c r="J10" s="334"/>
      <c r="K10" s="334" t="s">
        <v>96</v>
      </c>
    </row>
    <row r="11" spans="1:11">
      <c r="B11" s="330"/>
      <c r="C11" s="330"/>
      <c r="D11" s="331"/>
      <c r="E11" s="333"/>
      <c r="F11" s="334"/>
      <c r="G11" s="333"/>
      <c r="H11" s="334"/>
      <c r="I11" s="334"/>
      <c r="J11" s="334"/>
      <c r="K11" s="334"/>
    </row>
    <row r="12" spans="1:11">
      <c r="B12" s="330"/>
      <c r="C12" s="330"/>
      <c r="D12" s="331"/>
      <c r="E12" s="333" t="s">
        <v>105</v>
      </c>
      <c r="F12" s="334"/>
      <c r="G12" s="333"/>
      <c r="H12" s="334"/>
      <c r="I12" s="334"/>
      <c r="J12" s="334"/>
      <c r="K12" s="334"/>
    </row>
    <row r="13" spans="1:11">
      <c r="B13" s="330"/>
      <c r="C13" s="330"/>
      <c r="D13" s="331"/>
      <c r="E13" s="333" t="s">
        <v>106</v>
      </c>
      <c r="F13" s="334"/>
      <c r="G13" s="333"/>
      <c r="H13" s="334"/>
      <c r="I13" s="334"/>
      <c r="J13" s="334"/>
      <c r="K13" s="334"/>
    </row>
    <row r="14" spans="1:11">
      <c r="B14" s="330"/>
      <c r="C14" s="330"/>
      <c r="D14" s="331"/>
      <c r="E14" s="333"/>
      <c r="F14" s="334"/>
      <c r="G14" s="333"/>
      <c r="H14" s="334"/>
      <c r="I14" s="334"/>
      <c r="J14" s="334"/>
      <c r="K14" s="334"/>
    </row>
    <row r="15" spans="1:11">
      <c r="B15" s="330"/>
      <c r="C15" s="330"/>
      <c r="D15" s="331"/>
      <c r="E15" s="337" t="s">
        <v>107</v>
      </c>
      <c r="G15" s="333" t="s">
        <v>108</v>
      </c>
      <c r="I15" s="324" t="s">
        <v>109</v>
      </c>
      <c r="K15" s="324" t="s">
        <v>96</v>
      </c>
    </row>
    <row r="16" spans="1:11">
      <c r="B16" s="330"/>
      <c r="C16" s="330"/>
      <c r="D16" s="331"/>
      <c r="E16" s="333"/>
      <c r="G16" s="333"/>
      <c r="I16" s="324" t="s">
        <v>110</v>
      </c>
    </row>
    <row r="17" spans="2:11" s="327" customFormat="1" ht="15.75">
      <c r="B17" s="328" t="s">
        <v>111</v>
      </c>
      <c r="C17" s="338"/>
      <c r="D17" s="329"/>
      <c r="E17" s="328"/>
      <c r="G17" s="328"/>
    </row>
    <row r="18" spans="2:11">
      <c r="B18" s="330"/>
      <c r="C18" s="330"/>
      <c r="D18" s="331"/>
      <c r="E18" s="339" t="s">
        <v>112</v>
      </c>
      <c r="G18" s="333" t="s">
        <v>113</v>
      </c>
      <c r="I18" s="324" t="s">
        <v>104</v>
      </c>
      <c r="K18" s="324" t="s">
        <v>114</v>
      </c>
    </row>
    <row r="19" spans="2:11">
      <c r="B19" s="330"/>
      <c r="C19" s="330"/>
      <c r="D19" s="331"/>
      <c r="E19" s="333"/>
      <c r="G19" s="333"/>
      <c r="K19" s="324" t="s">
        <v>115</v>
      </c>
    </row>
    <row r="20" spans="2:11">
      <c r="B20" s="330"/>
      <c r="C20" s="330"/>
      <c r="D20" s="331"/>
      <c r="E20" s="340" t="s">
        <v>116</v>
      </c>
      <c r="G20" s="333" t="s">
        <v>117</v>
      </c>
      <c r="I20" s="324" t="s">
        <v>104</v>
      </c>
      <c r="K20" s="324" t="s">
        <v>118</v>
      </c>
    </row>
    <row r="21" spans="2:11">
      <c r="B21" s="330"/>
      <c r="C21" s="330"/>
      <c r="D21" s="331"/>
      <c r="E21" s="333"/>
      <c r="G21" s="333"/>
      <c r="K21" s="324" t="s">
        <v>119</v>
      </c>
    </row>
    <row r="22" spans="2:11">
      <c r="B22" s="330"/>
      <c r="C22" s="330"/>
      <c r="D22" s="331"/>
      <c r="E22" s="341" t="s">
        <v>120</v>
      </c>
      <c r="G22" s="333" t="s">
        <v>121</v>
      </c>
      <c r="I22" s="324" t="s">
        <v>95</v>
      </c>
      <c r="K22" s="324" t="s">
        <v>118</v>
      </c>
    </row>
    <row r="23" spans="2:11">
      <c r="B23" s="330"/>
      <c r="C23" s="330"/>
      <c r="D23" s="331"/>
      <c r="E23" s="333"/>
      <c r="G23" s="333"/>
      <c r="I23" s="324" t="s">
        <v>97</v>
      </c>
      <c r="K23" s="324" t="s">
        <v>119</v>
      </c>
    </row>
    <row r="24" spans="2:11">
      <c r="B24" s="330"/>
      <c r="C24" s="330"/>
      <c r="D24" s="331"/>
      <c r="E24" s="342" t="s">
        <v>122</v>
      </c>
      <c r="G24" s="333" t="s">
        <v>123</v>
      </c>
      <c r="I24" s="324" t="s">
        <v>104</v>
      </c>
      <c r="K24" s="324" t="s">
        <v>124</v>
      </c>
    </row>
    <row r="25" spans="2:11">
      <c r="K25" s="324" t="s">
        <v>125</v>
      </c>
    </row>
    <row r="26" spans="2:11">
      <c r="E26" s="343" t="s">
        <v>126</v>
      </c>
      <c r="G26" s="324" t="s">
        <v>127</v>
      </c>
      <c r="I26" s="324" t="s">
        <v>128</v>
      </c>
      <c r="K26" s="324" t="s">
        <v>129</v>
      </c>
    </row>
    <row r="27" spans="2:11">
      <c r="K27" s="324" t="s">
        <v>130</v>
      </c>
    </row>
    <row r="28" spans="2:11" ht="24.75" customHeight="1">
      <c r="E28" s="344">
        <v>0</v>
      </c>
      <c r="G28" s="324" t="s">
        <v>131</v>
      </c>
      <c r="I28" s="324" t="s">
        <v>128</v>
      </c>
      <c r="K28" s="324" t="s">
        <v>132</v>
      </c>
    </row>
    <row r="29" spans="2:11">
      <c r="K29" s="324" t="s">
        <v>133</v>
      </c>
    </row>
    <row r="30" spans="2:11">
      <c r="E30" s="324" t="s">
        <v>134</v>
      </c>
    </row>
    <row r="31" spans="2:11"/>
    <row r="32" spans="2:11" s="327" customFormat="1" ht="15.75">
      <c r="B32" s="328" t="s">
        <v>135</v>
      </c>
      <c r="C32" s="338"/>
      <c r="D32" s="329"/>
      <c r="E32" s="328"/>
      <c r="F32" s="328"/>
      <c r="G32" s="328"/>
    </row>
    <row r="33" spans="1:11">
      <c r="B33" s="330"/>
      <c r="C33" s="330"/>
      <c r="D33" s="331"/>
      <c r="E33" s="340" t="s">
        <v>136</v>
      </c>
      <c r="F33" s="333"/>
      <c r="G33" s="333" t="s">
        <v>137</v>
      </c>
      <c r="I33" s="324" t="s">
        <v>96</v>
      </c>
      <c r="K33" s="324" t="s">
        <v>118</v>
      </c>
    </row>
    <row r="34" spans="1:11">
      <c r="B34" s="330"/>
      <c r="C34" s="330"/>
      <c r="D34" s="331"/>
      <c r="E34" s="333"/>
      <c r="F34" s="333"/>
      <c r="G34" s="333"/>
      <c r="K34" s="324" t="s">
        <v>119</v>
      </c>
    </row>
    <row r="35" spans="1:11">
      <c r="B35" s="330"/>
      <c r="C35" s="330"/>
      <c r="D35" s="331"/>
      <c r="E35" s="345" t="s">
        <v>138</v>
      </c>
      <c r="F35" s="333"/>
      <c r="G35" s="333" t="s">
        <v>139</v>
      </c>
      <c r="I35" s="324" t="s">
        <v>140</v>
      </c>
      <c r="K35" s="324" t="s">
        <v>141</v>
      </c>
    </row>
    <row r="36" spans="1:11">
      <c r="B36" s="330"/>
      <c r="C36" s="330"/>
      <c r="D36" s="331"/>
      <c r="E36" s="333"/>
      <c r="F36" s="333"/>
      <c r="G36" s="333"/>
      <c r="I36" s="324" t="s">
        <v>142</v>
      </c>
      <c r="K36" s="324" t="s">
        <v>143</v>
      </c>
    </row>
    <row r="37" spans="1:11" s="327" customFormat="1" ht="15.75">
      <c r="B37" s="328" t="s">
        <v>144</v>
      </c>
      <c r="C37" s="338"/>
      <c r="D37" s="329"/>
      <c r="E37" s="328"/>
      <c r="F37" s="328"/>
      <c r="G37" s="328"/>
    </row>
    <row r="38" spans="1:11">
      <c r="B38" s="330"/>
      <c r="C38" s="330"/>
      <c r="D38" s="331"/>
      <c r="E38" s="333"/>
      <c r="F38" s="333"/>
      <c r="G38" s="333"/>
    </row>
    <row r="39" spans="1:11">
      <c r="B39" s="330"/>
      <c r="C39" s="330"/>
      <c r="D39" s="331"/>
      <c r="E39" s="346" t="s">
        <v>145</v>
      </c>
      <c r="F39" s="333"/>
      <c r="G39" s="333" t="s">
        <v>146</v>
      </c>
      <c r="I39" s="324" t="s">
        <v>104</v>
      </c>
      <c r="K39" s="324" t="s">
        <v>147</v>
      </c>
    </row>
    <row r="40" spans="1:11">
      <c r="B40" s="330"/>
      <c r="C40" s="330"/>
      <c r="D40" s="331"/>
      <c r="E40" s="333"/>
      <c r="F40" s="333"/>
      <c r="G40" s="333"/>
      <c r="K40" s="324" t="s">
        <v>148</v>
      </c>
    </row>
    <row r="41" spans="1:11" s="327" customFormat="1" ht="15.75">
      <c r="A41" s="328"/>
      <c r="B41" s="328" t="s">
        <v>149</v>
      </c>
      <c r="C41" s="338"/>
      <c r="D41" s="329"/>
      <c r="E41" s="328"/>
      <c r="F41" s="328"/>
      <c r="G41" s="328"/>
    </row>
    <row r="42" spans="1:11">
      <c r="B42" s="330"/>
      <c r="C42" s="330"/>
      <c r="D42" s="331"/>
      <c r="E42" s="333"/>
      <c r="F42" s="333"/>
      <c r="G42" s="333"/>
    </row>
    <row r="43" spans="1:11">
      <c r="B43" s="330"/>
      <c r="C43" s="330"/>
      <c r="D43" s="331"/>
      <c r="E43" s="347" t="s">
        <v>150</v>
      </c>
      <c r="F43" s="333"/>
      <c r="G43" s="333" t="s">
        <v>151</v>
      </c>
      <c r="K43" s="324" t="s">
        <v>114</v>
      </c>
    </row>
    <row r="44" spans="1:11">
      <c r="B44" s="330"/>
      <c r="C44" s="330"/>
      <c r="D44" s="331"/>
      <c r="E44" s="348"/>
      <c r="F44" s="333"/>
      <c r="G44" s="333"/>
      <c r="K44" s="324" t="s">
        <v>152</v>
      </c>
    </row>
    <row r="45" spans="1:11">
      <c r="B45" s="330"/>
      <c r="C45" s="330"/>
      <c r="D45" s="331"/>
      <c r="E45" s="349" t="s">
        <v>153</v>
      </c>
      <c r="F45" s="333"/>
      <c r="G45" s="333" t="s">
        <v>154</v>
      </c>
      <c r="K45" s="324" t="s">
        <v>118</v>
      </c>
    </row>
    <row r="46" spans="1:11">
      <c r="B46" s="330"/>
      <c r="C46" s="330"/>
      <c r="D46" s="331"/>
      <c r="E46" s="348"/>
      <c r="F46" s="333"/>
      <c r="G46" s="333"/>
      <c r="K46" s="324" t="s">
        <v>155</v>
      </c>
    </row>
    <row r="47" spans="1:11">
      <c r="B47" s="330"/>
      <c r="C47" s="330"/>
      <c r="D47" s="331"/>
      <c r="E47" s="350" t="s">
        <v>156</v>
      </c>
      <c r="F47" s="333"/>
      <c r="G47" s="333" t="s">
        <v>157</v>
      </c>
      <c r="K47" s="324" t="s">
        <v>158</v>
      </c>
    </row>
    <row r="48" spans="1:11">
      <c r="B48" s="330"/>
      <c r="C48" s="330"/>
      <c r="D48" s="331"/>
      <c r="E48" s="348"/>
      <c r="F48" s="333"/>
      <c r="G48" s="333"/>
      <c r="K48" s="324" t="s">
        <v>159</v>
      </c>
    </row>
    <row r="49" spans="1:16384">
      <c r="B49" s="330"/>
      <c r="C49" s="330"/>
      <c r="D49" s="331"/>
      <c r="E49" s="351" t="s">
        <v>160</v>
      </c>
      <c r="F49" s="333"/>
      <c r="G49" s="333" t="s">
        <v>161</v>
      </c>
      <c r="K49" s="324" t="s">
        <v>162</v>
      </c>
    </row>
    <row r="50" spans="1:16384">
      <c r="B50" s="330"/>
      <c r="C50" s="330"/>
      <c r="D50" s="331"/>
      <c r="E50" s="348"/>
      <c r="F50" s="333"/>
      <c r="G50" s="333"/>
      <c r="K50" s="352" t="s">
        <v>163</v>
      </c>
    </row>
    <row r="51" spans="1:16384">
      <c r="B51" s="334"/>
      <c r="C51" s="334"/>
      <c r="D51" s="334"/>
      <c r="E51" s="353" t="s">
        <v>164</v>
      </c>
      <c r="F51" s="334"/>
      <c r="G51" s="334" t="s">
        <v>165</v>
      </c>
      <c r="K51" s="324" t="s">
        <v>166</v>
      </c>
    </row>
    <row r="52" spans="1:16384">
      <c r="B52" s="334"/>
      <c r="C52" s="334"/>
      <c r="D52" s="334"/>
      <c r="E52" s="348"/>
      <c r="F52" s="334"/>
      <c r="G52" s="334"/>
      <c r="K52" s="352" t="s">
        <v>167</v>
      </c>
    </row>
    <row r="53" spans="1:16384">
      <c r="B53" s="334"/>
      <c r="C53" s="334"/>
      <c r="D53" s="334"/>
      <c r="E53" s="354" t="s">
        <v>168</v>
      </c>
      <c r="F53" s="334"/>
      <c r="G53" s="334" t="s">
        <v>169</v>
      </c>
      <c r="K53" s="324" t="s">
        <v>170</v>
      </c>
    </row>
    <row r="54" spans="1:16384">
      <c r="K54" s="352" t="s">
        <v>171</v>
      </c>
    </row>
    <row r="55" spans="1:16384">
      <c r="K55" s="352"/>
    </row>
    <row r="56" spans="1:16384" s="355" customFormat="1" ht="15.75">
      <c r="A56" s="355" t="s">
        <v>88</v>
      </c>
      <c r="L56" s="355" t="s">
        <v>88</v>
      </c>
      <c r="M56" s="355" t="s">
        <v>88</v>
      </c>
      <c r="N56" s="355" t="s">
        <v>88</v>
      </c>
      <c r="O56" s="355" t="s">
        <v>88</v>
      </c>
      <c r="P56" s="355" t="s">
        <v>88</v>
      </c>
      <c r="Q56" s="355" t="s">
        <v>88</v>
      </c>
      <c r="R56" s="355" t="s">
        <v>88</v>
      </c>
      <c r="S56" s="355" t="s">
        <v>88</v>
      </c>
      <c r="T56" s="355" t="s">
        <v>88</v>
      </c>
      <c r="U56" s="355" t="s">
        <v>88</v>
      </c>
      <c r="V56" s="355" t="s">
        <v>88</v>
      </c>
      <c r="W56" s="355" t="s">
        <v>88</v>
      </c>
      <c r="X56" s="355" t="s">
        <v>88</v>
      </c>
      <c r="Y56" s="355" t="s">
        <v>88</v>
      </c>
      <c r="Z56" s="355" t="s">
        <v>88</v>
      </c>
      <c r="AA56" s="355" t="s">
        <v>88</v>
      </c>
      <c r="AB56" s="355" t="s">
        <v>88</v>
      </c>
      <c r="AC56" s="355" t="s">
        <v>88</v>
      </c>
      <c r="AD56" s="355" t="s">
        <v>88</v>
      </c>
      <c r="AE56" s="355" t="s">
        <v>88</v>
      </c>
      <c r="AF56" s="355" t="s">
        <v>88</v>
      </c>
      <c r="AG56" s="355" t="s">
        <v>88</v>
      </c>
      <c r="AH56" s="355" t="s">
        <v>88</v>
      </c>
      <c r="AI56" s="355" t="s">
        <v>88</v>
      </c>
      <c r="AJ56" s="355" t="s">
        <v>88</v>
      </c>
      <c r="AK56" s="355" t="s">
        <v>88</v>
      </c>
      <c r="AL56" s="355" t="s">
        <v>88</v>
      </c>
      <c r="AM56" s="355" t="s">
        <v>88</v>
      </c>
      <c r="AN56" s="355" t="s">
        <v>88</v>
      </c>
      <c r="AO56" s="355" t="s">
        <v>88</v>
      </c>
      <c r="AP56" s="355" t="s">
        <v>88</v>
      </c>
      <c r="AQ56" s="355" t="s">
        <v>88</v>
      </c>
      <c r="AR56" s="355" t="s">
        <v>88</v>
      </c>
      <c r="AS56" s="355" t="s">
        <v>88</v>
      </c>
      <c r="AT56" s="355" t="s">
        <v>88</v>
      </c>
      <c r="AU56" s="355" t="s">
        <v>88</v>
      </c>
      <c r="AV56" s="355" t="s">
        <v>88</v>
      </c>
      <c r="AW56" s="355" t="s">
        <v>88</v>
      </c>
      <c r="AX56" s="355" t="s">
        <v>88</v>
      </c>
      <c r="AY56" s="355" t="s">
        <v>88</v>
      </c>
      <c r="AZ56" s="355" t="s">
        <v>88</v>
      </c>
      <c r="BA56" s="355" t="s">
        <v>88</v>
      </c>
      <c r="BB56" s="355" t="s">
        <v>88</v>
      </c>
      <c r="BC56" s="355" t="s">
        <v>88</v>
      </c>
      <c r="BD56" s="355" t="s">
        <v>88</v>
      </c>
      <c r="BE56" s="355" t="s">
        <v>88</v>
      </c>
      <c r="BF56" s="355" t="s">
        <v>88</v>
      </c>
      <c r="BG56" s="355" t="s">
        <v>88</v>
      </c>
      <c r="BH56" s="355" t="s">
        <v>88</v>
      </c>
      <c r="BI56" s="355" t="s">
        <v>88</v>
      </c>
      <c r="BJ56" s="355" t="s">
        <v>88</v>
      </c>
      <c r="BK56" s="355" t="s">
        <v>88</v>
      </c>
      <c r="BL56" s="355" t="s">
        <v>88</v>
      </c>
      <c r="BM56" s="355" t="s">
        <v>88</v>
      </c>
      <c r="BN56" s="355" t="s">
        <v>88</v>
      </c>
      <c r="BO56" s="355" t="s">
        <v>88</v>
      </c>
      <c r="BP56" s="355" t="s">
        <v>88</v>
      </c>
      <c r="BQ56" s="355" t="s">
        <v>88</v>
      </c>
      <c r="BR56" s="355" t="s">
        <v>88</v>
      </c>
      <c r="BS56" s="355" t="s">
        <v>88</v>
      </c>
      <c r="BT56" s="355" t="s">
        <v>88</v>
      </c>
      <c r="BU56" s="355" t="s">
        <v>88</v>
      </c>
      <c r="BV56" s="355" t="s">
        <v>88</v>
      </c>
      <c r="BW56" s="355" t="s">
        <v>88</v>
      </c>
      <c r="BX56" s="355" t="s">
        <v>88</v>
      </c>
      <c r="BY56" s="355" t="s">
        <v>88</v>
      </c>
      <c r="BZ56" s="355" t="s">
        <v>88</v>
      </c>
      <c r="CA56" s="355" t="s">
        <v>88</v>
      </c>
      <c r="CB56" s="355" t="s">
        <v>88</v>
      </c>
      <c r="CC56" s="355" t="s">
        <v>88</v>
      </c>
      <c r="CD56" s="355" t="s">
        <v>88</v>
      </c>
      <c r="CE56" s="355" t="s">
        <v>88</v>
      </c>
      <c r="CF56" s="355" t="s">
        <v>88</v>
      </c>
      <c r="CG56" s="355" t="s">
        <v>88</v>
      </c>
      <c r="CH56" s="355" t="s">
        <v>88</v>
      </c>
      <c r="CI56" s="355" t="s">
        <v>88</v>
      </c>
      <c r="CJ56" s="355" t="s">
        <v>88</v>
      </c>
      <c r="CK56" s="355" t="s">
        <v>88</v>
      </c>
      <c r="CL56" s="355" t="s">
        <v>88</v>
      </c>
      <c r="CM56" s="355" t="s">
        <v>88</v>
      </c>
      <c r="CN56" s="355" t="s">
        <v>88</v>
      </c>
      <c r="CO56" s="355" t="s">
        <v>88</v>
      </c>
      <c r="CP56" s="355" t="s">
        <v>88</v>
      </c>
      <c r="CQ56" s="355" t="s">
        <v>88</v>
      </c>
      <c r="CR56" s="355" t="s">
        <v>88</v>
      </c>
      <c r="CS56" s="355" t="s">
        <v>88</v>
      </c>
      <c r="CT56" s="355" t="s">
        <v>88</v>
      </c>
      <c r="CU56" s="355" t="s">
        <v>88</v>
      </c>
      <c r="CV56" s="355" t="s">
        <v>88</v>
      </c>
      <c r="CW56" s="355" t="s">
        <v>88</v>
      </c>
      <c r="CX56" s="355" t="s">
        <v>88</v>
      </c>
      <c r="CY56" s="355" t="s">
        <v>88</v>
      </c>
      <c r="CZ56" s="355" t="s">
        <v>88</v>
      </c>
      <c r="DA56" s="355" t="s">
        <v>88</v>
      </c>
      <c r="DB56" s="355" t="s">
        <v>88</v>
      </c>
      <c r="DC56" s="355" t="s">
        <v>88</v>
      </c>
      <c r="DD56" s="355" t="s">
        <v>88</v>
      </c>
      <c r="DE56" s="355" t="s">
        <v>88</v>
      </c>
      <c r="DF56" s="355" t="s">
        <v>88</v>
      </c>
      <c r="DG56" s="355" t="s">
        <v>88</v>
      </c>
      <c r="DH56" s="355" t="s">
        <v>88</v>
      </c>
      <c r="DI56" s="355" t="s">
        <v>88</v>
      </c>
      <c r="DJ56" s="355" t="s">
        <v>88</v>
      </c>
      <c r="DK56" s="355" t="s">
        <v>88</v>
      </c>
      <c r="DL56" s="355" t="s">
        <v>88</v>
      </c>
      <c r="DM56" s="355" t="s">
        <v>88</v>
      </c>
      <c r="DN56" s="355" t="s">
        <v>88</v>
      </c>
      <c r="DO56" s="355" t="s">
        <v>88</v>
      </c>
      <c r="DP56" s="355" t="s">
        <v>88</v>
      </c>
      <c r="DQ56" s="355" t="s">
        <v>88</v>
      </c>
      <c r="DR56" s="355" t="s">
        <v>88</v>
      </c>
      <c r="DS56" s="355" t="s">
        <v>88</v>
      </c>
      <c r="DT56" s="355" t="s">
        <v>88</v>
      </c>
      <c r="DU56" s="355" t="s">
        <v>88</v>
      </c>
      <c r="DV56" s="355" t="s">
        <v>88</v>
      </c>
      <c r="DW56" s="355" t="s">
        <v>88</v>
      </c>
      <c r="DX56" s="355" t="s">
        <v>88</v>
      </c>
      <c r="DY56" s="355" t="s">
        <v>88</v>
      </c>
      <c r="DZ56" s="355" t="s">
        <v>88</v>
      </c>
      <c r="EA56" s="355" t="s">
        <v>88</v>
      </c>
      <c r="EB56" s="355" t="s">
        <v>88</v>
      </c>
      <c r="EC56" s="355" t="s">
        <v>88</v>
      </c>
      <c r="ED56" s="355" t="s">
        <v>88</v>
      </c>
      <c r="EE56" s="355" t="s">
        <v>88</v>
      </c>
      <c r="EF56" s="355" t="s">
        <v>88</v>
      </c>
      <c r="EG56" s="355" t="s">
        <v>88</v>
      </c>
      <c r="EH56" s="355" t="s">
        <v>88</v>
      </c>
      <c r="EI56" s="355" t="s">
        <v>88</v>
      </c>
      <c r="EJ56" s="355" t="s">
        <v>88</v>
      </c>
      <c r="EK56" s="355" t="s">
        <v>88</v>
      </c>
      <c r="EL56" s="355" t="s">
        <v>88</v>
      </c>
      <c r="EM56" s="355" t="s">
        <v>88</v>
      </c>
      <c r="EN56" s="355" t="s">
        <v>88</v>
      </c>
      <c r="EO56" s="355" t="s">
        <v>88</v>
      </c>
      <c r="EP56" s="355" t="s">
        <v>88</v>
      </c>
      <c r="EQ56" s="355" t="s">
        <v>88</v>
      </c>
      <c r="ER56" s="355" t="s">
        <v>88</v>
      </c>
      <c r="ES56" s="355" t="s">
        <v>88</v>
      </c>
      <c r="ET56" s="355" t="s">
        <v>88</v>
      </c>
      <c r="EU56" s="355" t="s">
        <v>88</v>
      </c>
      <c r="EV56" s="355" t="s">
        <v>88</v>
      </c>
      <c r="EW56" s="355" t="s">
        <v>88</v>
      </c>
      <c r="EX56" s="355" t="s">
        <v>88</v>
      </c>
      <c r="EY56" s="355" t="s">
        <v>88</v>
      </c>
      <c r="EZ56" s="355" t="s">
        <v>88</v>
      </c>
      <c r="FA56" s="355" t="s">
        <v>88</v>
      </c>
      <c r="FB56" s="355" t="s">
        <v>88</v>
      </c>
      <c r="FC56" s="355" t="s">
        <v>88</v>
      </c>
      <c r="FD56" s="355" t="s">
        <v>88</v>
      </c>
      <c r="FE56" s="355" t="s">
        <v>88</v>
      </c>
      <c r="FF56" s="355" t="s">
        <v>88</v>
      </c>
      <c r="FG56" s="355" t="s">
        <v>88</v>
      </c>
      <c r="FH56" s="355" t="s">
        <v>88</v>
      </c>
      <c r="FI56" s="355" t="s">
        <v>88</v>
      </c>
      <c r="FJ56" s="355" t="s">
        <v>88</v>
      </c>
      <c r="FK56" s="355" t="s">
        <v>88</v>
      </c>
      <c r="FL56" s="355" t="s">
        <v>88</v>
      </c>
      <c r="FM56" s="355" t="s">
        <v>88</v>
      </c>
      <c r="FN56" s="355" t="s">
        <v>88</v>
      </c>
      <c r="FO56" s="355" t="s">
        <v>88</v>
      </c>
      <c r="FP56" s="355" t="s">
        <v>88</v>
      </c>
      <c r="FQ56" s="355" t="s">
        <v>88</v>
      </c>
      <c r="FR56" s="355" t="s">
        <v>88</v>
      </c>
      <c r="FS56" s="355" t="s">
        <v>88</v>
      </c>
      <c r="FT56" s="355" t="s">
        <v>88</v>
      </c>
      <c r="FU56" s="355" t="s">
        <v>88</v>
      </c>
      <c r="FV56" s="355" t="s">
        <v>88</v>
      </c>
      <c r="FW56" s="355" t="s">
        <v>88</v>
      </c>
      <c r="FX56" s="355" t="s">
        <v>88</v>
      </c>
      <c r="FY56" s="355" t="s">
        <v>88</v>
      </c>
      <c r="FZ56" s="355" t="s">
        <v>88</v>
      </c>
      <c r="GA56" s="355" t="s">
        <v>88</v>
      </c>
      <c r="GB56" s="355" t="s">
        <v>88</v>
      </c>
      <c r="GC56" s="355" t="s">
        <v>88</v>
      </c>
      <c r="GD56" s="355" t="s">
        <v>88</v>
      </c>
      <c r="GE56" s="355" t="s">
        <v>88</v>
      </c>
      <c r="GF56" s="355" t="s">
        <v>88</v>
      </c>
      <c r="GG56" s="355" t="s">
        <v>88</v>
      </c>
      <c r="GH56" s="355" t="s">
        <v>88</v>
      </c>
      <c r="GI56" s="355" t="s">
        <v>88</v>
      </c>
      <c r="GJ56" s="355" t="s">
        <v>88</v>
      </c>
      <c r="GK56" s="355" t="s">
        <v>88</v>
      </c>
      <c r="GL56" s="355" t="s">
        <v>88</v>
      </c>
      <c r="GM56" s="355" t="s">
        <v>88</v>
      </c>
      <c r="GN56" s="355" t="s">
        <v>88</v>
      </c>
      <c r="GO56" s="355" t="s">
        <v>88</v>
      </c>
      <c r="GP56" s="355" t="s">
        <v>88</v>
      </c>
      <c r="GQ56" s="355" t="s">
        <v>88</v>
      </c>
      <c r="GR56" s="355" t="s">
        <v>88</v>
      </c>
      <c r="GS56" s="355" t="s">
        <v>88</v>
      </c>
      <c r="GT56" s="355" t="s">
        <v>88</v>
      </c>
      <c r="GU56" s="355" t="s">
        <v>88</v>
      </c>
      <c r="GV56" s="355" t="s">
        <v>88</v>
      </c>
      <c r="GW56" s="355" t="s">
        <v>88</v>
      </c>
      <c r="GX56" s="355" t="s">
        <v>88</v>
      </c>
      <c r="GY56" s="355" t="s">
        <v>88</v>
      </c>
      <c r="GZ56" s="355" t="s">
        <v>88</v>
      </c>
      <c r="HA56" s="355" t="s">
        <v>88</v>
      </c>
      <c r="HB56" s="355" t="s">
        <v>88</v>
      </c>
      <c r="HC56" s="355" t="s">
        <v>88</v>
      </c>
      <c r="HD56" s="355" t="s">
        <v>88</v>
      </c>
      <c r="HE56" s="355" t="s">
        <v>88</v>
      </c>
      <c r="HF56" s="355" t="s">
        <v>88</v>
      </c>
      <c r="HG56" s="355" t="s">
        <v>88</v>
      </c>
      <c r="HH56" s="355" t="s">
        <v>88</v>
      </c>
      <c r="HI56" s="355" t="s">
        <v>88</v>
      </c>
      <c r="HJ56" s="355" t="s">
        <v>88</v>
      </c>
      <c r="HK56" s="355" t="s">
        <v>88</v>
      </c>
      <c r="HL56" s="355" t="s">
        <v>88</v>
      </c>
      <c r="HM56" s="355" t="s">
        <v>88</v>
      </c>
      <c r="HN56" s="355" t="s">
        <v>88</v>
      </c>
      <c r="HO56" s="355" t="s">
        <v>88</v>
      </c>
      <c r="HP56" s="355" t="s">
        <v>88</v>
      </c>
      <c r="HQ56" s="355" t="s">
        <v>88</v>
      </c>
      <c r="HR56" s="355" t="s">
        <v>88</v>
      </c>
      <c r="HS56" s="355" t="s">
        <v>88</v>
      </c>
      <c r="HT56" s="355" t="s">
        <v>88</v>
      </c>
      <c r="HU56" s="355" t="s">
        <v>88</v>
      </c>
      <c r="HV56" s="355" t="s">
        <v>88</v>
      </c>
      <c r="HW56" s="355" t="s">
        <v>88</v>
      </c>
      <c r="HX56" s="355" t="s">
        <v>88</v>
      </c>
      <c r="HY56" s="355" t="s">
        <v>88</v>
      </c>
      <c r="HZ56" s="355" t="s">
        <v>88</v>
      </c>
      <c r="IA56" s="355" t="s">
        <v>88</v>
      </c>
      <c r="IB56" s="355" t="s">
        <v>88</v>
      </c>
      <c r="IC56" s="355" t="s">
        <v>88</v>
      </c>
      <c r="ID56" s="355" t="s">
        <v>88</v>
      </c>
      <c r="IE56" s="355" t="s">
        <v>88</v>
      </c>
      <c r="IF56" s="355" t="s">
        <v>88</v>
      </c>
      <c r="IG56" s="355" t="s">
        <v>88</v>
      </c>
      <c r="IH56" s="355" t="s">
        <v>88</v>
      </c>
      <c r="II56" s="355" t="s">
        <v>88</v>
      </c>
      <c r="IJ56" s="355" t="s">
        <v>88</v>
      </c>
      <c r="IK56" s="355" t="s">
        <v>88</v>
      </c>
      <c r="IL56" s="355" t="s">
        <v>88</v>
      </c>
      <c r="IM56" s="355" t="s">
        <v>88</v>
      </c>
      <c r="IN56" s="355" t="s">
        <v>88</v>
      </c>
      <c r="IO56" s="355" t="s">
        <v>88</v>
      </c>
      <c r="IP56" s="355" t="s">
        <v>88</v>
      </c>
      <c r="IQ56" s="355" t="s">
        <v>88</v>
      </c>
      <c r="IR56" s="355" t="s">
        <v>88</v>
      </c>
      <c r="IS56" s="355" t="s">
        <v>88</v>
      </c>
      <c r="IT56" s="355" t="s">
        <v>88</v>
      </c>
      <c r="IU56" s="355" t="s">
        <v>88</v>
      </c>
      <c r="IV56" s="355" t="s">
        <v>88</v>
      </c>
      <c r="IW56" s="355" t="s">
        <v>88</v>
      </c>
      <c r="IX56" s="355" t="s">
        <v>88</v>
      </c>
      <c r="IY56" s="355" t="s">
        <v>88</v>
      </c>
      <c r="IZ56" s="355" t="s">
        <v>88</v>
      </c>
      <c r="JA56" s="355" t="s">
        <v>88</v>
      </c>
      <c r="JB56" s="355" t="s">
        <v>88</v>
      </c>
      <c r="JC56" s="355" t="s">
        <v>88</v>
      </c>
      <c r="JD56" s="355" t="s">
        <v>88</v>
      </c>
      <c r="JE56" s="355" t="s">
        <v>88</v>
      </c>
      <c r="JF56" s="355" t="s">
        <v>88</v>
      </c>
      <c r="JG56" s="355" t="s">
        <v>88</v>
      </c>
      <c r="JH56" s="355" t="s">
        <v>88</v>
      </c>
      <c r="JI56" s="355" t="s">
        <v>88</v>
      </c>
      <c r="JJ56" s="355" t="s">
        <v>88</v>
      </c>
      <c r="JK56" s="355" t="s">
        <v>88</v>
      </c>
      <c r="JL56" s="355" t="s">
        <v>88</v>
      </c>
      <c r="JM56" s="355" t="s">
        <v>88</v>
      </c>
      <c r="JN56" s="355" t="s">
        <v>88</v>
      </c>
      <c r="JO56" s="355" t="s">
        <v>88</v>
      </c>
      <c r="JP56" s="355" t="s">
        <v>88</v>
      </c>
      <c r="JQ56" s="355" t="s">
        <v>88</v>
      </c>
      <c r="JR56" s="355" t="s">
        <v>88</v>
      </c>
      <c r="JS56" s="355" t="s">
        <v>88</v>
      </c>
      <c r="JT56" s="355" t="s">
        <v>88</v>
      </c>
      <c r="JU56" s="355" t="s">
        <v>88</v>
      </c>
      <c r="JV56" s="355" t="s">
        <v>88</v>
      </c>
      <c r="JW56" s="355" t="s">
        <v>88</v>
      </c>
      <c r="JX56" s="355" t="s">
        <v>88</v>
      </c>
      <c r="JY56" s="355" t="s">
        <v>88</v>
      </c>
      <c r="JZ56" s="355" t="s">
        <v>88</v>
      </c>
      <c r="KA56" s="355" t="s">
        <v>88</v>
      </c>
      <c r="KB56" s="355" t="s">
        <v>88</v>
      </c>
      <c r="KC56" s="355" t="s">
        <v>88</v>
      </c>
      <c r="KD56" s="355" t="s">
        <v>88</v>
      </c>
      <c r="KE56" s="355" t="s">
        <v>88</v>
      </c>
      <c r="KF56" s="355" t="s">
        <v>88</v>
      </c>
      <c r="KG56" s="355" t="s">
        <v>88</v>
      </c>
      <c r="KH56" s="355" t="s">
        <v>88</v>
      </c>
      <c r="KI56" s="355" t="s">
        <v>88</v>
      </c>
      <c r="KJ56" s="355" t="s">
        <v>88</v>
      </c>
      <c r="KK56" s="355" t="s">
        <v>88</v>
      </c>
      <c r="KL56" s="355" t="s">
        <v>88</v>
      </c>
      <c r="KM56" s="355" t="s">
        <v>88</v>
      </c>
      <c r="KN56" s="355" t="s">
        <v>88</v>
      </c>
      <c r="KO56" s="355" t="s">
        <v>88</v>
      </c>
      <c r="KP56" s="355" t="s">
        <v>88</v>
      </c>
      <c r="KQ56" s="355" t="s">
        <v>88</v>
      </c>
      <c r="KR56" s="355" t="s">
        <v>88</v>
      </c>
      <c r="KS56" s="355" t="s">
        <v>88</v>
      </c>
      <c r="KT56" s="355" t="s">
        <v>88</v>
      </c>
      <c r="KU56" s="355" t="s">
        <v>88</v>
      </c>
      <c r="KV56" s="355" t="s">
        <v>88</v>
      </c>
      <c r="KW56" s="355" t="s">
        <v>88</v>
      </c>
      <c r="KX56" s="355" t="s">
        <v>88</v>
      </c>
      <c r="KY56" s="355" t="s">
        <v>88</v>
      </c>
      <c r="KZ56" s="355" t="s">
        <v>88</v>
      </c>
      <c r="LA56" s="355" t="s">
        <v>88</v>
      </c>
      <c r="LB56" s="355" t="s">
        <v>88</v>
      </c>
      <c r="LC56" s="355" t="s">
        <v>88</v>
      </c>
      <c r="LD56" s="355" t="s">
        <v>88</v>
      </c>
      <c r="LE56" s="355" t="s">
        <v>88</v>
      </c>
      <c r="LF56" s="355" t="s">
        <v>88</v>
      </c>
      <c r="LG56" s="355" t="s">
        <v>88</v>
      </c>
      <c r="LH56" s="355" t="s">
        <v>88</v>
      </c>
      <c r="LI56" s="355" t="s">
        <v>88</v>
      </c>
      <c r="LJ56" s="355" t="s">
        <v>88</v>
      </c>
      <c r="LK56" s="355" t="s">
        <v>88</v>
      </c>
      <c r="LL56" s="355" t="s">
        <v>88</v>
      </c>
      <c r="LM56" s="355" t="s">
        <v>88</v>
      </c>
      <c r="LN56" s="355" t="s">
        <v>88</v>
      </c>
      <c r="LO56" s="355" t="s">
        <v>88</v>
      </c>
      <c r="LP56" s="355" t="s">
        <v>88</v>
      </c>
      <c r="LQ56" s="355" t="s">
        <v>88</v>
      </c>
      <c r="LR56" s="355" t="s">
        <v>88</v>
      </c>
      <c r="LS56" s="355" t="s">
        <v>88</v>
      </c>
      <c r="LT56" s="355" t="s">
        <v>88</v>
      </c>
      <c r="LU56" s="355" t="s">
        <v>88</v>
      </c>
      <c r="LV56" s="355" t="s">
        <v>88</v>
      </c>
      <c r="LW56" s="355" t="s">
        <v>88</v>
      </c>
      <c r="LX56" s="355" t="s">
        <v>88</v>
      </c>
      <c r="LY56" s="355" t="s">
        <v>88</v>
      </c>
      <c r="LZ56" s="355" t="s">
        <v>88</v>
      </c>
      <c r="MA56" s="355" t="s">
        <v>88</v>
      </c>
      <c r="MB56" s="355" t="s">
        <v>88</v>
      </c>
      <c r="MC56" s="355" t="s">
        <v>88</v>
      </c>
      <c r="MD56" s="355" t="s">
        <v>88</v>
      </c>
      <c r="ME56" s="355" t="s">
        <v>88</v>
      </c>
      <c r="MF56" s="355" t="s">
        <v>88</v>
      </c>
      <c r="MG56" s="355" t="s">
        <v>88</v>
      </c>
      <c r="MH56" s="355" t="s">
        <v>88</v>
      </c>
      <c r="MI56" s="355" t="s">
        <v>88</v>
      </c>
      <c r="MJ56" s="355" t="s">
        <v>88</v>
      </c>
      <c r="MK56" s="355" t="s">
        <v>88</v>
      </c>
      <c r="ML56" s="355" t="s">
        <v>88</v>
      </c>
      <c r="MM56" s="355" t="s">
        <v>88</v>
      </c>
      <c r="MN56" s="355" t="s">
        <v>88</v>
      </c>
      <c r="MO56" s="355" t="s">
        <v>88</v>
      </c>
      <c r="MP56" s="355" t="s">
        <v>88</v>
      </c>
      <c r="MQ56" s="355" t="s">
        <v>88</v>
      </c>
      <c r="MR56" s="355" t="s">
        <v>88</v>
      </c>
      <c r="MS56" s="355" t="s">
        <v>88</v>
      </c>
      <c r="MT56" s="355" t="s">
        <v>88</v>
      </c>
      <c r="MU56" s="355" t="s">
        <v>88</v>
      </c>
      <c r="MV56" s="355" t="s">
        <v>88</v>
      </c>
      <c r="MW56" s="355" t="s">
        <v>88</v>
      </c>
      <c r="MX56" s="355" t="s">
        <v>88</v>
      </c>
      <c r="MY56" s="355" t="s">
        <v>88</v>
      </c>
      <c r="MZ56" s="355" t="s">
        <v>88</v>
      </c>
      <c r="NA56" s="355" t="s">
        <v>88</v>
      </c>
      <c r="NB56" s="355" t="s">
        <v>88</v>
      </c>
      <c r="NC56" s="355" t="s">
        <v>88</v>
      </c>
      <c r="ND56" s="355" t="s">
        <v>88</v>
      </c>
      <c r="NE56" s="355" t="s">
        <v>88</v>
      </c>
      <c r="NF56" s="355" t="s">
        <v>88</v>
      </c>
      <c r="NG56" s="355" t="s">
        <v>88</v>
      </c>
      <c r="NH56" s="355" t="s">
        <v>88</v>
      </c>
      <c r="NI56" s="355" t="s">
        <v>88</v>
      </c>
      <c r="NJ56" s="355" t="s">
        <v>88</v>
      </c>
      <c r="NK56" s="355" t="s">
        <v>88</v>
      </c>
      <c r="NL56" s="355" t="s">
        <v>88</v>
      </c>
      <c r="NM56" s="355" t="s">
        <v>88</v>
      </c>
      <c r="NN56" s="355" t="s">
        <v>88</v>
      </c>
      <c r="NO56" s="355" t="s">
        <v>88</v>
      </c>
      <c r="NP56" s="355" t="s">
        <v>88</v>
      </c>
      <c r="NQ56" s="355" t="s">
        <v>88</v>
      </c>
      <c r="NR56" s="355" t="s">
        <v>88</v>
      </c>
      <c r="NS56" s="355" t="s">
        <v>88</v>
      </c>
      <c r="NT56" s="355" t="s">
        <v>88</v>
      </c>
      <c r="NU56" s="355" t="s">
        <v>88</v>
      </c>
      <c r="NV56" s="355" t="s">
        <v>88</v>
      </c>
      <c r="NW56" s="355" t="s">
        <v>88</v>
      </c>
      <c r="NX56" s="355" t="s">
        <v>88</v>
      </c>
      <c r="NY56" s="355" t="s">
        <v>88</v>
      </c>
      <c r="NZ56" s="355" t="s">
        <v>88</v>
      </c>
      <c r="OA56" s="355" t="s">
        <v>88</v>
      </c>
      <c r="OB56" s="355" t="s">
        <v>88</v>
      </c>
      <c r="OC56" s="355" t="s">
        <v>88</v>
      </c>
      <c r="OD56" s="355" t="s">
        <v>88</v>
      </c>
      <c r="OE56" s="355" t="s">
        <v>88</v>
      </c>
      <c r="OF56" s="355" t="s">
        <v>88</v>
      </c>
      <c r="OG56" s="355" t="s">
        <v>88</v>
      </c>
      <c r="OH56" s="355" t="s">
        <v>88</v>
      </c>
      <c r="OI56" s="355" t="s">
        <v>88</v>
      </c>
      <c r="OJ56" s="355" t="s">
        <v>88</v>
      </c>
      <c r="OK56" s="355" t="s">
        <v>88</v>
      </c>
      <c r="OL56" s="355" t="s">
        <v>88</v>
      </c>
      <c r="OM56" s="355" t="s">
        <v>88</v>
      </c>
      <c r="ON56" s="355" t="s">
        <v>88</v>
      </c>
      <c r="OO56" s="355" t="s">
        <v>88</v>
      </c>
      <c r="OP56" s="355" t="s">
        <v>88</v>
      </c>
      <c r="OQ56" s="355" t="s">
        <v>88</v>
      </c>
      <c r="OR56" s="355" t="s">
        <v>88</v>
      </c>
      <c r="OS56" s="355" t="s">
        <v>88</v>
      </c>
      <c r="OT56" s="355" t="s">
        <v>88</v>
      </c>
      <c r="OU56" s="355" t="s">
        <v>88</v>
      </c>
      <c r="OV56" s="355" t="s">
        <v>88</v>
      </c>
      <c r="OW56" s="355" t="s">
        <v>88</v>
      </c>
      <c r="OX56" s="355" t="s">
        <v>88</v>
      </c>
      <c r="OY56" s="355" t="s">
        <v>88</v>
      </c>
      <c r="OZ56" s="355" t="s">
        <v>88</v>
      </c>
      <c r="PA56" s="355" t="s">
        <v>88</v>
      </c>
      <c r="PB56" s="355" t="s">
        <v>88</v>
      </c>
      <c r="PC56" s="355" t="s">
        <v>88</v>
      </c>
      <c r="PD56" s="355" t="s">
        <v>88</v>
      </c>
      <c r="PE56" s="355" t="s">
        <v>88</v>
      </c>
      <c r="PF56" s="355" t="s">
        <v>88</v>
      </c>
      <c r="PG56" s="355" t="s">
        <v>88</v>
      </c>
      <c r="PH56" s="355" t="s">
        <v>88</v>
      </c>
      <c r="PI56" s="355" t="s">
        <v>88</v>
      </c>
      <c r="PJ56" s="355" t="s">
        <v>88</v>
      </c>
      <c r="PK56" s="355" t="s">
        <v>88</v>
      </c>
      <c r="PL56" s="355" t="s">
        <v>88</v>
      </c>
      <c r="PM56" s="355" t="s">
        <v>88</v>
      </c>
      <c r="PN56" s="355" t="s">
        <v>88</v>
      </c>
      <c r="PO56" s="355" t="s">
        <v>88</v>
      </c>
      <c r="PP56" s="355" t="s">
        <v>88</v>
      </c>
      <c r="PQ56" s="355" t="s">
        <v>88</v>
      </c>
      <c r="PR56" s="355" t="s">
        <v>88</v>
      </c>
      <c r="PS56" s="355" t="s">
        <v>88</v>
      </c>
      <c r="PT56" s="355" t="s">
        <v>88</v>
      </c>
      <c r="PU56" s="355" t="s">
        <v>88</v>
      </c>
      <c r="PV56" s="355" t="s">
        <v>88</v>
      </c>
      <c r="PW56" s="355" t="s">
        <v>88</v>
      </c>
      <c r="PX56" s="355" t="s">
        <v>88</v>
      </c>
      <c r="PY56" s="355" t="s">
        <v>88</v>
      </c>
      <c r="PZ56" s="355" t="s">
        <v>88</v>
      </c>
      <c r="QA56" s="355" t="s">
        <v>88</v>
      </c>
      <c r="QB56" s="355" t="s">
        <v>88</v>
      </c>
      <c r="QC56" s="355" t="s">
        <v>88</v>
      </c>
      <c r="QD56" s="355" t="s">
        <v>88</v>
      </c>
      <c r="QE56" s="355" t="s">
        <v>88</v>
      </c>
      <c r="QF56" s="355" t="s">
        <v>88</v>
      </c>
      <c r="QG56" s="355" t="s">
        <v>88</v>
      </c>
      <c r="QH56" s="355" t="s">
        <v>88</v>
      </c>
      <c r="QI56" s="355" t="s">
        <v>88</v>
      </c>
      <c r="QJ56" s="355" t="s">
        <v>88</v>
      </c>
      <c r="QK56" s="355" t="s">
        <v>88</v>
      </c>
      <c r="QL56" s="355" t="s">
        <v>88</v>
      </c>
      <c r="QM56" s="355" t="s">
        <v>88</v>
      </c>
      <c r="QN56" s="355" t="s">
        <v>88</v>
      </c>
      <c r="QO56" s="355" t="s">
        <v>88</v>
      </c>
      <c r="QP56" s="355" t="s">
        <v>88</v>
      </c>
      <c r="QQ56" s="355" t="s">
        <v>88</v>
      </c>
      <c r="QR56" s="355" t="s">
        <v>88</v>
      </c>
      <c r="QS56" s="355" t="s">
        <v>88</v>
      </c>
      <c r="QT56" s="355" t="s">
        <v>88</v>
      </c>
      <c r="QU56" s="355" t="s">
        <v>88</v>
      </c>
      <c r="QV56" s="355" t="s">
        <v>88</v>
      </c>
      <c r="QW56" s="355" t="s">
        <v>88</v>
      </c>
      <c r="QX56" s="355" t="s">
        <v>88</v>
      </c>
      <c r="QY56" s="355" t="s">
        <v>88</v>
      </c>
      <c r="QZ56" s="355" t="s">
        <v>88</v>
      </c>
      <c r="RA56" s="355" t="s">
        <v>88</v>
      </c>
      <c r="RB56" s="355" t="s">
        <v>88</v>
      </c>
      <c r="RC56" s="355" t="s">
        <v>88</v>
      </c>
      <c r="RD56" s="355" t="s">
        <v>88</v>
      </c>
      <c r="RE56" s="355" t="s">
        <v>88</v>
      </c>
      <c r="RF56" s="355" t="s">
        <v>88</v>
      </c>
      <c r="RG56" s="355" t="s">
        <v>88</v>
      </c>
      <c r="RH56" s="355" t="s">
        <v>88</v>
      </c>
      <c r="RI56" s="355" t="s">
        <v>88</v>
      </c>
      <c r="RJ56" s="355" t="s">
        <v>88</v>
      </c>
      <c r="RK56" s="355" t="s">
        <v>88</v>
      </c>
      <c r="RL56" s="355" t="s">
        <v>88</v>
      </c>
      <c r="RM56" s="355" t="s">
        <v>88</v>
      </c>
      <c r="RN56" s="355" t="s">
        <v>88</v>
      </c>
      <c r="RO56" s="355" t="s">
        <v>88</v>
      </c>
      <c r="RP56" s="355" t="s">
        <v>88</v>
      </c>
      <c r="RQ56" s="355" t="s">
        <v>88</v>
      </c>
      <c r="RR56" s="355" t="s">
        <v>88</v>
      </c>
      <c r="RS56" s="355" t="s">
        <v>88</v>
      </c>
      <c r="RT56" s="355" t="s">
        <v>88</v>
      </c>
      <c r="RU56" s="355" t="s">
        <v>88</v>
      </c>
      <c r="RV56" s="355" t="s">
        <v>88</v>
      </c>
      <c r="RW56" s="355" t="s">
        <v>88</v>
      </c>
      <c r="RX56" s="355" t="s">
        <v>88</v>
      </c>
      <c r="RY56" s="355" t="s">
        <v>88</v>
      </c>
      <c r="RZ56" s="355" t="s">
        <v>88</v>
      </c>
      <c r="SA56" s="355" t="s">
        <v>88</v>
      </c>
      <c r="SB56" s="355" t="s">
        <v>88</v>
      </c>
      <c r="SC56" s="355" t="s">
        <v>88</v>
      </c>
      <c r="SD56" s="355" t="s">
        <v>88</v>
      </c>
      <c r="SE56" s="355" t="s">
        <v>88</v>
      </c>
      <c r="SF56" s="355" t="s">
        <v>88</v>
      </c>
      <c r="SG56" s="355" t="s">
        <v>88</v>
      </c>
      <c r="SH56" s="355" t="s">
        <v>88</v>
      </c>
      <c r="SI56" s="355" t="s">
        <v>88</v>
      </c>
      <c r="SJ56" s="355" t="s">
        <v>88</v>
      </c>
      <c r="SK56" s="355" t="s">
        <v>88</v>
      </c>
      <c r="SL56" s="355" t="s">
        <v>88</v>
      </c>
      <c r="SM56" s="355" t="s">
        <v>88</v>
      </c>
      <c r="SN56" s="355" t="s">
        <v>88</v>
      </c>
      <c r="SO56" s="355" t="s">
        <v>88</v>
      </c>
      <c r="SP56" s="355" t="s">
        <v>88</v>
      </c>
      <c r="SQ56" s="355" t="s">
        <v>88</v>
      </c>
      <c r="SR56" s="355" t="s">
        <v>88</v>
      </c>
      <c r="SS56" s="355" t="s">
        <v>88</v>
      </c>
      <c r="ST56" s="355" t="s">
        <v>88</v>
      </c>
      <c r="SU56" s="355" t="s">
        <v>88</v>
      </c>
      <c r="SV56" s="355" t="s">
        <v>88</v>
      </c>
      <c r="SW56" s="355" t="s">
        <v>88</v>
      </c>
      <c r="SX56" s="355" t="s">
        <v>88</v>
      </c>
      <c r="SY56" s="355" t="s">
        <v>88</v>
      </c>
      <c r="SZ56" s="355" t="s">
        <v>88</v>
      </c>
      <c r="TA56" s="355" t="s">
        <v>88</v>
      </c>
      <c r="TB56" s="355" t="s">
        <v>88</v>
      </c>
      <c r="TC56" s="355" t="s">
        <v>88</v>
      </c>
      <c r="TD56" s="355" t="s">
        <v>88</v>
      </c>
      <c r="TE56" s="355" t="s">
        <v>88</v>
      </c>
      <c r="TF56" s="355" t="s">
        <v>88</v>
      </c>
      <c r="TG56" s="355" t="s">
        <v>88</v>
      </c>
      <c r="TH56" s="355" t="s">
        <v>88</v>
      </c>
      <c r="TI56" s="355" t="s">
        <v>88</v>
      </c>
      <c r="TJ56" s="355" t="s">
        <v>88</v>
      </c>
      <c r="TK56" s="355" t="s">
        <v>88</v>
      </c>
      <c r="TL56" s="355" t="s">
        <v>88</v>
      </c>
      <c r="TM56" s="355" t="s">
        <v>88</v>
      </c>
      <c r="TN56" s="355" t="s">
        <v>88</v>
      </c>
      <c r="TO56" s="355" t="s">
        <v>88</v>
      </c>
      <c r="TP56" s="355" t="s">
        <v>88</v>
      </c>
      <c r="TQ56" s="355" t="s">
        <v>88</v>
      </c>
      <c r="TR56" s="355" t="s">
        <v>88</v>
      </c>
      <c r="TS56" s="355" t="s">
        <v>88</v>
      </c>
      <c r="TT56" s="355" t="s">
        <v>88</v>
      </c>
      <c r="TU56" s="355" t="s">
        <v>88</v>
      </c>
      <c r="TV56" s="355" t="s">
        <v>88</v>
      </c>
      <c r="TW56" s="355" t="s">
        <v>88</v>
      </c>
      <c r="TX56" s="355" t="s">
        <v>88</v>
      </c>
      <c r="TY56" s="355" t="s">
        <v>88</v>
      </c>
      <c r="TZ56" s="355" t="s">
        <v>88</v>
      </c>
      <c r="UA56" s="355" t="s">
        <v>88</v>
      </c>
      <c r="UB56" s="355" t="s">
        <v>88</v>
      </c>
      <c r="UC56" s="355" t="s">
        <v>88</v>
      </c>
      <c r="UD56" s="355" t="s">
        <v>88</v>
      </c>
      <c r="UE56" s="355" t="s">
        <v>88</v>
      </c>
      <c r="UF56" s="355" t="s">
        <v>88</v>
      </c>
      <c r="UG56" s="355" t="s">
        <v>88</v>
      </c>
      <c r="UH56" s="355" t="s">
        <v>88</v>
      </c>
      <c r="UI56" s="355" t="s">
        <v>88</v>
      </c>
      <c r="UJ56" s="355" t="s">
        <v>88</v>
      </c>
      <c r="UK56" s="355" t="s">
        <v>88</v>
      </c>
      <c r="UL56" s="355" t="s">
        <v>88</v>
      </c>
      <c r="UM56" s="355" t="s">
        <v>88</v>
      </c>
      <c r="UN56" s="355" t="s">
        <v>88</v>
      </c>
      <c r="UO56" s="355" t="s">
        <v>88</v>
      </c>
      <c r="UP56" s="355" t="s">
        <v>88</v>
      </c>
      <c r="UQ56" s="355" t="s">
        <v>88</v>
      </c>
      <c r="UR56" s="355" t="s">
        <v>88</v>
      </c>
      <c r="US56" s="355" t="s">
        <v>88</v>
      </c>
      <c r="UT56" s="355" t="s">
        <v>88</v>
      </c>
      <c r="UU56" s="355" t="s">
        <v>88</v>
      </c>
      <c r="UV56" s="355" t="s">
        <v>88</v>
      </c>
      <c r="UW56" s="355" t="s">
        <v>88</v>
      </c>
      <c r="UX56" s="355" t="s">
        <v>88</v>
      </c>
      <c r="UY56" s="355" t="s">
        <v>88</v>
      </c>
      <c r="UZ56" s="355" t="s">
        <v>88</v>
      </c>
      <c r="VA56" s="355" t="s">
        <v>88</v>
      </c>
      <c r="VB56" s="355" t="s">
        <v>88</v>
      </c>
      <c r="VC56" s="355" t="s">
        <v>88</v>
      </c>
      <c r="VD56" s="355" t="s">
        <v>88</v>
      </c>
      <c r="VE56" s="355" t="s">
        <v>88</v>
      </c>
      <c r="VF56" s="355" t="s">
        <v>88</v>
      </c>
      <c r="VG56" s="355" t="s">
        <v>88</v>
      </c>
      <c r="VH56" s="355" t="s">
        <v>88</v>
      </c>
      <c r="VI56" s="355" t="s">
        <v>88</v>
      </c>
      <c r="VJ56" s="355" t="s">
        <v>88</v>
      </c>
      <c r="VK56" s="355" t="s">
        <v>88</v>
      </c>
      <c r="VL56" s="355" t="s">
        <v>88</v>
      </c>
      <c r="VM56" s="355" t="s">
        <v>88</v>
      </c>
      <c r="VN56" s="355" t="s">
        <v>88</v>
      </c>
      <c r="VO56" s="355" t="s">
        <v>88</v>
      </c>
      <c r="VP56" s="355" t="s">
        <v>88</v>
      </c>
      <c r="VQ56" s="355" t="s">
        <v>88</v>
      </c>
      <c r="VR56" s="355" t="s">
        <v>88</v>
      </c>
      <c r="VS56" s="355" t="s">
        <v>88</v>
      </c>
      <c r="VT56" s="355" t="s">
        <v>88</v>
      </c>
      <c r="VU56" s="355" t="s">
        <v>88</v>
      </c>
      <c r="VV56" s="355" t="s">
        <v>88</v>
      </c>
      <c r="VW56" s="355" t="s">
        <v>88</v>
      </c>
      <c r="VX56" s="355" t="s">
        <v>88</v>
      </c>
      <c r="VY56" s="355" t="s">
        <v>88</v>
      </c>
      <c r="VZ56" s="355" t="s">
        <v>88</v>
      </c>
      <c r="WA56" s="355" t="s">
        <v>88</v>
      </c>
      <c r="WB56" s="355" t="s">
        <v>88</v>
      </c>
      <c r="WC56" s="355" t="s">
        <v>88</v>
      </c>
      <c r="WD56" s="355" t="s">
        <v>88</v>
      </c>
      <c r="WE56" s="355" t="s">
        <v>88</v>
      </c>
      <c r="WF56" s="355" t="s">
        <v>88</v>
      </c>
      <c r="WG56" s="355" t="s">
        <v>88</v>
      </c>
      <c r="WH56" s="355" t="s">
        <v>88</v>
      </c>
      <c r="WI56" s="355" t="s">
        <v>88</v>
      </c>
      <c r="WJ56" s="355" t="s">
        <v>88</v>
      </c>
      <c r="WK56" s="355" t="s">
        <v>88</v>
      </c>
      <c r="WL56" s="355" t="s">
        <v>88</v>
      </c>
      <c r="WM56" s="355" t="s">
        <v>88</v>
      </c>
      <c r="WN56" s="355" t="s">
        <v>88</v>
      </c>
      <c r="WO56" s="355" t="s">
        <v>88</v>
      </c>
      <c r="WP56" s="355" t="s">
        <v>88</v>
      </c>
      <c r="WQ56" s="355" t="s">
        <v>88</v>
      </c>
      <c r="WR56" s="355" t="s">
        <v>88</v>
      </c>
      <c r="WS56" s="355" t="s">
        <v>88</v>
      </c>
      <c r="WT56" s="355" t="s">
        <v>88</v>
      </c>
      <c r="WU56" s="355" t="s">
        <v>88</v>
      </c>
      <c r="WV56" s="355" t="s">
        <v>88</v>
      </c>
      <c r="WW56" s="355" t="s">
        <v>88</v>
      </c>
      <c r="WX56" s="355" t="s">
        <v>88</v>
      </c>
      <c r="WY56" s="355" t="s">
        <v>88</v>
      </c>
      <c r="WZ56" s="355" t="s">
        <v>88</v>
      </c>
      <c r="XA56" s="355" t="s">
        <v>88</v>
      </c>
      <c r="XB56" s="355" t="s">
        <v>88</v>
      </c>
      <c r="XC56" s="355" t="s">
        <v>88</v>
      </c>
      <c r="XD56" s="355" t="s">
        <v>88</v>
      </c>
      <c r="XE56" s="355" t="s">
        <v>88</v>
      </c>
      <c r="XF56" s="355" t="s">
        <v>88</v>
      </c>
      <c r="XG56" s="355" t="s">
        <v>88</v>
      </c>
      <c r="XH56" s="355" t="s">
        <v>88</v>
      </c>
      <c r="XI56" s="355" t="s">
        <v>88</v>
      </c>
      <c r="XJ56" s="355" t="s">
        <v>88</v>
      </c>
      <c r="XK56" s="355" t="s">
        <v>88</v>
      </c>
      <c r="XL56" s="355" t="s">
        <v>88</v>
      </c>
      <c r="XM56" s="355" t="s">
        <v>88</v>
      </c>
      <c r="XN56" s="355" t="s">
        <v>88</v>
      </c>
      <c r="XO56" s="355" t="s">
        <v>88</v>
      </c>
      <c r="XP56" s="355" t="s">
        <v>88</v>
      </c>
      <c r="XQ56" s="355" t="s">
        <v>88</v>
      </c>
      <c r="XR56" s="355" t="s">
        <v>88</v>
      </c>
      <c r="XS56" s="355" t="s">
        <v>88</v>
      </c>
      <c r="XT56" s="355" t="s">
        <v>88</v>
      </c>
      <c r="XU56" s="355" t="s">
        <v>88</v>
      </c>
      <c r="XV56" s="355" t="s">
        <v>88</v>
      </c>
      <c r="XW56" s="355" t="s">
        <v>88</v>
      </c>
      <c r="XX56" s="355" t="s">
        <v>88</v>
      </c>
      <c r="XY56" s="355" t="s">
        <v>88</v>
      </c>
      <c r="XZ56" s="355" t="s">
        <v>88</v>
      </c>
      <c r="YA56" s="355" t="s">
        <v>88</v>
      </c>
      <c r="YB56" s="355" t="s">
        <v>88</v>
      </c>
      <c r="YC56" s="355" t="s">
        <v>88</v>
      </c>
      <c r="YD56" s="355" t="s">
        <v>88</v>
      </c>
      <c r="YE56" s="355" t="s">
        <v>88</v>
      </c>
      <c r="YF56" s="355" t="s">
        <v>88</v>
      </c>
      <c r="YG56" s="355" t="s">
        <v>88</v>
      </c>
      <c r="YH56" s="355" t="s">
        <v>88</v>
      </c>
      <c r="YI56" s="355" t="s">
        <v>88</v>
      </c>
      <c r="YJ56" s="355" t="s">
        <v>88</v>
      </c>
      <c r="YK56" s="355" t="s">
        <v>88</v>
      </c>
      <c r="YL56" s="355" t="s">
        <v>88</v>
      </c>
      <c r="YM56" s="355" t="s">
        <v>88</v>
      </c>
      <c r="YN56" s="355" t="s">
        <v>88</v>
      </c>
      <c r="YO56" s="355" t="s">
        <v>88</v>
      </c>
      <c r="YP56" s="355" t="s">
        <v>88</v>
      </c>
      <c r="YQ56" s="355" t="s">
        <v>88</v>
      </c>
      <c r="YR56" s="355" t="s">
        <v>88</v>
      </c>
      <c r="YS56" s="355" t="s">
        <v>88</v>
      </c>
      <c r="YT56" s="355" t="s">
        <v>88</v>
      </c>
      <c r="YU56" s="355" t="s">
        <v>88</v>
      </c>
      <c r="YV56" s="355" t="s">
        <v>88</v>
      </c>
      <c r="YW56" s="355" t="s">
        <v>88</v>
      </c>
      <c r="YX56" s="355" t="s">
        <v>88</v>
      </c>
      <c r="YY56" s="355" t="s">
        <v>88</v>
      </c>
      <c r="YZ56" s="355" t="s">
        <v>88</v>
      </c>
      <c r="ZA56" s="355" t="s">
        <v>88</v>
      </c>
      <c r="ZB56" s="355" t="s">
        <v>88</v>
      </c>
      <c r="ZC56" s="355" t="s">
        <v>88</v>
      </c>
      <c r="ZD56" s="355" t="s">
        <v>88</v>
      </c>
      <c r="ZE56" s="355" t="s">
        <v>88</v>
      </c>
      <c r="ZF56" s="355" t="s">
        <v>88</v>
      </c>
      <c r="ZG56" s="355" t="s">
        <v>88</v>
      </c>
      <c r="ZH56" s="355" t="s">
        <v>88</v>
      </c>
      <c r="ZI56" s="355" t="s">
        <v>88</v>
      </c>
      <c r="ZJ56" s="355" t="s">
        <v>88</v>
      </c>
      <c r="ZK56" s="355" t="s">
        <v>88</v>
      </c>
      <c r="ZL56" s="355" t="s">
        <v>88</v>
      </c>
      <c r="ZM56" s="355" t="s">
        <v>88</v>
      </c>
      <c r="ZN56" s="355" t="s">
        <v>88</v>
      </c>
      <c r="ZO56" s="355" t="s">
        <v>88</v>
      </c>
      <c r="ZP56" s="355" t="s">
        <v>88</v>
      </c>
      <c r="ZQ56" s="355" t="s">
        <v>88</v>
      </c>
      <c r="ZR56" s="355" t="s">
        <v>88</v>
      </c>
      <c r="ZS56" s="355" t="s">
        <v>88</v>
      </c>
      <c r="ZT56" s="355" t="s">
        <v>88</v>
      </c>
      <c r="ZU56" s="355" t="s">
        <v>88</v>
      </c>
      <c r="ZV56" s="355" t="s">
        <v>88</v>
      </c>
      <c r="ZW56" s="355" t="s">
        <v>88</v>
      </c>
      <c r="ZX56" s="355" t="s">
        <v>88</v>
      </c>
      <c r="ZY56" s="355" t="s">
        <v>88</v>
      </c>
      <c r="ZZ56" s="355" t="s">
        <v>88</v>
      </c>
      <c r="AAA56" s="355" t="s">
        <v>88</v>
      </c>
      <c r="AAB56" s="355" t="s">
        <v>88</v>
      </c>
      <c r="AAC56" s="355" t="s">
        <v>88</v>
      </c>
      <c r="AAD56" s="355" t="s">
        <v>88</v>
      </c>
      <c r="AAE56" s="355" t="s">
        <v>88</v>
      </c>
      <c r="AAF56" s="355" t="s">
        <v>88</v>
      </c>
      <c r="AAG56" s="355" t="s">
        <v>88</v>
      </c>
      <c r="AAH56" s="355" t="s">
        <v>88</v>
      </c>
      <c r="AAI56" s="355" t="s">
        <v>88</v>
      </c>
      <c r="AAJ56" s="355" t="s">
        <v>88</v>
      </c>
      <c r="AAK56" s="355" t="s">
        <v>88</v>
      </c>
      <c r="AAL56" s="355" t="s">
        <v>88</v>
      </c>
      <c r="AAM56" s="355" t="s">
        <v>88</v>
      </c>
      <c r="AAN56" s="355" t="s">
        <v>88</v>
      </c>
      <c r="AAO56" s="355" t="s">
        <v>88</v>
      </c>
      <c r="AAP56" s="355" t="s">
        <v>88</v>
      </c>
      <c r="AAQ56" s="355" t="s">
        <v>88</v>
      </c>
      <c r="AAR56" s="355" t="s">
        <v>88</v>
      </c>
      <c r="AAS56" s="355" t="s">
        <v>88</v>
      </c>
      <c r="AAT56" s="355" t="s">
        <v>88</v>
      </c>
      <c r="AAU56" s="355" t="s">
        <v>88</v>
      </c>
      <c r="AAV56" s="355" t="s">
        <v>88</v>
      </c>
      <c r="AAW56" s="355" t="s">
        <v>88</v>
      </c>
      <c r="AAX56" s="355" t="s">
        <v>88</v>
      </c>
      <c r="AAY56" s="355" t="s">
        <v>88</v>
      </c>
      <c r="AAZ56" s="355" t="s">
        <v>88</v>
      </c>
      <c r="ABA56" s="355" t="s">
        <v>88</v>
      </c>
      <c r="ABB56" s="355" t="s">
        <v>88</v>
      </c>
      <c r="ABC56" s="355" t="s">
        <v>88</v>
      </c>
      <c r="ABD56" s="355" t="s">
        <v>88</v>
      </c>
      <c r="ABE56" s="355" t="s">
        <v>88</v>
      </c>
      <c r="ABF56" s="355" t="s">
        <v>88</v>
      </c>
      <c r="ABG56" s="355" t="s">
        <v>88</v>
      </c>
      <c r="ABH56" s="355" t="s">
        <v>88</v>
      </c>
      <c r="ABI56" s="355" t="s">
        <v>88</v>
      </c>
      <c r="ABJ56" s="355" t="s">
        <v>88</v>
      </c>
      <c r="ABK56" s="355" t="s">
        <v>88</v>
      </c>
      <c r="ABL56" s="355" t="s">
        <v>88</v>
      </c>
      <c r="ABM56" s="355" t="s">
        <v>88</v>
      </c>
      <c r="ABN56" s="355" t="s">
        <v>88</v>
      </c>
      <c r="ABO56" s="355" t="s">
        <v>88</v>
      </c>
      <c r="ABP56" s="355" t="s">
        <v>88</v>
      </c>
      <c r="ABQ56" s="355" t="s">
        <v>88</v>
      </c>
      <c r="ABR56" s="355" t="s">
        <v>88</v>
      </c>
      <c r="ABS56" s="355" t="s">
        <v>88</v>
      </c>
      <c r="ABT56" s="355" t="s">
        <v>88</v>
      </c>
      <c r="ABU56" s="355" t="s">
        <v>88</v>
      </c>
      <c r="ABV56" s="355" t="s">
        <v>88</v>
      </c>
      <c r="ABW56" s="355" t="s">
        <v>88</v>
      </c>
      <c r="ABX56" s="355" t="s">
        <v>88</v>
      </c>
      <c r="ABY56" s="355" t="s">
        <v>88</v>
      </c>
      <c r="ABZ56" s="355" t="s">
        <v>88</v>
      </c>
      <c r="ACA56" s="355" t="s">
        <v>88</v>
      </c>
      <c r="ACB56" s="355" t="s">
        <v>88</v>
      </c>
      <c r="ACC56" s="355" t="s">
        <v>88</v>
      </c>
      <c r="ACD56" s="355" t="s">
        <v>88</v>
      </c>
      <c r="ACE56" s="355" t="s">
        <v>88</v>
      </c>
      <c r="ACF56" s="355" t="s">
        <v>88</v>
      </c>
      <c r="ACG56" s="355" t="s">
        <v>88</v>
      </c>
      <c r="ACH56" s="355" t="s">
        <v>88</v>
      </c>
      <c r="ACI56" s="355" t="s">
        <v>88</v>
      </c>
      <c r="ACJ56" s="355" t="s">
        <v>88</v>
      </c>
      <c r="ACK56" s="355" t="s">
        <v>88</v>
      </c>
      <c r="ACL56" s="355" t="s">
        <v>88</v>
      </c>
      <c r="ACM56" s="355" t="s">
        <v>88</v>
      </c>
      <c r="ACN56" s="355" t="s">
        <v>88</v>
      </c>
      <c r="ACO56" s="355" t="s">
        <v>88</v>
      </c>
      <c r="ACP56" s="355" t="s">
        <v>88</v>
      </c>
      <c r="ACQ56" s="355" t="s">
        <v>88</v>
      </c>
      <c r="ACR56" s="355" t="s">
        <v>88</v>
      </c>
      <c r="ACS56" s="355" t="s">
        <v>88</v>
      </c>
      <c r="ACT56" s="355" t="s">
        <v>88</v>
      </c>
      <c r="ACU56" s="355" t="s">
        <v>88</v>
      </c>
      <c r="ACV56" s="355" t="s">
        <v>88</v>
      </c>
      <c r="ACW56" s="355" t="s">
        <v>88</v>
      </c>
      <c r="ACX56" s="355" t="s">
        <v>88</v>
      </c>
      <c r="ACY56" s="355" t="s">
        <v>88</v>
      </c>
      <c r="ACZ56" s="355" t="s">
        <v>88</v>
      </c>
      <c r="ADA56" s="355" t="s">
        <v>88</v>
      </c>
      <c r="ADB56" s="355" t="s">
        <v>88</v>
      </c>
      <c r="ADC56" s="355" t="s">
        <v>88</v>
      </c>
      <c r="ADD56" s="355" t="s">
        <v>88</v>
      </c>
      <c r="ADE56" s="355" t="s">
        <v>88</v>
      </c>
      <c r="ADF56" s="355" t="s">
        <v>88</v>
      </c>
      <c r="ADG56" s="355" t="s">
        <v>88</v>
      </c>
      <c r="ADH56" s="355" t="s">
        <v>88</v>
      </c>
      <c r="ADI56" s="355" t="s">
        <v>88</v>
      </c>
      <c r="ADJ56" s="355" t="s">
        <v>88</v>
      </c>
      <c r="ADK56" s="355" t="s">
        <v>88</v>
      </c>
      <c r="ADL56" s="355" t="s">
        <v>88</v>
      </c>
      <c r="ADM56" s="355" t="s">
        <v>88</v>
      </c>
      <c r="ADN56" s="355" t="s">
        <v>88</v>
      </c>
      <c r="ADO56" s="355" t="s">
        <v>88</v>
      </c>
      <c r="ADP56" s="355" t="s">
        <v>88</v>
      </c>
      <c r="ADQ56" s="355" t="s">
        <v>88</v>
      </c>
      <c r="ADR56" s="355" t="s">
        <v>88</v>
      </c>
      <c r="ADS56" s="355" t="s">
        <v>88</v>
      </c>
      <c r="ADT56" s="355" t="s">
        <v>88</v>
      </c>
      <c r="ADU56" s="355" t="s">
        <v>88</v>
      </c>
      <c r="ADV56" s="355" t="s">
        <v>88</v>
      </c>
      <c r="ADW56" s="355" t="s">
        <v>88</v>
      </c>
      <c r="ADX56" s="355" t="s">
        <v>88</v>
      </c>
      <c r="ADY56" s="355" t="s">
        <v>88</v>
      </c>
      <c r="ADZ56" s="355" t="s">
        <v>88</v>
      </c>
      <c r="AEA56" s="355" t="s">
        <v>88</v>
      </c>
      <c r="AEB56" s="355" t="s">
        <v>88</v>
      </c>
      <c r="AEC56" s="355" t="s">
        <v>88</v>
      </c>
      <c r="AED56" s="355" t="s">
        <v>88</v>
      </c>
      <c r="AEE56" s="355" t="s">
        <v>88</v>
      </c>
      <c r="AEF56" s="355" t="s">
        <v>88</v>
      </c>
      <c r="AEG56" s="355" t="s">
        <v>88</v>
      </c>
      <c r="AEH56" s="355" t="s">
        <v>88</v>
      </c>
      <c r="AEI56" s="355" t="s">
        <v>88</v>
      </c>
      <c r="AEJ56" s="355" t="s">
        <v>88</v>
      </c>
      <c r="AEK56" s="355" t="s">
        <v>88</v>
      </c>
      <c r="AEL56" s="355" t="s">
        <v>88</v>
      </c>
      <c r="AEM56" s="355" t="s">
        <v>88</v>
      </c>
      <c r="AEN56" s="355" t="s">
        <v>88</v>
      </c>
      <c r="AEO56" s="355" t="s">
        <v>88</v>
      </c>
      <c r="AEP56" s="355" t="s">
        <v>88</v>
      </c>
      <c r="AEQ56" s="355" t="s">
        <v>88</v>
      </c>
      <c r="AER56" s="355" t="s">
        <v>88</v>
      </c>
      <c r="AES56" s="355" t="s">
        <v>88</v>
      </c>
      <c r="AET56" s="355" t="s">
        <v>88</v>
      </c>
      <c r="AEU56" s="355" t="s">
        <v>88</v>
      </c>
      <c r="AEV56" s="355" t="s">
        <v>88</v>
      </c>
      <c r="AEW56" s="355" t="s">
        <v>88</v>
      </c>
      <c r="AEX56" s="355" t="s">
        <v>88</v>
      </c>
      <c r="AEY56" s="355" t="s">
        <v>88</v>
      </c>
      <c r="AEZ56" s="355" t="s">
        <v>88</v>
      </c>
      <c r="AFA56" s="355" t="s">
        <v>88</v>
      </c>
      <c r="AFB56" s="355" t="s">
        <v>88</v>
      </c>
      <c r="AFC56" s="355" t="s">
        <v>88</v>
      </c>
      <c r="AFD56" s="355" t="s">
        <v>88</v>
      </c>
      <c r="AFE56" s="355" t="s">
        <v>88</v>
      </c>
      <c r="AFF56" s="355" t="s">
        <v>88</v>
      </c>
      <c r="AFG56" s="355" t="s">
        <v>88</v>
      </c>
      <c r="AFH56" s="355" t="s">
        <v>88</v>
      </c>
      <c r="AFI56" s="355" t="s">
        <v>88</v>
      </c>
      <c r="AFJ56" s="355" t="s">
        <v>88</v>
      </c>
      <c r="AFK56" s="355" t="s">
        <v>88</v>
      </c>
      <c r="AFL56" s="355" t="s">
        <v>88</v>
      </c>
      <c r="AFM56" s="355" t="s">
        <v>88</v>
      </c>
      <c r="AFN56" s="355" t="s">
        <v>88</v>
      </c>
      <c r="AFO56" s="355" t="s">
        <v>88</v>
      </c>
      <c r="AFP56" s="355" t="s">
        <v>88</v>
      </c>
      <c r="AFQ56" s="355" t="s">
        <v>88</v>
      </c>
      <c r="AFR56" s="355" t="s">
        <v>88</v>
      </c>
      <c r="AFS56" s="355" t="s">
        <v>88</v>
      </c>
      <c r="AFT56" s="355" t="s">
        <v>88</v>
      </c>
      <c r="AFU56" s="355" t="s">
        <v>88</v>
      </c>
      <c r="AFV56" s="355" t="s">
        <v>88</v>
      </c>
      <c r="AFW56" s="355" t="s">
        <v>88</v>
      </c>
      <c r="AFX56" s="355" t="s">
        <v>88</v>
      </c>
      <c r="AFY56" s="355" t="s">
        <v>88</v>
      </c>
      <c r="AFZ56" s="355" t="s">
        <v>88</v>
      </c>
      <c r="AGA56" s="355" t="s">
        <v>88</v>
      </c>
      <c r="AGB56" s="355" t="s">
        <v>88</v>
      </c>
      <c r="AGC56" s="355" t="s">
        <v>88</v>
      </c>
      <c r="AGD56" s="355" t="s">
        <v>88</v>
      </c>
      <c r="AGE56" s="355" t="s">
        <v>88</v>
      </c>
      <c r="AGF56" s="355" t="s">
        <v>88</v>
      </c>
      <c r="AGG56" s="355" t="s">
        <v>88</v>
      </c>
      <c r="AGH56" s="355" t="s">
        <v>88</v>
      </c>
      <c r="AGI56" s="355" t="s">
        <v>88</v>
      </c>
      <c r="AGJ56" s="355" t="s">
        <v>88</v>
      </c>
      <c r="AGK56" s="355" t="s">
        <v>88</v>
      </c>
      <c r="AGL56" s="355" t="s">
        <v>88</v>
      </c>
      <c r="AGM56" s="355" t="s">
        <v>88</v>
      </c>
      <c r="AGN56" s="355" t="s">
        <v>88</v>
      </c>
      <c r="AGO56" s="355" t="s">
        <v>88</v>
      </c>
      <c r="AGP56" s="355" t="s">
        <v>88</v>
      </c>
      <c r="AGQ56" s="355" t="s">
        <v>88</v>
      </c>
      <c r="AGR56" s="355" t="s">
        <v>88</v>
      </c>
      <c r="AGS56" s="355" t="s">
        <v>88</v>
      </c>
      <c r="AGT56" s="355" t="s">
        <v>88</v>
      </c>
      <c r="AGU56" s="355" t="s">
        <v>88</v>
      </c>
      <c r="AGV56" s="355" t="s">
        <v>88</v>
      </c>
      <c r="AGW56" s="355" t="s">
        <v>88</v>
      </c>
      <c r="AGX56" s="355" t="s">
        <v>88</v>
      </c>
      <c r="AGY56" s="355" t="s">
        <v>88</v>
      </c>
      <c r="AGZ56" s="355" t="s">
        <v>88</v>
      </c>
      <c r="AHA56" s="355" t="s">
        <v>88</v>
      </c>
      <c r="AHB56" s="355" t="s">
        <v>88</v>
      </c>
      <c r="AHC56" s="355" t="s">
        <v>88</v>
      </c>
      <c r="AHD56" s="355" t="s">
        <v>88</v>
      </c>
      <c r="AHE56" s="355" t="s">
        <v>88</v>
      </c>
      <c r="AHF56" s="355" t="s">
        <v>88</v>
      </c>
      <c r="AHG56" s="355" t="s">
        <v>88</v>
      </c>
      <c r="AHH56" s="355" t="s">
        <v>88</v>
      </c>
      <c r="AHI56" s="355" t="s">
        <v>88</v>
      </c>
      <c r="AHJ56" s="355" t="s">
        <v>88</v>
      </c>
      <c r="AHK56" s="355" t="s">
        <v>88</v>
      </c>
      <c r="AHL56" s="355" t="s">
        <v>88</v>
      </c>
      <c r="AHM56" s="355" t="s">
        <v>88</v>
      </c>
      <c r="AHN56" s="355" t="s">
        <v>88</v>
      </c>
      <c r="AHO56" s="355" t="s">
        <v>88</v>
      </c>
      <c r="AHP56" s="355" t="s">
        <v>88</v>
      </c>
      <c r="AHQ56" s="355" t="s">
        <v>88</v>
      </c>
      <c r="AHR56" s="355" t="s">
        <v>88</v>
      </c>
      <c r="AHS56" s="355" t="s">
        <v>88</v>
      </c>
      <c r="AHT56" s="355" t="s">
        <v>88</v>
      </c>
      <c r="AHU56" s="355" t="s">
        <v>88</v>
      </c>
      <c r="AHV56" s="355" t="s">
        <v>88</v>
      </c>
      <c r="AHW56" s="355" t="s">
        <v>88</v>
      </c>
      <c r="AHX56" s="355" t="s">
        <v>88</v>
      </c>
      <c r="AHY56" s="355" t="s">
        <v>88</v>
      </c>
      <c r="AHZ56" s="355" t="s">
        <v>88</v>
      </c>
      <c r="AIA56" s="355" t="s">
        <v>88</v>
      </c>
      <c r="AIB56" s="355" t="s">
        <v>88</v>
      </c>
      <c r="AIC56" s="355" t="s">
        <v>88</v>
      </c>
      <c r="AID56" s="355" t="s">
        <v>88</v>
      </c>
      <c r="AIE56" s="355" t="s">
        <v>88</v>
      </c>
      <c r="AIF56" s="355" t="s">
        <v>88</v>
      </c>
      <c r="AIG56" s="355" t="s">
        <v>88</v>
      </c>
      <c r="AIH56" s="355" t="s">
        <v>88</v>
      </c>
      <c r="AII56" s="355" t="s">
        <v>88</v>
      </c>
      <c r="AIJ56" s="355" t="s">
        <v>88</v>
      </c>
      <c r="AIK56" s="355" t="s">
        <v>88</v>
      </c>
      <c r="AIL56" s="355" t="s">
        <v>88</v>
      </c>
      <c r="AIM56" s="355" t="s">
        <v>88</v>
      </c>
      <c r="AIN56" s="355" t="s">
        <v>88</v>
      </c>
      <c r="AIO56" s="355" t="s">
        <v>88</v>
      </c>
      <c r="AIP56" s="355" t="s">
        <v>88</v>
      </c>
      <c r="AIQ56" s="355" t="s">
        <v>88</v>
      </c>
      <c r="AIR56" s="355" t="s">
        <v>88</v>
      </c>
      <c r="AIS56" s="355" t="s">
        <v>88</v>
      </c>
      <c r="AIT56" s="355" t="s">
        <v>88</v>
      </c>
      <c r="AIU56" s="355" t="s">
        <v>88</v>
      </c>
      <c r="AIV56" s="355" t="s">
        <v>88</v>
      </c>
      <c r="AIW56" s="355" t="s">
        <v>88</v>
      </c>
      <c r="AIX56" s="355" t="s">
        <v>88</v>
      </c>
      <c r="AIY56" s="355" t="s">
        <v>88</v>
      </c>
      <c r="AIZ56" s="355" t="s">
        <v>88</v>
      </c>
      <c r="AJA56" s="355" t="s">
        <v>88</v>
      </c>
      <c r="AJB56" s="355" t="s">
        <v>88</v>
      </c>
      <c r="AJC56" s="355" t="s">
        <v>88</v>
      </c>
      <c r="AJD56" s="355" t="s">
        <v>88</v>
      </c>
      <c r="AJE56" s="355" t="s">
        <v>88</v>
      </c>
      <c r="AJF56" s="355" t="s">
        <v>88</v>
      </c>
      <c r="AJG56" s="355" t="s">
        <v>88</v>
      </c>
      <c r="AJH56" s="355" t="s">
        <v>88</v>
      </c>
      <c r="AJI56" s="355" t="s">
        <v>88</v>
      </c>
      <c r="AJJ56" s="355" t="s">
        <v>88</v>
      </c>
      <c r="AJK56" s="355" t="s">
        <v>88</v>
      </c>
      <c r="AJL56" s="355" t="s">
        <v>88</v>
      </c>
      <c r="AJM56" s="355" t="s">
        <v>88</v>
      </c>
      <c r="AJN56" s="355" t="s">
        <v>88</v>
      </c>
      <c r="AJO56" s="355" t="s">
        <v>88</v>
      </c>
      <c r="AJP56" s="355" t="s">
        <v>88</v>
      </c>
      <c r="AJQ56" s="355" t="s">
        <v>88</v>
      </c>
      <c r="AJR56" s="355" t="s">
        <v>88</v>
      </c>
      <c r="AJS56" s="355" t="s">
        <v>88</v>
      </c>
      <c r="AJT56" s="355" t="s">
        <v>88</v>
      </c>
      <c r="AJU56" s="355" t="s">
        <v>88</v>
      </c>
      <c r="AJV56" s="355" t="s">
        <v>88</v>
      </c>
      <c r="AJW56" s="355" t="s">
        <v>88</v>
      </c>
      <c r="AJX56" s="355" t="s">
        <v>88</v>
      </c>
      <c r="AJY56" s="355" t="s">
        <v>88</v>
      </c>
      <c r="AJZ56" s="355" t="s">
        <v>88</v>
      </c>
      <c r="AKA56" s="355" t="s">
        <v>88</v>
      </c>
      <c r="AKB56" s="355" t="s">
        <v>88</v>
      </c>
      <c r="AKC56" s="355" t="s">
        <v>88</v>
      </c>
      <c r="AKD56" s="355" t="s">
        <v>88</v>
      </c>
      <c r="AKE56" s="355" t="s">
        <v>88</v>
      </c>
      <c r="AKF56" s="355" t="s">
        <v>88</v>
      </c>
      <c r="AKG56" s="355" t="s">
        <v>88</v>
      </c>
      <c r="AKH56" s="355" t="s">
        <v>88</v>
      </c>
      <c r="AKI56" s="355" t="s">
        <v>88</v>
      </c>
      <c r="AKJ56" s="355" t="s">
        <v>88</v>
      </c>
      <c r="AKK56" s="355" t="s">
        <v>88</v>
      </c>
      <c r="AKL56" s="355" t="s">
        <v>88</v>
      </c>
      <c r="AKM56" s="355" t="s">
        <v>88</v>
      </c>
      <c r="AKN56" s="355" t="s">
        <v>88</v>
      </c>
      <c r="AKO56" s="355" t="s">
        <v>88</v>
      </c>
      <c r="AKP56" s="355" t="s">
        <v>88</v>
      </c>
      <c r="AKQ56" s="355" t="s">
        <v>88</v>
      </c>
      <c r="AKR56" s="355" t="s">
        <v>88</v>
      </c>
      <c r="AKS56" s="355" t="s">
        <v>88</v>
      </c>
      <c r="AKT56" s="355" t="s">
        <v>88</v>
      </c>
      <c r="AKU56" s="355" t="s">
        <v>88</v>
      </c>
      <c r="AKV56" s="355" t="s">
        <v>88</v>
      </c>
      <c r="AKW56" s="355" t="s">
        <v>88</v>
      </c>
      <c r="AKX56" s="355" t="s">
        <v>88</v>
      </c>
      <c r="AKY56" s="355" t="s">
        <v>88</v>
      </c>
      <c r="AKZ56" s="355" t="s">
        <v>88</v>
      </c>
      <c r="ALA56" s="355" t="s">
        <v>88</v>
      </c>
      <c r="ALB56" s="355" t="s">
        <v>88</v>
      </c>
      <c r="ALC56" s="355" t="s">
        <v>88</v>
      </c>
      <c r="ALD56" s="355" t="s">
        <v>88</v>
      </c>
      <c r="ALE56" s="355" t="s">
        <v>88</v>
      </c>
      <c r="ALF56" s="355" t="s">
        <v>88</v>
      </c>
      <c r="ALG56" s="355" t="s">
        <v>88</v>
      </c>
      <c r="ALH56" s="355" t="s">
        <v>88</v>
      </c>
      <c r="ALI56" s="355" t="s">
        <v>88</v>
      </c>
      <c r="ALJ56" s="355" t="s">
        <v>88</v>
      </c>
      <c r="ALK56" s="355" t="s">
        <v>88</v>
      </c>
      <c r="ALL56" s="355" t="s">
        <v>88</v>
      </c>
      <c r="ALM56" s="355" t="s">
        <v>88</v>
      </c>
      <c r="ALN56" s="355" t="s">
        <v>88</v>
      </c>
      <c r="ALO56" s="355" t="s">
        <v>88</v>
      </c>
      <c r="ALP56" s="355" t="s">
        <v>88</v>
      </c>
      <c r="ALQ56" s="355" t="s">
        <v>88</v>
      </c>
      <c r="ALR56" s="355" t="s">
        <v>88</v>
      </c>
      <c r="ALS56" s="355" t="s">
        <v>88</v>
      </c>
      <c r="ALT56" s="355" t="s">
        <v>88</v>
      </c>
      <c r="ALU56" s="355" t="s">
        <v>88</v>
      </c>
      <c r="ALV56" s="355" t="s">
        <v>88</v>
      </c>
      <c r="ALW56" s="355" t="s">
        <v>88</v>
      </c>
      <c r="ALX56" s="355" t="s">
        <v>88</v>
      </c>
      <c r="ALY56" s="355" t="s">
        <v>88</v>
      </c>
      <c r="ALZ56" s="355" t="s">
        <v>88</v>
      </c>
      <c r="AMA56" s="355" t="s">
        <v>88</v>
      </c>
      <c r="AMB56" s="355" t="s">
        <v>88</v>
      </c>
      <c r="AMC56" s="355" t="s">
        <v>88</v>
      </c>
      <c r="AMD56" s="355" t="s">
        <v>88</v>
      </c>
      <c r="AME56" s="355" t="s">
        <v>88</v>
      </c>
      <c r="AMF56" s="355" t="s">
        <v>88</v>
      </c>
      <c r="AMG56" s="355" t="s">
        <v>88</v>
      </c>
      <c r="AMH56" s="355" t="s">
        <v>88</v>
      </c>
      <c r="AMI56" s="355" t="s">
        <v>88</v>
      </c>
      <c r="AMJ56" s="355" t="s">
        <v>88</v>
      </c>
      <c r="AMK56" s="355" t="s">
        <v>88</v>
      </c>
      <c r="AML56" s="355" t="s">
        <v>88</v>
      </c>
      <c r="AMM56" s="355" t="s">
        <v>88</v>
      </c>
      <c r="AMN56" s="355" t="s">
        <v>88</v>
      </c>
      <c r="AMO56" s="355" t="s">
        <v>88</v>
      </c>
      <c r="AMP56" s="355" t="s">
        <v>88</v>
      </c>
      <c r="AMQ56" s="355" t="s">
        <v>88</v>
      </c>
      <c r="AMR56" s="355" t="s">
        <v>88</v>
      </c>
      <c r="AMS56" s="355" t="s">
        <v>88</v>
      </c>
      <c r="AMT56" s="355" t="s">
        <v>88</v>
      </c>
      <c r="AMU56" s="355" t="s">
        <v>88</v>
      </c>
      <c r="AMV56" s="355" t="s">
        <v>88</v>
      </c>
      <c r="AMW56" s="355" t="s">
        <v>88</v>
      </c>
      <c r="AMX56" s="355" t="s">
        <v>88</v>
      </c>
      <c r="AMY56" s="355" t="s">
        <v>88</v>
      </c>
      <c r="AMZ56" s="355" t="s">
        <v>88</v>
      </c>
      <c r="ANA56" s="355" t="s">
        <v>88</v>
      </c>
      <c r="ANB56" s="355" t="s">
        <v>88</v>
      </c>
      <c r="ANC56" s="355" t="s">
        <v>88</v>
      </c>
      <c r="AND56" s="355" t="s">
        <v>88</v>
      </c>
      <c r="ANE56" s="355" t="s">
        <v>88</v>
      </c>
      <c r="ANF56" s="355" t="s">
        <v>88</v>
      </c>
      <c r="ANG56" s="355" t="s">
        <v>88</v>
      </c>
      <c r="ANH56" s="355" t="s">
        <v>88</v>
      </c>
      <c r="ANI56" s="355" t="s">
        <v>88</v>
      </c>
      <c r="ANJ56" s="355" t="s">
        <v>88</v>
      </c>
      <c r="ANK56" s="355" t="s">
        <v>88</v>
      </c>
      <c r="ANL56" s="355" t="s">
        <v>88</v>
      </c>
      <c r="ANM56" s="355" t="s">
        <v>88</v>
      </c>
      <c r="ANN56" s="355" t="s">
        <v>88</v>
      </c>
      <c r="ANO56" s="355" t="s">
        <v>88</v>
      </c>
      <c r="ANP56" s="355" t="s">
        <v>88</v>
      </c>
      <c r="ANQ56" s="355" t="s">
        <v>88</v>
      </c>
      <c r="ANR56" s="355" t="s">
        <v>88</v>
      </c>
      <c r="ANS56" s="355" t="s">
        <v>88</v>
      </c>
      <c r="ANT56" s="355" t="s">
        <v>88</v>
      </c>
      <c r="ANU56" s="355" t="s">
        <v>88</v>
      </c>
      <c r="ANV56" s="355" t="s">
        <v>88</v>
      </c>
      <c r="ANW56" s="355" t="s">
        <v>88</v>
      </c>
      <c r="ANX56" s="355" t="s">
        <v>88</v>
      </c>
      <c r="ANY56" s="355" t="s">
        <v>88</v>
      </c>
      <c r="ANZ56" s="355" t="s">
        <v>88</v>
      </c>
      <c r="AOA56" s="355" t="s">
        <v>88</v>
      </c>
      <c r="AOB56" s="355" t="s">
        <v>88</v>
      </c>
      <c r="AOC56" s="355" t="s">
        <v>88</v>
      </c>
      <c r="AOD56" s="355" t="s">
        <v>88</v>
      </c>
      <c r="AOE56" s="355" t="s">
        <v>88</v>
      </c>
      <c r="AOF56" s="355" t="s">
        <v>88</v>
      </c>
      <c r="AOG56" s="355" t="s">
        <v>88</v>
      </c>
      <c r="AOH56" s="355" t="s">
        <v>88</v>
      </c>
      <c r="AOI56" s="355" t="s">
        <v>88</v>
      </c>
      <c r="AOJ56" s="355" t="s">
        <v>88</v>
      </c>
      <c r="AOK56" s="355" t="s">
        <v>88</v>
      </c>
      <c r="AOL56" s="355" t="s">
        <v>88</v>
      </c>
      <c r="AOM56" s="355" t="s">
        <v>88</v>
      </c>
      <c r="AON56" s="355" t="s">
        <v>88</v>
      </c>
      <c r="AOO56" s="355" t="s">
        <v>88</v>
      </c>
      <c r="AOP56" s="355" t="s">
        <v>88</v>
      </c>
      <c r="AOQ56" s="355" t="s">
        <v>88</v>
      </c>
      <c r="AOR56" s="355" t="s">
        <v>88</v>
      </c>
      <c r="AOS56" s="355" t="s">
        <v>88</v>
      </c>
      <c r="AOT56" s="355" t="s">
        <v>88</v>
      </c>
      <c r="AOU56" s="355" t="s">
        <v>88</v>
      </c>
      <c r="AOV56" s="355" t="s">
        <v>88</v>
      </c>
      <c r="AOW56" s="355" t="s">
        <v>88</v>
      </c>
      <c r="AOX56" s="355" t="s">
        <v>88</v>
      </c>
      <c r="AOY56" s="355" t="s">
        <v>88</v>
      </c>
      <c r="AOZ56" s="355" t="s">
        <v>88</v>
      </c>
      <c r="APA56" s="355" t="s">
        <v>88</v>
      </c>
      <c r="APB56" s="355" t="s">
        <v>88</v>
      </c>
      <c r="APC56" s="355" t="s">
        <v>88</v>
      </c>
      <c r="APD56" s="355" t="s">
        <v>88</v>
      </c>
      <c r="APE56" s="355" t="s">
        <v>88</v>
      </c>
      <c r="APF56" s="355" t="s">
        <v>88</v>
      </c>
      <c r="APG56" s="355" t="s">
        <v>88</v>
      </c>
      <c r="APH56" s="355" t="s">
        <v>88</v>
      </c>
      <c r="API56" s="355" t="s">
        <v>88</v>
      </c>
      <c r="APJ56" s="355" t="s">
        <v>88</v>
      </c>
      <c r="APK56" s="355" t="s">
        <v>88</v>
      </c>
      <c r="APL56" s="355" t="s">
        <v>88</v>
      </c>
      <c r="APM56" s="355" t="s">
        <v>88</v>
      </c>
      <c r="APN56" s="355" t="s">
        <v>88</v>
      </c>
      <c r="APO56" s="355" t="s">
        <v>88</v>
      </c>
      <c r="APP56" s="355" t="s">
        <v>88</v>
      </c>
      <c r="APQ56" s="355" t="s">
        <v>88</v>
      </c>
      <c r="APR56" s="355" t="s">
        <v>88</v>
      </c>
      <c r="APS56" s="355" t="s">
        <v>88</v>
      </c>
      <c r="APT56" s="355" t="s">
        <v>88</v>
      </c>
      <c r="APU56" s="355" t="s">
        <v>88</v>
      </c>
      <c r="APV56" s="355" t="s">
        <v>88</v>
      </c>
      <c r="APW56" s="355" t="s">
        <v>88</v>
      </c>
      <c r="APX56" s="355" t="s">
        <v>88</v>
      </c>
      <c r="APY56" s="355" t="s">
        <v>88</v>
      </c>
      <c r="APZ56" s="355" t="s">
        <v>88</v>
      </c>
      <c r="AQA56" s="355" t="s">
        <v>88</v>
      </c>
      <c r="AQB56" s="355" t="s">
        <v>88</v>
      </c>
      <c r="AQC56" s="355" t="s">
        <v>88</v>
      </c>
      <c r="AQD56" s="355" t="s">
        <v>88</v>
      </c>
      <c r="AQE56" s="355" t="s">
        <v>88</v>
      </c>
      <c r="AQF56" s="355" t="s">
        <v>88</v>
      </c>
      <c r="AQG56" s="355" t="s">
        <v>88</v>
      </c>
      <c r="AQH56" s="355" t="s">
        <v>88</v>
      </c>
      <c r="AQI56" s="355" t="s">
        <v>88</v>
      </c>
      <c r="AQJ56" s="355" t="s">
        <v>88</v>
      </c>
      <c r="AQK56" s="355" t="s">
        <v>88</v>
      </c>
      <c r="AQL56" s="355" t="s">
        <v>88</v>
      </c>
      <c r="AQM56" s="355" t="s">
        <v>88</v>
      </c>
      <c r="AQN56" s="355" t="s">
        <v>88</v>
      </c>
      <c r="AQO56" s="355" t="s">
        <v>88</v>
      </c>
      <c r="AQP56" s="355" t="s">
        <v>88</v>
      </c>
      <c r="AQQ56" s="355" t="s">
        <v>88</v>
      </c>
      <c r="AQR56" s="355" t="s">
        <v>88</v>
      </c>
      <c r="AQS56" s="355" t="s">
        <v>88</v>
      </c>
      <c r="AQT56" s="355" t="s">
        <v>88</v>
      </c>
      <c r="AQU56" s="355" t="s">
        <v>88</v>
      </c>
      <c r="AQV56" s="355" t="s">
        <v>88</v>
      </c>
      <c r="AQW56" s="355" t="s">
        <v>88</v>
      </c>
      <c r="AQX56" s="355" t="s">
        <v>88</v>
      </c>
      <c r="AQY56" s="355" t="s">
        <v>88</v>
      </c>
      <c r="AQZ56" s="355" t="s">
        <v>88</v>
      </c>
      <c r="ARA56" s="355" t="s">
        <v>88</v>
      </c>
      <c r="ARB56" s="355" t="s">
        <v>88</v>
      </c>
      <c r="ARC56" s="355" t="s">
        <v>88</v>
      </c>
      <c r="ARD56" s="355" t="s">
        <v>88</v>
      </c>
      <c r="ARE56" s="355" t="s">
        <v>88</v>
      </c>
      <c r="ARF56" s="355" t="s">
        <v>88</v>
      </c>
      <c r="ARG56" s="355" t="s">
        <v>88</v>
      </c>
      <c r="ARH56" s="355" t="s">
        <v>88</v>
      </c>
      <c r="ARI56" s="355" t="s">
        <v>88</v>
      </c>
      <c r="ARJ56" s="355" t="s">
        <v>88</v>
      </c>
      <c r="ARK56" s="355" t="s">
        <v>88</v>
      </c>
      <c r="ARL56" s="355" t="s">
        <v>88</v>
      </c>
      <c r="ARM56" s="355" t="s">
        <v>88</v>
      </c>
      <c r="ARN56" s="355" t="s">
        <v>88</v>
      </c>
      <c r="ARO56" s="355" t="s">
        <v>88</v>
      </c>
      <c r="ARP56" s="355" t="s">
        <v>88</v>
      </c>
      <c r="ARQ56" s="355" t="s">
        <v>88</v>
      </c>
      <c r="ARR56" s="355" t="s">
        <v>88</v>
      </c>
      <c r="ARS56" s="355" t="s">
        <v>88</v>
      </c>
      <c r="ART56" s="355" t="s">
        <v>88</v>
      </c>
      <c r="ARU56" s="355" t="s">
        <v>88</v>
      </c>
      <c r="ARV56" s="355" t="s">
        <v>88</v>
      </c>
      <c r="ARW56" s="355" t="s">
        <v>88</v>
      </c>
      <c r="ARX56" s="355" t="s">
        <v>88</v>
      </c>
      <c r="ARY56" s="355" t="s">
        <v>88</v>
      </c>
      <c r="ARZ56" s="355" t="s">
        <v>88</v>
      </c>
      <c r="ASA56" s="355" t="s">
        <v>88</v>
      </c>
      <c r="ASB56" s="355" t="s">
        <v>88</v>
      </c>
      <c r="ASC56" s="355" t="s">
        <v>88</v>
      </c>
      <c r="ASD56" s="355" t="s">
        <v>88</v>
      </c>
      <c r="ASE56" s="355" t="s">
        <v>88</v>
      </c>
      <c r="ASF56" s="355" t="s">
        <v>88</v>
      </c>
      <c r="ASG56" s="355" t="s">
        <v>88</v>
      </c>
      <c r="ASH56" s="355" t="s">
        <v>88</v>
      </c>
      <c r="ASI56" s="355" t="s">
        <v>88</v>
      </c>
      <c r="ASJ56" s="355" t="s">
        <v>88</v>
      </c>
      <c r="ASK56" s="355" t="s">
        <v>88</v>
      </c>
      <c r="ASL56" s="355" t="s">
        <v>88</v>
      </c>
      <c r="ASM56" s="355" t="s">
        <v>88</v>
      </c>
      <c r="ASN56" s="355" t="s">
        <v>88</v>
      </c>
      <c r="ASO56" s="355" t="s">
        <v>88</v>
      </c>
      <c r="ASP56" s="355" t="s">
        <v>88</v>
      </c>
      <c r="ASQ56" s="355" t="s">
        <v>88</v>
      </c>
      <c r="ASR56" s="355" t="s">
        <v>88</v>
      </c>
      <c r="ASS56" s="355" t="s">
        <v>88</v>
      </c>
      <c r="AST56" s="355" t="s">
        <v>88</v>
      </c>
      <c r="ASU56" s="355" t="s">
        <v>88</v>
      </c>
      <c r="ASV56" s="355" t="s">
        <v>88</v>
      </c>
      <c r="ASW56" s="355" t="s">
        <v>88</v>
      </c>
      <c r="ASX56" s="355" t="s">
        <v>88</v>
      </c>
      <c r="ASY56" s="355" t="s">
        <v>88</v>
      </c>
      <c r="ASZ56" s="355" t="s">
        <v>88</v>
      </c>
      <c r="ATA56" s="355" t="s">
        <v>88</v>
      </c>
      <c r="ATB56" s="355" t="s">
        <v>88</v>
      </c>
      <c r="ATC56" s="355" t="s">
        <v>88</v>
      </c>
      <c r="ATD56" s="355" t="s">
        <v>88</v>
      </c>
      <c r="ATE56" s="355" t="s">
        <v>88</v>
      </c>
      <c r="ATF56" s="355" t="s">
        <v>88</v>
      </c>
      <c r="ATG56" s="355" t="s">
        <v>88</v>
      </c>
      <c r="ATH56" s="355" t="s">
        <v>88</v>
      </c>
      <c r="ATI56" s="355" t="s">
        <v>88</v>
      </c>
      <c r="ATJ56" s="355" t="s">
        <v>88</v>
      </c>
      <c r="ATK56" s="355" t="s">
        <v>88</v>
      </c>
      <c r="ATL56" s="355" t="s">
        <v>88</v>
      </c>
      <c r="ATM56" s="355" t="s">
        <v>88</v>
      </c>
      <c r="ATN56" s="355" t="s">
        <v>88</v>
      </c>
      <c r="ATO56" s="355" t="s">
        <v>88</v>
      </c>
      <c r="ATP56" s="355" t="s">
        <v>88</v>
      </c>
      <c r="ATQ56" s="355" t="s">
        <v>88</v>
      </c>
      <c r="ATR56" s="355" t="s">
        <v>88</v>
      </c>
      <c r="ATS56" s="355" t="s">
        <v>88</v>
      </c>
      <c r="ATT56" s="355" t="s">
        <v>88</v>
      </c>
      <c r="ATU56" s="355" t="s">
        <v>88</v>
      </c>
      <c r="ATV56" s="355" t="s">
        <v>88</v>
      </c>
      <c r="ATW56" s="355" t="s">
        <v>88</v>
      </c>
      <c r="ATX56" s="355" t="s">
        <v>88</v>
      </c>
      <c r="ATY56" s="355" t="s">
        <v>88</v>
      </c>
      <c r="ATZ56" s="355" t="s">
        <v>88</v>
      </c>
      <c r="AUA56" s="355" t="s">
        <v>88</v>
      </c>
      <c r="AUB56" s="355" t="s">
        <v>88</v>
      </c>
      <c r="AUC56" s="355" t="s">
        <v>88</v>
      </c>
      <c r="AUD56" s="355" t="s">
        <v>88</v>
      </c>
      <c r="AUE56" s="355" t="s">
        <v>88</v>
      </c>
      <c r="AUF56" s="355" t="s">
        <v>88</v>
      </c>
      <c r="AUG56" s="355" t="s">
        <v>88</v>
      </c>
      <c r="AUH56" s="355" t="s">
        <v>88</v>
      </c>
      <c r="AUI56" s="355" t="s">
        <v>88</v>
      </c>
      <c r="AUJ56" s="355" t="s">
        <v>88</v>
      </c>
      <c r="AUK56" s="355" t="s">
        <v>88</v>
      </c>
      <c r="AUL56" s="355" t="s">
        <v>88</v>
      </c>
      <c r="AUM56" s="355" t="s">
        <v>88</v>
      </c>
      <c r="AUN56" s="355" t="s">
        <v>88</v>
      </c>
      <c r="AUO56" s="355" t="s">
        <v>88</v>
      </c>
      <c r="AUP56" s="355" t="s">
        <v>88</v>
      </c>
      <c r="AUQ56" s="355" t="s">
        <v>88</v>
      </c>
      <c r="AUR56" s="355" t="s">
        <v>88</v>
      </c>
      <c r="AUS56" s="355" t="s">
        <v>88</v>
      </c>
      <c r="AUT56" s="355" t="s">
        <v>88</v>
      </c>
      <c r="AUU56" s="355" t="s">
        <v>88</v>
      </c>
      <c r="AUV56" s="355" t="s">
        <v>88</v>
      </c>
      <c r="AUW56" s="355" t="s">
        <v>88</v>
      </c>
      <c r="AUX56" s="355" t="s">
        <v>88</v>
      </c>
      <c r="AUY56" s="355" t="s">
        <v>88</v>
      </c>
      <c r="AUZ56" s="355" t="s">
        <v>88</v>
      </c>
      <c r="AVA56" s="355" t="s">
        <v>88</v>
      </c>
      <c r="AVB56" s="355" t="s">
        <v>88</v>
      </c>
      <c r="AVC56" s="355" t="s">
        <v>88</v>
      </c>
      <c r="AVD56" s="355" t="s">
        <v>88</v>
      </c>
      <c r="AVE56" s="355" t="s">
        <v>88</v>
      </c>
      <c r="AVF56" s="355" t="s">
        <v>88</v>
      </c>
      <c r="AVG56" s="355" t="s">
        <v>88</v>
      </c>
      <c r="AVH56" s="355" t="s">
        <v>88</v>
      </c>
      <c r="AVI56" s="355" t="s">
        <v>88</v>
      </c>
      <c r="AVJ56" s="355" t="s">
        <v>88</v>
      </c>
      <c r="AVK56" s="355" t="s">
        <v>88</v>
      </c>
      <c r="AVL56" s="355" t="s">
        <v>88</v>
      </c>
      <c r="AVM56" s="355" t="s">
        <v>88</v>
      </c>
      <c r="AVN56" s="355" t="s">
        <v>88</v>
      </c>
      <c r="AVO56" s="355" t="s">
        <v>88</v>
      </c>
      <c r="AVP56" s="355" t="s">
        <v>88</v>
      </c>
      <c r="AVQ56" s="355" t="s">
        <v>88</v>
      </c>
      <c r="AVR56" s="355" t="s">
        <v>88</v>
      </c>
      <c r="AVS56" s="355" t="s">
        <v>88</v>
      </c>
      <c r="AVT56" s="355" t="s">
        <v>88</v>
      </c>
      <c r="AVU56" s="355" t="s">
        <v>88</v>
      </c>
      <c r="AVV56" s="355" t="s">
        <v>88</v>
      </c>
      <c r="AVW56" s="355" t="s">
        <v>88</v>
      </c>
      <c r="AVX56" s="355" t="s">
        <v>88</v>
      </c>
      <c r="AVY56" s="355" t="s">
        <v>88</v>
      </c>
      <c r="AVZ56" s="355" t="s">
        <v>88</v>
      </c>
      <c r="AWA56" s="355" t="s">
        <v>88</v>
      </c>
      <c r="AWB56" s="355" t="s">
        <v>88</v>
      </c>
      <c r="AWC56" s="355" t="s">
        <v>88</v>
      </c>
      <c r="AWD56" s="355" t="s">
        <v>88</v>
      </c>
      <c r="AWE56" s="355" t="s">
        <v>88</v>
      </c>
      <c r="AWF56" s="355" t="s">
        <v>88</v>
      </c>
      <c r="AWG56" s="355" t="s">
        <v>88</v>
      </c>
      <c r="AWH56" s="355" t="s">
        <v>88</v>
      </c>
      <c r="AWI56" s="355" t="s">
        <v>88</v>
      </c>
      <c r="AWJ56" s="355" t="s">
        <v>88</v>
      </c>
      <c r="AWK56" s="355" t="s">
        <v>88</v>
      </c>
      <c r="AWL56" s="355" t="s">
        <v>88</v>
      </c>
      <c r="AWM56" s="355" t="s">
        <v>88</v>
      </c>
      <c r="AWN56" s="355" t="s">
        <v>88</v>
      </c>
      <c r="AWO56" s="355" t="s">
        <v>88</v>
      </c>
      <c r="AWP56" s="355" t="s">
        <v>88</v>
      </c>
      <c r="AWQ56" s="355" t="s">
        <v>88</v>
      </c>
      <c r="AWR56" s="355" t="s">
        <v>88</v>
      </c>
      <c r="AWS56" s="355" t="s">
        <v>88</v>
      </c>
      <c r="AWT56" s="355" t="s">
        <v>88</v>
      </c>
      <c r="AWU56" s="355" t="s">
        <v>88</v>
      </c>
      <c r="AWV56" s="355" t="s">
        <v>88</v>
      </c>
      <c r="AWW56" s="355" t="s">
        <v>88</v>
      </c>
      <c r="AWX56" s="355" t="s">
        <v>88</v>
      </c>
      <c r="AWY56" s="355" t="s">
        <v>88</v>
      </c>
      <c r="AWZ56" s="355" t="s">
        <v>88</v>
      </c>
      <c r="AXA56" s="355" t="s">
        <v>88</v>
      </c>
      <c r="AXB56" s="355" t="s">
        <v>88</v>
      </c>
      <c r="AXC56" s="355" t="s">
        <v>88</v>
      </c>
      <c r="AXD56" s="355" t="s">
        <v>88</v>
      </c>
      <c r="AXE56" s="355" t="s">
        <v>88</v>
      </c>
      <c r="AXF56" s="355" t="s">
        <v>88</v>
      </c>
      <c r="AXG56" s="355" t="s">
        <v>88</v>
      </c>
      <c r="AXH56" s="355" t="s">
        <v>88</v>
      </c>
      <c r="AXI56" s="355" t="s">
        <v>88</v>
      </c>
      <c r="AXJ56" s="355" t="s">
        <v>88</v>
      </c>
      <c r="AXK56" s="355" t="s">
        <v>88</v>
      </c>
      <c r="AXL56" s="355" t="s">
        <v>88</v>
      </c>
      <c r="AXM56" s="355" t="s">
        <v>88</v>
      </c>
      <c r="AXN56" s="355" t="s">
        <v>88</v>
      </c>
      <c r="AXO56" s="355" t="s">
        <v>88</v>
      </c>
      <c r="AXP56" s="355" t="s">
        <v>88</v>
      </c>
      <c r="AXQ56" s="355" t="s">
        <v>88</v>
      </c>
      <c r="AXR56" s="355" t="s">
        <v>88</v>
      </c>
      <c r="AXS56" s="355" t="s">
        <v>88</v>
      </c>
      <c r="AXT56" s="355" t="s">
        <v>88</v>
      </c>
      <c r="AXU56" s="355" t="s">
        <v>88</v>
      </c>
      <c r="AXV56" s="355" t="s">
        <v>88</v>
      </c>
      <c r="AXW56" s="355" t="s">
        <v>88</v>
      </c>
      <c r="AXX56" s="355" t="s">
        <v>88</v>
      </c>
      <c r="AXY56" s="355" t="s">
        <v>88</v>
      </c>
      <c r="AXZ56" s="355" t="s">
        <v>88</v>
      </c>
      <c r="AYA56" s="355" t="s">
        <v>88</v>
      </c>
      <c r="AYB56" s="355" t="s">
        <v>88</v>
      </c>
      <c r="AYC56" s="355" t="s">
        <v>88</v>
      </c>
      <c r="AYD56" s="355" t="s">
        <v>88</v>
      </c>
      <c r="AYE56" s="355" t="s">
        <v>88</v>
      </c>
      <c r="AYF56" s="355" t="s">
        <v>88</v>
      </c>
      <c r="AYG56" s="355" t="s">
        <v>88</v>
      </c>
      <c r="AYH56" s="355" t="s">
        <v>88</v>
      </c>
      <c r="AYI56" s="355" t="s">
        <v>88</v>
      </c>
      <c r="AYJ56" s="355" t="s">
        <v>88</v>
      </c>
      <c r="AYK56" s="355" t="s">
        <v>88</v>
      </c>
      <c r="AYL56" s="355" t="s">
        <v>88</v>
      </c>
      <c r="AYM56" s="355" t="s">
        <v>88</v>
      </c>
      <c r="AYN56" s="355" t="s">
        <v>88</v>
      </c>
      <c r="AYO56" s="355" t="s">
        <v>88</v>
      </c>
      <c r="AYP56" s="355" t="s">
        <v>88</v>
      </c>
      <c r="AYQ56" s="355" t="s">
        <v>88</v>
      </c>
      <c r="AYR56" s="355" t="s">
        <v>88</v>
      </c>
      <c r="AYS56" s="355" t="s">
        <v>88</v>
      </c>
      <c r="AYT56" s="355" t="s">
        <v>88</v>
      </c>
      <c r="AYU56" s="355" t="s">
        <v>88</v>
      </c>
      <c r="AYV56" s="355" t="s">
        <v>88</v>
      </c>
      <c r="AYW56" s="355" t="s">
        <v>88</v>
      </c>
      <c r="AYX56" s="355" t="s">
        <v>88</v>
      </c>
      <c r="AYY56" s="355" t="s">
        <v>88</v>
      </c>
      <c r="AYZ56" s="355" t="s">
        <v>88</v>
      </c>
      <c r="AZA56" s="355" t="s">
        <v>88</v>
      </c>
      <c r="AZB56" s="355" t="s">
        <v>88</v>
      </c>
      <c r="AZC56" s="355" t="s">
        <v>88</v>
      </c>
      <c r="AZD56" s="355" t="s">
        <v>88</v>
      </c>
      <c r="AZE56" s="355" t="s">
        <v>88</v>
      </c>
      <c r="AZF56" s="355" t="s">
        <v>88</v>
      </c>
      <c r="AZG56" s="355" t="s">
        <v>88</v>
      </c>
      <c r="AZH56" s="355" t="s">
        <v>88</v>
      </c>
      <c r="AZI56" s="355" t="s">
        <v>88</v>
      </c>
      <c r="AZJ56" s="355" t="s">
        <v>88</v>
      </c>
      <c r="AZK56" s="355" t="s">
        <v>88</v>
      </c>
      <c r="AZL56" s="355" t="s">
        <v>88</v>
      </c>
      <c r="AZM56" s="355" t="s">
        <v>88</v>
      </c>
      <c r="AZN56" s="355" t="s">
        <v>88</v>
      </c>
      <c r="AZO56" s="355" t="s">
        <v>88</v>
      </c>
      <c r="AZP56" s="355" t="s">
        <v>88</v>
      </c>
      <c r="AZQ56" s="355" t="s">
        <v>88</v>
      </c>
      <c r="AZR56" s="355" t="s">
        <v>88</v>
      </c>
      <c r="AZS56" s="355" t="s">
        <v>88</v>
      </c>
      <c r="AZT56" s="355" t="s">
        <v>88</v>
      </c>
      <c r="AZU56" s="355" t="s">
        <v>88</v>
      </c>
      <c r="AZV56" s="355" t="s">
        <v>88</v>
      </c>
      <c r="AZW56" s="355" t="s">
        <v>88</v>
      </c>
      <c r="AZX56" s="355" t="s">
        <v>88</v>
      </c>
      <c r="AZY56" s="355" t="s">
        <v>88</v>
      </c>
      <c r="AZZ56" s="355" t="s">
        <v>88</v>
      </c>
      <c r="BAA56" s="355" t="s">
        <v>88</v>
      </c>
      <c r="BAB56" s="355" t="s">
        <v>88</v>
      </c>
      <c r="BAC56" s="355" t="s">
        <v>88</v>
      </c>
      <c r="BAD56" s="355" t="s">
        <v>88</v>
      </c>
      <c r="BAE56" s="355" t="s">
        <v>88</v>
      </c>
      <c r="BAF56" s="355" t="s">
        <v>88</v>
      </c>
      <c r="BAG56" s="355" t="s">
        <v>88</v>
      </c>
      <c r="BAH56" s="355" t="s">
        <v>88</v>
      </c>
      <c r="BAI56" s="355" t="s">
        <v>88</v>
      </c>
      <c r="BAJ56" s="355" t="s">
        <v>88</v>
      </c>
      <c r="BAK56" s="355" t="s">
        <v>88</v>
      </c>
      <c r="BAL56" s="355" t="s">
        <v>88</v>
      </c>
      <c r="BAM56" s="355" t="s">
        <v>88</v>
      </c>
      <c r="BAN56" s="355" t="s">
        <v>88</v>
      </c>
      <c r="BAO56" s="355" t="s">
        <v>88</v>
      </c>
      <c r="BAP56" s="355" t="s">
        <v>88</v>
      </c>
      <c r="BAQ56" s="355" t="s">
        <v>88</v>
      </c>
      <c r="BAR56" s="355" t="s">
        <v>88</v>
      </c>
      <c r="BAS56" s="355" t="s">
        <v>88</v>
      </c>
      <c r="BAT56" s="355" t="s">
        <v>88</v>
      </c>
      <c r="BAU56" s="355" t="s">
        <v>88</v>
      </c>
      <c r="BAV56" s="355" t="s">
        <v>88</v>
      </c>
      <c r="BAW56" s="355" t="s">
        <v>88</v>
      </c>
      <c r="BAX56" s="355" t="s">
        <v>88</v>
      </c>
      <c r="BAY56" s="355" t="s">
        <v>88</v>
      </c>
      <c r="BAZ56" s="355" t="s">
        <v>88</v>
      </c>
      <c r="BBA56" s="355" t="s">
        <v>88</v>
      </c>
      <c r="BBB56" s="355" t="s">
        <v>88</v>
      </c>
      <c r="BBC56" s="355" t="s">
        <v>88</v>
      </c>
      <c r="BBD56" s="355" t="s">
        <v>88</v>
      </c>
      <c r="BBE56" s="355" t="s">
        <v>88</v>
      </c>
      <c r="BBF56" s="355" t="s">
        <v>88</v>
      </c>
      <c r="BBG56" s="355" t="s">
        <v>88</v>
      </c>
      <c r="BBH56" s="355" t="s">
        <v>88</v>
      </c>
      <c r="BBI56" s="355" t="s">
        <v>88</v>
      </c>
      <c r="BBJ56" s="355" t="s">
        <v>88</v>
      </c>
      <c r="BBK56" s="355" t="s">
        <v>88</v>
      </c>
      <c r="BBL56" s="355" t="s">
        <v>88</v>
      </c>
      <c r="BBM56" s="355" t="s">
        <v>88</v>
      </c>
      <c r="BBN56" s="355" t="s">
        <v>88</v>
      </c>
      <c r="BBO56" s="355" t="s">
        <v>88</v>
      </c>
      <c r="BBP56" s="355" t="s">
        <v>88</v>
      </c>
      <c r="BBQ56" s="355" t="s">
        <v>88</v>
      </c>
      <c r="BBR56" s="355" t="s">
        <v>88</v>
      </c>
      <c r="BBS56" s="355" t="s">
        <v>88</v>
      </c>
      <c r="BBT56" s="355" t="s">
        <v>88</v>
      </c>
      <c r="BBU56" s="355" t="s">
        <v>88</v>
      </c>
      <c r="BBV56" s="355" t="s">
        <v>88</v>
      </c>
      <c r="BBW56" s="355" t="s">
        <v>88</v>
      </c>
      <c r="BBX56" s="355" t="s">
        <v>88</v>
      </c>
      <c r="BBY56" s="355" t="s">
        <v>88</v>
      </c>
      <c r="BBZ56" s="355" t="s">
        <v>88</v>
      </c>
      <c r="BCA56" s="355" t="s">
        <v>88</v>
      </c>
      <c r="BCB56" s="355" t="s">
        <v>88</v>
      </c>
      <c r="BCC56" s="355" t="s">
        <v>88</v>
      </c>
      <c r="BCD56" s="355" t="s">
        <v>88</v>
      </c>
      <c r="BCE56" s="355" t="s">
        <v>88</v>
      </c>
      <c r="BCF56" s="355" t="s">
        <v>88</v>
      </c>
      <c r="BCG56" s="355" t="s">
        <v>88</v>
      </c>
      <c r="BCH56" s="355" t="s">
        <v>88</v>
      </c>
      <c r="BCI56" s="355" t="s">
        <v>88</v>
      </c>
      <c r="BCJ56" s="355" t="s">
        <v>88</v>
      </c>
      <c r="BCK56" s="355" t="s">
        <v>88</v>
      </c>
      <c r="BCL56" s="355" t="s">
        <v>88</v>
      </c>
      <c r="BCM56" s="355" t="s">
        <v>88</v>
      </c>
      <c r="BCN56" s="355" t="s">
        <v>88</v>
      </c>
      <c r="BCO56" s="355" t="s">
        <v>88</v>
      </c>
      <c r="BCP56" s="355" t="s">
        <v>88</v>
      </c>
      <c r="BCQ56" s="355" t="s">
        <v>88</v>
      </c>
      <c r="BCR56" s="355" t="s">
        <v>88</v>
      </c>
      <c r="BCS56" s="355" t="s">
        <v>88</v>
      </c>
      <c r="BCT56" s="355" t="s">
        <v>88</v>
      </c>
      <c r="BCU56" s="355" t="s">
        <v>88</v>
      </c>
      <c r="BCV56" s="355" t="s">
        <v>88</v>
      </c>
      <c r="BCW56" s="355" t="s">
        <v>88</v>
      </c>
      <c r="BCX56" s="355" t="s">
        <v>88</v>
      </c>
      <c r="BCY56" s="355" t="s">
        <v>88</v>
      </c>
      <c r="BCZ56" s="355" t="s">
        <v>88</v>
      </c>
      <c r="BDA56" s="355" t="s">
        <v>88</v>
      </c>
      <c r="BDB56" s="355" t="s">
        <v>88</v>
      </c>
      <c r="BDC56" s="355" t="s">
        <v>88</v>
      </c>
      <c r="BDD56" s="355" t="s">
        <v>88</v>
      </c>
      <c r="BDE56" s="355" t="s">
        <v>88</v>
      </c>
      <c r="BDF56" s="355" t="s">
        <v>88</v>
      </c>
      <c r="BDG56" s="355" t="s">
        <v>88</v>
      </c>
      <c r="BDH56" s="355" t="s">
        <v>88</v>
      </c>
      <c r="BDI56" s="355" t="s">
        <v>88</v>
      </c>
      <c r="BDJ56" s="355" t="s">
        <v>88</v>
      </c>
      <c r="BDK56" s="355" t="s">
        <v>88</v>
      </c>
      <c r="BDL56" s="355" t="s">
        <v>88</v>
      </c>
      <c r="BDM56" s="355" t="s">
        <v>88</v>
      </c>
      <c r="BDN56" s="355" t="s">
        <v>88</v>
      </c>
      <c r="BDO56" s="355" t="s">
        <v>88</v>
      </c>
      <c r="BDP56" s="355" t="s">
        <v>88</v>
      </c>
      <c r="BDQ56" s="355" t="s">
        <v>88</v>
      </c>
      <c r="BDR56" s="355" t="s">
        <v>88</v>
      </c>
      <c r="BDS56" s="355" t="s">
        <v>88</v>
      </c>
      <c r="BDT56" s="355" t="s">
        <v>88</v>
      </c>
      <c r="BDU56" s="355" t="s">
        <v>88</v>
      </c>
      <c r="BDV56" s="355" t="s">
        <v>88</v>
      </c>
      <c r="BDW56" s="355" t="s">
        <v>88</v>
      </c>
      <c r="BDX56" s="355" t="s">
        <v>88</v>
      </c>
      <c r="BDY56" s="355" t="s">
        <v>88</v>
      </c>
      <c r="BDZ56" s="355" t="s">
        <v>88</v>
      </c>
      <c r="BEA56" s="355" t="s">
        <v>88</v>
      </c>
      <c r="BEB56" s="355" t="s">
        <v>88</v>
      </c>
      <c r="BEC56" s="355" t="s">
        <v>88</v>
      </c>
      <c r="BED56" s="355" t="s">
        <v>88</v>
      </c>
      <c r="BEE56" s="355" t="s">
        <v>88</v>
      </c>
      <c r="BEF56" s="355" t="s">
        <v>88</v>
      </c>
      <c r="BEG56" s="355" t="s">
        <v>88</v>
      </c>
      <c r="BEH56" s="355" t="s">
        <v>88</v>
      </c>
      <c r="BEI56" s="355" t="s">
        <v>88</v>
      </c>
      <c r="BEJ56" s="355" t="s">
        <v>88</v>
      </c>
      <c r="BEK56" s="355" t="s">
        <v>88</v>
      </c>
      <c r="BEL56" s="355" t="s">
        <v>88</v>
      </c>
      <c r="BEM56" s="355" t="s">
        <v>88</v>
      </c>
      <c r="BEN56" s="355" t="s">
        <v>88</v>
      </c>
      <c r="BEO56" s="355" t="s">
        <v>88</v>
      </c>
      <c r="BEP56" s="355" t="s">
        <v>88</v>
      </c>
      <c r="BEQ56" s="355" t="s">
        <v>88</v>
      </c>
      <c r="BER56" s="355" t="s">
        <v>88</v>
      </c>
      <c r="BES56" s="355" t="s">
        <v>88</v>
      </c>
      <c r="BET56" s="355" t="s">
        <v>88</v>
      </c>
      <c r="BEU56" s="355" t="s">
        <v>88</v>
      </c>
      <c r="BEV56" s="355" t="s">
        <v>88</v>
      </c>
      <c r="BEW56" s="355" t="s">
        <v>88</v>
      </c>
      <c r="BEX56" s="355" t="s">
        <v>88</v>
      </c>
      <c r="BEY56" s="355" t="s">
        <v>88</v>
      </c>
      <c r="BEZ56" s="355" t="s">
        <v>88</v>
      </c>
      <c r="BFA56" s="355" t="s">
        <v>88</v>
      </c>
      <c r="BFB56" s="355" t="s">
        <v>88</v>
      </c>
      <c r="BFC56" s="355" t="s">
        <v>88</v>
      </c>
      <c r="BFD56" s="355" t="s">
        <v>88</v>
      </c>
      <c r="BFE56" s="355" t="s">
        <v>88</v>
      </c>
      <c r="BFF56" s="355" t="s">
        <v>88</v>
      </c>
      <c r="BFG56" s="355" t="s">
        <v>88</v>
      </c>
      <c r="BFH56" s="355" t="s">
        <v>88</v>
      </c>
      <c r="BFI56" s="355" t="s">
        <v>88</v>
      </c>
      <c r="BFJ56" s="355" t="s">
        <v>88</v>
      </c>
      <c r="BFK56" s="355" t="s">
        <v>88</v>
      </c>
      <c r="BFL56" s="355" t="s">
        <v>88</v>
      </c>
      <c r="BFM56" s="355" t="s">
        <v>88</v>
      </c>
      <c r="BFN56" s="355" t="s">
        <v>88</v>
      </c>
      <c r="BFO56" s="355" t="s">
        <v>88</v>
      </c>
      <c r="BFP56" s="355" t="s">
        <v>88</v>
      </c>
      <c r="BFQ56" s="355" t="s">
        <v>88</v>
      </c>
      <c r="BFR56" s="355" t="s">
        <v>88</v>
      </c>
      <c r="BFS56" s="355" t="s">
        <v>88</v>
      </c>
      <c r="BFT56" s="355" t="s">
        <v>88</v>
      </c>
      <c r="BFU56" s="355" t="s">
        <v>88</v>
      </c>
      <c r="BFV56" s="355" t="s">
        <v>88</v>
      </c>
      <c r="BFW56" s="355" t="s">
        <v>88</v>
      </c>
      <c r="BFX56" s="355" t="s">
        <v>88</v>
      </c>
      <c r="BFY56" s="355" t="s">
        <v>88</v>
      </c>
      <c r="BFZ56" s="355" t="s">
        <v>88</v>
      </c>
      <c r="BGA56" s="355" t="s">
        <v>88</v>
      </c>
      <c r="BGB56" s="355" t="s">
        <v>88</v>
      </c>
      <c r="BGC56" s="355" t="s">
        <v>88</v>
      </c>
      <c r="BGD56" s="355" t="s">
        <v>88</v>
      </c>
      <c r="BGE56" s="355" t="s">
        <v>88</v>
      </c>
      <c r="BGF56" s="355" t="s">
        <v>88</v>
      </c>
      <c r="BGG56" s="355" t="s">
        <v>88</v>
      </c>
      <c r="BGH56" s="355" t="s">
        <v>88</v>
      </c>
      <c r="BGI56" s="355" t="s">
        <v>88</v>
      </c>
      <c r="BGJ56" s="355" t="s">
        <v>88</v>
      </c>
      <c r="BGK56" s="355" t="s">
        <v>88</v>
      </c>
      <c r="BGL56" s="355" t="s">
        <v>88</v>
      </c>
      <c r="BGM56" s="355" t="s">
        <v>88</v>
      </c>
      <c r="BGN56" s="355" t="s">
        <v>88</v>
      </c>
      <c r="BGO56" s="355" t="s">
        <v>88</v>
      </c>
      <c r="BGP56" s="355" t="s">
        <v>88</v>
      </c>
      <c r="BGQ56" s="355" t="s">
        <v>88</v>
      </c>
      <c r="BGR56" s="355" t="s">
        <v>88</v>
      </c>
      <c r="BGS56" s="355" t="s">
        <v>88</v>
      </c>
      <c r="BGT56" s="355" t="s">
        <v>88</v>
      </c>
      <c r="BGU56" s="355" t="s">
        <v>88</v>
      </c>
      <c r="BGV56" s="355" t="s">
        <v>88</v>
      </c>
      <c r="BGW56" s="355" t="s">
        <v>88</v>
      </c>
      <c r="BGX56" s="355" t="s">
        <v>88</v>
      </c>
      <c r="BGY56" s="355" t="s">
        <v>88</v>
      </c>
      <c r="BGZ56" s="355" t="s">
        <v>88</v>
      </c>
      <c r="BHA56" s="355" t="s">
        <v>88</v>
      </c>
      <c r="BHB56" s="355" t="s">
        <v>88</v>
      </c>
      <c r="BHC56" s="355" t="s">
        <v>88</v>
      </c>
      <c r="BHD56" s="355" t="s">
        <v>88</v>
      </c>
      <c r="BHE56" s="355" t="s">
        <v>88</v>
      </c>
      <c r="BHF56" s="355" t="s">
        <v>88</v>
      </c>
      <c r="BHG56" s="355" t="s">
        <v>88</v>
      </c>
      <c r="BHH56" s="355" t="s">
        <v>88</v>
      </c>
      <c r="BHI56" s="355" t="s">
        <v>88</v>
      </c>
      <c r="BHJ56" s="355" t="s">
        <v>88</v>
      </c>
      <c r="BHK56" s="355" t="s">
        <v>88</v>
      </c>
      <c r="BHL56" s="355" t="s">
        <v>88</v>
      </c>
      <c r="BHM56" s="355" t="s">
        <v>88</v>
      </c>
      <c r="BHN56" s="355" t="s">
        <v>88</v>
      </c>
      <c r="BHO56" s="355" t="s">
        <v>88</v>
      </c>
      <c r="BHP56" s="355" t="s">
        <v>88</v>
      </c>
      <c r="BHQ56" s="355" t="s">
        <v>88</v>
      </c>
      <c r="BHR56" s="355" t="s">
        <v>88</v>
      </c>
      <c r="BHS56" s="355" t="s">
        <v>88</v>
      </c>
      <c r="BHT56" s="355" t="s">
        <v>88</v>
      </c>
      <c r="BHU56" s="355" t="s">
        <v>88</v>
      </c>
      <c r="BHV56" s="355" t="s">
        <v>88</v>
      </c>
      <c r="BHW56" s="355" t="s">
        <v>88</v>
      </c>
      <c r="BHX56" s="355" t="s">
        <v>88</v>
      </c>
      <c r="BHY56" s="355" t="s">
        <v>88</v>
      </c>
      <c r="BHZ56" s="355" t="s">
        <v>88</v>
      </c>
      <c r="BIA56" s="355" t="s">
        <v>88</v>
      </c>
      <c r="BIB56" s="355" t="s">
        <v>88</v>
      </c>
      <c r="BIC56" s="355" t="s">
        <v>88</v>
      </c>
      <c r="BID56" s="355" t="s">
        <v>88</v>
      </c>
      <c r="BIE56" s="355" t="s">
        <v>88</v>
      </c>
      <c r="BIF56" s="355" t="s">
        <v>88</v>
      </c>
      <c r="BIG56" s="355" t="s">
        <v>88</v>
      </c>
      <c r="BIH56" s="355" t="s">
        <v>88</v>
      </c>
      <c r="BII56" s="355" t="s">
        <v>88</v>
      </c>
      <c r="BIJ56" s="355" t="s">
        <v>88</v>
      </c>
      <c r="BIK56" s="355" t="s">
        <v>88</v>
      </c>
      <c r="BIL56" s="355" t="s">
        <v>88</v>
      </c>
      <c r="BIM56" s="355" t="s">
        <v>88</v>
      </c>
      <c r="BIN56" s="355" t="s">
        <v>88</v>
      </c>
      <c r="BIO56" s="355" t="s">
        <v>88</v>
      </c>
      <c r="BIP56" s="355" t="s">
        <v>88</v>
      </c>
      <c r="BIQ56" s="355" t="s">
        <v>88</v>
      </c>
      <c r="BIR56" s="355" t="s">
        <v>88</v>
      </c>
      <c r="BIS56" s="355" t="s">
        <v>88</v>
      </c>
      <c r="BIT56" s="355" t="s">
        <v>88</v>
      </c>
      <c r="BIU56" s="355" t="s">
        <v>88</v>
      </c>
      <c r="BIV56" s="355" t="s">
        <v>88</v>
      </c>
      <c r="BIW56" s="355" t="s">
        <v>88</v>
      </c>
      <c r="BIX56" s="355" t="s">
        <v>88</v>
      </c>
      <c r="BIY56" s="355" t="s">
        <v>88</v>
      </c>
      <c r="BIZ56" s="355" t="s">
        <v>88</v>
      </c>
      <c r="BJA56" s="355" t="s">
        <v>88</v>
      </c>
      <c r="BJB56" s="355" t="s">
        <v>88</v>
      </c>
      <c r="BJC56" s="355" t="s">
        <v>88</v>
      </c>
      <c r="BJD56" s="355" t="s">
        <v>88</v>
      </c>
      <c r="BJE56" s="355" t="s">
        <v>88</v>
      </c>
      <c r="BJF56" s="355" t="s">
        <v>88</v>
      </c>
      <c r="BJG56" s="355" t="s">
        <v>88</v>
      </c>
      <c r="BJH56" s="355" t="s">
        <v>88</v>
      </c>
      <c r="BJI56" s="355" t="s">
        <v>88</v>
      </c>
      <c r="BJJ56" s="355" t="s">
        <v>88</v>
      </c>
      <c r="BJK56" s="355" t="s">
        <v>88</v>
      </c>
      <c r="BJL56" s="355" t="s">
        <v>88</v>
      </c>
      <c r="BJM56" s="355" t="s">
        <v>88</v>
      </c>
      <c r="BJN56" s="355" t="s">
        <v>88</v>
      </c>
      <c r="BJO56" s="355" t="s">
        <v>88</v>
      </c>
      <c r="BJP56" s="355" t="s">
        <v>88</v>
      </c>
      <c r="BJQ56" s="355" t="s">
        <v>88</v>
      </c>
      <c r="BJR56" s="355" t="s">
        <v>88</v>
      </c>
      <c r="BJS56" s="355" t="s">
        <v>88</v>
      </c>
      <c r="BJT56" s="355" t="s">
        <v>88</v>
      </c>
      <c r="BJU56" s="355" t="s">
        <v>88</v>
      </c>
      <c r="BJV56" s="355" t="s">
        <v>88</v>
      </c>
      <c r="BJW56" s="355" t="s">
        <v>88</v>
      </c>
      <c r="BJX56" s="355" t="s">
        <v>88</v>
      </c>
      <c r="BJY56" s="355" t="s">
        <v>88</v>
      </c>
      <c r="BJZ56" s="355" t="s">
        <v>88</v>
      </c>
      <c r="BKA56" s="355" t="s">
        <v>88</v>
      </c>
      <c r="BKB56" s="355" t="s">
        <v>88</v>
      </c>
      <c r="BKC56" s="355" t="s">
        <v>88</v>
      </c>
      <c r="BKD56" s="355" t="s">
        <v>88</v>
      </c>
      <c r="BKE56" s="355" t="s">
        <v>88</v>
      </c>
      <c r="BKF56" s="355" t="s">
        <v>88</v>
      </c>
      <c r="BKG56" s="355" t="s">
        <v>88</v>
      </c>
      <c r="BKH56" s="355" t="s">
        <v>88</v>
      </c>
      <c r="BKI56" s="355" t="s">
        <v>88</v>
      </c>
      <c r="BKJ56" s="355" t="s">
        <v>88</v>
      </c>
      <c r="BKK56" s="355" t="s">
        <v>88</v>
      </c>
      <c r="BKL56" s="355" t="s">
        <v>88</v>
      </c>
      <c r="BKM56" s="355" t="s">
        <v>88</v>
      </c>
      <c r="BKN56" s="355" t="s">
        <v>88</v>
      </c>
      <c r="BKO56" s="355" t="s">
        <v>88</v>
      </c>
      <c r="BKP56" s="355" t="s">
        <v>88</v>
      </c>
      <c r="BKQ56" s="355" t="s">
        <v>88</v>
      </c>
      <c r="BKR56" s="355" t="s">
        <v>88</v>
      </c>
      <c r="BKS56" s="355" t="s">
        <v>88</v>
      </c>
      <c r="BKT56" s="355" t="s">
        <v>88</v>
      </c>
      <c r="BKU56" s="355" t="s">
        <v>88</v>
      </c>
      <c r="BKV56" s="355" t="s">
        <v>88</v>
      </c>
      <c r="BKW56" s="355" t="s">
        <v>88</v>
      </c>
      <c r="BKX56" s="355" t="s">
        <v>88</v>
      </c>
      <c r="BKY56" s="355" t="s">
        <v>88</v>
      </c>
      <c r="BKZ56" s="355" t="s">
        <v>88</v>
      </c>
      <c r="BLA56" s="355" t="s">
        <v>88</v>
      </c>
      <c r="BLB56" s="355" t="s">
        <v>88</v>
      </c>
      <c r="BLC56" s="355" t="s">
        <v>88</v>
      </c>
      <c r="BLD56" s="355" t="s">
        <v>88</v>
      </c>
      <c r="BLE56" s="355" t="s">
        <v>88</v>
      </c>
      <c r="BLF56" s="355" t="s">
        <v>88</v>
      </c>
      <c r="BLG56" s="355" t="s">
        <v>88</v>
      </c>
      <c r="BLH56" s="355" t="s">
        <v>88</v>
      </c>
      <c r="BLI56" s="355" t="s">
        <v>88</v>
      </c>
      <c r="BLJ56" s="355" t="s">
        <v>88</v>
      </c>
      <c r="BLK56" s="355" t="s">
        <v>88</v>
      </c>
      <c r="BLL56" s="355" t="s">
        <v>88</v>
      </c>
      <c r="BLM56" s="355" t="s">
        <v>88</v>
      </c>
      <c r="BLN56" s="355" t="s">
        <v>88</v>
      </c>
      <c r="BLO56" s="355" t="s">
        <v>88</v>
      </c>
      <c r="BLP56" s="355" t="s">
        <v>88</v>
      </c>
      <c r="BLQ56" s="355" t="s">
        <v>88</v>
      </c>
      <c r="BLR56" s="355" t="s">
        <v>88</v>
      </c>
      <c r="BLS56" s="355" t="s">
        <v>88</v>
      </c>
      <c r="BLT56" s="355" t="s">
        <v>88</v>
      </c>
      <c r="BLU56" s="355" t="s">
        <v>88</v>
      </c>
      <c r="BLV56" s="355" t="s">
        <v>88</v>
      </c>
      <c r="BLW56" s="355" t="s">
        <v>88</v>
      </c>
      <c r="BLX56" s="355" t="s">
        <v>88</v>
      </c>
      <c r="BLY56" s="355" t="s">
        <v>88</v>
      </c>
      <c r="BLZ56" s="355" t="s">
        <v>88</v>
      </c>
      <c r="BMA56" s="355" t="s">
        <v>88</v>
      </c>
      <c r="BMB56" s="355" t="s">
        <v>88</v>
      </c>
      <c r="BMC56" s="355" t="s">
        <v>88</v>
      </c>
      <c r="BMD56" s="355" t="s">
        <v>88</v>
      </c>
      <c r="BME56" s="355" t="s">
        <v>88</v>
      </c>
      <c r="BMF56" s="355" t="s">
        <v>88</v>
      </c>
      <c r="BMG56" s="355" t="s">
        <v>88</v>
      </c>
      <c r="BMH56" s="355" t="s">
        <v>88</v>
      </c>
      <c r="BMI56" s="355" t="s">
        <v>88</v>
      </c>
      <c r="BMJ56" s="355" t="s">
        <v>88</v>
      </c>
      <c r="BMK56" s="355" t="s">
        <v>88</v>
      </c>
      <c r="BML56" s="355" t="s">
        <v>88</v>
      </c>
      <c r="BMM56" s="355" t="s">
        <v>88</v>
      </c>
      <c r="BMN56" s="355" t="s">
        <v>88</v>
      </c>
      <c r="BMO56" s="355" t="s">
        <v>88</v>
      </c>
      <c r="BMP56" s="355" t="s">
        <v>88</v>
      </c>
      <c r="BMQ56" s="355" t="s">
        <v>88</v>
      </c>
      <c r="BMR56" s="355" t="s">
        <v>88</v>
      </c>
      <c r="BMS56" s="355" t="s">
        <v>88</v>
      </c>
      <c r="BMT56" s="355" t="s">
        <v>88</v>
      </c>
      <c r="BMU56" s="355" t="s">
        <v>88</v>
      </c>
      <c r="BMV56" s="355" t="s">
        <v>88</v>
      </c>
      <c r="BMW56" s="355" t="s">
        <v>88</v>
      </c>
      <c r="BMX56" s="355" t="s">
        <v>88</v>
      </c>
      <c r="BMY56" s="355" t="s">
        <v>88</v>
      </c>
      <c r="BMZ56" s="355" t="s">
        <v>88</v>
      </c>
      <c r="BNA56" s="355" t="s">
        <v>88</v>
      </c>
      <c r="BNB56" s="355" t="s">
        <v>88</v>
      </c>
      <c r="BNC56" s="355" t="s">
        <v>88</v>
      </c>
      <c r="BND56" s="355" t="s">
        <v>88</v>
      </c>
      <c r="BNE56" s="355" t="s">
        <v>88</v>
      </c>
      <c r="BNF56" s="355" t="s">
        <v>88</v>
      </c>
      <c r="BNG56" s="355" t="s">
        <v>88</v>
      </c>
      <c r="BNH56" s="355" t="s">
        <v>88</v>
      </c>
      <c r="BNI56" s="355" t="s">
        <v>88</v>
      </c>
      <c r="BNJ56" s="355" t="s">
        <v>88</v>
      </c>
      <c r="BNK56" s="355" t="s">
        <v>88</v>
      </c>
      <c r="BNL56" s="355" t="s">
        <v>88</v>
      </c>
      <c r="BNM56" s="355" t="s">
        <v>88</v>
      </c>
      <c r="BNN56" s="355" t="s">
        <v>88</v>
      </c>
      <c r="BNO56" s="355" t="s">
        <v>88</v>
      </c>
      <c r="BNP56" s="355" t="s">
        <v>88</v>
      </c>
      <c r="BNQ56" s="355" t="s">
        <v>88</v>
      </c>
      <c r="BNR56" s="355" t="s">
        <v>88</v>
      </c>
      <c r="BNS56" s="355" t="s">
        <v>88</v>
      </c>
      <c r="BNT56" s="355" t="s">
        <v>88</v>
      </c>
      <c r="BNU56" s="355" t="s">
        <v>88</v>
      </c>
      <c r="BNV56" s="355" t="s">
        <v>88</v>
      </c>
      <c r="BNW56" s="355" t="s">
        <v>88</v>
      </c>
      <c r="BNX56" s="355" t="s">
        <v>88</v>
      </c>
      <c r="BNY56" s="355" t="s">
        <v>88</v>
      </c>
      <c r="BNZ56" s="355" t="s">
        <v>88</v>
      </c>
      <c r="BOA56" s="355" t="s">
        <v>88</v>
      </c>
      <c r="BOB56" s="355" t="s">
        <v>88</v>
      </c>
      <c r="BOC56" s="355" t="s">
        <v>88</v>
      </c>
      <c r="BOD56" s="355" t="s">
        <v>88</v>
      </c>
      <c r="BOE56" s="355" t="s">
        <v>88</v>
      </c>
      <c r="BOF56" s="355" t="s">
        <v>88</v>
      </c>
      <c r="BOG56" s="355" t="s">
        <v>88</v>
      </c>
      <c r="BOH56" s="355" t="s">
        <v>88</v>
      </c>
      <c r="BOI56" s="355" t="s">
        <v>88</v>
      </c>
      <c r="BOJ56" s="355" t="s">
        <v>88</v>
      </c>
      <c r="BOK56" s="355" t="s">
        <v>88</v>
      </c>
      <c r="BOL56" s="355" t="s">
        <v>88</v>
      </c>
      <c r="BOM56" s="355" t="s">
        <v>88</v>
      </c>
      <c r="BON56" s="355" t="s">
        <v>88</v>
      </c>
      <c r="BOO56" s="355" t="s">
        <v>88</v>
      </c>
      <c r="BOP56" s="355" t="s">
        <v>88</v>
      </c>
      <c r="BOQ56" s="355" t="s">
        <v>88</v>
      </c>
      <c r="BOR56" s="355" t="s">
        <v>88</v>
      </c>
      <c r="BOS56" s="355" t="s">
        <v>88</v>
      </c>
      <c r="BOT56" s="355" t="s">
        <v>88</v>
      </c>
      <c r="BOU56" s="355" t="s">
        <v>88</v>
      </c>
      <c r="BOV56" s="355" t="s">
        <v>88</v>
      </c>
      <c r="BOW56" s="355" t="s">
        <v>88</v>
      </c>
      <c r="BOX56" s="355" t="s">
        <v>88</v>
      </c>
      <c r="BOY56" s="355" t="s">
        <v>88</v>
      </c>
      <c r="BOZ56" s="355" t="s">
        <v>88</v>
      </c>
      <c r="BPA56" s="355" t="s">
        <v>88</v>
      </c>
      <c r="BPB56" s="355" t="s">
        <v>88</v>
      </c>
      <c r="BPC56" s="355" t="s">
        <v>88</v>
      </c>
      <c r="BPD56" s="355" t="s">
        <v>88</v>
      </c>
      <c r="BPE56" s="355" t="s">
        <v>88</v>
      </c>
      <c r="BPF56" s="355" t="s">
        <v>88</v>
      </c>
      <c r="BPG56" s="355" t="s">
        <v>88</v>
      </c>
      <c r="BPH56" s="355" t="s">
        <v>88</v>
      </c>
      <c r="BPI56" s="355" t="s">
        <v>88</v>
      </c>
      <c r="BPJ56" s="355" t="s">
        <v>88</v>
      </c>
      <c r="BPK56" s="355" t="s">
        <v>88</v>
      </c>
      <c r="BPL56" s="355" t="s">
        <v>88</v>
      </c>
      <c r="BPM56" s="355" t="s">
        <v>88</v>
      </c>
      <c r="BPN56" s="355" t="s">
        <v>88</v>
      </c>
      <c r="BPO56" s="355" t="s">
        <v>88</v>
      </c>
      <c r="BPP56" s="355" t="s">
        <v>88</v>
      </c>
      <c r="BPQ56" s="355" t="s">
        <v>88</v>
      </c>
      <c r="BPR56" s="355" t="s">
        <v>88</v>
      </c>
      <c r="BPS56" s="355" t="s">
        <v>88</v>
      </c>
      <c r="BPT56" s="355" t="s">
        <v>88</v>
      </c>
      <c r="BPU56" s="355" t="s">
        <v>88</v>
      </c>
      <c r="BPV56" s="355" t="s">
        <v>88</v>
      </c>
      <c r="BPW56" s="355" t="s">
        <v>88</v>
      </c>
      <c r="BPX56" s="355" t="s">
        <v>88</v>
      </c>
      <c r="BPY56" s="355" t="s">
        <v>88</v>
      </c>
      <c r="BPZ56" s="355" t="s">
        <v>88</v>
      </c>
      <c r="BQA56" s="355" t="s">
        <v>88</v>
      </c>
      <c r="BQB56" s="355" t="s">
        <v>88</v>
      </c>
      <c r="BQC56" s="355" t="s">
        <v>88</v>
      </c>
      <c r="BQD56" s="355" t="s">
        <v>88</v>
      </c>
      <c r="BQE56" s="355" t="s">
        <v>88</v>
      </c>
      <c r="BQF56" s="355" t="s">
        <v>88</v>
      </c>
      <c r="BQG56" s="355" t="s">
        <v>88</v>
      </c>
      <c r="BQH56" s="355" t="s">
        <v>88</v>
      </c>
      <c r="BQI56" s="355" t="s">
        <v>88</v>
      </c>
      <c r="BQJ56" s="355" t="s">
        <v>88</v>
      </c>
      <c r="BQK56" s="355" t="s">
        <v>88</v>
      </c>
      <c r="BQL56" s="355" t="s">
        <v>88</v>
      </c>
      <c r="BQM56" s="355" t="s">
        <v>88</v>
      </c>
      <c r="BQN56" s="355" t="s">
        <v>88</v>
      </c>
      <c r="BQO56" s="355" t="s">
        <v>88</v>
      </c>
      <c r="BQP56" s="355" t="s">
        <v>88</v>
      </c>
      <c r="BQQ56" s="355" t="s">
        <v>88</v>
      </c>
      <c r="BQR56" s="355" t="s">
        <v>88</v>
      </c>
      <c r="BQS56" s="355" t="s">
        <v>88</v>
      </c>
      <c r="BQT56" s="355" t="s">
        <v>88</v>
      </c>
      <c r="BQU56" s="355" t="s">
        <v>88</v>
      </c>
      <c r="BQV56" s="355" t="s">
        <v>88</v>
      </c>
      <c r="BQW56" s="355" t="s">
        <v>88</v>
      </c>
      <c r="BQX56" s="355" t="s">
        <v>88</v>
      </c>
      <c r="BQY56" s="355" t="s">
        <v>88</v>
      </c>
      <c r="BQZ56" s="355" t="s">
        <v>88</v>
      </c>
      <c r="BRA56" s="355" t="s">
        <v>88</v>
      </c>
      <c r="BRB56" s="355" t="s">
        <v>88</v>
      </c>
      <c r="BRC56" s="355" t="s">
        <v>88</v>
      </c>
      <c r="BRD56" s="355" t="s">
        <v>88</v>
      </c>
      <c r="BRE56" s="355" t="s">
        <v>88</v>
      </c>
      <c r="BRF56" s="355" t="s">
        <v>88</v>
      </c>
      <c r="BRG56" s="355" t="s">
        <v>88</v>
      </c>
      <c r="BRH56" s="355" t="s">
        <v>88</v>
      </c>
      <c r="BRI56" s="355" t="s">
        <v>88</v>
      </c>
      <c r="BRJ56" s="355" t="s">
        <v>88</v>
      </c>
      <c r="BRK56" s="355" t="s">
        <v>88</v>
      </c>
      <c r="BRL56" s="355" t="s">
        <v>88</v>
      </c>
      <c r="BRM56" s="355" t="s">
        <v>88</v>
      </c>
      <c r="BRN56" s="355" t="s">
        <v>88</v>
      </c>
      <c r="BRO56" s="355" t="s">
        <v>88</v>
      </c>
      <c r="BRP56" s="355" t="s">
        <v>88</v>
      </c>
      <c r="BRQ56" s="355" t="s">
        <v>88</v>
      </c>
      <c r="BRR56" s="355" t="s">
        <v>88</v>
      </c>
      <c r="BRS56" s="355" t="s">
        <v>88</v>
      </c>
      <c r="BRT56" s="355" t="s">
        <v>88</v>
      </c>
      <c r="BRU56" s="355" t="s">
        <v>88</v>
      </c>
      <c r="BRV56" s="355" t="s">
        <v>88</v>
      </c>
      <c r="BRW56" s="355" t="s">
        <v>88</v>
      </c>
      <c r="BRX56" s="355" t="s">
        <v>88</v>
      </c>
      <c r="BRY56" s="355" t="s">
        <v>88</v>
      </c>
      <c r="BRZ56" s="355" t="s">
        <v>88</v>
      </c>
      <c r="BSA56" s="355" t="s">
        <v>88</v>
      </c>
      <c r="BSB56" s="355" t="s">
        <v>88</v>
      </c>
      <c r="BSC56" s="355" t="s">
        <v>88</v>
      </c>
      <c r="BSD56" s="355" t="s">
        <v>88</v>
      </c>
      <c r="BSE56" s="355" t="s">
        <v>88</v>
      </c>
      <c r="BSF56" s="355" t="s">
        <v>88</v>
      </c>
      <c r="BSG56" s="355" t="s">
        <v>88</v>
      </c>
      <c r="BSH56" s="355" t="s">
        <v>88</v>
      </c>
      <c r="BSI56" s="355" t="s">
        <v>88</v>
      </c>
      <c r="BSJ56" s="355" t="s">
        <v>88</v>
      </c>
      <c r="BSK56" s="355" t="s">
        <v>88</v>
      </c>
      <c r="BSL56" s="355" t="s">
        <v>88</v>
      </c>
      <c r="BSM56" s="355" t="s">
        <v>88</v>
      </c>
      <c r="BSN56" s="355" t="s">
        <v>88</v>
      </c>
      <c r="BSO56" s="355" t="s">
        <v>88</v>
      </c>
      <c r="BSP56" s="355" t="s">
        <v>88</v>
      </c>
      <c r="BSQ56" s="355" t="s">
        <v>88</v>
      </c>
      <c r="BSR56" s="355" t="s">
        <v>88</v>
      </c>
      <c r="BSS56" s="355" t="s">
        <v>88</v>
      </c>
      <c r="BST56" s="355" t="s">
        <v>88</v>
      </c>
      <c r="BSU56" s="355" t="s">
        <v>88</v>
      </c>
      <c r="BSV56" s="355" t="s">
        <v>88</v>
      </c>
      <c r="BSW56" s="355" t="s">
        <v>88</v>
      </c>
      <c r="BSX56" s="355" t="s">
        <v>88</v>
      </c>
      <c r="BSY56" s="355" t="s">
        <v>88</v>
      </c>
      <c r="BSZ56" s="355" t="s">
        <v>88</v>
      </c>
      <c r="BTA56" s="355" t="s">
        <v>88</v>
      </c>
      <c r="BTB56" s="355" t="s">
        <v>88</v>
      </c>
      <c r="BTC56" s="355" t="s">
        <v>88</v>
      </c>
      <c r="BTD56" s="355" t="s">
        <v>88</v>
      </c>
      <c r="BTE56" s="355" t="s">
        <v>88</v>
      </c>
      <c r="BTF56" s="355" t="s">
        <v>88</v>
      </c>
      <c r="BTG56" s="355" t="s">
        <v>88</v>
      </c>
      <c r="BTH56" s="355" t="s">
        <v>88</v>
      </c>
      <c r="BTI56" s="355" t="s">
        <v>88</v>
      </c>
      <c r="BTJ56" s="355" t="s">
        <v>88</v>
      </c>
      <c r="BTK56" s="355" t="s">
        <v>88</v>
      </c>
      <c r="BTL56" s="355" t="s">
        <v>88</v>
      </c>
      <c r="BTM56" s="355" t="s">
        <v>88</v>
      </c>
      <c r="BTN56" s="355" t="s">
        <v>88</v>
      </c>
      <c r="BTO56" s="355" t="s">
        <v>88</v>
      </c>
      <c r="BTP56" s="355" t="s">
        <v>88</v>
      </c>
      <c r="BTQ56" s="355" t="s">
        <v>88</v>
      </c>
      <c r="BTR56" s="355" t="s">
        <v>88</v>
      </c>
      <c r="BTS56" s="355" t="s">
        <v>88</v>
      </c>
      <c r="BTT56" s="355" t="s">
        <v>88</v>
      </c>
      <c r="BTU56" s="355" t="s">
        <v>88</v>
      </c>
      <c r="BTV56" s="355" t="s">
        <v>88</v>
      </c>
      <c r="BTW56" s="355" t="s">
        <v>88</v>
      </c>
      <c r="BTX56" s="355" t="s">
        <v>88</v>
      </c>
      <c r="BTY56" s="355" t="s">
        <v>88</v>
      </c>
      <c r="BTZ56" s="355" t="s">
        <v>88</v>
      </c>
      <c r="BUA56" s="355" t="s">
        <v>88</v>
      </c>
      <c r="BUB56" s="355" t="s">
        <v>88</v>
      </c>
      <c r="BUC56" s="355" t="s">
        <v>88</v>
      </c>
      <c r="BUD56" s="355" t="s">
        <v>88</v>
      </c>
      <c r="BUE56" s="355" t="s">
        <v>88</v>
      </c>
      <c r="BUF56" s="355" t="s">
        <v>88</v>
      </c>
      <c r="BUG56" s="355" t="s">
        <v>88</v>
      </c>
      <c r="BUH56" s="355" t="s">
        <v>88</v>
      </c>
      <c r="BUI56" s="355" t="s">
        <v>88</v>
      </c>
      <c r="BUJ56" s="355" t="s">
        <v>88</v>
      </c>
      <c r="BUK56" s="355" t="s">
        <v>88</v>
      </c>
      <c r="BUL56" s="355" t="s">
        <v>88</v>
      </c>
      <c r="BUM56" s="355" t="s">
        <v>88</v>
      </c>
      <c r="BUN56" s="355" t="s">
        <v>88</v>
      </c>
      <c r="BUO56" s="355" t="s">
        <v>88</v>
      </c>
      <c r="BUP56" s="355" t="s">
        <v>88</v>
      </c>
      <c r="BUQ56" s="355" t="s">
        <v>88</v>
      </c>
      <c r="BUR56" s="355" t="s">
        <v>88</v>
      </c>
      <c r="BUS56" s="355" t="s">
        <v>88</v>
      </c>
      <c r="BUT56" s="355" t="s">
        <v>88</v>
      </c>
      <c r="BUU56" s="355" t="s">
        <v>88</v>
      </c>
      <c r="BUV56" s="355" t="s">
        <v>88</v>
      </c>
      <c r="BUW56" s="355" t="s">
        <v>88</v>
      </c>
      <c r="BUX56" s="355" t="s">
        <v>88</v>
      </c>
      <c r="BUY56" s="355" t="s">
        <v>88</v>
      </c>
      <c r="BUZ56" s="355" t="s">
        <v>88</v>
      </c>
      <c r="BVA56" s="355" t="s">
        <v>88</v>
      </c>
      <c r="BVB56" s="355" t="s">
        <v>88</v>
      </c>
      <c r="BVC56" s="355" t="s">
        <v>88</v>
      </c>
      <c r="BVD56" s="355" t="s">
        <v>88</v>
      </c>
      <c r="BVE56" s="355" t="s">
        <v>88</v>
      </c>
      <c r="BVF56" s="355" t="s">
        <v>88</v>
      </c>
      <c r="BVG56" s="355" t="s">
        <v>88</v>
      </c>
      <c r="BVH56" s="355" t="s">
        <v>88</v>
      </c>
      <c r="BVI56" s="355" t="s">
        <v>88</v>
      </c>
      <c r="BVJ56" s="355" t="s">
        <v>88</v>
      </c>
      <c r="BVK56" s="355" t="s">
        <v>88</v>
      </c>
      <c r="BVL56" s="355" t="s">
        <v>88</v>
      </c>
      <c r="BVM56" s="355" t="s">
        <v>88</v>
      </c>
      <c r="BVN56" s="355" t="s">
        <v>88</v>
      </c>
      <c r="BVO56" s="355" t="s">
        <v>88</v>
      </c>
      <c r="BVP56" s="355" t="s">
        <v>88</v>
      </c>
      <c r="BVQ56" s="355" t="s">
        <v>88</v>
      </c>
      <c r="BVR56" s="355" t="s">
        <v>88</v>
      </c>
      <c r="BVS56" s="355" t="s">
        <v>88</v>
      </c>
      <c r="BVT56" s="355" t="s">
        <v>88</v>
      </c>
      <c r="BVU56" s="355" t="s">
        <v>88</v>
      </c>
      <c r="BVV56" s="355" t="s">
        <v>88</v>
      </c>
      <c r="BVW56" s="355" t="s">
        <v>88</v>
      </c>
      <c r="BVX56" s="355" t="s">
        <v>88</v>
      </c>
      <c r="BVY56" s="355" t="s">
        <v>88</v>
      </c>
      <c r="BVZ56" s="355" t="s">
        <v>88</v>
      </c>
      <c r="BWA56" s="355" t="s">
        <v>88</v>
      </c>
      <c r="BWB56" s="355" t="s">
        <v>88</v>
      </c>
      <c r="BWC56" s="355" t="s">
        <v>88</v>
      </c>
      <c r="BWD56" s="355" t="s">
        <v>88</v>
      </c>
      <c r="BWE56" s="355" t="s">
        <v>88</v>
      </c>
      <c r="BWF56" s="355" t="s">
        <v>88</v>
      </c>
      <c r="BWG56" s="355" t="s">
        <v>88</v>
      </c>
      <c r="BWH56" s="355" t="s">
        <v>88</v>
      </c>
      <c r="BWI56" s="355" t="s">
        <v>88</v>
      </c>
      <c r="BWJ56" s="355" t="s">
        <v>88</v>
      </c>
      <c r="BWK56" s="355" t="s">
        <v>88</v>
      </c>
      <c r="BWL56" s="355" t="s">
        <v>88</v>
      </c>
      <c r="BWM56" s="355" t="s">
        <v>88</v>
      </c>
      <c r="BWN56" s="355" t="s">
        <v>88</v>
      </c>
      <c r="BWO56" s="355" t="s">
        <v>88</v>
      </c>
      <c r="BWP56" s="355" t="s">
        <v>88</v>
      </c>
      <c r="BWQ56" s="355" t="s">
        <v>88</v>
      </c>
      <c r="BWR56" s="355" t="s">
        <v>88</v>
      </c>
      <c r="BWS56" s="355" t="s">
        <v>88</v>
      </c>
      <c r="BWT56" s="355" t="s">
        <v>88</v>
      </c>
      <c r="BWU56" s="355" t="s">
        <v>88</v>
      </c>
      <c r="BWV56" s="355" t="s">
        <v>88</v>
      </c>
      <c r="BWW56" s="355" t="s">
        <v>88</v>
      </c>
      <c r="BWX56" s="355" t="s">
        <v>88</v>
      </c>
      <c r="BWY56" s="355" t="s">
        <v>88</v>
      </c>
      <c r="BWZ56" s="355" t="s">
        <v>88</v>
      </c>
      <c r="BXA56" s="355" t="s">
        <v>88</v>
      </c>
      <c r="BXB56" s="355" t="s">
        <v>88</v>
      </c>
      <c r="BXC56" s="355" t="s">
        <v>88</v>
      </c>
      <c r="BXD56" s="355" t="s">
        <v>88</v>
      </c>
      <c r="BXE56" s="355" t="s">
        <v>88</v>
      </c>
      <c r="BXF56" s="355" t="s">
        <v>88</v>
      </c>
      <c r="BXG56" s="355" t="s">
        <v>88</v>
      </c>
      <c r="BXH56" s="355" t="s">
        <v>88</v>
      </c>
      <c r="BXI56" s="355" t="s">
        <v>88</v>
      </c>
      <c r="BXJ56" s="355" t="s">
        <v>88</v>
      </c>
      <c r="BXK56" s="355" t="s">
        <v>88</v>
      </c>
      <c r="BXL56" s="355" t="s">
        <v>88</v>
      </c>
      <c r="BXM56" s="355" t="s">
        <v>88</v>
      </c>
      <c r="BXN56" s="355" t="s">
        <v>88</v>
      </c>
      <c r="BXO56" s="355" t="s">
        <v>88</v>
      </c>
      <c r="BXP56" s="355" t="s">
        <v>88</v>
      </c>
      <c r="BXQ56" s="355" t="s">
        <v>88</v>
      </c>
      <c r="BXR56" s="355" t="s">
        <v>88</v>
      </c>
      <c r="BXS56" s="355" t="s">
        <v>88</v>
      </c>
      <c r="BXT56" s="355" t="s">
        <v>88</v>
      </c>
      <c r="BXU56" s="355" t="s">
        <v>88</v>
      </c>
      <c r="BXV56" s="355" t="s">
        <v>88</v>
      </c>
      <c r="BXW56" s="355" t="s">
        <v>88</v>
      </c>
      <c r="BXX56" s="355" t="s">
        <v>88</v>
      </c>
      <c r="BXY56" s="355" t="s">
        <v>88</v>
      </c>
      <c r="BXZ56" s="355" t="s">
        <v>88</v>
      </c>
      <c r="BYA56" s="355" t="s">
        <v>88</v>
      </c>
      <c r="BYB56" s="355" t="s">
        <v>88</v>
      </c>
      <c r="BYC56" s="355" t="s">
        <v>88</v>
      </c>
      <c r="BYD56" s="355" t="s">
        <v>88</v>
      </c>
      <c r="BYE56" s="355" t="s">
        <v>88</v>
      </c>
      <c r="BYF56" s="355" t="s">
        <v>88</v>
      </c>
      <c r="BYG56" s="355" t="s">
        <v>88</v>
      </c>
      <c r="BYH56" s="355" t="s">
        <v>88</v>
      </c>
      <c r="BYI56" s="355" t="s">
        <v>88</v>
      </c>
      <c r="BYJ56" s="355" t="s">
        <v>88</v>
      </c>
      <c r="BYK56" s="355" t="s">
        <v>88</v>
      </c>
      <c r="BYL56" s="355" t="s">
        <v>88</v>
      </c>
      <c r="BYM56" s="355" t="s">
        <v>88</v>
      </c>
      <c r="BYN56" s="355" t="s">
        <v>88</v>
      </c>
      <c r="BYO56" s="355" t="s">
        <v>88</v>
      </c>
      <c r="BYP56" s="355" t="s">
        <v>88</v>
      </c>
      <c r="BYQ56" s="355" t="s">
        <v>88</v>
      </c>
      <c r="BYR56" s="355" t="s">
        <v>88</v>
      </c>
      <c r="BYS56" s="355" t="s">
        <v>88</v>
      </c>
      <c r="BYT56" s="355" t="s">
        <v>88</v>
      </c>
      <c r="BYU56" s="355" t="s">
        <v>88</v>
      </c>
      <c r="BYV56" s="355" t="s">
        <v>88</v>
      </c>
      <c r="BYW56" s="355" t="s">
        <v>88</v>
      </c>
      <c r="BYX56" s="355" t="s">
        <v>88</v>
      </c>
      <c r="BYY56" s="355" t="s">
        <v>88</v>
      </c>
      <c r="BYZ56" s="355" t="s">
        <v>88</v>
      </c>
      <c r="BZA56" s="355" t="s">
        <v>88</v>
      </c>
      <c r="BZB56" s="355" t="s">
        <v>88</v>
      </c>
      <c r="BZC56" s="355" t="s">
        <v>88</v>
      </c>
      <c r="BZD56" s="355" t="s">
        <v>88</v>
      </c>
      <c r="BZE56" s="355" t="s">
        <v>88</v>
      </c>
      <c r="BZF56" s="355" t="s">
        <v>88</v>
      </c>
      <c r="BZG56" s="355" t="s">
        <v>88</v>
      </c>
      <c r="BZH56" s="355" t="s">
        <v>88</v>
      </c>
      <c r="BZI56" s="355" t="s">
        <v>88</v>
      </c>
      <c r="BZJ56" s="355" t="s">
        <v>88</v>
      </c>
      <c r="BZK56" s="355" t="s">
        <v>88</v>
      </c>
      <c r="BZL56" s="355" t="s">
        <v>88</v>
      </c>
      <c r="BZM56" s="355" t="s">
        <v>88</v>
      </c>
      <c r="BZN56" s="355" t="s">
        <v>88</v>
      </c>
      <c r="BZO56" s="355" t="s">
        <v>88</v>
      </c>
      <c r="BZP56" s="355" t="s">
        <v>88</v>
      </c>
      <c r="BZQ56" s="355" t="s">
        <v>88</v>
      </c>
      <c r="BZR56" s="355" t="s">
        <v>88</v>
      </c>
      <c r="BZS56" s="355" t="s">
        <v>88</v>
      </c>
      <c r="BZT56" s="355" t="s">
        <v>88</v>
      </c>
      <c r="BZU56" s="355" t="s">
        <v>88</v>
      </c>
      <c r="BZV56" s="355" t="s">
        <v>88</v>
      </c>
      <c r="BZW56" s="355" t="s">
        <v>88</v>
      </c>
      <c r="BZX56" s="355" t="s">
        <v>88</v>
      </c>
      <c r="BZY56" s="355" t="s">
        <v>88</v>
      </c>
      <c r="BZZ56" s="355" t="s">
        <v>88</v>
      </c>
      <c r="CAA56" s="355" t="s">
        <v>88</v>
      </c>
      <c r="CAB56" s="355" t="s">
        <v>88</v>
      </c>
      <c r="CAC56" s="355" t="s">
        <v>88</v>
      </c>
      <c r="CAD56" s="355" t="s">
        <v>88</v>
      </c>
      <c r="CAE56" s="355" t="s">
        <v>88</v>
      </c>
      <c r="CAF56" s="355" t="s">
        <v>88</v>
      </c>
      <c r="CAG56" s="355" t="s">
        <v>88</v>
      </c>
      <c r="CAH56" s="355" t="s">
        <v>88</v>
      </c>
      <c r="CAI56" s="355" t="s">
        <v>88</v>
      </c>
      <c r="CAJ56" s="355" t="s">
        <v>88</v>
      </c>
      <c r="CAK56" s="355" t="s">
        <v>88</v>
      </c>
      <c r="CAL56" s="355" t="s">
        <v>88</v>
      </c>
      <c r="CAM56" s="355" t="s">
        <v>88</v>
      </c>
      <c r="CAN56" s="355" t="s">
        <v>88</v>
      </c>
      <c r="CAO56" s="355" t="s">
        <v>88</v>
      </c>
      <c r="CAP56" s="355" t="s">
        <v>88</v>
      </c>
      <c r="CAQ56" s="355" t="s">
        <v>88</v>
      </c>
      <c r="CAR56" s="355" t="s">
        <v>88</v>
      </c>
      <c r="CAS56" s="355" t="s">
        <v>88</v>
      </c>
      <c r="CAT56" s="355" t="s">
        <v>88</v>
      </c>
      <c r="CAU56" s="355" t="s">
        <v>88</v>
      </c>
      <c r="CAV56" s="355" t="s">
        <v>88</v>
      </c>
      <c r="CAW56" s="355" t="s">
        <v>88</v>
      </c>
      <c r="CAX56" s="355" t="s">
        <v>88</v>
      </c>
      <c r="CAY56" s="355" t="s">
        <v>88</v>
      </c>
      <c r="CAZ56" s="355" t="s">
        <v>88</v>
      </c>
      <c r="CBA56" s="355" t="s">
        <v>88</v>
      </c>
      <c r="CBB56" s="355" t="s">
        <v>88</v>
      </c>
      <c r="CBC56" s="355" t="s">
        <v>88</v>
      </c>
      <c r="CBD56" s="355" t="s">
        <v>88</v>
      </c>
      <c r="CBE56" s="355" t="s">
        <v>88</v>
      </c>
      <c r="CBF56" s="355" t="s">
        <v>88</v>
      </c>
      <c r="CBG56" s="355" t="s">
        <v>88</v>
      </c>
      <c r="CBH56" s="355" t="s">
        <v>88</v>
      </c>
      <c r="CBI56" s="355" t="s">
        <v>88</v>
      </c>
      <c r="CBJ56" s="355" t="s">
        <v>88</v>
      </c>
      <c r="CBK56" s="355" t="s">
        <v>88</v>
      </c>
      <c r="CBL56" s="355" t="s">
        <v>88</v>
      </c>
      <c r="CBM56" s="355" t="s">
        <v>88</v>
      </c>
      <c r="CBN56" s="355" t="s">
        <v>88</v>
      </c>
      <c r="CBO56" s="355" t="s">
        <v>88</v>
      </c>
      <c r="CBP56" s="355" t="s">
        <v>88</v>
      </c>
      <c r="CBQ56" s="355" t="s">
        <v>88</v>
      </c>
      <c r="CBR56" s="355" t="s">
        <v>88</v>
      </c>
      <c r="CBS56" s="355" t="s">
        <v>88</v>
      </c>
      <c r="CBT56" s="355" t="s">
        <v>88</v>
      </c>
      <c r="CBU56" s="355" t="s">
        <v>88</v>
      </c>
      <c r="CBV56" s="355" t="s">
        <v>88</v>
      </c>
      <c r="CBW56" s="355" t="s">
        <v>88</v>
      </c>
      <c r="CBX56" s="355" t="s">
        <v>88</v>
      </c>
      <c r="CBY56" s="355" t="s">
        <v>88</v>
      </c>
      <c r="CBZ56" s="355" t="s">
        <v>88</v>
      </c>
      <c r="CCA56" s="355" t="s">
        <v>88</v>
      </c>
      <c r="CCB56" s="355" t="s">
        <v>88</v>
      </c>
      <c r="CCC56" s="355" t="s">
        <v>88</v>
      </c>
      <c r="CCD56" s="355" t="s">
        <v>88</v>
      </c>
      <c r="CCE56" s="355" t="s">
        <v>88</v>
      </c>
      <c r="CCF56" s="355" t="s">
        <v>88</v>
      </c>
      <c r="CCG56" s="355" t="s">
        <v>88</v>
      </c>
      <c r="CCH56" s="355" t="s">
        <v>88</v>
      </c>
      <c r="CCI56" s="355" t="s">
        <v>88</v>
      </c>
      <c r="CCJ56" s="355" t="s">
        <v>88</v>
      </c>
      <c r="CCK56" s="355" t="s">
        <v>88</v>
      </c>
      <c r="CCL56" s="355" t="s">
        <v>88</v>
      </c>
      <c r="CCM56" s="355" t="s">
        <v>88</v>
      </c>
      <c r="CCN56" s="355" t="s">
        <v>88</v>
      </c>
      <c r="CCO56" s="355" t="s">
        <v>88</v>
      </c>
      <c r="CCP56" s="355" t="s">
        <v>88</v>
      </c>
      <c r="CCQ56" s="355" t="s">
        <v>88</v>
      </c>
      <c r="CCR56" s="355" t="s">
        <v>88</v>
      </c>
      <c r="CCS56" s="355" t="s">
        <v>88</v>
      </c>
      <c r="CCT56" s="355" t="s">
        <v>88</v>
      </c>
      <c r="CCU56" s="355" t="s">
        <v>88</v>
      </c>
      <c r="CCV56" s="355" t="s">
        <v>88</v>
      </c>
      <c r="CCW56" s="355" t="s">
        <v>88</v>
      </c>
      <c r="CCX56" s="355" t="s">
        <v>88</v>
      </c>
      <c r="CCY56" s="355" t="s">
        <v>88</v>
      </c>
      <c r="CCZ56" s="355" t="s">
        <v>88</v>
      </c>
      <c r="CDA56" s="355" t="s">
        <v>88</v>
      </c>
      <c r="CDB56" s="355" t="s">
        <v>88</v>
      </c>
      <c r="CDC56" s="355" t="s">
        <v>88</v>
      </c>
      <c r="CDD56" s="355" t="s">
        <v>88</v>
      </c>
      <c r="CDE56" s="355" t="s">
        <v>88</v>
      </c>
      <c r="CDF56" s="355" t="s">
        <v>88</v>
      </c>
      <c r="CDG56" s="355" t="s">
        <v>88</v>
      </c>
      <c r="CDH56" s="355" t="s">
        <v>88</v>
      </c>
      <c r="CDI56" s="355" t="s">
        <v>88</v>
      </c>
      <c r="CDJ56" s="355" t="s">
        <v>88</v>
      </c>
      <c r="CDK56" s="355" t="s">
        <v>88</v>
      </c>
      <c r="CDL56" s="355" t="s">
        <v>88</v>
      </c>
      <c r="CDM56" s="355" t="s">
        <v>88</v>
      </c>
      <c r="CDN56" s="355" t="s">
        <v>88</v>
      </c>
      <c r="CDO56" s="355" t="s">
        <v>88</v>
      </c>
      <c r="CDP56" s="355" t="s">
        <v>88</v>
      </c>
      <c r="CDQ56" s="355" t="s">
        <v>88</v>
      </c>
      <c r="CDR56" s="355" t="s">
        <v>88</v>
      </c>
      <c r="CDS56" s="355" t="s">
        <v>88</v>
      </c>
      <c r="CDT56" s="355" t="s">
        <v>88</v>
      </c>
      <c r="CDU56" s="355" t="s">
        <v>88</v>
      </c>
      <c r="CDV56" s="355" t="s">
        <v>88</v>
      </c>
      <c r="CDW56" s="355" t="s">
        <v>88</v>
      </c>
      <c r="CDX56" s="355" t="s">
        <v>88</v>
      </c>
      <c r="CDY56" s="355" t="s">
        <v>88</v>
      </c>
      <c r="CDZ56" s="355" t="s">
        <v>88</v>
      </c>
      <c r="CEA56" s="355" t="s">
        <v>88</v>
      </c>
      <c r="CEB56" s="355" t="s">
        <v>88</v>
      </c>
      <c r="CEC56" s="355" t="s">
        <v>88</v>
      </c>
      <c r="CED56" s="355" t="s">
        <v>88</v>
      </c>
      <c r="CEE56" s="355" t="s">
        <v>88</v>
      </c>
      <c r="CEF56" s="355" t="s">
        <v>88</v>
      </c>
      <c r="CEG56" s="355" t="s">
        <v>88</v>
      </c>
      <c r="CEH56" s="355" t="s">
        <v>88</v>
      </c>
      <c r="CEI56" s="355" t="s">
        <v>88</v>
      </c>
      <c r="CEJ56" s="355" t="s">
        <v>88</v>
      </c>
      <c r="CEK56" s="355" t="s">
        <v>88</v>
      </c>
      <c r="CEL56" s="355" t="s">
        <v>88</v>
      </c>
      <c r="CEM56" s="355" t="s">
        <v>88</v>
      </c>
      <c r="CEN56" s="355" t="s">
        <v>88</v>
      </c>
      <c r="CEO56" s="355" t="s">
        <v>88</v>
      </c>
      <c r="CEP56" s="355" t="s">
        <v>88</v>
      </c>
      <c r="CEQ56" s="355" t="s">
        <v>88</v>
      </c>
      <c r="CER56" s="355" t="s">
        <v>88</v>
      </c>
      <c r="CES56" s="355" t="s">
        <v>88</v>
      </c>
      <c r="CET56" s="355" t="s">
        <v>88</v>
      </c>
      <c r="CEU56" s="355" t="s">
        <v>88</v>
      </c>
      <c r="CEV56" s="355" t="s">
        <v>88</v>
      </c>
      <c r="CEW56" s="355" t="s">
        <v>88</v>
      </c>
      <c r="CEX56" s="355" t="s">
        <v>88</v>
      </c>
      <c r="CEY56" s="355" t="s">
        <v>88</v>
      </c>
      <c r="CEZ56" s="355" t="s">
        <v>88</v>
      </c>
      <c r="CFA56" s="355" t="s">
        <v>88</v>
      </c>
      <c r="CFB56" s="355" t="s">
        <v>88</v>
      </c>
      <c r="CFC56" s="355" t="s">
        <v>88</v>
      </c>
      <c r="CFD56" s="355" t="s">
        <v>88</v>
      </c>
      <c r="CFE56" s="355" t="s">
        <v>88</v>
      </c>
      <c r="CFF56" s="355" t="s">
        <v>88</v>
      </c>
      <c r="CFG56" s="355" t="s">
        <v>88</v>
      </c>
      <c r="CFH56" s="355" t="s">
        <v>88</v>
      </c>
      <c r="CFI56" s="355" t="s">
        <v>88</v>
      </c>
      <c r="CFJ56" s="355" t="s">
        <v>88</v>
      </c>
      <c r="CFK56" s="355" t="s">
        <v>88</v>
      </c>
      <c r="CFL56" s="355" t="s">
        <v>88</v>
      </c>
      <c r="CFM56" s="355" t="s">
        <v>88</v>
      </c>
      <c r="CFN56" s="355" t="s">
        <v>88</v>
      </c>
      <c r="CFO56" s="355" t="s">
        <v>88</v>
      </c>
      <c r="CFP56" s="355" t="s">
        <v>88</v>
      </c>
      <c r="CFQ56" s="355" t="s">
        <v>88</v>
      </c>
      <c r="CFR56" s="355" t="s">
        <v>88</v>
      </c>
      <c r="CFS56" s="355" t="s">
        <v>88</v>
      </c>
      <c r="CFT56" s="355" t="s">
        <v>88</v>
      </c>
      <c r="CFU56" s="355" t="s">
        <v>88</v>
      </c>
      <c r="CFV56" s="355" t="s">
        <v>88</v>
      </c>
      <c r="CFW56" s="355" t="s">
        <v>88</v>
      </c>
      <c r="CFX56" s="355" t="s">
        <v>88</v>
      </c>
      <c r="CFY56" s="355" t="s">
        <v>88</v>
      </c>
      <c r="CFZ56" s="355" t="s">
        <v>88</v>
      </c>
      <c r="CGA56" s="355" t="s">
        <v>88</v>
      </c>
      <c r="CGB56" s="355" t="s">
        <v>88</v>
      </c>
      <c r="CGC56" s="355" t="s">
        <v>88</v>
      </c>
      <c r="CGD56" s="355" t="s">
        <v>88</v>
      </c>
      <c r="CGE56" s="355" t="s">
        <v>88</v>
      </c>
      <c r="CGF56" s="355" t="s">
        <v>88</v>
      </c>
      <c r="CGG56" s="355" t="s">
        <v>88</v>
      </c>
      <c r="CGH56" s="355" t="s">
        <v>88</v>
      </c>
      <c r="CGI56" s="355" t="s">
        <v>88</v>
      </c>
      <c r="CGJ56" s="355" t="s">
        <v>88</v>
      </c>
      <c r="CGK56" s="355" t="s">
        <v>88</v>
      </c>
      <c r="CGL56" s="355" t="s">
        <v>88</v>
      </c>
      <c r="CGM56" s="355" t="s">
        <v>88</v>
      </c>
      <c r="CGN56" s="355" t="s">
        <v>88</v>
      </c>
      <c r="CGO56" s="355" t="s">
        <v>88</v>
      </c>
      <c r="CGP56" s="355" t="s">
        <v>88</v>
      </c>
      <c r="CGQ56" s="355" t="s">
        <v>88</v>
      </c>
      <c r="CGR56" s="355" t="s">
        <v>88</v>
      </c>
      <c r="CGS56" s="355" t="s">
        <v>88</v>
      </c>
      <c r="CGT56" s="355" t="s">
        <v>88</v>
      </c>
      <c r="CGU56" s="355" t="s">
        <v>88</v>
      </c>
      <c r="CGV56" s="355" t="s">
        <v>88</v>
      </c>
      <c r="CGW56" s="355" t="s">
        <v>88</v>
      </c>
      <c r="CGX56" s="355" t="s">
        <v>88</v>
      </c>
      <c r="CGY56" s="355" t="s">
        <v>88</v>
      </c>
      <c r="CGZ56" s="355" t="s">
        <v>88</v>
      </c>
      <c r="CHA56" s="355" t="s">
        <v>88</v>
      </c>
      <c r="CHB56" s="355" t="s">
        <v>88</v>
      </c>
      <c r="CHC56" s="355" t="s">
        <v>88</v>
      </c>
      <c r="CHD56" s="355" t="s">
        <v>88</v>
      </c>
      <c r="CHE56" s="355" t="s">
        <v>88</v>
      </c>
      <c r="CHF56" s="355" t="s">
        <v>88</v>
      </c>
      <c r="CHG56" s="355" t="s">
        <v>88</v>
      </c>
      <c r="CHH56" s="355" t="s">
        <v>88</v>
      </c>
      <c r="CHI56" s="355" t="s">
        <v>88</v>
      </c>
      <c r="CHJ56" s="355" t="s">
        <v>88</v>
      </c>
      <c r="CHK56" s="355" t="s">
        <v>88</v>
      </c>
      <c r="CHL56" s="355" t="s">
        <v>88</v>
      </c>
      <c r="CHM56" s="355" t="s">
        <v>88</v>
      </c>
      <c r="CHN56" s="355" t="s">
        <v>88</v>
      </c>
      <c r="CHO56" s="355" t="s">
        <v>88</v>
      </c>
      <c r="CHP56" s="355" t="s">
        <v>88</v>
      </c>
      <c r="CHQ56" s="355" t="s">
        <v>88</v>
      </c>
      <c r="CHR56" s="355" t="s">
        <v>88</v>
      </c>
      <c r="CHS56" s="355" t="s">
        <v>88</v>
      </c>
      <c r="CHT56" s="355" t="s">
        <v>88</v>
      </c>
      <c r="CHU56" s="355" t="s">
        <v>88</v>
      </c>
      <c r="CHV56" s="355" t="s">
        <v>88</v>
      </c>
      <c r="CHW56" s="355" t="s">
        <v>88</v>
      </c>
      <c r="CHX56" s="355" t="s">
        <v>88</v>
      </c>
      <c r="CHY56" s="355" t="s">
        <v>88</v>
      </c>
      <c r="CHZ56" s="355" t="s">
        <v>88</v>
      </c>
      <c r="CIA56" s="355" t="s">
        <v>88</v>
      </c>
      <c r="CIB56" s="355" t="s">
        <v>88</v>
      </c>
      <c r="CIC56" s="355" t="s">
        <v>88</v>
      </c>
      <c r="CID56" s="355" t="s">
        <v>88</v>
      </c>
      <c r="CIE56" s="355" t="s">
        <v>88</v>
      </c>
      <c r="CIF56" s="355" t="s">
        <v>88</v>
      </c>
      <c r="CIG56" s="355" t="s">
        <v>88</v>
      </c>
      <c r="CIH56" s="355" t="s">
        <v>88</v>
      </c>
      <c r="CII56" s="355" t="s">
        <v>88</v>
      </c>
      <c r="CIJ56" s="355" t="s">
        <v>88</v>
      </c>
      <c r="CIK56" s="355" t="s">
        <v>88</v>
      </c>
      <c r="CIL56" s="355" t="s">
        <v>88</v>
      </c>
      <c r="CIM56" s="355" t="s">
        <v>88</v>
      </c>
      <c r="CIN56" s="355" t="s">
        <v>88</v>
      </c>
      <c r="CIO56" s="355" t="s">
        <v>88</v>
      </c>
      <c r="CIP56" s="355" t="s">
        <v>88</v>
      </c>
      <c r="CIQ56" s="355" t="s">
        <v>88</v>
      </c>
      <c r="CIR56" s="355" t="s">
        <v>88</v>
      </c>
      <c r="CIS56" s="355" t="s">
        <v>88</v>
      </c>
      <c r="CIT56" s="355" t="s">
        <v>88</v>
      </c>
      <c r="CIU56" s="355" t="s">
        <v>88</v>
      </c>
      <c r="CIV56" s="355" t="s">
        <v>88</v>
      </c>
      <c r="CIW56" s="355" t="s">
        <v>88</v>
      </c>
      <c r="CIX56" s="355" t="s">
        <v>88</v>
      </c>
      <c r="CIY56" s="355" t="s">
        <v>88</v>
      </c>
      <c r="CIZ56" s="355" t="s">
        <v>88</v>
      </c>
      <c r="CJA56" s="355" t="s">
        <v>88</v>
      </c>
      <c r="CJB56" s="355" t="s">
        <v>88</v>
      </c>
      <c r="CJC56" s="355" t="s">
        <v>88</v>
      </c>
      <c r="CJD56" s="355" t="s">
        <v>88</v>
      </c>
      <c r="CJE56" s="355" t="s">
        <v>88</v>
      </c>
      <c r="CJF56" s="355" t="s">
        <v>88</v>
      </c>
      <c r="CJG56" s="355" t="s">
        <v>88</v>
      </c>
      <c r="CJH56" s="355" t="s">
        <v>88</v>
      </c>
      <c r="CJI56" s="355" t="s">
        <v>88</v>
      </c>
      <c r="CJJ56" s="355" t="s">
        <v>88</v>
      </c>
      <c r="CJK56" s="355" t="s">
        <v>88</v>
      </c>
      <c r="CJL56" s="355" t="s">
        <v>88</v>
      </c>
      <c r="CJM56" s="355" t="s">
        <v>88</v>
      </c>
      <c r="CJN56" s="355" t="s">
        <v>88</v>
      </c>
      <c r="CJO56" s="355" t="s">
        <v>88</v>
      </c>
      <c r="CJP56" s="355" t="s">
        <v>88</v>
      </c>
      <c r="CJQ56" s="355" t="s">
        <v>88</v>
      </c>
      <c r="CJR56" s="355" t="s">
        <v>88</v>
      </c>
      <c r="CJS56" s="355" t="s">
        <v>88</v>
      </c>
      <c r="CJT56" s="355" t="s">
        <v>88</v>
      </c>
      <c r="CJU56" s="355" t="s">
        <v>88</v>
      </c>
      <c r="CJV56" s="355" t="s">
        <v>88</v>
      </c>
      <c r="CJW56" s="355" t="s">
        <v>88</v>
      </c>
      <c r="CJX56" s="355" t="s">
        <v>88</v>
      </c>
      <c r="CJY56" s="355" t="s">
        <v>88</v>
      </c>
      <c r="CJZ56" s="355" t="s">
        <v>88</v>
      </c>
      <c r="CKA56" s="355" t="s">
        <v>88</v>
      </c>
      <c r="CKB56" s="355" t="s">
        <v>88</v>
      </c>
      <c r="CKC56" s="355" t="s">
        <v>88</v>
      </c>
      <c r="CKD56" s="355" t="s">
        <v>88</v>
      </c>
      <c r="CKE56" s="355" t="s">
        <v>88</v>
      </c>
      <c r="CKF56" s="355" t="s">
        <v>88</v>
      </c>
      <c r="CKG56" s="355" t="s">
        <v>88</v>
      </c>
      <c r="CKH56" s="355" t="s">
        <v>88</v>
      </c>
      <c r="CKI56" s="355" t="s">
        <v>88</v>
      </c>
      <c r="CKJ56" s="355" t="s">
        <v>88</v>
      </c>
      <c r="CKK56" s="355" t="s">
        <v>88</v>
      </c>
      <c r="CKL56" s="355" t="s">
        <v>88</v>
      </c>
      <c r="CKM56" s="355" t="s">
        <v>88</v>
      </c>
      <c r="CKN56" s="355" t="s">
        <v>88</v>
      </c>
      <c r="CKO56" s="355" t="s">
        <v>88</v>
      </c>
      <c r="CKP56" s="355" t="s">
        <v>88</v>
      </c>
      <c r="CKQ56" s="355" t="s">
        <v>88</v>
      </c>
      <c r="CKR56" s="355" t="s">
        <v>88</v>
      </c>
      <c r="CKS56" s="355" t="s">
        <v>88</v>
      </c>
      <c r="CKT56" s="355" t="s">
        <v>88</v>
      </c>
      <c r="CKU56" s="355" t="s">
        <v>88</v>
      </c>
      <c r="CKV56" s="355" t="s">
        <v>88</v>
      </c>
      <c r="CKW56" s="355" t="s">
        <v>88</v>
      </c>
      <c r="CKX56" s="355" t="s">
        <v>88</v>
      </c>
      <c r="CKY56" s="355" t="s">
        <v>88</v>
      </c>
      <c r="CKZ56" s="355" t="s">
        <v>88</v>
      </c>
      <c r="CLA56" s="355" t="s">
        <v>88</v>
      </c>
      <c r="CLB56" s="355" t="s">
        <v>88</v>
      </c>
      <c r="CLC56" s="355" t="s">
        <v>88</v>
      </c>
      <c r="CLD56" s="355" t="s">
        <v>88</v>
      </c>
      <c r="CLE56" s="355" t="s">
        <v>88</v>
      </c>
      <c r="CLF56" s="355" t="s">
        <v>88</v>
      </c>
      <c r="CLG56" s="355" t="s">
        <v>88</v>
      </c>
      <c r="CLH56" s="355" t="s">
        <v>88</v>
      </c>
      <c r="CLI56" s="355" t="s">
        <v>88</v>
      </c>
      <c r="CLJ56" s="355" t="s">
        <v>88</v>
      </c>
      <c r="CLK56" s="355" t="s">
        <v>88</v>
      </c>
      <c r="CLL56" s="355" t="s">
        <v>88</v>
      </c>
      <c r="CLM56" s="355" t="s">
        <v>88</v>
      </c>
      <c r="CLN56" s="355" t="s">
        <v>88</v>
      </c>
      <c r="CLO56" s="355" t="s">
        <v>88</v>
      </c>
      <c r="CLP56" s="355" t="s">
        <v>88</v>
      </c>
      <c r="CLQ56" s="355" t="s">
        <v>88</v>
      </c>
      <c r="CLR56" s="355" t="s">
        <v>88</v>
      </c>
      <c r="CLS56" s="355" t="s">
        <v>88</v>
      </c>
      <c r="CLT56" s="355" t="s">
        <v>88</v>
      </c>
      <c r="CLU56" s="355" t="s">
        <v>88</v>
      </c>
      <c r="CLV56" s="355" t="s">
        <v>88</v>
      </c>
      <c r="CLW56" s="355" t="s">
        <v>88</v>
      </c>
      <c r="CLX56" s="355" t="s">
        <v>88</v>
      </c>
      <c r="CLY56" s="355" t="s">
        <v>88</v>
      </c>
      <c r="CLZ56" s="355" t="s">
        <v>88</v>
      </c>
      <c r="CMA56" s="355" t="s">
        <v>88</v>
      </c>
      <c r="CMB56" s="355" t="s">
        <v>88</v>
      </c>
      <c r="CMC56" s="355" t="s">
        <v>88</v>
      </c>
      <c r="CMD56" s="355" t="s">
        <v>88</v>
      </c>
      <c r="CME56" s="355" t="s">
        <v>88</v>
      </c>
      <c r="CMF56" s="355" t="s">
        <v>88</v>
      </c>
      <c r="CMG56" s="355" t="s">
        <v>88</v>
      </c>
      <c r="CMH56" s="355" t="s">
        <v>88</v>
      </c>
      <c r="CMI56" s="355" t="s">
        <v>88</v>
      </c>
      <c r="CMJ56" s="355" t="s">
        <v>88</v>
      </c>
      <c r="CMK56" s="355" t="s">
        <v>88</v>
      </c>
      <c r="CML56" s="355" t="s">
        <v>88</v>
      </c>
      <c r="CMM56" s="355" t="s">
        <v>88</v>
      </c>
      <c r="CMN56" s="355" t="s">
        <v>88</v>
      </c>
      <c r="CMO56" s="355" t="s">
        <v>88</v>
      </c>
      <c r="CMP56" s="355" t="s">
        <v>88</v>
      </c>
      <c r="CMQ56" s="355" t="s">
        <v>88</v>
      </c>
      <c r="CMR56" s="355" t="s">
        <v>88</v>
      </c>
      <c r="CMS56" s="355" t="s">
        <v>88</v>
      </c>
      <c r="CMT56" s="355" t="s">
        <v>88</v>
      </c>
      <c r="CMU56" s="355" t="s">
        <v>88</v>
      </c>
      <c r="CMV56" s="355" t="s">
        <v>88</v>
      </c>
      <c r="CMW56" s="355" t="s">
        <v>88</v>
      </c>
      <c r="CMX56" s="355" t="s">
        <v>88</v>
      </c>
      <c r="CMY56" s="355" t="s">
        <v>88</v>
      </c>
      <c r="CMZ56" s="355" t="s">
        <v>88</v>
      </c>
      <c r="CNA56" s="355" t="s">
        <v>88</v>
      </c>
      <c r="CNB56" s="355" t="s">
        <v>88</v>
      </c>
      <c r="CNC56" s="355" t="s">
        <v>88</v>
      </c>
      <c r="CND56" s="355" t="s">
        <v>88</v>
      </c>
      <c r="CNE56" s="355" t="s">
        <v>88</v>
      </c>
      <c r="CNF56" s="355" t="s">
        <v>88</v>
      </c>
      <c r="CNG56" s="355" t="s">
        <v>88</v>
      </c>
      <c r="CNH56" s="355" t="s">
        <v>88</v>
      </c>
      <c r="CNI56" s="355" t="s">
        <v>88</v>
      </c>
      <c r="CNJ56" s="355" t="s">
        <v>88</v>
      </c>
      <c r="CNK56" s="355" t="s">
        <v>88</v>
      </c>
      <c r="CNL56" s="355" t="s">
        <v>88</v>
      </c>
      <c r="CNM56" s="355" t="s">
        <v>88</v>
      </c>
      <c r="CNN56" s="355" t="s">
        <v>88</v>
      </c>
      <c r="CNO56" s="355" t="s">
        <v>88</v>
      </c>
      <c r="CNP56" s="355" t="s">
        <v>88</v>
      </c>
      <c r="CNQ56" s="355" t="s">
        <v>88</v>
      </c>
      <c r="CNR56" s="355" t="s">
        <v>88</v>
      </c>
      <c r="CNS56" s="355" t="s">
        <v>88</v>
      </c>
      <c r="CNT56" s="355" t="s">
        <v>88</v>
      </c>
      <c r="CNU56" s="355" t="s">
        <v>88</v>
      </c>
      <c r="CNV56" s="355" t="s">
        <v>88</v>
      </c>
      <c r="CNW56" s="355" t="s">
        <v>88</v>
      </c>
      <c r="CNX56" s="355" t="s">
        <v>88</v>
      </c>
      <c r="CNY56" s="355" t="s">
        <v>88</v>
      </c>
      <c r="CNZ56" s="355" t="s">
        <v>88</v>
      </c>
      <c r="COA56" s="355" t="s">
        <v>88</v>
      </c>
      <c r="COB56" s="355" t="s">
        <v>88</v>
      </c>
      <c r="COC56" s="355" t="s">
        <v>88</v>
      </c>
      <c r="COD56" s="355" t="s">
        <v>88</v>
      </c>
      <c r="COE56" s="355" t="s">
        <v>88</v>
      </c>
      <c r="COF56" s="355" t="s">
        <v>88</v>
      </c>
      <c r="COG56" s="355" t="s">
        <v>88</v>
      </c>
      <c r="COH56" s="355" t="s">
        <v>88</v>
      </c>
      <c r="COI56" s="355" t="s">
        <v>88</v>
      </c>
      <c r="COJ56" s="355" t="s">
        <v>88</v>
      </c>
      <c r="COK56" s="355" t="s">
        <v>88</v>
      </c>
      <c r="COL56" s="355" t="s">
        <v>88</v>
      </c>
      <c r="COM56" s="355" t="s">
        <v>88</v>
      </c>
      <c r="CON56" s="355" t="s">
        <v>88</v>
      </c>
      <c r="COO56" s="355" t="s">
        <v>88</v>
      </c>
      <c r="COP56" s="355" t="s">
        <v>88</v>
      </c>
      <c r="COQ56" s="355" t="s">
        <v>88</v>
      </c>
      <c r="COR56" s="355" t="s">
        <v>88</v>
      </c>
      <c r="COS56" s="355" t="s">
        <v>88</v>
      </c>
      <c r="COT56" s="355" t="s">
        <v>88</v>
      </c>
      <c r="COU56" s="355" t="s">
        <v>88</v>
      </c>
      <c r="COV56" s="355" t="s">
        <v>88</v>
      </c>
      <c r="COW56" s="355" t="s">
        <v>88</v>
      </c>
      <c r="COX56" s="355" t="s">
        <v>88</v>
      </c>
      <c r="COY56" s="355" t="s">
        <v>88</v>
      </c>
      <c r="COZ56" s="355" t="s">
        <v>88</v>
      </c>
      <c r="CPA56" s="355" t="s">
        <v>88</v>
      </c>
      <c r="CPB56" s="355" t="s">
        <v>88</v>
      </c>
      <c r="CPC56" s="355" t="s">
        <v>88</v>
      </c>
      <c r="CPD56" s="355" t="s">
        <v>88</v>
      </c>
      <c r="CPE56" s="355" t="s">
        <v>88</v>
      </c>
      <c r="CPF56" s="355" t="s">
        <v>88</v>
      </c>
      <c r="CPG56" s="355" t="s">
        <v>88</v>
      </c>
      <c r="CPH56" s="355" t="s">
        <v>88</v>
      </c>
      <c r="CPI56" s="355" t="s">
        <v>88</v>
      </c>
      <c r="CPJ56" s="355" t="s">
        <v>88</v>
      </c>
      <c r="CPK56" s="355" t="s">
        <v>88</v>
      </c>
      <c r="CPL56" s="355" t="s">
        <v>88</v>
      </c>
      <c r="CPM56" s="355" t="s">
        <v>88</v>
      </c>
      <c r="CPN56" s="355" t="s">
        <v>88</v>
      </c>
      <c r="CPO56" s="355" t="s">
        <v>88</v>
      </c>
      <c r="CPP56" s="355" t="s">
        <v>88</v>
      </c>
      <c r="CPQ56" s="355" t="s">
        <v>88</v>
      </c>
      <c r="CPR56" s="355" t="s">
        <v>88</v>
      </c>
      <c r="CPS56" s="355" t="s">
        <v>88</v>
      </c>
      <c r="CPT56" s="355" t="s">
        <v>88</v>
      </c>
      <c r="CPU56" s="355" t="s">
        <v>88</v>
      </c>
      <c r="CPV56" s="355" t="s">
        <v>88</v>
      </c>
      <c r="CPW56" s="355" t="s">
        <v>88</v>
      </c>
      <c r="CPX56" s="355" t="s">
        <v>88</v>
      </c>
      <c r="CPY56" s="355" t="s">
        <v>88</v>
      </c>
      <c r="CPZ56" s="355" t="s">
        <v>88</v>
      </c>
      <c r="CQA56" s="355" t="s">
        <v>88</v>
      </c>
      <c r="CQB56" s="355" t="s">
        <v>88</v>
      </c>
      <c r="CQC56" s="355" t="s">
        <v>88</v>
      </c>
      <c r="CQD56" s="355" t="s">
        <v>88</v>
      </c>
      <c r="CQE56" s="355" t="s">
        <v>88</v>
      </c>
      <c r="CQF56" s="355" t="s">
        <v>88</v>
      </c>
      <c r="CQG56" s="355" t="s">
        <v>88</v>
      </c>
      <c r="CQH56" s="355" t="s">
        <v>88</v>
      </c>
      <c r="CQI56" s="355" t="s">
        <v>88</v>
      </c>
      <c r="CQJ56" s="355" t="s">
        <v>88</v>
      </c>
      <c r="CQK56" s="355" t="s">
        <v>88</v>
      </c>
      <c r="CQL56" s="355" t="s">
        <v>88</v>
      </c>
      <c r="CQM56" s="355" t="s">
        <v>88</v>
      </c>
      <c r="CQN56" s="355" t="s">
        <v>88</v>
      </c>
      <c r="CQO56" s="355" t="s">
        <v>88</v>
      </c>
      <c r="CQP56" s="355" t="s">
        <v>88</v>
      </c>
      <c r="CQQ56" s="355" t="s">
        <v>88</v>
      </c>
      <c r="CQR56" s="355" t="s">
        <v>88</v>
      </c>
      <c r="CQS56" s="355" t="s">
        <v>88</v>
      </c>
      <c r="CQT56" s="355" t="s">
        <v>88</v>
      </c>
      <c r="CQU56" s="355" t="s">
        <v>88</v>
      </c>
      <c r="CQV56" s="355" t="s">
        <v>88</v>
      </c>
      <c r="CQW56" s="355" t="s">
        <v>88</v>
      </c>
      <c r="CQX56" s="355" t="s">
        <v>88</v>
      </c>
      <c r="CQY56" s="355" t="s">
        <v>88</v>
      </c>
      <c r="CQZ56" s="355" t="s">
        <v>88</v>
      </c>
      <c r="CRA56" s="355" t="s">
        <v>88</v>
      </c>
      <c r="CRB56" s="355" t="s">
        <v>88</v>
      </c>
      <c r="CRC56" s="355" t="s">
        <v>88</v>
      </c>
      <c r="CRD56" s="355" t="s">
        <v>88</v>
      </c>
      <c r="CRE56" s="355" t="s">
        <v>88</v>
      </c>
      <c r="CRF56" s="355" t="s">
        <v>88</v>
      </c>
      <c r="CRG56" s="355" t="s">
        <v>88</v>
      </c>
      <c r="CRH56" s="355" t="s">
        <v>88</v>
      </c>
      <c r="CRI56" s="355" t="s">
        <v>88</v>
      </c>
      <c r="CRJ56" s="355" t="s">
        <v>88</v>
      </c>
      <c r="CRK56" s="355" t="s">
        <v>88</v>
      </c>
      <c r="CRL56" s="355" t="s">
        <v>88</v>
      </c>
      <c r="CRM56" s="355" t="s">
        <v>88</v>
      </c>
      <c r="CRN56" s="355" t="s">
        <v>88</v>
      </c>
      <c r="CRO56" s="355" t="s">
        <v>88</v>
      </c>
      <c r="CRP56" s="355" t="s">
        <v>88</v>
      </c>
      <c r="CRQ56" s="355" t="s">
        <v>88</v>
      </c>
      <c r="CRR56" s="355" t="s">
        <v>88</v>
      </c>
      <c r="CRS56" s="355" t="s">
        <v>88</v>
      </c>
      <c r="CRT56" s="355" t="s">
        <v>88</v>
      </c>
      <c r="CRU56" s="355" t="s">
        <v>88</v>
      </c>
      <c r="CRV56" s="355" t="s">
        <v>88</v>
      </c>
      <c r="CRW56" s="355" t="s">
        <v>88</v>
      </c>
      <c r="CRX56" s="355" t="s">
        <v>88</v>
      </c>
      <c r="CRY56" s="355" t="s">
        <v>88</v>
      </c>
      <c r="CRZ56" s="355" t="s">
        <v>88</v>
      </c>
      <c r="CSA56" s="355" t="s">
        <v>88</v>
      </c>
      <c r="CSB56" s="355" t="s">
        <v>88</v>
      </c>
      <c r="CSC56" s="355" t="s">
        <v>88</v>
      </c>
      <c r="CSD56" s="355" t="s">
        <v>88</v>
      </c>
      <c r="CSE56" s="355" t="s">
        <v>88</v>
      </c>
      <c r="CSF56" s="355" t="s">
        <v>88</v>
      </c>
      <c r="CSG56" s="355" t="s">
        <v>88</v>
      </c>
      <c r="CSH56" s="355" t="s">
        <v>88</v>
      </c>
      <c r="CSI56" s="355" t="s">
        <v>88</v>
      </c>
      <c r="CSJ56" s="355" t="s">
        <v>88</v>
      </c>
      <c r="CSK56" s="355" t="s">
        <v>88</v>
      </c>
      <c r="CSL56" s="355" t="s">
        <v>88</v>
      </c>
      <c r="CSM56" s="355" t="s">
        <v>88</v>
      </c>
      <c r="CSN56" s="355" t="s">
        <v>88</v>
      </c>
      <c r="CSO56" s="355" t="s">
        <v>88</v>
      </c>
      <c r="CSP56" s="355" t="s">
        <v>88</v>
      </c>
      <c r="CSQ56" s="355" t="s">
        <v>88</v>
      </c>
      <c r="CSR56" s="355" t="s">
        <v>88</v>
      </c>
      <c r="CSS56" s="355" t="s">
        <v>88</v>
      </c>
      <c r="CST56" s="355" t="s">
        <v>88</v>
      </c>
      <c r="CSU56" s="355" t="s">
        <v>88</v>
      </c>
      <c r="CSV56" s="355" t="s">
        <v>88</v>
      </c>
      <c r="CSW56" s="355" t="s">
        <v>88</v>
      </c>
      <c r="CSX56" s="355" t="s">
        <v>88</v>
      </c>
      <c r="CSY56" s="355" t="s">
        <v>88</v>
      </c>
      <c r="CSZ56" s="355" t="s">
        <v>88</v>
      </c>
      <c r="CTA56" s="355" t="s">
        <v>88</v>
      </c>
      <c r="CTB56" s="355" t="s">
        <v>88</v>
      </c>
      <c r="CTC56" s="355" t="s">
        <v>88</v>
      </c>
      <c r="CTD56" s="355" t="s">
        <v>88</v>
      </c>
      <c r="CTE56" s="355" t="s">
        <v>88</v>
      </c>
      <c r="CTF56" s="355" t="s">
        <v>88</v>
      </c>
      <c r="CTG56" s="355" t="s">
        <v>88</v>
      </c>
      <c r="CTH56" s="355" t="s">
        <v>88</v>
      </c>
      <c r="CTI56" s="355" t="s">
        <v>88</v>
      </c>
      <c r="CTJ56" s="355" t="s">
        <v>88</v>
      </c>
      <c r="CTK56" s="355" t="s">
        <v>88</v>
      </c>
      <c r="CTL56" s="355" t="s">
        <v>88</v>
      </c>
      <c r="CTM56" s="355" t="s">
        <v>88</v>
      </c>
      <c r="CTN56" s="355" t="s">
        <v>88</v>
      </c>
      <c r="CTO56" s="355" t="s">
        <v>88</v>
      </c>
      <c r="CTP56" s="355" t="s">
        <v>88</v>
      </c>
      <c r="CTQ56" s="355" t="s">
        <v>88</v>
      </c>
      <c r="CTR56" s="355" t="s">
        <v>88</v>
      </c>
      <c r="CTS56" s="355" t="s">
        <v>88</v>
      </c>
      <c r="CTT56" s="355" t="s">
        <v>88</v>
      </c>
      <c r="CTU56" s="355" t="s">
        <v>88</v>
      </c>
      <c r="CTV56" s="355" t="s">
        <v>88</v>
      </c>
      <c r="CTW56" s="355" t="s">
        <v>88</v>
      </c>
      <c r="CTX56" s="355" t="s">
        <v>88</v>
      </c>
      <c r="CTY56" s="355" t="s">
        <v>88</v>
      </c>
      <c r="CTZ56" s="355" t="s">
        <v>88</v>
      </c>
      <c r="CUA56" s="355" t="s">
        <v>88</v>
      </c>
      <c r="CUB56" s="355" t="s">
        <v>88</v>
      </c>
      <c r="CUC56" s="355" t="s">
        <v>88</v>
      </c>
      <c r="CUD56" s="355" t="s">
        <v>88</v>
      </c>
      <c r="CUE56" s="355" t="s">
        <v>88</v>
      </c>
      <c r="CUF56" s="355" t="s">
        <v>88</v>
      </c>
      <c r="CUG56" s="355" t="s">
        <v>88</v>
      </c>
      <c r="CUH56" s="355" t="s">
        <v>88</v>
      </c>
      <c r="CUI56" s="355" t="s">
        <v>88</v>
      </c>
      <c r="CUJ56" s="355" t="s">
        <v>88</v>
      </c>
      <c r="CUK56" s="355" t="s">
        <v>88</v>
      </c>
      <c r="CUL56" s="355" t="s">
        <v>88</v>
      </c>
      <c r="CUM56" s="355" t="s">
        <v>88</v>
      </c>
      <c r="CUN56" s="355" t="s">
        <v>88</v>
      </c>
      <c r="CUO56" s="355" t="s">
        <v>88</v>
      </c>
      <c r="CUP56" s="355" t="s">
        <v>88</v>
      </c>
      <c r="CUQ56" s="355" t="s">
        <v>88</v>
      </c>
      <c r="CUR56" s="355" t="s">
        <v>88</v>
      </c>
      <c r="CUS56" s="355" t="s">
        <v>88</v>
      </c>
      <c r="CUT56" s="355" t="s">
        <v>88</v>
      </c>
      <c r="CUU56" s="355" t="s">
        <v>88</v>
      </c>
      <c r="CUV56" s="355" t="s">
        <v>88</v>
      </c>
      <c r="CUW56" s="355" t="s">
        <v>88</v>
      </c>
      <c r="CUX56" s="355" t="s">
        <v>88</v>
      </c>
      <c r="CUY56" s="355" t="s">
        <v>88</v>
      </c>
      <c r="CUZ56" s="355" t="s">
        <v>88</v>
      </c>
      <c r="CVA56" s="355" t="s">
        <v>88</v>
      </c>
      <c r="CVB56" s="355" t="s">
        <v>88</v>
      </c>
      <c r="CVC56" s="355" t="s">
        <v>88</v>
      </c>
      <c r="CVD56" s="355" t="s">
        <v>88</v>
      </c>
      <c r="CVE56" s="355" t="s">
        <v>88</v>
      </c>
      <c r="CVF56" s="355" t="s">
        <v>88</v>
      </c>
      <c r="CVG56" s="355" t="s">
        <v>88</v>
      </c>
      <c r="CVH56" s="355" t="s">
        <v>88</v>
      </c>
      <c r="CVI56" s="355" t="s">
        <v>88</v>
      </c>
      <c r="CVJ56" s="355" t="s">
        <v>88</v>
      </c>
      <c r="CVK56" s="355" t="s">
        <v>88</v>
      </c>
      <c r="CVL56" s="355" t="s">
        <v>88</v>
      </c>
      <c r="CVM56" s="355" t="s">
        <v>88</v>
      </c>
      <c r="CVN56" s="355" t="s">
        <v>88</v>
      </c>
      <c r="CVO56" s="355" t="s">
        <v>88</v>
      </c>
      <c r="CVP56" s="355" t="s">
        <v>88</v>
      </c>
      <c r="CVQ56" s="355" t="s">
        <v>88</v>
      </c>
      <c r="CVR56" s="355" t="s">
        <v>88</v>
      </c>
      <c r="CVS56" s="355" t="s">
        <v>88</v>
      </c>
      <c r="CVT56" s="355" t="s">
        <v>88</v>
      </c>
      <c r="CVU56" s="355" t="s">
        <v>88</v>
      </c>
      <c r="CVV56" s="355" t="s">
        <v>88</v>
      </c>
      <c r="CVW56" s="355" t="s">
        <v>88</v>
      </c>
      <c r="CVX56" s="355" t="s">
        <v>88</v>
      </c>
      <c r="CVY56" s="355" t="s">
        <v>88</v>
      </c>
      <c r="CVZ56" s="355" t="s">
        <v>88</v>
      </c>
      <c r="CWA56" s="355" t="s">
        <v>88</v>
      </c>
      <c r="CWB56" s="355" t="s">
        <v>88</v>
      </c>
      <c r="CWC56" s="355" t="s">
        <v>88</v>
      </c>
      <c r="CWD56" s="355" t="s">
        <v>88</v>
      </c>
      <c r="CWE56" s="355" t="s">
        <v>88</v>
      </c>
      <c r="CWF56" s="355" t="s">
        <v>88</v>
      </c>
      <c r="CWG56" s="355" t="s">
        <v>88</v>
      </c>
      <c r="CWH56" s="355" t="s">
        <v>88</v>
      </c>
      <c r="CWI56" s="355" t="s">
        <v>88</v>
      </c>
      <c r="CWJ56" s="355" t="s">
        <v>88</v>
      </c>
      <c r="CWK56" s="355" t="s">
        <v>88</v>
      </c>
      <c r="CWL56" s="355" t="s">
        <v>88</v>
      </c>
      <c r="CWM56" s="355" t="s">
        <v>88</v>
      </c>
      <c r="CWN56" s="355" t="s">
        <v>88</v>
      </c>
      <c r="CWO56" s="355" t="s">
        <v>88</v>
      </c>
      <c r="CWP56" s="355" t="s">
        <v>88</v>
      </c>
      <c r="CWQ56" s="355" t="s">
        <v>88</v>
      </c>
      <c r="CWR56" s="355" t="s">
        <v>88</v>
      </c>
      <c r="CWS56" s="355" t="s">
        <v>88</v>
      </c>
      <c r="CWT56" s="355" t="s">
        <v>88</v>
      </c>
      <c r="CWU56" s="355" t="s">
        <v>88</v>
      </c>
      <c r="CWV56" s="355" t="s">
        <v>88</v>
      </c>
      <c r="CWW56" s="355" t="s">
        <v>88</v>
      </c>
      <c r="CWX56" s="355" t="s">
        <v>88</v>
      </c>
      <c r="CWY56" s="355" t="s">
        <v>88</v>
      </c>
      <c r="CWZ56" s="355" t="s">
        <v>88</v>
      </c>
      <c r="CXA56" s="355" t="s">
        <v>88</v>
      </c>
      <c r="CXB56" s="355" t="s">
        <v>88</v>
      </c>
      <c r="CXC56" s="355" t="s">
        <v>88</v>
      </c>
      <c r="CXD56" s="355" t="s">
        <v>88</v>
      </c>
      <c r="CXE56" s="355" t="s">
        <v>88</v>
      </c>
      <c r="CXF56" s="355" t="s">
        <v>88</v>
      </c>
      <c r="CXG56" s="355" t="s">
        <v>88</v>
      </c>
      <c r="CXH56" s="355" t="s">
        <v>88</v>
      </c>
      <c r="CXI56" s="355" t="s">
        <v>88</v>
      </c>
      <c r="CXJ56" s="355" t="s">
        <v>88</v>
      </c>
      <c r="CXK56" s="355" t="s">
        <v>88</v>
      </c>
      <c r="CXL56" s="355" t="s">
        <v>88</v>
      </c>
      <c r="CXM56" s="355" t="s">
        <v>88</v>
      </c>
      <c r="CXN56" s="355" t="s">
        <v>88</v>
      </c>
      <c r="CXO56" s="355" t="s">
        <v>88</v>
      </c>
      <c r="CXP56" s="355" t="s">
        <v>88</v>
      </c>
      <c r="CXQ56" s="355" t="s">
        <v>88</v>
      </c>
      <c r="CXR56" s="355" t="s">
        <v>88</v>
      </c>
      <c r="CXS56" s="355" t="s">
        <v>88</v>
      </c>
      <c r="CXT56" s="355" t="s">
        <v>88</v>
      </c>
      <c r="CXU56" s="355" t="s">
        <v>88</v>
      </c>
      <c r="CXV56" s="355" t="s">
        <v>88</v>
      </c>
      <c r="CXW56" s="355" t="s">
        <v>88</v>
      </c>
      <c r="CXX56" s="355" t="s">
        <v>88</v>
      </c>
      <c r="CXY56" s="355" t="s">
        <v>88</v>
      </c>
      <c r="CXZ56" s="355" t="s">
        <v>88</v>
      </c>
      <c r="CYA56" s="355" t="s">
        <v>88</v>
      </c>
      <c r="CYB56" s="355" t="s">
        <v>88</v>
      </c>
      <c r="CYC56" s="355" t="s">
        <v>88</v>
      </c>
      <c r="CYD56" s="355" t="s">
        <v>88</v>
      </c>
      <c r="CYE56" s="355" t="s">
        <v>88</v>
      </c>
      <c r="CYF56" s="355" t="s">
        <v>88</v>
      </c>
      <c r="CYG56" s="355" t="s">
        <v>88</v>
      </c>
      <c r="CYH56" s="355" t="s">
        <v>88</v>
      </c>
      <c r="CYI56" s="355" t="s">
        <v>88</v>
      </c>
      <c r="CYJ56" s="355" t="s">
        <v>88</v>
      </c>
      <c r="CYK56" s="355" t="s">
        <v>88</v>
      </c>
      <c r="CYL56" s="355" t="s">
        <v>88</v>
      </c>
      <c r="CYM56" s="355" t="s">
        <v>88</v>
      </c>
      <c r="CYN56" s="355" t="s">
        <v>88</v>
      </c>
      <c r="CYO56" s="355" t="s">
        <v>88</v>
      </c>
      <c r="CYP56" s="355" t="s">
        <v>88</v>
      </c>
      <c r="CYQ56" s="355" t="s">
        <v>88</v>
      </c>
      <c r="CYR56" s="355" t="s">
        <v>88</v>
      </c>
      <c r="CYS56" s="355" t="s">
        <v>88</v>
      </c>
      <c r="CYT56" s="355" t="s">
        <v>88</v>
      </c>
      <c r="CYU56" s="355" t="s">
        <v>88</v>
      </c>
      <c r="CYV56" s="355" t="s">
        <v>88</v>
      </c>
      <c r="CYW56" s="355" t="s">
        <v>88</v>
      </c>
      <c r="CYX56" s="355" t="s">
        <v>88</v>
      </c>
      <c r="CYY56" s="355" t="s">
        <v>88</v>
      </c>
      <c r="CYZ56" s="355" t="s">
        <v>88</v>
      </c>
      <c r="CZA56" s="355" t="s">
        <v>88</v>
      </c>
      <c r="CZB56" s="355" t="s">
        <v>88</v>
      </c>
      <c r="CZC56" s="355" t="s">
        <v>88</v>
      </c>
      <c r="CZD56" s="355" t="s">
        <v>88</v>
      </c>
      <c r="CZE56" s="355" t="s">
        <v>88</v>
      </c>
      <c r="CZF56" s="355" t="s">
        <v>88</v>
      </c>
      <c r="CZG56" s="355" t="s">
        <v>88</v>
      </c>
      <c r="CZH56" s="355" t="s">
        <v>88</v>
      </c>
      <c r="CZI56" s="355" t="s">
        <v>88</v>
      </c>
      <c r="CZJ56" s="355" t="s">
        <v>88</v>
      </c>
      <c r="CZK56" s="355" t="s">
        <v>88</v>
      </c>
      <c r="CZL56" s="355" t="s">
        <v>88</v>
      </c>
      <c r="CZM56" s="355" t="s">
        <v>88</v>
      </c>
      <c r="CZN56" s="355" t="s">
        <v>88</v>
      </c>
      <c r="CZO56" s="355" t="s">
        <v>88</v>
      </c>
      <c r="CZP56" s="355" t="s">
        <v>88</v>
      </c>
      <c r="CZQ56" s="355" t="s">
        <v>88</v>
      </c>
      <c r="CZR56" s="355" t="s">
        <v>88</v>
      </c>
      <c r="CZS56" s="355" t="s">
        <v>88</v>
      </c>
      <c r="CZT56" s="355" t="s">
        <v>88</v>
      </c>
      <c r="CZU56" s="355" t="s">
        <v>88</v>
      </c>
      <c r="CZV56" s="355" t="s">
        <v>88</v>
      </c>
      <c r="CZW56" s="355" t="s">
        <v>88</v>
      </c>
      <c r="CZX56" s="355" t="s">
        <v>88</v>
      </c>
      <c r="CZY56" s="355" t="s">
        <v>88</v>
      </c>
      <c r="CZZ56" s="355" t="s">
        <v>88</v>
      </c>
      <c r="DAA56" s="355" t="s">
        <v>88</v>
      </c>
      <c r="DAB56" s="355" t="s">
        <v>88</v>
      </c>
      <c r="DAC56" s="355" t="s">
        <v>88</v>
      </c>
      <c r="DAD56" s="355" t="s">
        <v>88</v>
      </c>
      <c r="DAE56" s="355" t="s">
        <v>88</v>
      </c>
      <c r="DAF56" s="355" t="s">
        <v>88</v>
      </c>
      <c r="DAG56" s="355" t="s">
        <v>88</v>
      </c>
      <c r="DAH56" s="355" t="s">
        <v>88</v>
      </c>
      <c r="DAI56" s="355" t="s">
        <v>88</v>
      </c>
      <c r="DAJ56" s="355" t="s">
        <v>88</v>
      </c>
      <c r="DAK56" s="355" t="s">
        <v>88</v>
      </c>
      <c r="DAL56" s="355" t="s">
        <v>88</v>
      </c>
      <c r="DAM56" s="355" t="s">
        <v>88</v>
      </c>
      <c r="DAN56" s="355" t="s">
        <v>88</v>
      </c>
      <c r="DAO56" s="355" t="s">
        <v>88</v>
      </c>
      <c r="DAP56" s="355" t="s">
        <v>88</v>
      </c>
      <c r="DAQ56" s="355" t="s">
        <v>88</v>
      </c>
      <c r="DAR56" s="355" t="s">
        <v>88</v>
      </c>
      <c r="DAS56" s="355" t="s">
        <v>88</v>
      </c>
      <c r="DAT56" s="355" t="s">
        <v>88</v>
      </c>
      <c r="DAU56" s="355" t="s">
        <v>88</v>
      </c>
      <c r="DAV56" s="355" t="s">
        <v>88</v>
      </c>
      <c r="DAW56" s="355" t="s">
        <v>88</v>
      </c>
      <c r="DAX56" s="355" t="s">
        <v>88</v>
      </c>
      <c r="DAY56" s="355" t="s">
        <v>88</v>
      </c>
      <c r="DAZ56" s="355" t="s">
        <v>88</v>
      </c>
      <c r="DBA56" s="355" t="s">
        <v>88</v>
      </c>
      <c r="DBB56" s="355" t="s">
        <v>88</v>
      </c>
      <c r="DBC56" s="355" t="s">
        <v>88</v>
      </c>
      <c r="DBD56" s="355" t="s">
        <v>88</v>
      </c>
      <c r="DBE56" s="355" t="s">
        <v>88</v>
      </c>
      <c r="DBF56" s="355" t="s">
        <v>88</v>
      </c>
      <c r="DBG56" s="355" t="s">
        <v>88</v>
      </c>
      <c r="DBH56" s="355" t="s">
        <v>88</v>
      </c>
      <c r="DBI56" s="355" t="s">
        <v>88</v>
      </c>
      <c r="DBJ56" s="355" t="s">
        <v>88</v>
      </c>
      <c r="DBK56" s="355" t="s">
        <v>88</v>
      </c>
      <c r="DBL56" s="355" t="s">
        <v>88</v>
      </c>
      <c r="DBM56" s="355" t="s">
        <v>88</v>
      </c>
      <c r="DBN56" s="355" t="s">
        <v>88</v>
      </c>
      <c r="DBO56" s="355" t="s">
        <v>88</v>
      </c>
      <c r="DBP56" s="355" t="s">
        <v>88</v>
      </c>
      <c r="DBQ56" s="355" t="s">
        <v>88</v>
      </c>
      <c r="DBR56" s="355" t="s">
        <v>88</v>
      </c>
      <c r="DBS56" s="355" t="s">
        <v>88</v>
      </c>
      <c r="DBT56" s="355" t="s">
        <v>88</v>
      </c>
      <c r="DBU56" s="355" t="s">
        <v>88</v>
      </c>
      <c r="DBV56" s="355" t="s">
        <v>88</v>
      </c>
      <c r="DBW56" s="355" t="s">
        <v>88</v>
      </c>
      <c r="DBX56" s="355" t="s">
        <v>88</v>
      </c>
      <c r="DBY56" s="355" t="s">
        <v>88</v>
      </c>
      <c r="DBZ56" s="355" t="s">
        <v>88</v>
      </c>
      <c r="DCA56" s="355" t="s">
        <v>88</v>
      </c>
      <c r="DCB56" s="355" t="s">
        <v>88</v>
      </c>
      <c r="DCC56" s="355" t="s">
        <v>88</v>
      </c>
      <c r="DCD56" s="355" t="s">
        <v>88</v>
      </c>
      <c r="DCE56" s="355" t="s">
        <v>88</v>
      </c>
      <c r="DCF56" s="355" t="s">
        <v>88</v>
      </c>
      <c r="DCG56" s="355" t="s">
        <v>88</v>
      </c>
      <c r="DCH56" s="355" t="s">
        <v>88</v>
      </c>
      <c r="DCI56" s="355" t="s">
        <v>88</v>
      </c>
      <c r="DCJ56" s="355" t="s">
        <v>88</v>
      </c>
      <c r="DCK56" s="355" t="s">
        <v>88</v>
      </c>
      <c r="DCL56" s="355" t="s">
        <v>88</v>
      </c>
      <c r="DCM56" s="355" t="s">
        <v>88</v>
      </c>
      <c r="DCN56" s="355" t="s">
        <v>88</v>
      </c>
      <c r="DCO56" s="355" t="s">
        <v>88</v>
      </c>
      <c r="DCP56" s="355" t="s">
        <v>88</v>
      </c>
      <c r="DCQ56" s="355" t="s">
        <v>88</v>
      </c>
      <c r="DCR56" s="355" t="s">
        <v>88</v>
      </c>
      <c r="DCS56" s="355" t="s">
        <v>88</v>
      </c>
      <c r="DCT56" s="355" t="s">
        <v>88</v>
      </c>
      <c r="DCU56" s="355" t="s">
        <v>88</v>
      </c>
      <c r="DCV56" s="355" t="s">
        <v>88</v>
      </c>
      <c r="DCW56" s="355" t="s">
        <v>88</v>
      </c>
      <c r="DCX56" s="355" t="s">
        <v>88</v>
      </c>
      <c r="DCY56" s="355" t="s">
        <v>88</v>
      </c>
      <c r="DCZ56" s="355" t="s">
        <v>88</v>
      </c>
      <c r="DDA56" s="355" t="s">
        <v>88</v>
      </c>
      <c r="DDB56" s="355" t="s">
        <v>88</v>
      </c>
      <c r="DDC56" s="355" t="s">
        <v>88</v>
      </c>
      <c r="DDD56" s="355" t="s">
        <v>88</v>
      </c>
      <c r="DDE56" s="355" t="s">
        <v>88</v>
      </c>
      <c r="DDF56" s="355" t="s">
        <v>88</v>
      </c>
      <c r="DDG56" s="355" t="s">
        <v>88</v>
      </c>
      <c r="DDH56" s="355" t="s">
        <v>88</v>
      </c>
      <c r="DDI56" s="355" t="s">
        <v>88</v>
      </c>
      <c r="DDJ56" s="355" t="s">
        <v>88</v>
      </c>
      <c r="DDK56" s="355" t="s">
        <v>88</v>
      </c>
      <c r="DDL56" s="355" t="s">
        <v>88</v>
      </c>
      <c r="DDM56" s="355" t="s">
        <v>88</v>
      </c>
      <c r="DDN56" s="355" t="s">
        <v>88</v>
      </c>
      <c r="DDO56" s="355" t="s">
        <v>88</v>
      </c>
      <c r="DDP56" s="355" t="s">
        <v>88</v>
      </c>
      <c r="DDQ56" s="355" t="s">
        <v>88</v>
      </c>
      <c r="DDR56" s="355" t="s">
        <v>88</v>
      </c>
      <c r="DDS56" s="355" t="s">
        <v>88</v>
      </c>
      <c r="DDT56" s="355" t="s">
        <v>88</v>
      </c>
      <c r="DDU56" s="355" t="s">
        <v>88</v>
      </c>
      <c r="DDV56" s="355" t="s">
        <v>88</v>
      </c>
      <c r="DDW56" s="355" t="s">
        <v>88</v>
      </c>
      <c r="DDX56" s="355" t="s">
        <v>88</v>
      </c>
      <c r="DDY56" s="355" t="s">
        <v>88</v>
      </c>
      <c r="DDZ56" s="355" t="s">
        <v>88</v>
      </c>
      <c r="DEA56" s="355" t="s">
        <v>88</v>
      </c>
      <c r="DEB56" s="355" t="s">
        <v>88</v>
      </c>
      <c r="DEC56" s="355" t="s">
        <v>88</v>
      </c>
      <c r="DED56" s="355" t="s">
        <v>88</v>
      </c>
      <c r="DEE56" s="355" t="s">
        <v>88</v>
      </c>
      <c r="DEF56" s="355" t="s">
        <v>88</v>
      </c>
      <c r="DEG56" s="355" t="s">
        <v>88</v>
      </c>
      <c r="DEH56" s="355" t="s">
        <v>88</v>
      </c>
      <c r="DEI56" s="355" t="s">
        <v>88</v>
      </c>
      <c r="DEJ56" s="355" t="s">
        <v>88</v>
      </c>
      <c r="DEK56" s="355" t="s">
        <v>88</v>
      </c>
      <c r="DEL56" s="355" t="s">
        <v>88</v>
      </c>
      <c r="DEM56" s="355" t="s">
        <v>88</v>
      </c>
      <c r="DEN56" s="355" t="s">
        <v>88</v>
      </c>
      <c r="DEO56" s="355" t="s">
        <v>88</v>
      </c>
      <c r="DEP56" s="355" t="s">
        <v>88</v>
      </c>
      <c r="DEQ56" s="355" t="s">
        <v>88</v>
      </c>
      <c r="DER56" s="355" t="s">
        <v>88</v>
      </c>
      <c r="DES56" s="355" t="s">
        <v>88</v>
      </c>
      <c r="DET56" s="355" t="s">
        <v>88</v>
      </c>
      <c r="DEU56" s="355" t="s">
        <v>88</v>
      </c>
      <c r="DEV56" s="355" t="s">
        <v>88</v>
      </c>
      <c r="DEW56" s="355" t="s">
        <v>88</v>
      </c>
      <c r="DEX56" s="355" t="s">
        <v>88</v>
      </c>
      <c r="DEY56" s="355" t="s">
        <v>88</v>
      </c>
      <c r="DEZ56" s="355" t="s">
        <v>88</v>
      </c>
      <c r="DFA56" s="355" t="s">
        <v>88</v>
      </c>
      <c r="DFB56" s="355" t="s">
        <v>88</v>
      </c>
      <c r="DFC56" s="355" t="s">
        <v>88</v>
      </c>
      <c r="DFD56" s="355" t="s">
        <v>88</v>
      </c>
      <c r="DFE56" s="355" t="s">
        <v>88</v>
      </c>
      <c r="DFF56" s="355" t="s">
        <v>88</v>
      </c>
      <c r="DFG56" s="355" t="s">
        <v>88</v>
      </c>
      <c r="DFH56" s="355" t="s">
        <v>88</v>
      </c>
      <c r="DFI56" s="355" t="s">
        <v>88</v>
      </c>
      <c r="DFJ56" s="355" t="s">
        <v>88</v>
      </c>
      <c r="DFK56" s="355" t="s">
        <v>88</v>
      </c>
      <c r="DFL56" s="355" t="s">
        <v>88</v>
      </c>
      <c r="DFM56" s="355" t="s">
        <v>88</v>
      </c>
      <c r="DFN56" s="355" t="s">
        <v>88</v>
      </c>
      <c r="DFO56" s="355" t="s">
        <v>88</v>
      </c>
      <c r="DFP56" s="355" t="s">
        <v>88</v>
      </c>
      <c r="DFQ56" s="355" t="s">
        <v>88</v>
      </c>
      <c r="DFR56" s="355" t="s">
        <v>88</v>
      </c>
      <c r="DFS56" s="355" t="s">
        <v>88</v>
      </c>
      <c r="DFT56" s="355" t="s">
        <v>88</v>
      </c>
      <c r="DFU56" s="355" t="s">
        <v>88</v>
      </c>
      <c r="DFV56" s="355" t="s">
        <v>88</v>
      </c>
      <c r="DFW56" s="355" t="s">
        <v>88</v>
      </c>
      <c r="DFX56" s="355" t="s">
        <v>88</v>
      </c>
      <c r="DFY56" s="355" t="s">
        <v>88</v>
      </c>
      <c r="DFZ56" s="355" t="s">
        <v>88</v>
      </c>
      <c r="DGA56" s="355" t="s">
        <v>88</v>
      </c>
      <c r="DGB56" s="355" t="s">
        <v>88</v>
      </c>
      <c r="DGC56" s="355" t="s">
        <v>88</v>
      </c>
      <c r="DGD56" s="355" t="s">
        <v>88</v>
      </c>
      <c r="DGE56" s="355" t="s">
        <v>88</v>
      </c>
      <c r="DGF56" s="355" t="s">
        <v>88</v>
      </c>
      <c r="DGG56" s="355" t="s">
        <v>88</v>
      </c>
      <c r="DGH56" s="355" t="s">
        <v>88</v>
      </c>
      <c r="DGI56" s="355" t="s">
        <v>88</v>
      </c>
      <c r="DGJ56" s="355" t="s">
        <v>88</v>
      </c>
      <c r="DGK56" s="355" t="s">
        <v>88</v>
      </c>
      <c r="DGL56" s="355" t="s">
        <v>88</v>
      </c>
      <c r="DGM56" s="355" t="s">
        <v>88</v>
      </c>
      <c r="DGN56" s="355" t="s">
        <v>88</v>
      </c>
      <c r="DGO56" s="355" t="s">
        <v>88</v>
      </c>
      <c r="DGP56" s="355" t="s">
        <v>88</v>
      </c>
      <c r="DGQ56" s="355" t="s">
        <v>88</v>
      </c>
      <c r="DGR56" s="355" t="s">
        <v>88</v>
      </c>
      <c r="DGS56" s="355" t="s">
        <v>88</v>
      </c>
      <c r="DGT56" s="355" t="s">
        <v>88</v>
      </c>
      <c r="DGU56" s="355" t="s">
        <v>88</v>
      </c>
      <c r="DGV56" s="355" t="s">
        <v>88</v>
      </c>
      <c r="DGW56" s="355" t="s">
        <v>88</v>
      </c>
      <c r="DGX56" s="355" t="s">
        <v>88</v>
      </c>
      <c r="DGY56" s="355" t="s">
        <v>88</v>
      </c>
      <c r="DGZ56" s="355" t="s">
        <v>88</v>
      </c>
      <c r="DHA56" s="355" t="s">
        <v>88</v>
      </c>
      <c r="DHB56" s="355" t="s">
        <v>88</v>
      </c>
      <c r="DHC56" s="355" t="s">
        <v>88</v>
      </c>
      <c r="DHD56" s="355" t="s">
        <v>88</v>
      </c>
      <c r="DHE56" s="355" t="s">
        <v>88</v>
      </c>
      <c r="DHF56" s="355" t="s">
        <v>88</v>
      </c>
      <c r="DHG56" s="355" t="s">
        <v>88</v>
      </c>
      <c r="DHH56" s="355" t="s">
        <v>88</v>
      </c>
      <c r="DHI56" s="355" t="s">
        <v>88</v>
      </c>
      <c r="DHJ56" s="355" t="s">
        <v>88</v>
      </c>
      <c r="DHK56" s="355" t="s">
        <v>88</v>
      </c>
      <c r="DHL56" s="355" t="s">
        <v>88</v>
      </c>
      <c r="DHM56" s="355" t="s">
        <v>88</v>
      </c>
      <c r="DHN56" s="355" t="s">
        <v>88</v>
      </c>
      <c r="DHO56" s="355" t="s">
        <v>88</v>
      </c>
      <c r="DHP56" s="355" t="s">
        <v>88</v>
      </c>
      <c r="DHQ56" s="355" t="s">
        <v>88</v>
      </c>
      <c r="DHR56" s="355" t="s">
        <v>88</v>
      </c>
      <c r="DHS56" s="355" t="s">
        <v>88</v>
      </c>
      <c r="DHT56" s="355" t="s">
        <v>88</v>
      </c>
      <c r="DHU56" s="355" t="s">
        <v>88</v>
      </c>
      <c r="DHV56" s="355" t="s">
        <v>88</v>
      </c>
      <c r="DHW56" s="355" t="s">
        <v>88</v>
      </c>
      <c r="DHX56" s="355" t="s">
        <v>88</v>
      </c>
      <c r="DHY56" s="355" t="s">
        <v>88</v>
      </c>
      <c r="DHZ56" s="355" t="s">
        <v>88</v>
      </c>
      <c r="DIA56" s="355" t="s">
        <v>88</v>
      </c>
      <c r="DIB56" s="355" t="s">
        <v>88</v>
      </c>
      <c r="DIC56" s="355" t="s">
        <v>88</v>
      </c>
      <c r="DID56" s="355" t="s">
        <v>88</v>
      </c>
      <c r="DIE56" s="355" t="s">
        <v>88</v>
      </c>
      <c r="DIF56" s="355" t="s">
        <v>88</v>
      </c>
      <c r="DIG56" s="355" t="s">
        <v>88</v>
      </c>
      <c r="DIH56" s="355" t="s">
        <v>88</v>
      </c>
      <c r="DII56" s="355" t="s">
        <v>88</v>
      </c>
      <c r="DIJ56" s="355" t="s">
        <v>88</v>
      </c>
      <c r="DIK56" s="355" t="s">
        <v>88</v>
      </c>
      <c r="DIL56" s="355" t="s">
        <v>88</v>
      </c>
      <c r="DIM56" s="355" t="s">
        <v>88</v>
      </c>
      <c r="DIN56" s="355" t="s">
        <v>88</v>
      </c>
      <c r="DIO56" s="355" t="s">
        <v>88</v>
      </c>
      <c r="DIP56" s="355" t="s">
        <v>88</v>
      </c>
      <c r="DIQ56" s="355" t="s">
        <v>88</v>
      </c>
      <c r="DIR56" s="355" t="s">
        <v>88</v>
      </c>
      <c r="DIS56" s="355" t="s">
        <v>88</v>
      </c>
      <c r="DIT56" s="355" t="s">
        <v>88</v>
      </c>
      <c r="DIU56" s="355" t="s">
        <v>88</v>
      </c>
      <c r="DIV56" s="355" t="s">
        <v>88</v>
      </c>
      <c r="DIW56" s="355" t="s">
        <v>88</v>
      </c>
      <c r="DIX56" s="355" t="s">
        <v>88</v>
      </c>
      <c r="DIY56" s="355" t="s">
        <v>88</v>
      </c>
      <c r="DIZ56" s="355" t="s">
        <v>88</v>
      </c>
      <c r="DJA56" s="355" t="s">
        <v>88</v>
      </c>
      <c r="DJB56" s="355" t="s">
        <v>88</v>
      </c>
      <c r="DJC56" s="355" t="s">
        <v>88</v>
      </c>
      <c r="DJD56" s="355" t="s">
        <v>88</v>
      </c>
      <c r="DJE56" s="355" t="s">
        <v>88</v>
      </c>
      <c r="DJF56" s="355" t="s">
        <v>88</v>
      </c>
      <c r="DJG56" s="355" t="s">
        <v>88</v>
      </c>
      <c r="DJH56" s="355" t="s">
        <v>88</v>
      </c>
      <c r="DJI56" s="355" t="s">
        <v>88</v>
      </c>
      <c r="DJJ56" s="355" t="s">
        <v>88</v>
      </c>
      <c r="DJK56" s="355" t="s">
        <v>88</v>
      </c>
      <c r="DJL56" s="355" t="s">
        <v>88</v>
      </c>
      <c r="DJM56" s="355" t="s">
        <v>88</v>
      </c>
      <c r="DJN56" s="355" t="s">
        <v>88</v>
      </c>
      <c r="DJO56" s="355" t="s">
        <v>88</v>
      </c>
      <c r="DJP56" s="355" t="s">
        <v>88</v>
      </c>
      <c r="DJQ56" s="355" t="s">
        <v>88</v>
      </c>
      <c r="DJR56" s="355" t="s">
        <v>88</v>
      </c>
      <c r="DJS56" s="355" t="s">
        <v>88</v>
      </c>
      <c r="DJT56" s="355" t="s">
        <v>88</v>
      </c>
      <c r="DJU56" s="355" t="s">
        <v>88</v>
      </c>
      <c r="DJV56" s="355" t="s">
        <v>88</v>
      </c>
      <c r="DJW56" s="355" t="s">
        <v>88</v>
      </c>
      <c r="DJX56" s="355" t="s">
        <v>88</v>
      </c>
      <c r="DJY56" s="355" t="s">
        <v>88</v>
      </c>
      <c r="DJZ56" s="355" t="s">
        <v>88</v>
      </c>
      <c r="DKA56" s="355" t="s">
        <v>88</v>
      </c>
      <c r="DKB56" s="355" t="s">
        <v>88</v>
      </c>
      <c r="DKC56" s="355" t="s">
        <v>88</v>
      </c>
      <c r="DKD56" s="355" t="s">
        <v>88</v>
      </c>
      <c r="DKE56" s="355" t="s">
        <v>88</v>
      </c>
      <c r="DKF56" s="355" t="s">
        <v>88</v>
      </c>
      <c r="DKG56" s="355" t="s">
        <v>88</v>
      </c>
      <c r="DKH56" s="355" t="s">
        <v>88</v>
      </c>
      <c r="DKI56" s="355" t="s">
        <v>88</v>
      </c>
      <c r="DKJ56" s="355" t="s">
        <v>88</v>
      </c>
      <c r="DKK56" s="355" t="s">
        <v>88</v>
      </c>
      <c r="DKL56" s="355" t="s">
        <v>88</v>
      </c>
      <c r="DKM56" s="355" t="s">
        <v>88</v>
      </c>
      <c r="DKN56" s="355" t="s">
        <v>88</v>
      </c>
      <c r="DKO56" s="355" t="s">
        <v>88</v>
      </c>
      <c r="DKP56" s="355" t="s">
        <v>88</v>
      </c>
      <c r="DKQ56" s="355" t="s">
        <v>88</v>
      </c>
      <c r="DKR56" s="355" t="s">
        <v>88</v>
      </c>
      <c r="DKS56" s="355" t="s">
        <v>88</v>
      </c>
      <c r="DKT56" s="355" t="s">
        <v>88</v>
      </c>
      <c r="DKU56" s="355" t="s">
        <v>88</v>
      </c>
      <c r="DKV56" s="355" t="s">
        <v>88</v>
      </c>
      <c r="DKW56" s="355" t="s">
        <v>88</v>
      </c>
      <c r="DKX56" s="355" t="s">
        <v>88</v>
      </c>
      <c r="DKY56" s="355" t="s">
        <v>88</v>
      </c>
      <c r="DKZ56" s="355" t="s">
        <v>88</v>
      </c>
      <c r="DLA56" s="355" t="s">
        <v>88</v>
      </c>
      <c r="DLB56" s="355" t="s">
        <v>88</v>
      </c>
      <c r="DLC56" s="355" t="s">
        <v>88</v>
      </c>
      <c r="DLD56" s="355" t="s">
        <v>88</v>
      </c>
      <c r="DLE56" s="355" t="s">
        <v>88</v>
      </c>
      <c r="DLF56" s="355" t="s">
        <v>88</v>
      </c>
      <c r="DLG56" s="355" t="s">
        <v>88</v>
      </c>
      <c r="DLH56" s="355" t="s">
        <v>88</v>
      </c>
      <c r="DLI56" s="355" t="s">
        <v>88</v>
      </c>
      <c r="DLJ56" s="355" t="s">
        <v>88</v>
      </c>
      <c r="DLK56" s="355" t="s">
        <v>88</v>
      </c>
      <c r="DLL56" s="355" t="s">
        <v>88</v>
      </c>
      <c r="DLM56" s="355" t="s">
        <v>88</v>
      </c>
      <c r="DLN56" s="355" t="s">
        <v>88</v>
      </c>
      <c r="DLO56" s="355" t="s">
        <v>88</v>
      </c>
      <c r="DLP56" s="355" t="s">
        <v>88</v>
      </c>
      <c r="DLQ56" s="355" t="s">
        <v>88</v>
      </c>
      <c r="DLR56" s="355" t="s">
        <v>88</v>
      </c>
      <c r="DLS56" s="355" t="s">
        <v>88</v>
      </c>
      <c r="DLT56" s="355" t="s">
        <v>88</v>
      </c>
      <c r="DLU56" s="355" t="s">
        <v>88</v>
      </c>
      <c r="DLV56" s="355" t="s">
        <v>88</v>
      </c>
      <c r="DLW56" s="355" t="s">
        <v>88</v>
      </c>
      <c r="DLX56" s="355" t="s">
        <v>88</v>
      </c>
      <c r="DLY56" s="355" t="s">
        <v>88</v>
      </c>
      <c r="DLZ56" s="355" t="s">
        <v>88</v>
      </c>
      <c r="DMA56" s="355" t="s">
        <v>88</v>
      </c>
      <c r="DMB56" s="355" t="s">
        <v>88</v>
      </c>
      <c r="DMC56" s="355" t="s">
        <v>88</v>
      </c>
      <c r="DMD56" s="355" t="s">
        <v>88</v>
      </c>
      <c r="DME56" s="355" t="s">
        <v>88</v>
      </c>
      <c r="DMF56" s="355" t="s">
        <v>88</v>
      </c>
      <c r="DMG56" s="355" t="s">
        <v>88</v>
      </c>
      <c r="DMH56" s="355" t="s">
        <v>88</v>
      </c>
      <c r="DMI56" s="355" t="s">
        <v>88</v>
      </c>
      <c r="DMJ56" s="355" t="s">
        <v>88</v>
      </c>
      <c r="DMK56" s="355" t="s">
        <v>88</v>
      </c>
      <c r="DML56" s="355" t="s">
        <v>88</v>
      </c>
      <c r="DMM56" s="355" t="s">
        <v>88</v>
      </c>
      <c r="DMN56" s="355" t="s">
        <v>88</v>
      </c>
      <c r="DMO56" s="355" t="s">
        <v>88</v>
      </c>
      <c r="DMP56" s="355" t="s">
        <v>88</v>
      </c>
      <c r="DMQ56" s="355" t="s">
        <v>88</v>
      </c>
      <c r="DMR56" s="355" t="s">
        <v>88</v>
      </c>
      <c r="DMS56" s="355" t="s">
        <v>88</v>
      </c>
      <c r="DMT56" s="355" t="s">
        <v>88</v>
      </c>
      <c r="DMU56" s="355" t="s">
        <v>88</v>
      </c>
      <c r="DMV56" s="355" t="s">
        <v>88</v>
      </c>
      <c r="DMW56" s="355" t="s">
        <v>88</v>
      </c>
      <c r="DMX56" s="355" t="s">
        <v>88</v>
      </c>
      <c r="DMY56" s="355" t="s">
        <v>88</v>
      </c>
      <c r="DMZ56" s="355" t="s">
        <v>88</v>
      </c>
      <c r="DNA56" s="355" t="s">
        <v>88</v>
      </c>
      <c r="DNB56" s="355" t="s">
        <v>88</v>
      </c>
      <c r="DNC56" s="355" t="s">
        <v>88</v>
      </c>
      <c r="DND56" s="355" t="s">
        <v>88</v>
      </c>
      <c r="DNE56" s="355" t="s">
        <v>88</v>
      </c>
      <c r="DNF56" s="355" t="s">
        <v>88</v>
      </c>
      <c r="DNG56" s="355" t="s">
        <v>88</v>
      </c>
      <c r="DNH56" s="355" t="s">
        <v>88</v>
      </c>
      <c r="DNI56" s="355" t="s">
        <v>88</v>
      </c>
      <c r="DNJ56" s="355" t="s">
        <v>88</v>
      </c>
      <c r="DNK56" s="355" t="s">
        <v>88</v>
      </c>
      <c r="DNL56" s="355" t="s">
        <v>88</v>
      </c>
      <c r="DNM56" s="355" t="s">
        <v>88</v>
      </c>
      <c r="DNN56" s="355" t="s">
        <v>88</v>
      </c>
      <c r="DNO56" s="355" t="s">
        <v>88</v>
      </c>
      <c r="DNP56" s="355" t="s">
        <v>88</v>
      </c>
      <c r="DNQ56" s="355" t="s">
        <v>88</v>
      </c>
      <c r="DNR56" s="355" t="s">
        <v>88</v>
      </c>
      <c r="DNS56" s="355" t="s">
        <v>88</v>
      </c>
      <c r="DNT56" s="355" t="s">
        <v>88</v>
      </c>
      <c r="DNU56" s="355" t="s">
        <v>88</v>
      </c>
      <c r="DNV56" s="355" t="s">
        <v>88</v>
      </c>
      <c r="DNW56" s="355" t="s">
        <v>88</v>
      </c>
      <c r="DNX56" s="355" t="s">
        <v>88</v>
      </c>
      <c r="DNY56" s="355" t="s">
        <v>88</v>
      </c>
      <c r="DNZ56" s="355" t="s">
        <v>88</v>
      </c>
      <c r="DOA56" s="355" t="s">
        <v>88</v>
      </c>
      <c r="DOB56" s="355" t="s">
        <v>88</v>
      </c>
      <c r="DOC56" s="355" t="s">
        <v>88</v>
      </c>
      <c r="DOD56" s="355" t="s">
        <v>88</v>
      </c>
      <c r="DOE56" s="355" t="s">
        <v>88</v>
      </c>
      <c r="DOF56" s="355" t="s">
        <v>88</v>
      </c>
      <c r="DOG56" s="355" t="s">
        <v>88</v>
      </c>
      <c r="DOH56" s="355" t="s">
        <v>88</v>
      </c>
      <c r="DOI56" s="355" t="s">
        <v>88</v>
      </c>
      <c r="DOJ56" s="355" t="s">
        <v>88</v>
      </c>
      <c r="DOK56" s="355" t="s">
        <v>88</v>
      </c>
      <c r="DOL56" s="355" t="s">
        <v>88</v>
      </c>
      <c r="DOM56" s="355" t="s">
        <v>88</v>
      </c>
      <c r="DON56" s="355" t="s">
        <v>88</v>
      </c>
      <c r="DOO56" s="355" t="s">
        <v>88</v>
      </c>
      <c r="DOP56" s="355" t="s">
        <v>88</v>
      </c>
      <c r="DOQ56" s="355" t="s">
        <v>88</v>
      </c>
      <c r="DOR56" s="355" t="s">
        <v>88</v>
      </c>
      <c r="DOS56" s="355" t="s">
        <v>88</v>
      </c>
      <c r="DOT56" s="355" t="s">
        <v>88</v>
      </c>
      <c r="DOU56" s="355" t="s">
        <v>88</v>
      </c>
      <c r="DOV56" s="355" t="s">
        <v>88</v>
      </c>
      <c r="DOW56" s="355" t="s">
        <v>88</v>
      </c>
      <c r="DOX56" s="355" t="s">
        <v>88</v>
      </c>
      <c r="DOY56" s="355" t="s">
        <v>88</v>
      </c>
      <c r="DOZ56" s="355" t="s">
        <v>88</v>
      </c>
      <c r="DPA56" s="355" t="s">
        <v>88</v>
      </c>
      <c r="DPB56" s="355" t="s">
        <v>88</v>
      </c>
      <c r="DPC56" s="355" t="s">
        <v>88</v>
      </c>
      <c r="DPD56" s="355" t="s">
        <v>88</v>
      </c>
      <c r="DPE56" s="355" t="s">
        <v>88</v>
      </c>
      <c r="DPF56" s="355" t="s">
        <v>88</v>
      </c>
      <c r="DPG56" s="355" t="s">
        <v>88</v>
      </c>
      <c r="DPH56" s="355" t="s">
        <v>88</v>
      </c>
      <c r="DPI56" s="355" t="s">
        <v>88</v>
      </c>
      <c r="DPJ56" s="355" t="s">
        <v>88</v>
      </c>
      <c r="DPK56" s="355" t="s">
        <v>88</v>
      </c>
      <c r="DPL56" s="355" t="s">
        <v>88</v>
      </c>
      <c r="DPM56" s="355" t="s">
        <v>88</v>
      </c>
      <c r="DPN56" s="355" t="s">
        <v>88</v>
      </c>
      <c r="DPO56" s="355" t="s">
        <v>88</v>
      </c>
      <c r="DPP56" s="355" t="s">
        <v>88</v>
      </c>
      <c r="DPQ56" s="355" t="s">
        <v>88</v>
      </c>
      <c r="DPR56" s="355" t="s">
        <v>88</v>
      </c>
      <c r="DPS56" s="355" t="s">
        <v>88</v>
      </c>
      <c r="DPT56" s="355" t="s">
        <v>88</v>
      </c>
      <c r="DPU56" s="355" t="s">
        <v>88</v>
      </c>
      <c r="DPV56" s="355" t="s">
        <v>88</v>
      </c>
      <c r="DPW56" s="355" t="s">
        <v>88</v>
      </c>
      <c r="DPX56" s="355" t="s">
        <v>88</v>
      </c>
      <c r="DPY56" s="355" t="s">
        <v>88</v>
      </c>
      <c r="DPZ56" s="355" t="s">
        <v>88</v>
      </c>
      <c r="DQA56" s="355" t="s">
        <v>88</v>
      </c>
      <c r="DQB56" s="355" t="s">
        <v>88</v>
      </c>
      <c r="DQC56" s="355" t="s">
        <v>88</v>
      </c>
      <c r="DQD56" s="355" t="s">
        <v>88</v>
      </c>
      <c r="DQE56" s="355" t="s">
        <v>88</v>
      </c>
      <c r="DQF56" s="355" t="s">
        <v>88</v>
      </c>
      <c r="DQG56" s="355" t="s">
        <v>88</v>
      </c>
      <c r="DQH56" s="355" t="s">
        <v>88</v>
      </c>
      <c r="DQI56" s="355" t="s">
        <v>88</v>
      </c>
      <c r="DQJ56" s="355" t="s">
        <v>88</v>
      </c>
      <c r="DQK56" s="355" t="s">
        <v>88</v>
      </c>
      <c r="DQL56" s="355" t="s">
        <v>88</v>
      </c>
      <c r="DQM56" s="355" t="s">
        <v>88</v>
      </c>
      <c r="DQN56" s="355" t="s">
        <v>88</v>
      </c>
      <c r="DQO56" s="355" t="s">
        <v>88</v>
      </c>
      <c r="DQP56" s="355" t="s">
        <v>88</v>
      </c>
      <c r="DQQ56" s="355" t="s">
        <v>88</v>
      </c>
      <c r="DQR56" s="355" t="s">
        <v>88</v>
      </c>
      <c r="DQS56" s="355" t="s">
        <v>88</v>
      </c>
      <c r="DQT56" s="355" t="s">
        <v>88</v>
      </c>
      <c r="DQU56" s="355" t="s">
        <v>88</v>
      </c>
      <c r="DQV56" s="355" t="s">
        <v>88</v>
      </c>
      <c r="DQW56" s="355" t="s">
        <v>88</v>
      </c>
      <c r="DQX56" s="355" t="s">
        <v>88</v>
      </c>
      <c r="DQY56" s="355" t="s">
        <v>88</v>
      </c>
      <c r="DQZ56" s="355" t="s">
        <v>88</v>
      </c>
      <c r="DRA56" s="355" t="s">
        <v>88</v>
      </c>
      <c r="DRB56" s="355" t="s">
        <v>88</v>
      </c>
      <c r="DRC56" s="355" t="s">
        <v>88</v>
      </c>
      <c r="DRD56" s="355" t="s">
        <v>88</v>
      </c>
      <c r="DRE56" s="355" t="s">
        <v>88</v>
      </c>
      <c r="DRF56" s="355" t="s">
        <v>88</v>
      </c>
      <c r="DRG56" s="355" t="s">
        <v>88</v>
      </c>
      <c r="DRH56" s="355" t="s">
        <v>88</v>
      </c>
      <c r="DRI56" s="355" t="s">
        <v>88</v>
      </c>
      <c r="DRJ56" s="355" t="s">
        <v>88</v>
      </c>
      <c r="DRK56" s="355" t="s">
        <v>88</v>
      </c>
      <c r="DRL56" s="355" t="s">
        <v>88</v>
      </c>
      <c r="DRM56" s="355" t="s">
        <v>88</v>
      </c>
      <c r="DRN56" s="355" t="s">
        <v>88</v>
      </c>
      <c r="DRO56" s="355" t="s">
        <v>88</v>
      </c>
      <c r="DRP56" s="355" t="s">
        <v>88</v>
      </c>
      <c r="DRQ56" s="355" t="s">
        <v>88</v>
      </c>
      <c r="DRR56" s="355" t="s">
        <v>88</v>
      </c>
      <c r="DRS56" s="355" t="s">
        <v>88</v>
      </c>
      <c r="DRT56" s="355" t="s">
        <v>88</v>
      </c>
      <c r="DRU56" s="355" t="s">
        <v>88</v>
      </c>
      <c r="DRV56" s="355" t="s">
        <v>88</v>
      </c>
      <c r="DRW56" s="355" t="s">
        <v>88</v>
      </c>
      <c r="DRX56" s="355" t="s">
        <v>88</v>
      </c>
      <c r="DRY56" s="355" t="s">
        <v>88</v>
      </c>
      <c r="DRZ56" s="355" t="s">
        <v>88</v>
      </c>
      <c r="DSA56" s="355" t="s">
        <v>88</v>
      </c>
      <c r="DSB56" s="355" t="s">
        <v>88</v>
      </c>
      <c r="DSC56" s="355" t="s">
        <v>88</v>
      </c>
      <c r="DSD56" s="355" t="s">
        <v>88</v>
      </c>
      <c r="DSE56" s="355" t="s">
        <v>88</v>
      </c>
      <c r="DSF56" s="355" t="s">
        <v>88</v>
      </c>
      <c r="DSG56" s="355" t="s">
        <v>88</v>
      </c>
      <c r="DSH56" s="355" t="s">
        <v>88</v>
      </c>
      <c r="DSI56" s="355" t="s">
        <v>88</v>
      </c>
      <c r="DSJ56" s="355" t="s">
        <v>88</v>
      </c>
      <c r="DSK56" s="355" t="s">
        <v>88</v>
      </c>
      <c r="DSL56" s="355" t="s">
        <v>88</v>
      </c>
      <c r="DSM56" s="355" t="s">
        <v>88</v>
      </c>
      <c r="DSN56" s="355" t="s">
        <v>88</v>
      </c>
      <c r="DSO56" s="355" t="s">
        <v>88</v>
      </c>
      <c r="DSP56" s="355" t="s">
        <v>88</v>
      </c>
      <c r="DSQ56" s="355" t="s">
        <v>88</v>
      </c>
      <c r="DSR56" s="355" t="s">
        <v>88</v>
      </c>
      <c r="DSS56" s="355" t="s">
        <v>88</v>
      </c>
      <c r="DST56" s="355" t="s">
        <v>88</v>
      </c>
      <c r="DSU56" s="355" t="s">
        <v>88</v>
      </c>
      <c r="DSV56" s="355" t="s">
        <v>88</v>
      </c>
      <c r="DSW56" s="355" t="s">
        <v>88</v>
      </c>
      <c r="DSX56" s="355" t="s">
        <v>88</v>
      </c>
      <c r="DSY56" s="355" t="s">
        <v>88</v>
      </c>
      <c r="DSZ56" s="355" t="s">
        <v>88</v>
      </c>
      <c r="DTA56" s="355" t="s">
        <v>88</v>
      </c>
      <c r="DTB56" s="355" t="s">
        <v>88</v>
      </c>
      <c r="DTC56" s="355" t="s">
        <v>88</v>
      </c>
      <c r="DTD56" s="355" t="s">
        <v>88</v>
      </c>
      <c r="DTE56" s="355" t="s">
        <v>88</v>
      </c>
      <c r="DTF56" s="355" t="s">
        <v>88</v>
      </c>
      <c r="DTG56" s="355" t="s">
        <v>88</v>
      </c>
      <c r="DTH56" s="355" t="s">
        <v>88</v>
      </c>
      <c r="DTI56" s="355" t="s">
        <v>88</v>
      </c>
      <c r="DTJ56" s="355" t="s">
        <v>88</v>
      </c>
      <c r="DTK56" s="355" t="s">
        <v>88</v>
      </c>
      <c r="DTL56" s="355" t="s">
        <v>88</v>
      </c>
      <c r="DTM56" s="355" t="s">
        <v>88</v>
      </c>
      <c r="DTN56" s="355" t="s">
        <v>88</v>
      </c>
      <c r="DTO56" s="355" t="s">
        <v>88</v>
      </c>
      <c r="DTP56" s="355" t="s">
        <v>88</v>
      </c>
      <c r="DTQ56" s="355" t="s">
        <v>88</v>
      </c>
      <c r="DTR56" s="355" t="s">
        <v>88</v>
      </c>
      <c r="DTS56" s="355" t="s">
        <v>88</v>
      </c>
      <c r="DTT56" s="355" t="s">
        <v>88</v>
      </c>
      <c r="DTU56" s="355" t="s">
        <v>88</v>
      </c>
      <c r="DTV56" s="355" t="s">
        <v>88</v>
      </c>
      <c r="DTW56" s="355" t="s">
        <v>88</v>
      </c>
      <c r="DTX56" s="355" t="s">
        <v>88</v>
      </c>
      <c r="DTY56" s="355" t="s">
        <v>88</v>
      </c>
      <c r="DTZ56" s="355" t="s">
        <v>88</v>
      </c>
      <c r="DUA56" s="355" t="s">
        <v>88</v>
      </c>
      <c r="DUB56" s="355" t="s">
        <v>88</v>
      </c>
      <c r="DUC56" s="355" t="s">
        <v>88</v>
      </c>
      <c r="DUD56" s="355" t="s">
        <v>88</v>
      </c>
      <c r="DUE56" s="355" t="s">
        <v>88</v>
      </c>
      <c r="DUF56" s="355" t="s">
        <v>88</v>
      </c>
      <c r="DUG56" s="355" t="s">
        <v>88</v>
      </c>
      <c r="DUH56" s="355" t="s">
        <v>88</v>
      </c>
      <c r="DUI56" s="355" t="s">
        <v>88</v>
      </c>
      <c r="DUJ56" s="355" t="s">
        <v>88</v>
      </c>
      <c r="DUK56" s="355" t="s">
        <v>88</v>
      </c>
      <c r="DUL56" s="355" t="s">
        <v>88</v>
      </c>
      <c r="DUM56" s="355" t="s">
        <v>88</v>
      </c>
      <c r="DUN56" s="355" t="s">
        <v>88</v>
      </c>
      <c r="DUO56" s="355" t="s">
        <v>88</v>
      </c>
      <c r="DUP56" s="355" t="s">
        <v>88</v>
      </c>
      <c r="DUQ56" s="355" t="s">
        <v>88</v>
      </c>
      <c r="DUR56" s="355" t="s">
        <v>88</v>
      </c>
      <c r="DUS56" s="355" t="s">
        <v>88</v>
      </c>
      <c r="DUT56" s="355" t="s">
        <v>88</v>
      </c>
      <c r="DUU56" s="355" t="s">
        <v>88</v>
      </c>
      <c r="DUV56" s="355" t="s">
        <v>88</v>
      </c>
      <c r="DUW56" s="355" t="s">
        <v>88</v>
      </c>
      <c r="DUX56" s="355" t="s">
        <v>88</v>
      </c>
      <c r="DUY56" s="355" t="s">
        <v>88</v>
      </c>
      <c r="DUZ56" s="355" t="s">
        <v>88</v>
      </c>
      <c r="DVA56" s="355" t="s">
        <v>88</v>
      </c>
      <c r="DVB56" s="355" t="s">
        <v>88</v>
      </c>
      <c r="DVC56" s="355" t="s">
        <v>88</v>
      </c>
      <c r="DVD56" s="355" t="s">
        <v>88</v>
      </c>
      <c r="DVE56" s="355" t="s">
        <v>88</v>
      </c>
      <c r="DVF56" s="355" t="s">
        <v>88</v>
      </c>
      <c r="DVG56" s="355" t="s">
        <v>88</v>
      </c>
      <c r="DVH56" s="355" t="s">
        <v>88</v>
      </c>
      <c r="DVI56" s="355" t="s">
        <v>88</v>
      </c>
      <c r="DVJ56" s="355" t="s">
        <v>88</v>
      </c>
      <c r="DVK56" s="355" t="s">
        <v>88</v>
      </c>
      <c r="DVL56" s="355" t="s">
        <v>88</v>
      </c>
      <c r="DVM56" s="355" t="s">
        <v>88</v>
      </c>
      <c r="DVN56" s="355" t="s">
        <v>88</v>
      </c>
      <c r="DVO56" s="355" t="s">
        <v>88</v>
      </c>
      <c r="DVP56" s="355" t="s">
        <v>88</v>
      </c>
      <c r="DVQ56" s="355" t="s">
        <v>88</v>
      </c>
      <c r="DVR56" s="355" t="s">
        <v>88</v>
      </c>
      <c r="DVS56" s="355" t="s">
        <v>88</v>
      </c>
      <c r="DVT56" s="355" t="s">
        <v>88</v>
      </c>
      <c r="DVU56" s="355" t="s">
        <v>88</v>
      </c>
      <c r="DVV56" s="355" t="s">
        <v>88</v>
      </c>
      <c r="DVW56" s="355" t="s">
        <v>88</v>
      </c>
      <c r="DVX56" s="355" t="s">
        <v>88</v>
      </c>
      <c r="DVY56" s="355" t="s">
        <v>88</v>
      </c>
      <c r="DVZ56" s="355" t="s">
        <v>88</v>
      </c>
      <c r="DWA56" s="355" t="s">
        <v>88</v>
      </c>
      <c r="DWB56" s="355" t="s">
        <v>88</v>
      </c>
      <c r="DWC56" s="355" t="s">
        <v>88</v>
      </c>
      <c r="DWD56" s="355" t="s">
        <v>88</v>
      </c>
      <c r="DWE56" s="355" t="s">
        <v>88</v>
      </c>
      <c r="DWF56" s="355" t="s">
        <v>88</v>
      </c>
      <c r="DWG56" s="355" t="s">
        <v>88</v>
      </c>
      <c r="DWH56" s="355" t="s">
        <v>88</v>
      </c>
      <c r="DWI56" s="355" t="s">
        <v>88</v>
      </c>
      <c r="DWJ56" s="355" t="s">
        <v>88</v>
      </c>
      <c r="DWK56" s="355" t="s">
        <v>88</v>
      </c>
      <c r="DWL56" s="355" t="s">
        <v>88</v>
      </c>
      <c r="DWM56" s="355" t="s">
        <v>88</v>
      </c>
      <c r="DWN56" s="355" t="s">
        <v>88</v>
      </c>
      <c r="DWO56" s="355" t="s">
        <v>88</v>
      </c>
      <c r="DWP56" s="355" t="s">
        <v>88</v>
      </c>
      <c r="DWQ56" s="355" t="s">
        <v>88</v>
      </c>
      <c r="DWR56" s="355" t="s">
        <v>88</v>
      </c>
      <c r="DWS56" s="355" t="s">
        <v>88</v>
      </c>
      <c r="DWT56" s="355" t="s">
        <v>88</v>
      </c>
      <c r="DWU56" s="355" t="s">
        <v>88</v>
      </c>
      <c r="DWV56" s="355" t="s">
        <v>88</v>
      </c>
      <c r="DWW56" s="355" t="s">
        <v>88</v>
      </c>
      <c r="DWX56" s="355" t="s">
        <v>88</v>
      </c>
      <c r="DWY56" s="355" t="s">
        <v>88</v>
      </c>
      <c r="DWZ56" s="355" t="s">
        <v>88</v>
      </c>
      <c r="DXA56" s="355" t="s">
        <v>88</v>
      </c>
      <c r="DXB56" s="355" t="s">
        <v>88</v>
      </c>
      <c r="DXC56" s="355" t="s">
        <v>88</v>
      </c>
      <c r="DXD56" s="355" t="s">
        <v>88</v>
      </c>
      <c r="DXE56" s="355" t="s">
        <v>88</v>
      </c>
      <c r="DXF56" s="355" t="s">
        <v>88</v>
      </c>
      <c r="DXG56" s="355" t="s">
        <v>88</v>
      </c>
      <c r="DXH56" s="355" t="s">
        <v>88</v>
      </c>
      <c r="DXI56" s="355" t="s">
        <v>88</v>
      </c>
      <c r="DXJ56" s="355" t="s">
        <v>88</v>
      </c>
      <c r="DXK56" s="355" t="s">
        <v>88</v>
      </c>
      <c r="DXL56" s="355" t="s">
        <v>88</v>
      </c>
      <c r="DXM56" s="355" t="s">
        <v>88</v>
      </c>
      <c r="DXN56" s="355" t="s">
        <v>88</v>
      </c>
      <c r="DXO56" s="355" t="s">
        <v>88</v>
      </c>
      <c r="DXP56" s="355" t="s">
        <v>88</v>
      </c>
      <c r="DXQ56" s="355" t="s">
        <v>88</v>
      </c>
      <c r="DXR56" s="355" t="s">
        <v>88</v>
      </c>
      <c r="DXS56" s="355" t="s">
        <v>88</v>
      </c>
      <c r="DXT56" s="355" t="s">
        <v>88</v>
      </c>
      <c r="DXU56" s="355" t="s">
        <v>88</v>
      </c>
      <c r="DXV56" s="355" t="s">
        <v>88</v>
      </c>
      <c r="DXW56" s="355" t="s">
        <v>88</v>
      </c>
      <c r="DXX56" s="355" t="s">
        <v>88</v>
      </c>
      <c r="DXY56" s="355" t="s">
        <v>88</v>
      </c>
      <c r="DXZ56" s="355" t="s">
        <v>88</v>
      </c>
      <c r="DYA56" s="355" t="s">
        <v>88</v>
      </c>
      <c r="DYB56" s="355" t="s">
        <v>88</v>
      </c>
      <c r="DYC56" s="355" t="s">
        <v>88</v>
      </c>
      <c r="DYD56" s="355" t="s">
        <v>88</v>
      </c>
      <c r="DYE56" s="355" t="s">
        <v>88</v>
      </c>
      <c r="DYF56" s="355" t="s">
        <v>88</v>
      </c>
      <c r="DYG56" s="355" t="s">
        <v>88</v>
      </c>
      <c r="DYH56" s="355" t="s">
        <v>88</v>
      </c>
      <c r="DYI56" s="355" t="s">
        <v>88</v>
      </c>
      <c r="DYJ56" s="355" t="s">
        <v>88</v>
      </c>
      <c r="DYK56" s="355" t="s">
        <v>88</v>
      </c>
      <c r="DYL56" s="355" t="s">
        <v>88</v>
      </c>
      <c r="DYM56" s="355" t="s">
        <v>88</v>
      </c>
      <c r="DYN56" s="355" t="s">
        <v>88</v>
      </c>
      <c r="DYO56" s="355" t="s">
        <v>88</v>
      </c>
      <c r="DYP56" s="355" t="s">
        <v>88</v>
      </c>
      <c r="DYQ56" s="355" t="s">
        <v>88</v>
      </c>
      <c r="DYR56" s="355" t="s">
        <v>88</v>
      </c>
      <c r="DYS56" s="355" t="s">
        <v>88</v>
      </c>
      <c r="DYT56" s="355" t="s">
        <v>88</v>
      </c>
      <c r="DYU56" s="355" t="s">
        <v>88</v>
      </c>
      <c r="DYV56" s="355" t="s">
        <v>88</v>
      </c>
      <c r="DYW56" s="355" t="s">
        <v>88</v>
      </c>
      <c r="DYX56" s="355" t="s">
        <v>88</v>
      </c>
      <c r="DYY56" s="355" t="s">
        <v>88</v>
      </c>
      <c r="DYZ56" s="355" t="s">
        <v>88</v>
      </c>
      <c r="DZA56" s="355" t="s">
        <v>88</v>
      </c>
      <c r="DZB56" s="355" t="s">
        <v>88</v>
      </c>
      <c r="DZC56" s="355" t="s">
        <v>88</v>
      </c>
      <c r="DZD56" s="355" t="s">
        <v>88</v>
      </c>
      <c r="DZE56" s="355" t="s">
        <v>88</v>
      </c>
      <c r="DZF56" s="355" t="s">
        <v>88</v>
      </c>
      <c r="DZG56" s="355" t="s">
        <v>88</v>
      </c>
      <c r="DZH56" s="355" t="s">
        <v>88</v>
      </c>
      <c r="DZI56" s="355" t="s">
        <v>88</v>
      </c>
      <c r="DZJ56" s="355" t="s">
        <v>88</v>
      </c>
      <c r="DZK56" s="355" t="s">
        <v>88</v>
      </c>
      <c r="DZL56" s="355" t="s">
        <v>88</v>
      </c>
      <c r="DZM56" s="355" t="s">
        <v>88</v>
      </c>
      <c r="DZN56" s="355" t="s">
        <v>88</v>
      </c>
      <c r="DZO56" s="355" t="s">
        <v>88</v>
      </c>
      <c r="DZP56" s="355" t="s">
        <v>88</v>
      </c>
      <c r="DZQ56" s="355" t="s">
        <v>88</v>
      </c>
      <c r="DZR56" s="355" t="s">
        <v>88</v>
      </c>
      <c r="DZS56" s="355" t="s">
        <v>88</v>
      </c>
      <c r="DZT56" s="355" t="s">
        <v>88</v>
      </c>
      <c r="DZU56" s="355" t="s">
        <v>88</v>
      </c>
      <c r="DZV56" s="355" t="s">
        <v>88</v>
      </c>
      <c r="DZW56" s="355" t="s">
        <v>88</v>
      </c>
      <c r="DZX56" s="355" t="s">
        <v>88</v>
      </c>
      <c r="DZY56" s="355" t="s">
        <v>88</v>
      </c>
      <c r="DZZ56" s="355" t="s">
        <v>88</v>
      </c>
      <c r="EAA56" s="355" t="s">
        <v>88</v>
      </c>
      <c r="EAB56" s="355" t="s">
        <v>88</v>
      </c>
      <c r="EAC56" s="355" t="s">
        <v>88</v>
      </c>
      <c r="EAD56" s="355" t="s">
        <v>88</v>
      </c>
      <c r="EAE56" s="355" t="s">
        <v>88</v>
      </c>
      <c r="EAF56" s="355" t="s">
        <v>88</v>
      </c>
      <c r="EAG56" s="355" t="s">
        <v>88</v>
      </c>
      <c r="EAH56" s="355" t="s">
        <v>88</v>
      </c>
      <c r="EAI56" s="355" t="s">
        <v>88</v>
      </c>
      <c r="EAJ56" s="355" t="s">
        <v>88</v>
      </c>
      <c r="EAK56" s="355" t="s">
        <v>88</v>
      </c>
      <c r="EAL56" s="355" t="s">
        <v>88</v>
      </c>
      <c r="EAM56" s="355" t="s">
        <v>88</v>
      </c>
      <c r="EAN56" s="355" t="s">
        <v>88</v>
      </c>
      <c r="EAO56" s="355" t="s">
        <v>88</v>
      </c>
      <c r="EAP56" s="355" t="s">
        <v>88</v>
      </c>
      <c r="EAQ56" s="355" t="s">
        <v>88</v>
      </c>
      <c r="EAR56" s="355" t="s">
        <v>88</v>
      </c>
      <c r="EAS56" s="355" t="s">
        <v>88</v>
      </c>
      <c r="EAT56" s="355" t="s">
        <v>88</v>
      </c>
      <c r="EAU56" s="355" t="s">
        <v>88</v>
      </c>
      <c r="EAV56" s="355" t="s">
        <v>88</v>
      </c>
      <c r="EAW56" s="355" t="s">
        <v>88</v>
      </c>
      <c r="EAX56" s="355" t="s">
        <v>88</v>
      </c>
      <c r="EAY56" s="355" t="s">
        <v>88</v>
      </c>
      <c r="EAZ56" s="355" t="s">
        <v>88</v>
      </c>
      <c r="EBA56" s="355" t="s">
        <v>88</v>
      </c>
      <c r="EBB56" s="355" t="s">
        <v>88</v>
      </c>
      <c r="EBC56" s="355" t="s">
        <v>88</v>
      </c>
      <c r="EBD56" s="355" t="s">
        <v>88</v>
      </c>
      <c r="EBE56" s="355" t="s">
        <v>88</v>
      </c>
      <c r="EBF56" s="355" t="s">
        <v>88</v>
      </c>
      <c r="EBG56" s="355" t="s">
        <v>88</v>
      </c>
      <c r="EBH56" s="355" t="s">
        <v>88</v>
      </c>
      <c r="EBI56" s="355" t="s">
        <v>88</v>
      </c>
      <c r="EBJ56" s="355" t="s">
        <v>88</v>
      </c>
      <c r="EBK56" s="355" t="s">
        <v>88</v>
      </c>
      <c r="EBL56" s="355" t="s">
        <v>88</v>
      </c>
      <c r="EBM56" s="355" t="s">
        <v>88</v>
      </c>
      <c r="EBN56" s="355" t="s">
        <v>88</v>
      </c>
      <c r="EBO56" s="355" t="s">
        <v>88</v>
      </c>
      <c r="EBP56" s="355" t="s">
        <v>88</v>
      </c>
      <c r="EBQ56" s="355" t="s">
        <v>88</v>
      </c>
      <c r="EBR56" s="355" t="s">
        <v>88</v>
      </c>
      <c r="EBS56" s="355" t="s">
        <v>88</v>
      </c>
      <c r="EBT56" s="355" t="s">
        <v>88</v>
      </c>
      <c r="EBU56" s="355" t="s">
        <v>88</v>
      </c>
      <c r="EBV56" s="355" t="s">
        <v>88</v>
      </c>
      <c r="EBW56" s="355" t="s">
        <v>88</v>
      </c>
      <c r="EBX56" s="355" t="s">
        <v>88</v>
      </c>
      <c r="EBY56" s="355" t="s">
        <v>88</v>
      </c>
      <c r="EBZ56" s="355" t="s">
        <v>88</v>
      </c>
      <c r="ECA56" s="355" t="s">
        <v>88</v>
      </c>
      <c r="ECB56" s="355" t="s">
        <v>88</v>
      </c>
      <c r="ECC56" s="355" t="s">
        <v>88</v>
      </c>
      <c r="ECD56" s="355" t="s">
        <v>88</v>
      </c>
      <c r="ECE56" s="355" t="s">
        <v>88</v>
      </c>
      <c r="ECF56" s="355" t="s">
        <v>88</v>
      </c>
      <c r="ECG56" s="355" t="s">
        <v>88</v>
      </c>
      <c r="ECH56" s="355" t="s">
        <v>88</v>
      </c>
      <c r="ECI56" s="355" t="s">
        <v>88</v>
      </c>
      <c r="ECJ56" s="355" t="s">
        <v>88</v>
      </c>
      <c r="ECK56" s="355" t="s">
        <v>88</v>
      </c>
      <c r="ECL56" s="355" t="s">
        <v>88</v>
      </c>
      <c r="ECM56" s="355" t="s">
        <v>88</v>
      </c>
      <c r="ECN56" s="355" t="s">
        <v>88</v>
      </c>
      <c r="ECO56" s="355" t="s">
        <v>88</v>
      </c>
      <c r="ECP56" s="355" t="s">
        <v>88</v>
      </c>
      <c r="ECQ56" s="355" t="s">
        <v>88</v>
      </c>
      <c r="ECR56" s="355" t="s">
        <v>88</v>
      </c>
      <c r="ECS56" s="355" t="s">
        <v>88</v>
      </c>
      <c r="ECT56" s="355" t="s">
        <v>88</v>
      </c>
      <c r="ECU56" s="355" t="s">
        <v>88</v>
      </c>
      <c r="ECV56" s="355" t="s">
        <v>88</v>
      </c>
      <c r="ECW56" s="355" t="s">
        <v>88</v>
      </c>
      <c r="ECX56" s="355" t="s">
        <v>88</v>
      </c>
      <c r="ECY56" s="355" t="s">
        <v>88</v>
      </c>
      <c r="ECZ56" s="355" t="s">
        <v>88</v>
      </c>
      <c r="EDA56" s="355" t="s">
        <v>88</v>
      </c>
      <c r="EDB56" s="355" t="s">
        <v>88</v>
      </c>
      <c r="EDC56" s="355" t="s">
        <v>88</v>
      </c>
      <c r="EDD56" s="355" t="s">
        <v>88</v>
      </c>
      <c r="EDE56" s="355" t="s">
        <v>88</v>
      </c>
      <c r="EDF56" s="355" t="s">
        <v>88</v>
      </c>
      <c r="EDG56" s="355" t="s">
        <v>88</v>
      </c>
      <c r="EDH56" s="355" t="s">
        <v>88</v>
      </c>
      <c r="EDI56" s="355" t="s">
        <v>88</v>
      </c>
      <c r="EDJ56" s="355" t="s">
        <v>88</v>
      </c>
      <c r="EDK56" s="355" t="s">
        <v>88</v>
      </c>
      <c r="EDL56" s="355" t="s">
        <v>88</v>
      </c>
      <c r="EDM56" s="355" t="s">
        <v>88</v>
      </c>
      <c r="EDN56" s="355" t="s">
        <v>88</v>
      </c>
      <c r="EDO56" s="355" t="s">
        <v>88</v>
      </c>
      <c r="EDP56" s="355" t="s">
        <v>88</v>
      </c>
      <c r="EDQ56" s="355" t="s">
        <v>88</v>
      </c>
      <c r="EDR56" s="355" t="s">
        <v>88</v>
      </c>
      <c r="EDS56" s="355" t="s">
        <v>88</v>
      </c>
      <c r="EDT56" s="355" t="s">
        <v>88</v>
      </c>
      <c r="EDU56" s="355" t="s">
        <v>88</v>
      </c>
      <c r="EDV56" s="355" t="s">
        <v>88</v>
      </c>
      <c r="EDW56" s="355" t="s">
        <v>88</v>
      </c>
      <c r="EDX56" s="355" t="s">
        <v>88</v>
      </c>
      <c r="EDY56" s="355" t="s">
        <v>88</v>
      </c>
      <c r="EDZ56" s="355" t="s">
        <v>88</v>
      </c>
      <c r="EEA56" s="355" t="s">
        <v>88</v>
      </c>
      <c r="EEB56" s="355" t="s">
        <v>88</v>
      </c>
      <c r="EEC56" s="355" t="s">
        <v>88</v>
      </c>
      <c r="EED56" s="355" t="s">
        <v>88</v>
      </c>
      <c r="EEE56" s="355" t="s">
        <v>88</v>
      </c>
      <c r="EEF56" s="355" t="s">
        <v>88</v>
      </c>
      <c r="EEG56" s="355" t="s">
        <v>88</v>
      </c>
      <c r="EEH56" s="355" t="s">
        <v>88</v>
      </c>
      <c r="EEI56" s="355" t="s">
        <v>88</v>
      </c>
      <c r="EEJ56" s="355" t="s">
        <v>88</v>
      </c>
      <c r="EEK56" s="355" t="s">
        <v>88</v>
      </c>
      <c r="EEL56" s="355" t="s">
        <v>88</v>
      </c>
      <c r="EEM56" s="355" t="s">
        <v>88</v>
      </c>
      <c r="EEN56" s="355" t="s">
        <v>88</v>
      </c>
      <c r="EEO56" s="355" t="s">
        <v>88</v>
      </c>
      <c r="EEP56" s="355" t="s">
        <v>88</v>
      </c>
      <c r="EEQ56" s="355" t="s">
        <v>88</v>
      </c>
      <c r="EER56" s="355" t="s">
        <v>88</v>
      </c>
      <c r="EES56" s="355" t="s">
        <v>88</v>
      </c>
      <c r="EET56" s="355" t="s">
        <v>88</v>
      </c>
      <c r="EEU56" s="355" t="s">
        <v>88</v>
      </c>
      <c r="EEV56" s="355" t="s">
        <v>88</v>
      </c>
      <c r="EEW56" s="355" t="s">
        <v>88</v>
      </c>
      <c r="EEX56" s="355" t="s">
        <v>88</v>
      </c>
      <c r="EEY56" s="355" t="s">
        <v>88</v>
      </c>
      <c r="EEZ56" s="355" t="s">
        <v>88</v>
      </c>
      <c r="EFA56" s="355" t="s">
        <v>88</v>
      </c>
      <c r="EFB56" s="355" t="s">
        <v>88</v>
      </c>
      <c r="EFC56" s="355" t="s">
        <v>88</v>
      </c>
      <c r="EFD56" s="355" t="s">
        <v>88</v>
      </c>
      <c r="EFE56" s="355" t="s">
        <v>88</v>
      </c>
      <c r="EFF56" s="355" t="s">
        <v>88</v>
      </c>
      <c r="EFG56" s="355" t="s">
        <v>88</v>
      </c>
      <c r="EFH56" s="355" t="s">
        <v>88</v>
      </c>
      <c r="EFI56" s="355" t="s">
        <v>88</v>
      </c>
      <c r="EFJ56" s="355" t="s">
        <v>88</v>
      </c>
      <c r="EFK56" s="355" t="s">
        <v>88</v>
      </c>
      <c r="EFL56" s="355" t="s">
        <v>88</v>
      </c>
      <c r="EFM56" s="355" t="s">
        <v>88</v>
      </c>
      <c r="EFN56" s="355" t="s">
        <v>88</v>
      </c>
      <c r="EFO56" s="355" t="s">
        <v>88</v>
      </c>
      <c r="EFP56" s="355" t="s">
        <v>88</v>
      </c>
      <c r="EFQ56" s="355" t="s">
        <v>88</v>
      </c>
      <c r="EFR56" s="355" t="s">
        <v>88</v>
      </c>
      <c r="EFS56" s="355" t="s">
        <v>88</v>
      </c>
      <c r="EFT56" s="355" t="s">
        <v>88</v>
      </c>
      <c r="EFU56" s="355" t="s">
        <v>88</v>
      </c>
      <c r="EFV56" s="355" t="s">
        <v>88</v>
      </c>
      <c r="EFW56" s="355" t="s">
        <v>88</v>
      </c>
      <c r="EFX56" s="355" t="s">
        <v>88</v>
      </c>
      <c r="EFY56" s="355" t="s">
        <v>88</v>
      </c>
      <c r="EFZ56" s="355" t="s">
        <v>88</v>
      </c>
      <c r="EGA56" s="355" t="s">
        <v>88</v>
      </c>
      <c r="EGB56" s="355" t="s">
        <v>88</v>
      </c>
      <c r="EGC56" s="355" t="s">
        <v>88</v>
      </c>
      <c r="EGD56" s="355" t="s">
        <v>88</v>
      </c>
      <c r="EGE56" s="355" t="s">
        <v>88</v>
      </c>
      <c r="EGF56" s="355" t="s">
        <v>88</v>
      </c>
      <c r="EGG56" s="355" t="s">
        <v>88</v>
      </c>
      <c r="EGH56" s="355" t="s">
        <v>88</v>
      </c>
      <c r="EGI56" s="355" t="s">
        <v>88</v>
      </c>
      <c r="EGJ56" s="355" t="s">
        <v>88</v>
      </c>
      <c r="EGK56" s="355" t="s">
        <v>88</v>
      </c>
      <c r="EGL56" s="355" t="s">
        <v>88</v>
      </c>
      <c r="EGM56" s="355" t="s">
        <v>88</v>
      </c>
      <c r="EGN56" s="355" t="s">
        <v>88</v>
      </c>
      <c r="EGO56" s="355" t="s">
        <v>88</v>
      </c>
      <c r="EGP56" s="355" t="s">
        <v>88</v>
      </c>
      <c r="EGQ56" s="355" t="s">
        <v>88</v>
      </c>
      <c r="EGR56" s="355" t="s">
        <v>88</v>
      </c>
      <c r="EGS56" s="355" t="s">
        <v>88</v>
      </c>
      <c r="EGT56" s="355" t="s">
        <v>88</v>
      </c>
      <c r="EGU56" s="355" t="s">
        <v>88</v>
      </c>
      <c r="EGV56" s="355" t="s">
        <v>88</v>
      </c>
      <c r="EGW56" s="355" t="s">
        <v>88</v>
      </c>
      <c r="EGX56" s="355" t="s">
        <v>88</v>
      </c>
      <c r="EGY56" s="355" t="s">
        <v>88</v>
      </c>
      <c r="EGZ56" s="355" t="s">
        <v>88</v>
      </c>
      <c r="EHA56" s="355" t="s">
        <v>88</v>
      </c>
      <c r="EHB56" s="355" t="s">
        <v>88</v>
      </c>
      <c r="EHC56" s="355" t="s">
        <v>88</v>
      </c>
      <c r="EHD56" s="355" t="s">
        <v>88</v>
      </c>
      <c r="EHE56" s="355" t="s">
        <v>88</v>
      </c>
      <c r="EHF56" s="355" t="s">
        <v>88</v>
      </c>
      <c r="EHG56" s="355" t="s">
        <v>88</v>
      </c>
      <c r="EHH56" s="355" t="s">
        <v>88</v>
      </c>
      <c r="EHI56" s="355" t="s">
        <v>88</v>
      </c>
      <c r="EHJ56" s="355" t="s">
        <v>88</v>
      </c>
      <c r="EHK56" s="355" t="s">
        <v>88</v>
      </c>
      <c r="EHL56" s="355" t="s">
        <v>88</v>
      </c>
      <c r="EHM56" s="355" t="s">
        <v>88</v>
      </c>
      <c r="EHN56" s="355" t="s">
        <v>88</v>
      </c>
      <c r="EHO56" s="355" t="s">
        <v>88</v>
      </c>
      <c r="EHP56" s="355" t="s">
        <v>88</v>
      </c>
      <c r="EHQ56" s="355" t="s">
        <v>88</v>
      </c>
      <c r="EHR56" s="355" t="s">
        <v>88</v>
      </c>
      <c r="EHS56" s="355" t="s">
        <v>88</v>
      </c>
      <c r="EHT56" s="355" t="s">
        <v>88</v>
      </c>
      <c r="EHU56" s="355" t="s">
        <v>88</v>
      </c>
      <c r="EHV56" s="355" t="s">
        <v>88</v>
      </c>
      <c r="EHW56" s="355" t="s">
        <v>88</v>
      </c>
      <c r="EHX56" s="355" t="s">
        <v>88</v>
      </c>
      <c r="EHY56" s="355" t="s">
        <v>88</v>
      </c>
      <c r="EHZ56" s="355" t="s">
        <v>88</v>
      </c>
      <c r="EIA56" s="355" t="s">
        <v>88</v>
      </c>
      <c r="EIB56" s="355" t="s">
        <v>88</v>
      </c>
      <c r="EIC56" s="355" t="s">
        <v>88</v>
      </c>
      <c r="EID56" s="355" t="s">
        <v>88</v>
      </c>
      <c r="EIE56" s="355" t="s">
        <v>88</v>
      </c>
      <c r="EIF56" s="355" t="s">
        <v>88</v>
      </c>
      <c r="EIG56" s="355" t="s">
        <v>88</v>
      </c>
      <c r="EIH56" s="355" t="s">
        <v>88</v>
      </c>
      <c r="EII56" s="355" t="s">
        <v>88</v>
      </c>
      <c r="EIJ56" s="355" t="s">
        <v>88</v>
      </c>
      <c r="EIK56" s="355" t="s">
        <v>88</v>
      </c>
      <c r="EIL56" s="355" t="s">
        <v>88</v>
      </c>
      <c r="EIM56" s="355" t="s">
        <v>88</v>
      </c>
      <c r="EIN56" s="355" t="s">
        <v>88</v>
      </c>
      <c r="EIO56" s="355" t="s">
        <v>88</v>
      </c>
      <c r="EIP56" s="355" t="s">
        <v>88</v>
      </c>
      <c r="EIQ56" s="355" t="s">
        <v>88</v>
      </c>
      <c r="EIR56" s="355" t="s">
        <v>88</v>
      </c>
      <c r="EIS56" s="355" t="s">
        <v>88</v>
      </c>
      <c r="EIT56" s="355" t="s">
        <v>88</v>
      </c>
      <c r="EIU56" s="355" t="s">
        <v>88</v>
      </c>
      <c r="EIV56" s="355" t="s">
        <v>88</v>
      </c>
      <c r="EIW56" s="355" t="s">
        <v>88</v>
      </c>
      <c r="EIX56" s="355" t="s">
        <v>88</v>
      </c>
      <c r="EIY56" s="355" t="s">
        <v>88</v>
      </c>
      <c r="EIZ56" s="355" t="s">
        <v>88</v>
      </c>
      <c r="EJA56" s="355" t="s">
        <v>88</v>
      </c>
      <c r="EJB56" s="355" t="s">
        <v>88</v>
      </c>
      <c r="EJC56" s="355" t="s">
        <v>88</v>
      </c>
      <c r="EJD56" s="355" t="s">
        <v>88</v>
      </c>
      <c r="EJE56" s="355" t="s">
        <v>88</v>
      </c>
      <c r="EJF56" s="355" t="s">
        <v>88</v>
      </c>
      <c r="EJG56" s="355" t="s">
        <v>88</v>
      </c>
      <c r="EJH56" s="355" t="s">
        <v>88</v>
      </c>
      <c r="EJI56" s="355" t="s">
        <v>88</v>
      </c>
      <c r="EJJ56" s="355" t="s">
        <v>88</v>
      </c>
      <c r="EJK56" s="355" t="s">
        <v>88</v>
      </c>
      <c r="EJL56" s="355" t="s">
        <v>88</v>
      </c>
      <c r="EJM56" s="355" t="s">
        <v>88</v>
      </c>
      <c r="EJN56" s="355" t="s">
        <v>88</v>
      </c>
      <c r="EJO56" s="355" t="s">
        <v>88</v>
      </c>
      <c r="EJP56" s="355" t="s">
        <v>88</v>
      </c>
      <c r="EJQ56" s="355" t="s">
        <v>88</v>
      </c>
      <c r="EJR56" s="355" t="s">
        <v>88</v>
      </c>
      <c r="EJS56" s="355" t="s">
        <v>88</v>
      </c>
      <c r="EJT56" s="355" t="s">
        <v>88</v>
      </c>
      <c r="EJU56" s="355" t="s">
        <v>88</v>
      </c>
      <c r="EJV56" s="355" t="s">
        <v>88</v>
      </c>
      <c r="EJW56" s="355" t="s">
        <v>88</v>
      </c>
      <c r="EJX56" s="355" t="s">
        <v>88</v>
      </c>
      <c r="EJY56" s="355" t="s">
        <v>88</v>
      </c>
      <c r="EJZ56" s="355" t="s">
        <v>88</v>
      </c>
      <c r="EKA56" s="355" t="s">
        <v>88</v>
      </c>
      <c r="EKB56" s="355" t="s">
        <v>88</v>
      </c>
      <c r="EKC56" s="355" t="s">
        <v>88</v>
      </c>
      <c r="EKD56" s="355" t="s">
        <v>88</v>
      </c>
      <c r="EKE56" s="355" t="s">
        <v>88</v>
      </c>
      <c r="EKF56" s="355" t="s">
        <v>88</v>
      </c>
      <c r="EKG56" s="355" t="s">
        <v>88</v>
      </c>
      <c r="EKH56" s="355" t="s">
        <v>88</v>
      </c>
      <c r="EKI56" s="355" t="s">
        <v>88</v>
      </c>
      <c r="EKJ56" s="355" t="s">
        <v>88</v>
      </c>
      <c r="EKK56" s="355" t="s">
        <v>88</v>
      </c>
      <c r="EKL56" s="355" t="s">
        <v>88</v>
      </c>
      <c r="EKM56" s="355" t="s">
        <v>88</v>
      </c>
      <c r="EKN56" s="355" t="s">
        <v>88</v>
      </c>
      <c r="EKO56" s="355" t="s">
        <v>88</v>
      </c>
      <c r="EKP56" s="355" t="s">
        <v>88</v>
      </c>
      <c r="EKQ56" s="355" t="s">
        <v>88</v>
      </c>
      <c r="EKR56" s="355" t="s">
        <v>88</v>
      </c>
      <c r="EKS56" s="355" t="s">
        <v>88</v>
      </c>
      <c r="EKT56" s="355" t="s">
        <v>88</v>
      </c>
      <c r="EKU56" s="355" t="s">
        <v>88</v>
      </c>
      <c r="EKV56" s="355" t="s">
        <v>88</v>
      </c>
      <c r="EKW56" s="355" t="s">
        <v>88</v>
      </c>
      <c r="EKX56" s="355" t="s">
        <v>88</v>
      </c>
      <c r="EKY56" s="355" t="s">
        <v>88</v>
      </c>
      <c r="EKZ56" s="355" t="s">
        <v>88</v>
      </c>
      <c r="ELA56" s="355" t="s">
        <v>88</v>
      </c>
      <c r="ELB56" s="355" t="s">
        <v>88</v>
      </c>
      <c r="ELC56" s="355" t="s">
        <v>88</v>
      </c>
      <c r="ELD56" s="355" t="s">
        <v>88</v>
      </c>
      <c r="ELE56" s="355" t="s">
        <v>88</v>
      </c>
      <c r="ELF56" s="355" t="s">
        <v>88</v>
      </c>
      <c r="ELG56" s="355" t="s">
        <v>88</v>
      </c>
      <c r="ELH56" s="355" t="s">
        <v>88</v>
      </c>
      <c r="ELI56" s="355" t="s">
        <v>88</v>
      </c>
      <c r="ELJ56" s="355" t="s">
        <v>88</v>
      </c>
      <c r="ELK56" s="355" t="s">
        <v>88</v>
      </c>
      <c r="ELL56" s="355" t="s">
        <v>88</v>
      </c>
      <c r="ELM56" s="355" t="s">
        <v>88</v>
      </c>
      <c r="ELN56" s="355" t="s">
        <v>88</v>
      </c>
      <c r="ELO56" s="355" t="s">
        <v>88</v>
      </c>
      <c r="ELP56" s="355" t="s">
        <v>88</v>
      </c>
      <c r="ELQ56" s="355" t="s">
        <v>88</v>
      </c>
      <c r="ELR56" s="355" t="s">
        <v>88</v>
      </c>
      <c r="ELS56" s="355" t="s">
        <v>88</v>
      </c>
      <c r="ELT56" s="355" t="s">
        <v>88</v>
      </c>
      <c r="ELU56" s="355" t="s">
        <v>88</v>
      </c>
      <c r="ELV56" s="355" t="s">
        <v>88</v>
      </c>
      <c r="ELW56" s="355" t="s">
        <v>88</v>
      </c>
      <c r="ELX56" s="355" t="s">
        <v>88</v>
      </c>
      <c r="ELY56" s="355" t="s">
        <v>88</v>
      </c>
      <c r="ELZ56" s="355" t="s">
        <v>88</v>
      </c>
      <c r="EMA56" s="355" t="s">
        <v>88</v>
      </c>
      <c r="EMB56" s="355" t="s">
        <v>88</v>
      </c>
      <c r="EMC56" s="355" t="s">
        <v>88</v>
      </c>
      <c r="EMD56" s="355" t="s">
        <v>88</v>
      </c>
      <c r="EME56" s="355" t="s">
        <v>88</v>
      </c>
      <c r="EMF56" s="355" t="s">
        <v>88</v>
      </c>
      <c r="EMG56" s="355" t="s">
        <v>88</v>
      </c>
      <c r="EMH56" s="355" t="s">
        <v>88</v>
      </c>
      <c r="EMI56" s="355" t="s">
        <v>88</v>
      </c>
      <c r="EMJ56" s="355" t="s">
        <v>88</v>
      </c>
      <c r="EMK56" s="355" t="s">
        <v>88</v>
      </c>
      <c r="EML56" s="355" t="s">
        <v>88</v>
      </c>
      <c r="EMM56" s="355" t="s">
        <v>88</v>
      </c>
      <c r="EMN56" s="355" t="s">
        <v>88</v>
      </c>
      <c r="EMO56" s="355" t="s">
        <v>88</v>
      </c>
      <c r="EMP56" s="355" t="s">
        <v>88</v>
      </c>
      <c r="EMQ56" s="355" t="s">
        <v>88</v>
      </c>
      <c r="EMR56" s="355" t="s">
        <v>88</v>
      </c>
      <c r="EMS56" s="355" t="s">
        <v>88</v>
      </c>
      <c r="EMT56" s="355" t="s">
        <v>88</v>
      </c>
      <c r="EMU56" s="355" t="s">
        <v>88</v>
      </c>
      <c r="EMV56" s="355" t="s">
        <v>88</v>
      </c>
      <c r="EMW56" s="355" t="s">
        <v>88</v>
      </c>
      <c r="EMX56" s="355" t="s">
        <v>88</v>
      </c>
      <c r="EMY56" s="355" t="s">
        <v>88</v>
      </c>
      <c r="EMZ56" s="355" t="s">
        <v>88</v>
      </c>
      <c r="ENA56" s="355" t="s">
        <v>88</v>
      </c>
      <c r="ENB56" s="355" t="s">
        <v>88</v>
      </c>
      <c r="ENC56" s="355" t="s">
        <v>88</v>
      </c>
      <c r="END56" s="355" t="s">
        <v>88</v>
      </c>
      <c r="ENE56" s="355" t="s">
        <v>88</v>
      </c>
      <c r="ENF56" s="355" t="s">
        <v>88</v>
      </c>
      <c r="ENG56" s="355" t="s">
        <v>88</v>
      </c>
      <c r="ENH56" s="355" t="s">
        <v>88</v>
      </c>
      <c r="ENI56" s="355" t="s">
        <v>88</v>
      </c>
      <c r="ENJ56" s="355" t="s">
        <v>88</v>
      </c>
      <c r="ENK56" s="355" t="s">
        <v>88</v>
      </c>
      <c r="ENL56" s="355" t="s">
        <v>88</v>
      </c>
      <c r="ENM56" s="355" t="s">
        <v>88</v>
      </c>
      <c r="ENN56" s="355" t="s">
        <v>88</v>
      </c>
      <c r="ENO56" s="355" t="s">
        <v>88</v>
      </c>
      <c r="ENP56" s="355" t="s">
        <v>88</v>
      </c>
      <c r="ENQ56" s="355" t="s">
        <v>88</v>
      </c>
      <c r="ENR56" s="355" t="s">
        <v>88</v>
      </c>
      <c r="ENS56" s="355" t="s">
        <v>88</v>
      </c>
      <c r="ENT56" s="355" t="s">
        <v>88</v>
      </c>
      <c r="ENU56" s="355" t="s">
        <v>88</v>
      </c>
      <c r="ENV56" s="355" t="s">
        <v>88</v>
      </c>
      <c r="ENW56" s="355" t="s">
        <v>88</v>
      </c>
      <c r="ENX56" s="355" t="s">
        <v>88</v>
      </c>
      <c r="ENY56" s="355" t="s">
        <v>88</v>
      </c>
      <c r="ENZ56" s="355" t="s">
        <v>88</v>
      </c>
      <c r="EOA56" s="355" t="s">
        <v>88</v>
      </c>
      <c r="EOB56" s="355" t="s">
        <v>88</v>
      </c>
      <c r="EOC56" s="355" t="s">
        <v>88</v>
      </c>
      <c r="EOD56" s="355" t="s">
        <v>88</v>
      </c>
      <c r="EOE56" s="355" t="s">
        <v>88</v>
      </c>
      <c r="EOF56" s="355" t="s">
        <v>88</v>
      </c>
      <c r="EOG56" s="355" t="s">
        <v>88</v>
      </c>
      <c r="EOH56" s="355" t="s">
        <v>88</v>
      </c>
      <c r="EOI56" s="355" t="s">
        <v>88</v>
      </c>
      <c r="EOJ56" s="355" t="s">
        <v>88</v>
      </c>
      <c r="EOK56" s="355" t="s">
        <v>88</v>
      </c>
      <c r="EOL56" s="355" t="s">
        <v>88</v>
      </c>
      <c r="EOM56" s="355" t="s">
        <v>88</v>
      </c>
      <c r="EON56" s="355" t="s">
        <v>88</v>
      </c>
      <c r="EOO56" s="355" t="s">
        <v>88</v>
      </c>
      <c r="EOP56" s="355" t="s">
        <v>88</v>
      </c>
      <c r="EOQ56" s="355" t="s">
        <v>88</v>
      </c>
      <c r="EOR56" s="355" t="s">
        <v>88</v>
      </c>
      <c r="EOS56" s="355" t="s">
        <v>88</v>
      </c>
      <c r="EOT56" s="355" t="s">
        <v>88</v>
      </c>
      <c r="EOU56" s="355" t="s">
        <v>88</v>
      </c>
      <c r="EOV56" s="355" t="s">
        <v>88</v>
      </c>
      <c r="EOW56" s="355" t="s">
        <v>88</v>
      </c>
      <c r="EOX56" s="355" t="s">
        <v>88</v>
      </c>
      <c r="EOY56" s="355" t="s">
        <v>88</v>
      </c>
      <c r="EOZ56" s="355" t="s">
        <v>88</v>
      </c>
      <c r="EPA56" s="355" t="s">
        <v>88</v>
      </c>
      <c r="EPB56" s="355" t="s">
        <v>88</v>
      </c>
      <c r="EPC56" s="355" t="s">
        <v>88</v>
      </c>
      <c r="EPD56" s="355" t="s">
        <v>88</v>
      </c>
      <c r="EPE56" s="355" t="s">
        <v>88</v>
      </c>
      <c r="EPF56" s="355" t="s">
        <v>88</v>
      </c>
      <c r="EPG56" s="355" t="s">
        <v>88</v>
      </c>
      <c r="EPH56" s="355" t="s">
        <v>88</v>
      </c>
      <c r="EPI56" s="355" t="s">
        <v>88</v>
      </c>
      <c r="EPJ56" s="355" t="s">
        <v>88</v>
      </c>
      <c r="EPK56" s="355" t="s">
        <v>88</v>
      </c>
      <c r="EPL56" s="355" t="s">
        <v>88</v>
      </c>
      <c r="EPM56" s="355" t="s">
        <v>88</v>
      </c>
      <c r="EPN56" s="355" t="s">
        <v>88</v>
      </c>
      <c r="EPO56" s="355" t="s">
        <v>88</v>
      </c>
      <c r="EPP56" s="355" t="s">
        <v>88</v>
      </c>
      <c r="EPQ56" s="355" t="s">
        <v>88</v>
      </c>
      <c r="EPR56" s="355" t="s">
        <v>88</v>
      </c>
      <c r="EPS56" s="355" t="s">
        <v>88</v>
      </c>
      <c r="EPT56" s="355" t="s">
        <v>88</v>
      </c>
      <c r="EPU56" s="355" t="s">
        <v>88</v>
      </c>
      <c r="EPV56" s="355" t="s">
        <v>88</v>
      </c>
      <c r="EPW56" s="355" t="s">
        <v>88</v>
      </c>
      <c r="EPX56" s="355" t="s">
        <v>88</v>
      </c>
      <c r="EPY56" s="355" t="s">
        <v>88</v>
      </c>
      <c r="EPZ56" s="355" t="s">
        <v>88</v>
      </c>
      <c r="EQA56" s="355" t="s">
        <v>88</v>
      </c>
      <c r="EQB56" s="355" t="s">
        <v>88</v>
      </c>
      <c r="EQC56" s="355" t="s">
        <v>88</v>
      </c>
      <c r="EQD56" s="355" t="s">
        <v>88</v>
      </c>
      <c r="EQE56" s="355" t="s">
        <v>88</v>
      </c>
      <c r="EQF56" s="355" t="s">
        <v>88</v>
      </c>
      <c r="EQG56" s="355" t="s">
        <v>88</v>
      </c>
      <c r="EQH56" s="355" t="s">
        <v>88</v>
      </c>
      <c r="EQI56" s="355" t="s">
        <v>88</v>
      </c>
      <c r="EQJ56" s="355" t="s">
        <v>88</v>
      </c>
      <c r="EQK56" s="355" t="s">
        <v>88</v>
      </c>
      <c r="EQL56" s="355" t="s">
        <v>88</v>
      </c>
      <c r="EQM56" s="355" t="s">
        <v>88</v>
      </c>
      <c r="EQN56" s="355" t="s">
        <v>88</v>
      </c>
      <c r="EQO56" s="355" t="s">
        <v>88</v>
      </c>
      <c r="EQP56" s="355" t="s">
        <v>88</v>
      </c>
      <c r="EQQ56" s="355" t="s">
        <v>88</v>
      </c>
      <c r="EQR56" s="355" t="s">
        <v>88</v>
      </c>
      <c r="EQS56" s="355" t="s">
        <v>88</v>
      </c>
      <c r="EQT56" s="355" t="s">
        <v>88</v>
      </c>
      <c r="EQU56" s="355" t="s">
        <v>88</v>
      </c>
      <c r="EQV56" s="355" t="s">
        <v>88</v>
      </c>
      <c r="EQW56" s="355" t="s">
        <v>88</v>
      </c>
      <c r="EQX56" s="355" t="s">
        <v>88</v>
      </c>
      <c r="EQY56" s="355" t="s">
        <v>88</v>
      </c>
      <c r="EQZ56" s="355" t="s">
        <v>88</v>
      </c>
      <c r="ERA56" s="355" t="s">
        <v>88</v>
      </c>
      <c r="ERB56" s="355" t="s">
        <v>88</v>
      </c>
      <c r="ERC56" s="355" t="s">
        <v>88</v>
      </c>
      <c r="ERD56" s="355" t="s">
        <v>88</v>
      </c>
      <c r="ERE56" s="355" t="s">
        <v>88</v>
      </c>
      <c r="ERF56" s="355" t="s">
        <v>88</v>
      </c>
      <c r="ERG56" s="355" t="s">
        <v>88</v>
      </c>
      <c r="ERH56" s="355" t="s">
        <v>88</v>
      </c>
      <c r="ERI56" s="355" t="s">
        <v>88</v>
      </c>
      <c r="ERJ56" s="355" t="s">
        <v>88</v>
      </c>
      <c r="ERK56" s="355" t="s">
        <v>88</v>
      </c>
      <c r="ERL56" s="355" t="s">
        <v>88</v>
      </c>
      <c r="ERM56" s="355" t="s">
        <v>88</v>
      </c>
      <c r="ERN56" s="355" t="s">
        <v>88</v>
      </c>
      <c r="ERO56" s="355" t="s">
        <v>88</v>
      </c>
      <c r="ERP56" s="355" t="s">
        <v>88</v>
      </c>
      <c r="ERQ56" s="355" t="s">
        <v>88</v>
      </c>
      <c r="ERR56" s="355" t="s">
        <v>88</v>
      </c>
      <c r="ERS56" s="355" t="s">
        <v>88</v>
      </c>
      <c r="ERT56" s="355" t="s">
        <v>88</v>
      </c>
      <c r="ERU56" s="355" t="s">
        <v>88</v>
      </c>
      <c r="ERV56" s="355" t="s">
        <v>88</v>
      </c>
      <c r="ERW56" s="355" t="s">
        <v>88</v>
      </c>
      <c r="ERX56" s="355" t="s">
        <v>88</v>
      </c>
      <c r="ERY56" s="355" t="s">
        <v>88</v>
      </c>
      <c r="ERZ56" s="355" t="s">
        <v>88</v>
      </c>
      <c r="ESA56" s="355" t="s">
        <v>88</v>
      </c>
      <c r="ESB56" s="355" t="s">
        <v>88</v>
      </c>
      <c r="ESC56" s="355" t="s">
        <v>88</v>
      </c>
      <c r="ESD56" s="355" t="s">
        <v>88</v>
      </c>
      <c r="ESE56" s="355" t="s">
        <v>88</v>
      </c>
      <c r="ESF56" s="355" t="s">
        <v>88</v>
      </c>
      <c r="ESG56" s="355" t="s">
        <v>88</v>
      </c>
      <c r="ESH56" s="355" t="s">
        <v>88</v>
      </c>
      <c r="ESI56" s="355" t="s">
        <v>88</v>
      </c>
      <c r="ESJ56" s="355" t="s">
        <v>88</v>
      </c>
      <c r="ESK56" s="355" t="s">
        <v>88</v>
      </c>
      <c r="ESL56" s="355" t="s">
        <v>88</v>
      </c>
      <c r="ESM56" s="355" t="s">
        <v>88</v>
      </c>
      <c r="ESN56" s="355" t="s">
        <v>88</v>
      </c>
      <c r="ESO56" s="355" t="s">
        <v>88</v>
      </c>
      <c r="ESP56" s="355" t="s">
        <v>88</v>
      </c>
      <c r="ESQ56" s="355" t="s">
        <v>88</v>
      </c>
      <c r="ESR56" s="355" t="s">
        <v>88</v>
      </c>
      <c r="ESS56" s="355" t="s">
        <v>88</v>
      </c>
      <c r="EST56" s="355" t="s">
        <v>88</v>
      </c>
      <c r="ESU56" s="355" t="s">
        <v>88</v>
      </c>
      <c r="ESV56" s="355" t="s">
        <v>88</v>
      </c>
      <c r="ESW56" s="355" t="s">
        <v>88</v>
      </c>
      <c r="ESX56" s="355" t="s">
        <v>88</v>
      </c>
      <c r="ESY56" s="355" t="s">
        <v>88</v>
      </c>
      <c r="ESZ56" s="355" t="s">
        <v>88</v>
      </c>
      <c r="ETA56" s="355" t="s">
        <v>88</v>
      </c>
      <c r="ETB56" s="355" t="s">
        <v>88</v>
      </c>
      <c r="ETC56" s="355" t="s">
        <v>88</v>
      </c>
      <c r="ETD56" s="355" t="s">
        <v>88</v>
      </c>
      <c r="ETE56" s="355" t="s">
        <v>88</v>
      </c>
      <c r="ETF56" s="355" t="s">
        <v>88</v>
      </c>
      <c r="ETG56" s="355" t="s">
        <v>88</v>
      </c>
      <c r="ETH56" s="355" t="s">
        <v>88</v>
      </c>
      <c r="ETI56" s="355" t="s">
        <v>88</v>
      </c>
      <c r="ETJ56" s="355" t="s">
        <v>88</v>
      </c>
      <c r="ETK56" s="355" t="s">
        <v>88</v>
      </c>
      <c r="ETL56" s="355" t="s">
        <v>88</v>
      </c>
      <c r="ETM56" s="355" t="s">
        <v>88</v>
      </c>
      <c r="ETN56" s="355" t="s">
        <v>88</v>
      </c>
      <c r="ETO56" s="355" t="s">
        <v>88</v>
      </c>
      <c r="ETP56" s="355" t="s">
        <v>88</v>
      </c>
      <c r="ETQ56" s="355" t="s">
        <v>88</v>
      </c>
      <c r="ETR56" s="355" t="s">
        <v>88</v>
      </c>
      <c r="ETS56" s="355" t="s">
        <v>88</v>
      </c>
      <c r="ETT56" s="355" t="s">
        <v>88</v>
      </c>
      <c r="ETU56" s="355" t="s">
        <v>88</v>
      </c>
      <c r="ETV56" s="355" t="s">
        <v>88</v>
      </c>
      <c r="ETW56" s="355" t="s">
        <v>88</v>
      </c>
      <c r="ETX56" s="355" t="s">
        <v>88</v>
      </c>
      <c r="ETY56" s="355" t="s">
        <v>88</v>
      </c>
      <c r="ETZ56" s="355" t="s">
        <v>88</v>
      </c>
      <c r="EUA56" s="355" t="s">
        <v>88</v>
      </c>
      <c r="EUB56" s="355" t="s">
        <v>88</v>
      </c>
      <c r="EUC56" s="355" t="s">
        <v>88</v>
      </c>
      <c r="EUD56" s="355" t="s">
        <v>88</v>
      </c>
      <c r="EUE56" s="355" t="s">
        <v>88</v>
      </c>
      <c r="EUF56" s="355" t="s">
        <v>88</v>
      </c>
      <c r="EUG56" s="355" t="s">
        <v>88</v>
      </c>
      <c r="EUH56" s="355" t="s">
        <v>88</v>
      </c>
      <c r="EUI56" s="355" t="s">
        <v>88</v>
      </c>
      <c r="EUJ56" s="355" t="s">
        <v>88</v>
      </c>
      <c r="EUK56" s="355" t="s">
        <v>88</v>
      </c>
      <c r="EUL56" s="355" t="s">
        <v>88</v>
      </c>
      <c r="EUM56" s="355" t="s">
        <v>88</v>
      </c>
      <c r="EUN56" s="355" t="s">
        <v>88</v>
      </c>
      <c r="EUO56" s="355" t="s">
        <v>88</v>
      </c>
      <c r="EUP56" s="355" t="s">
        <v>88</v>
      </c>
      <c r="EUQ56" s="355" t="s">
        <v>88</v>
      </c>
      <c r="EUR56" s="355" t="s">
        <v>88</v>
      </c>
      <c r="EUS56" s="355" t="s">
        <v>88</v>
      </c>
      <c r="EUT56" s="355" t="s">
        <v>88</v>
      </c>
      <c r="EUU56" s="355" t="s">
        <v>88</v>
      </c>
      <c r="EUV56" s="355" t="s">
        <v>88</v>
      </c>
      <c r="EUW56" s="355" t="s">
        <v>88</v>
      </c>
      <c r="EUX56" s="355" t="s">
        <v>88</v>
      </c>
      <c r="EUY56" s="355" t="s">
        <v>88</v>
      </c>
      <c r="EUZ56" s="355" t="s">
        <v>88</v>
      </c>
      <c r="EVA56" s="355" t="s">
        <v>88</v>
      </c>
      <c r="EVB56" s="355" t="s">
        <v>88</v>
      </c>
      <c r="EVC56" s="355" t="s">
        <v>88</v>
      </c>
      <c r="EVD56" s="355" t="s">
        <v>88</v>
      </c>
      <c r="EVE56" s="355" t="s">
        <v>88</v>
      </c>
      <c r="EVF56" s="355" t="s">
        <v>88</v>
      </c>
      <c r="EVG56" s="355" t="s">
        <v>88</v>
      </c>
      <c r="EVH56" s="355" t="s">
        <v>88</v>
      </c>
      <c r="EVI56" s="355" t="s">
        <v>88</v>
      </c>
      <c r="EVJ56" s="355" t="s">
        <v>88</v>
      </c>
      <c r="EVK56" s="355" t="s">
        <v>88</v>
      </c>
      <c r="EVL56" s="355" t="s">
        <v>88</v>
      </c>
      <c r="EVM56" s="355" t="s">
        <v>88</v>
      </c>
      <c r="EVN56" s="355" t="s">
        <v>88</v>
      </c>
      <c r="EVO56" s="355" t="s">
        <v>88</v>
      </c>
      <c r="EVP56" s="355" t="s">
        <v>88</v>
      </c>
      <c r="EVQ56" s="355" t="s">
        <v>88</v>
      </c>
      <c r="EVR56" s="355" t="s">
        <v>88</v>
      </c>
      <c r="EVS56" s="355" t="s">
        <v>88</v>
      </c>
      <c r="EVT56" s="355" t="s">
        <v>88</v>
      </c>
      <c r="EVU56" s="355" t="s">
        <v>88</v>
      </c>
      <c r="EVV56" s="355" t="s">
        <v>88</v>
      </c>
      <c r="EVW56" s="355" t="s">
        <v>88</v>
      </c>
      <c r="EVX56" s="355" t="s">
        <v>88</v>
      </c>
      <c r="EVY56" s="355" t="s">
        <v>88</v>
      </c>
      <c r="EVZ56" s="355" t="s">
        <v>88</v>
      </c>
      <c r="EWA56" s="355" t="s">
        <v>88</v>
      </c>
      <c r="EWB56" s="355" t="s">
        <v>88</v>
      </c>
      <c r="EWC56" s="355" t="s">
        <v>88</v>
      </c>
      <c r="EWD56" s="355" t="s">
        <v>88</v>
      </c>
      <c r="EWE56" s="355" t="s">
        <v>88</v>
      </c>
      <c r="EWF56" s="355" t="s">
        <v>88</v>
      </c>
      <c r="EWG56" s="355" t="s">
        <v>88</v>
      </c>
      <c r="EWH56" s="355" t="s">
        <v>88</v>
      </c>
      <c r="EWI56" s="355" t="s">
        <v>88</v>
      </c>
      <c r="EWJ56" s="355" t="s">
        <v>88</v>
      </c>
      <c r="EWK56" s="355" t="s">
        <v>88</v>
      </c>
      <c r="EWL56" s="355" t="s">
        <v>88</v>
      </c>
      <c r="EWM56" s="355" t="s">
        <v>88</v>
      </c>
      <c r="EWN56" s="355" t="s">
        <v>88</v>
      </c>
      <c r="EWO56" s="355" t="s">
        <v>88</v>
      </c>
      <c r="EWP56" s="355" t="s">
        <v>88</v>
      </c>
      <c r="EWQ56" s="355" t="s">
        <v>88</v>
      </c>
      <c r="EWR56" s="355" t="s">
        <v>88</v>
      </c>
      <c r="EWS56" s="355" t="s">
        <v>88</v>
      </c>
      <c r="EWT56" s="355" t="s">
        <v>88</v>
      </c>
      <c r="EWU56" s="355" t="s">
        <v>88</v>
      </c>
      <c r="EWV56" s="355" t="s">
        <v>88</v>
      </c>
      <c r="EWW56" s="355" t="s">
        <v>88</v>
      </c>
      <c r="EWX56" s="355" t="s">
        <v>88</v>
      </c>
      <c r="EWY56" s="355" t="s">
        <v>88</v>
      </c>
      <c r="EWZ56" s="355" t="s">
        <v>88</v>
      </c>
      <c r="EXA56" s="355" t="s">
        <v>88</v>
      </c>
      <c r="EXB56" s="355" t="s">
        <v>88</v>
      </c>
      <c r="EXC56" s="355" t="s">
        <v>88</v>
      </c>
      <c r="EXD56" s="355" t="s">
        <v>88</v>
      </c>
      <c r="EXE56" s="355" t="s">
        <v>88</v>
      </c>
      <c r="EXF56" s="355" t="s">
        <v>88</v>
      </c>
      <c r="EXG56" s="355" t="s">
        <v>88</v>
      </c>
      <c r="EXH56" s="355" t="s">
        <v>88</v>
      </c>
      <c r="EXI56" s="355" t="s">
        <v>88</v>
      </c>
      <c r="EXJ56" s="355" t="s">
        <v>88</v>
      </c>
      <c r="EXK56" s="355" t="s">
        <v>88</v>
      </c>
      <c r="EXL56" s="355" t="s">
        <v>88</v>
      </c>
      <c r="EXM56" s="355" t="s">
        <v>88</v>
      </c>
      <c r="EXN56" s="355" t="s">
        <v>88</v>
      </c>
      <c r="EXO56" s="355" t="s">
        <v>88</v>
      </c>
      <c r="EXP56" s="355" t="s">
        <v>88</v>
      </c>
      <c r="EXQ56" s="355" t="s">
        <v>88</v>
      </c>
      <c r="EXR56" s="355" t="s">
        <v>88</v>
      </c>
      <c r="EXS56" s="355" t="s">
        <v>88</v>
      </c>
      <c r="EXT56" s="355" t="s">
        <v>88</v>
      </c>
      <c r="EXU56" s="355" t="s">
        <v>88</v>
      </c>
      <c r="EXV56" s="355" t="s">
        <v>88</v>
      </c>
      <c r="EXW56" s="355" t="s">
        <v>88</v>
      </c>
      <c r="EXX56" s="355" t="s">
        <v>88</v>
      </c>
      <c r="EXY56" s="355" t="s">
        <v>88</v>
      </c>
      <c r="EXZ56" s="355" t="s">
        <v>88</v>
      </c>
      <c r="EYA56" s="355" t="s">
        <v>88</v>
      </c>
      <c r="EYB56" s="355" t="s">
        <v>88</v>
      </c>
      <c r="EYC56" s="355" t="s">
        <v>88</v>
      </c>
      <c r="EYD56" s="355" t="s">
        <v>88</v>
      </c>
      <c r="EYE56" s="355" t="s">
        <v>88</v>
      </c>
      <c r="EYF56" s="355" t="s">
        <v>88</v>
      </c>
      <c r="EYG56" s="355" t="s">
        <v>88</v>
      </c>
      <c r="EYH56" s="355" t="s">
        <v>88</v>
      </c>
      <c r="EYI56" s="355" t="s">
        <v>88</v>
      </c>
      <c r="EYJ56" s="355" t="s">
        <v>88</v>
      </c>
      <c r="EYK56" s="355" t="s">
        <v>88</v>
      </c>
      <c r="EYL56" s="355" t="s">
        <v>88</v>
      </c>
      <c r="EYM56" s="355" t="s">
        <v>88</v>
      </c>
      <c r="EYN56" s="355" t="s">
        <v>88</v>
      </c>
      <c r="EYO56" s="355" t="s">
        <v>88</v>
      </c>
      <c r="EYP56" s="355" t="s">
        <v>88</v>
      </c>
      <c r="EYQ56" s="355" t="s">
        <v>88</v>
      </c>
      <c r="EYR56" s="355" t="s">
        <v>88</v>
      </c>
      <c r="EYS56" s="355" t="s">
        <v>88</v>
      </c>
      <c r="EYT56" s="355" t="s">
        <v>88</v>
      </c>
      <c r="EYU56" s="355" t="s">
        <v>88</v>
      </c>
      <c r="EYV56" s="355" t="s">
        <v>88</v>
      </c>
      <c r="EYW56" s="355" t="s">
        <v>88</v>
      </c>
      <c r="EYX56" s="355" t="s">
        <v>88</v>
      </c>
      <c r="EYY56" s="355" t="s">
        <v>88</v>
      </c>
      <c r="EYZ56" s="355" t="s">
        <v>88</v>
      </c>
      <c r="EZA56" s="355" t="s">
        <v>88</v>
      </c>
      <c r="EZB56" s="355" t="s">
        <v>88</v>
      </c>
      <c r="EZC56" s="355" t="s">
        <v>88</v>
      </c>
      <c r="EZD56" s="355" t="s">
        <v>88</v>
      </c>
      <c r="EZE56" s="355" t="s">
        <v>88</v>
      </c>
      <c r="EZF56" s="355" t="s">
        <v>88</v>
      </c>
      <c r="EZG56" s="355" t="s">
        <v>88</v>
      </c>
      <c r="EZH56" s="355" t="s">
        <v>88</v>
      </c>
      <c r="EZI56" s="355" t="s">
        <v>88</v>
      </c>
      <c r="EZJ56" s="355" t="s">
        <v>88</v>
      </c>
      <c r="EZK56" s="355" t="s">
        <v>88</v>
      </c>
      <c r="EZL56" s="355" t="s">
        <v>88</v>
      </c>
      <c r="EZM56" s="355" t="s">
        <v>88</v>
      </c>
      <c r="EZN56" s="355" t="s">
        <v>88</v>
      </c>
      <c r="EZO56" s="355" t="s">
        <v>88</v>
      </c>
      <c r="EZP56" s="355" t="s">
        <v>88</v>
      </c>
      <c r="EZQ56" s="355" t="s">
        <v>88</v>
      </c>
      <c r="EZR56" s="355" t="s">
        <v>88</v>
      </c>
      <c r="EZS56" s="355" t="s">
        <v>88</v>
      </c>
      <c r="EZT56" s="355" t="s">
        <v>88</v>
      </c>
      <c r="EZU56" s="355" t="s">
        <v>88</v>
      </c>
      <c r="EZV56" s="355" t="s">
        <v>88</v>
      </c>
      <c r="EZW56" s="355" t="s">
        <v>88</v>
      </c>
      <c r="EZX56" s="355" t="s">
        <v>88</v>
      </c>
      <c r="EZY56" s="355" t="s">
        <v>88</v>
      </c>
      <c r="EZZ56" s="355" t="s">
        <v>88</v>
      </c>
      <c r="FAA56" s="355" t="s">
        <v>88</v>
      </c>
      <c r="FAB56" s="355" t="s">
        <v>88</v>
      </c>
      <c r="FAC56" s="355" t="s">
        <v>88</v>
      </c>
      <c r="FAD56" s="355" t="s">
        <v>88</v>
      </c>
      <c r="FAE56" s="355" t="s">
        <v>88</v>
      </c>
      <c r="FAF56" s="355" t="s">
        <v>88</v>
      </c>
      <c r="FAG56" s="355" t="s">
        <v>88</v>
      </c>
      <c r="FAH56" s="355" t="s">
        <v>88</v>
      </c>
      <c r="FAI56" s="355" t="s">
        <v>88</v>
      </c>
      <c r="FAJ56" s="355" t="s">
        <v>88</v>
      </c>
      <c r="FAK56" s="355" t="s">
        <v>88</v>
      </c>
      <c r="FAL56" s="355" t="s">
        <v>88</v>
      </c>
      <c r="FAM56" s="355" t="s">
        <v>88</v>
      </c>
      <c r="FAN56" s="355" t="s">
        <v>88</v>
      </c>
      <c r="FAO56" s="355" t="s">
        <v>88</v>
      </c>
      <c r="FAP56" s="355" t="s">
        <v>88</v>
      </c>
      <c r="FAQ56" s="355" t="s">
        <v>88</v>
      </c>
      <c r="FAR56" s="355" t="s">
        <v>88</v>
      </c>
      <c r="FAS56" s="355" t="s">
        <v>88</v>
      </c>
      <c r="FAT56" s="355" t="s">
        <v>88</v>
      </c>
      <c r="FAU56" s="355" t="s">
        <v>88</v>
      </c>
      <c r="FAV56" s="355" t="s">
        <v>88</v>
      </c>
      <c r="FAW56" s="355" t="s">
        <v>88</v>
      </c>
      <c r="FAX56" s="355" t="s">
        <v>88</v>
      </c>
      <c r="FAY56" s="355" t="s">
        <v>88</v>
      </c>
      <c r="FAZ56" s="355" t="s">
        <v>88</v>
      </c>
      <c r="FBA56" s="355" t="s">
        <v>88</v>
      </c>
      <c r="FBB56" s="355" t="s">
        <v>88</v>
      </c>
      <c r="FBC56" s="355" t="s">
        <v>88</v>
      </c>
      <c r="FBD56" s="355" t="s">
        <v>88</v>
      </c>
      <c r="FBE56" s="355" t="s">
        <v>88</v>
      </c>
      <c r="FBF56" s="355" t="s">
        <v>88</v>
      </c>
      <c r="FBG56" s="355" t="s">
        <v>88</v>
      </c>
      <c r="FBH56" s="355" t="s">
        <v>88</v>
      </c>
      <c r="FBI56" s="355" t="s">
        <v>88</v>
      </c>
      <c r="FBJ56" s="355" t="s">
        <v>88</v>
      </c>
      <c r="FBK56" s="355" t="s">
        <v>88</v>
      </c>
      <c r="FBL56" s="355" t="s">
        <v>88</v>
      </c>
      <c r="FBM56" s="355" t="s">
        <v>88</v>
      </c>
      <c r="FBN56" s="355" t="s">
        <v>88</v>
      </c>
      <c r="FBO56" s="355" t="s">
        <v>88</v>
      </c>
      <c r="FBP56" s="355" t="s">
        <v>88</v>
      </c>
      <c r="FBQ56" s="355" t="s">
        <v>88</v>
      </c>
      <c r="FBR56" s="355" t="s">
        <v>88</v>
      </c>
      <c r="FBS56" s="355" t="s">
        <v>88</v>
      </c>
      <c r="FBT56" s="355" t="s">
        <v>88</v>
      </c>
      <c r="FBU56" s="355" t="s">
        <v>88</v>
      </c>
      <c r="FBV56" s="355" t="s">
        <v>88</v>
      </c>
      <c r="FBW56" s="355" t="s">
        <v>88</v>
      </c>
      <c r="FBX56" s="355" t="s">
        <v>88</v>
      </c>
      <c r="FBY56" s="355" t="s">
        <v>88</v>
      </c>
      <c r="FBZ56" s="355" t="s">
        <v>88</v>
      </c>
      <c r="FCA56" s="355" t="s">
        <v>88</v>
      </c>
      <c r="FCB56" s="355" t="s">
        <v>88</v>
      </c>
      <c r="FCC56" s="355" t="s">
        <v>88</v>
      </c>
      <c r="FCD56" s="355" t="s">
        <v>88</v>
      </c>
      <c r="FCE56" s="355" t="s">
        <v>88</v>
      </c>
      <c r="FCF56" s="355" t="s">
        <v>88</v>
      </c>
      <c r="FCG56" s="355" t="s">
        <v>88</v>
      </c>
      <c r="FCH56" s="355" t="s">
        <v>88</v>
      </c>
      <c r="FCI56" s="355" t="s">
        <v>88</v>
      </c>
      <c r="FCJ56" s="355" t="s">
        <v>88</v>
      </c>
      <c r="FCK56" s="355" t="s">
        <v>88</v>
      </c>
      <c r="FCL56" s="355" t="s">
        <v>88</v>
      </c>
      <c r="FCM56" s="355" t="s">
        <v>88</v>
      </c>
      <c r="FCN56" s="355" t="s">
        <v>88</v>
      </c>
      <c r="FCO56" s="355" t="s">
        <v>88</v>
      </c>
      <c r="FCP56" s="355" t="s">
        <v>88</v>
      </c>
      <c r="FCQ56" s="355" t="s">
        <v>88</v>
      </c>
      <c r="FCR56" s="355" t="s">
        <v>88</v>
      </c>
      <c r="FCS56" s="355" t="s">
        <v>88</v>
      </c>
      <c r="FCT56" s="355" t="s">
        <v>88</v>
      </c>
      <c r="FCU56" s="355" t="s">
        <v>88</v>
      </c>
      <c r="FCV56" s="355" t="s">
        <v>88</v>
      </c>
      <c r="FCW56" s="355" t="s">
        <v>88</v>
      </c>
      <c r="FCX56" s="355" t="s">
        <v>88</v>
      </c>
      <c r="FCY56" s="355" t="s">
        <v>88</v>
      </c>
      <c r="FCZ56" s="355" t="s">
        <v>88</v>
      </c>
      <c r="FDA56" s="355" t="s">
        <v>88</v>
      </c>
      <c r="FDB56" s="355" t="s">
        <v>88</v>
      </c>
      <c r="FDC56" s="355" t="s">
        <v>88</v>
      </c>
      <c r="FDD56" s="355" t="s">
        <v>88</v>
      </c>
      <c r="FDE56" s="355" t="s">
        <v>88</v>
      </c>
      <c r="FDF56" s="355" t="s">
        <v>88</v>
      </c>
      <c r="FDG56" s="355" t="s">
        <v>88</v>
      </c>
      <c r="FDH56" s="355" t="s">
        <v>88</v>
      </c>
      <c r="FDI56" s="355" t="s">
        <v>88</v>
      </c>
      <c r="FDJ56" s="355" t="s">
        <v>88</v>
      </c>
      <c r="FDK56" s="355" t="s">
        <v>88</v>
      </c>
      <c r="FDL56" s="355" t="s">
        <v>88</v>
      </c>
      <c r="FDM56" s="355" t="s">
        <v>88</v>
      </c>
      <c r="FDN56" s="355" t="s">
        <v>88</v>
      </c>
      <c r="FDO56" s="355" t="s">
        <v>88</v>
      </c>
      <c r="FDP56" s="355" t="s">
        <v>88</v>
      </c>
      <c r="FDQ56" s="355" t="s">
        <v>88</v>
      </c>
      <c r="FDR56" s="355" t="s">
        <v>88</v>
      </c>
      <c r="FDS56" s="355" t="s">
        <v>88</v>
      </c>
      <c r="FDT56" s="355" t="s">
        <v>88</v>
      </c>
      <c r="FDU56" s="355" t="s">
        <v>88</v>
      </c>
      <c r="FDV56" s="355" t="s">
        <v>88</v>
      </c>
      <c r="FDW56" s="355" t="s">
        <v>88</v>
      </c>
      <c r="FDX56" s="355" t="s">
        <v>88</v>
      </c>
      <c r="FDY56" s="355" t="s">
        <v>88</v>
      </c>
      <c r="FDZ56" s="355" t="s">
        <v>88</v>
      </c>
      <c r="FEA56" s="355" t="s">
        <v>88</v>
      </c>
      <c r="FEB56" s="355" t="s">
        <v>88</v>
      </c>
      <c r="FEC56" s="355" t="s">
        <v>88</v>
      </c>
      <c r="FED56" s="355" t="s">
        <v>88</v>
      </c>
      <c r="FEE56" s="355" t="s">
        <v>88</v>
      </c>
      <c r="FEF56" s="355" t="s">
        <v>88</v>
      </c>
      <c r="FEG56" s="355" t="s">
        <v>88</v>
      </c>
      <c r="FEH56" s="355" t="s">
        <v>88</v>
      </c>
      <c r="FEI56" s="355" t="s">
        <v>88</v>
      </c>
      <c r="FEJ56" s="355" t="s">
        <v>88</v>
      </c>
      <c r="FEK56" s="355" t="s">
        <v>88</v>
      </c>
      <c r="FEL56" s="355" t="s">
        <v>88</v>
      </c>
      <c r="FEM56" s="355" t="s">
        <v>88</v>
      </c>
      <c r="FEN56" s="355" t="s">
        <v>88</v>
      </c>
      <c r="FEO56" s="355" t="s">
        <v>88</v>
      </c>
      <c r="FEP56" s="355" t="s">
        <v>88</v>
      </c>
      <c r="FEQ56" s="355" t="s">
        <v>88</v>
      </c>
      <c r="FER56" s="355" t="s">
        <v>88</v>
      </c>
      <c r="FES56" s="355" t="s">
        <v>88</v>
      </c>
      <c r="FET56" s="355" t="s">
        <v>88</v>
      </c>
      <c r="FEU56" s="355" t="s">
        <v>88</v>
      </c>
      <c r="FEV56" s="355" t="s">
        <v>88</v>
      </c>
      <c r="FEW56" s="355" t="s">
        <v>88</v>
      </c>
      <c r="FEX56" s="355" t="s">
        <v>88</v>
      </c>
      <c r="FEY56" s="355" t="s">
        <v>88</v>
      </c>
      <c r="FEZ56" s="355" t="s">
        <v>88</v>
      </c>
      <c r="FFA56" s="355" t="s">
        <v>88</v>
      </c>
      <c r="FFB56" s="355" t="s">
        <v>88</v>
      </c>
      <c r="FFC56" s="355" t="s">
        <v>88</v>
      </c>
      <c r="FFD56" s="355" t="s">
        <v>88</v>
      </c>
      <c r="FFE56" s="355" t="s">
        <v>88</v>
      </c>
      <c r="FFF56" s="355" t="s">
        <v>88</v>
      </c>
      <c r="FFG56" s="355" t="s">
        <v>88</v>
      </c>
      <c r="FFH56" s="355" t="s">
        <v>88</v>
      </c>
      <c r="FFI56" s="355" t="s">
        <v>88</v>
      </c>
      <c r="FFJ56" s="355" t="s">
        <v>88</v>
      </c>
      <c r="FFK56" s="355" t="s">
        <v>88</v>
      </c>
      <c r="FFL56" s="355" t="s">
        <v>88</v>
      </c>
      <c r="FFM56" s="355" t="s">
        <v>88</v>
      </c>
      <c r="FFN56" s="355" t="s">
        <v>88</v>
      </c>
      <c r="FFO56" s="355" t="s">
        <v>88</v>
      </c>
      <c r="FFP56" s="355" t="s">
        <v>88</v>
      </c>
      <c r="FFQ56" s="355" t="s">
        <v>88</v>
      </c>
      <c r="FFR56" s="355" t="s">
        <v>88</v>
      </c>
      <c r="FFS56" s="355" t="s">
        <v>88</v>
      </c>
      <c r="FFT56" s="355" t="s">
        <v>88</v>
      </c>
      <c r="FFU56" s="355" t="s">
        <v>88</v>
      </c>
      <c r="FFV56" s="355" t="s">
        <v>88</v>
      </c>
      <c r="FFW56" s="355" t="s">
        <v>88</v>
      </c>
      <c r="FFX56" s="355" t="s">
        <v>88</v>
      </c>
      <c r="FFY56" s="355" t="s">
        <v>88</v>
      </c>
      <c r="FFZ56" s="355" t="s">
        <v>88</v>
      </c>
      <c r="FGA56" s="355" t="s">
        <v>88</v>
      </c>
      <c r="FGB56" s="355" t="s">
        <v>88</v>
      </c>
      <c r="FGC56" s="355" t="s">
        <v>88</v>
      </c>
      <c r="FGD56" s="355" t="s">
        <v>88</v>
      </c>
      <c r="FGE56" s="355" t="s">
        <v>88</v>
      </c>
      <c r="FGF56" s="355" t="s">
        <v>88</v>
      </c>
      <c r="FGG56" s="355" t="s">
        <v>88</v>
      </c>
      <c r="FGH56" s="355" t="s">
        <v>88</v>
      </c>
      <c r="FGI56" s="355" t="s">
        <v>88</v>
      </c>
      <c r="FGJ56" s="355" t="s">
        <v>88</v>
      </c>
      <c r="FGK56" s="355" t="s">
        <v>88</v>
      </c>
      <c r="FGL56" s="355" t="s">
        <v>88</v>
      </c>
      <c r="FGM56" s="355" t="s">
        <v>88</v>
      </c>
      <c r="FGN56" s="355" t="s">
        <v>88</v>
      </c>
      <c r="FGO56" s="355" t="s">
        <v>88</v>
      </c>
      <c r="FGP56" s="355" t="s">
        <v>88</v>
      </c>
      <c r="FGQ56" s="355" t="s">
        <v>88</v>
      </c>
      <c r="FGR56" s="355" t="s">
        <v>88</v>
      </c>
      <c r="FGS56" s="355" t="s">
        <v>88</v>
      </c>
      <c r="FGT56" s="355" t="s">
        <v>88</v>
      </c>
      <c r="FGU56" s="355" t="s">
        <v>88</v>
      </c>
      <c r="FGV56" s="355" t="s">
        <v>88</v>
      </c>
      <c r="FGW56" s="355" t="s">
        <v>88</v>
      </c>
      <c r="FGX56" s="355" t="s">
        <v>88</v>
      </c>
      <c r="FGY56" s="355" t="s">
        <v>88</v>
      </c>
      <c r="FGZ56" s="355" t="s">
        <v>88</v>
      </c>
      <c r="FHA56" s="355" t="s">
        <v>88</v>
      </c>
      <c r="FHB56" s="355" t="s">
        <v>88</v>
      </c>
      <c r="FHC56" s="355" t="s">
        <v>88</v>
      </c>
      <c r="FHD56" s="355" t="s">
        <v>88</v>
      </c>
      <c r="FHE56" s="355" t="s">
        <v>88</v>
      </c>
      <c r="FHF56" s="355" t="s">
        <v>88</v>
      </c>
      <c r="FHG56" s="355" t="s">
        <v>88</v>
      </c>
      <c r="FHH56" s="355" t="s">
        <v>88</v>
      </c>
      <c r="FHI56" s="355" t="s">
        <v>88</v>
      </c>
      <c r="FHJ56" s="355" t="s">
        <v>88</v>
      </c>
      <c r="FHK56" s="355" t="s">
        <v>88</v>
      </c>
      <c r="FHL56" s="355" t="s">
        <v>88</v>
      </c>
      <c r="FHM56" s="355" t="s">
        <v>88</v>
      </c>
      <c r="FHN56" s="355" t="s">
        <v>88</v>
      </c>
      <c r="FHO56" s="355" t="s">
        <v>88</v>
      </c>
      <c r="FHP56" s="355" t="s">
        <v>88</v>
      </c>
      <c r="FHQ56" s="355" t="s">
        <v>88</v>
      </c>
      <c r="FHR56" s="355" t="s">
        <v>88</v>
      </c>
      <c r="FHS56" s="355" t="s">
        <v>88</v>
      </c>
      <c r="FHT56" s="355" t="s">
        <v>88</v>
      </c>
      <c r="FHU56" s="355" t="s">
        <v>88</v>
      </c>
      <c r="FHV56" s="355" t="s">
        <v>88</v>
      </c>
      <c r="FHW56" s="355" t="s">
        <v>88</v>
      </c>
      <c r="FHX56" s="355" t="s">
        <v>88</v>
      </c>
      <c r="FHY56" s="355" t="s">
        <v>88</v>
      </c>
      <c r="FHZ56" s="355" t="s">
        <v>88</v>
      </c>
      <c r="FIA56" s="355" t="s">
        <v>88</v>
      </c>
      <c r="FIB56" s="355" t="s">
        <v>88</v>
      </c>
      <c r="FIC56" s="355" t="s">
        <v>88</v>
      </c>
      <c r="FID56" s="355" t="s">
        <v>88</v>
      </c>
      <c r="FIE56" s="355" t="s">
        <v>88</v>
      </c>
      <c r="FIF56" s="355" t="s">
        <v>88</v>
      </c>
      <c r="FIG56" s="355" t="s">
        <v>88</v>
      </c>
      <c r="FIH56" s="355" t="s">
        <v>88</v>
      </c>
      <c r="FII56" s="355" t="s">
        <v>88</v>
      </c>
      <c r="FIJ56" s="355" t="s">
        <v>88</v>
      </c>
      <c r="FIK56" s="355" t="s">
        <v>88</v>
      </c>
      <c r="FIL56" s="355" t="s">
        <v>88</v>
      </c>
      <c r="FIM56" s="355" t="s">
        <v>88</v>
      </c>
      <c r="FIN56" s="355" t="s">
        <v>88</v>
      </c>
      <c r="FIO56" s="355" t="s">
        <v>88</v>
      </c>
      <c r="FIP56" s="355" t="s">
        <v>88</v>
      </c>
      <c r="FIQ56" s="355" t="s">
        <v>88</v>
      </c>
      <c r="FIR56" s="355" t="s">
        <v>88</v>
      </c>
      <c r="FIS56" s="355" t="s">
        <v>88</v>
      </c>
      <c r="FIT56" s="355" t="s">
        <v>88</v>
      </c>
      <c r="FIU56" s="355" t="s">
        <v>88</v>
      </c>
      <c r="FIV56" s="355" t="s">
        <v>88</v>
      </c>
      <c r="FIW56" s="355" t="s">
        <v>88</v>
      </c>
      <c r="FIX56" s="355" t="s">
        <v>88</v>
      </c>
      <c r="FIY56" s="355" t="s">
        <v>88</v>
      </c>
      <c r="FIZ56" s="355" t="s">
        <v>88</v>
      </c>
      <c r="FJA56" s="355" t="s">
        <v>88</v>
      </c>
      <c r="FJB56" s="355" t="s">
        <v>88</v>
      </c>
      <c r="FJC56" s="355" t="s">
        <v>88</v>
      </c>
      <c r="FJD56" s="355" t="s">
        <v>88</v>
      </c>
      <c r="FJE56" s="355" t="s">
        <v>88</v>
      </c>
      <c r="FJF56" s="355" t="s">
        <v>88</v>
      </c>
      <c r="FJG56" s="355" t="s">
        <v>88</v>
      </c>
      <c r="FJH56" s="355" t="s">
        <v>88</v>
      </c>
      <c r="FJI56" s="355" t="s">
        <v>88</v>
      </c>
      <c r="FJJ56" s="355" t="s">
        <v>88</v>
      </c>
      <c r="FJK56" s="355" t="s">
        <v>88</v>
      </c>
      <c r="FJL56" s="355" t="s">
        <v>88</v>
      </c>
      <c r="FJM56" s="355" t="s">
        <v>88</v>
      </c>
      <c r="FJN56" s="355" t="s">
        <v>88</v>
      </c>
      <c r="FJO56" s="355" t="s">
        <v>88</v>
      </c>
      <c r="FJP56" s="355" t="s">
        <v>88</v>
      </c>
      <c r="FJQ56" s="355" t="s">
        <v>88</v>
      </c>
      <c r="FJR56" s="355" t="s">
        <v>88</v>
      </c>
      <c r="FJS56" s="355" t="s">
        <v>88</v>
      </c>
      <c r="FJT56" s="355" t="s">
        <v>88</v>
      </c>
      <c r="FJU56" s="355" t="s">
        <v>88</v>
      </c>
      <c r="FJV56" s="355" t="s">
        <v>88</v>
      </c>
      <c r="FJW56" s="355" t="s">
        <v>88</v>
      </c>
      <c r="FJX56" s="355" t="s">
        <v>88</v>
      </c>
      <c r="FJY56" s="355" t="s">
        <v>88</v>
      </c>
      <c r="FJZ56" s="355" t="s">
        <v>88</v>
      </c>
      <c r="FKA56" s="355" t="s">
        <v>88</v>
      </c>
      <c r="FKB56" s="355" t="s">
        <v>88</v>
      </c>
      <c r="FKC56" s="355" t="s">
        <v>88</v>
      </c>
      <c r="FKD56" s="355" t="s">
        <v>88</v>
      </c>
      <c r="FKE56" s="355" t="s">
        <v>88</v>
      </c>
      <c r="FKF56" s="355" t="s">
        <v>88</v>
      </c>
      <c r="FKG56" s="355" t="s">
        <v>88</v>
      </c>
      <c r="FKH56" s="355" t="s">
        <v>88</v>
      </c>
      <c r="FKI56" s="355" t="s">
        <v>88</v>
      </c>
      <c r="FKJ56" s="355" t="s">
        <v>88</v>
      </c>
      <c r="FKK56" s="355" t="s">
        <v>88</v>
      </c>
      <c r="FKL56" s="355" t="s">
        <v>88</v>
      </c>
      <c r="FKM56" s="355" t="s">
        <v>88</v>
      </c>
      <c r="FKN56" s="355" t="s">
        <v>88</v>
      </c>
      <c r="FKO56" s="355" t="s">
        <v>88</v>
      </c>
      <c r="FKP56" s="355" t="s">
        <v>88</v>
      </c>
      <c r="FKQ56" s="355" t="s">
        <v>88</v>
      </c>
      <c r="FKR56" s="355" t="s">
        <v>88</v>
      </c>
      <c r="FKS56" s="355" t="s">
        <v>88</v>
      </c>
      <c r="FKT56" s="355" t="s">
        <v>88</v>
      </c>
      <c r="FKU56" s="355" t="s">
        <v>88</v>
      </c>
      <c r="FKV56" s="355" t="s">
        <v>88</v>
      </c>
      <c r="FKW56" s="355" t="s">
        <v>88</v>
      </c>
      <c r="FKX56" s="355" t="s">
        <v>88</v>
      </c>
      <c r="FKY56" s="355" t="s">
        <v>88</v>
      </c>
      <c r="FKZ56" s="355" t="s">
        <v>88</v>
      </c>
      <c r="FLA56" s="355" t="s">
        <v>88</v>
      </c>
      <c r="FLB56" s="355" t="s">
        <v>88</v>
      </c>
      <c r="FLC56" s="355" t="s">
        <v>88</v>
      </c>
      <c r="FLD56" s="355" t="s">
        <v>88</v>
      </c>
      <c r="FLE56" s="355" t="s">
        <v>88</v>
      </c>
      <c r="FLF56" s="355" t="s">
        <v>88</v>
      </c>
      <c r="FLG56" s="355" t="s">
        <v>88</v>
      </c>
      <c r="FLH56" s="355" t="s">
        <v>88</v>
      </c>
      <c r="FLI56" s="355" t="s">
        <v>88</v>
      </c>
      <c r="FLJ56" s="355" t="s">
        <v>88</v>
      </c>
      <c r="FLK56" s="355" t="s">
        <v>88</v>
      </c>
      <c r="FLL56" s="355" t="s">
        <v>88</v>
      </c>
      <c r="FLM56" s="355" t="s">
        <v>88</v>
      </c>
      <c r="FLN56" s="355" t="s">
        <v>88</v>
      </c>
      <c r="FLO56" s="355" t="s">
        <v>88</v>
      </c>
      <c r="FLP56" s="355" t="s">
        <v>88</v>
      </c>
      <c r="FLQ56" s="355" t="s">
        <v>88</v>
      </c>
      <c r="FLR56" s="355" t="s">
        <v>88</v>
      </c>
      <c r="FLS56" s="355" t="s">
        <v>88</v>
      </c>
      <c r="FLT56" s="355" t="s">
        <v>88</v>
      </c>
      <c r="FLU56" s="355" t="s">
        <v>88</v>
      </c>
      <c r="FLV56" s="355" t="s">
        <v>88</v>
      </c>
      <c r="FLW56" s="355" t="s">
        <v>88</v>
      </c>
      <c r="FLX56" s="355" t="s">
        <v>88</v>
      </c>
      <c r="FLY56" s="355" t="s">
        <v>88</v>
      </c>
      <c r="FLZ56" s="355" t="s">
        <v>88</v>
      </c>
      <c r="FMA56" s="355" t="s">
        <v>88</v>
      </c>
      <c r="FMB56" s="355" t="s">
        <v>88</v>
      </c>
      <c r="FMC56" s="355" t="s">
        <v>88</v>
      </c>
      <c r="FMD56" s="355" t="s">
        <v>88</v>
      </c>
      <c r="FME56" s="355" t="s">
        <v>88</v>
      </c>
      <c r="FMF56" s="355" t="s">
        <v>88</v>
      </c>
      <c r="FMG56" s="355" t="s">
        <v>88</v>
      </c>
      <c r="FMH56" s="355" t="s">
        <v>88</v>
      </c>
      <c r="FMI56" s="355" t="s">
        <v>88</v>
      </c>
      <c r="FMJ56" s="355" t="s">
        <v>88</v>
      </c>
      <c r="FMK56" s="355" t="s">
        <v>88</v>
      </c>
      <c r="FML56" s="355" t="s">
        <v>88</v>
      </c>
      <c r="FMM56" s="355" t="s">
        <v>88</v>
      </c>
      <c r="FMN56" s="355" t="s">
        <v>88</v>
      </c>
      <c r="FMO56" s="355" t="s">
        <v>88</v>
      </c>
      <c r="FMP56" s="355" t="s">
        <v>88</v>
      </c>
      <c r="FMQ56" s="355" t="s">
        <v>88</v>
      </c>
      <c r="FMR56" s="355" t="s">
        <v>88</v>
      </c>
      <c r="FMS56" s="355" t="s">
        <v>88</v>
      </c>
      <c r="FMT56" s="355" t="s">
        <v>88</v>
      </c>
      <c r="FMU56" s="355" t="s">
        <v>88</v>
      </c>
      <c r="FMV56" s="355" t="s">
        <v>88</v>
      </c>
      <c r="FMW56" s="355" t="s">
        <v>88</v>
      </c>
      <c r="FMX56" s="355" t="s">
        <v>88</v>
      </c>
      <c r="FMY56" s="355" t="s">
        <v>88</v>
      </c>
      <c r="FMZ56" s="355" t="s">
        <v>88</v>
      </c>
      <c r="FNA56" s="355" t="s">
        <v>88</v>
      </c>
      <c r="FNB56" s="355" t="s">
        <v>88</v>
      </c>
      <c r="FNC56" s="355" t="s">
        <v>88</v>
      </c>
      <c r="FND56" s="355" t="s">
        <v>88</v>
      </c>
      <c r="FNE56" s="355" t="s">
        <v>88</v>
      </c>
      <c r="FNF56" s="355" t="s">
        <v>88</v>
      </c>
      <c r="FNG56" s="355" t="s">
        <v>88</v>
      </c>
      <c r="FNH56" s="355" t="s">
        <v>88</v>
      </c>
      <c r="FNI56" s="355" t="s">
        <v>88</v>
      </c>
      <c r="FNJ56" s="355" t="s">
        <v>88</v>
      </c>
      <c r="FNK56" s="355" t="s">
        <v>88</v>
      </c>
      <c r="FNL56" s="355" t="s">
        <v>88</v>
      </c>
      <c r="FNM56" s="355" t="s">
        <v>88</v>
      </c>
      <c r="FNN56" s="355" t="s">
        <v>88</v>
      </c>
      <c r="FNO56" s="355" t="s">
        <v>88</v>
      </c>
      <c r="FNP56" s="355" t="s">
        <v>88</v>
      </c>
      <c r="FNQ56" s="355" t="s">
        <v>88</v>
      </c>
      <c r="FNR56" s="355" t="s">
        <v>88</v>
      </c>
      <c r="FNS56" s="355" t="s">
        <v>88</v>
      </c>
      <c r="FNT56" s="355" t="s">
        <v>88</v>
      </c>
      <c r="FNU56" s="355" t="s">
        <v>88</v>
      </c>
      <c r="FNV56" s="355" t="s">
        <v>88</v>
      </c>
      <c r="FNW56" s="355" t="s">
        <v>88</v>
      </c>
      <c r="FNX56" s="355" t="s">
        <v>88</v>
      </c>
      <c r="FNY56" s="355" t="s">
        <v>88</v>
      </c>
      <c r="FNZ56" s="355" t="s">
        <v>88</v>
      </c>
      <c r="FOA56" s="355" t="s">
        <v>88</v>
      </c>
      <c r="FOB56" s="355" t="s">
        <v>88</v>
      </c>
      <c r="FOC56" s="355" t="s">
        <v>88</v>
      </c>
      <c r="FOD56" s="355" t="s">
        <v>88</v>
      </c>
      <c r="FOE56" s="355" t="s">
        <v>88</v>
      </c>
      <c r="FOF56" s="355" t="s">
        <v>88</v>
      </c>
      <c r="FOG56" s="355" t="s">
        <v>88</v>
      </c>
      <c r="FOH56" s="355" t="s">
        <v>88</v>
      </c>
      <c r="FOI56" s="355" t="s">
        <v>88</v>
      </c>
      <c r="FOJ56" s="355" t="s">
        <v>88</v>
      </c>
      <c r="FOK56" s="355" t="s">
        <v>88</v>
      </c>
      <c r="FOL56" s="355" t="s">
        <v>88</v>
      </c>
      <c r="FOM56" s="355" t="s">
        <v>88</v>
      </c>
      <c r="FON56" s="355" t="s">
        <v>88</v>
      </c>
      <c r="FOO56" s="355" t="s">
        <v>88</v>
      </c>
      <c r="FOP56" s="355" t="s">
        <v>88</v>
      </c>
      <c r="FOQ56" s="355" t="s">
        <v>88</v>
      </c>
      <c r="FOR56" s="355" t="s">
        <v>88</v>
      </c>
      <c r="FOS56" s="355" t="s">
        <v>88</v>
      </c>
      <c r="FOT56" s="355" t="s">
        <v>88</v>
      </c>
      <c r="FOU56" s="355" t="s">
        <v>88</v>
      </c>
      <c r="FOV56" s="355" t="s">
        <v>88</v>
      </c>
      <c r="FOW56" s="355" t="s">
        <v>88</v>
      </c>
      <c r="FOX56" s="355" t="s">
        <v>88</v>
      </c>
      <c r="FOY56" s="355" t="s">
        <v>88</v>
      </c>
      <c r="FOZ56" s="355" t="s">
        <v>88</v>
      </c>
      <c r="FPA56" s="355" t="s">
        <v>88</v>
      </c>
      <c r="FPB56" s="355" t="s">
        <v>88</v>
      </c>
      <c r="FPC56" s="355" t="s">
        <v>88</v>
      </c>
      <c r="FPD56" s="355" t="s">
        <v>88</v>
      </c>
      <c r="FPE56" s="355" t="s">
        <v>88</v>
      </c>
      <c r="FPF56" s="355" t="s">
        <v>88</v>
      </c>
      <c r="FPG56" s="355" t="s">
        <v>88</v>
      </c>
      <c r="FPH56" s="355" t="s">
        <v>88</v>
      </c>
      <c r="FPI56" s="355" t="s">
        <v>88</v>
      </c>
      <c r="FPJ56" s="355" t="s">
        <v>88</v>
      </c>
      <c r="FPK56" s="355" t="s">
        <v>88</v>
      </c>
      <c r="FPL56" s="355" t="s">
        <v>88</v>
      </c>
      <c r="FPM56" s="355" t="s">
        <v>88</v>
      </c>
      <c r="FPN56" s="355" t="s">
        <v>88</v>
      </c>
      <c r="FPO56" s="355" t="s">
        <v>88</v>
      </c>
      <c r="FPP56" s="355" t="s">
        <v>88</v>
      </c>
      <c r="FPQ56" s="355" t="s">
        <v>88</v>
      </c>
      <c r="FPR56" s="355" t="s">
        <v>88</v>
      </c>
      <c r="FPS56" s="355" t="s">
        <v>88</v>
      </c>
      <c r="FPT56" s="355" t="s">
        <v>88</v>
      </c>
      <c r="FPU56" s="355" t="s">
        <v>88</v>
      </c>
      <c r="FPV56" s="355" t="s">
        <v>88</v>
      </c>
      <c r="FPW56" s="355" t="s">
        <v>88</v>
      </c>
      <c r="FPX56" s="355" t="s">
        <v>88</v>
      </c>
      <c r="FPY56" s="355" t="s">
        <v>88</v>
      </c>
      <c r="FPZ56" s="355" t="s">
        <v>88</v>
      </c>
      <c r="FQA56" s="355" t="s">
        <v>88</v>
      </c>
      <c r="FQB56" s="355" t="s">
        <v>88</v>
      </c>
      <c r="FQC56" s="355" t="s">
        <v>88</v>
      </c>
      <c r="FQD56" s="355" t="s">
        <v>88</v>
      </c>
      <c r="FQE56" s="355" t="s">
        <v>88</v>
      </c>
      <c r="FQF56" s="355" t="s">
        <v>88</v>
      </c>
      <c r="FQG56" s="355" t="s">
        <v>88</v>
      </c>
      <c r="FQH56" s="355" t="s">
        <v>88</v>
      </c>
      <c r="FQI56" s="355" t="s">
        <v>88</v>
      </c>
      <c r="FQJ56" s="355" t="s">
        <v>88</v>
      </c>
      <c r="FQK56" s="355" t="s">
        <v>88</v>
      </c>
      <c r="FQL56" s="355" t="s">
        <v>88</v>
      </c>
      <c r="FQM56" s="355" t="s">
        <v>88</v>
      </c>
      <c r="FQN56" s="355" t="s">
        <v>88</v>
      </c>
      <c r="FQO56" s="355" t="s">
        <v>88</v>
      </c>
      <c r="FQP56" s="355" t="s">
        <v>88</v>
      </c>
      <c r="FQQ56" s="355" t="s">
        <v>88</v>
      </c>
      <c r="FQR56" s="355" t="s">
        <v>88</v>
      </c>
      <c r="FQS56" s="355" t="s">
        <v>88</v>
      </c>
      <c r="FQT56" s="355" t="s">
        <v>88</v>
      </c>
      <c r="FQU56" s="355" t="s">
        <v>88</v>
      </c>
      <c r="FQV56" s="355" t="s">
        <v>88</v>
      </c>
      <c r="FQW56" s="355" t="s">
        <v>88</v>
      </c>
      <c r="FQX56" s="355" t="s">
        <v>88</v>
      </c>
      <c r="FQY56" s="355" t="s">
        <v>88</v>
      </c>
      <c r="FQZ56" s="355" t="s">
        <v>88</v>
      </c>
      <c r="FRA56" s="355" t="s">
        <v>88</v>
      </c>
      <c r="FRB56" s="355" t="s">
        <v>88</v>
      </c>
      <c r="FRC56" s="355" t="s">
        <v>88</v>
      </c>
      <c r="FRD56" s="355" t="s">
        <v>88</v>
      </c>
      <c r="FRE56" s="355" t="s">
        <v>88</v>
      </c>
      <c r="FRF56" s="355" t="s">
        <v>88</v>
      </c>
      <c r="FRG56" s="355" t="s">
        <v>88</v>
      </c>
      <c r="FRH56" s="355" t="s">
        <v>88</v>
      </c>
      <c r="FRI56" s="355" t="s">
        <v>88</v>
      </c>
      <c r="FRJ56" s="355" t="s">
        <v>88</v>
      </c>
      <c r="FRK56" s="355" t="s">
        <v>88</v>
      </c>
      <c r="FRL56" s="355" t="s">
        <v>88</v>
      </c>
      <c r="FRM56" s="355" t="s">
        <v>88</v>
      </c>
      <c r="FRN56" s="355" t="s">
        <v>88</v>
      </c>
      <c r="FRO56" s="355" t="s">
        <v>88</v>
      </c>
      <c r="FRP56" s="355" t="s">
        <v>88</v>
      </c>
      <c r="FRQ56" s="355" t="s">
        <v>88</v>
      </c>
      <c r="FRR56" s="355" t="s">
        <v>88</v>
      </c>
      <c r="FRS56" s="355" t="s">
        <v>88</v>
      </c>
      <c r="FRT56" s="355" t="s">
        <v>88</v>
      </c>
      <c r="FRU56" s="355" t="s">
        <v>88</v>
      </c>
      <c r="FRV56" s="355" t="s">
        <v>88</v>
      </c>
      <c r="FRW56" s="355" t="s">
        <v>88</v>
      </c>
      <c r="FRX56" s="355" t="s">
        <v>88</v>
      </c>
      <c r="FRY56" s="355" t="s">
        <v>88</v>
      </c>
      <c r="FRZ56" s="355" t="s">
        <v>88</v>
      </c>
      <c r="FSA56" s="355" t="s">
        <v>88</v>
      </c>
      <c r="FSB56" s="355" t="s">
        <v>88</v>
      </c>
      <c r="FSC56" s="355" t="s">
        <v>88</v>
      </c>
      <c r="FSD56" s="355" t="s">
        <v>88</v>
      </c>
      <c r="FSE56" s="355" t="s">
        <v>88</v>
      </c>
      <c r="FSF56" s="355" t="s">
        <v>88</v>
      </c>
      <c r="FSG56" s="355" t="s">
        <v>88</v>
      </c>
      <c r="FSH56" s="355" t="s">
        <v>88</v>
      </c>
      <c r="FSI56" s="355" t="s">
        <v>88</v>
      </c>
      <c r="FSJ56" s="355" t="s">
        <v>88</v>
      </c>
      <c r="FSK56" s="355" t="s">
        <v>88</v>
      </c>
      <c r="FSL56" s="355" t="s">
        <v>88</v>
      </c>
      <c r="FSM56" s="355" t="s">
        <v>88</v>
      </c>
      <c r="FSN56" s="355" t="s">
        <v>88</v>
      </c>
      <c r="FSO56" s="355" t="s">
        <v>88</v>
      </c>
      <c r="FSP56" s="355" t="s">
        <v>88</v>
      </c>
      <c r="FSQ56" s="355" t="s">
        <v>88</v>
      </c>
      <c r="FSR56" s="355" t="s">
        <v>88</v>
      </c>
      <c r="FSS56" s="355" t="s">
        <v>88</v>
      </c>
      <c r="FST56" s="355" t="s">
        <v>88</v>
      </c>
      <c r="FSU56" s="355" t="s">
        <v>88</v>
      </c>
      <c r="FSV56" s="355" t="s">
        <v>88</v>
      </c>
      <c r="FSW56" s="355" t="s">
        <v>88</v>
      </c>
      <c r="FSX56" s="355" t="s">
        <v>88</v>
      </c>
      <c r="FSY56" s="355" t="s">
        <v>88</v>
      </c>
      <c r="FSZ56" s="355" t="s">
        <v>88</v>
      </c>
      <c r="FTA56" s="355" t="s">
        <v>88</v>
      </c>
      <c r="FTB56" s="355" t="s">
        <v>88</v>
      </c>
      <c r="FTC56" s="355" t="s">
        <v>88</v>
      </c>
      <c r="FTD56" s="355" t="s">
        <v>88</v>
      </c>
      <c r="FTE56" s="355" t="s">
        <v>88</v>
      </c>
      <c r="FTF56" s="355" t="s">
        <v>88</v>
      </c>
      <c r="FTG56" s="355" t="s">
        <v>88</v>
      </c>
      <c r="FTH56" s="355" t="s">
        <v>88</v>
      </c>
      <c r="FTI56" s="355" t="s">
        <v>88</v>
      </c>
      <c r="FTJ56" s="355" t="s">
        <v>88</v>
      </c>
      <c r="FTK56" s="355" t="s">
        <v>88</v>
      </c>
      <c r="FTL56" s="355" t="s">
        <v>88</v>
      </c>
      <c r="FTM56" s="355" t="s">
        <v>88</v>
      </c>
      <c r="FTN56" s="355" t="s">
        <v>88</v>
      </c>
      <c r="FTO56" s="355" t="s">
        <v>88</v>
      </c>
      <c r="FTP56" s="355" t="s">
        <v>88</v>
      </c>
      <c r="FTQ56" s="355" t="s">
        <v>88</v>
      </c>
      <c r="FTR56" s="355" t="s">
        <v>88</v>
      </c>
      <c r="FTS56" s="355" t="s">
        <v>88</v>
      </c>
      <c r="FTT56" s="355" t="s">
        <v>88</v>
      </c>
      <c r="FTU56" s="355" t="s">
        <v>88</v>
      </c>
      <c r="FTV56" s="355" t="s">
        <v>88</v>
      </c>
      <c r="FTW56" s="355" t="s">
        <v>88</v>
      </c>
      <c r="FTX56" s="355" t="s">
        <v>88</v>
      </c>
      <c r="FTY56" s="355" t="s">
        <v>88</v>
      </c>
      <c r="FTZ56" s="355" t="s">
        <v>88</v>
      </c>
      <c r="FUA56" s="355" t="s">
        <v>88</v>
      </c>
      <c r="FUB56" s="355" t="s">
        <v>88</v>
      </c>
      <c r="FUC56" s="355" t="s">
        <v>88</v>
      </c>
      <c r="FUD56" s="355" t="s">
        <v>88</v>
      </c>
      <c r="FUE56" s="355" t="s">
        <v>88</v>
      </c>
      <c r="FUF56" s="355" t="s">
        <v>88</v>
      </c>
      <c r="FUG56" s="355" t="s">
        <v>88</v>
      </c>
      <c r="FUH56" s="355" t="s">
        <v>88</v>
      </c>
      <c r="FUI56" s="355" t="s">
        <v>88</v>
      </c>
      <c r="FUJ56" s="355" t="s">
        <v>88</v>
      </c>
      <c r="FUK56" s="355" t="s">
        <v>88</v>
      </c>
      <c r="FUL56" s="355" t="s">
        <v>88</v>
      </c>
      <c r="FUM56" s="355" t="s">
        <v>88</v>
      </c>
      <c r="FUN56" s="355" t="s">
        <v>88</v>
      </c>
      <c r="FUO56" s="355" t="s">
        <v>88</v>
      </c>
      <c r="FUP56" s="355" t="s">
        <v>88</v>
      </c>
      <c r="FUQ56" s="355" t="s">
        <v>88</v>
      </c>
      <c r="FUR56" s="355" t="s">
        <v>88</v>
      </c>
      <c r="FUS56" s="355" t="s">
        <v>88</v>
      </c>
      <c r="FUT56" s="355" t="s">
        <v>88</v>
      </c>
      <c r="FUU56" s="355" t="s">
        <v>88</v>
      </c>
      <c r="FUV56" s="355" t="s">
        <v>88</v>
      </c>
      <c r="FUW56" s="355" t="s">
        <v>88</v>
      </c>
      <c r="FUX56" s="355" t="s">
        <v>88</v>
      </c>
      <c r="FUY56" s="355" t="s">
        <v>88</v>
      </c>
      <c r="FUZ56" s="355" t="s">
        <v>88</v>
      </c>
      <c r="FVA56" s="355" t="s">
        <v>88</v>
      </c>
      <c r="FVB56" s="355" t="s">
        <v>88</v>
      </c>
      <c r="FVC56" s="355" t="s">
        <v>88</v>
      </c>
      <c r="FVD56" s="355" t="s">
        <v>88</v>
      </c>
      <c r="FVE56" s="355" t="s">
        <v>88</v>
      </c>
      <c r="FVF56" s="355" t="s">
        <v>88</v>
      </c>
      <c r="FVG56" s="355" t="s">
        <v>88</v>
      </c>
      <c r="FVH56" s="355" t="s">
        <v>88</v>
      </c>
      <c r="FVI56" s="355" t="s">
        <v>88</v>
      </c>
      <c r="FVJ56" s="355" t="s">
        <v>88</v>
      </c>
      <c r="FVK56" s="355" t="s">
        <v>88</v>
      </c>
      <c r="FVL56" s="355" t="s">
        <v>88</v>
      </c>
      <c r="FVM56" s="355" t="s">
        <v>88</v>
      </c>
      <c r="FVN56" s="355" t="s">
        <v>88</v>
      </c>
      <c r="FVO56" s="355" t="s">
        <v>88</v>
      </c>
      <c r="FVP56" s="355" t="s">
        <v>88</v>
      </c>
      <c r="FVQ56" s="355" t="s">
        <v>88</v>
      </c>
      <c r="FVR56" s="355" t="s">
        <v>88</v>
      </c>
      <c r="FVS56" s="355" t="s">
        <v>88</v>
      </c>
      <c r="FVT56" s="355" t="s">
        <v>88</v>
      </c>
      <c r="FVU56" s="355" t="s">
        <v>88</v>
      </c>
      <c r="FVV56" s="355" t="s">
        <v>88</v>
      </c>
      <c r="FVW56" s="355" t="s">
        <v>88</v>
      </c>
      <c r="FVX56" s="355" t="s">
        <v>88</v>
      </c>
      <c r="FVY56" s="355" t="s">
        <v>88</v>
      </c>
      <c r="FVZ56" s="355" t="s">
        <v>88</v>
      </c>
      <c r="FWA56" s="355" t="s">
        <v>88</v>
      </c>
      <c r="FWB56" s="355" t="s">
        <v>88</v>
      </c>
      <c r="FWC56" s="355" t="s">
        <v>88</v>
      </c>
      <c r="FWD56" s="355" t="s">
        <v>88</v>
      </c>
      <c r="FWE56" s="355" t="s">
        <v>88</v>
      </c>
      <c r="FWF56" s="355" t="s">
        <v>88</v>
      </c>
      <c r="FWG56" s="355" t="s">
        <v>88</v>
      </c>
      <c r="FWH56" s="355" t="s">
        <v>88</v>
      </c>
      <c r="FWI56" s="355" t="s">
        <v>88</v>
      </c>
      <c r="FWJ56" s="355" t="s">
        <v>88</v>
      </c>
      <c r="FWK56" s="355" t="s">
        <v>88</v>
      </c>
      <c r="FWL56" s="355" t="s">
        <v>88</v>
      </c>
      <c r="FWM56" s="355" t="s">
        <v>88</v>
      </c>
      <c r="FWN56" s="355" t="s">
        <v>88</v>
      </c>
      <c r="FWO56" s="355" t="s">
        <v>88</v>
      </c>
      <c r="FWP56" s="355" t="s">
        <v>88</v>
      </c>
      <c r="FWQ56" s="355" t="s">
        <v>88</v>
      </c>
      <c r="FWR56" s="355" t="s">
        <v>88</v>
      </c>
      <c r="FWS56" s="355" t="s">
        <v>88</v>
      </c>
      <c r="FWT56" s="355" t="s">
        <v>88</v>
      </c>
      <c r="FWU56" s="355" t="s">
        <v>88</v>
      </c>
      <c r="FWV56" s="355" t="s">
        <v>88</v>
      </c>
      <c r="FWW56" s="355" t="s">
        <v>88</v>
      </c>
      <c r="FWX56" s="355" t="s">
        <v>88</v>
      </c>
      <c r="FWY56" s="355" t="s">
        <v>88</v>
      </c>
      <c r="FWZ56" s="355" t="s">
        <v>88</v>
      </c>
      <c r="FXA56" s="355" t="s">
        <v>88</v>
      </c>
      <c r="FXB56" s="355" t="s">
        <v>88</v>
      </c>
      <c r="FXC56" s="355" t="s">
        <v>88</v>
      </c>
      <c r="FXD56" s="355" t="s">
        <v>88</v>
      </c>
      <c r="FXE56" s="355" t="s">
        <v>88</v>
      </c>
      <c r="FXF56" s="355" t="s">
        <v>88</v>
      </c>
      <c r="FXG56" s="355" t="s">
        <v>88</v>
      </c>
      <c r="FXH56" s="355" t="s">
        <v>88</v>
      </c>
      <c r="FXI56" s="355" t="s">
        <v>88</v>
      </c>
      <c r="FXJ56" s="355" t="s">
        <v>88</v>
      </c>
      <c r="FXK56" s="355" t="s">
        <v>88</v>
      </c>
      <c r="FXL56" s="355" t="s">
        <v>88</v>
      </c>
      <c r="FXM56" s="355" t="s">
        <v>88</v>
      </c>
      <c r="FXN56" s="355" t="s">
        <v>88</v>
      </c>
      <c r="FXO56" s="355" t="s">
        <v>88</v>
      </c>
      <c r="FXP56" s="355" t="s">
        <v>88</v>
      </c>
      <c r="FXQ56" s="355" t="s">
        <v>88</v>
      </c>
      <c r="FXR56" s="355" t="s">
        <v>88</v>
      </c>
      <c r="FXS56" s="355" t="s">
        <v>88</v>
      </c>
      <c r="FXT56" s="355" t="s">
        <v>88</v>
      </c>
      <c r="FXU56" s="355" t="s">
        <v>88</v>
      </c>
      <c r="FXV56" s="355" t="s">
        <v>88</v>
      </c>
      <c r="FXW56" s="355" t="s">
        <v>88</v>
      </c>
      <c r="FXX56" s="355" t="s">
        <v>88</v>
      </c>
      <c r="FXY56" s="355" t="s">
        <v>88</v>
      </c>
      <c r="FXZ56" s="355" t="s">
        <v>88</v>
      </c>
      <c r="FYA56" s="355" t="s">
        <v>88</v>
      </c>
      <c r="FYB56" s="355" t="s">
        <v>88</v>
      </c>
      <c r="FYC56" s="355" t="s">
        <v>88</v>
      </c>
      <c r="FYD56" s="355" t="s">
        <v>88</v>
      </c>
      <c r="FYE56" s="355" t="s">
        <v>88</v>
      </c>
      <c r="FYF56" s="355" t="s">
        <v>88</v>
      </c>
      <c r="FYG56" s="355" t="s">
        <v>88</v>
      </c>
      <c r="FYH56" s="355" t="s">
        <v>88</v>
      </c>
      <c r="FYI56" s="355" t="s">
        <v>88</v>
      </c>
      <c r="FYJ56" s="355" t="s">
        <v>88</v>
      </c>
      <c r="FYK56" s="355" t="s">
        <v>88</v>
      </c>
      <c r="FYL56" s="355" t="s">
        <v>88</v>
      </c>
      <c r="FYM56" s="355" t="s">
        <v>88</v>
      </c>
      <c r="FYN56" s="355" t="s">
        <v>88</v>
      </c>
      <c r="FYO56" s="355" t="s">
        <v>88</v>
      </c>
      <c r="FYP56" s="355" t="s">
        <v>88</v>
      </c>
      <c r="FYQ56" s="355" t="s">
        <v>88</v>
      </c>
      <c r="FYR56" s="355" t="s">
        <v>88</v>
      </c>
      <c r="FYS56" s="355" t="s">
        <v>88</v>
      </c>
      <c r="FYT56" s="355" t="s">
        <v>88</v>
      </c>
      <c r="FYU56" s="355" t="s">
        <v>88</v>
      </c>
      <c r="FYV56" s="355" t="s">
        <v>88</v>
      </c>
      <c r="FYW56" s="355" t="s">
        <v>88</v>
      </c>
      <c r="FYX56" s="355" t="s">
        <v>88</v>
      </c>
      <c r="FYY56" s="355" t="s">
        <v>88</v>
      </c>
      <c r="FYZ56" s="355" t="s">
        <v>88</v>
      </c>
      <c r="FZA56" s="355" t="s">
        <v>88</v>
      </c>
      <c r="FZB56" s="355" t="s">
        <v>88</v>
      </c>
      <c r="FZC56" s="355" t="s">
        <v>88</v>
      </c>
      <c r="FZD56" s="355" t="s">
        <v>88</v>
      </c>
      <c r="FZE56" s="355" t="s">
        <v>88</v>
      </c>
      <c r="FZF56" s="355" t="s">
        <v>88</v>
      </c>
      <c r="FZG56" s="355" t="s">
        <v>88</v>
      </c>
      <c r="FZH56" s="355" t="s">
        <v>88</v>
      </c>
      <c r="FZI56" s="355" t="s">
        <v>88</v>
      </c>
      <c r="FZJ56" s="355" t="s">
        <v>88</v>
      </c>
      <c r="FZK56" s="355" t="s">
        <v>88</v>
      </c>
      <c r="FZL56" s="355" t="s">
        <v>88</v>
      </c>
      <c r="FZM56" s="355" t="s">
        <v>88</v>
      </c>
      <c r="FZN56" s="355" t="s">
        <v>88</v>
      </c>
      <c r="FZO56" s="355" t="s">
        <v>88</v>
      </c>
      <c r="FZP56" s="355" t="s">
        <v>88</v>
      </c>
      <c r="FZQ56" s="355" t="s">
        <v>88</v>
      </c>
      <c r="FZR56" s="355" t="s">
        <v>88</v>
      </c>
      <c r="FZS56" s="355" t="s">
        <v>88</v>
      </c>
      <c r="FZT56" s="355" t="s">
        <v>88</v>
      </c>
      <c r="FZU56" s="355" t="s">
        <v>88</v>
      </c>
      <c r="FZV56" s="355" t="s">
        <v>88</v>
      </c>
      <c r="FZW56" s="355" t="s">
        <v>88</v>
      </c>
      <c r="FZX56" s="355" t="s">
        <v>88</v>
      </c>
      <c r="FZY56" s="355" t="s">
        <v>88</v>
      </c>
      <c r="FZZ56" s="355" t="s">
        <v>88</v>
      </c>
      <c r="GAA56" s="355" t="s">
        <v>88</v>
      </c>
      <c r="GAB56" s="355" t="s">
        <v>88</v>
      </c>
      <c r="GAC56" s="355" t="s">
        <v>88</v>
      </c>
      <c r="GAD56" s="355" t="s">
        <v>88</v>
      </c>
      <c r="GAE56" s="355" t="s">
        <v>88</v>
      </c>
      <c r="GAF56" s="355" t="s">
        <v>88</v>
      </c>
      <c r="GAG56" s="355" t="s">
        <v>88</v>
      </c>
      <c r="GAH56" s="355" t="s">
        <v>88</v>
      </c>
      <c r="GAI56" s="355" t="s">
        <v>88</v>
      </c>
      <c r="GAJ56" s="355" t="s">
        <v>88</v>
      </c>
      <c r="GAK56" s="355" t="s">
        <v>88</v>
      </c>
      <c r="GAL56" s="355" t="s">
        <v>88</v>
      </c>
      <c r="GAM56" s="355" t="s">
        <v>88</v>
      </c>
      <c r="GAN56" s="355" t="s">
        <v>88</v>
      </c>
      <c r="GAO56" s="355" t="s">
        <v>88</v>
      </c>
      <c r="GAP56" s="355" t="s">
        <v>88</v>
      </c>
      <c r="GAQ56" s="355" t="s">
        <v>88</v>
      </c>
      <c r="GAR56" s="355" t="s">
        <v>88</v>
      </c>
      <c r="GAS56" s="355" t="s">
        <v>88</v>
      </c>
      <c r="GAT56" s="355" t="s">
        <v>88</v>
      </c>
      <c r="GAU56" s="355" t="s">
        <v>88</v>
      </c>
      <c r="GAV56" s="355" t="s">
        <v>88</v>
      </c>
      <c r="GAW56" s="355" t="s">
        <v>88</v>
      </c>
      <c r="GAX56" s="355" t="s">
        <v>88</v>
      </c>
      <c r="GAY56" s="355" t="s">
        <v>88</v>
      </c>
      <c r="GAZ56" s="355" t="s">
        <v>88</v>
      </c>
      <c r="GBA56" s="355" t="s">
        <v>88</v>
      </c>
      <c r="GBB56" s="355" t="s">
        <v>88</v>
      </c>
      <c r="GBC56" s="355" t="s">
        <v>88</v>
      </c>
      <c r="GBD56" s="355" t="s">
        <v>88</v>
      </c>
      <c r="GBE56" s="355" t="s">
        <v>88</v>
      </c>
      <c r="GBF56" s="355" t="s">
        <v>88</v>
      </c>
      <c r="GBG56" s="355" t="s">
        <v>88</v>
      </c>
      <c r="GBH56" s="355" t="s">
        <v>88</v>
      </c>
      <c r="GBI56" s="355" t="s">
        <v>88</v>
      </c>
      <c r="GBJ56" s="355" t="s">
        <v>88</v>
      </c>
      <c r="GBK56" s="355" t="s">
        <v>88</v>
      </c>
      <c r="GBL56" s="355" t="s">
        <v>88</v>
      </c>
      <c r="GBM56" s="355" t="s">
        <v>88</v>
      </c>
      <c r="GBN56" s="355" t="s">
        <v>88</v>
      </c>
      <c r="GBO56" s="355" t="s">
        <v>88</v>
      </c>
      <c r="GBP56" s="355" t="s">
        <v>88</v>
      </c>
      <c r="GBQ56" s="355" t="s">
        <v>88</v>
      </c>
      <c r="GBR56" s="355" t="s">
        <v>88</v>
      </c>
      <c r="GBS56" s="355" t="s">
        <v>88</v>
      </c>
      <c r="GBT56" s="355" t="s">
        <v>88</v>
      </c>
      <c r="GBU56" s="355" t="s">
        <v>88</v>
      </c>
      <c r="GBV56" s="355" t="s">
        <v>88</v>
      </c>
      <c r="GBW56" s="355" t="s">
        <v>88</v>
      </c>
      <c r="GBX56" s="355" t="s">
        <v>88</v>
      </c>
      <c r="GBY56" s="355" t="s">
        <v>88</v>
      </c>
      <c r="GBZ56" s="355" t="s">
        <v>88</v>
      </c>
      <c r="GCA56" s="355" t="s">
        <v>88</v>
      </c>
      <c r="GCB56" s="355" t="s">
        <v>88</v>
      </c>
      <c r="GCC56" s="355" t="s">
        <v>88</v>
      </c>
      <c r="GCD56" s="355" t="s">
        <v>88</v>
      </c>
      <c r="GCE56" s="355" t="s">
        <v>88</v>
      </c>
      <c r="GCF56" s="355" t="s">
        <v>88</v>
      </c>
      <c r="GCG56" s="355" t="s">
        <v>88</v>
      </c>
      <c r="GCH56" s="355" t="s">
        <v>88</v>
      </c>
      <c r="GCI56" s="355" t="s">
        <v>88</v>
      </c>
      <c r="GCJ56" s="355" t="s">
        <v>88</v>
      </c>
      <c r="GCK56" s="355" t="s">
        <v>88</v>
      </c>
      <c r="GCL56" s="355" t="s">
        <v>88</v>
      </c>
      <c r="GCM56" s="355" t="s">
        <v>88</v>
      </c>
      <c r="GCN56" s="355" t="s">
        <v>88</v>
      </c>
      <c r="GCO56" s="355" t="s">
        <v>88</v>
      </c>
      <c r="GCP56" s="355" t="s">
        <v>88</v>
      </c>
      <c r="GCQ56" s="355" t="s">
        <v>88</v>
      </c>
      <c r="GCR56" s="355" t="s">
        <v>88</v>
      </c>
      <c r="GCS56" s="355" t="s">
        <v>88</v>
      </c>
      <c r="GCT56" s="355" t="s">
        <v>88</v>
      </c>
      <c r="GCU56" s="355" t="s">
        <v>88</v>
      </c>
      <c r="GCV56" s="355" t="s">
        <v>88</v>
      </c>
      <c r="GCW56" s="355" t="s">
        <v>88</v>
      </c>
      <c r="GCX56" s="355" t="s">
        <v>88</v>
      </c>
      <c r="GCY56" s="355" t="s">
        <v>88</v>
      </c>
      <c r="GCZ56" s="355" t="s">
        <v>88</v>
      </c>
      <c r="GDA56" s="355" t="s">
        <v>88</v>
      </c>
      <c r="GDB56" s="355" t="s">
        <v>88</v>
      </c>
      <c r="GDC56" s="355" t="s">
        <v>88</v>
      </c>
      <c r="GDD56" s="355" t="s">
        <v>88</v>
      </c>
      <c r="GDE56" s="355" t="s">
        <v>88</v>
      </c>
      <c r="GDF56" s="355" t="s">
        <v>88</v>
      </c>
      <c r="GDG56" s="355" t="s">
        <v>88</v>
      </c>
      <c r="GDH56" s="355" t="s">
        <v>88</v>
      </c>
      <c r="GDI56" s="355" t="s">
        <v>88</v>
      </c>
      <c r="GDJ56" s="355" t="s">
        <v>88</v>
      </c>
      <c r="GDK56" s="355" t="s">
        <v>88</v>
      </c>
      <c r="GDL56" s="355" t="s">
        <v>88</v>
      </c>
      <c r="GDM56" s="355" t="s">
        <v>88</v>
      </c>
      <c r="GDN56" s="355" t="s">
        <v>88</v>
      </c>
      <c r="GDO56" s="355" t="s">
        <v>88</v>
      </c>
      <c r="GDP56" s="355" t="s">
        <v>88</v>
      </c>
      <c r="GDQ56" s="355" t="s">
        <v>88</v>
      </c>
      <c r="GDR56" s="355" t="s">
        <v>88</v>
      </c>
      <c r="GDS56" s="355" t="s">
        <v>88</v>
      </c>
      <c r="GDT56" s="355" t="s">
        <v>88</v>
      </c>
      <c r="GDU56" s="355" t="s">
        <v>88</v>
      </c>
      <c r="GDV56" s="355" t="s">
        <v>88</v>
      </c>
      <c r="GDW56" s="355" t="s">
        <v>88</v>
      </c>
      <c r="GDX56" s="355" t="s">
        <v>88</v>
      </c>
      <c r="GDY56" s="355" t="s">
        <v>88</v>
      </c>
      <c r="GDZ56" s="355" t="s">
        <v>88</v>
      </c>
      <c r="GEA56" s="355" t="s">
        <v>88</v>
      </c>
      <c r="GEB56" s="355" t="s">
        <v>88</v>
      </c>
      <c r="GEC56" s="355" t="s">
        <v>88</v>
      </c>
      <c r="GED56" s="355" t="s">
        <v>88</v>
      </c>
      <c r="GEE56" s="355" t="s">
        <v>88</v>
      </c>
      <c r="GEF56" s="355" t="s">
        <v>88</v>
      </c>
      <c r="GEG56" s="355" t="s">
        <v>88</v>
      </c>
      <c r="GEH56" s="355" t="s">
        <v>88</v>
      </c>
      <c r="GEI56" s="355" t="s">
        <v>88</v>
      </c>
      <c r="GEJ56" s="355" t="s">
        <v>88</v>
      </c>
      <c r="GEK56" s="355" t="s">
        <v>88</v>
      </c>
      <c r="GEL56" s="355" t="s">
        <v>88</v>
      </c>
      <c r="GEM56" s="355" t="s">
        <v>88</v>
      </c>
      <c r="GEN56" s="355" t="s">
        <v>88</v>
      </c>
      <c r="GEO56" s="355" t="s">
        <v>88</v>
      </c>
      <c r="GEP56" s="355" t="s">
        <v>88</v>
      </c>
      <c r="GEQ56" s="355" t="s">
        <v>88</v>
      </c>
      <c r="GER56" s="355" t="s">
        <v>88</v>
      </c>
      <c r="GES56" s="355" t="s">
        <v>88</v>
      </c>
      <c r="GET56" s="355" t="s">
        <v>88</v>
      </c>
      <c r="GEU56" s="355" t="s">
        <v>88</v>
      </c>
      <c r="GEV56" s="355" t="s">
        <v>88</v>
      </c>
      <c r="GEW56" s="355" t="s">
        <v>88</v>
      </c>
      <c r="GEX56" s="355" t="s">
        <v>88</v>
      </c>
      <c r="GEY56" s="355" t="s">
        <v>88</v>
      </c>
      <c r="GEZ56" s="355" t="s">
        <v>88</v>
      </c>
      <c r="GFA56" s="355" t="s">
        <v>88</v>
      </c>
      <c r="GFB56" s="355" t="s">
        <v>88</v>
      </c>
      <c r="GFC56" s="355" t="s">
        <v>88</v>
      </c>
      <c r="GFD56" s="355" t="s">
        <v>88</v>
      </c>
      <c r="GFE56" s="355" t="s">
        <v>88</v>
      </c>
      <c r="GFF56" s="355" t="s">
        <v>88</v>
      </c>
      <c r="GFG56" s="355" t="s">
        <v>88</v>
      </c>
      <c r="GFH56" s="355" t="s">
        <v>88</v>
      </c>
      <c r="GFI56" s="355" t="s">
        <v>88</v>
      </c>
      <c r="GFJ56" s="355" t="s">
        <v>88</v>
      </c>
      <c r="GFK56" s="355" t="s">
        <v>88</v>
      </c>
      <c r="GFL56" s="355" t="s">
        <v>88</v>
      </c>
      <c r="GFM56" s="355" t="s">
        <v>88</v>
      </c>
      <c r="GFN56" s="355" t="s">
        <v>88</v>
      </c>
      <c r="GFO56" s="355" t="s">
        <v>88</v>
      </c>
      <c r="GFP56" s="355" t="s">
        <v>88</v>
      </c>
      <c r="GFQ56" s="355" t="s">
        <v>88</v>
      </c>
      <c r="GFR56" s="355" t="s">
        <v>88</v>
      </c>
      <c r="GFS56" s="355" t="s">
        <v>88</v>
      </c>
      <c r="GFT56" s="355" t="s">
        <v>88</v>
      </c>
      <c r="GFU56" s="355" t="s">
        <v>88</v>
      </c>
      <c r="GFV56" s="355" t="s">
        <v>88</v>
      </c>
      <c r="GFW56" s="355" t="s">
        <v>88</v>
      </c>
      <c r="GFX56" s="355" t="s">
        <v>88</v>
      </c>
      <c r="GFY56" s="355" t="s">
        <v>88</v>
      </c>
      <c r="GFZ56" s="355" t="s">
        <v>88</v>
      </c>
      <c r="GGA56" s="355" t="s">
        <v>88</v>
      </c>
      <c r="GGB56" s="355" t="s">
        <v>88</v>
      </c>
      <c r="GGC56" s="355" t="s">
        <v>88</v>
      </c>
      <c r="GGD56" s="355" t="s">
        <v>88</v>
      </c>
      <c r="GGE56" s="355" t="s">
        <v>88</v>
      </c>
      <c r="GGF56" s="355" t="s">
        <v>88</v>
      </c>
      <c r="GGG56" s="355" t="s">
        <v>88</v>
      </c>
      <c r="GGH56" s="355" t="s">
        <v>88</v>
      </c>
      <c r="GGI56" s="355" t="s">
        <v>88</v>
      </c>
      <c r="GGJ56" s="355" t="s">
        <v>88</v>
      </c>
      <c r="GGK56" s="355" t="s">
        <v>88</v>
      </c>
      <c r="GGL56" s="355" t="s">
        <v>88</v>
      </c>
      <c r="GGM56" s="355" t="s">
        <v>88</v>
      </c>
      <c r="GGN56" s="355" t="s">
        <v>88</v>
      </c>
      <c r="GGO56" s="355" t="s">
        <v>88</v>
      </c>
      <c r="GGP56" s="355" t="s">
        <v>88</v>
      </c>
      <c r="GGQ56" s="355" t="s">
        <v>88</v>
      </c>
      <c r="GGR56" s="355" t="s">
        <v>88</v>
      </c>
      <c r="GGS56" s="355" t="s">
        <v>88</v>
      </c>
      <c r="GGT56" s="355" t="s">
        <v>88</v>
      </c>
      <c r="GGU56" s="355" t="s">
        <v>88</v>
      </c>
      <c r="GGV56" s="355" t="s">
        <v>88</v>
      </c>
      <c r="GGW56" s="355" t="s">
        <v>88</v>
      </c>
      <c r="GGX56" s="355" t="s">
        <v>88</v>
      </c>
      <c r="GGY56" s="355" t="s">
        <v>88</v>
      </c>
      <c r="GGZ56" s="355" t="s">
        <v>88</v>
      </c>
      <c r="GHA56" s="355" t="s">
        <v>88</v>
      </c>
      <c r="GHB56" s="355" t="s">
        <v>88</v>
      </c>
      <c r="GHC56" s="355" t="s">
        <v>88</v>
      </c>
      <c r="GHD56" s="355" t="s">
        <v>88</v>
      </c>
      <c r="GHE56" s="355" t="s">
        <v>88</v>
      </c>
      <c r="GHF56" s="355" t="s">
        <v>88</v>
      </c>
      <c r="GHG56" s="355" t="s">
        <v>88</v>
      </c>
      <c r="GHH56" s="355" t="s">
        <v>88</v>
      </c>
      <c r="GHI56" s="355" t="s">
        <v>88</v>
      </c>
      <c r="GHJ56" s="355" t="s">
        <v>88</v>
      </c>
      <c r="GHK56" s="355" t="s">
        <v>88</v>
      </c>
      <c r="GHL56" s="355" t="s">
        <v>88</v>
      </c>
      <c r="GHM56" s="355" t="s">
        <v>88</v>
      </c>
      <c r="GHN56" s="355" t="s">
        <v>88</v>
      </c>
      <c r="GHO56" s="355" t="s">
        <v>88</v>
      </c>
      <c r="GHP56" s="355" t="s">
        <v>88</v>
      </c>
      <c r="GHQ56" s="355" t="s">
        <v>88</v>
      </c>
      <c r="GHR56" s="355" t="s">
        <v>88</v>
      </c>
      <c r="GHS56" s="355" t="s">
        <v>88</v>
      </c>
      <c r="GHT56" s="355" t="s">
        <v>88</v>
      </c>
      <c r="GHU56" s="355" t="s">
        <v>88</v>
      </c>
      <c r="GHV56" s="355" t="s">
        <v>88</v>
      </c>
      <c r="GHW56" s="355" t="s">
        <v>88</v>
      </c>
      <c r="GHX56" s="355" t="s">
        <v>88</v>
      </c>
      <c r="GHY56" s="355" t="s">
        <v>88</v>
      </c>
      <c r="GHZ56" s="355" t="s">
        <v>88</v>
      </c>
      <c r="GIA56" s="355" t="s">
        <v>88</v>
      </c>
      <c r="GIB56" s="355" t="s">
        <v>88</v>
      </c>
      <c r="GIC56" s="355" t="s">
        <v>88</v>
      </c>
      <c r="GID56" s="355" t="s">
        <v>88</v>
      </c>
      <c r="GIE56" s="355" t="s">
        <v>88</v>
      </c>
      <c r="GIF56" s="355" t="s">
        <v>88</v>
      </c>
      <c r="GIG56" s="355" t="s">
        <v>88</v>
      </c>
      <c r="GIH56" s="355" t="s">
        <v>88</v>
      </c>
      <c r="GII56" s="355" t="s">
        <v>88</v>
      </c>
      <c r="GIJ56" s="355" t="s">
        <v>88</v>
      </c>
      <c r="GIK56" s="355" t="s">
        <v>88</v>
      </c>
      <c r="GIL56" s="355" t="s">
        <v>88</v>
      </c>
      <c r="GIM56" s="355" t="s">
        <v>88</v>
      </c>
      <c r="GIN56" s="355" t="s">
        <v>88</v>
      </c>
      <c r="GIO56" s="355" t="s">
        <v>88</v>
      </c>
      <c r="GIP56" s="355" t="s">
        <v>88</v>
      </c>
      <c r="GIQ56" s="355" t="s">
        <v>88</v>
      </c>
      <c r="GIR56" s="355" t="s">
        <v>88</v>
      </c>
      <c r="GIS56" s="355" t="s">
        <v>88</v>
      </c>
      <c r="GIT56" s="355" t="s">
        <v>88</v>
      </c>
      <c r="GIU56" s="355" t="s">
        <v>88</v>
      </c>
      <c r="GIV56" s="355" t="s">
        <v>88</v>
      </c>
      <c r="GIW56" s="355" t="s">
        <v>88</v>
      </c>
      <c r="GIX56" s="355" t="s">
        <v>88</v>
      </c>
      <c r="GIY56" s="355" t="s">
        <v>88</v>
      </c>
      <c r="GIZ56" s="355" t="s">
        <v>88</v>
      </c>
      <c r="GJA56" s="355" t="s">
        <v>88</v>
      </c>
      <c r="GJB56" s="355" t="s">
        <v>88</v>
      </c>
      <c r="GJC56" s="355" t="s">
        <v>88</v>
      </c>
      <c r="GJD56" s="355" t="s">
        <v>88</v>
      </c>
      <c r="GJE56" s="355" t="s">
        <v>88</v>
      </c>
      <c r="GJF56" s="355" t="s">
        <v>88</v>
      </c>
      <c r="GJG56" s="355" t="s">
        <v>88</v>
      </c>
      <c r="GJH56" s="355" t="s">
        <v>88</v>
      </c>
      <c r="GJI56" s="355" t="s">
        <v>88</v>
      </c>
      <c r="GJJ56" s="355" t="s">
        <v>88</v>
      </c>
      <c r="GJK56" s="355" t="s">
        <v>88</v>
      </c>
      <c r="GJL56" s="355" t="s">
        <v>88</v>
      </c>
      <c r="GJM56" s="355" t="s">
        <v>88</v>
      </c>
      <c r="GJN56" s="355" t="s">
        <v>88</v>
      </c>
      <c r="GJO56" s="355" t="s">
        <v>88</v>
      </c>
      <c r="GJP56" s="355" t="s">
        <v>88</v>
      </c>
      <c r="GJQ56" s="355" t="s">
        <v>88</v>
      </c>
      <c r="GJR56" s="355" t="s">
        <v>88</v>
      </c>
      <c r="GJS56" s="355" t="s">
        <v>88</v>
      </c>
      <c r="GJT56" s="355" t="s">
        <v>88</v>
      </c>
      <c r="GJU56" s="355" t="s">
        <v>88</v>
      </c>
      <c r="GJV56" s="355" t="s">
        <v>88</v>
      </c>
      <c r="GJW56" s="355" t="s">
        <v>88</v>
      </c>
      <c r="GJX56" s="355" t="s">
        <v>88</v>
      </c>
      <c r="GJY56" s="355" t="s">
        <v>88</v>
      </c>
      <c r="GJZ56" s="355" t="s">
        <v>88</v>
      </c>
      <c r="GKA56" s="355" t="s">
        <v>88</v>
      </c>
      <c r="GKB56" s="355" t="s">
        <v>88</v>
      </c>
      <c r="GKC56" s="355" t="s">
        <v>88</v>
      </c>
      <c r="GKD56" s="355" t="s">
        <v>88</v>
      </c>
      <c r="GKE56" s="355" t="s">
        <v>88</v>
      </c>
      <c r="GKF56" s="355" t="s">
        <v>88</v>
      </c>
      <c r="GKG56" s="355" t="s">
        <v>88</v>
      </c>
      <c r="GKH56" s="355" t="s">
        <v>88</v>
      </c>
      <c r="GKI56" s="355" t="s">
        <v>88</v>
      </c>
      <c r="GKJ56" s="355" t="s">
        <v>88</v>
      </c>
      <c r="GKK56" s="355" t="s">
        <v>88</v>
      </c>
      <c r="GKL56" s="355" t="s">
        <v>88</v>
      </c>
      <c r="GKM56" s="355" t="s">
        <v>88</v>
      </c>
      <c r="GKN56" s="355" t="s">
        <v>88</v>
      </c>
      <c r="GKO56" s="355" t="s">
        <v>88</v>
      </c>
      <c r="GKP56" s="355" t="s">
        <v>88</v>
      </c>
      <c r="GKQ56" s="355" t="s">
        <v>88</v>
      </c>
      <c r="GKR56" s="355" t="s">
        <v>88</v>
      </c>
      <c r="GKS56" s="355" t="s">
        <v>88</v>
      </c>
      <c r="GKT56" s="355" t="s">
        <v>88</v>
      </c>
      <c r="GKU56" s="355" t="s">
        <v>88</v>
      </c>
      <c r="GKV56" s="355" t="s">
        <v>88</v>
      </c>
      <c r="GKW56" s="355" t="s">
        <v>88</v>
      </c>
      <c r="GKX56" s="355" t="s">
        <v>88</v>
      </c>
      <c r="GKY56" s="355" t="s">
        <v>88</v>
      </c>
      <c r="GKZ56" s="355" t="s">
        <v>88</v>
      </c>
      <c r="GLA56" s="355" t="s">
        <v>88</v>
      </c>
      <c r="GLB56" s="355" t="s">
        <v>88</v>
      </c>
      <c r="GLC56" s="355" t="s">
        <v>88</v>
      </c>
      <c r="GLD56" s="355" t="s">
        <v>88</v>
      </c>
      <c r="GLE56" s="355" t="s">
        <v>88</v>
      </c>
      <c r="GLF56" s="355" t="s">
        <v>88</v>
      </c>
      <c r="GLG56" s="355" t="s">
        <v>88</v>
      </c>
      <c r="GLH56" s="355" t="s">
        <v>88</v>
      </c>
      <c r="GLI56" s="355" t="s">
        <v>88</v>
      </c>
      <c r="GLJ56" s="355" t="s">
        <v>88</v>
      </c>
      <c r="GLK56" s="355" t="s">
        <v>88</v>
      </c>
      <c r="GLL56" s="355" t="s">
        <v>88</v>
      </c>
      <c r="GLM56" s="355" t="s">
        <v>88</v>
      </c>
      <c r="GLN56" s="355" t="s">
        <v>88</v>
      </c>
      <c r="GLO56" s="355" t="s">
        <v>88</v>
      </c>
      <c r="GLP56" s="355" t="s">
        <v>88</v>
      </c>
      <c r="GLQ56" s="355" t="s">
        <v>88</v>
      </c>
      <c r="GLR56" s="355" t="s">
        <v>88</v>
      </c>
      <c r="GLS56" s="355" t="s">
        <v>88</v>
      </c>
      <c r="GLT56" s="355" t="s">
        <v>88</v>
      </c>
      <c r="GLU56" s="355" t="s">
        <v>88</v>
      </c>
      <c r="GLV56" s="355" t="s">
        <v>88</v>
      </c>
      <c r="GLW56" s="355" t="s">
        <v>88</v>
      </c>
      <c r="GLX56" s="355" t="s">
        <v>88</v>
      </c>
      <c r="GLY56" s="355" t="s">
        <v>88</v>
      </c>
      <c r="GLZ56" s="355" t="s">
        <v>88</v>
      </c>
      <c r="GMA56" s="355" t="s">
        <v>88</v>
      </c>
      <c r="GMB56" s="355" t="s">
        <v>88</v>
      </c>
      <c r="GMC56" s="355" t="s">
        <v>88</v>
      </c>
      <c r="GMD56" s="355" t="s">
        <v>88</v>
      </c>
      <c r="GME56" s="355" t="s">
        <v>88</v>
      </c>
      <c r="GMF56" s="355" t="s">
        <v>88</v>
      </c>
      <c r="GMG56" s="355" t="s">
        <v>88</v>
      </c>
      <c r="GMH56" s="355" t="s">
        <v>88</v>
      </c>
      <c r="GMI56" s="355" t="s">
        <v>88</v>
      </c>
      <c r="GMJ56" s="355" t="s">
        <v>88</v>
      </c>
      <c r="GMK56" s="355" t="s">
        <v>88</v>
      </c>
      <c r="GML56" s="355" t="s">
        <v>88</v>
      </c>
      <c r="GMM56" s="355" t="s">
        <v>88</v>
      </c>
      <c r="GMN56" s="355" t="s">
        <v>88</v>
      </c>
      <c r="GMO56" s="355" t="s">
        <v>88</v>
      </c>
      <c r="GMP56" s="355" t="s">
        <v>88</v>
      </c>
      <c r="GMQ56" s="355" t="s">
        <v>88</v>
      </c>
      <c r="GMR56" s="355" t="s">
        <v>88</v>
      </c>
      <c r="GMS56" s="355" t="s">
        <v>88</v>
      </c>
      <c r="GMT56" s="355" t="s">
        <v>88</v>
      </c>
      <c r="GMU56" s="355" t="s">
        <v>88</v>
      </c>
      <c r="GMV56" s="355" t="s">
        <v>88</v>
      </c>
      <c r="GMW56" s="355" t="s">
        <v>88</v>
      </c>
      <c r="GMX56" s="355" t="s">
        <v>88</v>
      </c>
      <c r="GMY56" s="355" t="s">
        <v>88</v>
      </c>
      <c r="GMZ56" s="355" t="s">
        <v>88</v>
      </c>
      <c r="GNA56" s="355" t="s">
        <v>88</v>
      </c>
      <c r="GNB56" s="355" t="s">
        <v>88</v>
      </c>
      <c r="GNC56" s="355" t="s">
        <v>88</v>
      </c>
      <c r="GND56" s="355" t="s">
        <v>88</v>
      </c>
      <c r="GNE56" s="355" t="s">
        <v>88</v>
      </c>
      <c r="GNF56" s="355" t="s">
        <v>88</v>
      </c>
      <c r="GNG56" s="355" t="s">
        <v>88</v>
      </c>
      <c r="GNH56" s="355" t="s">
        <v>88</v>
      </c>
      <c r="GNI56" s="355" t="s">
        <v>88</v>
      </c>
      <c r="GNJ56" s="355" t="s">
        <v>88</v>
      </c>
      <c r="GNK56" s="355" t="s">
        <v>88</v>
      </c>
      <c r="GNL56" s="355" t="s">
        <v>88</v>
      </c>
      <c r="GNM56" s="355" t="s">
        <v>88</v>
      </c>
      <c r="GNN56" s="355" t="s">
        <v>88</v>
      </c>
      <c r="GNO56" s="355" t="s">
        <v>88</v>
      </c>
      <c r="GNP56" s="355" t="s">
        <v>88</v>
      </c>
      <c r="GNQ56" s="355" t="s">
        <v>88</v>
      </c>
      <c r="GNR56" s="355" t="s">
        <v>88</v>
      </c>
      <c r="GNS56" s="355" t="s">
        <v>88</v>
      </c>
      <c r="GNT56" s="355" t="s">
        <v>88</v>
      </c>
      <c r="GNU56" s="355" t="s">
        <v>88</v>
      </c>
      <c r="GNV56" s="355" t="s">
        <v>88</v>
      </c>
      <c r="GNW56" s="355" t="s">
        <v>88</v>
      </c>
      <c r="GNX56" s="355" t="s">
        <v>88</v>
      </c>
      <c r="GNY56" s="355" t="s">
        <v>88</v>
      </c>
      <c r="GNZ56" s="355" t="s">
        <v>88</v>
      </c>
      <c r="GOA56" s="355" t="s">
        <v>88</v>
      </c>
      <c r="GOB56" s="355" t="s">
        <v>88</v>
      </c>
      <c r="GOC56" s="355" t="s">
        <v>88</v>
      </c>
      <c r="GOD56" s="355" t="s">
        <v>88</v>
      </c>
      <c r="GOE56" s="355" t="s">
        <v>88</v>
      </c>
      <c r="GOF56" s="355" t="s">
        <v>88</v>
      </c>
      <c r="GOG56" s="355" t="s">
        <v>88</v>
      </c>
      <c r="GOH56" s="355" t="s">
        <v>88</v>
      </c>
      <c r="GOI56" s="355" t="s">
        <v>88</v>
      </c>
      <c r="GOJ56" s="355" t="s">
        <v>88</v>
      </c>
      <c r="GOK56" s="355" t="s">
        <v>88</v>
      </c>
      <c r="GOL56" s="355" t="s">
        <v>88</v>
      </c>
      <c r="GOM56" s="355" t="s">
        <v>88</v>
      </c>
      <c r="GON56" s="355" t="s">
        <v>88</v>
      </c>
      <c r="GOO56" s="355" t="s">
        <v>88</v>
      </c>
      <c r="GOP56" s="355" t="s">
        <v>88</v>
      </c>
      <c r="GOQ56" s="355" t="s">
        <v>88</v>
      </c>
      <c r="GOR56" s="355" t="s">
        <v>88</v>
      </c>
      <c r="GOS56" s="355" t="s">
        <v>88</v>
      </c>
      <c r="GOT56" s="355" t="s">
        <v>88</v>
      </c>
      <c r="GOU56" s="355" t="s">
        <v>88</v>
      </c>
      <c r="GOV56" s="355" t="s">
        <v>88</v>
      </c>
      <c r="GOW56" s="355" t="s">
        <v>88</v>
      </c>
      <c r="GOX56" s="355" t="s">
        <v>88</v>
      </c>
      <c r="GOY56" s="355" t="s">
        <v>88</v>
      </c>
      <c r="GOZ56" s="355" t="s">
        <v>88</v>
      </c>
      <c r="GPA56" s="355" t="s">
        <v>88</v>
      </c>
      <c r="GPB56" s="355" t="s">
        <v>88</v>
      </c>
      <c r="GPC56" s="355" t="s">
        <v>88</v>
      </c>
      <c r="GPD56" s="355" t="s">
        <v>88</v>
      </c>
      <c r="GPE56" s="355" t="s">
        <v>88</v>
      </c>
      <c r="GPF56" s="355" t="s">
        <v>88</v>
      </c>
      <c r="GPG56" s="355" t="s">
        <v>88</v>
      </c>
      <c r="GPH56" s="355" t="s">
        <v>88</v>
      </c>
      <c r="GPI56" s="355" t="s">
        <v>88</v>
      </c>
      <c r="GPJ56" s="355" t="s">
        <v>88</v>
      </c>
      <c r="GPK56" s="355" t="s">
        <v>88</v>
      </c>
      <c r="GPL56" s="355" t="s">
        <v>88</v>
      </c>
      <c r="GPM56" s="355" t="s">
        <v>88</v>
      </c>
      <c r="GPN56" s="355" t="s">
        <v>88</v>
      </c>
      <c r="GPO56" s="355" t="s">
        <v>88</v>
      </c>
      <c r="GPP56" s="355" t="s">
        <v>88</v>
      </c>
      <c r="GPQ56" s="355" t="s">
        <v>88</v>
      </c>
      <c r="GPR56" s="355" t="s">
        <v>88</v>
      </c>
      <c r="GPS56" s="355" t="s">
        <v>88</v>
      </c>
      <c r="GPT56" s="355" t="s">
        <v>88</v>
      </c>
      <c r="GPU56" s="355" t="s">
        <v>88</v>
      </c>
      <c r="GPV56" s="355" t="s">
        <v>88</v>
      </c>
      <c r="GPW56" s="355" t="s">
        <v>88</v>
      </c>
      <c r="GPX56" s="355" t="s">
        <v>88</v>
      </c>
      <c r="GPY56" s="355" t="s">
        <v>88</v>
      </c>
      <c r="GPZ56" s="355" t="s">
        <v>88</v>
      </c>
      <c r="GQA56" s="355" t="s">
        <v>88</v>
      </c>
      <c r="GQB56" s="355" t="s">
        <v>88</v>
      </c>
      <c r="GQC56" s="355" t="s">
        <v>88</v>
      </c>
      <c r="GQD56" s="355" t="s">
        <v>88</v>
      </c>
      <c r="GQE56" s="355" t="s">
        <v>88</v>
      </c>
      <c r="GQF56" s="355" t="s">
        <v>88</v>
      </c>
      <c r="GQG56" s="355" t="s">
        <v>88</v>
      </c>
      <c r="GQH56" s="355" t="s">
        <v>88</v>
      </c>
      <c r="GQI56" s="355" t="s">
        <v>88</v>
      </c>
      <c r="GQJ56" s="355" t="s">
        <v>88</v>
      </c>
      <c r="GQK56" s="355" t="s">
        <v>88</v>
      </c>
      <c r="GQL56" s="355" t="s">
        <v>88</v>
      </c>
      <c r="GQM56" s="355" t="s">
        <v>88</v>
      </c>
      <c r="GQN56" s="355" t="s">
        <v>88</v>
      </c>
      <c r="GQO56" s="355" t="s">
        <v>88</v>
      </c>
      <c r="GQP56" s="355" t="s">
        <v>88</v>
      </c>
      <c r="GQQ56" s="355" t="s">
        <v>88</v>
      </c>
      <c r="GQR56" s="355" t="s">
        <v>88</v>
      </c>
      <c r="GQS56" s="355" t="s">
        <v>88</v>
      </c>
      <c r="GQT56" s="355" t="s">
        <v>88</v>
      </c>
      <c r="GQU56" s="355" t="s">
        <v>88</v>
      </c>
      <c r="GQV56" s="355" t="s">
        <v>88</v>
      </c>
      <c r="GQW56" s="355" t="s">
        <v>88</v>
      </c>
      <c r="GQX56" s="355" t="s">
        <v>88</v>
      </c>
      <c r="GQY56" s="355" t="s">
        <v>88</v>
      </c>
      <c r="GQZ56" s="355" t="s">
        <v>88</v>
      </c>
      <c r="GRA56" s="355" t="s">
        <v>88</v>
      </c>
      <c r="GRB56" s="355" t="s">
        <v>88</v>
      </c>
      <c r="GRC56" s="355" t="s">
        <v>88</v>
      </c>
      <c r="GRD56" s="355" t="s">
        <v>88</v>
      </c>
      <c r="GRE56" s="355" t="s">
        <v>88</v>
      </c>
      <c r="GRF56" s="355" t="s">
        <v>88</v>
      </c>
      <c r="GRG56" s="355" t="s">
        <v>88</v>
      </c>
      <c r="GRH56" s="355" t="s">
        <v>88</v>
      </c>
      <c r="GRI56" s="355" t="s">
        <v>88</v>
      </c>
      <c r="GRJ56" s="355" t="s">
        <v>88</v>
      </c>
      <c r="GRK56" s="355" t="s">
        <v>88</v>
      </c>
      <c r="GRL56" s="355" t="s">
        <v>88</v>
      </c>
      <c r="GRM56" s="355" t="s">
        <v>88</v>
      </c>
      <c r="GRN56" s="355" t="s">
        <v>88</v>
      </c>
      <c r="GRO56" s="355" t="s">
        <v>88</v>
      </c>
      <c r="GRP56" s="355" t="s">
        <v>88</v>
      </c>
      <c r="GRQ56" s="355" t="s">
        <v>88</v>
      </c>
      <c r="GRR56" s="355" t="s">
        <v>88</v>
      </c>
      <c r="GRS56" s="355" t="s">
        <v>88</v>
      </c>
      <c r="GRT56" s="355" t="s">
        <v>88</v>
      </c>
      <c r="GRU56" s="355" t="s">
        <v>88</v>
      </c>
      <c r="GRV56" s="355" t="s">
        <v>88</v>
      </c>
      <c r="GRW56" s="355" t="s">
        <v>88</v>
      </c>
      <c r="GRX56" s="355" t="s">
        <v>88</v>
      </c>
      <c r="GRY56" s="355" t="s">
        <v>88</v>
      </c>
      <c r="GRZ56" s="355" t="s">
        <v>88</v>
      </c>
      <c r="GSA56" s="355" t="s">
        <v>88</v>
      </c>
      <c r="GSB56" s="355" t="s">
        <v>88</v>
      </c>
      <c r="GSC56" s="355" t="s">
        <v>88</v>
      </c>
      <c r="GSD56" s="355" t="s">
        <v>88</v>
      </c>
      <c r="GSE56" s="355" t="s">
        <v>88</v>
      </c>
      <c r="GSF56" s="355" t="s">
        <v>88</v>
      </c>
      <c r="GSG56" s="355" t="s">
        <v>88</v>
      </c>
      <c r="GSH56" s="355" t="s">
        <v>88</v>
      </c>
      <c r="GSI56" s="355" t="s">
        <v>88</v>
      </c>
      <c r="GSJ56" s="355" t="s">
        <v>88</v>
      </c>
      <c r="GSK56" s="355" t="s">
        <v>88</v>
      </c>
      <c r="GSL56" s="355" t="s">
        <v>88</v>
      </c>
      <c r="GSM56" s="355" t="s">
        <v>88</v>
      </c>
      <c r="GSN56" s="355" t="s">
        <v>88</v>
      </c>
      <c r="GSO56" s="355" t="s">
        <v>88</v>
      </c>
      <c r="GSP56" s="355" t="s">
        <v>88</v>
      </c>
      <c r="GSQ56" s="355" t="s">
        <v>88</v>
      </c>
      <c r="GSR56" s="355" t="s">
        <v>88</v>
      </c>
      <c r="GSS56" s="355" t="s">
        <v>88</v>
      </c>
      <c r="GST56" s="355" t="s">
        <v>88</v>
      </c>
      <c r="GSU56" s="355" t="s">
        <v>88</v>
      </c>
      <c r="GSV56" s="355" t="s">
        <v>88</v>
      </c>
      <c r="GSW56" s="355" t="s">
        <v>88</v>
      </c>
      <c r="GSX56" s="355" t="s">
        <v>88</v>
      </c>
      <c r="GSY56" s="355" t="s">
        <v>88</v>
      </c>
      <c r="GSZ56" s="355" t="s">
        <v>88</v>
      </c>
      <c r="GTA56" s="355" t="s">
        <v>88</v>
      </c>
      <c r="GTB56" s="355" t="s">
        <v>88</v>
      </c>
      <c r="GTC56" s="355" t="s">
        <v>88</v>
      </c>
      <c r="GTD56" s="355" t="s">
        <v>88</v>
      </c>
      <c r="GTE56" s="355" t="s">
        <v>88</v>
      </c>
      <c r="GTF56" s="355" t="s">
        <v>88</v>
      </c>
      <c r="GTG56" s="355" t="s">
        <v>88</v>
      </c>
      <c r="GTH56" s="355" t="s">
        <v>88</v>
      </c>
      <c r="GTI56" s="355" t="s">
        <v>88</v>
      </c>
      <c r="GTJ56" s="355" t="s">
        <v>88</v>
      </c>
      <c r="GTK56" s="355" t="s">
        <v>88</v>
      </c>
      <c r="GTL56" s="355" t="s">
        <v>88</v>
      </c>
      <c r="GTM56" s="355" t="s">
        <v>88</v>
      </c>
      <c r="GTN56" s="355" t="s">
        <v>88</v>
      </c>
      <c r="GTO56" s="355" t="s">
        <v>88</v>
      </c>
      <c r="GTP56" s="355" t="s">
        <v>88</v>
      </c>
      <c r="GTQ56" s="355" t="s">
        <v>88</v>
      </c>
      <c r="GTR56" s="355" t="s">
        <v>88</v>
      </c>
      <c r="GTS56" s="355" t="s">
        <v>88</v>
      </c>
      <c r="GTT56" s="355" t="s">
        <v>88</v>
      </c>
      <c r="GTU56" s="355" t="s">
        <v>88</v>
      </c>
      <c r="GTV56" s="355" t="s">
        <v>88</v>
      </c>
      <c r="GTW56" s="355" t="s">
        <v>88</v>
      </c>
      <c r="GTX56" s="355" t="s">
        <v>88</v>
      </c>
      <c r="GTY56" s="355" t="s">
        <v>88</v>
      </c>
      <c r="GTZ56" s="355" t="s">
        <v>88</v>
      </c>
      <c r="GUA56" s="355" t="s">
        <v>88</v>
      </c>
      <c r="GUB56" s="355" t="s">
        <v>88</v>
      </c>
      <c r="GUC56" s="355" t="s">
        <v>88</v>
      </c>
      <c r="GUD56" s="355" t="s">
        <v>88</v>
      </c>
      <c r="GUE56" s="355" t="s">
        <v>88</v>
      </c>
      <c r="GUF56" s="355" t="s">
        <v>88</v>
      </c>
      <c r="GUG56" s="355" t="s">
        <v>88</v>
      </c>
      <c r="GUH56" s="355" t="s">
        <v>88</v>
      </c>
      <c r="GUI56" s="355" t="s">
        <v>88</v>
      </c>
      <c r="GUJ56" s="355" t="s">
        <v>88</v>
      </c>
      <c r="GUK56" s="355" t="s">
        <v>88</v>
      </c>
      <c r="GUL56" s="355" t="s">
        <v>88</v>
      </c>
      <c r="GUM56" s="355" t="s">
        <v>88</v>
      </c>
      <c r="GUN56" s="355" t="s">
        <v>88</v>
      </c>
      <c r="GUO56" s="355" t="s">
        <v>88</v>
      </c>
      <c r="GUP56" s="355" t="s">
        <v>88</v>
      </c>
      <c r="GUQ56" s="355" t="s">
        <v>88</v>
      </c>
      <c r="GUR56" s="355" t="s">
        <v>88</v>
      </c>
      <c r="GUS56" s="355" t="s">
        <v>88</v>
      </c>
      <c r="GUT56" s="355" t="s">
        <v>88</v>
      </c>
      <c r="GUU56" s="355" t="s">
        <v>88</v>
      </c>
      <c r="GUV56" s="355" t="s">
        <v>88</v>
      </c>
      <c r="GUW56" s="355" t="s">
        <v>88</v>
      </c>
      <c r="GUX56" s="355" t="s">
        <v>88</v>
      </c>
      <c r="GUY56" s="355" t="s">
        <v>88</v>
      </c>
      <c r="GUZ56" s="355" t="s">
        <v>88</v>
      </c>
      <c r="GVA56" s="355" t="s">
        <v>88</v>
      </c>
      <c r="GVB56" s="355" t="s">
        <v>88</v>
      </c>
      <c r="GVC56" s="355" t="s">
        <v>88</v>
      </c>
      <c r="GVD56" s="355" t="s">
        <v>88</v>
      </c>
      <c r="GVE56" s="355" t="s">
        <v>88</v>
      </c>
      <c r="GVF56" s="355" t="s">
        <v>88</v>
      </c>
      <c r="GVG56" s="355" t="s">
        <v>88</v>
      </c>
      <c r="GVH56" s="355" t="s">
        <v>88</v>
      </c>
      <c r="GVI56" s="355" t="s">
        <v>88</v>
      </c>
      <c r="GVJ56" s="355" t="s">
        <v>88</v>
      </c>
      <c r="GVK56" s="355" t="s">
        <v>88</v>
      </c>
      <c r="GVL56" s="355" t="s">
        <v>88</v>
      </c>
      <c r="GVM56" s="355" t="s">
        <v>88</v>
      </c>
      <c r="GVN56" s="355" t="s">
        <v>88</v>
      </c>
      <c r="GVO56" s="355" t="s">
        <v>88</v>
      </c>
      <c r="GVP56" s="355" t="s">
        <v>88</v>
      </c>
      <c r="GVQ56" s="355" t="s">
        <v>88</v>
      </c>
      <c r="GVR56" s="355" t="s">
        <v>88</v>
      </c>
      <c r="GVS56" s="355" t="s">
        <v>88</v>
      </c>
      <c r="GVT56" s="355" t="s">
        <v>88</v>
      </c>
      <c r="GVU56" s="355" t="s">
        <v>88</v>
      </c>
      <c r="GVV56" s="355" t="s">
        <v>88</v>
      </c>
      <c r="GVW56" s="355" t="s">
        <v>88</v>
      </c>
      <c r="GVX56" s="355" t="s">
        <v>88</v>
      </c>
      <c r="GVY56" s="355" t="s">
        <v>88</v>
      </c>
      <c r="GVZ56" s="355" t="s">
        <v>88</v>
      </c>
      <c r="GWA56" s="355" t="s">
        <v>88</v>
      </c>
      <c r="GWB56" s="355" t="s">
        <v>88</v>
      </c>
      <c r="GWC56" s="355" t="s">
        <v>88</v>
      </c>
      <c r="GWD56" s="355" t="s">
        <v>88</v>
      </c>
      <c r="GWE56" s="355" t="s">
        <v>88</v>
      </c>
      <c r="GWF56" s="355" t="s">
        <v>88</v>
      </c>
      <c r="GWG56" s="355" t="s">
        <v>88</v>
      </c>
      <c r="GWH56" s="355" t="s">
        <v>88</v>
      </c>
      <c r="GWI56" s="355" t="s">
        <v>88</v>
      </c>
      <c r="GWJ56" s="355" t="s">
        <v>88</v>
      </c>
      <c r="GWK56" s="355" t="s">
        <v>88</v>
      </c>
      <c r="GWL56" s="355" t="s">
        <v>88</v>
      </c>
      <c r="GWM56" s="355" t="s">
        <v>88</v>
      </c>
      <c r="GWN56" s="355" t="s">
        <v>88</v>
      </c>
      <c r="GWO56" s="355" t="s">
        <v>88</v>
      </c>
      <c r="GWP56" s="355" t="s">
        <v>88</v>
      </c>
      <c r="GWQ56" s="355" t="s">
        <v>88</v>
      </c>
      <c r="GWR56" s="355" t="s">
        <v>88</v>
      </c>
      <c r="GWS56" s="355" t="s">
        <v>88</v>
      </c>
      <c r="GWT56" s="355" t="s">
        <v>88</v>
      </c>
      <c r="GWU56" s="355" t="s">
        <v>88</v>
      </c>
      <c r="GWV56" s="355" t="s">
        <v>88</v>
      </c>
      <c r="GWW56" s="355" t="s">
        <v>88</v>
      </c>
      <c r="GWX56" s="355" t="s">
        <v>88</v>
      </c>
      <c r="GWY56" s="355" t="s">
        <v>88</v>
      </c>
      <c r="GWZ56" s="355" t="s">
        <v>88</v>
      </c>
      <c r="GXA56" s="355" t="s">
        <v>88</v>
      </c>
      <c r="GXB56" s="355" t="s">
        <v>88</v>
      </c>
      <c r="GXC56" s="355" t="s">
        <v>88</v>
      </c>
      <c r="GXD56" s="355" t="s">
        <v>88</v>
      </c>
      <c r="GXE56" s="355" t="s">
        <v>88</v>
      </c>
      <c r="GXF56" s="355" t="s">
        <v>88</v>
      </c>
      <c r="GXG56" s="355" t="s">
        <v>88</v>
      </c>
      <c r="GXH56" s="355" t="s">
        <v>88</v>
      </c>
      <c r="GXI56" s="355" t="s">
        <v>88</v>
      </c>
      <c r="GXJ56" s="355" t="s">
        <v>88</v>
      </c>
      <c r="GXK56" s="355" t="s">
        <v>88</v>
      </c>
      <c r="GXL56" s="355" t="s">
        <v>88</v>
      </c>
      <c r="GXM56" s="355" t="s">
        <v>88</v>
      </c>
      <c r="GXN56" s="355" t="s">
        <v>88</v>
      </c>
      <c r="GXO56" s="355" t="s">
        <v>88</v>
      </c>
      <c r="GXP56" s="355" t="s">
        <v>88</v>
      </c>
      <c r="GXQ56" s="355" t="s">
        <v>88</v>
      </c>
      <c r="GXR56" s="355" t="s">
        <v>88</v>
      </c>
      <c r="GXS56" s="355" t="s">
        <v>88</v>
      </c>
      <c r="GXT56" s="355" t="s">
        <v>88</v>
      </c>
      <c r="GXU56" s="355" t="s">
        <v>88</v>
      </c>
      <c r="GXV56" s="355" t="s">
        <v>88</v>
      </c>
      <c r="GXW56" s="355" t="s">
        <v>88</v>
      </c>
      <c r="GXX56" s="355" t="s">
        <v>88</v>
      </c>
      <c r="GXY56" s="355" t="s">
        <v>88</v>
      </c>
      <c r="GXZ56" s="355" t="s">
        <v>88</v>
      </c>
      <c r="GYA56" s="355" t="s">
        <v>88</v>
      </c>
      <c r="GYB56" s="355" t="s">
        <v>88</v>
      </c>
      <c r="GYC56" s="355" t="s">
        <v>88</v>
      </c>
      <c r="GYD56" s="355" t="s">
        <v>88</v>
      </c>
      <c r="GYE56" s="355" t="s">
        <v>88</v>
      </c>
      <c r="GYF56" s="355" t="s">
        <v>88</v>
      </c>
      <c r="GYG56" s="355" t="s">
        <v>88</v>
      </c>
      <c r="GYH56" s="355" t="s">
        <v>88</v>
      </c>
      <c r="GYI56" s="355" t="s">
        <v>88</v>
      </c>
      <c r="GYJ56" s="355" t="s">
        <v>88</v>
      </c>
      <c r="GYK56" s="355" t="s">
        <v>88</v>
      </c>
      <c r="GYL56" s="355" t="s">
        <v>88</v>
      </c>
      <c r="GYM56" s="355" t="s">
        <v>88</v>
      </c>
      <c r="GYN56" s="355" t="s">
        <v>88</v>
      </c>
      <c r="GYO56" s="355" t="s">
        <v>88</v>
      </c>
      <c r="GYP56" s="355" t="s">
        <v>88</v>
      </c>
      <c r="GYQ56" s="355" t="s">
        <v>88</v>
      </c>
      <c r="GYR56" s="355" t="s">
        <v>88</v>
      </c>
      <c r="GYS56" s="355" t="s">
        <v>88</v>
      </c>
      <c r="GYT56" s="355" t="s">
        <v>88</v>
      </c>
      <c r="GYU56" s="355" t="s">
        <v>88</v>
      </c>
      <c r="GYV56" s="355" t="s">
        <v>88</v>
      </c>
      <c r="GYW56" s="355" t="s">
        <v>88</v>
      </c>
      <c r="GYX56" s="355" t="s">
        <v>88</v>
      </c>
      <c r="GYY56" s="355" t="s">
        <v>88</v>
      </c>
      <c r="GYZ56" s="355" t="s">
        <v>88</v>
      </c>
      <c r="GZA56" s="355" t="s">
        <v>88</v>
      </c>
      <c r="GZB56" s="355" t="s">
        <v>88</v>
      </c>
      <c r="GZC56" s="355" t="s">
        <v>88</v>
      </c>
      <c r="GZD56" s="355" t="s">
        <v>88</v>
      </c>
      <c r="GZE56" s="355" t="s">
        <v>88</v>
      </c>
      <c r="GZF56" s="355" t="s">
        <v>88</v>
      </c>
      <c r="GZG56" s="355" t="s">
        <v>88</v>
      </c>
      <c r="GZH56" s="355" t="s">
        <v>88</v>
      </c>
      <c r="GZI56" s="355" t="s">
        <v>88</v>
      </c>
      <c r="GZJ56" s="355" t="s">
        <v>88</v>
      </c>
      <c r="GZK56" s="355" t="s">
        <v>88</v>
      </c>
      <c r="GZL56" s="355" t="s">
        <v>88</v>
      </c>
      <c r="GZM56" s="355" t="s">
        <v>88</v>
      </c>
      <c r="GZN56" s="355" t="s">
        <v>88</v>
      </c>
      <c r="GZO56" s="355" t="s">
        <v>88</v>
      </c>
      <c r="GZP56" s="355" t="s">
        <v>88</v>
      </c>
      <c r="GZQ56" s="355" t="s">
        <v>88</v>
      </c>
      <c r="GZR56" s="355" t="s">
        <v>88</v>
      </c>
      <c r="GZS56" s="355" t="s">
        <v>88</v>
      </c>
      <c r="GZT56" s="355" t="s">
        <v>88</v>
      </c>
      <c r="GZU56" s="355" t="s">
        <v>88</v>
      </c>
      <c r="GZV56" s="355" t="s">
        <v>88</v>
      </c>
      <c r="GZW56" s="355" t="s">
        <v>88</v>
      </c>
      <c r="GZX56" s="355" t="s">
        <v>88</v>
      </c>
      <c r="GZY56" s="355" t="s">
        <v>88</v>
      </c>
      <c r="GZZ56" s="355" t="s">
        <v>88</v>
      </c>
      <c r="HAA56" s="355" t="s">
        <v>88</v>
      </c>
      <c r="HAB56" s="355" t="s">
        <v>88</v>
      </c>
      <c r="HAC56" s="355" t="s">
        <v>88</v>
      </c>
      <c r="HAD56" s="355" t="s">
        <v>88</v>
      </c>
      <c r="HAE56" s="355" t="s">
        <v>88</v>
      </c>
      <c r="HAF56" s="355" t="s">
        <v>88</v>
      </c>
      <c r="HAG56" s="355" t="s">
        <v>88</v>
      </c>
      <c r="HAH56" s="355" t="s">
        <v>88</v>
      </c>
      <c r="HAI56" s="355" t="s">
        <v>88</v>
      </c>
      <c r="HAJ56" s="355" t="s">
        <v>88</v>
      </c>
      <c r="HAK56" s="355" t="s">
        <v>88</v>
      </c>
      <c r="HAL56" s="355" t="s">
        <v>88</v>
      </c>
      <c r="HAM56" s="355" t="s">
        <v>88</v>
      </c>
      <c r="HAN56" s="355" t="s">
        <v>88</v>
      </c>
      <c r="HAO56" s="355" t="s">
        <v>88</v>
      </c>
      <c r="HAP56" s="355" t="s">
        <v>88</v>
      </c>
      <c r="HAQ56" s="355" t="s">
        <v>88</v>
      </c>
      <c r="HAR56" s="355" t="s">
        <v>88</v>
      </c>
      <c r="HAS56" s="355" t="s">
        <v>88</v>
      </c>
      <c r="HAT56" s="355" t="s">
        <v>88</v>
      </c>
      <c r="HAU56" s="355" t="s">
        <v>88</v>
      </c>
      <c r="HAV56" s="355" t="s">
        <v>88</v>
      </c>
      <c r="HAW56" s="355" t="s">
        <v>88</v>
      </c>
      <c r="HAX56" s="355" t="s">
        <v>88</v>
      </c>
      <c r="HAY56" s="355" t="s">
        <v>88</v>
      </c>
      <c r="HAZ56" s="355" t="s">
        <v>88</v>
      </c>
      <c r="HBA56" s="355" t="s">
        <v>88</v>
      </c>
      <c r="HBB56" s="355" t="s">
        <v>88</v>
      </c>
      <c r="HBC56" s="355" t="s">
        <v>88</v>
      </c>
      <c r="HBD56" s="355" t="s">
        <v>88</v>
      </c>
      <c r="HBE56" s="355" t="s">
        <v>88</v>
      </c>
      <c r="HBF56" s="355" t="s">
        <v>88</v>
      </c>
      <c r="HBG56" s="355" t="s">
        <v>88</v>
      </c>
      <c r="HBH56" s="355" t="s">
        <v>88</v>
      </c>
      <c r="HBI56" s="355" t="s">
        <v>88</v>
      </c>
      <c r="HBJ56" s="355" t="s">
        <v>88</v>
      </c>
      <c r="HBK56" s="355" t="s">
        <v>88</v>
      </c>
      <c r="HBL56" s="355" t="s">
        <v>88</v>
      </c>
      <c r="HBM56" s="355" t="s">
        <v>88</v>
      </c>
      <c r="HBN56" s="355" t="s">
        <v>88</v>
      </c>
      <c r="HBO56" s="355" t="s">
        <v>88</v>
      </c>
      <c r="HBP56" s="355" t="s">
        <v>88</v>
      </c>
      <c r="HBQ56" s="355" t="s">
        <v>88</v>
      </c>
      <c r="HBR56" s="355" t="s">
        <v>88</v>
      </c>
      <c r="HBS56" s="355" t="s">
        <v>88</v>
      </c>
      <c r="HBT56" s="355" t="s">
        <v>88</v>
      </c>
      <c r="HBU56" s="355" t="s">
        <v>88</v>
      </c>
      <c r="HBV56" s="355" t="s">
        <v>88</v>
      </c>
      <c r="HBW56" s="355" t="s">
        <v>88</v>
      </c>
      <c r="HBX56" s="355" t="s">
        <v>88</v>
      </c>
      <c r="HBY56" s="355" t="s">
        <v>88</v>
      </c>
      <c r="HBZ56" s="355" t="s">
        <v>88</v>
      </c>
      <c r="HCA56" s="355" t="s">
        <v>88</v>
      </c>
      <c r="HCB56" s="355" t="s">
        <v>88</v>
      </c>
      <c r="HCC56" s="355" t="s">
        <v>88</v>
      </c>
      <c r="HCD56" s="355" t="s">
        <v>88</v>
      </c>
      <c r="HCE56" s="355" t="s">
        <v>88</v>
      </c>
      <c r="HCF56" s="355" t="s">
        <v>88</v>
      </c>
      <c r="HCG56" s="355" t="s">
        <v>88</v>
      </c>
      <c r="HCH56" s="355" t="s">
        <v>88</v>
      </c>
      <c r="HCI56" s="355" t="s">
        <v>88</v>
      </c>
      <c r="HCJ56" s="355" t="s">
        <v>88</v>
      </c>
      <c r="HCK56" s="355" t="s">
        <v>88</v>
      </c>
      <c r="HCL56" s="355" t="s">
        <v>88</v>
      </c>
      <c r="HCM56" s="355" t="s">
        <v>88</v>
      </c>
      <c r="HCN56" s="355" t="s">
        <v>88</v>
      </c>
      <c r="HCO56" s="355" t="s">
        <v>88</v>
      </c>
      <c r="HCP56" s="355" t="s">
        <v>88</v>
      </c>
      <c r="HCQ56" s="355" t="s">
        <v>88</v>
      </c>
      <c r="HCR56" s="355" t="s">
        <v>88</v>
      </c>
      <c r="HCS56" s="355" t="s">
        <v>88</v>
      </c>
      <c r="HCT56" s="355" t="s">
        <v>88</v>
      </c>
      <c r="HCU56" s="355" t="s">
        <v>88</v>
      </c>
      <c r="HCV56" s="355" t="s">
        <v>88</v>
      </c>
      <c r="HCW56" s="355" t="s">
        <v>88</v>
      </c>
      <c r="HCX56" s="355" t="s">
        <v>88</v>
      </c>
      <c r="HCY56" s="355" t="s">
        <v>88</v>
      </c>
      <c r="HCZ56" s="355" t="s">
        <v>88</v>
      </c>
      <c r="HDA56" s="355" t="s">
        <v>88</v>
      </c>
      <c r="HDB56" s="355" t="s">
        <v>88</v>
      </c>
      <c r="HDC56" s="355" t="s">
        <v>88</v>
      </c>
      <c r="HDD56" s="355" t="s">
        <v>88</v>
      </c>
      <c r="HDE56" s="355" t="s">
        <v>88</v>
      </c>
      <c r="HDF56" s="355" t="s">
        <v>88</v>
      </c>
      <c r="HDG56" s="355" t="s">
        <v>88</v>
      </c>
      <c r="HDH56" s="355" t="s">
        <v>88</v>
      </c>
      <c r="HDI56" s="355" t="s">
        <v>88</v>
      </c>
      <c r="HDJ56" s="355" t="s">
        <v>88</v>
      </c>
      <c r="HDK56" s="355" t="s">
        <v>88</v>
      </c>
      <c r="HDL56" s="355" t="s">
        <v>88</v>
      </c>
      <c r="HDM56" s="355" t="s">
        <v>88</v>
      </c>
      <c r="HDN56" s="355" t="s">
        <v>88</v>
      </c>
      <c r="HDO56" s="355" t="s">
        <v>88</v>
      </c>
      <c r="HDP56" s="355" t="s">
        <v>88</v>
      </c>
      <c r="HDQ56" s="355" t="s">
        <v>88</v>
      </c>
      <c r="HDR56" s="355" t="s">
        <v>88</v>
      </c>
      <c r="HDS56" s="355" t="s">
        <v>88</v>
      </c>
      <c r="HDT56" s="355" t="s">
        <v>88</v>
      </c>
      <c r="HDU56" s="355" t="s">
        <v>88</v>
      </c>
      <c r="HDV56" s="355" t="s">
        <v>88</v>
      </c>
      <c r="HDW56" s="355" t="s">
        <v>88</v>
      </c>
      <c r="HDX56" s="355" t="s">
        <v>88</v>
      </c>
      <c r="HDY56" s="355" t="s">
        <v>88</v>
      </c>
      <c r="HDZ56" s="355" t="s">
        <v>88</v>
      </c>
      <c r="HEA56" s="355" t="s">
        <v>88</v>
      </c>
      <c r="HEB56" s="355" t="s">
        <v>88</v>
      </c>
      <c r="HEC56" s="355" t="s">
        <v>88</v>
      </c>
      <c r="HED56" s="355" t="s">
        <v>88</v>
      </c>
      <c r="HEE56" s="355" t="s">
        <v>88</v>
      </c>
      <c r="HEF56" s="355" t="s">
        <v>88</v>
      </c>
      <c r="HEG56" s="355" t="s">
        <v>88</v>
      </c>
      <c r="HEH56" s="355" t="s">
        <v>88</v>
      </c>
      <c r="HEI56" s="355" t="s">
        <v>88</v>
      </c>
      <c r="HEJ56" s="355" t="s">
        <v>88</v>
      </c>
      <c r="HEK56" s="355" t="s">
        <v>88</v>
      </c>
      <c r="HEL56" s="355" t="s">
        <v>88</v>
      </c>
      <c r="HEM56" s="355" t="s">
        <v>88</v>
      </c>
      <c r="HEN56" s="355" t="s">
        <v>88</v>
      </c>
      <c r="HEO56" s="355" t="s">
        <v>88</v>
      </c>
      <c r="HEP56" s="355" t="s">
        <v>88</v>
      </c>
      <c r="HEQ56" s="355" t="s">
        <v>88</v>
      </c>
      <c r="HER56" s="355" t="s">
        <v>88</v>
      </c>
      <c r="HES56" s="355" t="s">
        <v>88</v>
      </c>
      <c r="HET56" s="355" t="s">
        <v>88</v>
      </c>
      <c r="HEU56" s="355" t="s">
        <v>88</v>
      </c>
      <c r="HEV56" s="355" t="s">
        <v>88</v>
      </c>
      <c r="HEW56" s="355" t="s">
        <v>88</v>
      </c>
      <c r="HEX56" s="355" t="s">
        <v>88</v>
      </c>
      <c r="HEY56" s="355" t="s">
        <v>88</v>
      </c>
      <c r="HEZ56" s="355" t="s">
        <v>88</v>
      </c>
      <c r="HFA56" s="355" t="s">
        <v>88</v>
      </c>
      <c r="HFB56" s="355" t="s">
        <v>88</v>
      </c>
      <c r="HFC56" s="355" t="s">
        <v>88</v>
      </c>
      <c r="HFD56" s="355" t="s">
        <v>88</v>
      </c>
      <c r="HFE56" s="355" t="s">
        <v>88</v>
      </c>
      <c r="HFF56" s="355" t="s">
        <v>88</v>
      </c>
      <c r="HFG56" s="355" t="s">
        <v>88</v>
      </c>
      <c r="HFH56" s="355" t="s">
        <v>88</v>
      </c>
      <c r="HFI56" s="355" t="s">
        <v>88</v>
      </c>
      <c r="HFJ56" s="355" t="s">
        <v>88</v>
      </c>
      <c r="HFK56" s="355" t="s">
        <v>88</v>
      </c>
      <c r="HFL56" s="355" t="s">
        <v>88</v>
      </c>
      <c r="HFM56" s="355" t="s">
        <v>88</v>
      </c>
      <c r="HFN56" s="355" t="s">
        <v>88</v>
      </c>
      <c r="HFO56" s="355" t="s">
        <v>88</v>
      </c>
      <c r="HFP56" s="355" t="s">
        <v>88</v>
      </c>
      <c r="HFQ56" s="355" t="s">
        <v>88</v>
      </c>
      <c r="HFR56" s="355" t="s">
        <v>88</v>
      </c>
      <c r="HFS56" s="355" t="s">
        <v>88</v>
      </c>
      <c r="HFT56" s="355" t="s">
        <v>88</v>
      </c>
      <c r="HFU56" s="355" t="s">
        <v>88</v>
      </c>
      <c r="HFV56" s="355" t="s">
        <v>88</v>
      </c>
      <c r="HFW56" s="355" t="s">
        <v>88</v>
      </c>
      <c r="HFX56" s="355" t="s">
        <v>88</v>
      </c>
      <c r="HFY56" s="355" t="s">
        <v>88</v>
      </c>
      <c r="HFZ56" s="355" t="s">
        <v>88</v>
      </c>
      <c r="HGA56" s="355" t="s">
        <v>88</v>
      </c>
      <c r="HGB56" s="355" t="s">
        <v>88</v>
      </c>
      <c r="HGC56" s="355" t="s">
        <v>88</v>
      </c>
      <c r="HGD56" s="355" t="s">
        <v>88</v>
      </c>
      <c r="HGE56" s="355" t="s">
        <v>88</v>
      </c>
      <c r="HGF56" s="355" t="s">
        <v>88</v>
      </c>
      <c r="HGG56" s="355" t="s">
        <v>88</v>
      </c>
      <c r="HGH56" s="355" t="s">
        <v>88</v>
      </c>
      <c r="HGI56" s="355" t="s">
        <v>88</v>
      </c>
      <c r="HGJ56" s="355" t="s">
        <v>88</v>
      </c>
      <c r="HGK56" s="355" t="s">
        <v>88</v>
      </c>
      <c r="HGL56" s="355" t="s">
        <v>88</v>
      </c>
      <c r="HGM56" s="355" t="s">
        <v>88</v>
      </c>
      <c r="HGN56" s="355" t="s">
        <v>88</v>
      </c>
      <c r="HGO56" s="355" t="s">
        <v>88</v>
      </c>
      <c r="HGP56" s="355" t="s">
        <v>88</v>
      </c>
      <c r="HGQ56" s="355" t="s">
        <v>88</v>
      </c>
      <c r="HGR56" s="355" t="s">
        <v>88</v>
      </c>
      <c r="HGS56" s="355" t="s">
        <v>88</v>
      </c>
      <c r="HGT56" s="355" t="s">
        <v>88</v>
      </c>
      <c r="HGU56" s="355" t="s">
        <v>88</v>
      </c>
      <c r="HGV56" s="355" t="s">
        <v>88</v>
      </c>
      <c r="HGW56" s="355" t="s">
        <v>88</v>
      </c>
      <c r="HGX56" s="355" t="s">
        <v>88</v>
      </c>
      <c r="HGY56" s="355" t="s">
        <v>88</v>
      </c>
      <c r="HGZ56" s="355" t="s">
        <v>88</v>
      </c>
      <c r="HHA56" s="355" t="s">
        <v>88</v>
      </c>
      <c r="HHB56" s="355" t="s">
        <v>88</v>
      </c>
      <c r="HHC56" s="355" t="s">
        <v>88</v>
      </c>
      <c r="HHD56" s="355" t="s">
        <v>88</v>
      </c>
      <c r="HHE56" s="355" t="s">
        <v>88</v>
      </c>
      <c r="HHF56" s="355" t="s">
        <v>88</v>
      </c>
      <c r="HHG56" s="355" t="s">
        <v>88</v>
      </c>
      <c r="HHH56" s="355" t="s">
        <v>88</v>
      </c>
      <c r="HHI56" s="355" t="s">
        <v>88</v>
      </c>
      <c r="HHJ56" s="355" t="s">
        <v>88</v>
      </c>
      <c r="HHK56" s="355" t="s">
        <v>88</v>
      </c>
      <c r="HHL56" s="355" t="s">
        <v>88</v>
      </c>
      <c r="HHM56" s="355" t="s">
        <v>88</v>
      </c>
      <c r="HHN56" s="355" t="s">
        <v>88</v>
      </c>
      <c r="HHO56" s="355" t="s">
        <v>88</v>
      </c>
      <c r="HHP56" s="355" t="s">
        <v>88</v>
      </c>
      <c r="HHQ56" s="355" t="s">
        <v>88</v>
      </c>
      <c r="HHR56" s="355" t="s">
        <v>88</v>
      </c>
      <c r="HHS56" s="355" t="s">
        <v>88</v>
      </c>
      <c r="HHT56" s="355" t="s">
        <v>88</v>
      </c>
      <c r="HHU56" s="355" t="s">
        <v>88</v>
      </c>
      <c r="HHV56" s="355" t="s">
        <v>88</v>
      </c>
      <c r="HHW56" s="355" t="s">
        <v>88</v>
      </c>
      <c r="HHX56" s="355" t="s">
        <v>88</v>
      </c>
      <c r="HHY56" s="355" t="s">
        <v>88</v>
      </c>
      <c r="HHZ56" s="355" t="s">
        <v>88</v>
      </c>
      <c r="HIA56" s="355" t="s">
        <v>88</v>
      </c>
      <c r="HIB56" s="355" t="s">
        <v>88</v>
      </c>
      <c r="HIC56" s="355" t="s">
        <v>88</v>
      </c>
      <c r="HID56" s="355" t="s">
        <v>88</v>
      </c>
      <c r="HIE56" s="355" t="s">
        <v>88</v>
      </c>
      <c r="HIF56" s="355" t="s">
        <v>88</v>
      </c>
      <c r="HIG56" s="355" t="s">
        <v>88</v>
      </c>
      <c r="HIH56" s="355" t="s">
        <v>88</v>
      </c>
      <c r="HII56" s="355" t="s">
        <v>88</v>
      </c>
      <c r="HIJ56" s="355" t="s">
        <v>88</v>
      </c>
      <c r="HIK56" s="355" t="s">
        <v>88</v>
      </c>
      <c r="HIL56" s="355" t="s">
        <v>88</v>
      </c>
      <c r="HIM56" s="355" t="s">
        <v>88</v>
      </c>
      <c r="HIN56" s="355" t="s">
        <v>88</v>
      </c>
      <c r="HIO56" s="355" t="s">
        <v>88</v>
      </c>
      <c r="HIP56" s="355" t="s">
        <v>88</v>
      </c>
      <c r="HIQ56" s="355" t="s">
        <v>88</v>
      </c>
      <c r="HIR56" s="355" t="s">
        <v>88</v>
      </c>
      <c r="HIS56" s="355" t="s">
        <v>88</v>
      </c>
      <c r="HIT56" s="355" t="s">
        <v>88</v>
      </c>
      <c r="HIU56" s="355" t="s">
        <v>88</v>
      </c>
      <c r="HIV56" s="355" t="s">
        <v>88</v>
      </c>
      <c r="HIW56" s="355" t="s">
        <v>88</v>
      </c>
      <c r="HIX56" s="355" t="s">
        <v>88</v>
      </c>
      <c r="HIY56" s="355" t="s">
        <v>88</v>
      </c>
      <c r="HIZ56" s="355" t="s">
        <v>88</v>
      </c>
      <c r="HJA56" s="355" t="s">
        <v>88</v>
      </c>
      <c r="HJB56" s="355" t="s">
        <v>88</v>
      </c>
      <c r="HJC56" s="355" t="s">
        <v>88</v>
      </c>
      <c r="HJD56" s="355" t="s">
        <v>88</v>
      </c>
      <c r="HJE56" s="355" t="s">
        <v>88</v>
      </c>
      <c r="HJF56" s="355" t="s">
        <v>88</v>
      </c>
      <c r="HJG56" s="355" t="s">
        <v>88</v>
      </c>
      <c r="HJH56" s="355" t="s">
        <v>88</v>
      </c>
      <c r="HJI56" s="355" t="s">
        <v>88</v>
      </c>
      <c r="HJJ56" s="355" t="s">
        <v>88</v>
      </c>
      <c r="HJK56" s="355" t="s">
        <v>88</v>
      </c>
      <c r="HJL56" s="355" t="s">
        <v>88</v>
      </c>
      <c r="HJM56" s="355" t="s">
        <v>88</v>
      </c>
      <c r="HJN56" s="355" t="s">
        <v>88</v>
      </c>
      <c r="HJO56" s="355" t="s">
        <v>88</v>
      </c>
      <c r="HJP56" s="355" t="s">
        <v>88</v>
      </c>
      <c r="HJQ56" s="355" t="s">
        <v>88</v>
      </c>
      <c r="HJR56" s="355" t="s">
        <v>88</v>
      </c>
      <c r="HJS56" s="355" t="s">
        <v>88</v>
      </c>
      <c r="HJT56" s="355" t="s">
        <v>88</v>
      </c>
      <c r="HJU56" s="355" t="s">
        <v>88</v>
      </c>
      <c r="HJV56" s="355" t="s">
        <v>88</v>
      </c>
      <c r="HJW56" s="355" t="s">
        <v>88</v>
      </c>
      <c r="HJX56" s="355" t="s">
        <v>88</v>
      </c>
      <c r="HJY56" s="355" t="s">
        <v>88</v>
      </c>
      <c r="HJZ56" s="355" t="s">
        <v>88</v>
      </c>
      <c r="HKA56" s="355" t="s">
        <v>88</v>
      </c>
      <c r="HKB56" s="355" t="s">
        <v>88</v>
      </c>
      <c r="HKC56" s="355" t="s">
        <v>88</v>
      </c>
      <c r="HKD56" s="355" t="s">
        <v>88</v>
      </c>
      <c r="HKE56" s="355" t="s">
        <v>88</v>
      </c>
      <c r="HKF56" s="355" t="s">
        <v>88</v>
      </c>
      <c r="HKG56" s="355" t="s">
        <v>88</v>
      </c>
      <c r="HKH56" s="355" t="s">
        <v>88</v>
      </c>
      <c r="HKI56" s="355" t="s">
        <v>88</v>
      </c>
      <c r="HKJ56" s="355" t="s">
        <v>88</v>
      </c>
      <c r="HKK56" s="355" t="s">
        <v>88</v>
      </c>
      <c r="HKL56" s="355" t="s">
        <v>88</v>
      </c>
      <c r="HKM56" s="355" t="s">
        <v>88</v>
      </c>
      <c r="HKN56" s="355" t="s">
        <v>88</v>
      </c>
      <c r="HKO56" s="355" t="s">
        <v>88</v>
      </c>
      <c r="HKP56" s="355" t="s">
        <v>88</v>
      </c>
      <c r="HKQ56" s="355" t="s">
        <v>88</v>
      </c>
      <c r="HKR56" s="355" t="s">
        <v>88</v>
      </c>
      <c r="HKS56" s="355" t="s">
        <v>88</v>
      </c>
      <c r="HKT56" s="355" t="s">
        <v>88</v>
      </c>
      <c r="HKU56" s="355" t="s">
        <v>88</v>
      </c>
      <c r="HKV56" s="355" t="s">
        <v>88</v>
      </c>
      <c r="HKW56" s="355" t="s">
        <v>88</v>
      </c>
      <c r="HKX56" s="355" t="s">
        <v>88</v>
      </c>
      <c r="HKY56" s="355" t="s">
        <v>88</v>
      </c>
      <c r="HKZ56" s="355" t="s">
        <v>88</v>
      </c>
      <c r="HLA56" s="355" t="s">
        <v>88</v>
      </c>
      <c r="HLB56" s="355" t="s">
        <v>88</v>
      </c>
      <c r="HLC56" s="355" t="s">
        <v>88</v>
      </c>
      <c r="HLD56" s="355" t="s">
        <v>88</v>
      </c>
      <c r="HLE56" s="355" t="s">
        <v>88</v>
      </c>
      <c r="HLF56" s="355" t="s">
        <v>88</v>
      </c>
      <c r="HLG56" s="355" t="s">
        <v>88</v>
      </c>
      <c r="HLH56" s="355" t="s">
        <v>88</v>
      </c>
      <c r="HLI56" s="355" t="s">
        <v>88</v>
      </c>
      <c r="HLJ56" s="355" t="s">
        <v>88</v>
      </c>
      <c r="HLK56" s="355" t="s">
        <v>88</v>
      </c>
      <c r="HLL56" s="355" t="s">
        <v>88</v>
      </c>
      <c r="HLM56" s="355" t="s">
        <v>88</v>
      </c>
      <c r="HLN56" s="355" t="s">
        <v>88</v>
      </c>
      <c r="HLO56" s="355" t="s">
        <v>88</v>
      </c>
      <c r="HLP56" s="355" t="s">
        <v>88</v>
      </c>
      <c r="HLQ56" s="355" t="s">
        <v>88</v>
      </c>
      <c r="HLR56" s="355" t="s">
        <v>88</v>
      </c>
      <c r="HLS56" s="355" t="s">
        <v>88</v>
      </c>
      <c r="HLT56" s="355" t="s">
        <v>88</v>
      </c>
      <c r="HLU56" s="355" t="s">
        <v>88</v>
      </c>
      <c r="HLV56" s="355" t="s">
        <v>88</v>
      </c>
      <c r="HLW56" s="355" t="s">
        <v>88</v>
      </c>
      <c r="HLX56" s="355" t="s">
        <v>88</v>
      </c>
      <c r="HLY56" s="355" t="s">
        <v>88</v>
      </c>
      <c r="HLZ56" s="355" t="s">
        <v>88</v>
      </c>
      <c r="HMA56" s="355" t="s">
        <v>88</v>
      </c>
      <c r="HMB56" s="355" t="s">
        <v>88</v>
      </c>
      <c r="HMC56" s="355" t="s">
        <v>88</v>
      </c>
      <c r="HMD56" s="355" t="s">
        <v>88</v>
      </c>
      <c r="HME56" s="355" t="s">
        <v>88</v>
      </c>
      <c r="HMF56" s="355" t="s">
        <v>88</v>
      </c>
      <c r="HMG56" s="355" t="s">
        <v>88</v>
      </c>
      <c r="HMH56" s="355" t="s">
        <v>88</v>
      </c>
      <c r="HMI56" s="355" t="s">
        <v>88</v>
      </c>
      <c r="HMJ56" s="355" t="s">
        <v>88</v>
      </c>
      <c r="HMK56" s="355" t="s">
        <v>88</v>
      </c>
      <c r="HML56" s="355" t="s">
        <v>88</v>
      </c>
      <c r="HMM56" s="355" t="s">
        <v>88</v>
      </c>
      <c r="HMN56" s="355" t="s">
        <v>88</v>
      </c>
      <c r="HMO56" s="355" t="s">
        <v>88</v>
      </c>
      <c r="HMP56" s="355" t="s">
        <v>88</v>
      </c>
      <c r="HMQ56" s="355" t="s">
        <v>88</v>
      </c>
      <c r="HMR56" s="355" t="s">
        <v>88</v>
      </c>
      <c r="HMS56" s="355" t="s">
        <v>88</v>
      </c>
      <c r="HMT56" s="355" t="s">
        <v>88</v>
      </c>
      <c r="HMU56" s="355" t="s">
        <v>88</v>
      </c>
      <c r="HMV56" s="355" t="s">
        <v>88</v>
      </c>
      <c r="HMW56" s="355" t="s">
        <v>88</v>
      </c>
      <c r="HMX56" s="355" t="s">
        <v>88</v>
      </c>
      <c r="HMY56" s="355" t="s">
        <v>88</v>
      </c>
      <c r="HMZ56" s="355" t="s">
        <v>88</v>
      </c>
      <c r="HNA56" s="355" t="s">
        <v>88</v>
      </c>
      <c r="HNB56" s="355" t="s">
        <v>88</v>
      </c>
      <c r="HNC56" s="355" t="s">
        <v>88</v>
      </c>
      <c r="HND56" s="355" t="s">
        <v>88</v>
      </c>
      <c r="HNE56" s="355" t="s">
        <v>88</v>
      </c>
      <c r="HNF56" s="355" t="s">
        <v>88</v>
      </c>
      <c r="HNG56" s="355" t="s">
        <v>88</v>
      </c>
      <c r="HNH56" s="355" t="s">
        <v>88</v>
      </c>
      <c r="HNI56" s="355" t="s">
        <v>88</v>
      </c>
      <c r="HNJ56" s="355" t="s">
        <v>88</v>
      </c>
      <c r="HNK56" s="355" t="s">
        <v>88</v>
      </c>
      <c r="HNL56" s="355" t="s">
        <v>88</v>
      </c>
      <c r="HNM56" s="355" t="s">
        <v>88</v>
      </c>
      <c r="HNN56" s="355" t="s">
        <v>88</v>
      </c>
      <c r="HNO56" s="355" t="s">
        <v>88</v>
      </c>
      <c r="HNP56" s="355" t="s">
        <v>88</v>
      </c>
      <c r="HNQ56" s="355" t="s">
        <v>88</v>
      </c>
      <c r="HNR56" s="355" t="s">
        <v>88</v>
      </c>
      <c r="HNS56" s="355" t="s">
        <v>88</v>
      </c>
      <c r="HNT56" s="355" t="s">
        <v>88</v>
      </c>
      <c r="HNU56" s="355" t="s">
        <v>88</v>
      </c>
      <c r="HNV56" s="355" t="s">
        <v>88</v>
      </c>
      <c r="HNW56" s="355" t="s">
        <v>88</v>
      </c>
      <c r="HNX56" s="355" t="s">
        <v>88</v>
      </c>
      <c r="HNY56" s="355" t="s">
        <v>88</v>
      </c>
      <c r="HNZ56" s="355" t="s">
        <v>88</v>
      </c>
      <c r="HOA56" s="355" t="s">
        <v>88</v>
      </c>
      <c r="HOB56" s="355" t="s">
        <v>88</v>
      </c>
      <c r="HOC56" s="355" t="s">
        <v>88</v>
      </c>
      <c r="HOD56" s="355" t="s">
        <v>88</v>
      </c>
      <c r="HOE56" s="355" t="s">
        <v>88</v>
      </c>
      <c r="HOF56" s="355" t="s">
        <v>88</v>
      </c>
      <c r="HOG56" s="355" t="s">
        <v>88</v>
      </c>
      <c r="HOH56" s="355" t="s">
        <v>88</v>
      </c>
      <c r="HOI56" s="355" t="s">
        <v>88</v>
      </c>
      <c r="HOJ56" s="355" t="s">
        <v>88</v>
      </c>
      <c r="HOK56" s="355" t="s">
        <v>88</v>
      </c>
      <c r="HOL56" s="355" t="s">
        <v>88</v>
      </c>
      <c r="HOM56" s="355" t="s">
        <v>88</v>
      </c>
      <c r="HON56" s="355" t="s">
        <v>88</v>
      </c>
      <c r="HOO56" s="355" t="s">
        <v>88</v>
      </c>
      <c r="HOP56" s="355" t="s">
        <v>88</v>
      </c>
      <c r="HOQ56" s="355" t="s">
        <v>88</v>
      </c>
      <c r="HOR56" s="355" t="s">
        <v>88</v>
      </c>
      <c r="HOS56" s="355" t="s">
        <v>88</v>
      </c>
      <c r="HOT56" s="355" t="s">
        <v>88</v>
      </c>
      <c r="HOU56" s="355" t="s">
        <v>88</v>
      </c>
      <c r="HOV56" s="355" t="s">
        <v>88</v>
      </c>
      <c r="HOW56" s="355" t="s">
        <v>88</v>
      </c>
      <c r="HOX56" s="355" t="s">
        <v>88</v>
      </c>
      <c r="HOY56" s="355" t="s">
        <v>88</v>
      </c>
      <c r="HOZ56" s="355" t="s">
        <v>88</v>
      </c>
      <c r="HPA56" s="355" t="s">
        <v>88</v>
      </c>
      <c r="HPB56" s="355" t="s">
        <v>88</v>
      </c>
      <c r="HPC56" s="355" t="s">
        <v>88</v>
      </c>
      <c r="HPD56" s="355" t="s">
        <v>88</v>
      </c>
      <c r="HPE56" s="355" t="s">
        <v>88</v>
      </c>
      <c r="HPF56" s="355" t="s">
        <v>88</v>
      </c>
      <c r="HPG56" s="355" t="s">
        <v>88</v>
      </c>
      <c r="HPH56" s="355" t="s">
        <v>88</v>
      </c>
      <c r="HPI56" s="355" t="s">
        <v>88</v>
      </c>
      <c r="HPJ56" s="355" t="s">
        <v>88</v>
      </c>
      <c r="HPK56" s="355" t="s">
        <v>88</v>
      </c>
      <c r="HPL56" s="355" t="s">
        <v>88</v>
      </c>
      <c r="HPM56" s="355" t="s">
        <v>88</v>
      </c>
      <c r="HPN56" s="355" t="s">
        <v>88</v>
      </c>
      <c r="HPO56" s="355" t="s">
        <v>88</v>
      </c>
      <c r="HPP56" s="355" t="s">
        <v>88</v>
      </c>
      <c r="HPQ56" s="355" t="s">
        <v>88</v>
      </c>
      <c r="HPR56" s="355" t="s">
        <v>88</v>
      </c>
      <c r="HPS56" s="355" t="s">
        <v>88</v>
      </c>
      <c r="HPT56" s="355" t="s">
        <v>88</v>
      </c>
      <c r="HPU56" s="355" t="s">
        <v>88</v>
      </c>
      <c r="HPV56" s="355" t="s">
        <v>88</v>
      </c>
      <c r="HPW56" s="355" t="s">
        <v>88</v>
      </c>
      <c r="HPX56" s="355" t="s">
        <v>88</v>
      </c>
      <c r="HPY56" s="355" t="s">
        <v>88</v>
      </c>
      <c r="HPZ56" s="355" t="s">
        <v>88</v>
      </c>
      <c r="HQA56" s="355" t="s">
        <v>88</v>
      </c>
      <c r="HQB56" s="355" t="s">
        <v>88</v>
      </c>
      <c r="HQC56" s="355" t="s">
        <v>88</v>
      </c>
      <c r="HQD56" s="355" t="s">
        <v>88</v>
      </c>
      <c r="HQE56" s="355" t="s">
        <v>88</v>
      </c>
      <c r="HQF56" s="355" t="s">
        <v>88</v>
      </c>
      <c r="HQG56" s="355" t="s">
        <v>88</v>
      </c>
      <c r="HQH56" s="355" t="s">
        <v>88</v>
      </c>
      <c r="HQI56" s="355" t="s">
        <v>88</v>
      </c>
      <c r="HQJ56" s="355" t="s">
        <v>88</v>
      </c>
      <c r="HQK56" s="355" t="s">
        <v>88</v>
      </c>
      <c r="HQL56" s="355" t="s">
        <v>88</v>
      </c>
      <c r="HQM56" s="355" t="s">
        <v>88</v>
      </c>
      <c r="HQN56" s="355" t="s">
        <v>88</v>
      </c>
      <c r="HQO56" s="355" t="s">
        <v>88</v>
      </c>
      <c r="HQP56" s="355" t="s">
        <v>88</v>
      </c>
      <c r="HQQ56" s="355" t="s">
        <v>88</v>
      </c>
      <c r="HQR56" s="355" t="s">
        <v>88</v>
      </c>
      <c r="HQS56" s="355" t="s">
        <v>88</v>
      </c>
      <c r="HQT56" s="355" t="s">
        <v>88</v>
      </c>
      <c r="HQU56" s="355" t="s">
        <v>88</v>
      </c>
      <c r="HQV56" s="355" t="s">
        <v>88</v>
      </c>
      <c r="HQW56" s="355" t="s">
        <v>88</v>
      </c>
      <c r="HQX56" s="355" t="s">
        <v>88</v>
      </c>
      <c r="HQY56" s="355" t="s">
        <v>88</v>
      </c>
      <c r="HQZ56" s="355" t="s">
        <v>88</v>
      </c>
      <c r="HRA56" s="355" t="s">
        <v>88</v>
      </c>
      <c r="HRB56" s="355" t="s">
        <v>88</v>
      </c>
      <c r="HRC56" s="355" t="s">
        <v>88</v>
      </c>
      <c r="HRD56" s="355" t="s">
        <v>88</v>
      </c>
      <c r="HRE56" s="355" t="s">
        <v>88</v>
      </c>
      <c r="HRF56" s="355" t="s">
        <v>88</v>
      </c>
      <c r="HRG56" s="355" t="s">
        <v>88</v>
      </c>
      <c r="HRH56" s="355" t="s">
        <v>88</v>
      </c>
      <c r="HRI56" s="355" t="s">
        <v>88</v>
      </c>
      <c r="HRJ56" s="355" t="s">
        <v>88</v>
      </c>
      <c r="HRK56" s="355" t="s">
        <v>88</v>
      </c>
      <c r="HRL56" s="355" t="s">
        <v>88</v>
      </c>
      <c r="HRM56" s="355" t="s">
        <v>88</v>
      </c>
      <c r="HRN56" s="355" t="s">
        <v>88</v>
      </c>
      <c r="HRO56" s="355" t="s">
        <v>88</v>
      </c>
      <c r="HRP56" s="355" t="s">
        <v>88</v>
      </c>
      <c r="HRQ56" s="355" t="s">
        <v>88</v>
      </c>
      <c r="HRR56" s="355" t="s">
        <v>88</v>
      </c>
      <c r="HRS56" s="355" t="s">
        <v>88</v>
      </c>
      <c r="HRT56" s="355" t="s">
        <v>88</v>
      </c>
      <c r="HRU56" s="355" t="s">
        <v>88</v>
      </c>
      <c r="HRV56" s="355" t="s">
        <v>88</v>
      </c>
      <c r="HRW56" s="355" t="s">
        <v>88</v>
      </c>
      <c r="HRX56" s="355" t="s">
        <v>88</v>
      </c>
      <c r="HRY56" s="355" t="s">
        <v>88</v>
      </c>
      <c r="HRZ56" s="355" t="s">
        <v>88</v>
      </c>
      <c r="HSA56" s="355" t="s">
        <v>88</v>
      </c>
      <c r="HSB56" s="355" t="s">
        <v>88</v>
      </c>
      <c r="HSC56" s="355" t="s">
        <v>88</v>
      </c>
      <c r="HSD56" s="355" t="s">
        <v>88</v>
      </c>
      <c r="HSE56" s="355" t="s">
        <v>88</v>
      </c>
      <c r="HSF56" s="355" t="s">
        <v>88</v>
      </c>
      <c r="HSG56" s="355" t="s">
        <v>88</v>
      </c>
      <c r="HSH56" s="355" t="s">
        <v>88</v>
      </c>
      <c r="HSI56" s="355" t="s">
        <v>88</v>
      </c>
      <c r="HSJ56" s="355" t="s">
        <v>88</v>
      </c>
      <c r="HSK56" s="355" t="s">
        <v>88</v>
      </c>
      <c r="HSL56" s="355" t="s">
        <v>88</v>
      </c>
      <c r="HSM56" s="355" t="s">
        <v>88</v>
      </c>
      <c r="HSN56" s="355" t="s">
        <v>88</v>
      </c>
      <c r="HSO56" s="355" t="s">
        <v>88</v>
      </c>
      <c r="HSP56" s="355" t="s">
        <v>88</v>
      </c>
      <c r="HSQ56" s="355" t="s">
        <v>88</v>
      </c>
      <c r="HSR56" s="355" t="s">
        <v>88</v>
      </c>
      <c r="HSS56" s="355" t="s">
        <v>88</v>
      </c>
      <c r="HST56" s="355" t="s">
        <v>88</v>
      </c>
      <c r="HSU56" s="355" t="s">
        <v>88</v>
      </c>
      <c r="HSV56" s="355" t="s">
        <v>88</v>
      </c>
      <c r="HSW56" s="355" t="s">
        <v>88</v>
      </c>
      <c r="HSX56" s="355" t="s">
        <v>88</v>
      </c>
      <c r="HSY56" s="355" t="s">
        <v>88</v>
      </c>
      <c r="HSZ56" s="355" t="s">
        <v>88</v>
      </c>
      <c r="HTA56" s="355" t="s">
        <v>88</v>
      </c>
      <c r="HTB56" s="355" t="s">
        <v>88</v>
      </c>
      <c r="HTC56" s="355" t="s">
        <v>88</v>
      </c>
      <c r="HTD56" s="355" t="s">
        <v>88</v>
      </c>
      <c r="HTE56" s="355" t="s">
        <v>88</v>
      </c>
      <c r="HTF56" s="355" t="s">
        <v>88</v>
      </c>
      <c r="HTG56" s="355" t="s">
        <v>88</v>
      </c>
      <c r="HTH56" s="355" t="s">
        <v>88</v>
      </c>
      <c r="HTI56" s="355" t="s">
        <v>88</v>
      </c>
      <c r="HTJ56" s="355" t="s">
        <v>88</v>
      </c>
      <c r="HTK56" s="355" t="s">
        <v>88</v>
      </c>
      <c r="HTL56" s="355" t="s">
        <v>88</v>
      </c>
      <c r="HTM56" s="355" t="s">
        <v>88</v>
      </c>
      <c r="HTN56" s="355" t="s">
        <v>88</v>
      </c>
      <c r="HTO56" s="355" t="s">
        <v>88</v>
      </c>
      <c r="HTP56" s="355" t="s">
        <v>88</v>
      </c>
      <c r="HTQ56" s="355" t="s">
        <v>88</v>
      </c>
      <c r="HTR56" s="355" t="s">
        <v>88</v>
      </c>
      <c r="HTS56" s="355" t="s">
        <v>88</v>
      </c>
      <c r="HTT56" s="355" t="s">
        <v>88</v>
      </c>
      <c r="HTU56" s="355" t="s">
        <v>88</v>
      </c>
      <c r="HTV56" s="355" t="s">
        <v>88</v>
      </c>
      <c r="HTW56" s="355" t="s">
        <v>88</v>
      </c>
      <c r="HTX56" s="355" t="s">
        <v>88</v>
      </c>
      <c r="HTY56" s="355" t="s">
        <v>88</v>
      </c>
      <c r="HTZ56" s="355" t="s">
        <v>88</v>
      </c>
      <c r="HUA56" s="355" t="s">
        <v>88</v>
      </c>
      <c r="HUB56" s="355" t="s">
        <v>88</v>
      </c>
      <c r="HUC56" s="355" t="s">
        <v>88</v>
      </c>
      <c r="HUD56" s="355" t="s">
        <v>88</v>
      </c>
      <c r="HUE56" s="355" t="s">
        <v>88</v>
      </c>
      <c r="HUF56" s="355" t="s">
        <v>88</v>
      </c>
      <c r="HUG56" s="355" t="s">
        <v>88</v>
      </c>
      <c r="HUH56" s="355" t="s">
        <v>88</v>
      </c>
      <c r="HUI56" s="355" t="s">
        <v>88</v>
      </c>
      <c r="HUJ56" s="355" t="s">
        <v>88</v>
      </c>
      <c r="HUK56" s="355" t="s">
        <v>88</v>
      </c>
      <c r="HUL56" s="355" t="s">
        <v>88</v>
      </c>
      <c r="HUM56" s="355" t="s">
        <v>88</v>
      </c>
      <c r="HUN56" s="355" t="s">
        <v>88</v>
      </c>
      <c r="HUO56" s="355" t="s">
        <v>88</v>
      </c>
      <c r="HUP56" s="355" t="s">
        <v>88</v>
      </c>
      <c r="HUQ56" s="355" t="s">
        <v>88</v>
      </c>
      <c r="HUR56" s="355" t="s">
        <v>88</v>
      </c>
      <c r="HUS56" s="355" t="s">
        <v>88</v>
      </c>
      <c r="HUT56" s="355" t="s">
        <v>88</v>
      </c>
      <c r="HUU56" s="355" t="s">
        <v>88</v>
      </c>
      <c r="HUV56" s="355" t="s">
        <v>88</v>
      </c>
      <c r="HUW56" s="355" t="s">
        <v>88</v>
      </c>
      <c r="HUX56" s="355" t="s">
        <v>88</v>
      </c>
      <c r="HUY56" s="355" t="s">
        <v>88</v>
      </c>
      <c r="HUZ56" s="355" t="s">
        <v>88</v>
      </c>
      <c r="HVA56" s="355" t="s">
        <v>88</v>
      </c>
      <c r="HVB56" s="355" t="s">
        <v>88</v>
      </c>
      <c r="HVC56" s="355" t="s">
        <v>88</v>
      </c>
      <c r="HVD56" s="355" t="s">
        <v>88</v>
      </c>
      <c r="HVE56" s="355" t="s">
        <v>88</v>
      </c>
      <c r="HVF56" s="355" t="s">
        <v>88</v>
      </c>
      <c r="HVG56" s="355" t="s">
        <v>88</v>
      </c>
      <c r="HVH56" s="355" t="s">
        <v>88</v>
      </c>
      <c r="HVI56" s="355" t="s">
        <v>88</v>
      </c>
      <c r="HVJ56" s="355" t="s">
        <v>88</v>
      </c>
      <c r="HVK56" s="355" t="s">
        <v>88</v>
      </c>
      <c r="HVL56" s="355" t="s">
        <v>88</v>
      </c>
      <c r="HVM56" s="355" t="s">
        <v>88</v>
      </c>
      <c r="HVN56" s="355" t="s">
        <v>88</v>
      </c>
      <c r="HVO56" s="355" t="s">
        <v>88</v>
      </c>
      <c r="HVP56" s="355" t="s">
        <v>88</v>
      </c>
      <c r="HVQ56" s="355" t="s">
        <v>88</v>
      </c>
      <c r="HVR56" s="355" t="s">
        <v>88</v>
      </c>
      <c r="HVS56" s="355" t="s">
        <v>88</v>
      </c>
      <c r="HVT56" s="355" t="s">
        <v>88</v>
      </c>
      <c r="HVU56" s="355" t="s">
        <v>88</v>
      </c>
      <c r="HVV56" s="355" t="s">
        <v>88</v>
      </c>
      <c r="HVW56" s="355" t="s">
        <v>88</v>
      </c>
      <c r="HVX56" s="355" t="s">
        <v>88</v>
      </c>
      <c r="HVY56" s="355" t="s">
        <v>88</v>
      </c>
      <c r="HVZ56" s="355" t="s">
        <v>88</v>
      </c>
      <c r="HWA56" s="355" t="s">
        <v>88</v>
      </c>
      <c r="HWB56" s="355" t="s">
        <v>88</v>
      </c>
      <c r="HWC56" s="355" t="s">
        <v>88</v>
      </c>
      <c r="HWD56" s="355" t="s">
        <v>88</v>
      </c>
      <c r="HWE56" s="355" t="s">
        <v>88</v>
      </c>
      <c r="HWF56" s="355" t="s">
        <v>88</v>
      </c>
      <c r="HWG56" s="355" t="s">
        <v>88</v>
      </c>
      <c r="HWH56" s="355" t="s">
        <v>88</v>
      </c>
      <c r="HWI56" s="355" t="s">
        <v>88</v>
      </c>
      <c r="HWJ56" s="355" t="s">
        <v>88</v>
      </c>
      <c r="HWK56" s="355" t="s">
        <v>88</v>
      </c>
      <c r="HWL56" s="355" t="s">
        <v>88</v>
      </c>
      <c r="HWM56" s="355" t="s">
        <v>88</v>
      </c>
      <c r="HWN56" s="355" t="s">
        <v>88</v>
      </c>
      <c r="HWO56" s="355" t="s">
        <v>88</v>
      </c>
      <c r="HWP56" s="355" t="s">
        <v>88</v>
      </c>
      <c r="HWQ56" s="355" t="s">
        <v>88</v>
      </c>
      <c r="HWR56" s="355" t="s">
        <v>88</v>
      </c>
      <c r="HWS56" s="355" t="s">
        <v>88</v>
      </c>
      <c r="HWT56" s="355" t="s">
        <v>88</v>
      </c>
      <c r="HWU56" s="355" t="s">
        <v>88</v>
      </c>
      <c r="HWV56" s="355" t="s">
        <v>88</v>
      </c>
      <c r="HWW56" s="355" t="s">
        <v>88</v>
      </c>
      <c r="HWX56" s="355" t="s">
        <v>88</v>
      </c>
      <c r="HWY56" s="355" t="s">
        <v>88</v>
      </c>
      <c r="HWZ56" s="355" t="s">
        <v>88</v>
      </c>
      <c r="HXA56" s="355" t="s">
        <v>88</v>
      </c>
      <c r="HXB56" s="355" t="s">
        <v>88</v>
      </c>
      <c r="HXC56" s="355" t="s">
        <v>88</v>
      </c>
      <c r="HXD56" s="355" t="s">
        <v>88</v>
      </c>
      <c r="HXE56" s="355" t="s">
        <v>88</v>
      </c>
      <c r="HXF56" s="355" t="s">
        <v>88</v>
      </c>
      <c r="HXG56" s="355" t="s">
        <v>88</v>
      </c>
      <c r="HXH56" s="355" t="s">
        <v>88</v>
      </c>
      <c r="HXI56" s="355" t="s">
        <v>88</v>
      </c>
      <c r="HXJ56" s="355" t="s">
        <v>88</v>
      </c>
      <c r="HXK56" s="355" t="s">
        <v>88</v>
      </c>
      <c r="HXL56" s="355" t="s">
        <v>88</v>
      </c>
      <c r="HXM56" s="355" t="s">
        <v>88</v>
      </c>
      <c r="HXN56" s="355" t="s">
        <v>88</v>
      </c>
      <c r="HXO56" s="355" t="s">
        <v>88</v>
      </c>
      <c r="HXP56" s="355" t="s">
        <v>88</v>
      </c>
      <c r="HXQ56" s="355" t="s">
        <v>88</v>
      </c>
      <c r="HXR56" s="355" t="s">
        <v>88</v>
      </c>
      <c r="HXS56" s="355" t="s">
        <v>88</v>
      </c>
      <c r="HXT56" s="355" t="s">
        <v>88</v>
      </c>
      <c r="HXU56" s="355" t="s">
        <v>88</v>
      </c>
      <c r="HXV56" s="355" t="s">
        <v>88</v>
      </c>
      <c r="HXW56" s="355" t="s">
        <v>88</v>
      </c>
      <c r="HXX56" s="355" t="s">
        <v>88</v>
      </c>
      <c r="HXY56" s="355" t="s">
        <v>88</v>
      </c>
      <c r="HXZ56" s="355" t="s">
        <v>88</v>
      </c>
      <c r="HYA56" s="355" t="s">
        <v>88</v>
      </c>
      <c r="HYB56" s="355" t="s">
        <v>88</v>
      </c>
      <c r="HYC56" s="355" t="s">
        <v>88</v>
      </c>
      <c r="HYD56" s="355" t="s">
        <v>88</v>
      </c>
      <c r="HYE56" s="355" t="s">
        <v>88</v>
      </c>
      <c r="HYF56" s="355" t="s">
        <v>88</v>
      </c>
      <c r="HYG56" s="355" t="s">
        <v>88</v>
      </c>
      <c r="HYH56" s="355" t="s">
        <v>88</v>
      </c>
      <c r="HYI56" s="355" t="s">
        <v>88</v>
      </c>
      <c r="HYJ56" s="355" t="s">
        <v>88</v>
      </c>
      <c r="HYK56" s="355" t="s">
        <v>88</v>
      </c>
      <c r="HYL56" s="355" t="s">
        <v>88</v>
      </c>
      <c r="HYM56" s="355" t="s">
        <v>88</v>
      </c>
      <c r="HYN56" s="355" t="s">
        <v>88</v>
      </c>
      <c r="HYO56" s="355" t="s">
        <v>88</v>
      </c>
      <c r="HYP56" s="355" t="s">
        <v>88</v>
      </c>
      <c r="HYQ56" s="355" t="s">
        <v>88</v>
      </c>
      <c r="HYR56" s="355" t="s">
        <v>88</v>
      </c>
      <c r="HYS56" s="355" t="s">
        <v>88</v>
      </c>
      <c r="HYT56" s="355" t="s">
        <v>88</v>
      </c>
      <c r="HYU56" s="355" t="s">
        <v>88</v>
      </c>
      <c r="HYV56" s="355" t="s">
        <v>88</v>
      </c>
      <c r="HYW56" s="355" t="s">
        <v>88</v>
      </c>
      <c r="HYX56" s="355" t="s">
        <v>88</v>
      </c>
      <c r="HYY56" s="355" t="s">
        <v>88</v>
      </c>
      <c r="HYZ56" s="355" t="s">
        <v>88</v>
      </c>
      <c r="HZA56" s="355" t="s">
        <v>88</v>
      </c>
      <c r="HZB56" s="355" t="s">
        <v>88</v>
      </c>
      <c r="HZC56" s="355" t="s">
        <v>88</v>
      </c>
      <c r="HZD56" s="355" t="s">
        <v>88</v>
      </c>
      <c r="HZE56" s="355" t="s">
        <v>88</v>
      </c>
      <c r="HZF56" s="355" t="s">
        <v>88</v>
      </c>
      <c r="HZG56" s="355" t="s">
        <v>88</v>
      </c>
      <c r="HZH56" s="355" t="s">
        <v>88</v>
      </c>
      <c r="HZI56" s="355" t="s">
        <v>88</v>
      </c>
      <c r="HZJ56" s="355" t="s">
        <v>88</v>
      </c>
      <c r="HZK56" s="355" t="s">
        <v>88</v>
      </c>
      <c r="HZL56" s="355" t="s">
        <v>88</v>
      </c>
      <c r="HZM56" s="355" t="s">
        <v>88</v>
      </c>
      <c r="HZN56" s="355" t="s">
        <v>88</v>
      </c>
      <c r="HZO56" s="355" t="s">
        <v>88</v>
      </c>
      <c r="HZP56" s="355" t="s">
        <v>88</v>
      </c>
      <c r="HZQ56" s="355" t="s">
        <v>88</v>
      </c>
      <c r="HZR56" s="355" t="s">
        <v>88</v>
      </c>
      <c r="HZS56" s="355" t="s">
        <v>88</v>
      </c>
      <c r="HZT56" s="355" t="s">
        <v>88</v>
      </c>
      <c r="HZU56" s="355" t="s">
        <v>88</v>
      </c>
      <c r="HZV56" s="355" t="s">
        <v>88</v>
      </c>
      <c r="HZW56" s="355" t="s">
        <v>88</v>
      </c>
      <c r="HZX56" s="355" t="s">
        <v>88</v>
      </c>
      <c r="HZY56" s="355" t="s">
        <v>88</v>
      </c>
      <c r="HZZ56" s="355" t="s">
        <v>88</v>
      </c>
      <c r="IAA56" s="355" t="s">
        <v>88</v>
      </c>
      <c r="IAB56" s="355" t="s">
        <v>88</v>
      </c>
      <c r="IAC56" s="355" t="s">
        <v>88</v>
      </c>
      <c r="IAD56" s="355" t="s">
        <v>88</v>
      </c>
      <c r="IAE56" s="355" t="s">
        <v>88</v>
      </c>
      <c r="IAF56" s="355" t="s">
        <v>88</v>
      </c>
      <c r="IAG56" s="355" t="s">
        <v>88</v>
      </c>
      <c r="IAH56" s="355" t="s">
        <v>88</v>
      </c>
      <c r="IAI56" s="355" t="s">
        <v>88</v>
      </c>
      <c r="IAJ56" s="355" t="s">
        <v>88</v>
      </c>
      <c r="IAK56" s="355" t="s">
        <v>88</v>
      </c>
      <c r="IAL56" s="355" t="s">
        <v>88</v>
      </c>
      <c r="IAM56" s="355" t="s">
        <v>88</v>
      </c>
      <c r="IAN56" s="355" t="s">
        <v>88</v>
      </c>
      <c r="IAO56" s="355" t="s">
        <v>88</v>
      </c>
      <c r="IAP56" s="355" t="s">
        <v>88</v>
      </c>
      <c r="IAQ56" s="355" t="s">
        <v>88</v>
      </c>
      <c r="IAR56" s="355" t="s">
        <v>88</v>
      </c>
      <c r="IAS56" s="355" t="s">
        <v>88</v>
      </c>
      <c r="IAT56" s="355" t="s">
        <v>88</v>
      </c>
      <c r="IAU56" s="355" t="s">
        <v>88</v>
      </c>
      <c r="IAV56" s="355" t="s">
        <v>88</v>
      </c>
      <c r="IAW56" s="355" t="s">
        <v>88</v>
      </c>
      <c r="IAX56" s="355" t="s">
        <v>88</v>
      </c>
      <c r="IAY56" s="355" t="s">
        <v>88</v>
      </c>
      <c r="IAZ56" s="355" t="s">
        <v>88</v>
      </c>
      <c r="IBA56" s="355" t="s">
        <v>88</v>
      </c>
      <c r="IBB56" s="355" t="s">
        <v>88</v>
      </c>
      <c r="IBC56" s="355" t="s">
        <v>88</v>
      </c>
      <c r="IBD56" s="355" t="s">
        <v>88</v>
      </c>
      <c r="IBE56" s="355" t="s">
        <v>88</v>
      </c>
      <c r="IBF56" s="355" t="s">
        <v>88</v>
      </c>
      <c r="IBG56" s="355" t="s">
        <v>88</v>
      </c>
      <c r="IBH56" s="355" t="s">
        <v>88</v>
      </c>
      <c r="IBI56" s="355" t="s">
        <v>88</v>
      </c>
      <c r="IBJ56" s="355" t="s">
        <v>88</v>
      </c>
      <c r="IBK56" s="355" t="s">
        <v>88</v>
      </c>
      <c r="IBL56" s="355" t="s">
        <v>88</v>
      </c>
      <c r="IBM56" s="355" t="s">
        <v>88</v>
      </c>
      <c r="IBN56" s="355" t="s">
        <v>88</v>
      </c>
      <c r="IBO56" s="355" t="s">
        <v>88</v>
      </c>
      <c r="IBP56" s="355" t="s">
        <v>88</v>
      </c>
      <c r="IBQ56" s="355" t="s">
        <v>88</v>
      </c>
      <c r="IBR56" s="355" t="s">
        <v>88</v>
      </c>
      <c r="IBS56" s="355" t="s">
        <v>88</v>
      </c>
      <c r="IBT56" s="355" t="s">
        <v>88</v>
      </c>
      <c r="IBU56" s="355" t="s">
        <v>88</v>
      </c>
      <c r="IBV56" s="355" t="s">
        <v>88</v>
      </c>
      <c r="IBW56" s="355" t="s">
        <v>88</v>
      </c>
      <c r="IBX56" s="355" t="s">
        <v>88</v>
      </c>
      <c r="IBY56" s="355" t="s">
        <v>88</v>
      </c>
      <c r="IBZ56" s="355" t="s">
        <v>88</v>
      </c>
      <c r="ICA56" s="355" t="s">
        <v>88</v>
      </c>
      <c r="ICB56" s="355" t="s">
        <v>88</v>
      </c>
      <c r="ICC56" s="355" t="s">
        <v>88</v>
      </c>
      <c r="ICD56" s="355" t="s">
        <v>88</v>
      </c>
      <c r="ICE56" s="355" t="s">
        <v>88</v>
      </c>
      <c r="ICF56" s="355" t="s">
        <v>88</v>
      </c>
      <c r="ICG56" s="355" t="s">
        <v>88</v>
      </c>
      <c r="ICH56" s="355" t="s">
        <v>88</v>
      </c>
      <c r="ICI56" s="355" t="s">
        <v>88</v>
      </c>
      <c r="ICJ56" s="355" t="s">
        <v>88</v>
      </c>
      <c r="ICK56" s="355" t="s">
        <v>88</v>
      </c>
      <c r="ICL56" s="355" t="s">
        <v>88</v>
      </c>
      <c r="ICM56" s="355" t="s">
        <v>88</v>
      </c>
      <c r="ICN56" s="355" t="s">
        <v>88</v>
      </c>
      <c r="ICO56" s="355" t="s">
        <v>88</v>
      </c>
      <c r="ICP56" s="355" t="s">
        <v>88</v>
      </c>
      <c r="ICQ56" s="355" t="s">
        <v>88</v>
      </c>
      <c r="ICR56" s="355" t="s">
        <v>88</v>
      </c>
      <c r="ICS56" s="355" t="s">
        <v>88</v>
      </c>
      <c r="ICT56" s="355" t="s">
        <v>88</v>
      </c>
      <c r="ICU56" s="355" t="s">
        <v>88</v>
      </c>
      <c r="ICV56" s="355" t="s">
        <v>88</v>
      </c>
      <c r="ICW56" s="355" t="s">
        <v>88</v>
      </c>
      <c r="ICX56" s="355" t="s">
        <v>88</v>
      </c>
      <c r="ICY56" s="355" t="s">
        <v>88</v>
      </c>
      <c r="ICZ56" s="355" t="s">
        <v>88</v>
      </c>
      <c r="IDA56" s="355" t="s">
        <v>88</v>
      </c>
      <c r="IDB56" s="355" t="s">
        <v>88</v>
      </c>
      <c r="IDC56" s="355" t="s">
        <v>88</v>
      </c>
      <c r="IDD56" s="355" t="s">
        <v>88</v>
      </c>
      <c r="IDE56" s="355" t="s">
        <v>88</v>
      </c>
      <c r="IDF56" s="355" t="s">
        <v>88</v>
      </c>
      <c r="IDG56" s="355" t="s">
        <v>88</v>
      </c>
      <c r="IDH56" s="355" t="s">
        <v>88</v>
      </c>
      <c r="IDI56" s="355" t="s">
        <v>88</v>
      </c>
      <c r="IDJ56" s="355" t="s">
        <v>88</v>
      </c>
      <c r="IDK56" s="355" t="s">
        <v>88</v>
      </c>
      <c r="IDL56" s="355" t="s">
        <v>88</v>
      </c>
      <c r="IDM56" s="355" t="s">
        <v>88</v>
      </c>
      <c r="IDN56" s="355" t="s">
        <v>88</v>
      </c>
      <c r="IDO56" s="355" t="s">
        <v>88</v>
      </c>
      <c r="IDP56" s="355" t="s">
        <v>88</v>
      </c>
      <c r="IDQ56" s="355" t="s">
        <v>88</v>
      </c>
      <c r="IDR56" s="355" t="s">
        <v>88</v>
      </c>
      <c r="IDS56" s="355" t="s">
        <v>88</v>
      </c>
      <c r="IDT56" s="355" t="s">
        <v>88</v>
      </c>
      <c r="IDU56" s="355" t="s">
        <v>88</v>
      </c>
      <c r="IDV56" s="355" t="s">
        <v>88</v>
      </c>
      <c r="IDW56" s="355" t="s">
        <v>88</v>
      </c>
      <c r="IDX56" s="355" t="s">
        <v>88</v>
      </c>
      <c r="IDY56" s="355" t="s">
        <v>88</v>
      </c>
      <c r="IDZ56" s="355" t="s">
        <v>88</v>
      </c>
      <c r="IEA56" s="355" t="s">
        <v>88</v>
      </c>
      <c r="IEB56" s="355" t="s">
        <v>88</v>
      </c>
      <c r="IEC56" s="355" t="s">
        <v>88</v>
      </c>
      <c r="IED56" s="355" t="s">
        <v>88</v>
      </c>
      <c r="IEE56" s="355" t="s">
        <v>88</v>
      </c>
      <c r="IEF56" s="355" t="s">
        <v>88</v>
      </c>
      <c r="IEG56" s="355" t="s">
        <v>88</v>
      </c>
      <c r="IEH56" s="355" t="s">
        <v>88</v>
      </c>
      <c r="IEI56" s="355" t="s">
        <v>88</v>
      </c>
      <c r="IEJ56" s="355" t="s">
        <v>88</v>
      </c>
      <c r="IEK56" s="355" t="s">
        <v>88</v>
      </c>
      <c r="IEL56" s="355" t="s">
        <v>88</v>
      </c>
      <c r="IEM56" s="355" t="s">
        <v>88</v>
      </c>
      <c r="IEN56" s="355" t="s">
        <v>88</v>
      </c>
      <c r="IEO56" s="355" t="s">
        <v>88</v>
      </c>
      <c r="IEP56" s="355" t="s">
        <v>88</v>
      </c>
      <c r="IEQ56" s="355" t="s">
        <v>88</v>
      </c>
      <c r="IER56" s="355" t="s">
        <v>88</v>
      </c>
      <c r="IES56" s="355" t="s">
        <v>88</v>
      </c>
      <c r="IET56" s="355" t="s">
        <v>88</v>
      </c>
      <c r="IEU56" s="355" t="s">
        <v>88</v>
      </c>
      <c r="IEV56" s="355" t="s">
        <v>88</v>
      </c>
      <c r="IEW56" s="355" t="s">
        <v>88</v>
      </c>
      <c r="IEX56" s="355" t="s">
        <v>88</v>
      </c>
      <c r="IEY56" s="355" t="s">
        <v>88</v>
      </c>
      <c r="IEZ56" s="355" t="s">
        <v>88</v>
      </c>
      <c r="IFA56" s="355" t="s">
        <v>88</v>
      </c>
      <c r="IFB56" s="355" t="s">
        <v>88</v>
      </c>
      <c r="IFC56" s="355" t="s">
        <v>88</v>
      </c>
      <c r="IFD56" s="355" t="s">
        <v>88</v>
      </c>
      <c r="IFE56" s="355" t="s">
        <v>88</v>
      </c>
      <c r="IFF56" s="355" t="s">
        <v>88</v>
      </c>
      <c r="IFG56" s="355" t="s">
        <v>88</v>
      </c>
      <c r="IFH56" s="355" t="s">
        <v>88</v>
      </c>
      <c r="IFI56" s="355" t="s">
        <v>88</v>
      </c>
      <c r="IFJ56" s="355" t="s">
        <v>88</v>
      </c>
      <c r="IFK56" s="355" t="s">
        <v>88</v>
      </c>
      <c r="IFL56" s="355" t="s">
        <v>88</v>
      </c>
      <c r="IFM56" s="355" t="s">
        <v>88</v>
      </c>
      <c r="IFN56" s="355" t="s">
        <v>88</v>
      </c>
      <c r="IFO56" s="355" t="s">
        <v>88</v>
      </c>
      <c r="IFP56" s="355" t="s">
        <v>88</v>
      </c>
      <c r="IFQ56" s="355" t="s">
        <v>88</v>
      </c>
      <c r="IFR56" s="355" t="s">
        <v>88</v>
      </c>
      <c r="IFS56" s="355" t="s">
        <v>88</v>
      </c>
      <c r="IFT56" s="355" t="s">
        <v>88</v>
      </c>
      <c r="IFU56" s="355" t="s">
        <v>88</v>
      </c>
      <c r="IFV56" s="355" t="s">
        <v>88</v>
      </c>
      <c r="IFW56" s="355" t="s">
        <v>88</v>
      </c>
      <c r="IFX56" s="355" t="s">
        <v>88</v>
      </c>
      <c r="IFY56" s="355" t="s">
        <v>88</v>
      </c>
      <c r="IFZ56" s="355" t="s">
        <v>88</v>
      </c>
      <c r="IGA56" s="355" t="s">
        <v>88</v>
      </c>
      <c r="IGB56" s="355" t="s">
        <v>88</v>
      </c>
      <c r="IGC56" s="355" t="s">
        <v>88</v>
      </c>
      <c r="IGD56" s="355" t="s">
        <v>88</v>
      </c>
      <c r="IGE56" s="355" t="s">
        <v>88</v>
      </c>
      <c r="IGF56" s="355" t="s">
        <v>88</v>
      </c>
      <c r="IGG56" s="355" t="s">
        <v>88</v>
      </c>
      <c r="IGH56" s="355" t="s">
        <v>88</v>
      </c>
      <c r="IGI56" s="355" t="s">
        <v>88</v>
      </c>
      <c r="IGJ56" s="355" t="s">
        <v>88</v>
      </c>
      <c r="IGK56" s="355" t="s">
        <v>88</v>
      </c>
      <c r="IGL56" s="355" t="s">
        <v>88</v>
      </c>
      <c r="IGM56" s="355" t="s">
        <v>88</v>
      </c>
      <c r="IGN56" s="355" t="s">
        <v>88</v>
      </c>
      <c r="IGO56" s="355" t="s">
        <v>88</v>
      </c>
      <c r="IGP56" s="355" t="s">
        <v>88</v>
      </c>
      <c r="IGQ56" s="355" t="s">
        <v>88</v>
      </c>
      <c r="IGR56" s="355" t="s">
        <v>88</v>
      </c>
      <c r="IGS56" s="355" t="s">
        <v>88</v>
      </c>
      <c r="IGT56" s="355" t="s">
        <v>88</v>
      </c>
      <c r="IGU56" s="355" t="s">
        <v>88</v>
      </c>
      <c r="IGV56" s="355" t="s">
        <v>88</v>
      </c>
      <c r="IGW56" s="355" t="s">
        <v>88</v>
      </c>
      <c r="IGX56" s="355" t="s">
        <v>88</v>
      </c>
      <c r="IGY56" s="355" t="s">
        <v>88</v>
      </c>
      <c r="IGZ56" s="355" t="s">
        <v>88</v>
      </c>
      <c r="IHA56" s="355" t="s">
        <v>88</v>
      </c>
      <c r="IHB56" s="355" t="s">
        <v>88</v>
      </c>
      <c r="IHC56" s="355" t="s">
        <v>88</v>
      </c>
      <c r="IHD56" s="355" t="s">
        <v>88</v>
      </c>
      <c r="IHE56" s="355" t="s">
        <v>88</v>
      </c>
      <c r="IHF56" s="355" t="s">
        <v>88</v>
      </c>
      <c r="IHG56" s="355" t="s">
        <v>88</v>
      </c>
      <c r="IHH56" s="355" t="s">
        <v>88</v>
      </c>
      <c r="IHI56" s="355" t="s">
        <v>88</v>
      </c>
      <c r="IHJ56" s="355" t="s">
        <v>88</v>
      </c>
      <c r="IHK56" s="355" t="s">
        <v>88</v>
      </c>
      <c r="IHL56" s="355" t="s">
        <v>88</v>
      </c>
      <c r="IHM56" s="355" t="s">
        <v>88</v>
      </c>
      <c r="IHN56" s="355" t="s">
        <v>88</v>
      </c>
      <c r="IHO56" s="355" t="s">
        <v>88</v>
      </c>
      <c r="IHP56" s="355" t="s">
        <v>88</v>
      </c>
      <c r="IHQ56" s="355" t="s">
        <v>88</v>
      </c>
      <c r="IHR56" s="355" t="s">
        <v>88</v>
      </c>
      <c r="IHS56" s="355" t="s">
        <v>88</v>
      </c>
      <c r="IHT56" s="355" t="s">
        <v>88</v>
      </c>
      <c r="IHU56" s="355" t="s">
        <v>88</v>
      </c>
      <c r="IHV56" s="355" t="s">
        <v>88</v>
      </c>
      <c r="IHW56" s="355" t="s">
        <v>88</v>
      </c>
      <c r="IHX56" s="355" t="s">
        <v>88</v>
      </c>
      <c r="IHY56" s="355" t="s">
        <v>88</v>
      </c>
      <c r="IHZ56" s="355" t="s">
        <v>88</v>
      </c>
      <c r="IIA56" s="355" t="s">
        <v>88</v>
      </c>
      <c r="IIB56" s="355" t="s">
        <v>88</v>
      </c>
      <c r="IIC56" s="355" t="s">
        <v>88</v>
      </c>
      <c r="IID56" s="355" t="s">
        <v>88</v>
      </c>
      <c r="IIE56" s="355" t="s">
        <v>88</v>
      </c>
      <c r="IIF56" s="355" t="s">
        <v>88</v>
      </c>
      <c r="IIG56" s="355" t="s">
        <v>88</v>
      </c>
      <c r="IIH56" s="355" t="s">
        <v>88</v>
      </c>
      <c r="III56" s="355" t="s">
        <v>88</v>
      </c>
      <c r="IIJ56" s="355" t="s">
        <v>88</v>
      </c>
      <c r="IIK56" s="355" t="s">
        <v>88</v>
      </c>
      <c r="IIL56" s="355" t="s">
        <v>88</v>
      </c>
      <c r="IIM56" s="355" t="s">
        <v>88</v>
      </c>
      <c r="IIN56" s="355" t="s">
        <v>88</v>
      </c>
      <c r="IIO56" s="355" t="s">
        <v>88</v>
      </c>
      <c r="IIP56" s="355" t="s">
        <v>88</v>
      </c>
      <c r="IIQ56" s="355" t="s">
        <v>88</v>
      </c>
      <c r="IIR56" s="355" t="s">
        <v>88</v>
      </c>
      <c r="IIS56" s="355" t="s">
        <v>88</v>
      </c>
      <c r="IIT56" s="355" t="s">
        <v>88</v>
      </c>
      <c r="IIU56" s="355" t="s">
        <v>88</v>
      </c>
      <c r="IIV56" s="355" t="s">
        <v>88</v>
      </c>
      <c r="IIW56" s="355" t="s">
        <v>88</v>
      </c>
      <c r="IIX56" s="355" t="s">
        <v>88</v>
      </c>
      <c r="IIY56" s="355" t="s">
        <v>88</v>
      </c>
      <c r="IIZ56" s="355" t="s">
        <v>88</v>
      </c>
      <c r="IJA56" s="355" t="s">
        <v>88</v>
      </c>
      <c r="IJB56" s="355" t="s">
        <v>88</v>
      </c>
      <c r="IJC56" s="355" t="s">
        <v>88</v>
      </c>
      <c r="IJD56" s="355" t="s">
        <v>88</v>
      </c>
      <c r="IJE56" s="355" t="s">
        <v>88</v>
      </c>
      <c r="IJF56" s="355" t="s">
        <v>88</v>
      </c>
      <c r="IJG56" s="355" t="s">
        <v>88</v>
      </c>
      <c r="IJH56" s="355" t="s">
        <v>88</v>
      </c>
      <c r="IJI56" s="355" t="s">
        <v>88</v>
      </c>
      <c r="IJJ56" s="355" t="s">
        <v>88</v>
      </c>
      <c r="IJK56" s="355" t="s">
        <v>88</v>
      </c>
      <c r="IJL56" s="355" t="s">
        <v>88</v>
      </c>
      <c r="IJM56" s="355" t="s">
        <v>88</v>
      </c>
      <c r="IJN56" s="355" t="s">
        <v>88</v>
      </c>
      <c r="IJO56" s="355" t="s">
        <v>88</v>
      </c>
      <c r="IJP56" s="355" t="s">
        <v>88</v>
      </c>
      <c r="IJQ56" s="355" t="s">
        <v>88</v>
      </c>
      <c r="IJR56" s="355" t="s">
        <v>88</v>
      </c>
      <c r="IJS56" s="355" t="s">
        <v>88</v>
      </c>
      <c r="IJT56" s="355" t="s">
        <v>88</v>
      </c>
      <c r="IJU56" s="355" t="s">
        <v>88</v>
      </c>
      <c r="IJV56" s="355" t="s">
        <v>88</v>
      </c>
      <c r="IJW56" s="355" t="s">
        <v>88</v>
      </c>
      <c r="IJX56" s="355" t="s">
        <v>88</v>
      </c>
      <c r="IJY56" s="355" t="s">
        <v>88</v>
      </c>
      <c r="IJZ56" s="355" t="s">
        <v>88</v>
      </c>
      <c r="IKA56" s="355" t="s">
        <v>88</v>
      </c>
      <c r="IKB56" s="355" t="s">
        <v>88</v>
      </c>
      <c r="IKC56" s="355" t="s">
        <v>88</v>
      </c>
      <c r="IKD56" s="355" t="s">
        <v>88</v>
      </c>
      <c r="IKE56" s="355" t="s">
        <v>88</v>
      </c>
      <c r="IKF56" s="355" t="s">
        <v>88</v>
      </c>
      <c r="IKG56" s="355" t="s">
        <v>88</v>
      </c>
      <c r="IKH56" s="355" t="s">
        <v>88</v>
      </c>
      <c r="IKI56" s="355" t="s">
        <v>88</v>
      </c>
      <c r="IKJ56" s="355" t="s">
        <v>88</v>
      </c>
      <c r="IKK56" s="355" t="s">
        <v>88</v>
      </c>
      <c r="IKL56" s="355" t="s">
        <v>88</v>
      </c>
      <c r="IKM56" s="355" t="s">
        <v>88</v>
      </c>
      <c r="IKN56" s="355" t="s">
        <v>88</v>
      </c>
      <c r="IKO56" s="355" t="s">
        <v>88</v>
      </c>
      <c r="IKP56" s="355" t="s">
        <v>88</v>
      </c>
      <c r="IKQ56" s="355" t="s">
        <v>88</v>
      </c>
      <c r="IKR56" s="355" t="s">
        <v>88</v>
      </c>
      <c r="IKS56" s="355" t="s">
        <v>88</v>
      </c>
      <c r="IKT56" s="355" t="s">
        <v>88</v>
      </c>
      <c r="IKU56" s="355" t="s">
        <v>88</v>
      </c>
      <c r="IKV56" s="355" t="s">
        <v>88</v>
      </c>
      <c r="IKW56" s="355" t="s">
        <v>88</v>
      </c>
      <c r="IKX56" s="355" t="s">
        <v>88</v>
      </c>
      <c r="IKY56" s="355" t="s">
        <v>88</v>
      </c>
      <c r="IKZ56" s="355" t="s">
        <v>88</v>
      </c>
      <c r="ILA56" s="355" t="s">
        <v>88</v>
      </c>
      <c r="ILB56" s="355" t="s">
        <v>88</v>
      </c>
      <c r="ILC56" s="355" t="s">
        <v>88</v>
      </c>
      <c r="ILD56" s="355" t="s">
        <v>88</v>
      </c>
      <c r="ILE56" s="355" t="s">
        <v>88</v>
      </c>
      <c r="ILF56" s="355" t="s">
        <v>88</v>
      </c>
      <c r="ILG56" s="355" t="s">
        <v>88</v>
      </c>
      <c r="ILH56" s="355" t="s">
        <v>88</v>
      </c>
      <c r="ILI56" s="355" t="s">
        <v>88</v>
      </c>
      <c r="ILJ56" s="355" t="s">
        <v>88</v>
      </c>
      <c r="ILK56" s="355" t="s">
        <v>88</v>
      </c>
      <c r="ILL56" s="355" t="s">
        <v>88</v>
      </c>
      <c r="ILM56" s="355" t="s">
        <v>88</v>
      </c>
      <c r="ILN56" s="355" t="s">
        <v>88</v>
      </c>
      <c r="ILO56" s="355" t="s">
        <v>88</v>
      </c>
      <c r="ILP56" s="355" t="s">
        <v>88</v>
      </c>
      <c r="ILQ56" s="355" t="s">
        <v>88</v>
      </c>
      <c r="ILR56" s="355" t="s">
        <v>88</v>
      </c>
      <c r="ILS56" s="355" t="s">
        <v>88</v>
      </c>
      <c r="ILT56" s="355" t="s">
        <v>88</v>
      </c>
      <c r="ILU56" s="355" t="s">
        <v>88</v>
      </c>
      <c r="ILV56" s="355" t="s">
        <v>88</v>
      </c>
      <c r="ILW56" s="355" t="s">
        <v>88</v>
      </c>
      <c r="ILX56" s="355" t="s">
        <v>88</v>
      </c>
      <c r="ILY56" s="355" t="s">
        <v>88</v>
      </c>
      <c r="ILZ56" s="355" t="s">
        <v>88</v>
      </c>
      <c r="IMA56" s="355" t="s">
        <v>88</v>
      </c>
      <c r="IMB56" s="355" t="s">
        <v>88</v>
      </c>
      <c r="IMC56" s="355" t="s">
        <v>88</v>
      </c>
      <c r="IMD56" s="355" t="s">
        <v>88</v>
      </c>
      <c r="IME56" s="355" t="s">
        <v>88</v>
      </c>
      <c r="IMF56" s="355" t="s">
        <v>88</v>
      </c>
      <c r="IMG56" s="355" t="s">
        <v>88</v>
      </c>
      <c r="IMH56" s="355" t="s">
        <v>88</v>
      </c>
      <c r="IMI56" s="355" t="s">
        <v>88</v>
      </c>
      <c r="IMJ56" s="355" t="s">
        <v>88</v>
      </c>
      <c r="IMK56" s="355" t="s">
        <v>88</v>
      </c>
      <c r="IML56" s="355" t="s">
        <v>88</v>
      </c>
      <c r="IMM56" s="355" t="s">
        <v>88</v>
      </c>
      <c r="IMN56" s="355" t="s">
        <v>88</v>
      </c>
      <c r="IMO56" s="355" t="s">
        <v>88</v>
      </c>
      <c r="IMP56" s="355" t="s">
        <v>88</v>
      </c>
      <c r="IMQ56" s="355" t="s">
        <v>88</v>
      </c>
      <c r="IMR56" s="355" t="s">
        <v>88</v>
      </c>
      <c r="IMS56" s="355" t="s">
        <v>88</v>
      </c>
      <c r="IMT56" s="355" t="s">
        <v>88</v>
      </c>
      <c r="IMU56" s="355" t="s">
        <v>88</v>
      </c>
      <c r="IMV56" s="355" t="s">
        <v>88</v>
      </c>
      <c r="IMW56" s="355" t="s">
        <v>88</v>
      </c>
      <c r="IMX56" s="355" t="s">
        <v>88</v>
      </c>
      <c r="IMY56" s="355" t="s">
        <v>88</v>
      </c>
      <c r="IMZ56" s="355" t="s">
        <v>88</v>
      </c>
      <c r="INA56" s="355" t="s">
        <v>88</v>
      </c>
      <c r="INB56" s="355" t="s">
        <v>88</v>
      </c>
      <c r="INC56" s="355" t="s">
        <v>88</v>
      </c>
      <c r="IND56" s="355" t="s">
        <v>88</v>
      </c>
      <c r="INE56" s="355" t="s">
        <v>88</v>
      </c>
      <c r="INF56" s="355" t="s">
        <v>88</v>
      </c>
      <c r="ING56" s="355" t="s">
        <v>88</v>
      </c>
      <c r="INH56" s="355" t="s">
        <v>88</v>
      </c>
      <c r="INI56" s="355" t="s">
        <v>88</v>
      </c>
      <c r="INJ56" s="355" t="s">
        <v>88</v>
      </c>
      <c r="INK56" s="355" t="s">
        <v>88</v>
      </c>
      <c r="INL56" s="355" t="s">
        <v>88</v>
      </c>
      <c r="INM56" s="355" t="s">
        <v>88</v>
      </c>
      <c r="INN56" s="355" t="s">
        <v>88</v>
      </c>
      <c r="INO56" s="355" t="s">
        <v>88</v>
      </c>
      <c r="INP56" s="355" t="s">
        <v>88</v>
      </c>
      <c r="INQ56" s="355" t="s">
        <v>88</v>
      </c>
      <c r="INR56" s="355" t="s">
        <v>88</v>
      </c>
      <c r="INS56" s="355" t="s">
        <v>88</v>
      </c>
      <c r="INT56" s="355" t="s">
        <v>88</v>
      </c>
      <c r="INU56" s="355" t="s">
        <v>88</v>
      </c>
      <c r="INV56" s="355" t="s">
        <v>88</v>
      </c>
      <c r="INW56" s="355" t="s">
        <v>88</v>
      </c>
      <c r="INX56" s="355" t="s">
        <v>88</v>
      </c>
      <c r="INY56" s="355" t="s">
        <v>88</v>
      </c>
      <c r="INZ56" s="355" t="s">
        <v>88</v>
      </c>
      <c r="IOA56" s="355" t="s">
        <v>88</v>
      </c>
      <c r="IOB56" s="355" t="s">
        <v>88</v>
      </c>
      <c r="IOC56" s="355" t="s">
        <v>88</v>
      </c>
      <c r="IOD56" s="355" t="s">
        <v>88</v>
      </c>
      <c r="IOE56" s="355" t="s">
        <v>88</v>
      </c>
      <c r="IOF56" s="355" t="s">
        <v>88</v>
      </c>
      <c r="IOG56" s="355" t="s">
        <v>88</v>
      </c>
      <c r="IOH56" s="355" t="s">
        <v>88</v>
      </c>
      <c r="IOI56" s="355" t="s">
        <v>88</v>
      </c>
      <c r="IOJ56" s="355" t="s">
        <v>88</v>
      </c>
      <c r="IOK56" s="355" t="s">
        <v>88</v>
      </c>
      <c r="IOL56" s="355" t="s">
        <v>88</v>
      </c>
      <c r="IOM56" s="355" t="s">
        <v>88</v>
      </c>
      <c r="ION56" s="355" t="s">
        <v>88</v>
      </c>
      <c r="IOO56" s="355" t="s">
        <v>88</v>
      </c>
      <c r="IOP56" s="355" t="s">
        <v>88</v>
      </c>
      <c r="IOQ56" s="355" t="s">
        <v>88</v>
      </c>
      <c r="IOR56" s="355" t="s">
        <v>88</v>
      </c>
      <c r="IOS56" s="355" t="s">
        <v>88</v>
      </c>
      <c r="IOT56" s="355" t="s">
        <v>88</v>
      </c>
      <c r="IOU56" s="355" t="s">
        <v>88</v>
      </c>
      <c r="IOV56" s="355" t="s">
        <v>88</v>
      </c>
      <c r="IOW56" s="355" t="s">
        <v>88</v>
      </c>
      <c r="IOX56" s="355" t="s">
        <v>88</v>
      </c>
      <c r="IOY56" s="355" t="s">
        <v>88</v>
      </c>
      <c r="IOZ56" s="355" t="s">
        <v>88</v>
      </c>
      <c r="IPA56" s="355" t="s">
        <v>88</v>
      </c>
      <c r="IPB56" s="355" t="s">
        <v>88</v>
      </c>
      <c r="IPC56" s="355" t="s">
        <v>88</v>
      </c>
      <c r="IPD56" s="355" t="s">
        <v>88</v>
      </c>
      <c r="IPE56" s="355" t="s">
        <v>88</v>
      </c>
      <c r="IPF56" s="355" t="s">
        <v>88</v>
      </c>
      <c r="IPG56" s="355" t="s">
        <v>88</v>
      </c>
      <c r="IPH56" s="355" t="s">
        <v>88</v>
      </c>
      <c r="IPI56" s="355" t="s">
        <v>88</v>
      </c>
      <c r="IPJ56" s="355" t="s">
        <v>88</v>
      </c>
      <c r="IPK56" s="355" t="s">
        <v>88</v>
      </c>
      <c r="IPL56" s="355" t="s">
        <v>88</v>
      </c>
      <c r="IPM56" s="355" t="s">
        <v>88</v>
      </c>
      <c r="IPN56" s="355" t="s">
        <v>88</v>
      </c>
      <c r="IPO56" s="355" t="s">
        <v>88</v>
      </c>
      <c r="IPP56" s="355" t="s">
        <v>88</v>
      </c>
      <c r="IPQ56" s="355" t="s">
        <v>88</v>
      </c>
      <c r="IPR56" s="355" t="s">
        <v>88</v>
      </c>
      <c r="IPS56" s="355" t="s">
        <v>88</v>
      </c>
      <c r="IPT56" s="355" t="s">
        <v>88</v>
      </c>
      <c r="IPU56" s="355" t="s">
        <v>88</v>
      </c>
      <c r="IPV56" s="355" t="s">
        <v>88</v>
      </c>
      <c r="IPW56" s="355" t="s">
        <v>88</v>
      </c>
      <c r="IPX56" s="355" t="s">
        <v>88</v>
      </c>
      <c r="IPY56" s="355" t="s">
        <v>88</v>
      </c>
      <c r="IPZ56" s="355" t="s">
        <v>88</v>
      </c>
      <c r="IQA56" s="355" t="s">
        <v>88</v>
      </c>
      <c r="IQB56" s="355" t="s">
        <v>88</v>
      </c>
      <c r="IQC56" s="355" t="s">
        <v>88</v>
      </c>
      <c r="IQD56" s="355" t="s">
        <v>88</v>
      </c>
      <c r="IQE56" s="355" t="s">
        <v>88</v>
      </c>
      <c r="IQF56" s="355" t="s">
        <v>88</v>
      </c>
      <c r="IQG56" s="355" t="s">
        <v>88</v>
      </c>
      <c r="IQH56" s="355" t="s">
        <v>88</v>
      </c>
      <c r="IQI56" s="355" t="s">
        <v>88</v>
      </c>
      <c r="IQJ56" s="355" t="s">
        <v>88</v>
      </c>
      <c r="IQK56" s="355" t="s">
        <v>88</v>
      </c>
      <c r="IQL56" s="355" t="s">
        <v>88</v>
      </c>
      <c r="IQM56" s="355" t="s">
        <v>88</v>
      </c>
      <c r="IQN56" s="355" t="s">
        <v>88</v>
      </c>
      <c r="IQO56" s="355" t="s">
        <v>88</v>
      </c>
      <c r="IQP56" s="355" t="s">
        <v>88</v>
      </c>
      <c r="IQQ56" s="355" t="s">
        <v>88</v>
      </c>
      <c r="IQR56" s="355" t="s">
        <v>88</v>
      </c>
      <c r="IQS56" s="355" t="s">
        <v>88</v>
      </c>
      <c r="IQT56" s="355" t="s">
        <v>88</v>
      </c>
      <c r="IQU56" s="355" t="s">
        <v>88</v>
      </c>
      <c r="IQV56" s="355" t="s">
        <v>88</v>
      </c>
      <c r="IQW56" s="355" t="s">
        <v>88</v>
      </c>
      <c r="IQX56" s="355" t="s">
        <v>88</v>
      </c>
      <c r="IQY56" s="355" t="s">
        <v>88</v>
      </c>
      <c r="IQZ56" s="355" t="s">
        <v>88</v>
      </c>
      <c r="IRA56" s="355" t="s">
        <v>88</v>
      </c>
      <c r="IRB56" s="355" t="s">
        <v>88</v>
      </c>
      <c r="IRC56" s="355" t="s">
        <v>88</v>
      </c>
      <c r="IRD56" s="355" t="s">
        <v>88</v>
      </c>
      <c r="IRE56" s="355" t="s">
        <v>88</v>
      </c>
      <c r="IRF56" s="355" t="s">
        <v>88</v>
      </c>
      <c r="IRG56" s="355" t="s">
        <v>88</v>
      </c>
      <c r="IRH56" s="355" t="s">
        <v>88</v>
      </c>
      <c r="IRI56" s="355" t="s">
        <v>88</v>
      </c>
      <c r="IRJ56" s="355" t="s">
        <v>88</v>
      </c>
      <c r="IRK56" s="355" t="s">
        <v>88</v>
      </c>
      <c r="IRL56" s="355" t="s">
        <v>88</v>
      </c>
      <c r="IRM56" s="355" t="s">
        <v>88</v>
      </c>
      <c r="IRN56" s="355" t="s">
        <v>88</v>
      </c>
      <c r="IRO56" s="355" t="s">
        <v>88</v>
      </c>
      <c r="IRP56" s="355" t="s">
        <v>88</v>
      </c>
      <c r="IRQ56" s="355" t="s">
        <v>88</v>
      </c>
      <c r="IRR56" s="355" t="s">
        <v>88</v>
      </c>
      <c r="IRS56" s="355" t="s">
        <v>88</v>
      </c>
      <c r="IRT56" s="355" t="s">
        <v>88</v>
      </c>
      <c r="IRU56" s="355" t="s">
        <v>88</v>
      </c>
      <c r="IRV56" s="355" t="s">
        <v>88</v>
      </c>
      <c r="IRW56" s="355" t="s">
        <v>88</v>
      </c>
      <c r="IRX56" s="355" t="s">
        <v>88</v>
      </c>
      <c r="IRY56" s="355" t="s">
        <v>88</v>
      </c>
      <c r="IRZ56" s="355" t="s">
        <v>88</v>
      </c>
      <c r="ISA56" s="355" t="s">
        <v>88</v>
      </c>
      <c r="ISB56" s="355" t="s">
        <v>88</v>
      </c>
      <c r="ISC56" s="355" t="s">
        <v>88</v>
      </c>
      <c r="ISD56" s="355" t="s">
        <v>88</v>
      </c>
      <c r="ISE56" s="355" t="s">
        <v>88</v>
      </c>
      <c r="ISF56" s="355" t="s">
        <v>88</v>
      </c>
      <c r="ISG56" s="355" t="s">
        <v>88</v>
      </c>
      <c r="ISH56" s="355" t="s">
        <v>88</v>
      </c>
      <c r="ISI56" s="355" t="s">
        <v>88</v>
      </c>
      <c r="ISJ56" s="355" t="s">
        <v>88</v>
      </c>
      <c r="ISK56" s="355" t="s">
        <v>88</v>
      </c>
      <c r="ISL56" s="355" t="s">
        <v>88</v>
      </c>
      <c r="ISM56" s="355" t="s">
        <v>88</v>
      </c>
      <c r="ISN56" s="355" t="s">
        <v>88</v>
      </c>
      <c r="ISO56" s="355" t="s">
        <v>88</v>
      </c>
      <c r="ISP56" s="355" t="s">
        <v>88</v>
      </c>
      <c r="ISQ56" s="355" t="s">
        <v>88</v>
      </c>
      <c r="ISR56" s="355" t="s">
        <v>88</v>
      </c>
      <c r="ISS56" s="355" t="s">
        <v>88</v>
      </c>
      <c r="IST56" s="355" t="s">
        <v>88</v>
      </c>
      <c r="ISU56" s="355" t="s">
        <v>88</v>
      </c>
      <c r="ISV56" s="355" t="s">
        <v>88</v>
      </c>
      <c r="ISW56" s="355" t="s">
        <v>88</v>
      </c>
      <c r="ISX56" s="355" t="s">
        <v>88</v>
      </c>
      <c r="ISY56" s="355" t="s">
        <v>88</v>
      </c>
      <c r="ISZ56" s="355" t="s">
        <v>88</v>
      </c>
      <c r="ITA56" s="355" t="s">
        <v>88</v>
      </c>
      <c r="ITB56" s="355" t="s">
        <v>88</v>
      </c>
      <c r="ITC56" s="355" t="s">
        <v>88</v>
      </c>
      <c r="ITD56" s="355" t="s">
        <v>88</v>
      </c>
      <c r="ITE56" s="355" t="s">
        <v>88</v>
      </c>
      <c r="ITF56" s="355" t="s">
        <v>88</v>
      </c>
      <c r="ITG56" s="355" t="s">
        <v>88</v>
      </c>
      <c r="ITH56" s="355" t="s">
        <v>88</v>
      </c>
      <c r="ITI56" s="355" t="s">
        <v>88</v>
      </c>
      <c r="ITJ56" s="355" t="s">
        <v>88</v>
      </c>
      <c r="ITK56" s="355" t="s">
        <v>88</v>
      </c>
      <c r="ITL56" s="355" t="s">
        <v>88</v>
      </c>
      <c r="ITM56" s="355" t="s">
        <v>88</v>
      </c>
      <c r="ITN56" s="355" t="s">
        <v>88</v>
      </c>
      <c r="ITO56" s="355" t="s">
        <v>88</v>
      </c>
      <c r="ITP56" s="355" t="s">
        <v>88</v>
      </c>
      <c r="ITQ56" s="355" t="s">
        <v>88</v>
      </c>
      <c r="ITR56" s="355" t="s">
        <v>88</v>
      </c>
      <c r="ITS56" s="355" t="s">
        <v>88</v>
      </c>
      <c r="ITT56" s="355" t="s">
        <v>88</v>
      </c>
      <c r="ITU56" s="355" t="s">
        <v>88</v>
      </c>
      <c r="ITV56" s="355" t="s">
        <v>88</v>
      </c>
      <c r="ITW56" s="355" t="s">
        <v>88</v>
      </c>
      <c r="ITX56" s="355" t="s">
        <v>88</v>
      </c>
      <c r="ITY56" s="355" t="s">
        <v>88</v>
      </c>
      <c r="ITZ56" s="355" t="s">
        <v>88</v>
      </c>
      <c r="IUA56" s="355" t="s">
        <v>88</v>
      </c>
      <c r="IUB56" s="355" t="s">
        <v>88</v>
      </c>
      <c r="IUC56" s="355" t="s">
        <v>88</v>
      </c>
      <c r="IUD56" s="355" t="s">
        <v>88</v>
      </c>
      <c r="IUE56" s="355" t="s">
        <v>88</v>
      </c>
      <c r="IUF56" s="355" t="s">
        <v>88</v>
      </c>
      <c r="IUG56" s="355" t="s">
        <v>88</v>
      </c>
      <c r="IUH56" s="355" t="s">
        <v>88</v>
      </c>
      <c r="IUI56" s="355" t="s">
        <v>88</v>
      </c>
      <c r="IUJ56" s="355" t="s">
        <v>88</v>
      </c>
      <c r="IUK56" s="355" t="s">
        <v>88</v>
      </c>
      <c r="IUL56" s="355" t="s">
        <v>88</v>
      </c>
      <c r="IUM56" s="355" t="s">
        <v>88</v>
      </c>
      <c r="IUN56" s="355" t="s">
        <v>88</v>
      </c>
      <c r="IUO56" s="355" t="s">
        <v>88</v>
      </c>
      <c r="IUP56" s="355" t="s">
        <v>88</v>
      </c>
      <c r="IUQ56" s="355" t="s">
        <v>88</v>
      </c>
      <c r="IUR56" s="355" t="s">
        <v>88</v>
      </c>
      <c r="IUS56" s="355" t="s">
        <v>88</v>
      </c>
      <c r="IUT56" s="355" t="s">
        <v>88</v>
      </c>
      <c r="IUU56" s="355" t="s">
        <v>88</v>
      </c>
      <c r="IUV56" s="355" t="s">
        <v>88</v>
      </c>
      <c r="IUW56" s="355" t="s">
        <v>88</v>
      </c>
      <c r="IUX56" s="355" t="s">
        <v>88</v>
      </c>
      <c r="IUY56" s="355" t="s">
        <v>88</v>
      </c>
      <c r="IUZ56" s="355" t="s">
        <v>88</v>
      </c>
      <c r="IVA56" s="355" t="s">
        <v>88</v>
      </c>
      <c r="IVB56" s="355" t="s">
        <v>88</v>
      </c>
      <c r="IVC56" s="355" t="s">
        <v>88</v>
      </c>
      <c r="IVD56" s="355" t="s">
        <v>88</v>
      </c>
      <c r="IVE56" s="355" t="s">
        <v>88</v>
      </c>
      <c r="IVF56" s="355" t="s">
        <v>88</v>
      </c>
      <c r="IVG56" s="355" t="s">
        <v>88</v>
      </c>
      <c r="IVH56" s="355" t="s">
        <v>88</v>
      </c>
      <c r="IVI56" s="355" t="s">
        <v>88</v>
      </c>
      <c r="IVJ56" s="355" t="s">
        <v>88</v>
      </c>
      <c r="IVK56" s="355" t="s">
        <v>88</v>
      </c>
      <c r="IVL56" s="355" t="s">
        <v>88</v>
      </c>
      <c r="IVM56" s="355" t="s">
        <v>88</v>
      </c>
      <c r="IVN56" s="355" t="s">
        <v>88</v>
      </c>
      <c r="IVO56" s="355" t="s">
        <v>88</v>
      </c>
      <c r="IVP56" s="355" t="s">
        <v>88</v>
      </c>
      <c r="IVQ56" s="355" t="s">
        <v>88</v>
      </c>
      <c r="IVR56" s="355" t="s">
        <v>88</v>
      </c>
      <c r="IVS56" s="355" t="s">
        <v>88</v>
      </c>
      <c r="IVT56" s="355" t="s">
        <v>88</v>
      </c>
      <c r="IVU56" s="355" t="s">
        <v>88</v>
      </c>
      <c r="IVV56" s="355" t="s">
        <v>88</v>
      </c>
      <c r="IVW56" s="355" t="s">
        <v>88</v>
      </c>
      <c r="IVX56" s="355" t="s">
        <v>88</v>
      </c>
      <c r="IVY56" s="355" t="s">
        <v>88</v>
      </c>
      <c r="IVZ56" s="355" t="s">
        <v>88</v>
      </c>
      <c r="IWA56" s="355" t="s">
        <v>88</v>
      </c>
      <c r="IWB56" s="355" t="s">
        <v>88</v>
      </c>
      <c r="IWC56" s="355" t="s">
        <v>88</v>
      </c>
      <c r="IWD56" s="355" t="s">
        <v>88</v>
      </c>
      <c r="IWE56" s="355" t="s">
        <v>88</v>
      </c>
      <c r="IWF56" s="355" t="s">
        <v>88</v>
      </c>
      <c r="IWG56" s="355" t="s">
        <v>88</v>
      </c>
      <c r="IWH56" s="355" t="s">
        <v>88</v>
      </c>
      <c r="IWI56" s="355" t="s">
        <v>88</v>
      </c>
      <c r="IWJ56" s="355" t="s">
        <v>88</v>
      </c>
      <c r="IWK56" s="355" t="s">
        <v>88</v>
      </c>
      <c r="IWL56" s="355" t="s">
        <v>88</v>
      </c>
      <c r="IWM56" s="355" t="s">
        <v>88</v>
      </c>
      <c r="IWN56" s="355" t="s">
        <v>88</v>
      </c>
      <c r="IWO56" s="355" t="s">
        <v>88</v>
      </c>
      <c r="IWP56" s="355" t="s">
        <v>88</v>
      </c>
      <c r="IWQ56" s="355" t="s">
        <v>88</v>
      </c>
      <c r="IWR56" s="355" t="s">
        <v>88</v>
      </c>
      <c r="IWS56" s="355" t="s">
        <v>88</v>
      </c>
      <c r="IWT56" s="355" t="s">
        <v>88</v>
      </c>
      <c r="IWU56" s="355" t="s">
        <v>88</v>
      </c>
      <c r="IWV56" s="355" t="s">
        <v>88</v>
      </c>
      <c r="IWW56" s="355" t="s">
        <v>88</v>
      </c>
      <c r="IWX56" s="355" t="s">
        <v>88</v>
      </c>
      <c r="IWY56" s="355" t="s">
        <v>88</v>
      </c>
      <c r="IWZ56" s="355" t="s">
        <v>88</v>
      </c>
      <c r="IXA56" s="355" t="s">
        <v>88</v>
      </c>
      <c r="IXB56" s="355" t="s">
        <v>88</v>
      </c>
      <c r="IXC56" s="355" t="s">
        <v>88</v>
      </c>
      <c r="IXD56" s="355" t="s">
        <v>88</v>
      </c>
      <c r="IXE56" s="355" t="s">
        <v>88</v>
      </c>
      <c r="IXF56" s="355" t="s">
        <v>88</v>
      </c>
      <c r="IXG56" s="355" t="s">
        <v>88</v>
      </c>
      <c r="IXH56" s="355" t="s">
        <v>88</v>
      </c>
      <c r="IXI56" s="355" t="s">
        <v>88</v>
      </c>
      <c r="IXJ56" s="355" t="s">
        <v>88</v>
      </c>
      <c r="IXK56" s="355" t="s">
        <v>88</v>
      </c>
      <c r="IXL56" s="355" t="s">
        <v>88</v>
      </c>
      <c r="IXM56" s="355" t="s">
        <v>88</v>
      </c>
      <c r="IXN56" s="355" t="s">
        <v>88</v>
      </c>
      <c r="IXO56" s="355" t="s">
        <v>88</v>
      </c>
      <c r="IXP56" s="355" t="s">
        <v>88</v>
      </c>
      <c r="IXQ56" s="355" t="s">
        <v>88</v>
      </c>
      <c r="IXR56" s="355" t="s">
        <v>88</v>
      </c>
      <c r="IXS56" s="355" t="s">
        <v>88</v>
      </c>
      <c r="IXT56" s="355" t="s">
        <v>88</v>
      </c>
      <c r="IXU56" s="355" t="s">
        <v>88</v>
      </c>
      <c r="IXV56" s="355" t="s">
        <v>88</v>
      </c>
      <c r="IXW56" s="355" t="s">
        <v>88</v>
      </c>
      <c r="IXX56" s="355" t="s">
        <v>88</v>
      </c>
      <c r="IXY56" s="355" t="s">
        <v>88</v>
      </c>
      <c r="IXZ56" s="355" t="s">
        <v>88</v>
      </c>
      <c r="IYA56" s="355" t="s">
        <v>88</v>
      </c>
      <c r="IYB56" s="355" t="s">
        <v>88</v>
      </c>
      <c r="IYC56" s="355" t="s">
        <v>88</v>
      </c>
      <c r="IYD56" s="355" t="s">
        <v>88</v>
      </c>
      <c r="IYE56" s="355" t="s">
        <v>88</v>
      </c>
      <c r="IYF56" s="355" t="s">
        <v>88</v>
      </c>
      <c r="IYG56" s="355" t="s">
        <v>88</v>
      </c>
      <c r="IYH56" s="355" t="s">
        <v>88</v>
      </c>
      <c r="IYI56" s="355" t="s">
        <v>88</v>
      </c>
      <c r="IYJ56" s="355" t="s">
        <v>88</v>
      </c>
      <c r="IYK56" s="355" t="s">
        <v>88</v>
      </c>
      <c r="IYL56" s="355" t="s">
        <v>88</v>
      </c>
      <c r="IYM56" s="355" t="s">
        <v>88</v>
      </c>
      <c r="IYN56" s="355" t="s">
        <v>88</v>
      </c>
      <c r="IYO56" s="355" t="s">
        <v>88</v>
      </c>
      <c r="IYP56" s="355" t="s">
        <v>88</v>
      </c>
      <c r="IYQ56" s="355" t="s">
        <v>88</v>
      </c>
      <c r="IYR56" s="355" t="s">
        <v>88</v>
      </c>
      <c r="IYS56" s="355" t="s">
        <v>88</v>
      </c>
      <c r="IYT56" s="355" t="s">
        <v>88</v>
      </c>
      <c r="IYU56" s="355" t="s">
        <v>88</v>
      </c>
      <c r="IYV56" s="355" t="s">
        <v>88</v>
      </c>
      <c r="IYW56" s="355" t="s">
        <v>88</v>
      </c>
      <c r="IYX56" s="355" t="s">
        <v>88</v>
      </c>
      <c r="IYY56" s="355" t="s">
        <v>88</v>
      </c>
      <c r="IYZ56" s="355" t="s">
        <v>88</v>
      </c>
      <c r="IZA56" s="355" t="s">
        <v>88</v>
      </c>
      <c r="IZB56" s="355" t="s">
        <v>88</v>
      </c>
      <c r="IZC56" s="355" t="s">
        <v>88</v>
      </c>
      <c r="IZD56" s="355" t="s">
        <v>88</v>
      </c>
      <c r="IZE56" s="355" t="s">
        <v>88</v>
      </c>
      <c r="IZF56" s="355" t="s">
        <v>88</v>
      </c>
      <c r="IZG56" s="355" t="s">
        <v>88</v>
      </c>
      <c r="IZH56" s="355" t="s">
        <v>88</v>
      </c>
      <c r="IZI56" s="355" t="s">
        <v>88</v>
      </c>
      <c r="IZJ56" s="355" t="s">
        <v>88</v>
      </c>
      <c r="IZK56" s="355" t="s">
        <v>88</v>
      </c>
      <c r="IZL56" s="355" t="s">
        <v>88</v>
      </c>
      <c r="IZM56" s="355" t="s">
        <v>88</v>
      </c>
      <c r="IZN56" s="355" t="s">
        <v>88</v>
      </c>
      <c r="IZO56" s="355" t="s">
        <v>88</v>
      </c>
      <c r="IZP56" s="355" t="s">
        <v>88</v>
      </c>
      <c r="IZQ56" s="355" t="s">
        <v>88</v>
      </c>
      <c r="IZR56" s="355" t="s">
        <v>88</v>
      </c>
      <c r="IZS56" s="355" t="s">
        <v>88</v>
      </c>
      <c r="IZT56" s="355" t="s">
        <v>88</v>
      </c>
      <c r="IZU56" s="355" t="s">
        <v>88</v>
      </c>
      <c r="IZV56" s="355" t="s">
        <v>88</v>
      </c>
      <c r="IZW56" s="355" t="s">
        <v>88</v>
      </c>
      <c r="IZX56" s="355" t="s">
        <v>88</v>
      </c>
      <c r="IZY56" s="355" t="s">
        <v>88</v>
      </c>
      <c r="IZZ56" s="355" t="s">
        <v>88</v>
      </c>
      <c r="JAA56" s="355" t="s">
        <v>88</v>
      </c>
      <c r="JAB56" s="355" t="s">
        <v>88</v>
      </c>
      <c r="JAC56" s="355" t="s">
        <v>88</v>
      </c>
      <c r="JAD56" s="355" t="s">
        <v>88</v>
      </c>
      <c r="JAE56" s="355" t="s">
        <v>88</v>
      </c>
      <c r="JAF56" s="355" t="s">
        <v>88</v>
      </c>
      <c r="JAG56" s="355" t="s">
        <v>88</v>
      </c>
      <c r="JAH56" s="355" t="s">
        <v>88</v>
      </c>
      <c r="JAI56" s="355" t="s">
        <v>88</v>
      </c>
      <c r="JAJ56" s="355" t="s">
        <v>88</v>
      </c>
      <c r="JAK56" s="355" t="s">
        <v>88</v>
      </c>
      <c r="JAL56" s="355" t="s">
        <v>88</v>
      </c>
      <c r="JAM56" s="355" t="s">
        <v>88</v>
      </c>
      <c r="JAN56" s="355" t="s">
        <v>88</v>
      </c>
      <c r="JAO56" s="355" t="s">
        <v>88</v>
      </c>
      <c r="JAP56" s="355" t="s">
        <v>88</v>
      </c>
      <c r="JAQ56" s="355" t="s">
        <v>88</v>
      </c>
      <c r="JAR56" s="355" t="s">
        <v>88</v>
      </c>
      <c r="JAS56" s="355" t="s">
        <v>88</v>
      </c>
      <c r="JAT56" s="355" t="s">
        <v>88</v>
      </c>
      <c r="JAU56" s="355" t="s">
        <v>88</v>
      </c>
      <c r="JAV56" s="355" t="s">
        <v>88</v>
      </c>
      <c r="JAW56" s="355" t="s">
        <v>88</v>
      </c>
      <c r="JAX56" s="355" t="s">
        <v>88</v>
      </c>
      <c r="JAY56" s="355" t="s">
        <v>88</v>
      </c>
      <c r="JAZ56" s="355" t="s">
        <v>88</v>
      </c>
      <c r="JBA56" s="355" t="s">
        <v>88</v>
      </c>
      <c r="JBB56" s="355" t="s">
        <v>88</v>
      </c>
      <c r="JBC56" s="355" t="s">
        <v>88</v>
      </c>
      <c r="JBD56" s="355" t="s">
        <v>88</v>
      </c>
      <c r="JBE56" s="355" t="s">
        <v>88</v>
      </c>
      <c r="JBF56" s="355" t="s">
        <v>88</v>
      </c>
      <c r="JBG56" s="355" t="s">
        <v>88</v>
      </c>
      <c r="JBH56" s="355" t="s">
        <v>88</v>
      </c>
      <c r="JBI56" s="355" t="s">
        <v>88</v>
      </c>
      <c r="JBJ56" s="355" t="s">
        <v>88</v>
      </c>
      <c r="JBK56" s="355" t="s">
        <v>88</v>
      </c>
      <c r="JBL56" s="355" t="s">
        <v>88</v>
      </c>
      <c r="JBM56" s="355" t="s">
        <v>88</v>
      </c>
      <c r="JBN56" s="355" t="s">
        <v>88</v>
      </c>
      <c r="JBO56" s="355" t="s">
        <v>88</v>
      </c>
      <c r="JBP56" s="355" t="s">
        <v>88</v>
      </c>
      <c r="JBQ56" s="355" t="s">
        <v>88</v>
      </c>
      <c r="JBR56" s="355" t="s">
        <v>88</v>
      </c>
      <c r="JBS56" s="355" t="s">
        <v>88</v>
      </c>
      <c r="JBT56" s="355" t="s">
        <v>88</v>
      </c>
      <c r="JBU56" s="355" t="s">
        <v>88</v>
      </c>
      <c r="JBV56" s="355" t="s">
        <v>88</v>
      </c>
      <c r="JBW56" s="355" t="s">
        <v>88</v>
      </c>
      <c r="JBX56" s="355" t="s">
        <v>88</v>
      </c>
      <c r="JBY56" s="355" t="s">
        <v>88</v>
      </c>
      <c r="JBZ56" s="355" t="s">
        <v>88</v>
      </c>
      <c r="JCA56" s="355" t="s">
        <v>88</v>
      </c>
      <c r="JCB56" s="355" t="s">
        <v>88</v>
      </c>
      <c r="JCC56" s="355" t="s">
        <v>88</v>
      </c>
      <c r="JCD56" s="355" t="s">
        <v>88</v>
      </c>
      <c r="JCE56" s="355" t="s">
        <v>88</v>
      </c>
      <c r="JCF56" s="355" t="s">
        <v>88</v>
      </c>
      <c r="JCG56" s="355" t="s">
        <v>88</v>
      </c>
      <c r="JCH56" s="355" t="s">
        <v>88</v>
      </c>
      <c r="JCI56" s="355" t="s">
        <v>88</v>
      </c>
      <c r="JCJ56" s="355" t="s">
        <v>88</v>
      </c>
      <c r="JCK56" s="355" t="s">
        <v>88</v>
      </c>
      <c r="JCL56" s="355" t="s">
        <v>88</v>
      </c>
      <c r="JCM56" s="355" t="s">
        <v>88</v>
      </c>
      <c r="JCN56" s="355" t="s">
        <v>88</v>
      </c>
      <c r="JCO56" s="355" t="s">
        <v>88</v>
      </c>
      <c r="JCP56" s="355" t="s">
        <v>88</v>
      </c>
      <c r="JCQ56" s="355" t="s">
        <v>88</v>
      </c>
      <c r="JCR56" s="355" t="s">
        <v>88</v>
      </c>
      <c r="JCS56" s="355" t="s">
        <v>88</v>
      </c>
      <c r="JCT56" s="355" t="s">
        <v>88</v>
      </c>
      <c r="JCU56" s="355" t="s">
        <v>88</v>
      </c>
      <c r="JCV56" s="355" t="s">
        <v>88</v>
      </c>
      <c r="JCW56" s="355" t="s">
        <v>88</v>
      </c>
      <c r="JCX56" s="355" t="s">
        <v>88</v>
      </c>
      <c r="JCY56" s="355" t="s">
        <v>88</v>
      </c>
      <c r="JCZ56" s="355" t="s">
        <v>88</v>
      </c>
      <c r="JDA56" s="355" t="s">
        <v>88</v>
      </c>
      <c r="JDB56" s="355" t="s">
        <v>88</v>
      </c>
      <c r="JDC56" s="355" t="s">
        <v>88</v>
      </c>
      <c r="JDD56" s="355" t="s">
        <v>88</v>
      </c>
      <c r="JDE56" s="355" t="s">
        <v>88</v>
      </c>
      <c r="JDF56" s="355" t="s">
        <v>88</v>
      </c>
      <c r="JDG56" s="355" t="s">
        <v>88</v>
      </c>
      <c r="JDH56" s="355" t="s">
        <v>88</v>
      </c>
      <c r="JDI56" s="355" t="s">
        <v>88</v>
      </c>
      <c r="JDJ56" s="355" t="s">
        <v>88</v>
      </c>
      <c r="JDK56" s="355" t="s">
        <v>88</v>
      </c>
      <c r="JDL56" s="355" t="s">
        <v>88</v>
      </c>
      <c r="JDM56" s="355" t="s">
        <v>88</v>
      </c>
      <c r="JDN56" s="355" t="s">
        <v>88</v>
      </c>
      <c r="JDO56" s="355" t="s">
        <v>88</v>
      </c>
      <c r="JDP56" s="355" t="s">
        <v>88</v>
      </c>
      <c r="JDQ56" s="355" t="s">
        <v>88</v>
      </c>
      <c r="JDR56" s="355" t="s">
        <v>88</v>
      </c>
      <c r="JDS56" s="355" t="s">
        <v>88</v>
      </c>
      <c r="JDT56" s="355" t="s">
        <v>88</v>
      </c>
      <c r="JDU56" s="355" t="s">
        <v>88</v>
      </c>
      <c r="JDV56" s="355" t="s">
        <v>88</v>
      </c>
      <c r="JDW56" s="355" t="s">
        <v>88</v>
      </c>
      <c r="JDX56" s="355" t="s">
        <v>88</v>
      </c>
      <c r="JDY56" s="355" t="s">
        <v>88</v>
      </c>
      <c r="JDZ56" s="355" t="s">
        <v>88</v>
      </c>
      <c r="JEA56" s="355" t="s">
        <v>88</v>
      </c>
      <c r="JEB56" s="355" t="s">
        <v>88</v>
      </c>
      <c r="JEC56" s="355" t="s">
        <v>88</v>
      </c>
      <c r="JED56" s="355" t="s">
        <v>88</v>
      </c>
      <c r="JEE56" s="355" t="s">
        <v>88</v>
      </c>
      <c r="JEF56" s="355" t="s">
        <v>88</v>
      </c>
      <c r="JEG56" s="355" t="s">
        <v>88</v>
      </c>
      <c r="JEH56" s="355" t="s">
        <v>88</v>
      </c>
      <c r="JEI56" s="355" t="s">
        <v>88</v>
      </c>
      <c r="JEJ56" s="355" t="s">
        <v>88</v>
      </c>
      <c r="JEK56" s="355" t="s">
        <v>88</v>
      </c>
      <c r="JEL56" s="355" t="s">
        <v>88</v>
      </c>
      <c r="JEM56" s="355" t="s">
        <v>88</v>
      </c>
      <c r="JEN56" s="355" t="s">
        <v>88</v>
      </c>
      <c r="JEO56" s="355" t="s">
        <v>88</v>
      </c>
      <c r="JEP56" s="355" t="s">
        <v>88</v>
      </c>
      <c r="JEQ56" s="355" t="s">
        <v>88</v>
      </c>
      <c r="JER56" s="355" t="s">
        <v>88</v>
      </c>
      <c r="JES56" s="355" t="s">
        <v>88</v>
      </c>
      <c r="JET56" s="355" t="s">
        <v>88</v>
      </c>
      <c r="JEU56" s="355" t="s">
        <v>88</v>
      </c>
      <c r="JEV56" s="355" t="s">
        <v>88</v>
      </c>
      <c r="JEW56" s="355" t="s">
        <v>88</v>
      </c>
      <c r="JEX56" s="355" t="s">
        <v>88</v>
      </c>
      <c r="JEY56" s="355" t="s">
        <v>88</v>
      </c>
      <c r="JEZ56" s="355" t="s">
        <v>88</v>
      </c>
      <c r="JFA56" s="355" t="s">
        <v>88</v>
      </c>
      <c r="JFB56" s="355" t="s">
        <v>88</v>
      </c>
      <c r="JFC56" s="355" t="s">
        <v>88</v>
      </c>
      <c r="JFD56" s="355" t="s">
        <v>88</v>
      </c>
      <c r="JFE56" s="355" t="s">
        <v>88</v>
      </c>
      <c r="JFF56" s="355" t="s">
        <v>88</v>
      </c>
      <c r="JFG56" s="355" t="s">
        <v>88</v>
      </c>
      <c r="JFH56" s="355" t="s">
        <v>88</v>
      </c>
      <c r="JFI56" s="355" t="s">
        <v>88</v>
      </c>
      <c r="JFJ56" s="355" t="s">
        <v>88</v>
      </c>
      <c r="JFK56" s="355" t="s">
        <v>88</v>
      </c>
      <c r="JFL56" s="355" t="s">
        <v>88</v>
      </c>
      <c r="JFM56" s="355" t="s">
        <v>88</v>
      </c>
      <c r="JFN56" s="355" t="s">
        <v>88</v>
      </c>
      <c r="JFO56" s="355" t="s">
        <v>88</v>
      </c>
      <c r="JFP56" s="355" t="s">
        <v>88</v>
      </c>
      <c r="JFQ56" s="355" t="s">
        <v>88</v>
      </c>
      <c r="JFR56" s="355" t="s">
        <v>88</v>
      </c>
      <c r="JFS56" s="355" t="s">
        <v>88</v>
      </c>
      <c r="JFT56" s="355" t="s">
        <v>88</v>
      </c>
      <c r="JFU56" s="355" t="s">
        <v>88</v>
      </c>
      <c r="JFV56" s="355" t="s">
        <v>88</v>
      </c>
      <c r="JFW56" s="355" t="s">
        <v>88</v>
      </c>
      <c r="JFX56" s="355" t="s">
        <v>88</v>
      </c>
      <c r="JFY56" s="355" t="s">
        <v>88</v>
      </c>
      <c r="JFZ56" s="355" t="s">
        <v>88</v>
      </c>
      <c r="JGA56" s="355" t="s">
        <v>88</v>
      </c>
      <c r="JGB56" s="355" t="s">
        <v>88</v>
      </c>
      <c r="JGC56" s="355" t="s">
        <v>88</v>
      </c>
      <c r="JGD56" s="355" t="s">
        <v>88</v>
      </c>
      <c r="JGE56" s="355" t="s">
        <v>88</v>
      </c>
      <c r="JGF56" s="355" t="s">
        <v>88</v>
      </c>
      <c r="JGG56" s="355" t="s">
        <v>88</v>
      </c>
      <c r="JGH56" s="355" t="s">
        <v>88</v>
      </c>
      <c r="JGI56" s="355" t="s">
        <v>88</v>
      </c>
      <c r="JGJ56" s="355" t="s">
        <v>88</v>
      </c>
      <c r="JGK56" s="355" t="s">
        <v>88</v>
      </c>
      <c r="JGL56" s="355" t="s">
        <v>88</v>
      </c>
      <c r="JGM56" s="355" t="s">
        <v>88</v>
      </c>
      <c r="JGN56" s="355" t="s">
        <v>88</v>
      </c>
      <c r="JGO56" s="355" t="s">
        <v>88</v>
      </c>
      <c r="JGP56" s="355" t="s">
        <v>88</v>
      </c>
      <c r="JGQ56" s="355" t="s">
        <v>88</v>
      </c>
      <c r="JGR56" s="355" t="s">
        <v>88</v>
      </c>
      <c r="JGS56" s="355" t="s">
        <v>88</v>
      </c>
      <c r="JGT56" s="355" t="s">
        <v>88</v>
      </c>
      <c r="JGU56" s="355" t="s">
        <v>88</v>
      </c>
      <c r="JGV56" s="355" t="s">
        <v>88</v>
      </c>
      <c r="JGW56" s="355" t="s">
        <v>88</v>
      </c>
      <c r="JGX56" s="355" t="s">
        <v>88</v>
      </c>
      <c r="JGY56" s="355" t="s">
        <v>88</v>
      </c>
      <c r="JGZ56" s="355" t="s">
        <v>88</v>
      </c>
      <c r="JHA56" s="355" t="s">
        <v>88</v>
      </c>
      <c r="JHB56" s="355" t="s">
        <v>88</v>
      </c>
      <c r="JHC56" s="355" t="s">
        <v>88</v>
      </c>
      <c r="JHD56" s="355" t="s">
        <v>88</v>
      </c>
      <c r="JHE56" s="355" t="s">
        <v>88</v>
      </c>
      <c r="JHF56" s="355" t="s">
        <v>88</v>
      </c>
      <c r="JHG56" s="355" t="s">
        <v>88</v>
      </c>
      <c r="JHH56" s="355" t="s">
        <v>88</v>
      </c>
      <c r="JHI56" s="355" t="s">
        <v>88</v>
      </c>
      <c r="JHJ56" s="355" t="s">
        <v>88</v>
      </c>
      <c r="JHK56" s="355" t="s">
        <v>88</v>
      </c>
      <c r="JHL56" s="355" t="s">
        <v>88</v>
      </c>
      <c r="JHM56" s="355" t="s">
        <v>88</v>
      </c>
      <c r="JHN56" s="355" t="s">
        <v>88</v>
      </c>
      <c r="JHO56" s="355" t="s">
        <v>88</v>
      </c>
      <c r="JHP56" s="355" t="s">
        <v>88</v>
      </c>
      <c r="JHQ56" s="355" t="s">
        <v>88</v>
      </c>
      <c r="JHR56" s="355" t="s">
        <v>88</v>
      </c>
      <c r="JHS56" s="355" t="s">
        <v>88</v>
      </c>
      <c r="JHT56" s="355" t="s">
        <v>88</v>
      </c>
      <c r="JHU56" s="355" t="s">
        <v>88</v>
      </c>
      <c r="JHV56" s="355" t="s">
        <v>88</v>
      </c>
      <c r="JHW56" s="355" t="s">
        <v>88</v>
      </c>
      <c r="JHX56" s="355" t="s">
        <v>88</v>
      </c>
      <c r="JHY56" s="355" t="s">
        <v>88</v>
      </c>
      <c r="JHZ56" s="355" t="s">
        <v>88</v>
      </c>
      <c r="JIA56" s="355" t="s">
        <v>88</v>
      </c>
      <c r="JIB56" s="355" t="s">
        <v>88</v>
      </c>
      <c r="JIC56" s="355" t="s">
        <v>88</v>
      </c>
      <c r="JID56" s="355" t="s">
        <v>88</v>
      </c>
      <c r="JIE56" s="355" t="s">
        <v>88</v>
      </c>
      <c r="JIF56" s="355" t="s">
        <v>88</v>
      </c>
      <c r="JIG56" s="355" t="s">
        <v>88</v>
      </c>
      <c r="JIH56" s="355" t="s">
        <v>88</v>
      </c>
      <c r="JII56" s="355" t="s">
        <v>88</v>
      </c>
      <c r="JIJ56" s="355" t="s">
        <v>88</v>
      </c>
      <c r="JIK56" s="355" t="s">
        <v>88</v>
      </c>
      <c r="JIL56" s="355" t="s">
        <v>88</v>
      </c>
      <c r="JIM56" s="355" t="s">
        <v>88</v>
      </c>
      <c r="JIN56" s="355" t="s">
        <v>88</v>
      </c>
      <c r="JIO56" s="355" t="s">
        <v>88</v>
      </c>
      <c r="JIP56" s="355" t="s">
        <v>88</v>
      </c>
      <c r="JIQ56" s="355" t="s">
        <v>88</v>
      </c>
      <c r="JIR56" s="355" t="s">
        <v>88</v>
      </c>
      <c r="JIS56" s="355" t="s">
        <v>88</v>
      </c>
      <c r="JIT56" s="355" t="s">
        <v>88</v>
      </c>
      <c r="JIU56" s="355" t="s">
        <v>88</v>
      </c>
      <c r="JIV56" s="355" t="s">
        <v>88</v>
      </c>
      <c r="JIW56" s="355" t="s">
        <v>88</v>
      </c>
      <c r="JIX56" s="355" t="s">
        <v>88</v>
      </c>
      <c r="JIY56" s="355" t="s">
        <v>88</v>
      </c>
      <c r="JIZ56" s="355" t="s">
        <v>88</v>
      </c>
      <c r="JJA56" s="355" t="s">
        <v>88</v>
      </c>
      <c r="JJB56" s="355" t="s">
        <v>88</v>
      </c>
      <c r="JJC56" s="355" t="s">
        <v>88</v>
      </c>
      <c r="JJD56" s="355" t="s">
        <v>88</v>
      </c>
      <c r="JJE56" s="355" t="s">
        <v>88</v>
      </c>
      <c r="JJF56" s="355" t="s">
        <v>88</v>
      </c>
      <c r="JJG56" s="355" t="s">
        <v>88</v>
      </c>
      <c r="JJH56" s="355" t="s">
        <v>88</v>
      </c>
      <c r="JJI56" s="355" t="s">
        <v>88</v>
      </c>
      <c r="JJJ56" s="355" t="s">
        <v>88</v>
      </c>
      <c r="JJK56" s="355" t="s">
        <v>88</v>
      </c>
      <c r="JJL56" s="355" t="s">
        <v>88</v>
      </c>
      <c r="JJM56" s="355" t="s">
        <v>88</v>
      </c>
      <c r="JJN56" s="355" t="s">
        <v>88</v>
      </c>
      <c r="JJO56" s="355" t="s">
        <v>88</v>
      </c>
      <c r="JJP56" s="355" t="s">
        <v>88</v>
      </c>
      <c r="JJQ56" s="355" t="s">
        <v>88</v>
      </c>
      <c r="JJR56" s="355" t="s">
        <v>88</v>
      </c>
      <c r="JJS56" s="355" t="s">
        <v>88</v>
      </c>
      <c r="JJT56" s="355" t="s">
        <v>88</v>
      </c>
      <c r="JJU56" s="355" t="s">
        <v>88</v>
      </c>
      <c r="JJV56" s="355" t="s">
        <v>88</v>
      </c>
      <c r="JJW56" s="355" t="s">
        <v>88</v>
      </c>
      <c r="JJX56" s="355" t="s">
        <v>88</v>
      </c>
      <c r="JJY56" s="355" t="s">
        <v>88</v>
      </c>
      <c r="JJZ56" s="355" t="s">
        <v>88</v>
      </c>
      <c r="JKA56" s="355" t="s">
        <v>88</v>
      </c>
      <c r="JKB56" s="355" t="s">
        <v>88</v>
      </c>
      <c r="JKC56" s="355" t="s">
        <v>88</v>
      </c>
      <c r="JKD56" s="355" t="s">
        <v>88</v>
      </c>
      <c r="JKE56" s="355" t="s">
        <v>88</v>
      </c>
      <c r="JKF56" s="355" t="s">
        <v>88</v>
      </c>
      <c r="JKG56" s="355" t="s">
        <v>88</v>
      </c>
      <c r="JKH56" s="355" t="s">
        <v>88</v>
      </c>
      <c r="JKI56" s="355" t="s">
        <v>88</v>
      </c>
      <c r="JKJ56" s="355" t="s">
        <v>88</v>
      </c>
      <c r="JKK56" s="355" t="s">
        <v>88</v>
      </c>
      <c r="JKL56" s="355" t="s">
        <v>88</v>
      </c>
      <c r="JKM56" s="355" t="s">
        <v>88</v>
      </c>
      <c r="JKN56" s="355" t="s">
        <v>88</v>
      </c>
      <c r="JKO56" s="355" t="s">
        <v>88</v>
      </c>
      <c r="JKP56" s="355" t="s">
        <v>88</v>
      </c>
      <c r="JKQ56" s="355" t="s">
        <v>88</v>
      </c>
      <c r="JKR56" s="355" t="s">
        <v>88</v>
      </c>
      <c r="JKS56" s="355" t="s">
        <v>88</v>
      </c>
      <c r="JKT56" s="355" t="s">
        <v>88</v>
      </c>
      <c r="JKU56" s="355" t="s">
        <v>88</v>
      </c>
      <c r="JKV56" s="355" t="s">
        <v>88</v>
      </c>
      <c r="JKW56" s="355" t="s">
        <v>88</v>
      </c>
      <c r="JKX56" s="355" t="s">
        <v>88</v>
      </c>
      <c r="JKY56" s="355" t="s">
        <v>88</v>
      </c>
      <c r="JKZ56" s="355" t="s">
        <v>88</v>
      </c>
      <c r="JLA56" s="355" t="s">
        <v>88</v>
      </c>
      <c r="JLB56" s="355" t="s">
        <v>88</v>
      </c>
      <c r="JLC56" s="355" t="s">
        <v>88</v>
      </c>
      <c r="JLD56" s="355" t="s">
        <v>88</v>
      </c>
      <c r="JLE56" s="355" t="s">
        <v>88</v>
      </c>
      <c r="JLF56" s="355" t="s">
        <v>88</v>
      </c>
      <c r="JLG56" s="355" t="s">
        <v>88</v>
      </c>
      <c r="JLH56" s="355" t="s">
        <v>88</v>
      </c>
      <c r="JLI56" s="355" t="s">
        <v>88</v>
      </c>
      <c r="JLJ56" s="355" t="s">
        <v>88</v>
      </c>
      <c r="JLK56" s="355" t="s">
        <v>88</v>
      </c>
      <c r="JLL56" s="355" t="s">
        <v>88</v>
      </c>
      <c r="JLM56" s="355" t="s">
        <v>88</v>
      </c>
      <c r="JLN56" s="355" t="s">
        <v>88</v>
      </c>
      <c r="JLO56" s="355" t="s">
        <v>88</v>
      </c>
      <c r="JLP56" s="355" t="s">
        <v>88</v>
      </c>
      <c r="JLQ56" s="355" t="s">
        <v>88</v>
      </c>
      <c r="JLR56" s="355" t="s">
        <v>88</v>
      </c>
      <c r="JLS56" s="355" t="s">
        <v>88</v>
      </c>
      <c r="JLT56" s="355" t="s">
        <v>88</v>
      </c>
      <c r="JLU56" s="355" t="s">
        <v>88</v>
      </c>
      <c r="JLV56" s="355" t="s">
        <v>88</v>
      </c>
      <c r="JLW56" s="355" t="s">
        <v>88</v>
      </c>
      <c r="JLX56" s="355" t="s">
        <v>88</v>
      </c>
      <c r="JLY56" s="355" t="s">
        <v>88</v>
      </c>
      <c r="JLZ56" s="355" t="s">
        <v>88</v>
      </c>
      <c r="JMA56" s="355" t="s">
        <v>88</v>
      </c>
      <c r="JMB56" s="355" t="s">
        <v>88</v>
      </c>
      <c r="JMC56" s="355" t="s">
        <v>88</v>
      </c>
      <c r="JMD56" s="355" t="s">
        <v>88</v>
      </c>
      <c r="JME56" s="355" t="s">
        <v>88</v>
      </c>
      <c r="JMF56" s="355" t="s">
        <v>88</v>
      </c>
      <c r="JMG56" s="355" t="s">
        <v>88</v>
      </c>
      <c r="JMH56" s="355" t="s">
        <v>88</v>
      </c>
      <c r="JMI56" s="355" t="s">
        <v>88</v>
      </c>
      <c r="JMJ56" s="355" t="s">
        <v>88</v>
      </c>
      <c r="JMK56" s="355" t="s">
        <v>88</v>
      </c>
      <c r="JML56" s="355" t="s">
        <v>88</v>
      </c>
      <c r="JMM56" s="355" t="s">
        <v>88</v>
      </c>
      <c r="JMN56" s="355" t="s">
        <v>88</v>
      </c>
      <c r="JMO56" s="355" t="s">
        <v>88</v>
      </c>
      <c r="JMP56" s="355" t="s">
        <v>88</v>
      </c>
      <c r="JMQ56" s="355" t="s">
        <v>88</v>
      </c>
      <c r="JMR56" s="355" t="s">
        <v>88</v>
      </c>
      <c r="JMS56" s="355" t="s">
        <v>88</v>
      </c>
      <c r="JMT56" s="355" t="s">
        <v>88</v>
      </c>
      <c r="JMU56" s="355" t="s">
        <v>88</v>
      </c>
      <c r="JMV56" s="355" t="s">
        <v>88</v>
      </c>
      <c r="JMW56" s="355" t="s">
        <v>88</v>
      </c>
      <c r="JMX56" s="355" t="s">
        <v>88</v>
      </c>
      <c r="JMY56" s="355" t="s">
        <v>88</v>
      </c>
      <c r="JMZ56" s="355" t="s">
        <v>88</v>
      </c>
      <c r="JNA56" s="355" t="s">
        <v>88</v>
      </c>
      <c r="JNB56" s="355" t="s">
        <v>88</v>
      </c>
      <c r="JNC56" s="355" t="s">
        <v>88</v>
      </c>
      <c r="JND56" s="355" t="s">
        <v>88</v>
      </c>
      <c r="JNE56" s="355" t="s">
        <v>88</v>
      </c>
      <c r="JNF56" s="355" t="s">
        <v>88</v>
      </c>
      <c r="JNG56" s="355" t="s">
        <v>88</v>
      </c>
      <c r="JNH56" s="355" t="s">
        <v>88</v>
      </c>
      <c r="JNI56" s="355" t="s">
        <v>88</v>
      </c>
      <c r="JNJ56" s="355" t="s">
        <v>88</v>
      </c>
      <c r="JNK56" s="355" t="s">
        <v>88</v>
      </c>
      <c r="JNL56" s="355" t="s">
        <v>88</v>
      </c>
      <c r="JNM56" s="355" t="s">
        <v>88</v>
      </c>
      <c r="JNN56" s="355" t="s">
        <v>88</v>
      </c>
      <c r="JNO56" s="355" t="s">
        <v>88</v>
      </c>
      <c r="JNP56" s="355" t="s">
        <v>88</v>
      </c>
      <c r="JNQ56" s="355" t="s">
        <v>88</v>
      </c>
      <c r="JNR56" s="355" t="s">
        <v>88</v>
      </c>
      <c r="JNS56" s="355" t="s">
        <v>88</v>
      </c>
      <c r="JNT56" s="355" t="s">
        <v>88</v>
      </c>
      <c r="JNU56" s="355" t="s">
        <v>88</v>
      </c>
      <c r="JNV56" s="355" t="s">
        <v>88</v>
      </c>
      <c r="JNW56" s="355" t="s">
        <v>88</v>
      </c>
      <c r="JNX56" s="355" t="s">
        <v>88</v>
      </c>
      <c r="JNY56" s="355" t="s">
        <v>88</v>
      </c>
      <c r="JNZ56" s="355" t="s">
        <v>88</v>
      </c>
      <c r="JOA56" s="355" t="s">
        <v>88</v>
      </c>
      <c r="JOB56" s="355" t="s">
        <v>88</v>
      </c>
      <c r="JOC56" s="355" t="s">
        <v>88</v>
      </c>
      <c r="JOD56" s="355" t="s">
        <v>88</v>
      </c>
      <c r="JOE56" s="355" t="s">
        <v>88</v>
      </c>
      <c r="JOF56" s="355" t="s">
        <v>88</v>
      </c>
      <c r="JOG56" s="355" t="s">
        <v>88</v>
      </c>
      <c r="JOH56" s="355" t="s">
        <v>88</v>
      </c>
      <c r="JOI56" s="355" t="s">
        <v>88</v>
      </c>
      <c r="JOJ56" s="355" t="s">
        <v>88</v>
      </c>
      <c r="JOK56" s="355" t="s">
        <v>88</v>
      </c>
      <c r="JOL56" s="355" t="s">
        <v>88</v>
      </c>
      <c r="JOM56" s="355" t="s">
        <v>88</v>
      </c>
      <c r="JON56" s="355" t="s">
        <v>88</v>
      </c>
      <c r="JOO56" s="355" t="s">
        <v>88</v>
      </c>
      <c r="JOP56" s="355" t="s">
        <v>88</v>
      </c>
      <c r="JOQ56" s="355" t="s">
        <v>88</v>
      </c>
      <c r="JOR56" s="355" t="s">
        <v>88</v>
      </c>
      <c r="JOS56" s="355" t="s">
        <v>88</v>
      </c>
      <c r="JOT56" s="355" t="s">
        <v>88</v>
      </c>
      <c r="JOU56" s="355" t="s">
        <v>88</v>
      </c>
      <c r="JOV56" s="355" t="s">
        <v>88</v>
      </c>
      <c r="JOW56" s="355" t="s">
        <v>88</v>
      </c>
      <c r="JOX56" s="355" t="s">
        <v>88</v>
      </c>
      <c r="JOY56" s="355" t="s">
        <v>88</v>
      </c>
      <c r="JOZ56" s="355" t="s">
        <v>88</v>
      </c>
      <c r="JPA56" s="355" t="s">
        <v>88</v>
      </c>
      <c r="JPB56" s="355" t="s">
        <v>88</v>
      </c>
      <c r="JPC56" s="355" t="s">
        <v>88</v>
      </c>
      <c r="JPD56" s="355" t="s">
        <v>88</v>
      </c>
      <c r="JPE56" s="355" t="s">
        <v>88</v>
      </c>
      <c r="JPF56" s="355" t="s">
        <v>88</v>
      </c>
      <c r="JPG56" s="355" t="s">
        <v>88</v>
      </c>
      <c r="JPH56" s="355" t="s">
        <v>88</v>
      </c>
      <c r="JPI56" s="355" t="s">
        <v>88</v>
      </c>
      <c r="JPJ56" s="355" t="s">
        <v>88</v>
      </c>
      <c r="JPK56" s="355" t="s">
        <v>88</v>
      </c>
      <c r="JPL56" s="355" t="s">
        <v>88</v>
      </c>
      <c r="JPM56" s="355" t="s">
        <v>88</v>
      </c>
      <c r="JPN56" s="355" t="s">
        <v>88</v>
      </c>
      <c r="JPO56" s="355" t="s">
        <v>88</v>
      </c>
      <c r="JPP56" s="355" t="s">
        <v>88</v>
      </c>
      <c r="JPQ56" s="355" t="s">
        <v>88</v>
      </c>
      <c r="JPR56" s="355" t="s">
        <v>88</v>
      </c>
      <c r="JPS56" s="355" t="s">
        <v>88</v>
      </c>
      <c r="JPT56" s="355" t="s">
        <v>88</v>
      </c>
      <c r="JPU56" s="355" t="s">
        <v>88</v>
      </c>
      <c r="JPV56" s="355" t="s">
        <v>88</v>
      </c>
      <c r="JPW56" s="355" t="s">
        <v>88</v>
      </c>
      <c r="JPX56" s="355" t="s">
        <v>88</v>
      </c>
      <c r="JPY56" s="355" t="s">
        <v>88</v>
      </c>
      <c r="JPZ56" s="355" t="s">
        <v>88</v>
      </c>
      <c r="JQA56" s="355" t="s">
        <v>88</v>
      </c>
      <c r="JQB56" s="355" t="s">
        <v>88</v>
      </c>
      <c r="JQC56" s="355" t="s">
        <v>88</v>
      </c>
      <c r="JQD56" s="355" t="s">
        <v>88</v>
      </c>
      <c r="JQE56" s="355" t="s">
        <v>88</v>
      </c>
      <c r="JQF56" s="355" t="s">
        <v>88</v>
      </c>
      <c r="JQG56" s="355" t="s">
        <v>88</v>
      </c>
      <c r="JQH56" s="355" t="s">
        <v>88</v>
      </c>
      <c r="JQI56" s="355" t="s">
        <v>88</v>
      </c>
      <c r="JQJ56" s="355" t="s">
        <v>88</v>
      </c>
      <c r="JQK56" s="355" t="s">
        <v>88</v>
      </c>
      <c r="JQL56" s="355" t="s">
        <v>88</v>
      </c>
      <c r="JQM56" s="355" t="s">
        <v>88</v>
      </c>
      <c r="JQN56" s="355" t="s">
        <v>88</v>
      </c>
      <c r="JQO56" s="355" t="s">
        <v>88</v>
      </c>
      <c r="JQP56" s="355" t="s">
        <v>88</v>
      </c>
      <c r="JQQ56" s="355" t="s">
        <v>88</v>
      </c>
      <c r="JQR56" s="355" t="s">
        <v>88</v>
      </c>
      <c r="JQS56" s="355" t="s">
        <v>88</v>
      </c>
      <c r="JQT56" s="355" t="s">
        <v>88</v>
      </c>
      <c r="JQU56" s="355" t="s">
        <v>88</v>
      </c>
      <c r="JQV56" s="355" t="s">
        <v>88</v>
      </c>
      <c r="JQW56" s="355" t="s">
        <v>88</v>
      </c>
      <c r="JQX56" s="355" t="s">
        <v>88</v>
      </c>
      <c r="JQY56" s="355" t="s">
        <v>88</v>
      </c>
      <c r="JQZ56" s="355" t="s">
        <v>88</v>
      </c>
      <c r="JRA56" s="355" t="s">
        <v>88</v>
      </c>
      <c r="JRB56" s="355" t="s">
        <v>88</v>
      </c>
      <c r="JRC56" s="355" t="s">
        <v>88</v>
      </c>
      <c r="JRD56" s="355" t="s">
        <v>88</v>
      </c>
      <c r="JRE56" s="355" t="s">
        <v>88</v>
      </c>
      <c r="JRF56" s="355" t="s">
        <v>88</v>
      </c>
      <c r="JRG56" s="355" t="s">
        <v>88</v>
      </c>
      <c r="JRH56" s="355" t="s">
        <v>88</v>
      </c>
      <c r="JRI56" s="355" t="s">
        <v>88</v>
      </c>
      <c r="JRJ56" s="355" t="s">
        <v>88</v>
      </c>
      <c r="JRK56" s="355" t="s">
        <v>88</v>
      </c>
      <c r="JRL56" s="355" t="s">
        <v>88</v>
      </c>
      <c r="JRM56" s="355" t="s">
        <v>88</v>
      </c>
      <c r="JRN56" s="355" t="s">
        <v>88</v>
      </c>
      <c r="JRO56" s="355" t="s">
        <v>88</v>
      </c>
      <c r="JRP56" s="355" t="s">
        <v>88</v>
      </c>
      <c r="JRQ56" s="355" t="s">
        <v>88</v>
      </c>
      <c r="JRR56" s="355" t="s">
        <v>88</v>
      </c>
      <c r="JRS56" s="355" t="s">
        <v>88</v>
      </c>
      <c r="JRT56" s="355" t="s">
        <v>88</v>
      </c>
      <c r="JRU56" s="355" t="s">
        <v>88</v>
      </c>
      <c r="JRV56" s="355" t="s">
        <v>88</v>
      </c>
      <c r="JRW56" s="355" t="s">
        <v>88</v>
      </c>
      <c r="JRX56" s="355" t="s">
        <v>88</v>
      </c>
      <c r="JRY56" s="355" t="s">
        <v>88</v>
      </c>
      <c r="JRZ56" s="355" t="s">
        <v>88</v>
      </c>
      <c r="JSA56" s="355" t="s">
        <v>88</v>
      </c>
      <c r="JSB56" s="355" t="s">
        <v>88</v>
      </c>
      <c r="JSC56" s="355" t="s">
        <v>88</v>
      </c>
      <c r="JSD56" s="355" t="s">
        <v>88</v>
      </c>
      <c r="JSE56" s="355" t="s">
        <v>88</v>
      </c>
      <c r="JSF56" s="355" t="s">
        <v>88</v>
      </c>
      <c r="JSG56" s="355" t="s">
        <v>88</v>
      </c>
      <c r="JSH56" s="355" t="s">
        <v>88</v>
      </c>
      <c r="JSI56" s="355" t="s">
        <v>88</v>
      </c>
      <c r="JSJ56" s="355" t="s">
        <v>88</v>
      </c>
      <c r="JSK56" s="355" t="s">
        <v>88</v>
      </c>
      <c r="JSL56" s="355" t="s">
        <v>88</v>
      </c>
      <c r="JSM56" s="355" t="s">
        <v>88</v>
      </c>
      <c r="JSN56" s="355" t="s">
        <v>88</v>
      </c>
      <c r="JSO56" s="355" t="s">
        <v>88</v>
      </c>
      <c r="JSP56" s="355" t="s">
        <v>88</v>
      </c>
      <c r="JSQ56" s="355" t="s">
        <v>88</v>
      </c>
      <c r="JSR56" s="355" t="s">
        <v>88</v>
      </c>
      <c r="JSS56" s="355" t="s">
        <v>88</v>
      </c>
      <c r="JST56" s="355" t="s">
        <v>88</v>
      </c>
      <c r="JSU56" s="355" t="s">
        <v>88</v>
      </c>
      <c r="JSV56" s="355" t="s">
        <v>88</v>
      </c>
      <c r="JSW56" s="355" t="s">
        <v>88</v>
      </c>
      <c r="JSX56" s="355" t="s">
        <v>88</v>
      </c>
      <c r="JSY56" s="355" t="s">
        <v>88</v>
      </c>
      <c r="JSZ56" s="355" t="s">
        <v>88</v>
      </c>
      <c r="JTA56" s="355" t="s">
        <v>88</v>
      </c>
      <c r="JTB56" s="355" t="s">
        <v>88</v>
      </c>
      <c r="JTC56" s="355" t="s">
        <v>88</v>
      </c>
      <c r="JTD56" s="355" t="s">
        <v>88</v>
      </c>
      <c r="JTE56" s="355" t="s">
        <v>88</v>
      </c>
      <c r="JTF56" s="355" t="s">
        <v>88</v>
      </c>
      <c r="JTG56" s="355" t="s">
        <v>88</v>
      </c>
      <c r="JTH56" s="355" t="s">
        <v>88</v>
      </c>
      <c r="JTI56" s="355" t="s">
        <v>88</v>
      </c>
      <c r="JTJ56" s="355" t="s">
        <v>88</v>
      </c>
      <c r="JTK56" s="355" t="s">
        <v>88</v>
      </c>
      <c r="JTL56" s="355" t="s">
        <v>88</v>
      </c>
      <c r="JTM56" s="355" t="s">
        <v>88</v>
      </c>
      <c r="JTN56" s="355" t="s">
        <v>88</v>
      </c>
      <c r="JTO56" s="355" t="s">
        <v>88</v>
      </c>
      <c r="JTP56" s="355" t="s">
        <v>88</v>
      </c>
      <c r="JTQ56" s="355" t="s">
        <v>88</v>
      </c>
      <c r="JTR56" s="355" t="s">
        <v>88</v>
      </c>
      <c r="JTS56" s="355" t="s">
        <v>88</v>
      </c>
      <c r="JTT56" s="355" t="s">
        <v>88</v>
      </c>
      <c r="JTU56" s="355" t="s">
        <v>88</v>
      </c>
      <c r="JTV56" s="355" t="s">
        <v>88</v>
      </c>
      <c r="JTW56" s="355" t="s">
        <v>88</v>
      </c>
      <c r="JTX56" s="355" t="s">
        <v>88</v>
      </c>
      <c r="JTY56" s="355" t="s">
        <v>88</v>
      </c>
      <c r="JTZ56" s="355" t="s">
        <v>88</v>
      </c>
      <c r="JUA56" s="355" t="s">
        <v>88</v>
      </c>
      <c r="JUB56" s="355" t="s">
        <v>88</v>
      </c>
      <c r="JUC56" s="355" t="s">
        <v>88</v>
      </c>
      <c r="JUD56" s="355" t="s">
        <v>88</v>
      </c>
      <c r="JUE56" s="355" t="s">
        <v>88</v>
      </c>
      <c r="JUF56" s="355" t="s">
        <v>88</v>
      </c>
      <c r="JUG56" s="355" t="s">
        <v>88</v>
      </c>
      <c r="JUH56" s="355" t="s">
        <v>88</v>
      </c>
      <c r="JUI56" s="355" t="s">
        <v>88</v>
      </c>
      <c r="JUJ56" s="355" t="s">
        <v>88</v>
      </c>
      <c r="JUK56" s="355" t="s">
        <v>88</v>
      </c>
      <c r="JUL56" s="355" t="s">
        <v>88</v>
      </c>
      <c r="JUM56" s="355" t="s">
        <v>88</v>
      </c>
      <c r="JUN56" s="355" t="s">
        <v>88</v>
      </c>
      <c r="JUO56" s="355" t="s">
        <v>88</v>
      </c>
      <c r="JUP56" s="355" t="s">
        <v>88</v>
      </c>
      <c r="JUQ56" s="355" t="s">
        <v>88</v>
      </c>
      <c r="JUR56" s="355" t="s">
        <v>88</v>
      </c>
      <c r="JUS56" s="355" t="s">
        <v>88</v>
      </c>
      <c r="JUT56" s="355" t="s">
        <v>88</v>
      </c>
      <c r="JUU56" s="355" t="s">
        <v>88</v>
      </c>
      <c r="JUV56" s="355" t="s">
        <v>88</v>
      </c>
      <c r="JUW56" s="355" t="s">
        <v>88</v>
      </c>
      <c r="JUX56" s="355" t="s">
        <v>88</v>
      </c>
      <c r="JUY56" s="355" t="s">
        <v>88</v>
      </c>
      <c r="JUZ56" s="355" t="s">
        <v>88</v>
      </c>
      <c r="JVA56" s="355" t="s">
        <v>88</v>
      </c>
      <c r="JVB56" s="355" t="s">
        <v>88</v>
      </c>
      <c r="JVC56" s="355" t="s">
        <v>88</v>
      </c>
      <c r="JVD56" s="355" t="s">
        <v>88</v>
      </c>
      <c r="JVE56" s="355" t="s">
        <v>88</v>
      </c>
      <c r="JVF56" s="355" t="s">
        <v>88</v>
      </c>
      <c r="JVG56" s="355" t="s">
        <v>88</v>
      </c>
      <c r="JVH56" s="355" t="s">
        <v>88</v>
      </c>
      <c r="JVI56" s="355" t="s">
        <v>88</v>
      </c>
      <c r="JVJ56" s="355" t="s">
        <v>88</v>
      </c>
      <c r="JVK56" s="355" t="s">
        <v>88</v>
      </c>
      <c r="JVL56" s="355" t="s">
        <v>88</v>
      </c>
      <c r="JVM56" s="355" t="s">
        <v>88</v>
      </c>
      <c r="JVN56" s="355" t="s">
        <v>88</v>
      </c>
      <c r="JVO56" s="355" t="s">
        <v>88</v>
      </c>
      <c r="JVP56" s="355" t="s">
        <v>88</v>
      </c>
      <c r="JVQ56" s="355" t="s">
        <v>88</v>
      </c>
      <c r="JVR56" s="355" t="s">
        <v>88</v>
      </c>
      <c r="JVS56" s="355" t="s">
        <v>88</v>
      </c>
      <c r="JVT56" s="355" t="s">
        <v>88</v>
      </c>
      <c r="JVU56" s="355" t="s">
        <v>88</v>
      </c>
      <c r="JVV56" s="355" t="s">
        <v>88</v>
      </c>
      <c r="JVW56" s="355" t="s">
        <v>88</v>
      </c>
      <c r="JVX56" s="355" t="s">
        <v>88</v>
      </c>
      <c r="JVY56" s="355" t="s">
        <v>88</v>
      </c>
      <c r="JVZ56" s="355" t="s">
        <v>88</v>
      </c>
      <c r="JWA56" s="355" t="s">
        <v>88</v>
      </c>
      <c r="JWB56" s="355" t="s">
        <v>88</v>
      </c>
      <c r="JWC56" s="355" t="s">
        <v>88</v>
      </c>
      <c r="JWD56" s="355" t="s">
        <v>88</v>
      </c>
      <c r="JWE56" s="355" t="s">
        <v>88</v>
      </c>
      <c r="JWF56" s="355" t="s">
        <v>88</v>
      </c>
      <c r="JWG56" s="355" t="s">
        <v>88</v>
      </c>
      <c r="JWH56" s="355" t="s">
        <v>88</v>
      </c>
      <c r="JWI56" s="355" t="s">
        <v>88</v>
      </c>
      <c r="JWJ56" s="355" t="s">
        <v>88</v>
      </c>
      <c r="JWK56" s="355" t="s">
        <v>88</v>
      </c>
      <c r="JWL56" s="355" t="s">
        <v>88</v>
      </c>
      <c r="JWM56" s="355" t="s">
        <v>88</v>
      </c>
      <c r="JWN56" s="355" t="s">
        <v>88</v>
      </c>
      <c r="JWO56" s="355" t="s">
        <v>88</v>
      </c>
      <c r="JWP56" s="355" t="s">
        <v>88</v>
      </c>
      <c r="JWQ56" s="355" t="s">
        <v>88</v>
      </c>
      <c r="JWR56" s="355" t="s">
        <v>88</v>
      </c>
      <c r="JWS56" s="355" t="s">
        <v>88</v>
      </c>
      <c r="JWT56" s="355" t="s">
        <v>88</v>
      </c>
      <c r="JWU56" s="355" t="s">
        <v>88</v>
      </c>
      <c r="JWV56" s="355" t="s">
        <v>88</v>
      </c>
      <c r="JWW56" s="355" t="s">
        <v>88</v>
      </c>
      <c r="JWX56" s="355" t="s">
        <v>88</v>
      </c>
      <c r="JWY56" s="355" t="s">
        <v>88</v>
      </c>
      <c r="JWZ56" s="355" t="s">
        <v>88</v>
      </c>
      <c r="JXA56" s="355" t="s">
        <v>88</v>
      </c>
      <c r="JXB56" s="355" t="s">
        <v>88</v>
      </c>
      <c r="JXC56" s="355" t="s">
        <v>88</v>
      </c>
      <c r="JXD56" s="355" t="s">
        <v>88</v>
      </c>
      <c r="JXE56" s="355" t="s">
        <v>88</v>
      </c>
      <c r="JXF56" s="355" t="s">
        <v>88</v>
      </c>
      <c r="JXG56" s="355" t="s">
        <v>88</v>
      </c>
      <c r="JXH56" s="355" t="s">
        <v>88</v>
      </c>
      <c r="JXI56" s="355" t="s">
        <v>88</v>
      </c>
      <c r="JXJ56" s="355" t="s">
        <v>88</v>
      </c>
      <c r="JXK56" s="355" t="s">
        <v>88</v>
      </c>
      <c r="JXL56" s="355" t="s">
        <v>88</v>
      </c>
      <c r="JXM56" s="355" t="s">
        <v>88</v>
      </c>
      <c r="JXN56" s="355" t="s">
        <v>88</v>
      </c>
      <c r="JXO56" s="355" t="s">
        <v>88</v>
      </c>
      <c r="JXP56" s="355" t="s">
        <v>88</v>
      </c>
      <c r="JXQ56" s="355" t="s">
        <v>88</v>
      </c>
      <c r="JXR56" s="355" t="s">
        <v>88</v>
      </c>
      <c r="JXS56" s="355" t="s">
        <v>88</v>
      </c>
      <c r="JXT56" s="355" t="s">
        <v>88</v>
      </c>
      <c r="JXU56" s="355" t="s">
        <v>88</v>
      </c>
      <c r="JXV56" s="355" t="s">
        <v>88</v>
      </c>
      <c r="JXW56" s="355" t="s">
        <v>88</v>
      </c>
      <c r="JXX56" s="355" t="s">
        <v>88</v>
      </c>
      <c r="JXY56" s="355" t="s">
        <v>88</v>
      </c>
      <c r="JXZ56" s="355" t="s">
        <v>88</v>
      </c>
      <c r="JYA56" s="355" t="s">
        <v>88</v>
      </c>
      <c r="JYB56" s="355" t="s">
        <v>88</v>
      </c>
      <c r="JYC56" s="355" t="s">
        <v>88</v>
      </c>
      <c r="JYD56" s="355" t="s">
        <v>88</v>
      </c>
      <c r="JYE56" s="355" t="s">
        <v>88</v>
      </c>
      <c r="JYF56" s="355" t="s">
        <v>88</v>
      </c>
      <c r="JYG56" s="355" t="s">
        <v>88</v>
      </c>
      <c r="JYH56" s="355" t="s">
        <v>88</v>
      </c>
      <c r="JYI56" s="355" t="s">
        <v>88</v>
      </c>
      <c r="JYJ56" s="355" t="s">
        <v>88</v>
      </c>
      <c r="JYK56" s="355" t="s">
        <v>88</v>
      </c>
      <c r="JYL56" s="355" t="s">
        <v>88</v>
      </c>
      <c r="JYM56" s="355" t="s">
        <v>88</v>
      </c>
      <c r="JYN56" s="355" t="s">
        <v>88</v>
      </c>
      <c r="JYO56" s="355" t="s">
        <v>88</v>
      </c>
      <c r="JYP56" s="355" t="s">
        <v>88</v>
      </c>
      <c r="JYQ56" s="355" t="s">
        <v>88</v>
      </c>
      <c r="JYR56" s="355" t="s">
        <v>88</v>
      </c>
      <c r="JYS56" s="355" t="s">
        <v>88</v>
      </c>
      <c r="JYT56" s="355" t="s">
        <v>88</v>
      </c>
      <c r="JYU56" s="355" t="s">
        <v>88</v>
      </c>
      <c r="JYV56" s="355" t="s">
        <v>88</v>
      </c>
      <c r="JYW56" s="355" t="s">
        <v>88</v>
      </c>
      <c r="JYX56" s="355" t="s">
        <v>88</v>
      </c>
      <c r="JYY56" s="355" t="s">
        <v>88</v>
      </c>
      <c r="JYZ56" s="355" t="s">
        <v>88</v>
      </c>
      <c r="JZA56" s="355" t="s">
        <v>88</v>
      </c>
      <c r="JZB56" s="355" t="s">
        <v>88</v>
      </c>
      <c r="JZC56" s="355" t="s">
        <v>88</v>
      </c>
      <c r="JZD56" s="355" t="s">
        <v>88</v>
      </c>
      <c r="JZE56" s="355" t="s">
        <v>88</v>
      </c>
      <c r="JZF56" s="355" t="s">
        <v>88</v>
      </c>
      <c r="JZG56" s="355" t="s">
        <v>88</v>
      </c>
      <c r="JZH56" s="355" t="s">
        <v>88</v>
      </c>
      <c r="JZI56" s="355" t="s">
        <v>88</v>
      </c>
      <c r="JZJ56" s="355" t="s">
        <v>88</v>
      </c>
      <c r="JZK56" s="355" t="s">
        <v>88</v>
      </c>
      <c r="JZL56" s="355" t="s">
        <v>88</v>
      </c>
      <c r="JZM56" s="355" t="s">
        <v>88</v>
      </c>
      <c r="JZN56" s="355" t="s">
        <v>88</v>
      </c>
      <c r="JZO56" s="355" t="s">
        <v>88</v>
      </c>
      <c r="JZP56" s="355" t="s">
        <v>88</v>
      </c>
      <c r="JZQ56" s="355" t="s">
        <v>88</v>
      </c>
      <c r="JZR56" s="355" t="s">
        <v>88</v>
      </c>
      <c r="JZS56" s="355" t="s">
        <v>88</v>
      </c>
      <c r="JZT56" s="355" t="s">
        <v>88</v>
      </c>
      <c r="JZU56" s="355" t="s">
        <v>88</v>
      </c>
      <c r="JZV56" s="355" t="s">
        <v>88</v>
      </c>
      <c r="JZW56" s="355" t="s">
        <v>88</v>
      </c>
      <c r="JZX56" s="355" t="s">
        <v>88</v>
      </c>
      <c r="JZY56" s="355" t="s">
        <v>88</v>
      </c>
      <c r="JZZ56" s="355" t="s">
        <v>88</v>
      </c>
      <c r="KAA56" s="355" t="s">
        <v>88</v>
      </c>
      <c r="KAB56" s="355" t="s">
        <v>88</v>
      </c>
      <c r="KAC56" s="355" t="s">
        <v>88</v>
      </c>
      <c r="KAD56" s="355" t="s">
        <v>88</v>
      </c>
      <c r="KAE56" s="355" t="s">
        <v>88</v>
      </c>
      <c r="KAF56" s="355" t="s">
        <v>88</v>
      </c>
      <c r="KAG56" s="355" t="s">
        <v>88</v>
      </c>
      <c r="KAH56" s="355" t="s">
        <v>88</v>
      </c>
      <c r="KAI56" s="355" t="s">
        <v>88</v>
      </c>
      <c r="KAJ56" s="355" t="s">
        <v>88</v>
      </c>
      <c r="KAK56" s="355" t="s">
        <v>88</v>
      </c>
      <c r="KAL56" s="355" t="s">
        <v>88</v>
      </c>
      <c r="KAM56" s="355" t="s">
        <v>88</v>
      </c>
      <c r="KAN56" s="355" t="s">
        <v>88</v>
      </c>
      <c r="KAO56" s="355" t="s">
        <v>88</v>
      </c>
      <c r="KAP56" s="355" t="s">
        <v>88</v>
      </c>
      <c r="KAQ56" s="355" t="s">
        <v>88</v>
      </c>
      <c r="KAR56" s="355" t="s">
        <v>88</v>
      </c>
      <c r="KAS56" s="355" t="s">
        <v>88</v>
      </c>
      <c r="KAT56" s="355" t="s">
        <v>88</v>
      </c>
      <c r="KAU56" s="355" t="s">
        <v>88</v>
      </c>
      <c r="KAV56" s="355" t="s">
        <v>88</v>
      </c>
      <c r="KAW56" s="355" t="s">
        <v>88</v>
      </c>
      <c r="KAX56" s="355" t="s">
        <v>88</v>
      </c>
      <c r="KAY56" s="355" t="s">
        <v>88</v>
      </c>
      <c r="KAZ56" s="355" t="s">
        <v>88</v>
      </c>
      <c r="KBA56" s="355" t="s">
        <v>88</v>
      </c>
      <c r="KBB56" s="355" t="s">
        <v>88</v>
      </c>
      <c r="KBC56" s="355" t="s">
        <v>88</v>
      </c>
      <c r="KBD56" s="355" t="s">
        <v>88</v>
      </c>
      <c r="KBE56" s="355" t="s">
        <v>88</v>
      </c>
      <c r="KBF56" s="355" t="s">
        <v>88</v>
      </c>
      <c r="KBG56" s="355" t="s">
        <v>88</v>
      </c>
      <c r="KBH56" s="355" t="s">
        <v>88</v>
      </c>
      <c r="KBI56" s="355" t="s">
        <v>88</v>
      </c>
      <c r="KBJ56" s="355" t="s">
        <v>88</v>
      </c>
      <c r="KBK56" s="355" t="s">
        <v>88</v>
      </c>
      <c r="KBL56" s="355" t="s">
        <v>88</v>
      </c>
      <c r="KBM56" s="355" t="s">
        <v>88</v>
      </c>
      <c r="KBN56" s="355" t="s">
        <v>88</v>
      </c>
      <c r="KBO56" s="355" t="s">
        <v>88</v>
      </c>
      <c r="KBP56" s="355" t="s">
        <v>88</v>
      </c>
      <c r="KBQ56" s="355" t="s">
        <v>88</v>
      </c>
      <c r="KBR56" s="355" t="s">
        <v>88</v>
      </c>
      <c r="KBS56" s="355" t="s">
        <v>88</v>
      </c>
      <c r="KBT56" s="355" t="s">
        <v>88</v>
      </c>
      <c r="KBU56" s="355" t="s">
        <v>88</v>
      </c>
      <c r="KBV56" s="355" t="s">
        <v>88</v>
      </c>
      <c r="KBW56" s="355" t="s">
        <v>88</v>
      </c>
      <c r="KBX56" s="355" t="s">
        <v>88</v>
      </c>
      <c r="KBY56" s="355" t="s">
        <v>88</v>
      </c>
      <c r="KBZ56" s="355" t="s">
        <v>88</v>
      </c>
      <c r="KCA56" s="355" t="s">
        <v>88</v>
      </c>
      <c r="KCB56" s="355" t="s">
        <v>88</v>
      </c>
      <c r="KCC56" s="355" t="s">
        <v>88</v>
      </c>
      <c r="KCD56" s="355" t="s">
        <v>88</v>
      </c>
      <c r="KCE56" s="355" t="s">
        <v>88</v>
      </c>
      <c r="KCF56" s="355" t="s">
        <v>88</v>
      </c>
      <c r="KCG56" s="355" t="s">
        <v>88</v>
      </c>
      <c r="KCH56" s="355" t="s">
        <v>88</v>
      </c>
      <c r="KCI56" s="355" t="s">
        <v>88</v>
      </c>
      <c r="KCJ56" s="355" t="s">
        <v>88</v>
      </c>
      <c r="KCK56" s="355" t="s">
        <v>88</v>
      </c>
      <c r="KCL56" s="355" t="s">
        <v>88</v>
      </c>
      <c r="KCM56" s="355" t="s">
        <v>88</v>
      </c>
      <c r="KCN56" s="355" t="s">
        <v>88</v>
      </c>
      <c r="KCO56" s="355" t="s">
        <v>88</v>
      </c>
      <c r="KCP56" s="355" t="s">
        <v>88</v>
      </c>
      <c r="KCQ56" s="355" t="s">
        <v>88</v>
      </c>
      <c r="KCR56" s="355" t="s">
        <v>88</v>
      </c>
      <c r="KCS56" s="355" t="s">
        <v>88</v>
      </c>
      <c r="KCT56" s="355" t="s">
        <v>88</v>
      </c>
      <c r="KCU56" s="355" t="s">
        <v>88</v>
      </c>
      <c r="KCV56" s="355" t="s">
        <v>88</v>
      </c>
      <c r="KCW56" s="355" t="s">
        <v>88</v>
      </c>
      <c r="KCX56" s="355" t="s">
        <v>88</v>
      </c>
      <c r="KCY56" s="355" t="s">
        <v>88</v>
      </c>
      <c r="KCZ56" s="355" t="s">
        <v>88</v>
      </c>
      <c r="KDA56" s="355" t="s">
        <v>88</v>
      </c>
      <c r="KDB56" s="355" t="s">
        <v>88</v>
      </c>
      <c r="KDC56" s="355" t="s">
        <v>88</v>
      </c>
      <c r="KDD56" s="355" t="s">
        <v>88</v>
      </c>
      <c r="KDE56" s="355" t="s">
        <v>88</v>
      </c>
      <c r="KDF56" s="355" t="s">
        <v>88</v>
      </c>
      <c r="KDG56" s="355" t="s">
        <v>88</v>
      </c>
      <c r="KDH56" s="355" t="s">
        <v>88</v>
      </c>
      <c r="KDI56" s="355" t="s">
        <v>88</v>
      </c>
      <c r="KDJ56" s="355" t="s">
        <v>88</v>
      </c>
      <c r="KDK56" s="355" t="s">
        <v>88</v>
      </c>
      <c r="KDL56" s="355" t="s">
        <v>88</v>
      </c>
      <c r="KDM56" s="355" t="s">
        <v>88</v>
      </c>
      <c r="KDN56" s="355" t="s">
        <v>88</v>
      </c>
      <c r="KDO56" s="355" t="s">
        <v>88</v>
      </c>
      <c r="KDP56" s="355" t="s">
        <v>88</v>
      </c>
      <c r="KDQ56" s="355" t="s">
        <v>88</v>
      </c>
      <c r="KDR56" s="355" t="s">
        <v>88</v>
      </c>
      <c r="KDS56" s="355" t="s">
        <v>88</v>
      </c>
      <c r="KDT56" s="355" t="s">
        <v>88</v>
      </c>
      <c r="KDU56" s="355" t="s">
        <v>88</v>
      </c>
      <c r="KDV56" s="355" t="s">
        <v>88</v>
      </c>
      <c r="KDW56" s="355" t="s">
        <v>88</v>
      </c>
      <c r="KDX56" s="355" t="s">
        <v>88</v>
      </c>
      <c r="KDY56" s="355" t="s">
        <v>88</v>
      </c>
      <c r="KDZ56" s="355" t="s">
        <v>88</v>
      </c>
      <c r="KEA56" s="355" t="s">
        <v>88</v>
      </c>
      <c r="KEB56" s="355" t="s">
        <v>88</v>
      </c>
      <c r="KEC56" s="355" t="s">
        <v>88</v>
      </c>
      <c r="KED56" s="355" t="s">
        <v>88</v>
      </c>
      <c r="KEE56" s="355" t="s">
        <v>88</v>
      </c>
      <c r="KEF56" s="355" t="s">
        <v>88</v>
      </c>
      <c r="KEG56" s="355" t="s">
        <v>88</v>
      </c>
      <c r="KEH56" s="355" t="s">
        <v>88</v>
      </c>
      <c r="KEI56" s="355" t="s">
        <v>88</v>
      </c>
      <c r="KEJ56" s="355" t="s">
        <v>88</v>
      </c>
      <c r="KEK56" s="355" t="s">
        <v>88</v>
      </c>
      <c r="KEL56" s="355" t="s">
        <v>88</v>
      </c>
      <c r="KEM56" s="355" t="s">
        <v>88</v>
      </c>
      <c r="KEN56" s="355" t="s">
        <v>88</v>
      </c>
      <c r="KEO56" s="355" t="s">
        <v>88</v>
      </c>
      <c r="KEP56" s="355" t="s">
        <v>88</v>
      </c>
      <c r="KEQ56" s="355" t="s">
        <v>88</v>
      </c>
      <c r="KER56" s="355" t="s">
        <v>88</v>
      </c>
      <c r="KES56" s="355" t="s">
        <v>88</v>
      </c>
      <c r="KET56" s="355" t="s">
        <v>88</v>
      </c>
      <c r="KEU56" s="355" t="s">
        <v>88</v>
      </c>
      <c r="KEV56" s="355" t="s">
        <v>88</v>
      </c>
      <c r="KEW56" s="355" t="s">
        <v>88</v>
      </c>
      <c r="KEX56" s="355" t="s">
        <v>88</v>
      </c>
      <c r="KEY56" s="355" t="s">
        <v>88</v>
      </c>
      <c r="KEZ56" s="355" t="s">
        <v>88</v>
      </c>
      <c r="KFA56" s="355" t="s">
        <v>88</v>
      </c>
      <c r="KFB56" s="355" t="s">
        <v>88</v>
      </c>
      <c r="KFC56" s="355" t="s">
        <v>88</v>
      </c>
      <c r="KFD56" s="355" t="s">
        <v>88</v>
      </c>
      <c r="KFE56" s="355" t="s">
        <v>88</v>
      </c>
      <c r="KFF56" s="355" t="s">
        <v>88</v>
      </c>
      <c r="KFG56" s="355" t="s">
        <v>88</v>
      </c>
      <c r="KFH56" s="355" t="s">
        <v>88</v>
      </c>
      <c r="KFI56" s="355" t="s">
        <v>88</v>
      </c>
      <c r="KFJ56" s="355" t="s">
        <v>88</v>
      </c>
      <c r="KFK56" s="355" t="s">
        <v>88</v>
      </c>
      <c r="KFL56" s="355" t="s">
        <v>88</v>
      </c>
      <c r="KFM56" s="355" t="s">
        <v>88</v>
      </c>
      <c r="KFN56" s="355" t="s">
        <v>88</v>
      </c>
      <c r="KFO56" s="355" t="s">
        <v>88</v>
      </c>
      <c r="KFP56" s="355" t="s">
        <v>88</v>
      </c>
      <c r="KFQ56" s="355" t="s">
        <v>88</v>
      </c>
      <c r="KFR56" s="355" t="s">
        <v>88</v>
      </c>
      <c r="KFS56" s="355" t="s">
        <v>88</v>
      </c>
      <c r="KFT56" s="355" t="s">
        <v>88</v>
      </c>
      <c r="KFU56" s="355" t="s">
        <v>88</v>
      </c>
      <c r="KFV56" s="355" t="s">
        <v>88</v>
      </c>
      <c r="KFW56" s="355" t="s">
        <v>88</v>
      </c>
      <c r="KFX56" s="355" t="s">
        <v>88</v>
      </c>
      <c r="KFY56" s="355" t="s">
        <v>88</v>
      </c>
      <c r="KFZ56" s="355" t="s">
        <v>88</v>
      </c>
      <c r="KGA56" s="355" t="s">
        <v>88</v>
      </c>
      <c r="KGB56" s="355" t="s">
        <v>88</v>
      </c>
      <c r="KGC56" s="355" t="s">
        <v>88</v>
      </c>
      <c r="KGD56" s="355" t="s">
        <v>88</v>
      </c>
      <c r="KGE56" s="355" t="s">
        <v>88</v>
      </c>
      <c r="KGF56" s="355" t="s">
        <v>88</v>
      </c>
      <c r="KGG56" s="355" t="s">
        <v>88</v>
      </c>
      <c r="KGH56" s="355" t="s">
        <v>88</v>
      </c>
      <c r="KGI56" s="355" t="s">
        <v>88</v>
      </c>
      <c r="KGJ56" s="355" t="s">
        <v>88</v>
      </c>
      <c r="KGK56" s="355" t="s">
        <v>88</v>
      </c>
      <c r="KGL56" s="355" t="s">
        <v>88</v>
      </c>
      <c r="KGM56" s="355" t="s">
        <v>88</v>
      </c>
      <c r="KGN56" s="355" t="s">
        <v>88</v>
      </c>
      <c r="KGO56" s="355" t="s">
        <v>88</v>
      </c>
      <c r="KGP56" s="355" t="s">
        <v>88</v>
      </c>
      <c r="KGQ56" s="355" t="s">
        <v>88</v>
      </c>
      <c r="KGR56" s="355" t="s">
        <v>88</v>
      </c>
      <c r="KGS56" s="355" t="s">
        <v>88</v>
      </c>
      <c r="KGT56" s="355" t="s">
        <v>88</v>
      </c>
      <c r="KGU56" s="355" t="s">
        <v>88</v>
      </c>
      <c r="KGV56" s="355" t="s">
        <v>88</v>
      </c>
      <c r="KGW56" s="355" t="s">
        <v>88</v>
      </c>
      <c r="KGX56" s="355" t="s">
        <v>88</v>
      </c>
      <c r="KGY56" s="355" t="s">
        <v>88</v>
      </c>
      <c r="KGZ56" s="355" t="s">
        <v>88</v>
      </c>
      <c r="KHA56" s="355" t="s">
        <v>88</v>
      </c>
      <c r="KHB56" s="355" t="s">
        <v>88</v>
      </c>
      <c r="KHC56" s="355" t="s">
        <v>88</v>
      </c>
      <c r="KHD56" s="355" t="s">
        <v>88</v>
      </c>
      <c r="KHE56" s="355" t="s">
        <v>88</v>
      </c>
      <c r="KHF56" s="355" t="s">
        <v>88</v>
      </c>
      <c r="KHG56" s="355" t="s">
        <v>88</v>
      </c>
      <c r="KHH56" s="355" t="s">
        <v>88</v>
      </c>
      <c r="KHI56" s="355" t="s">
        <v>88</v>
      </c>
      <c r="KHJ56" s="355" t="s">
        <v>88</v>
      </c>
      <c r="KHK56" s="355" t="s">
        <v>88</v>
      </c>
      <c r="KHL56" s="355" t="s">
        <v>88</v>
      </c>
      <c r="KHM56" s="355" t="s">
        <v>88</v>
      </c>
      <c r="KHN56" s="355" t="s">
        <v>88</v>
      </c>
      <c r="KHO56" s="355" t="s">
        <v>88</v>
      </c>
      <c r="KHP56" s="355" t="s">
        <v>88</v>
      </c>
      <c r="KHQ56" s="355" t="s">
        <v>88</v>
      </c>
      <c r="KHR56" s="355" t="s">
        <v>88</v>
      </c>
      <c r="KHS56" s="355" t="s">
        <v>88</v>
      </c>
      <c r="KHT56" s="355" t="s">
        <v>88</v>
      </c>
      <c r="KHU56" s="355" t="s">
        <v>88</v>
      </c>
      <c r="KHV56" s="355" t="s">
        <v>88</v>
      </c>
      <c r="KHW56" s="355" t="s">
        <v>88</v>
      </c>
      <c r="KHX56" s="355" t="s">
        <v>88</v>
      </c>
      <c r="KHY56" s="355" t="s">
        <v>88</v>
      </c>
      <c r="KHZ56" s="355" t="s">
        <v>88</v>
      </c>
      <c r="KIA56" s="355" t="s">
        <v>88</v>
      </c>
      <c r="KIB56" s="355" t="s">
        <v>88</v>
      </c>
      <c r="KIC56" s="355" t="s">
        <v>88</v>
      </c>
      <c r="KID56" s="355" t="s">
        <v>88</v>
      </c>
      <c r="KIE56" s="355" t="s">
        <v>88</v>
      </c>
      <c r="KIF56" s="355" t="s">
        <v>88</v>
      </c>
      <c r="KIG56" s="355" t="s">
        <v>88</v>
      </c>
      <c r="KIH56" s="355" t="s">
        <v>88</v>
      </c>
      <c r="KII56" s="355" t="s">
        <v>88</v>
      </c>
      <c r="KIJ56" s="355" t="s">
        <v>88</v>
      </c>
      <c r="KIK56" s="355" t="s">
        <v>88</v>
      </c>
      <c r="KIL56" s="355" t="s">
        <v>88</v>
      </c>
      <c r="KIM56" s="355" t="s">
        <v>88</v>
      </c>
      <c r="KIN56" s="355" t="s">
        <v>88</v>
      </c>
      <c r="KIO56" s="355" t="s">
        <v>88</v>
      </c>
      <c r="KIP56" s="355" t="s">
        <v>88</v>
      </c>
      <c r="KIQ56" s="355" t="s">
        <v>88</v>
      </c>
      <c r="KIR56" s="355" t="s">
        <v>88</v>
      </c>
      <c r="KIS56" s="355" t="s">
        <v>88</v>
      </c>
      <c r="KIT56" s="355" t="s">
        <v>88</v>
      </c>
      <c r="KIU56" s="355" t="s">
        <v>88</v>
      </c>
      <c r="KIV56" s="355" t="s">
        <v>88</v>
      </c>
      <c r="KIW56" s="355" t="s">
        <v>88</v>
      </c>
      <c r="KIX56" s="355" t="s">
        <v>88</v>
      </c>
      <c r="KIY56" s="355" t="s">
        <v>88</v>
      </c>
      <c r="KIZ56" s="355" t="s">
        <v>88</v>
      </c>
      <c r="KJA56" s="355" t="s">
        <v>88</v>
      </c>
      <c r="KJB56" s="355" t="s">
        <v>88</v>
      </c>
      <c r="KJC56" s="355" t="s">
        <v>88</v>
      </c>
      <c r="KJD56" s="355" t="s">
        <v>88</v>
      </c>
      <c r="KJE56" s="355" t="s">
        <v>88</v>
      </c>
      <c r="KJF56" s="355" t="s">
        <v>88</v>
      </c>
      <c r="KJG56" s="355" t="s">
        <v>88</v>
      </c>
      <c r="KJH56" s="355" t="s">
        <v>88</v>
      </c>
      <c r="KJI56" s="355" t="s">
        <v>88</v>
      </c>
      <c r="KJJ56" s="355" t="s">
        <v>88</v>
      </c>
      <c r="KJK56" s="355" t="s">
        <v>88</v>
      </c>
      <c r="KJL56" s="355" t="s">
        <v>88</v>
      </c>
      <c r="KJM56" s="355" t="s">
        <v>88</v>
      </c>
      <c r="KJN56" s="355" t="s">
        <v>88</v>
      </c>
      <c r="KJO56" s="355" t="s">
        <v>88</v>
      </c>
      <c r="KJP56" s="355" t="s">
        <v>88</v>
      </c>
      <c r="KJQ56" s="355" t="s">
        <v>88</v>
      </c>
      <c r="KJR56" s="355" t="s">
        <v>88</v>
      </c>
      <c r="KJS56" s="355" t="s">
        <v>88</v>
      </c>
      <c r="KJT56" s="355" t="s">
        <v>88</v>
      </c>
      <c r="KJU56" s="355" t="s">
        <v>88</v>
      </c>
      <c r="KJV56" s="355" t="s">
        <v>88</v>
      </c>
      <c r="KJW56" s="355" t="s">
        <v>88</v>
      </c>
      <c r="KJX56" s="355" t="s">
        <v>88</v>
      </c>
      <c r="KJY56" s="355" t="s">
        <v>88</v>
      </c>
      <c r="KJZ56" s="355" t="s">
        <v>88</v>
      </c>
      <c r="KKA56" s="355" t="s">
        <v>88</v>
      </c>
      <c r="KKB56" s="355" t="s">
        <v>88</v>
      </c>
      <c r="KKC56" s="355" t="s">
        <v>88</v>
      </c>
      <c r="KKD56" s="355" t="s">
        <v>88</v>
      </c>
      <c r="KKE56" s="355" t="s">
        <v>88</v>
      </c>
      <c r="KKF56" s="355" t="s">
        <v>88</v>
      </c>
      <c r="KKG56" s="355" t="s">
        <v>88</v>
      </c>
      <c r="KKH56" s="355" t="s">
        <v>88</v>
      </c>
      <c r="KKI56" s="355" t="s">
        <v>88</v>
      </c>
      <c r="KKJ56" s="355" t="s">
        <v>88</v>
      </c>
      <c r="KKK56" s="355" t="s">
        <v>88</v>
      </c>
      <c r="KKL56" s="355" t="s">
        <v>88</v>
      </c>
      <c r="KKM56" s="355" t="s">
        <v>88</v>
      </c>
      <c r="KKN56" s="355" t="s">
        <v>88</v>
      </c>
      <c r="KKO56" s="355" t="s">
        <v>88</v>
      </c>
      <c r="KKP56" s="355" t="s">
        <v>88</v>
      </c>
      <c r="KKQ56" s="355" t="s">
        <v>88</v>
      </c>
      <c r="KKR56" s="355" t="s">
        <v>88</v>
      </c>
      <c r="KKS56" s="355" t="s">
        <v>88</v>
      </c>
      <c r="KKT56" s="355" t="s">
        <v>88</v>
      </c>
      <c r="KKU56" s="355" t="s">
        <v>88</v>
      </c>
      <c r="KKV56" s="355" t="s">
        <v>88</v>
      </c>
      <c r="KKW56" s="355" t="s">
        <v>88</v>
      </c>
      <c r="KKX56" s="355" t="s">
        <v>88</v>
      </c>
      <c r="KKY56" s="355" t="s">
        <v>88</v>
      </c>
      <c r="KKZ56" s="355" t="s">
        <v>88</v>
      </c>
      <c r="KLA56" s="355" t="s">
        <v>88</v>
      </c>
      <c r="KLB56" s="355" t="s">
        <v>88</v>
      </c>
      <c r="KLC56" s="355" t="s">
        <v>88</v>
      </c>
      <c r="KLD56" s="355" t="s">
        <v>88</v>
      </c>
      <c r="KLE56" s="355" t="s">
        <v>88</v>
      </c>
      <c r="KLF56" s="355" t="s">
        <v>88</v>
      </c>
      <c r="KLG56" s="355" t="s">
        <v>88</v>
      </c>
      <c r="KLH56" s="355" t="s">
        <v>88</v>
      </c>
      <c r="KLI56" s="355" t="s">
        <v>88</v>
      </c>
      <c r="KLJ56" s="355" t="s">
        <v>88</v>
      </c>
      <c r="KLK56" s="355" t="s">
        <v>88</v>
      </c>
      <c r="KLL56" s="355" t="s">
        <v>88</v>
      </c>
      <c r="KLM56" s="355" t="s">
        <v>88</v>
      </c>
      <c r="KLN56" s="355" t="s">
        <v>88</v>
      </c>
      <c r="KLO56" s="355" t="s">
        <v>88</v>
      </c>
      <c r="KLP56" s="355" t="s">
        <v>88</v>
      </c>
      <c r="KLQ56" s="355" t="s">
        <v>88</v>
      </c>
      <c r="KLR56" s="355" t="s">
        <v>88</v>
      </c>
      <c r="KLS56" s="355" t="s">
        <v>88</v>
      </c>
      <c r="KLT56" s="355" t="s">
        <v>88</v>
      </c>
      <c r="KLU56" s="355" t="s">
        <v>88</v>
      </c>
      <c r="KLV56" s="355" t="s">
        <v>88</v>
      </c>
      <c r="KLW56" s="355" t="s">
        <v>88</v>
      </c>
      <c r="KLX56" s="355" t="s">
        <v>88</v>
      </c>
      <c r="KLY56" s="355" t="s">
        <v>88</v>
      </c>
      <c r="KLZ56" s="355" t="s">
        <v>88</v>
      </c>
      <c r="KMA56" s="355" t="s">
        <v>88</v>
      </c>
      <c r="KMB56" s="355" t="s">
        <v>88</v>
      </c>
      <c r="KMC56" s="355" t="s">
        <v>88</v>
      </c>
      <c r="KMD56" s="355" t="s">
        <v>88</v>
      </c>
      <c r="KME56" s="355" t="s">
        <v>88</v>
      </c>
      <c r="KMF56" s="355" t="s">
        <v>88</v>
      </c>
      <c r="KMG56" s="355" t="s">
        <v>88</v>
      </c>
      <c r="KMH56" s="355" t="s">
        <v>88</v>
      </c>
      <c r="KMI56" s="355" t="s">
        <v>88</v>
      </c>
      <c r="KMJ56" s="355" t="s">
        <v>88</v>
      </c>
      <c r="KMK56" s="355" t="s">
        <v>88</v>
      </c>
      <c r="KML56" s="355" t="s">
        <v>88</v>
      </c>
      <c r="KMM56" s="355" t="s">
        <v>88</v>
      </c>
      <c r="KMN56" s="355" t="s">
        <v>88</v>
      </c>
      <c r="KMO56" s="355" t="s">
        <v>88</v>
      </c>
      <c r="KMP56" s="355" t="s">
        <v>88</v>
      </c>
      <c r="KMQ56" s="355" t="s">
        <v>88</v>
      </c>
      <c r="KMR56" s="355" t="s">
        <v>88</v>
      </c>
      <c r="KMS56" s="355" t="s">
        <v>88</v>
      </c>
      <c r="KMT56" s="355" t="s">
        <v>88</v>
      </c>
      <c r="KMU56" s="355" t="s">
        <v>88</v>
      </c>
      <c r="KMV56" s="355" t="s">
        <v>88</v>
      </c>
      <c r="KMW56" s="355" t="s">
        <v>88</v>
      </c>
      <c r="KMX56" s="355" t="s">
        <v>88</v>
      </c>
      <c r="KMY56" s="355" t="s">
        <v>88</v>
      </c>
      <c r="KMZ56" s="355" t="s">
        <v>88</v>
      </c>
      <c r="KNA56" s="355" t="s">
        <v>88</v>
      </c>
      <c r="KNB56" s="355" t="s">
        <v>88</v>
      </c>
      <c r="KNC56" s="355" t="s">
        <v>88</v>
      </c>
      <c r="KND56" s="355" t="s">
        <v>88</v>
      </c>
      <c r="KNE56" s="355" t="s">
        <v>88</v>
      </c>
      <c r="KNF56" s="355" t="s">
        <v>88</v>
      </c>
      <c r="KNG56" s="355" t="s">
        <v>88</v>
      </c>
      <c r="KNH56" s="355" t="s">
        <v>88</v>
      </c>
      <c r="KNI56" s="355" t="s">
        <v>88</v>
      </c>
      <c r="KNJ56" s="355" t="s">
        <v>88</v>
      </c>
      <c r="KNK56" s="355" t="s">
        <v>88</v>
      </c>
      <c r="KNL56" s="355" t="s">
        <v>88</v>
      </c>
      <c r="KNM56" s="355" t="s">
        <v>88</v>
      </c>
      <c r="KNN56" s="355" t="s">
        <v>88</v>
      </c>
      <c r="KNO56" s="355" t="s">
        <v>88</v>
      </c>
      <c r="KNP56" s="355" t="s">
        <v>88</v>
      </c>
      <c r="KNQ56" s="355" t="s">
        <v>88</v>
      </c>
      <c r="KNR56" s="355" t="s">
        <v>88</v>
      </c>
      <c r="KNS56" s="355" t="s">
        <v>88</v>
      </c>
      <c r="KNT56" s="355" t="s">
        <v>88</v>
      </c>
      <c r="KNU56" s="355" t="s">
        <v>88</v>
      </c>
      <c r="KNV56" s="355" t="s">
        <v>88</v>
      </c>
      <c r="KNW56" s="355" t="s">
        <v>88</v>
      </c>
      <c r="KNX56" s="355" t="s">
        <v>88</v>
      </c>
      <c r="KNY56" s="355" t="s">
        <v>88</v>
      </c>
      <c r="KNZ56" s="355" t="s">
        <v>88</v>
      </c>
      <c r="KOA56" s="355" t="s">
        <v>88</v>
      </c>
      <c r="KOB56" s="355" t="s">
        <v>88</v>
      </c>
      <c r="KOC56" s="355" t="s">
        <v>88</v>
      </c>
      <c r="KOD56" s="355" t="s">
        <v>88</v>
      </c>
      <c r="KOE56" s="355" t="s">
        <v>88</v>
      </c>
      <c r="KOF56" s="355" t="s">
        <v>88</v>
      </c>
      <c r="KOG56" s="355" t="s">
        <v>88</v>
      </c>
      <c r="KOH56" s="355" t="s">
        <v>88</v>
      </c>
      <c r="KOI56" s="355" t="s">
        <v>88</v>
      </c>
      <c r="KOJ56" s="355" t="s">
        <v>88</v>
      </c>
      <c r="KOK56" s="355" t="s">
        <v>88</v>
      </c>
      <c r="KOL56" s="355" t="s">
        <v>88</v>
      </c>
      <c r="KOM56" s="355" t="s">
        <v>88</v>
      </c>
      <c r="KON56" s="355" t="s">
        <v>88</v>
      </c>
      <c r="KOO56" s="355" t="s">
        <v>88</v>
      </c>
      <c r="KOP56" s="355" t="s">
        <v>88</v>
      </c>
      <c r="KOQ56" s="355" t="s">
        <v>88</v>
      </c>
      <c r="KOR56" s="355" t="s">
        <v>88</v>
      </c>
      <c r="KOS56" s="355" t="s">
        <v>88</v>
      </c>
      <c r="KOT56" s="355" t="s">
        <v>88</v>
      </c>
      <c r="KOU56" s="355" t="s">
        <v>88</v>
      </c>
      <c r="KOV56" s="355" t="s">
        <v>88</v>
      </c>
      <c r="KOW56" s="355" t="s">
        <v>88</v>
      </c>
      <c r="KOX56" s="355" t="s">
        <v>88</v>
      </c>
      <c r="KOY56" s="355" t="s">
        <v>88</v>
      </c>
      <c r="KOZ56" s="355" t="s">
        <v>88</v>
      </c>
      <c r="KPA56" s="355" t="s">
        <v>88</v>
      </c>
      <c r="KPB56" s="355" t="s">
        <v>88</v>
      </c>
      <c r="KPC56" s="355" t="s">
        <v>88</v>
      </c>
      <c r="KPD56" s="355" t="s">
        <v>88</v>
      </c>
      <c r="KPE56" s="355" t="s">
        <v>88</v>
      </c>
      <c r="KPF56" s="355" t="s">
        <v>88</v>
      </c>
      <c r="KPG56" s="355" t="s">
        <v>88</v>
      </c>
      <c r="KPH56" s="355" t="s">
        <v>88</v>
      </c>
      <c r="KPI56" s="355" t="s">
        <v>88</v>
      </c>
      <c r="KPJ56" s="355" t="s">
        <v>88</v>
      </c>
      <c r="KPK56" s="355" t="s">
        <v>88</v>
      </c>
      <c r="KPL56" s="355" t="s">
        <v>88</v>
      </c>
      <c r="KPM56" s="355" t="s">
        <v>88</v>
      </c>
      <c r="KPN56" s="355" t="s">
        <v>88</v>
      </c>
      <c r="KPO56" s="355" t="s">
        <v>88</v>
      </c>
      <c r="KPP56" s="355" t="s">
        <v>88</v>
      </c>
      <c r="KPQ56" s="355" t="s">
        <v>88</v>
      </c>
      <c r="KPR56" s="355" t="s">
        <v>88</v>
      </c>
      <c r="KPS56" s="355" t="s">
        <v>88</v>
      </c>
      <c r="KPT56" s="355" t="s">
        <v>88</v>
      </c>
      <c r="KPU56" s="355" t="s">
        <v>88</v>
      </c>
      <c r="KPV56" s="355" t="s">
        <v>88</v>
      </c>
      <c r="KPW56" s="355" t="s">
        <v>88</v>
      </c>
      <c r="KPX56" s="355" t="s">
        <v>88</v>
      </c>
      <c r="KPY56" s="355" t="s">
        <v>88</v>
      </c>
      <c r="KPZ56" s="355" t="s">
        <v>88</v>
      </c>
      <c r="KQA56" s="355" t="s">
        <v>88</v>
      </c>
      <c r="KQB56" s="355" t="s">
        <v>88</v>
      </c>
      <c r="KQC56" s="355" t="s">
        <v>88</v>
      </c>
      <c r="KQD56" s="355" t="s">
        <v>88</v>
      </c>
      <c r="KQE56" s="355" t="s">
        <v>88</v>
      </c>
      <c r="KQF56" s="355" t="s">
        <v>88</v>
      </c>
      <c r="KQG56" s="355" t="s">
        <v>88</v>
      </c>
      <c r="KQH56" s="355" t="s">
        <v>88</v>
      </c>
      <c r="KQI56" s="355" t="s">
        <v>88</v>
      </c>
      <c r="KQJ56" s="355" t="s">
        <v>88</v>
      </c>
      <c r="KQK56" s="355" t="s">
        <v>88</v>
      </c>
      <c r="KQL56" s="355" t="s">
        <v>88</v>
      </c>
      <c r="KQM56" s="355" t="s">
        <v>88</v>
      </c>
      <c r="KQN56" s="355" t="s">
        <v>88</v>
      </c>
      <c r="KQO56" s="355" t="s">
        <v>88</v>
      </c>
      <c r="KQP56" s="355" t="s">
        <v>88</v>
      </c>
      <c r="KQQ56" s="355" t="s">
        <v>88</v>
      </c>
      <c r="KQR56" s="355" t="s">
        <v>88</v>
      </c>
      <c r="KQS56" s="355" t="s">
        <v>88</v>
      </c>
      <c r="KQT56" s="355" t="s">
        <v>88</v>
      </c>
      <c r="KQU56" s="355" t="s">
        <v>88</v>
      </c>
      <c r="KQV56" s="355" t="s">
        <v>88</v>
      </c>
      <c r="KQW56" s="355" t="s">
        <v>88</v>
      </c>
      <c r="KQX56" s="355" t="s">
        <v>88</v>
      </c>
      <c r="KQY56" s="355" t="s">
        <v>88</v>
      </c>
      <c r="KQZ56" s="355" t="s">
        <v>88</v>
      </c>
      <c r="KRA56" s="355" t="s">
        <v>88</v>
      </c>
      <c r="KRB56" s="355" t="s">
        <v>88</v>
      </c>
      <c r="KRC56" s="355" t="s">
        <v>88</v>
      </c>
      <c r="KRD56" s="355" t="s">
        <v>88</v>
      </c>
      <c r="KRE56" s="355" t="s">
        <v>88</v>
      </c>
      <c r="KRF56" s="355" t="s">
        <v>88</v>
      </c>
      <c r="KRG56" s="355" t="s">
        <v>88</v>
      </c>
      <c r="KRH56" s="355" t="s">
        <v>88</v>
      </c>
      <c r="KRI56" s="355" t="s">
        <v>88</v>
      </c>
      <c r="KRJ56" s="355" t="s">
        <v>88</v>
      </c>
      <c r="KRK56" s="355" t="s">
        <v>88</v>
      </c>
      <c r="KRL56" s="355" t="s">
        <v>88</v>
      </c>
      <c r="KRM56" s="355" t="s">
        <v>88</v>
      </c>
      <c r="KRN56" s="355" t="s">
        <v>88</v>
      </c>
      <c r="KRO56" s="355" t="s">
        <v>88</v>
      </c>
      <c r="KRP56" s="355" t="s">
        <v>88</v>
      </c>
      <c r="KRQ56" s="355" t="s">
        <v>88</v>
      </c>
      <c r="KRR56" s="355" t="s">
        <v>88</v>
      </c>
      <c r="KRS56" s="355" t="s">
        <v>88</v>
      </c>
      <c r="KRT56" s="355" t="s">
        <v>88</v>
      </c>
      <c r="KRU56" s="355" t="s">
        <v>88</v>
      </c>
      <c r="KRV56" s="355" t="s">
        <v>88</v>
      </c>
      <c r="KRW56" s="355" t="s">
        <v>88</v>
      </c>
      <c r="KRX56" s="355" t="s">
        <v>88</v>
      </c>
      <c r="KRY56" s="355" t="s">
        <v>88</v>
      </c>
      <c r="KRZ56" s="355" t="s">
        <v>88</v>
      </c>
      <c r="KSA56" s="355" t="s">
        <v>88</v>
      </c>
      <c r="KSB56" s="355" t="s">
        <v>88</v>
      </c>
      <c r="KSC56" s="355" t="s">
        <v>88</v>
      </c>
      <c r="KSD56" s="355" t="s">
        <v>88</v>
      </c>
      <c r="KSE56" s="355" t="s">
        <v>88</v>
      </c>
      <c r="KSF56" s="355" t="s">
        <v>88</v>
      </c>
      <c r="KSG56" s="355" t="s">
        <v>88</v>
      </c>
      <c r="KSH56" s="355" t="s">
        <v>88</v>
      </c>
      <c r="KSI56" s="355" t="s">
        <v>88</v>
      </c>
      <c r="KSJ56" s="355" t="s">
        <v>88</v>
      </c>
      <c r="KSK56" s="355" t="s">
        <v>88</v>
      </c>
      <c r="KSL56" s="355" t="s">
        <v>88</v>
      </c>
      <c r="KSM56" s="355" t="s">
        <v>88</v>
      </c>
      <c r="KSN56" s="355" t="s">
        <v>88</v>
      </c>
      <c r="KSO56" s="355" t="s">
        <v>88</v>
      </c>
      <c r="KSP56" s="355" t="s">
        <v>88</v>
      </c>
      <c r="KSQ56" s="355" t="s">
        <v>88</v>
      </c>
      <c r="KSR56" s="355" t="s">
        <v>88</v>
      </c>
      <c r="KSS56" s="355" t="s">
        <v>88</v>
      </c>
      <c r="KST56" s="355" t="s">
        <v>88</v>
      </c>
      <c r="KSU56" s="355" t="s">
        <v>88</v>
      </c>
      <c r="KSV56" s="355" t="s">
        <v>88</v>
      </c>
      <c r="KSW56" s="355" t="s">
        <v>88</v>
      </c>
      <c r="KSX56" s="355" t="s">
        <v>88</v>
      </c>
      <c r="KSY56" s="355" t="s">
        <v>88</v>
      </c>
      <c r="KSZ56" s="355" t="s">
        <v>88</v>
      </c>
      <c r="KTA56" s="355" t="s">
        <v>88</v>
      </c>
      <c r="KTB56" s="355" t="s">
        <v>88</v>
      </c>
      <c r="KTC56" s="355" t="s">
        <v>88</v>
      </c>
      <c r="KTD56" s="355" t="s">
        <v>88</v>
      </c>
      <c r="KTE56" s="355" t="s">
        <v>88</v>
      </c>
      <c r="KTF56" s="355" t="s">
        <v>88</v>
      </c>
      <c r="KTG56" s="355" t="s">
        <v>88</v>
      </c>
      <c r="KTH56" s="355" t="s">
        <v>88</v>
      </c>
      <c r="KTI56" s="355" t="s">
        <v>88</v>
      </c>
      <c r="KTJ56" s="355" t="s">
        <v>88</v>
      </c>
      <c r="KTK56" s="355" t="s">
        <v>88</v>
      </c>
      <c r="KTL56" s="355" t="s">
        <v>88</v>
      </c>
      <c r="KTM56" s="355" t="s">
        <v>88</v>
      </c>
      <c r="KTN56" s="355" t="s">
        <v>88</v>
      </c>
      <c r="KTO56" s="355" t="s">
        <v>88</v>
      </c>
      <c r="KTP56" s="355" t="s">
        <v>88</v>
      </c>
      <c r="KTQ56" s="355" t="s">
        <v>88</v>
      </c>
      <c r="KTR56" s="355" t="s">
        <v>88</v>
      </c>
      <c r="KTS56" s="355" t="s">
        <v>88</v>
      </c>
      <c r="KTT56" s="355" t="s">
        <v>88</v>
      </c>
      <c r="KTU56" s="355" t="s">
        <v>88</v>
      </c>
      <c r="KTV56" s="355" t="s">
        <v>88</v>
      </c>
      <c r="KTW56" s="355" t="s">
        <v>88</v>
      </c>
      <c r="KTX56" s="355" t="s">
        <v>88</v>
      </c>
      <c r="KTY56" s="355" t="s">
        <v>88</v>
      </c>
      <c r="KTZ56" s="355" t="s">
        <v>88</v>
      </c>
      <c r="KUA56" s="355" t="s">
        <v>88</v>
      </c>
      <c r="KUB56" s="355" t="s">
        <v>88</v>
      </c>
      <c r="KUC56" s="355" t="s">
        <v>88</v>
      </c>
      <c r="KUD56" s="355" t="s">
        <v>88</v>
      </c>
      <c r="KUE56" s="355" t="s">
        <v>88</v>
      </c>
      <c r="KUF56" s="355" t="s">
        <v>88</v>
      </c>
      <c r="KUG56" s="355" t="s">
        <v>88</v>
      </c>
      <c r="KUH56" s="355" t="s">
        <v>88</v>
      </c>
      <c r="KUI56" s="355" t="s">
        <v>88</v>
      </c>
      <c r="KUJ56" s="355" t="s">
        <v>88</v>
      </c>
      <c r="KUK56" s="355" t="s">
        <v>88</v>
      </c>
      <c r="KUL56" s="355" t="s">
        <v>88</v>
      </c>
      <c r="KUM56" s="355" t="s">
        <v>88</v>
      </c>
      <c r="KUN56" s="355" t="s">
        <v>88</v>
      </c>
      <c r="KUO56" s="355" t="s">
        <v>88</v>
      </c>
      <c r="KUP56" s="355" t="s">
        <v>88</v>
      </c>
      <c r="KUQ56" s="355" t="s">
        <v>88</v>
      </c>
      <c r="KUR56" s="355" t="s">
        <v>88</v>
      </c>
      <c r="KUS56" s="355" t="s">
        <v>88</v>
      </c>
      <c r="KUT56" s="355" t="s">
        <v>88</v>
      </c>
      <c r="KUU56" s="355" t="s">
        <v>88</v>
      </c>
      <c r="KUV56" s="355" t="s">
        <v>88</v>
      </c>
      <c r="KUW56" s="355" t="s">
        <v>88</v>
      </c>
      <c r="KUX56" s="355" t="s">
        <v>88</v>
      </c>
      <c r="KUY56" s="355" t="s">
        <v>88</v>
      </c>
      <c r="KUZ56" s="355" t="s">
        <v>88</v>
      </c>
      <c r="KVA56" s="355" t="s">
        <v>88</v>
      </c>
      <c r="KVB56" s="355" t="s">
        <v>88</v>
      </c>
      <c r="KVC56" s="355" t="s">
        <v>88</v>
      </c>
      <c r="KVD56" s="355" t="s">
        <v>88</v>
      </c>
      <c r="KVE56" s="355" t="s">
        <v>88</v>
      </c>
      <c r="KVF56" s="355" t="s">
        <v>88</v>
      </c>
      <c r="KVG56" s="355" t="s">
        <v>88</v>
      </c>
      <c r="KVH56" s="355" t="s">
        <v>88</v>
      </c>
      <c r="KVI56" s="355" t="s">
        <v>88</v>
      </c>
      <c r="KVJ56" s="355" t="s">
        <v>88</v>
      </c>
      <c r="KVK56" s="355" t="s">
        <v>88</v>
      </c>
      <c r="KVL56" s="355" t="s">
        <v>88</v>
      </c>
      <c r="KVM56" s="355" t="s">
        <v>88</v>
      </c>
      <c r="KVN56" s="355" t="s">
        <v>88</v>
      </c>
      <c r="KVO56" s="355" t="s">
        <v>88</v>
      </c>
      <c r="KVP56" s="355" t="s">
        <v>88</v>
      </c>
      <c r="KVQ56" s="355" t="s">
        <v>88</v>
      </c>
      <c r="KVR56" s="355" t="s">
        <v>88</v>
      </c>
      <c r="KVS56" s="355" t="s">
        <v>88</v>
      </c>
      <c r="KVT56" s="355" t="s">
        <v>88</v>
      </c>
      <c r="KVU56" s="355" t="s">
        <v>88</v>
      </c>
      <c r="KVV56" s="355" t="s">
        <v>88</v>
      </c>
      <c r="KVW56" s="355" t="s">
        <v>88</v>
      </c>
      <c r="KVX56" s="355" t="s">
        <v>88</v>
      </c>
      <c r="KVY56" s="355" t="s">
        <v>88</v>
      </c>
      <c r="KVZ56" s="355" t="s">
        <v>88</v>
      </c>
      <c r="KWA56" s="355" t="s">
        <v>88</v>
      </c>
      <c r="KWB56" s="355" t="s">
        <v>88</v>
      </c>
      <c r="KWC56" s="355" t="s">
        <v>88</v>
      </c>
      <c r="KWD56" s="355" t="s">
        <v>88</v>
      </c>
      <c r="KWE56" s="355" t="s">
        <v>88</v>
      </c>
      <c r="KWF56" s="355" t="s">
        <v>88</v>
      </c>
      <c r="KWG56" s="355" t="s">
        <v>88</v>
      </c>
      <c r="KWH56" s="355" t="s">
        <v>88</v>
      </c>
      <c r="KWI56" s="355" t="s">
        <v>88</v>
      </c>
      <c r="KWJ56" s="355" t="s">
        <v>88</v>
      </c>
      <c r="KWK56" s="355" t="s">
        <v>88</v>
      </c>
      <c r="KWL56" s="355" t="s">
        <v>88</v>
      </c>
      <c r="KWM56" s="355" t="s">
        <v>88</v>
      </c>
      <c r="KWN56" s="355" t="s">
        <v>88</v>
      </c>
      <c r="KWO56" s="355" t="s">
        <v>88</v>
      </c>
      <c r="KWP56" s="355" t="s">
        <v>88</v>
      </c>
      <c r="KWQ56" s="355" t="s">
        <v>88</v>
      </c>
      <c r="KWR56" s="355" t="s">
        <v>88</v>
      </c>
      <c r="KWS56" s="355" t="s">
        <v>88</v>
      </c>
      <c r="KWT56" s="355" t="s">
        <v>88</v>
      </c>
      <c r="KWU56" s="355" t="s">
        <v>88</v>
      </c>
      <c r="KWV56" s="355" t="s">
        <v>88</v>
      </c>
      <c r="KWW56" s="355" t="s">
        <v>88</v>
      </c>
      <c r="KWX56" s="355" t="s">
        <v>88</v>
      </c>
      <c r="KWY56" s="355" t="s">
        <v>88</v>
      </c>
      <c r="KWZ56" s="355" t="s">
        <v>88</v>
      </c>
      <c r="KXA56" s="355" t="s">
        <v>88</v>
      </c>
      <c r="KXB56" s="355" t="s">
        <v>88</v>
      </c>
      <c r="KXC56" s="355" t="s">
        <v>88</v>
      </c>
      <c r="KXD56" s="355" t="s">
        <v>88</v>
      </c>
      <c r="KXE56" s="355" t="s">
        <v>88</v>
      </c>
      <c r="KXF56" s="355" t="s">
        <v>88</v>
      </c>
      <c r="KXG56" s="355" t="s">
        <v>88</v>
      </c>
      <c r="KXH56" s="355" t="s">
        <v>88</v>
      </c>
      <c r="KXI56" s="355" t="s">
        <v>88</v>
      </c>
      <c r="KXJ56" s="355" t="s">
        <v>88</v>
      </c>
      <c r="KXK56" s="355" t="s">
        <v>88</v>
      </c>
      <c r="KXL56" s="355" t="s">
        <v>88</v>
      </c>
      <c r="KXM56" s="355" t="s">
        <v>88</v>
      </c>
      <c r="KXN56" s="355" t="s">
        <v>88</v>
      </c>
      <c r="KXO56" s="355" t="s">
        <v>88</v>
      </c>
      <c r="KXP56" s="355" t="s">
        <v>88</v>
      </c>
      <c r="KXQ56" s="355" t="s">
        <v>88</v>
      </c>
      <c r="KXR56" s="355" t="s">
        <v>88</v>
      </c>
      <c r="KXS56" s="355" t="s">
        <v>88</v>
      </c>
      <c r="KXT56" s="355" t="s">
        <v>88</v>
      </c>
      <c r="KXU56" s="355" t="s">
        <v>88</v>
      </c>
      <c r="KXV56" s="355" t="s">
        <v>88</v>
      </c>
      <c r="KXW56" s="355" t="s">
        <v>88</v>
      </c>
      <c r="KXX56" s="355" t="s">
        <v>88</v>
      </c>
      <c r="KXY56" s="355" t="s">
        <v>88</v>
      </c>
      <c r="KXZ56" s="355" t="s">
        <v>88</v>
      </c>
      <c r="KYA56" s="355" t="s">
        <v>88</v>
      </c>
      <c r="KYB56" s="355" t="s">
        <v>88</v>
      </c>
      <c r="KYC56" s="355" t="s">
        <v>88</v>
      </c>
      <c r="KYD56" s="355" t="s">
        <v>88</v>
      </c>
      <c r="KYE56" s="355" t="s">
        <v>88</v>
      </c>
      <c r="KYF56" s="355" t="s">
        <v>88</v>
      </c>
      <c r="KYG56" s="355" t="s">
        <v>88</v>
      </c>
      <c r="KYH56" s="355" t="s">
        <v>88</v>
      </c>
      <c r="KYI56" s="355" t="s">
        <v>88</v>
      </c>
      <c r="KYJ56" s="355" t="s">
        <v>88</v>
      </c>
      <c r="KYK56" s="355" t="s">
        <v>88</v>
      </c>
      <c r="KYL56" s="355" t="s">
        <v>88</v>
      </c>
      <c r="KYM56" s="355" t="s">
        <v>88</v>
      </c>
      <c r="KYN56" s="355" t="s">
        <v>88</v>
      </c>
      <c r="KYO56" s="355" t="s">
        <v>88</v>
      </c>
      <c r="KYP56" s="355" t="s">
        <v>88</v>
      </c>
      <c r="KYQ56" s="355" t="s">
        <v>88</v>
      </c>
      <c r="KYR56" s="355" t="s">
        <v>88</v>
      </c>
      <c r="KYS56" s="355" t="s">
        <v>88</v>
      </c>
      <c r="KYT56" s="355" t="s">
        <v>88</v>
      </c>
      <c r="KYU56" s="355" t="s">
        <v>88</v>
      </c>
      <c r="KYV56" s="355" t="s">
        <v>88</v>
      </c>
      <c r="KYW56" s="355" t="s">
        <v>88</v>
      </c>
      <c r="KYX56" s="355" t="s">
        <v>88</v>
      </c>
      <c r="KYY56" s="355" t="s">
        <v>88</v>
      </c>
      <c r="KYZ56" s="355" t="s">
        <v>88</v>
      </c>
      <c r="KZA56" s="355" t="s">
        <v>88</v>
      </c>
      <c r="KZB56" s="355" t="s">
        <v>88</v>
      </c>
      <c r="KZC56" s="355" t="s">
        <v>88</v>
      </c>
      <c r="KZD56" s="355" t="s">
        <v>88</v>
      </c>
      <c r="KZE56" s="355" t="s">
        <v>88</v>
      </c>
      <c r="KZF56" s="355" t="s">
        <v>88</v>
      </c>
      <c r="KZG56" s="355" t="s">
        <v>88</v>
      </c>
      <c r="KZH56" s="355" t="s">
        <v>88</v>
      </c>
      <c r="KZI56" s="355" t="s">
        <v>88</v>
      </c>
      <c r="KZJ56" s="355" t="s">
        <v>88</v>
      </c>
      <c r="KZK56" s="355" t="s">
        <v>88</v>
      </c>
      <c r="KZL56" s="355" t="s">
        <v>88</v>
      </c>
      <c r="KZM56" s="355" t="s">
        <v>88</v>
      </c>
      <c r="KZN56" s="355" t="s">
        <v>88</v>
      </c>
      <c r="KZO56" s="355" t="s">
        <v>88</v>
      </c>
      <c r="KZP56" s="355" t="s">
        <v>88</v>
      </c>
      <c r="KZQ56" s="355" t="s">
        <v>88</v>
      </c>
      <c r="KZR56" s="355" t="s">
        <v>88</v>
      </c>
      <c r="KZS56" s="355" t="s">
        <v>88</v>
      </c>
      <c r="KZT56" s="355" t="s">
        <v>88</v>
      </c>
      <c r="KZU56" s="355" t="s">
        <v>88</v>
      </c>
      <c r="KZV56" s="355" t="s">
        <v>88</v>
      </c>
      <c r="KZW56" s="355" t="s">
        <v>88</v>
      </c>
      <c r="KZX56" s="355" t="s">
        <v>88</v>
      </c>
      <c r="KZY56" s="355" t="s">
        <v>88</v>
      </c>
      <c r="KZZ56" s="355" t="s">
        <v>88</v>
      </c>
      <c r="LAA56" s="355" t="s">
        <v>88</v>
      </c>
      <c r="LAB56" s="355" t="s">
        <v>88</v>
      </c>
      <c r="LAC56" s="355" t="s">
        <v>88</v>
      </c>
      <c r="LAD56" s="355" t="s">
        <v>88</v>
      </c>
      <c r="LAE56" s="355" t="s">
        <v>88</v>
      </c>
      <c r="LAF56" s="355" t="s">
        <v>88</v>
      </c>
      <c r="LAG56" s="355" t="s">
        <v>88</v>
      </c>
      <c r="LAH56" s="355" t="s">
        <v>88</v>
      </c>
      <c r="LAI56" s="355" t="s">
        <v>88</v>
      </c>
      <c r="LAJ56" s="355" t="s">
        <v>88</v>
      </c>
      <c r="LAK56" s="355" t="s">
        <v>88</v>
      </c>
      <c r="LAL56" s="355" t="s">
        <v>88</v>
      </c>
      <c r="LAM56" s="355" t="s">
        <v>88</v>
      </c>
      <c r="LAN56" s="355" t="s">
        <v>88</v>
      </c>
      <c r="LAO56" s="355" t="s">
        <v>88</v>
      </c>
      <c r="LAP56" s="355" t="s">
        <v>88</v>
      </c>
      <c r="LAQ56" s="355" t="s">
        <v>88</v>
      </c>
      <c r="LAR56" s="355" t="s">
        <v>88</v>
      </c>
      <c r="LAS56" s="355" t="s">
        <v>88</v>
      </c>
      <c r="LAT56" s="355" t="s">
        <v>88</v>
      </c>
      <c r="LAU56" s="355" t="s">
        <v>88</v>
      </c>
      <c r="LAV56" s="355" t="s">
        <v>88</v>
      </c>
      <c r="LAW56" s="355" t="s">
        <v>88</v>
      </c>
      <c r="LAX56" s="355" t="s">
        <v>88</v>
      </c>
      <c r="LAY56" s="355" t="s">
        <v>88</v>
      </c>
      <c r="LAZ56" s="355" t="s">
        <v>88</v>
      </c>
      <c r="LBA56" s="355" t="s">
        <v>88</v>
      </c>
      <c r="LBB56" s="355" t="s">
        <v>88</v>
      </c>
      <c r="LBC56" s="355" t="s">
        <v>88</v>
      </c>
      <c r="LBD56" s="355" t="s">
        <v>88</v>
      </c>
      <c r="LBE56" s="355" t="s">
        <v>88</v>
      </c>
      <c r="LBF56" s="355" t="s">
        <v>88</v>
      </c>
      <c r="LBG56" s="355" t="s">
        <v>88</v>
      </c>
      <c r="LBH56" s="355" t="s">
        <v>88</v>
      </c>
      <c r="LBI56" s="355" t="s">
        <v>88</v>
      </c>
      <c r="LBJ56" s="355" t="s">
        <v>88</v>
      </c>
      <c r="LBK56" s="355" t="s">
        <v>88</v>
      </c>
      <c r="LBL56" s="355" t="s">
        <v>88</v>
      </c>
      <c r="LBM56" s="355" t="s">
        <v>88</v>
      </c>
      <c r="LBN56" s="355" t="s">
        <v>88</v>
      </c>
      <c r="LBO56" s="355" t="s">
        <v>88</v>
      </c>
      <c r="LBP56" s="355" t="s">
        <v>88</v>
      </c>
      <c r="LBQ56" s="355" t="s">
        <v>88</v>
      </c>
      <c r="LBR56" s="355" t="s">
        <v>88</v>
      </c>
      <c r="LBS56" s="355" t="s">
        <v>88</v>
      </c>
      <c r="LBT56" s="355" t="s">
        <v>88</v>
      </c>
      <c r="LBU56" s="355" t="s">
        <v>88</v>
      </c>
      <c r="LBV56" s="355" t="s">
        <v>88</v>
      </c>
      <c r="LBW56" s="355" t="s">
        <v>88</v>
      </c>
      <c r="LBX56" s="355" t="s">
        <v>88</v>
      </c>
      <c r="LBY56" s="355" t="s">
        <v>88</v>
      </c>
      <c r="LBZ56" s="355" t="s">
        <v>88</v>
      </c>
      <c r="LCA56" s="355" t="s">
        <v>88</v>
      </c>
      <c r="LCB56" s="355" t="s">
        <v>88</v>
      </c>
      <c r="LCC56" s="355" t="s">
        <v>88</v>
      </c>
      <c r="LCD56" s="355" t="s">
        <v>88</v>
      </c>
      <c r="LCE56" s="355" t="s">
        <v>88</v>
      </c>
      <c r="LCF56" s="355" t="s">
        <v>88</v>
      </c>
      <c r="LCG56" s="355" t="s">
        <v>88</v>
      </c>
      <c r="LCH56" s="355" t="s">
        <v>88</v>
      </c>
      <c r="LCI56" s="355" t="s">
        <v>88</v>
      </c>
      <c r="LCJ56" s="355" t="s">
        <v>88</v>
      </c>
      <c r="LCK56" s="355" t="s">
        <v>88</v>
      </c>
      <c r="LCL56" s="355" t="s">
        <v>88</v>
      </c>
      <c r="LCM56" s="355" t="s">
        <v>88</v>
      </c>
      <c r="LCN56" s="355" t="s">
        <v>88</v>
      </c>
      <c r="LCO56" s="355" t="s">
        <v>88</v>
      </c>
      <c r="LCP56" s="355" t="s">
        <v>88</v>
      </c>
      <c r="LCQ56" s="355" t="s">
        <v>88</v>
      </c>
      <c r="LCR56" s="355" t="s">
        <v>88</v>
      </c>
      <c r="LCS56" s="355" t="s">
        <v>88</v>
      </c>
      <c r="LCT56" s="355" t="s">
        <v>88</v>
      </c>
      <c r="LCU56" s="355" t="s">
        <v>88</v>
      </c>
      <c r="LCV56" s="355" t="s">
        <v>88</v>
      </c>
      <c r="LCW56" s="355" t="s">
        <v>88</v>
      </c>
      <c r="LCX56" s="355" t="s">
        <v>88</v>
      </c>
      <c r="LCY56" s="355" t="s">
        <v>88</v>
      </c>
      <c r="LCZ56" s="355" t="s">
        <v>88</v>
      </c>
      <c r="LDA56" s="355" t="s">
        <v>88</v>
      </c>
      <c r="LDB56" s="355" t="s">
        <v>88</v>
      </c>
      <c r="LDC56" s="355" t="s">
        <v>88</v>
      </c>
      <c r="LDD56" s="355" t="s">
        <v>88</v>
      </c>
      <c r="LDE56" s="355" t="s">
        <v>88</v>
      </c>
      <c r="LDF56" s="355" t="s">
        <v>88</v>
      </c>
      <c r="LDG56" s="355" t="s">
        <v>88</v>
      </c>
      <c r="LDH56" s="355" t="s">
        <v>88</v>
      </c>
      <c r="LDI56" s="355" t="s">
        <v>88</v>
      </c>
      <c r="LDJ56" s="355" t="s">
        <v>88</v>
      </c>
      <c r="LDK56" s="355" t="s">
        <v>88</v>
      </c>
      <c r="LDL56" s="355" t="s">
        <v>88</v>
      </c>
      <c r="LDM56" s="355" t="s">
        <v>88</v>
      </c>
      <c r="LDN56" s="355" t="s">
        <v>88</v>
      </c>
      <c r="LDO56" s="355" t="s">
        <v>88</v>
      </c>
      <c r="LDP56" s="355" t="s">
        <v>88</v>
      </c>
      <c r="LDQ56" s="355" t="s">
        <v>88</v>
      </c>
      <c r="LDR56" s="355" t="s">
        <v>88</v>
      </c>
      <c r="LDS56" s="355" t="s">
        <v>88</v>
      </c>
      <c r="LDT56" s="355" t="s">
        <v>88</v>
      </c>
      <c r="LDU56" s="355" t="s">
        <v>88</v>
      </c>
      <c r="LDV56" s="355" t="s">
        <v>88</v>
      </c>
      <c r="LDW56" s="355" t="s">
        <v>88</v>
      </c>
      <c r="LDX56" s="355" t="s">
        <v>88</v>
      </c>
      <c r="LDY56" s="355" t="s">
        <v>88</v>
      </c>
      <c r="LDZ56" s="355" t="s">
        <v>88</v>
      </c>
      <c r="LEA56" s="355" t="s">
        <v>88</v>
      </c>
      <c r="LEB56" s="355" t="s">
        <v>88</v>
      </c>
      <c r="LEC56" s="355" t="s">
        <v>88</v>
      </c>
      <c r="LED56" s="355" t="s">
        <v>88</v>
      </c>
      <c r="LEE56" s="355" t="s">
        <v>88</v>
      </c>
      <c r="LEF56" s="355" t="s">
        <v>88</v>
      </c>
      <c r="LEG56" s="355" t="s">
        <v>88</v>
      </c>
      <c r="LEH56" s="355" t="s">
        <v>88</v>
      </c>
      <c r="LEI56" s="355" t="s">
        <v>88</v>
      </c>
      <c r="LEJ56" s="355" t="s">
        <v>88</v>
      </c>
      <c r="LEK56" s="355" t="s">
        <v>88</v>
      </c>
      <c r="LEL56" s="355" t="s">
        <v>88</v>
      </c>
      <c r="LEM56" s="355" t="s">
        <v>88</v>
      </c>
      <c r="LEN56" s="355" t="s">
        <v>88</v>
      </c>
      <c r="LEO56" s="355" t="s">
        <v>88</v>
      </c>
      <c r="LEP56" s="355" t="s">
        <v>88</v>
      </c>
      <c r="LEQ56" s="355" t="s">
        <v>88</v>
      </c>
      <c r="LER56" s="355" t="s">
        <v>88</v>
      </c>
      <c r="LES56" s="355" t="s">
        <v>88</v>
      </c>
      <c r="LET56" s="355" t="s">
        <v>88</v>
      </c>
      <c r="LEU56" s="355" t="s">
        <v>88</v>
      </c>
      <c r="LEV56" s="355" t="s">
        <v>88</v>
      </c>
      <c r="LEW56" s="355" t="s">
        <v>88</v>
      </c>
      <c r="LEX56" s="355" t="s">
        <v>88</v>
      </c>
      <c r="LEY56" s="355" t="s">
        <v>88</v>
      </c>
      <c r="LEZ56" s="355" t="s">
        <v>88</v>
      </c>
      <c r="LFA56" s="355" t="s">
        <v>88</v>
      </c>
      <c r="LFB56" s="355" t="s">
        <v>88</v>
      </c>
      <c r="LFC56" s="355" t="s">
        <v>88</v>
      </c>
      <c r="LFD56" s="355" t="s">
        <v>88</v>
      </c>
      <c r="LFE56" s="355" t="s">
        <v>88</v>
      </c>
      <c r="LFF56" s="355" t="s">
        <v>88</v>
      </c>
      <c r="LFG56" s="355" t="s">
        <v>88</v>
      </c>
      <c r="LFH56" s="355" t="s">
        <v>88</v>
      </c>
      <c r="LFI56" s="355" t="s">
        <v>88</v>
      </c>
      <c r="LFJ56" s="355" t="s">
        <v>88</v>
      </c>
      <c r="LFK56" s="355" t="s">
        <v>88</v>
      </c>
      <c r="LFL56" s="355" t="s">
        <v>88</v>
      </c>
      <c r="LFM56" s="355" t="s">
        <v>88</v>
      </c>
      <c r="LFN56" s="355" t="s">
        <v>88</v>
      </c>
      <c r="LFO56" s="355" t="s">
        <v>88</v>
      </c>
      <c r="LFP56" s="355" t="s">
        <v>88</v>
      </c>
      <c r="LFQ56" s="355" t="s">
        <v>88</v>
      </c>
      <c r="LFR56" s="355" t="s">
        <v>88</v>
      </c>
      <c r="LFS56" s="355" t="s">
        <v>88</v>
      </c>
      <c r="LFT56" s="355" t="s">
        <v>88</v>
      </c>
      <c r="LFU56" s="355" t="s">
        <v>88</v>
      </c>
      <c r="LFV56" s="355" t="s">
        <v>88</v>
      </c>
      <c r="LFW56" s="355" t="s">
        <v>88</v>
      </c>
      <c r="LFX56" s="355" t="s">
        <v>88</v>
      </c>
      <c r="LFY56" s="355" t="s">
        <v>88</v>
      </c>
      <c r="LFZ56" s="355" t="s">
        <v>88</v>
      </c>
      <c r="LGA56" s="355" t="s">
        <v>88</v>
      </c>
      <c r="LGB56" s="355" t="s">
        <v>88</v>
      </c>
      <c r="LGC56" s="355" t="s">
        <v>88</v>
      </c>
      <c r="LGD56" s="355" t="s">
        <v>88</v>
      </c>
      <c r="LGE56" s="355" t="s">
        <v>88</v>
      </c>
      <c r="LGF56" s="355" t="s">
        <v>88</v>
      </c>
      <c r="LGG56" s="355" t="s">
        <v>88</v>
      </c>
      <c r="LGH56" s="355" t="s">
        <v>88</v>
      </c>
      <c r="LGI56" s="355" t="s">
        <v>88</v>
      </c>
      <c r="LGJ56" s="355" t="s">
        <v>88</v>
      </c>
      <c r="LGK56" s="355" t="s">
        <v>88</v>
      </c>
      <c r="LGL56" s="355" t="s">
        <v>88</v>
      </c>
      <c r="LGM56" s="355" t="s">
        <v>88</v>
      </c>
      <c r="LGN56" s="355" t="s">
        <v>88</v>
      </c>
      <c r="LGO56" s="355" t="s">
        <v>88</v>
      </c>
      <c r="LGP56" s="355" t="s">
        <v>88</v>
      </c>
      <c r="LGQ56" s="355" t="s">
        <v>88</v>
      </c>
      <c r="LGR56" s="355" t="s">
        <v>88</v>
      </c>
      <c r="LGS56" s="355" t="s">
        <v>88</v>
      </c>
      <c r="LGT56" s="355" t="s">
        <v>88</v>
      </c>
      <c r="LGU56" s="355" t="s">
        <v>88</v>
      </c>
      <c r="LGV56" s="355" t="s">
        <v>88</v>
      </c>
      <c r="LGW56" s="355" t="s">
        <v>88</v>
      </c>
      <c r="LGX56" s="355" t="s">
        <v>88</v>
      </c>
      <c r="LGY56" s="355" t="s">
        <v>88</v>
      </c>
      <c r="LGZ56" s="355" t="s">
        <v>88</v>
      </c>
      <c r="LHA56" s="355" t="s">
        <v>88</v>
      </c>
      <c r="LHB56" s="355" t="s">
        <v>88</v>
      </c>
      <c r="LHC56" s="355" t="s">
        <v>88</v>
      </c>
      <c r="LHD56" s="355" t="s">
        <v>88</v>
      </c>
      <c r="LHE56" s="355" t="s">
        <v>88</v>
      </c>
      <c r="LHF56" s="355" t="s">
        <v>88</v>
      </c>
      <c r="LHG56" s="355" t="s">
        <v>88</v>
      </c>
      <c r="LHH56" s="355" t="s">
        <v>88</v>
      </c>
      <c r="LHI56" s="355" t="s">
        <v>88</v>
      </c>
      <c r="LHJ56" s="355" t="s">
        <v>88</v>
      </c>
      <c r="LHK56" s="355" t="s">
        <v>88</v>
      </c>
      <c r="LHL56" s="355" t="s">
        <v>88</v>
      </c>
      <c r="LHM56" s="355" t="s">
        <v>88</v>
      </c>
      <c r="LHN56" s="355" t="s">
        <v>88</v>
      </c>
      <c r="LHO56" s="355" t="s">
        <v>88</v>
      </c>
      <c r="LHP56" s="355" t="s">
        <v>88</v>
      </c>
      <c r="LHQ56" s="355" t="s">
        <v>88</v>
      </c>
      <c r="LHR56" s="355" t="s">
        <v>88</v>
      </c>
      <c r="LHS56" s="355" t="s">
        <v>88</v>
      </c>
      <c r="LHT56" s="355" t="s">
        <v>88</v>
      </c>
      <c r="LHU56" s="355" t="s">
        <v>88</v>
      </c>
      <c r="LHV56" s="355" t="s">
        <v>88</v>
      </c>
      <c r="LHW56" s="355" t="s">
        <v>88</v>
      </c>
      <c r="LHX56" s="355" t="s">
        <v>88</v>
      </c>
      <c r="LHY56" s="355" t="s">
        <v>88</v>
      </c>
      <c r="LHZ56" s="355" t="s">
        <v>88</v>
      </c>
      <c r="LIA56" s="355" t="s">
        <v>88</v>
      </c>
      <c r="LIB56" s="355" t="s">
        <v>88</v>
      </c>
      <c r="LIC56" s="355" t="s">
        <v>88</v>
      </c>
      <c r="LID56" s="355" t="s">
        <v>88</v>
      </c>
      <c r="LIE56" s="355" t="s">
        <v>88</v>
      </c>
      <c r="LIF56" s="355" t="s">
        <v>88</v>
      </c>
      <c r="LIG56" s="355" t="s">
        <v>88</v>
      </c>
      <c r="LIH56" s="355" t="s">
        <v>88</v>
      </c>
      <c r="LII56" s="355" t="s">
        <v>88</v>
      </c>
      <c r="LIJ56" s="355" t="s">
        <v>88</v>
      </c>
      <c r="LIK56" s="355" t="s">
        <v>88</v>
      </c>
      <c r="LIL56" s="355" t="s">
        <v>88</v>
      </c>
      <c r="LIM56" s="355" t="s">
        <v>88</v>
      </c>
      <c r="LIN56" s="355" t="s">
        <v>88</v>
      </c>
      <c r="LIO56" s="355" t="s">
        <v>88</v>
      </c>
      <c r="LIP56" s="355" t="s">
        <v>88</v>
      </c>
      <c r="LIQ56" s="355" t="s">
        <v>88</v>
      </c>
      <c r="LIR56" s="355" t="s">
        <v>88</v>
      </c>
      <c r="LIS56" s="355" t="s">
        <v>88</v>
      </c>
      <c r="LIT56" s="355" t="s">
        <v>88</v>
      </c>
      <c r="LIU56" s="355" t="s">
        <v>88</v>
      </c>
      <c r="LIV56" s="355" t="s">
        <v>88</v>
      </c>
      <c r="LIW56" s="355" t="s">
        <v>88</v>
      </c>
      <c r="LIX56" s="355" t="s">
        <v>88</v>
      </c>
      <c r="LIY56" s="355" t="s">
        <v>88</v>
      </c>
      <c r="LIZ56" s="355" t="s">
        <v>88</v>
      </c>
      <c r="LJA56" s="355" t="s">
        <v>88</v>
      </c>
      <c r="LJB56" s="355" t="s">
        <v>88</v>
      </c>
      <c r="LJC56" s="355" t="s">
        <v>88</v>
      </c>
      <c r="LJD56" s="355" t="s">
        <v>88</v>
      </c>
      <c r="LJE56" s="355" t="s">
        <v>88</v>
      </c>
      <c r="LJF56" s="355" t="s">
        <v>88</v>
      </c>
      <c r="LJG56" s="355" t="s">
        <v>88</v>
      </c>
      <c r="LJH56" s="355" t="s">
        <v>88</v>
      </c>
      <c r="LJI56" s="355" t="s">
        <v>88</v>
      </c>
      <c r="LJJ56" s="355" t="s">
        <v>88</v>
      </c>
      <c r="LJK56" s="355" t="s">
        <v>88</v>
      </c>
      <c r="LJL56" s="355" t="s">
        <v>88</v>
      </c>
      <c r="LJM56" s="355" t="s">
        <v>88</v>
      </c>
      <c r="LJN56" s="355" t="s">
        <v>88</v>
      </c>
      <c r="LJO56" s="355" t="s">
        <v>88</v>
      </c>
      <c r="LJP56" s="355" t="s">
        <v>88</v>
      </c>
      <c r="LJQ56" s="355" t="s">
        <v>88</v>
      </c>
      <c r="LJR56" s="355" t="s">
        <v>88</v>
      </c>
      <c r="LJS56" s="355" t="s">
        <v>88</v>
      </c>
      <c r="LJT56" s="355" t="s">
        <v>88</v>
      </c>
      <c r="LJU56" s="355" t="s">
        <v>88</v>
      </c>
      <c r="LJV56" s="355" t="s">
        <v>88</v>
      </c>
      <c r="LJW56" s="355" t="s">
        <v>88</v>
      </c>
      <c r="LJX56" s="355" t="s">
        <v>88</v>
      </c>
      <c r="LJY56" s="355" t="s">
        <v>88</v>
      </c>
      <c r="LJZ56" s="355" t="s">
        <v>88</v>
      </c>
      <c r="LKA56" s="355" t="s">
        <v>88</v>
      </c>
      <c r="LKB56" s="355" t="s">
        <v>88</v>
      </c>
      <c r="LKC56" s="355" t="s">
        <v>88</v>
      </c>
      <c r="LKD56" s="355" t="s">
        <v>88</v>
      </c>
      <c r="LKE56" s="355" t="s">
        <v>88</v>
      </c>
      <c r="LKF56" s="355" t="s">
        <v>88</v>
      </c>
      <c r="LKG56" s="355" t="s">
        <v>88</v>
      </c>
      <c r="LKH56" s="355" t="s">
        <v>88</v>
      </c>
      <c r="LKI56" s="355" t="s">
        <v>88</v>
      </c>
      <c r="LKJ56" s="355" t="s">
        <v>88</v>
      </c>
      <c r="LKK56" s="355" t="s">
        <v>88</v>
      </c>
      <c r="LKL56" s="355" t="s">
        <v>88</v>
      </c>
      <c r="LKM56" s="355" t="s">
        <v>88</v>
      </c>
      <c r="LKN56" s="355" t="s">
        <v>88</v>
      </c>
      <c r="LKO56" s="355" t="s">
        <v>88</v>
      </c>
      <c r="LKP56" s="355" t="s">
        <v>88</v>
      </c>
      <c r="LKQ56" s="355" t="s">
        <v>88</v>
      </c>
      <c r="LKR56" s="355" t="s">
        <v>88</v>
      </c>
      <c r="LKS56" s="355" t="s">
        <v>88</v>
      </c>
      <c r="LKT56" s="355" t="s">
        <v>88</v>
      </c>
      <c r="LKU56" s="355" t="s">
        <v>88</v>
      </c>
      <c r="LKV56" s="355" t="s">
        <v>88</v>
      </c>
      <c r="LKW56" s="355" t="s">
        <v>88</v>
      </c>
      <c r="LKX56" s="355" t="s">
        <v>88</v>
      </c>
      <c r="LKY56" s="355" t="s">
        <v>88</v>
      </c>
      <c r="LKZ56" s="355" t="s">
        <v>88</v>
      </c>
      <c r="LLA56" s="355" t="s">
        <v>88</v>
      </c>
      <c r="LLB56" s="355" t="s">
        <v>88</v>
      </c>
      <c r="LLC56" s="355" t="s">
        <v>88</v>
      </c>
      <c r="LLD56" s="355" t="s">
        <v>88</v>
      </c>
      <c r="LLE56" s="355" t="s">
        <v>88</v>
      </c>
      <c r="LLF56" s="355" t="s">
        <v>88</v>
      </c>
      <c r="LLG56" s="355" t="s">
        <v>88</v>
      </c>
      <c r="LLH56" s="355" t="s">
        <v>88</v>
      </c>
      <c r="LLI56" s="355" t="s">
        <v>88</v>
      </c>
      <c r="LLJ56" s="355" t="s">
        <v>88</v>
      </c>
      <c r="LLK56" s="355" t="s">
        <v>88</v>
      </c>
      <c r="LLL56" s="355" t="s">
        <v>88</v>
      </c>
      <c r="LLM56" s="355" t="s">
        <v>88</v>
      </c>
      <c r="LLN56" s="355" t="s">
        <v>88</v>
      </c>
      <c r="LLO56" s="355" t="s">
        <v>88</v>
      </c>
      <c r="LLP56" s="355" t="s">
        <v>88</v>
      </c>
      <c r="LLQ56" s="355" t="s">
        <v>88</v>
      </c>
      <c r="LLR56" s="355" t="s">
        <v>88</v>
      </c>
      <c r="LLS56" s="355" t="s">
        <v>88</v>
      </c>
      <c r="LLT56" s="355" t="s">
        <v>88</v>
      </c>
      <c r="LLU56" s="355" t="s">
        <v>88</v>
      </c>
      <c r="LLV56" s="355" t="s">
        <v>88</v>
      </c>
      <c r="LLW56" s="355" t="s">
        <v>88</v>
      </c>
      <c r="LLX56" s="355" t="s">
        <v>88</v>
      </c>
      <c r="LLY56" s="355" t="s">
        <v>88</v>
      </c>
      <c r="LLZ56" s="355" t="s">
        <v>88</v>
      </c>
      <c r="LMA56" s="355" t="s">
        <v>88</v>
      </c>
      <c r="LMB56" s="355" t="s">
        <v>88</v>
      </c>
      <c r="LMC56" s="355" t="s">
        <v>88</v>
      </c>
      <c r="LMD56" s="355" t="s">
        <v>88</v>
      </c>
      <c r="LME56" s="355" t="s">
        <v>88</v>
      </c>
      <c r="LMF56" s="355" t="s">
        <v>88</v>
      </c>
      <c r="LMG56" s="355" t="s">
        <v>88</v>
      </c>
      <c r="LMH56" s="355" t="s">
        <v>88</v>
      </c>
      <c r="LMI56" s="355" t="s">
        <v>88</v>
      </c>
      <c r="LMJ56" s="355" t="s">
        <v>88</v>
      </c>
      <c r="LMK56" s="355" t="s">
        <v>88</v>
      </c>
      <c r="LML56" s="355" t="s">
        <v>88</v>
      </c>
      <c r="LMM56" s="355" t="s">
        <v>88</v>
      </c>
      <c r="LMN56" s="355" t="s">
        <v>88</v>
      </c>
      <c r="LMO56" s="355" t="s">
        <v>88</v>
      </c>
      <c r="LMP56" s="355" t="s">
        <v>88</v>
      </c>
      <c r="LMQ56" s="355" t="s">
        <v>88</v>
      </c>
      <c r="LMR56" s="355" t="s">
        <v>88</v>
      </c>
      <c r="LMS56" s="355" t="s">
        <v>88</v>
      </c>
      <c r="LMT56" s="355" t="s">
        <v>88</v>
      </c>
      <c r="LMU56" s="355" t="s">
        <v>88</v>
      </c>
      <c r="LMV56" s="355" t="s">
        <v>88</v>
      </c>
      <c r="LMW56" s="355" t="s">
        <v>88</v>
      </c>
      <c r="LMX56" s="355" t="s">
        <v>88</v>
      </c>
      <c r="LMY56" s="355" t="s">
        <v>88</v>
      </c>
      <c r="LMZ56" s="355" t="s">
        <v>88</v>
      </c>
      <c r="LNA56" s="355" t="s">
        <v>88</v>
      </c>
      <c r="LNB56" s="355" t="s">
        <v>88</v>
      </c>
      <c r="LNC56" s="355" t="s">
        <v>88</v>
      </c>
      <c r="LND56" s="355" t="s">
        <v>88</v>
      </c>
      <c r="LNE56" s="355" t="s">
        <v>88</v>
      </c>
      <c r="LNF56" s="355" t="s">
        <v>88</v>
      </c>
      <c r="LNG56" s="355" t="s">
        <v>88</v>
      </c>
      <c r="LNH56" s="355" t="s">
        <v>88</v>
      </c>
      <c r="LNI56" s="355" t="s">
        <v>88</v>
      </c>
      <c r="LNJ56" s="355" t="s">
        <v>88</v>
      </c>
      <c r="LNK56" s="355" t="s">
        <v>88</v>
      </c>
      <c r="LNL56" s="355" t="s">
        <v>88</v>
      </c>
      <c r="LNM56" s="355" t="s">
        <v>88</v>
      </c>
      <c r="LNN56" s="355" t="s">
        <v>88</v>
      </c>
      <c r="LNO56" s="355" t="s">
        <v>88</v>
      </c>
      <c r="LNP56" s="355" t="s">
        <v>88</v>
      </c>
      <c r="LNQ56" s="355" t="s">
        <v>88</v>
      </c>
      <c r="LNR56" s="355" t="s">
        <v>88</v>
      </c>
      <c r="LNS56" s="355" t="s">
        <v>88</v>
      </c>
      <c r="LNT56" s="355" t="s">
        <v>88</v>
      </c>
      <c r="LNU56" s="355" t="s">
        <v>88</v>
      </c>
      <c r="LNV56" s="355" t="s">
        <v>88</v>
      </c>
      <c r="LNW56" s="355" t="s">
        <v>88</v>
      </c>
      <c r="LNX56" s="355" t="s">
        <v>88</v>
      </c>
      <c r="LNY56" s="355" t="s">
        <v>88</v>
      </c>
      <c r="LNZ56" s="355" t="s">
        <v>88</v>
      </c>
      <c r="LOA56" s="355" t="s">
        <v>88</v>
      </c>
      <c r="LOB56" s="355" t="s">
        <v>88</v>
      </c>
      <c r="LOC56" s="355" t="s">
        <v>88</v>
      </c>
      <c r="LOD56" s="355" t="s">
        <v>88</v>
      </c>
      <c r="LOE56" s="355" t="s">
        <v>88</v>
      </c>
      <c r="LOF56" s="355" t="s">
        <v>88</v>
      </c>
      <c r="LOG56" s="355" t="s">
        <v>88</v>
      </c>
      <c r="LOH56" s="355" t="s">
        <v>88</v>
      </c>
      <c r="LOI56" s="355" t="s">
        <v>88</v>
      </c>
      <c r="LOJ56" s="355" t="s">
        <v>88</v>
      </c>
      <c r="LOK56" s="355" t="s">
        <v>88</v>
      </c>
      <c r="LOL56" s="355" t="s">
        <v>88</v>
      </c>
      <c r="LOM56" s="355" t="s">
        <v>88</v>
      </c>
      <c r="LON56" s="355" t="s">
        <v>88</v>
      </c>
      <c r="LOO56" s="355" t="s">
        <v>88</v>
      </c>
      <c r="LOP56" s="355" t="s">
        <v>88</v>
      </c>
      <c r="LOQ56" s="355" t="s">
        <v>88</v>
      </c>
      <c r="LOR56" s="355" t="s">
        <v>88</v>
      </c>
      <c r="LOS56" s="355" t="s">
        <v>88</v>
      </c>
      <c r="LOT56" s="355" t="s">
        <v>88</v>
      </c>
      <c r="LOU56" s="355" t="s">
        <v>88</v>
      </c>
      <c r="LOV56" s="355" t="s">
        <v>88</v>
      </c>
      <c r="LOW56" s="355" t="s">
        <v>88</v>
      </c>
      <c r="LOX56" s="355" t="s">
        <v>88</v>
      </c>
      <c r="LOY56" s="355" t="s">
        <v>88</v>
      </c>
      <c r="LOZ56" s="355" t="s">
        <v>88</v>
      </c>
      <c r="LPA56" s="355" t="s">
        <v>88</v>
      </c>
      <c r="LPB56" s="355" t="s">
        <v>88</v>
      </c>
      <c r="LPC56" s="355" t="s">
        <v>88</v>
      </c>
      <c r="LPD56" s="355" t="s">
        <v>88</v>
      </c>
      <c r="LPE56" s="355" t="s">
        <v>88</v>
      </c>
      <c r="LPF56" s="355" t="s">
        <v>88</v>
      </c>
      <c r="LPG56" s="355" t="s">
        <v>88</v>
      </c>
      <c r="LPH56" s="355" t="s">
        <v>88</v>
      </c>
      <c r="LPI56" s="355" t="s">
        <v>88</v>
      </c>
      <c r="LPJ56" s="355" t="s">
        <v>88</v>
      </c>
      <c r="LPK56" s="355" t="s">
        <v>88</v>
      </c>
      <c r="LPL56" s="355" t="s">
        <v>88</v>
      </c>
      <c r="LPM56" s="355" t="s">
        <v>88</v>
      </c>
      <c r="LPN56" s="355" t="s">
        <v>88</v>
      </c>
      <c r="LPO56" s="355" t="s">
        <v>88</v>
      </c>
      <c r="LPP56" s="355" t="s">
        <v>88</v>
      </c>
      <c r="LPQ56" s="355" t="s">
        <v>88</v>
      </c>
      <c r="LPR56" s="355" t="s">
        <v>88</v>
      </c>
      <c r="LPS56" s="355" t="s">
        <v>88</v>
      </c>
      <c r="LPT56" s="355" t="s">
        <v>88</v>
      </c>
      <c r="LPU56" s="355" t="s">
        <v>88</v>
      </c>
      <c r="LPV56" s="355" t="s">
        <v>88</v>
      </c>
      <c r="LPW56" s="355" t="s">
        <v>88</v>
      </c>
      <c r="LPX56" s="355" t="s">
        <v>88</v>
      </c>
      <c r="LPY56" s="355" t="s">
        <v>88</v>
      </c>
      <c r="LPZ56" s="355" t="s">
        <v>88</v>
      </c>
      <c r="LQA56" s="355" t="s">
        <v>88</v>
      </c>
      <c r="LQB56" s="355" t="s">
        <v>88</v>
      </c>
      <c r="LQC56" s="355" t="s">
        <v>88</v>
      </c>
      <c r="LQD56" s="355" t="s">
        <v>88</v>
      </c>
      <c r="LQE56" s="355" t="s">
        <v>88</v>
      </c>
      <c r="LQF56" s="355" t="s">
        <v>88</v>
      </c>
      <c r="LQG56" s="355" t="s">
        <v>88</v>
      </c>
      <c r="LQH56" s="355" t="s">
        <v>88</v>
      </c>
      <c r="LQI56" s="355" t="s">
        <v>88</v>
      </c>
      <c r="LQJ56" s="355" t="s">
        <v>88</v>
      </c>
      <c r="LQK56" s="355" t="s">
        <v>88</v>
      </c>
      <c r="LQL56" s="355" t="s">
        <v>88</v>
      </c>
      <c r="LQM56" s="355" t="s">
        <v>88</v>
      </c>
      <c r="LQN56" s="355" t="s">
        <v>88</v>
      </c>
      <c r="LQO56" s="355" t="s">
        <v>88</v>
      </c>
      <c r="LQP56" s="355" t="s">
        <v>88</v>
      </c>
      <c r="LQQ56" s="355" t="s">
        <v>88</v>
      </c>
      <c r="LQR56" s="355" t="s">
        <v>88</v>
      </c>
      <c r="LQS56" s="355" t="s">
        <v>88</v>
      </c>
      <c r="LQT56" s="355" t="s">
        <v>88</v>
      </c>
      <c r="LQU56" s="355" t="s">
        <v>88</v>
      </c>
      <c r="LQV56" s="355" t="s">
        <v>88</v>
      </c>
      <c r="LQW56" s="355" t="s">
        <v>88</v>
      </c>
      <c r="LQX56" s="355" t="s">
        <v>88</v>
      </c>
      <c r="LQY56" s="355" t="s">
        <v>88</v>
      </c>
      <c r="LQZ56" s="355" t="s">
        <v>88</v>
      </c>
      <c r="LRA56" s="355" t="s">
        <v>88</v>
      </c>
      <c r="LRB56" s="355" t="s">
        <v>88</v>
      </c>
      <c r="LRC56" s="355" t="s">
        <v>88</v>
      </c>
      <c r="LRD56" s="355" t="s">
        <v>88</v>
      </c>
      <c r="LRE56" s="355" t="s">
        <v>88</v>
      </c>
      <c r="LRF56" s="355" t="s">
        <v>88</v>
      </c>
      <c r="LRG56" s="355" t="s">
        <v>88</v>
      </c>
      <c r="LRH56" s="355" t="s">
        <v>88</v>
      </c>
      <c r="LRI56" s="355" t="s">
        <v>88</v>
      </c>
      <c r="LRJ56" s="355" t="s">
        <v>88</v>
      </c>
      <c r="LRK56" s="355" t="s">
        <v>88</v>
      </c>
      <c r="LRL56" s="355" t="s">
        <v>88</v>
      </c>
      <c r="LRM56" s="355" t="s">
        <v>88</v>
      </c>
      <c r="LRN56" s="355" t="s">
        <v>88</v>
      </c>
      <c r="LRO56" s="355" t="s">
        <v>88</v>
      </c>
      <c r="LRP56" s="355" t="s">
        <v>88</v>
      </c>
      <c r="LRQ56" s="355" t="s">
        <v>88</v>
      </c>
      <c r="LRR56" s="355" t="s">
        <v>88</v>
      </c>
      <c r="LRS56" s="355" t="s">
        <v>88</v>
      </c>
      <c r="LRT56" s="355" t="s">
        <v>88</v>
      </c>
      <c r="LRU56" s="355" t="s">
        <v>88</v>
      </c>
      <c r="LRV56" s="355" t="s">
        <v>88</v>
      </c>
      <c r="LRW56" s="355" t="s">
        <v>88</v>
      </c>
      <c r="LRX56" s="355" t="s">
        <v>88</v>
      </c>
      <c r="LRY56" s="355" t="s">
        <v>88</v>
      </c>
      <c r="LRZ56" s="355" t="s">
        <v>88</v>
      </c>
      <c r="LSA56" s="355" t="s">
        <v>88</v>
      </c>
      <c r="LSB56" s="355" t="s">
        <v>88</v>
      </c>
      <c r="LSC56" s="355" t="s">
        <v>88</v>
      </c>
      <c r="LSD56" s="355" t="s">
        <v>88</v>
      </c>
      <c r="LSE56" s="355" t="s">
        <v>88</v>
      </c>
      <c r="LSF56" s="355" t="s">
        <v>88</v>
      </c>
      <c r="LSG56" s="355" t="s">
        <v>88</v>
      </c>
      <c r="LSH56" s="355" t="s">
        <v>88</v>
      </c>
      <c r="LSI56" s="355" t="s">
        <v>88</v>
      </c>
      <c r="LSJ56" s="355" t="s">
        <v>88</v>
      </c>
      <c r="LSK56" s="355" t="s">
        <v>88</v>
      </c>
      <c r="LSL56" s="355" t="s">
        <v>88</v>
      </c>
      <c r="LSM56" s="355" t="s">
        <v>88</v>
      </c>
      <c r="LSN56" s="355" t="s">
        <v>88</v>
      </c>
      <c r="LSO56" s="355" t="s">
        <v>88</v>
      </c>
      <c r="LSP56" s="355" t="s">
        <v>88</v>
      </c>
      <c r="LSQ56" s="355" t="s">
        <v>88</v>
      </c>
      <c r="LSR56" s="355" t="s">
        <v>88</v>
      </c>
      <c r="LSS56" s="355" t="s">
        <v>88</v>
      </c>
      <c r="LST56" s="355" t="s">
        <v>88</v>
      </c>
      <c r="LSU56" s="355" t="s">
        <v>88</v>
      </c>
      <c r="LSV56" s="355" t="s">
        <v>88</v>
      </c>
      <c r="LSW56" s="355" t="s">
        <v>88</v>
      </c>
      <c r="LSX56" s="355" t="s">
        <v>88</v>
      </c>
      <c r="LSY56" s="355" t="s">
        <v>88</v>
      </c>
      <c r="LSZ56" s="355" t="s">
        <v>88</v>
      </c>
      <c r="LTA56" s="355" t="s">
        <v>88</v>
      </c>
      <c r="LTB56" s="355" t="s">
        <v>88</v>
      </c>
      <c r="LTC56" s="355" t="s">
        <v>88</v>
      </c>
      <c r="LTD56" s="355" t="s">
        <v>88</v>
      </c>
      <c r="LTE56" s="355" t="s">
        <v>88</v>
      </c>
      <c r="LTF56" s="355" t="s">
        <v>88</v>
      </c>
      <c r="LTG56" s="355" t="s">
        <v>88</v>
      </c>
      <c r="LTH56" s="355" t="s">
        <v>88</v>
      </c>
      <c r="LTI56" s="355" t="s">
        <v>88</v>
      </c>
      <c r="LTJ56" s="355" t="s">
        <v>88</v>
      </c>
      <c r="LTK56" s="355" t="s">
        <v>88</v>
      </c>
      <c r="LTL56" s="355" t="s">
        <v>88</v>
      </c>
      <c r="LTM56" s="355" t="s">
        <v>88</v>
      </c>
      <c r="LTN56" s="355" t="s">
        <v>88</v>
      </c>
      <c r="LTO56" s="355" t="s">
        <v>88</v>
      </c>
      <c r="LTP56" s="355" t="s">
        <v>88</v>
      </c>
      <c r="LTQ56" s="355" t="s">
        <v>88</v>
      </c>
      <c r="LTR56" s="355" t="s">
        <v>88</v>
      </c>
      <c r="LTS56" s="355" t="s">
        <v>88</v>
      </c>
      <c r="LTT56" s="355" t="s">
        <v>88</v>
      </c>
      <c r="LTU56" s="355" t="s">
        <v>88</v>
      </c>
      <c r="LTV56" s="355" t="s">
        <v>88</v>
      </c>
      <c r="LTW56" s="355" t="s">
        <v>88</v>
      </c>
      <c r="LTX56" s="355" t="s">
        <v>88</v>
      </c>
      <c r="LTY56" s="355" t="s">
        <v>88</v>
      </c>
      <c r="LTZ56" s="355" t="s">
        <v>88</v>
      </c>
      <c r="LUA56" s="355" t="s">
        <v>88</v>
      </c>
      <c r="LUB56" s="355" t="s">
        <v>88</v>
      </c>
      <c r="LUC56" s="355" t="s">
        <v>88</v>
      </c>
      <c r="LUD56" s="355" t="s">
        <v>88</v>
      </c>
      <c r="LUE56" s="355" t="s">
        <v>88</v>
      </c>
      <c r="LUF56" s="355" t="s">
        <v>88</v>
      </c>
      <c r="LUG56" s="355" t="s">
        <v>88</v>
      </c>
      <c r="LUH56" s="355" t="s">
        <v>88</v>
      </c>
      <c r="LUI56" s="355" t="s">
        <v>88</v>
      </c>
      <c r="LUJ56" s="355" t="s">
        <v>88</v>
      </c>
      <c r="LUK56" s="355" t="s">
        <v>88</v>
      </c>
      <c r="LUL56" s="355" t="s">
        <v>88</v>
      </c>
      <c r="LUM56" s="355" t="s">
        <v>88</v>
      </c>
      <c r="LUN56" s="355" t="s">
        <v>88</v>
      </c>
      <c r="LUO56" s="355" t="s">
        <v>88</v>
      </c>
      <c r="LUP56" s="355" t="s">
        <v>88</v>
      </c>
      <c r="LUQ56" s="355" t="s">
        <v>88</v>
      </c>
      <c r="LUR56" s="355" t="s">
        <v>88</v>
      </c>
      <c r="LUS56" s="355" t="s">
        <v>88</v>
      </c>
      <c r="LUT56" s="355" t="s">
        <v>88</v>
      </c>
      <c r="LUU56" s="355" t="s">
        <v>88</v>
      </c>
      <c r="LUV56" s="355" t="s">
        <v>88</v>
      </c>
      <c r="LUW56" s="355" t="s">
        <v>88</v>
      </c>
      <c r="LUX56" s="355" t="s">
        <v>88</v>
      </c>
      <c r="LUY56" s="355" t="s">
        <v>88</v>
      </c>
      <c r="LUZ56" s="355" t="s">
        <v>88</v>
      </c>
      <c r="LVA56" s="355" t="s">
        <v>88</v>
      </c>
      <c r="LVB56" s="355" t="s">
        <v>88</v>
      </c>
      <c r="LVC56" s="355" t="s">
        <v>88</v>
      </c>
      <c r="LVD56" s="355" t="s">
        <v>88</v>
      </c>
      <c r="LVE56" s="355" t="s">
        <v>88</v>
      </c>
      <c r="LVF56" s="355" t="s">
        <v>88</v>
      </c>
      <c r="LVG56" s="355" t="s">
        <v>88</v>
      </c>
      <c r="LVH56" s="355" t="s">
        <v>88</v>
      </c>
      <c r="LVI56" s="355" t="s">
        <v>88</v>
      </c>
      <c r="LVJ56" s="355" t="s">
        <v>88</v>
      </c>
      <c r="LVK56" s="355" t="s">
        <v>88</v>
      </c>
      <c r="LVL56" s="355" t="s">
        <v>88</v>
      </c>
      <c r="LVM56" s="355" t="s">
        <v>88</v>
      </c>
      <c r="LVN56" s="355" t="s">
        <v>88</v>
      </c>
      <c r="LVO56" s="355" t="s">
        <v>88</v>
      </c>
      <c r="LVP56" s="355" t="s">
        <v>88</v>
      </c>
      <c r="LVQ56" s="355" t="s">
        <v>88</v>
      </c>
      <c r="LVR56" s="355" t="s">
        <v>88</v>
      </c>
      <c r="LVS56" s="355" t="s">
        <v>88</v>
      </c>
      <c r="LVT56" s="355" t="s">
        <v>88</v>
      </c>
      <c r="LVU56" s="355" t="s">
        <v>88</v>
      </c>
      <c r="LVV56" s="355" t="s">
        <v>88</v>
      </c>
      <c r="LVW56" s="355" t="s">
        <v>88</v>
      </c>
      <c r="LVX56" s="355" t="s">
        <v>88</v>
      </c>
      <c r="LVY56" s="355" t="s">
        <v>88</v>
      </c>
      <c r="LVZ56" s="355" t="s">
        <v>88</v>
      </c>
      <c r="LWA56" s="355" t="s">
        <v>88</v>
      </c>
      <c r="LWB56" s="355" t="s">
        <v>88</v>
      </c>
      <c r="LWC56" s="355" t="s">
        <v>88</v>
      </c>
      <c r="LWD56" s="355" t="s">
        <v>88</v>
      </c>
      <c r="LWE56" s="355" t="s">
        <v>88</v>
      </c>
      <c r="LWF56" s="355" t="s">
        <v>88</v>
      </c>
      <c r="LWG56" s="355" t="s">
        <v>88</v>
      </c>
      <c r="LWH56" s="355" t="s">
        <v>88</v>
      </c>
      <c r="LWI56" s="355" t="s">
        <v>88</v>
      </c>
      <c r="LWJ56" s="355" t="s">
        <v>88</v>
      </c>
      <c r="LWK56" s="355" t="s">
        <v>88</v>
      </c>
      <c r="LWL56" s="355" t="s">
        <v>88</v>
      </c>
      <c r="LWM56" s="355" t="s">
        <v>88</v>
      </c>
      <c r="LWN56" s="355" t="s">
        <v>88</v>
      </c>
      <c r="LWO56" s="355" t="s">
        <v>88</v>
      </c>
      <c r="LWP56" s="355" t="s">
        <v>88</v>
      </c>
      <c r="LWQ56" s="355" t="s">
        <v>88</v>
      </c>
      <c r="LWR56" s="355" t="s">
        <v>88</v>
      </c>
      <c r="LWS56" s="355" t="s">
        <v>88</v>
      </c>
      <c r="LWT56" s="355" t="s">
        <v>88</v>
      </c>
      <c r="LWU56" s="355" t="s">
        <v>88</v>
      </c>
      <c r="LWV56" s="355" t="s">
        <v>88</v>
      </c>
      <c r="LWW56" s="355" t="s">
        <v>88</v>
      </c>
      <c r="LWX56" s="355" t="s">
        <v>88</v>
      </c>
      <c r="LWY56" s="355" t="s">
        <v>88</v>
      </c>
      <c r="LWZ56" s="355" t="s">
        <v>88</v>
      </c>
      <c r="LXA56" s="355" t="s">
        <v>88</v>
      </c>
      <c r="LXB56" s="355" t="s">
        <v>88</v>
      </c>
      <c r="LXC56" s="355" t="s">
        <v>88</v>
      </c>
      <c r="LXD56" s="355" t="s">
        <v>88</v>
      </c>
      <c r="LXE56" s="355" t="s">
        <v>88</v>
      </c>
      <c r="LXF56" s="355" t="s">
        <v>88</v>
      </c>
      <c r="LXG56" s="355" t="s">
        <v>88</v>
      </c>
      <c r="LXH56" s="355" t="s">
        <v>88</v>
      </c>
      <c r="LXI56" s="355" t="s">
        <v>88</v>
      </c>
      <c r="LXJ56" s="355" t="s">
        <v>88</v>
      </c>
      <c r="LXK56" s="355" t="s">
        <v>88</v>
      </c>
      <c r="LXL56" s="355" t="s">
        <v>88</v>
      </c>
      <c r="LXM56" s="355" t="s">
        <v>88</v>
      </c>
      <c r="LXN56" s="355" t="s">
        <v>88</v>
      </c>
      <c r="LXO56" s="355" t="s">
        <v>88</v>
      </c>
      <c r="LXP56" s="355" t="s">
        <v>88</v>
      </c>
      <c r="LXQ56" s="355" t="s">
        <v>88</v>
      </c>
      <c r="LXR56" s="355" t="s">
        <v>88</v>
      </c>
      <c r="LXS56" s="355" t="s">
        <v>88</v>
      </c>
      <c r="LXT56" s="355" t="s">
        <v>88</v>
      </c>
      <c r="LXU56" s="355" t="s">
        <v>88</v>
      </c>
      <c r="LXV56" s="355" t="s">
        <v>88</v>
      </c>
      <c r="LXW56" s="355" t="s">
        <v>88</v>
      </c>
      <c r="LXX56" s="355" t="s">
        <v>88</v>
      </c>
      <c r="LXY56" s="355" t="s">
        <v>88</v>
      </c>
      <c r="LXZ56" s="355" t="s">
        <v>88</v>
      </c>
      <c r="LYA56" s="355" t="s">
        <v>88</v>
      </c>
      <c r="LYB56" s="355" t="s">
        <v>88</v>
      </c>
      <c r="LYC56" s="355" t="s">
        <v>88</v>
      </c>
      <c r="LYD56" s="355" t="s">
        <v>88</v>
      </c>
      <c r="LYE56" s="355" t="s">
        <v>88</v>
      </c>
      <c r="LYF56" s="355" t="s">
        <v>88</v>
      </c>
      <c r="LYG56" s="355" t="s">
        <v>88</v>
      </c>
      <c r="LYH56" s="355" t="s">
        <v>88</v>
      </c>
      <c r="LYI56" s="355" t="s">
        <v>88</v>
      </c>
      <c r="LYJ56" s="355" t="s">
        <v>88</v>
      </c>
      <c r="LYK56" s="355" t="s">
        <v>88</v>
      </c>
      <c r="LYL56" s="355" t="s">
        <v>88</v>
      </c>
      <c r="LYM56" s="355" t="s">
        <v>88</v>
      </c>
      <c r="LYN56" s="355" t="s">
        <v>88</v>
      </c>
      <c r="LYO56" s="355" t="s">
        <v>88</v>
      </c>
      <c r="LYP56" s="355" t="s">
        <v>88</v>
      </c>
      <c r="LYQ56" s="355" t="s">
        <v>88</v>
      </c>
      <c r="LYR56" s="355" t="s">
        <v>88</v>
      </c>
      <c r="LYS56" s="355" t="s">
        <v>88</v>
      </c>
      <c r="LYT56" s="355" t="s">
        <v>88</v>
      </c>
      <c r="LYU56" s="355" t="s">
        <v>88</v>
      </c>
      <c r="LYV56" s="355" t="s">
        <v>88</v>
      </c>
      <c r="LYW56" s="355" t="s">
        <v>88</v>
      </c>
      <c r="LYX56" s="355" t="s">
        <v>88</v>
      </c>
      <c r="LYY56" s="355" t="s">
        <v>88</v>
      </c>
      <c r="LYZ56" s="355" t="s">
        <v>88</v>
      </c>
      <c r="LZA56" s="355" t="s">
        <v>88</v>
      </c>
      <c r="LZB56" s="355" t="s">
        <v>88</v>
      </c>
      <c r="LZC56" s="355" t="s">
        <v>88</v>
      </c>
      <c r="LZD56" s="355" t="s">
        <v>88</v>
      </c>
      <c r="LZE56" s="355" t="s">
        <v>88</v>
      </c>
      <c r="LZF56" s="355" t="s">
        <v>88</v>
      </c>
      <c r="LZG56" s="355" t="s">
        <v>88</v>
      </c>
      <c r="LZH56" s="355" t="s">
        <v>88</v>
      </c>
      <c r="LZI56" s="355" t="s">
        <v>88</v>
      </c>
      <c r="LZJ56" s="355" t="s">
        <v>88</v>
      </c>
      <c r="LZK56" s="355" t="s">
        <v>88</v>
      </c>
      <c r="LZL56" s="355" t="s">
        <v>88</v>
      </c>
      <c r="LZM56" s="355" t="s">
        <v>88</v>
      </c>
      <c r="LZN56" s="355" t="s">
        <v>88</v>
      </c>
      <c r="LZO56" s="355" t="s">
        <v>88</v>
      </c>
      <c r="LZP56" s="355" t="s">
        <v>88</v>
      </c>
      <c r="LZQ56" s="355" t="s">
        <v>88</v>
      </c>
      <c r="LZR56" s="355" t="s">
        <v>88</v>
      </c>
      <c r="LZS56" s="355" t="s">
        <v>88</v>
      </c>
      <c r="LZT56" s="355" t="s">
        <v>88</v>
      </c>
      <c r="LZU56" s="355" t="s">
        <v>88</v>
      </c>
      <c r="LZV56" s="355" t="s">
        <v>88</v>
      </c>
      <c r="LZW56" s="355" t="s">
        <v>88</v>
      </c>
      <c r="LZX56" s="355" t="s">
        <v>88</v>
      </c>
      <c r="LZY56" s="355" t="s">
        <v>88</v>
      </c>
      <c r="LZZ56" s="355" t="s">
        <v>88</v>
      </c>
      <c r="MAA56" s="355" t="s">
        <v>88</v>
      </c>
      <c r="MAB56" s="355" t="s">
        <v>88</v>
      </c>
      <c r="MAC56" s="355" t="s">
        <v>88</v>
      </c>
      <c r="MAD56" s="355" t="s">
        <v>88</v>
      </c>
      <c r="MAE56" s="355" t="s">
        <v>88</v>
      </c>
      <c r="MAF56" s="355" t="s">
        <v>88</v>
      </c>
      <c r="MAG56" s="355" t="s">
        <v>88</v>
      </c>
      <c r="MAH56" s="355" t="s">
        <v>88</v>
      </c>
      <c r="MAI56" s="355" t="s">
        <v>88</v>
      </c>
      <c r="MAJ56" s="355" t="s">
        <v>88</v>
      </c>
      <c r="MAK56" s="355" t="s">
        <v>88</v>
      </c>
      <c r="MAL56" s="355" t="s">
        <v>88</v>
      </c>
      <c r="MAM56" s="355" t="s">
        <v>88</v>
      </c>
      <c r="MAN56" s="355" t="s">
        <v>88</v>
      </c>
      <c r="MAO56" s="355" t="s">
        <v>88</v>
      </c>
      <c r="MAP56" s="355" t="s">
        <v>88</v>
      </c>
      <c r="MAQ56" s="355" t="s">
        <v>88</v>
      </c>
      <c r="MAR56" s="355" t="s">
        <v>88</v>
      </c>
      <c r="MAS56" s="355" t="s">
        <v>88</v>
      </c>
      <c r="MAT56" s="355" t="s">
        <v>88</v>
      </c>
      <c r="MAU56" s="355" t="s">
        <v>88</v>
      </c>
      <c r="MAV56" s="355" t="s">
        <v>88</v>
      </c>
      <c r="MAW56" s="355" t="s">
        <v>88</v>
      </c>
      <c r="MAX56" s="355" t="s">
        <v>88</v>
      </c>
      <c r="MAY56" s="355" t="s">
        <v>88</v>
      </c>
      <c r="MAZ56" s="355" t="s">
        <v>88</v>
      </c>
      <c r="MBA56" s="355" t="s">
        <v>88</v>
      </c>
      <c r="MBB56" s="355" t="s">
        <v>88</v>
      </c>
      <c r="MBC56" s="355" t="s">
        <v>88</v>
      </c>
      <c r="MBD56" s="355" t="s">
        <v>88</v>
      </c>
      <c r="MBE56" s="355" t="s">
        <v>88</v>
      </c>
      <c r="MBF56" s="355" t="s">
        <v>88</v>
      </c>
      <c r="MBG56" s="355" t="s">
        <v>88</v>
      </c>
      <c r="MBH56" s="355" t="s">
        <v>88</v>
      </c>
      <c r="MBI56" s="355" t="s">
        <v>88</v>
      </c>
      <c r="MBJ56" s="355" t="s">
        <v>88</v>
      </c>
      <c r="MBK56" s="355" t="s">
        <v>88</v>
      </c>
      <c r="MBL56" s="355" t="s">
        <v>88</v>
      </c>
      <c r="MBM56" s="355" t="s">
        <v>88</v>
      </c>
      <c r="MBN56" s="355" t="s">
        <v>88</v>
      </c>
      <c r="MBO56" s="355" t="s">
        <v>88</v>
      </c>
      <c r="MBP56" s="355" t="s">
        <v>88</v>
      </c>
      <c r="MBQ56" s="355" t="s">
        <v>88</v>
      </c>
      <c r="MBR56" s="355" t="s">
        <v>88</v>
      </c>
      <c r="MBS56" s="355" t="s">
        <v>88</v>
      </c>
      <c r="MBT56" s="355" t="s">
        <v>88</v>
      </c>
      <c r="MBU56" s="355" t="s">
        <v>88</v>
      </c>
      <c r="MBV56" s="355" t="s">
        <v>88</v>
      </c>
      <c r="MBW56" s="355" t="s">
        <v>88</v>
      </c>
      <c r="MBX56" s="355" t="s">
        <v>88</v>
      </c>
      <c r="MBY56" s="355" t="s">
        <v>88</v>
      </c>
      <c r="MBZ56" s="355" t="s">
        <v>88</v>
      </c>
      <c r="MCA56" s="355" t="s">
        <v>88</v>
      </c>
      <c r="MCB56" s="355" t="s">
        <v>88</v>
      </c>
      <c r="MCC56" s="355" t="s">
        <v>88</v>
      </c>
      <c r="MCD56" s="355" t="s">
        <v>88</v>
      </c>
      <c r="MCE56" s="355" t="s">
        <v>88</v>
      </c>
      <c r="MCF56" s="355" t="s">
        <v>88</v>
      </c>
      <c r="MCG56" s="355" t="s">
        <v>88</v>
      </c>
      <c r="MCH56" s="355" t="s">
        <v>88</v>
      </c>
      <c r="MCI56" s="355" t="s">
        <v>88</v>
      </c>
      <c r="MCJ56" s="355" t="s">
        <v>88</v>
      </c>
      <c r="MCK56" s="355" t="s">
        <v>88</v>
      </c>
      <c r="MCL56" s="355" t="s">
        <v>88</v>
      </c>
      <c r="MCM56" s="355" t="s">
        <v>88</v>
      </c>
      <c r="MCN56" s="355" t="s">
        <v>88</v>
      </c>
      <c r="MCO56" s="355" t="s">
        <v>88</v>
      </c>
      <c r="MCP56" s="355" t="s">
        <v>88</v>
      </c>
      <c r="MCQ56" s="355" t="s">
        <v>88</v>
      </c>
      <c r="MCR56" s="355" t="s">
        <v>88</v>
      </c>
      <c r="MCS56" s="355" t="s">
        <v>88</v>
      </c>
      <c r="MCT56" s="355" t="s">
        <v>88</v>
      </c>
      <c r="MCU56" s="355" t="s">
        <v>88</v>
      </c>
      <c r="MCV56" s="355" t="s">
        <v>88</v>
      </c>
      <c r="MCW56" s="355" t="s">
        <v>88</v>
      </c>
      <c r="MCX56" s="355" t="s">
        <v>88</v>
      </c>
      <c r="MCY56" s="355" t="s">
        <v>88</v>
      </c>
      <c r="MCZ56" s="355" t="s">
        <v>88</v>
      </c>
      <c r="MDA56" s="355" t="s">
        <v>88</v>
      </c>
      <c r="MDB56" s="355" t="s">
        <v>88</v>
      </c>
      <c r="MDC56" s="355" t="s">
        <v>88</v>
      </c>
      <c r="MDD56" s="355" t="s">
        <v>88</v>
      </c>
      <c r="MDE56" s="355" t="s">
        <v>88</v>
      </c>
      <c r="MDF56" s="355" t="s">
        <v>88</v>
      </c>
      <c r="MDG56" s="355" t="s">
        <v>88</v>
      </c>
      <c r="MDH56" s="355" t="s">
        <v>88</v>
      </c>
      <c r="MDI56" s="355" t="s">
        <v>88</v>
      </c>
      <c r="MDJ56" s="355" t="s">
        <v>88</v>
      </c>
      <c r="MDK56" s="355" t="s">
        <v>88</v>
      </c>
      <c r="MDL56" s="355" t="s">
        <v>88</v>
      </c>
      <c r="MDM56" s="355" t="s">
        <v>88</v>
      </c>
      <c r="MDN56" s="355" t="s">
        <v>88</v>
      </c>
      <c r="MDO56" s="355" t="s">
        <v>88</v>
      </c>
      <c r="MDP56" s="355" t="s">
        <v>88</v>
      </c>
      <c r="MDQ56" s="355" t="s">
        <v>88</v>
      </c>
      <c r="MDR56" s="355" t="s">
        <v>88</v>
      </c>
      <c r="MDS56" s="355" t="s">
        <v>88</v>
      </c>
      <c r="MDT56" s="355" t="s">
        <v>88</v>
      </c>
      <c r="MDU56" s="355" t="s">
        <v>88</v>
      </c>
      <c r="MDV56" s="355" t="s">
        <v>88</v>
      </c>
      <c r="MDW56" s="355" t="s">
        <v>88</v>
      </c>
      <c r="MDX56" s="355" t="s">
        <v>88</v>
      </c>
      <c r="MDY56" s="355" t="s">
        <v>88</v>
      </c>
      <c r="MDZ56" s="355" t="s">
        <v>88</v>
      </c>
      <c r="MEA56" s="355" t="s">
        <v>88</v>
      </c>
      <c r="MEB56" s="355" t="s">
        <v>88</v>
      </c>
      <c r="MEC56" s="355" t="s">
        <v>88</v>
      </c>
      <c r="MED56" s="355" t="s">
        <v>88</v>
      </c>
      <c r="MEE56" s="355" t="s">
        <v>88</v>
      </c>
      <c r="MEF56" s="355" t="s">
        <v>88</v>
      </c>
      <c r="MEG56" s="355" t="s">
        <v>88</v>
      </c>
      <c r="MEH56" s="355" t="s">
        <v>88</v>
      </c>
      <c r="MEI56" s="355" t="s">
        <v>88</v>
      </c>
      <c r="MEJ56" s="355" t="s">
        <v>88</v>
      </c>
      <c r="MEK56" s="355" t="s">
        <v>88</v>
      </c>
      <c r="MEL56" s="355" t="s">
        <v>88</v>
      </c>
      <c r="MEM56" s="355" t="s">
        <v>88</v>
      </c>
      <c r="MEN56" s="355" t="s">
        <v>88</v>
      </c>
      <c r="MEO56" s="355" t="s">
        <v>88</v>
      </c>
      <c r="MEP56" s="355" t="s">
        <v>88</v>
      </c>
      <c r="MEQ56" s="355" t="s">
        <v>88</v>
      </c>
      <c r="MER56" s="355" t="s">
        <v>88</v>
      </c>
      <c r="MES56" s="355" t="s">
        <v>88</v>
      </c>
      <c r="MET56" s="355" t="s">
        <v>88</v>
      </c>
      <c r="MEU56" s="355" t="s">
        <v>88</v>
      </c>
      <c r="MEV56" s="355" t="s">
        <v>88</v>
      </c>
      <c r="MEW56" s="355" t="s">
        <v>88</v>
      </c>
      <c r="MEX56" s="355" t="s">
        <v>88</v>
      </c>
      <c r="MEY56" s="355" t="s">
        <v>88</v>
      </c>
      <c r="MEZ56" s="355" t="s">
        <v>88</v>
      </c>
      <c r="MFA56" s="355" t="s">
        <v>88</v>
      </c>
      <c r="MFB56" s="355" t="s">
        <v>88</v>
      </c>
      <c r="MFC56" s="355" t="s">
        <v>88</v>
      </c>
      <c r="MFD56" s="355" t="s">
        <v>88</v>
      </c>
      <c r="MFE56" s="355" t="s">
        <v>88</v>
      </c>
      <c r="MFF56" s="355" t="s">
        <v>88</v>
      </c>
      <c r="MFG56" s="355" t="s">
        <v>88</v>
      </c>
      <c r="MFH56" s="355" t="s">
        <v>88</v>
      </c>
      <c r="MFI56" s="355" t="s">
        <v>88</v>
      </c>
      <c r="MFJ56" s="355" t="s">
        <v>88</v>
      </c>
      <c r="MFK56" s="355" t="s">
        <v>88</v>
      </c>
      <c r="MFL56" s="355" t="s">
        <v>88</v>
      </c>
      <c r="MFM56" s="355" t="s">
        <v>88</v>
      </c>
      <c r="MFN56" s="355" t="s">
        <v>88</v>
      </c>
      <c r="MFO56" s="355" t="s">
        <v>88</v>
      </c>
      <c r="MFP56" s="355" t="s">
        <v>88</v>
      </c>
      <c r="MFQ56" s="355" t="s">
        <v>88</v>
      </c>
      <c r="MFR56" s="355" t="s">
        <v>88</v>
      </c>
      <c r="MFS56" s="355" t="s">
        <v>88</v>
      </c>
      <c r="MFT56" s="355" t="s">
        <v>88</v>
      </c>
      <c r="MFU56" s="355" t="s">
        <v>88</v>
      </c>
      <c r="MFV56" s="355" t="s">
        <v>88</v>
      </c>
      <c r="MFW56" s="355" t="s">
        <v>88</v>
      </c>
      <c r="MFX56" s="355" t="s">
        <v>88</v>
      </c>
      <c r="MFY56" s="355" t="s">
        <v>88</v>
      </c>
      <c r="MFZ56" s="355" t="s">
        <v>88</v>
      </c>
      <c r="MGA56" s="355" t="s">
        <v>88</v>
      </c>
      <c r="MGB56" s="355" t="s">
        <v>88</v>
      </c>
      <c r="MGC56" s="355" t="s">
        <v>88</v>
      </c>
      <c r="MGD56" s="355" t="s">
        <v>88</v>
      </c>
      <c r="MGE56" s="355" t="s">
        <v>88</v>
      </c>
      <c r="MGF56" s="355" t="s">
        <v>88</v>
      </c>
      <c r="MGG56" s="355" t="s">
        <v>88</v>
      </c>
      <c r="MGH56" s="355" t="s">
        <v>88</v>
      </c>
      <c r="MGI56" s="355" t="s">
        <v>88</v>
      </c>
      <c r="MGJ56" s="355" t="s">
        <v>88</v>
      </c>
      <c r="MGK56" s="355" t="s">
        <v>88</v>
      </c>
      <c r="MGL56" s="355" t="s">
        <v>88</v>
      </c>
      <c r="MGM56" s="355" t="s">
        <v>88</v>
      </c>
      <c r="MGN56" s="355" t="s">
        <v>88</v>
      </c>
      <c r="MGO56" s="355" t="s">
        <v>88</v>
      </c>
      <c r="MGP56" s="355" t="s">
        <v>88</v>
      </c>
      <c r="MGQ56" s="355" t="s">
        <v>88</v>
      </c>
      <c r="MGR56" s="355" t="s">
        <v>88</v>
      </c>
      <c r="MGS56" s="355" t="s">
        <v>88</v>
      </c>
      <c r="MGT56" s="355" t="s">
        <v>88</v>
      </c>
      <c r="MGU56" s="355" t="s">
        <v>88</v>
      </c>
      <c r="MGV56" s="355" t="s">
        <v>88</v>
      </c>
      <c r="MGW56" s="355" t="s">
        <v>88</v>
      </c>
      <c r="MGX56" s="355" t="s">
        <v>88</v>
      </c>
      <c r="MGY56" s="355" t="s">
        <v>88</v>
      </c>
      <c r="MGZ56" s="355" t="s">
        <v>88</v>
      </c>
      <c r="MHA56" s="355" t="s">
        <v>88</v>
      </c>
      <c r="MHB56" s="355" t="s">
        <v>88</v>
      </c>
      <c r="MHC56" s="355" t="s">
        <v>88</v>
      </c>
      <c r="MHD56" s="355" t="s">
        <v>88</v>
      </c>
      <c r="MHE56" s="355" t="s">
        <v>88</v>
      </c>
      <c r="MHF56" s="355" t="s">
        <v>88</v>
      </c>
      <c r="MHG56" s="355" t="s">
        <v>88</v>
      </c>
      <c r="MHH56" s="355" t="s">
        <v>88</v>
      </c>
      <c r="MHI56" s="355" t="s">
        <v>88</v>
      </c>
      <c r="MHJ56" s="355" t="s">
        <v>88</v>
      </c>
      <c r="MHK56" s="355" t="s">
        <v>88</v>
      </c>
      <c r="MHL56" s="355" t="s">
        <v>88</v>
      </c>
      <c r="MHM56" s="355" t="s">
        <v>88</v>
      </c>
      <c r="MHN56" s="355" t="s">
        <v>88</v>
      </c>
      <c r="MHO56" s="355" t="s">
        <v>88</v>
      </c>
      <c r="MHP56" s="355" t="s">
        <v>88</v>
      </c>
      <c r="MHQ56" s="355" t="s">
        <v>88</v>
      </c>
      <c r="MHR56" s="355" t="s">
        <v>88</v>
      </c>
      <c r="MHS56" s="355" t="s">
        <v>88</v>
      </c>
      <c r="MHT56" s="355" t="s">
        <v>88</v>
      </c>
      <c r="MHU56" s="355" t="s">
        <v>88</v>
      </c>
      <c r="MHV56" s="355" t="s">
        <v>88</v>
      </c>
      <c r="MHW56" s="355" t="s">
        <v>88</v>
      </c>
      <c r="MHX56" s="355" t="s">
        <v>88</v>
      </c>
      <c r="MHY56" s="355" t="s">
        <v>88</v>
      </c>
      <c r="MHZ56" s="355" t="s">
        <v>88</v>
      </c>
      <c r="MIA56" s="355" t="s">
        <v>88</v>
      </c>
      <c r="MIB56" s="355" t="s">
        <v>88</v>
      </c>
      <c r="MIC56" s="355" t="s">
        <v>88</v>
      </c>
      <c r="MID56" s="355" t="s">
        <v>88</v>
      </c>
      <c r="MIE56" s="355" t="s">
        <v>88</v>
      </c>
      <c r="MIF56" s="355" t="s">
        <v>88</v>
      </c>
      <c r="MIG56" s="355" t="s">
        <v>88</v>
      </c>
      <c r="MIH56" s="355" t="s">
        <v>88</v>
      </c>
      <c r="MII56" s="355" t="s">
        <v>88</v>
      </c>
      <c r="MIJ56" s="355" t="s">
        <v>88</v>
      </c>
      <c r="MIK56" s="355" t="s">
        <v>88</v>
      </c>
      <c r="MIL56" s="355" t="s">
        <v>88</v>
      </c>
      <c r="MIM56" s="355" t="s">
        <v>88</v>
      </c>
      <c r="MIN56" s="355" t="s">
        <v>88</v>
      </c>
      <c r="MIO56" s="355" t="s">
        <v>88</v>
      </c>
      <c r="MIP56" s="355" t="s">
        <v>88</v>
      </c>
      <c r="MIQ56" s="355" t="s">
        <v>88</v>
      </c>
      <c r="MIR56" s="355" t="s">
        <v>88</v>
      </c>
      <c r="MIS56" s="355" t="s">
        <v>88</v>
      </c>
      <c r="MIT56" s="355" t="s">
        <v>88</v>
      </c>
      <c r="MIU56" s="355" t="s">
        <v>88</v>
      </c>
      <c r="MIV56" s="355" t="s">
        <v>88</v>
      </c>
      <c r="MIW56" s="355" t="s">
        <v>88</v>
      </c>
      <c r="MIX56" s="355" t="s">
        <v>88</v>
      </c>
      <c r="MIY56" s="355" t="s">
        <v>88</v>
      </c>
      <c r="MIZ56" s="355" t="s">
        <v>88</v>
      </c>
      <c r="MJA56" s="355" t="s">
        <v>88</v>
      </c>
      <c r="MJB56" s="355" t="s">
        <v>88</v>
      </c>
      <c r="MJC56" s="355" t="s">
        <v>88</v>
      </c>
      <c r="MJD56" s="355" t="s">
        <v>88</v>
      </c>
      <c r="MJE56" s="355" t="s">
        <v>88</v>
      </c>
      <c r="MJF56" s="355" t="s">
        <v>88</v>
      </c>
      <c r="MJG56" s="355" t="s">
        <v>88</v>
      </c>
      <c r="MJH56" s="355" t="s">
        <v>88</v>
      </c>
      <c r="MJI56" s="355" t="s">
        <v>88</v>
      </c>
      <c r="MJJ56" s="355" t="s">
        <v>88</v>
      </c>
      <c r="MJK56" s="355" t="s">
        <v>88</v>
      </c>
      <c r="MJL56" s="355" t="s">
        <v>88</v>
      </c>
      <c r="MJM56" s="355" t="s">
        <v>88</v>
      </c>
      <c r="MJN56" s="355" t="s">
        <v>88</v>
      </c>
      <c r="MJO56" s="355" t="s">
        <v>88</v>
      </c>
      <c r="MJP56" s="355" t="s">
        <v>88</v>
      </c>
      <c r="MJQ56" s="355" t="s">
        <v>88</v>
      </c>
      <c r="MJR56" s="355" t="s">
        <v>88</v>
      </c>
      <c r="MJS56" s="355" t="s">
        <v>88</v>
      </c>
      <c r="MJT56" s="355" t="s">
        <v>88</v>
      </c>
      <c r="MJU56" s="355" t="s">
        <v>88</v>
      </c>
      <c r="MJV56" s="355" t="s">
        <v>88</v>
      </c>
      <c r="MJW56" s="355" t="s">
        <v>88</v>
      </c>
      <c r="MJX56" s="355" t="s">
        <v>88</v>
      </c>
      <c r="MJY56" s="355" t="s">
        <v>88</v>
      </c>
      <c r="MJZ56" s="355" t="s">
        <v>88</v>
      </c>
      <c r="MKA56" s="355" t="s">
        <v>88</v>
      </c>
      <c r="MKB56" s="355" t="s">
        <v>88</v>
      </c>
      <c r="MKC56" s="355" t="s">
        <v>88</v>
      </c>
      <c r="MKD56" s="355" t="s">
        <v>88</v>
      </c>
      <c r="MKE56" s="355" t="s">
        <v>88</v>
      </c>
      <c r="MKF56" s="355" t="s">
        <v>88</v>
      </c>
      <c r="MKG56" s="355" t="s">
        <v>88</v>
      </c>
      <c r="MKH56" s="355" t="s">
        <v>88</v>
      </c>
      <c r="MKI56" s="355" t="s">
        <v>88</v>
      </c>
      <c r="MKJ56" s="355" t="s">
        <v>88</v>
      </c>
      <c r="MKK56" s="355" t="s">
        <v>88</v>
      </c>
      <c r="MKL56" s="355" t="s">
        <v>88</v>
      </c>
      <c r="MKM56" s="355" t="s">
        <v>88</v>
      </c>
      <c r="MKN56" s="355" t="s">
        <v>88</v>
      </c>
      <c r="MKO56" s="355" t="s">
        <v>88</v>
      </c>
      <c r="MKP56" s="355" t="s">
        <v>88</v>
      </c>
      <c r="MKQ56" s="355" t="s">
        <v>88</v>
      </c>
      <c r="MKR56" s="355" t="s">
        <v>88</v>
      </c>
      <c r="MKS56" s="355" t="s">
        <v>88</v>
      </c>
      <c r="MKT56" s="355" t="s">
        <v>88</v>
      </c>
      <c r="MKU56" s="355" t="s">
        <v>88</v>
      </c>
      <c r="MKV56" s="355" t="s">
        <v>88</v>
      </c>
      <c r="MKW56" s="355" t="s">
        <v>88</v>
      </c>
      <c r="MKX56" s="355" t="s">
        <v>88</v>
      </c>
      <c r="MKY56" s="355" t="s">
        <v>88</v>
      </c>
      <c r="MKZ56" s="355" t="s">
        <v>88</v>
      </c>
      <c r="MLA56" s="355" t="s">
        <v>88</v>
      </c>
      <c r="MLB56" s="355" t="s">
        <v>88</v>
      </c>
      <c r="MLC56" s="355" t="s">
        <v>88</v>
      </c>
      <c r="MLD56" s="355" t="s">
        <v>88</v>
      </c>
      <c r="MLE56" s="355" t="s">
        <v>88</v>
      </c>
      <c r="MLF56" s="355" t="s">
        <v>88</v>
      </c>
      <c r="MLG56" s="355" t="s">
        <v>88</v>
      </c>
      <c r="MLH56" s="355" t="s">
        <v>88</v>
      </c>
      <c r="MLI56" s="355" t="s">
        <v>88</v>
      </c>
      <c r="MLJ56" s="355" t="s">
        <v>88</v>
      </c>
      <c r="MLK56" s="355" t="s">
        <v>88</v>
      </c>
      <c r="MLL56" s="355" t="s">
        <v>88</v>
      </c>
      <c r="MLM56" s="355" t="s">
        <v>88</v>
      </c>
      <c r="MLN56" s="355" t="s">
        <v>88</v>
      </c>
      <c r="MLO56" s="355" t="s">
        <v>88</v>
      </c>
      <c r="MLP56" s="355" t="s">
        <v>88</v>
      </c>
      <c r="MLQ56" s="355" t="s">
        <v>88</v>
      </c>
      <c r="MLR56" s="355" t="s">
        <v>88</v>
      </c>
      <c r="MLS56" s="355" t="s">
        <v>88</v>
      </c>
      <c r="MLT56" s="355" t="s">
        <v>88</v>
      </c>
      <c r="MLU56" s="355" t="s">
        <v>88</v>
      </c>
      <c r="MLV56" s="355" t="s">
        <v>88</v>
      </c>
      <c r="MLW56" s="355" t="s">
        <v>88</v>
      </c>
      <c r="MLX56" s="355" t="s">
        <v>88</v>
      </c>
      <c r="MLY56" s="355" t="s">
        <v>88</v>
      </c>
      <c r="MLZ56" s="355" t="s">
        <v>88</v>
      </c>
      <c r="MMA56" s="355" t="s">
        <v>88</v>
      </c>
      <c r="MMB56" s="355" t="s">
        <v>88</v>
      </c>
      <c r="MMC56" s="355" t="s">
        <v>88</v>
      </c>
      <c r="MMD56" s="355" t="s">
        <v>88</v>
      </c>
      <c r="MME56" s="355" t="s">
        <v>88</v>
      </c>
      <c r="MMF56" s="355" t="s">
        <v>88</v>
      </c>
      <c r="MMG56" s="355" t="s">
        <v>88</v>
      </c>
      <c r="MMH56" s="355" t="s">
        <v>88</v>
      </c>
      <c r="MMI56" s="355" t="s">
        <v>88</v>
      </c>
      <c r="MMJ56" s="355" t="s">
        <v>88</v>
      </c>
      <c r="MMK56" s="355" t="s">
        <v>88</v>
      </c>
      <c r="MML56" s="355" t="s">
        <v>88</v>
      </c>
      <c r="MMM56" s="355" t="s">
        <v>88</v>
      </c>
      <c r="MMN56" s="355" t="s">
        <v>88</v>
      </c>
      <c r="MMO56" s="355" t="s">
        <v>88</v>
      </c>
      <c r="MMP56" s="355" t="s">
        <v>88</v>
      </c>
      <c r="MMQ56" s="355" t="s">
        <v>88</v>
      </c>
      <c r="MMR56" s="355" t="s">
        <v>88</v>
      </c>
      <c r="MMS56" s="355" t="s">
        <v>88</v>
      </c>
      <c r="MMT56" s="355" t="s">
        <v>88</v>
      </c>
      <c r="MMU56" s="355" t="s">
        <v>88</v>
      </c>
      <c r="MMV56" s="355" t="s">
        <v>88</v>
      </c>
      <c r="MMW56" s="355" t="s">
        <v>88</v>
      </c>
      <c r="MMX56" s="355" t="s">
        <v>88</v>
      </c>
      <c r="MMY56" s="355" t="s">
        <v>88</v>
      </c>
      <c r="MMZ56" s="355" t="s">
        <v>88</v>
      </c>
      <c r="MNA56" s="355" t="s">
        <v>88</v>
      </c>
      <c r="MNB56" s="355" t="s">
        <v>88</v>
      </c>
      <c r="MNC56" s="355" t="s">
        <v>88</v>
      </c>
      <c r="MND56" s="355" t="s">
        <v>88</v>
      </c>
      <c r="MNE56" s="355" t="s">
        <v>88</v>
      </c>
      <c r="MNF56" s="355" t="s">
        <v>88</v>
      </c>
      <c r="MNG56" s="355" t="s">
        <v>88</v>
      </c>
      <c r="MNH56" s="355" t="s">
        <v>88</v>
      </c>
      <c r="MNI56" s="355" t="s">
        <v>88</v>
      </c>
      <c r="MNJ56" s="355" t="s">
        <v>88</v>
      </c>
      <c r="MNK56" s="355" t="s">
        <v>88</v>
      </c>
      <c r="MNL56" s="355" t="s">
        <v>88</v>
      </c>
      <c r="MNM56" s="355" t="s">
        <v>88</v>
      </c>
      <c r="MNN56" s="355" t="s">
        <v>88</v>
      </c>
      <c r="MNO56" s="355" t="s">
        <v>88</v>
      </c>
      <c r="MNP56" s="355" t="s">
        <v>88</v>
      </c>
      <c r="MNQ56" s="355" t="s">
        <v>88</v>
      </c>
      <c r="MNR56" s="355" t="s">
        <v>88</v>
      </c>
      <c r="MNS56" s="355" t="s">
        <v>88</v>
      </c>
      <c r="MNT56" s="355" t="s">
        <v>88</v>
      </c>
      <c r="MNU56" s="355" t="s">
        <v>88</v>
      </c>
      <c r="MNV56" s="355" t="s">
        <v>88</v>
      </c>
      <c r="MNW56" s="355" t="s">
        <v>88</v>
      </c>
      <c r="MNX56" s="355" t="s">
        <v>88</v>
      </c>
      <c r="MNY56" s="355" t="s">
        <v>88</v>
      </c>
      <c r="MNZ56" s="355" t="s">
        <v>88</v>
      </c>
      <c r="MOA56" s="355" t="s">
        <v>88</v>
      </c>
      <c r="MOB56" s="355" t="s">
        <v>88</v>
      </c>
      <c r="MOC56" s="355" t="s">
        <v>88</v>
      </c>
      <c r="MOD56" s="355" t="s">
        <v>88</v>
      </c>
      <c r="MOE56" s="355" t="s">
        <v>88</v>
      </c>
      <c r="MOF56" s="355" t="s">
        <v>88</v>
      </c>
      <c r="MOG56" s="355" t="s">
        <v>88</v>
      </c>
      <c r="MOH56" s="355" t="s">
        <v>88</v>
      </c>
      <c r="MOI56" s="355" t="s">
        <v>88</v>
      </c>
      <c r="MOJ56" s="355" t="s">
        <v>88</v>
      </c>
      <c r="MOK56" s="355" t="s">
        <v>88</v>
      </c>
      <c r="MOL56" s="355" t="s">
        <v>88</v>
      </c>
      <c r="MOM56" s="355" t="s">
        <v>88</v>
      </c>
      <c r="MON56" s="355" t="s">
        <v>88</v>
      </c>
      <c r="MOO56" s="355" t="s">
        <v>88</v>
      </c>
      <c r="MOP56" s="355" t="s">
        <v>88</v>
      </c>
      <c r="MOQ56" s="355" t="s">
        <v>88</v>
      </c>
      <c r="MOR56" s="355" t="s">
        <v>88</v>
      </c>
      <c r="MOS56" s="355" t="s">
        <v>88</v>
      </c>
      <c r="MOT56" s="355" t="s">
        <v>88</v>
      </c>
      <c r="MOU56" s="355" t="s">
        <v>88</v>
      </c>
      <c r="MOV56" s="355" t="s">
        <v>88</v>
      </c>
      <c r="MOW56" s="355" t="s">
        <v>88</v>
      </c>
      <c r="MOX56" s="355" t="s">
        <v>88</v>
      </c>
      <c r="MOY56" s="355" t="s">
        <v>88</v>
      </c>
      <c r="MOZ56" s="355" t="s">
        <v>88</v>
      </c>
      <c r="MPA56" s="355" t="s">
        <v>88</v>
      </c>
      <c r="MPB56" s="355" t="s">
        <v>88</v>
      </c>
      <c r="MPC56" s="355" t="s">
        <v>88</v>
      </c>
      <c r="MPD56" s="355" t="s">
        <v>88</v>
      </c>
      <c r="MPE56" s="355" t="s">
        <v>88</v>
      </c>
      <c r="MPF56" s="355" t="s">
        <v>88</v>
      </c>
      <c r="MPG56" s="355" t="s">
        <v>88</v>
      </c>
      <c r="MPH56" s="355" t="s">
        <v>88</v>
      </c>
      <c r="MPI56" s="355" t="s">
        <v>88</v>
      </c>
      <c r="MPJ56" s="355" t="s">
        <v>88</v>
      </c>
      <c r="MPK56" s="355" t="s">
        <v>88</v>
      </c>
      <c r="MPL56" s="355" t="s">
        <v>88</v>
      </c>
      <c r="MPM56" s="355" t="s">
        <v>88</v>
      </c>
      <c r="MPN56" s="355" t="s">
        <v>88</v>
      </c>
      <c r="MPO56" s="355" t="s">
        <v>88</v>
      </c>
      <c r="MPP56" s="355" t="s">
        <v>88</v>
      </c>
      <c r="MPQ56" s="355" t="s">
        <v>88</v>
      </c>
      <c r="MPR56" s="355" t="s">
        <v>88</v>
      </c>
      <c r="MPS56" s="355" t="s">
        <v>88</v>
      </c>
      <c r="MPT56" s="355" t="s">
        <v>88</v>
      </c>
      <c r="MPU56" s="355" t="s">
        <v>88</v>
      </c>
      <c r="MPV56" s="355" t="s">
        <v>88</v>
      </c>
      <c r="MPW56" s="355" t="s">
        <v>88</v>
      </c>
      <c r="MPX56" s="355" t="s">
        <v>88</v>
      </c>
      <c r="MPY56" s="355" t="s">
        <v>88</v>
      </c>
      <c r="MPZ56" s="355" t="s">
        <v>88</v>
      </c>
      <c r="MQA56" s="355" t="s">
        <v>88</v>
      </c>
      <c r="MQB56" s="355" t="s">
        <v>88</v>
      </c>
      <c r="MQC56" s="355" t="s">
        <v>88</v>
      </c>
      <c r="MQD56" s="355" t="s">
        <v>88</v>
      </c>
      <c r="MQE56" s="355" t="s">
        <v>88</v>
      </c>
      <c r="MQF56" s="355" t="s">
        <v>88</v>
      </c>
      <c r="MQG56" s="355" t="s">
        <v>88</v>
      </c>
      <c r="MQH56" s="355" t="s">
        <v>88</v>
      </c>
      <c r="MQI56" s="355" t="s">
        <v>88</v>
      </c>
      <c r="MQJ56" s="355" t="s">
        <v>88</v>
      </c>
      <c r="MQK56" s="355" t="s">
        <v>88</v>
      </c>
      <c r="MQL56" s="355" t="s">
        <v>88</v>
      </c>
      <c r="MQM56" s="355" t="s">
        <v>88</v>
      </c>
      <c r="MQN56" s="355" t="s">
        <v>88</v>
      </c>
      <c r="MQO56" s="355" t="s">
        <v>88</v>
      </c>
      <c r="MQP56" s="355" t="s">
        <v>88</v>
      </c>
      <c r="MQQ56" s="355" t="s">
        <v>88</v>
      </c>
      <c r="MQR56" s="355" t="s">
        <v>88</v>
      </c>
      <c r="MQS56" s="355" t="s">
        <v>88</v>
      </c>
      <c r="MQT56" s="355" t="s">
        <v>88</v>
      </c>
      <c r="MQU56" s="355" t="s">
        <v>88</v>
      </c>
      <c r="MQV56" s="355" t="s">
        <v>88</v>
      </c>
      <c r="MQW56" s="355" t="s">
        <v>88</v>
      </c>
      <c r="MQX56" s="355" t="s">
        <v>88</v>
      </c>
      <c r="MQY56" s="355" t="s">
        <v>88</v>
      </c>
      <c r="MQZ56" s="355" t="s">
        <v>88</v>
      </c>
      <c r="MRA56" s="355" t="s">
        <v>88</v>
      </c>
      <c r="MRB56" s="355" t="s">
        <v>88</v>
      </c>
      <c r="MRC56" s="355" t="s">
        <v>88</v>
      </c>
      <c r="MRD56" s="355" t="s">
        <v>88</v>
      </c>
      <c r="MRE56" s="355" t="s">
        <v>88</v>
      </c>
      <c r="MRF56" s="355" t="s">
        <v>88</v>
      </c>
      <c r="MRG56" s="355" t="s">
        <v>88</v>
      </c>
      <c r="MRH56" s="355" t="s">
        <v>88</v>
      </c>
      <c r="MRI56" s="355" t="s">
        <v>88</v>
      </c>
      <c r="MRJ56" s="355" t="s">
        <v>88</v>
      </c>
      <c r="MRK56" s="355" t="s">
        <v>88</v>
      </c>
      <c r="MRL56" s="355" t="s">
        <v>88</v>
      </c>
      <c r="MRM56" s="355" t="s">
        <v>88</v>
      </c>
      <c r="MRN56" s="355" t="s">
        <v>88</v>
      </c>
      <c r="MRO56" s="355" t="s">
        <v>88</v>
      </c>
      <c r="MRP56" s="355" t="s">
        <v>88</v>
      </c>
      <c r="MRQ56" s="355" t="s">
        <v>88</v>
      </c>
      <c r="MRR56" s="355" t="s">
        <v>88</v>
      </c>
      <c r="MRS56" s="355" t="s">
        <v>88</v>
      </c>
      <c r="MRT56" s="355" t="s">
        <v>88</v>
      </c>
      <c r="MRU56" s="355" t="s">
        <v>88</v>
      </c>
      <c r="MRV56" s="355" t="s">
        <v>88</v>
      </c>
      <c r="MRW56" s="355" t="s">
        <v>88</v>
      </c>
      <c r="MRX56" s="355" t="s">
        <v>88</v>
      </c>
      <c r="MRY56" s="355" t="s">
        <v>88</v>
      </c>
      <c r="MRZ56" s="355" t="s">
        <v>88</v>
      </c>
      <c r="MSA56" s="355" t="s">
        <v>88</v>
      </c>
      <c r="MSB56" s="355" t="s">
        <v>88</v>
      </c>
      <c r="MSC56" s="355" t="s">
        <v>88</v>
      </c>
      <c r="MSD56" s="355" t="s">
        <v>88</v>
      </c>
      <c r="MSE56" s="355" t="s">
        <v>88</v>
      </c>
      <c r="MSF56" s="355" t="s">
        <v>88</v>
      </c>
      <c r="MSG56" s="355" t="s">
        <v>88</v>
      </c>
      <c r="MSH56" s="355" t="s">
        <v>88</v>
      </c>
      <c r="MSI56" s="355" t="s">
        <v>88</v>
      </c>
      <c r="MSJ56" s="355" t="s">
        <v>88</v>
      </c>
      <c r="MSK56" s="355" t="s">
        <v>88</v>
      </c>
      <c r="MSL56" s="355" t="s">
        <v>88</v>
      </c>
      <c r="MSM56" s="355" t="s">
        <v>88</v>
      </c>
      <c r="MSN56" s="355" t="s">
        <v>88</v>
      </c>
      <c r="MSO56" s="355" t="s">
        <v>88</v>
      </c>
      <c r="MSP56" s="355" t="s">
        <v>88</v>
      </c>
      <c r="MSQ56" s="355" t="s">
        <v>88</v>
      </c>
      <c r="MSR56" s="355" t="s">
        <v>88</v>
      </c>
      <c r="MSS56" s="355" t="s">
        <v>88</v>
      </c>
      <c r="MST56" s="355" t="s">
        <v>88</v>
      </c>
      <c r="MSU56" s="355" t="s">
        <v>88</v>
      </c>
      <c r="MSV56" s="355" t="s">
        <v>88</v>
      </c>
      <c r="MSW56" s="355" t="s">
        <v>88</v>
      </c>
      <c r="MSX56" s="355" t="s">
        <v>88</v>
      </c>
      <c r="MSY56" s="355" t="s">
        <v>88</v>
      </c>
      <c r="MSZ56" s="355" t="s">
        <v>88</v>
      </c>
      <c r="MTA56" s="355" t="s">
        <v>88</v>
      </c>
      <c r="MTB56" s="355" t="s">
        <v>88</v>
      </c>
      <c r="MTC56" s="355" t="s">
        <v>88</v>
      </c>
      <c r="MTD56" s="355" t="s">
        <v>88</v>
      </c>
      <c r="MTE56" s="355" t="s">
        <v>88</v>
      </c>
      <c r="MTF56" s="355" t="s">
        <v>88</v>
      </c>
      <c r="MTG56" s="355" t="s">
        <v>88</v>
      </c>
      <c r="MTH56" s="355" t="s">
        <v>88</v>
      </c>
      <c r="MTI56" s="355" t="s">
        <v>88</v>
      </c>
      <c r="MTJ56" s="355" t="s">
        <v>88</v>
      </c>
      <c r="MTK56" s="355" t="s">
        <v>88</v>
      </c>
      <c r="MTL56" s="355" t="s">
        <v>88</v>
      </c>
      <c r="MTM56" s="355" t="s">
        <v>88</v>
      </c>
      <c r="MTN56" s="355" t="s">
        <v>88</v>
      </c>
      <c r="MTO56" s="355" t="s">
        <v>88</v>
      </c>
      <c r="MTP56" s="355" t="s">
        <v>88</v>
      </c>
      <c r="MTQ56" s="355" t="s">
        <v>88</v>
      </c>
      <c r="MTR56" s="355" t="s">
        <v>88</v>
      </c>
      <c r="MTS56" s="355" t="s">
        <v>88</v>
      </c>
      <c r="MTT56" s="355" t="s">
        <v>88</v>
      </c>
      <c r="MTU56" s="355" t="s">
        <v>88</v>
      </c>
      <c r="MTV56" s="355" t="s">
        <v>88</v>
      </c>
      <c r="MTW56" s="355" t="s">
        <v>88</v>
      </c>
      <c r="MTX56" s="355" t="s">
        <v>88</v>
      </c>
      <c r="MTY56" s="355" t="s">
        <v>88</v>
      </c>
      <c r="MTZ56" s="355" t="s">
        <v>88</v>
      </c>
      <c r="MUA56" s="355" t="s">
        <v>88</v>
      </c>
      <c r="MUB56" s="355" t="s">
        <v>88</v>
      </c>
      <c r="MUC56" s="355" t="s">
        <v>88</v>
      </c>
      <c r="MUD56" s="355" t="s">
        <v>88</v>
      </c>
      <c r="MUE56" s="355" t="s">
        <v>88</v>
      </c>
      <c r="MUF56" s="355" t="s">
        <v>88</v>
      </c>
      <c r="MUG56" s="355" t="s">
        <v>88</v>
      </c>
      <c r="MUH56" s="355" t="s">
        <v>88</v>
      </c>
      <c r="MUI56" s="355" t="s">
        <v>88</v>
      </c>
      <c r="MUJ56" s="355" t="s">
        <v>88</v>
      </c>
      <c r="MUK56" s="355" t="s">
        <v>88</v>
      </c>
      <c r="MUL56" s="355" t="s">
        <v>88</v>
      </c>
      <c r="MUM56" s="355" t="s">
        <v>88</v>
      </c>
      <c r="MUN56" s="355" t="s">
        <v>88</v>
      </c>
      <c r="MUO56" s="355" t="s">
        <v>88</v>
      </c>
      <c r="MUP56" s="355" t="s">
        <v>88</v>
      </c>
      <c r="MUQ56" s="355" t="s">
        <v>88</v>
      </c>
      <c r="MUR56" s="355" t="s">
        <v>88</v>
      </c>
      <c r="MUS56" s="355" t="s">
        <v>88</v>
      </c>
      <c r="MUT56" s="355" t="s">
        <v>88</v>
      </c>
      <c r="MUU56" s="355" t="s">
        <v>88</v>
      </c>
      <c r="MUV56" s="355" t="s">
        <v>88</v>
      </c>
      <c r="MUW56" s="355" t="s">
        <v>88</v>
      </c>
      <c r="MUX56" s="355" t="s">
        <v>88</v>
      </c>
      <c r="MUY56" s="355" t="s">
        <v>88</v>
      </c>
      <c r="MUZ56" s="355" t="s">
        <v>88</v>
      </c>
      <c r="MVA56" s="355" t="s">
        <v>88</v>
      </c>
      <c r="MVB56" s="355" t="s">
        <v>88</v>
      </c>
      <c r="MVC56" s="355" t="s">
        <v>88</v>
      </c>
      <c r="MVD56" s="355" t="s">
        <v>88</v>
      </c>
      <c r="MVE56" s="355" t="s">
        <v>88</v>
      </c>
      <c r="MVF56" s="355" t="s">
        <v>88</v>
      </c>
      <c r="MVG56" s="355" t="s">
        <v>88</v>
      </c>
      <c r="MVH56" s="355" t="s">
        <v>88</v>
      </c>
      <c r="MVI56" s="355" t="s">
        <v>88</v>
      </c>
      <c r="MVJ56" s="355" t="s">
        <v>88</v>
      </c>
      <c r="MVK56" s="355" t="s">
        <v>88</v>
      </c>
      <c r="MVL56" s="355" t="s">
        <v>88</v>
      </c>
      <c r="MVM56" s="355" t="s">
        <v>88</v>
      </c>
      <c r="MVN56" s="355" t="s">
        <v>88</v>
      </c>
      <c r="MVO56" s="355" t="s">
        <v>88</v>
      </c>
      <c r="MVP56" s="355" t="s">
        <v>88</v>
      </c>
      <c r="MVQ56" s="355" t="s">
        <v>88</v>
      </c>
      <c r="MVR56" s="355" t="s">
        <v>88</v>
      </c>
      <c r="MVS56" s="355" t="s">
        <v>88</v>
      </c>
      <c r="MVT56" s="355" t="s">
        <v>88</v>
      </c>
      <c r="MVU56" s="355" t="s">
        <v>88</v>
      </c>
      <c r="MVV56" s="355" t="s">
        <v>88</v>
      </c>
      <c r="MVW56" s="355" t="s">
        <v>88</v>
      </c>
      <c r="MVX56" s="355" t="s">
        <v>88</v>
      </c>
      <c r="MVY56" s="355" t="s">
        <v>88</v>
      </c>
      <c r="MVZ56" s="355" t="s">
        <v>88</v>
      </c>
      <c r="MWA56" s="355" t="s">
        <v>88</v>
      </c>
      <c r="MWB56" s="355" t="s">
        <v>88</v>
      </c>
      <c r="MWC56" s="355" t="s">
        <v>88</v>
      </c>
      <c r="MWD56" s="355" t="s">
        <v>88</v>
      </c>
      <c r="MWE56" s="355" t="s">
        <v>88</v>
      </c>
      <c r="MWF56" s="355" t="s">
        <v>88</v>
      </c>
      <c r="MWG56" s="355" t="s">
        <v>88</v>
      </c>
      <c r="MWH56" s="355" t="s">
        <v>88</v>
      </c>
      <c r="MWI56" s="355" t="s">
        <v>88</v>
      </c>
      <c r="MWJ56" s="355" t="s">
        <v>88</v>
      </c>
      <c r="MWK56" s="355" t="s">
        <v>88</v>
      </c>
      <c r="MWL56" s="355" t="s">
        <v>88</v>
      </c>
      <c r="MWM56" s="355" t="s">
        <v>88</v>
      </c>
      <c r="MWN56" s="355" t="s">
        <v>88</v>
      </c>
      <c r="MWO56" s="355" t="s">
        <v>88</v>
      </c>
      <c r="MWP56" s="355" t="s">
        <v>88</v>
      </c>
      <c r="MWQ56" s="355" t="s">
        <v>88</v>
      </c>
      <c r="MWR56" s="355" t="s">
        <v>88</v>
      </c>
      <c r="MWS56" s="355" t="s">
        <v>88</v>
      </c>
      <c r="MWT56" s="355" t="s">
        <v>88</v>
      </c>
      <c r="MWU56" s="355" t="s">
        <v>88</v>
      </c>
      <c r="MWV56" s="355" t="s">
        <v>88</v>
      </c>
      <c r="MWW56" s="355" t="s">
        <v>88</v>
      </c>
      <c r="MWX56" s="355" t="s">
        <v>88</v>
      </c>
      <c r="MWY56" s="355" t="s">
        <v>88</v>
      </c>
      <c r="MWZ56" s="355" t="s">
        <v>88</v>
      </c>
      <c r="MXA56" s="355" t="s">
        <v>88</v>
      </c>
      <c r="MXB56" s="355" t="s">
        <v>88</v>
      </c>
      <c r="MXC56" s="355" t="s">
        <v>88</v>
      </c>
      <c r="MXD56" s="355" t="s">
        <v>88</v>
      </c>
      <c r="MXE56" s="355" t="s">
        <v>88</v>
      </c>
      <c r="MXF56" s="355" t="s">
        <v>88</v>
      </c>
      <c r="MXG56" s="355" t="s">
        <v>88</v>
      </c>
      <c r="MXH56" s="355" t="s">
        <v>88</v>
      </c>
      <c r="MXI56" s="355" t="s">
        <v>88</v>
      </c>
      <c r="MXJ56" s="355" t="s">
        <v>88</v>
      </c>
      <c r="MXK56" s="355" t="s">
        <v>88</v>
      </c>
      <c r="MXL56" s="355" t="s">
        <v>88</v>
      </c>
      <c r="MXM56" s="355" t="s">
        <v>88</v>
      </c>
      <c r="MXN56" s="355" t="s">
        <v>88</v>
      </c>
      <c r="MXO56" s="355" t="s">
        <v>88</v>
      </c>
      <c r="MXP56" s="355" t="s">
        <v>88</v>
      </c>
      <c r="MXQ56" s="355" t="s">
        <v>88</v>
      </c>
      <c r="MXR56" s="355" t="s">
        <v>88</v>
      </c>
      <c r="MXS56" s="355" t="s">
        <v>88</v>
      </c>
      <c r="MXT56" s="355" t="s">
        <v>88</v>
      </c>
      <c r="MXU56" s="355" t="s">
        <v>88</v>
      </c>
      <c r="MXV56" s="355" t="s">
        <v>88</v>
      </c>
      <c r="MXW56" s="355" t="s">
        <v>88</v>
      </c>
      <c r="MXX56" s="355" t="s">
        <v>88</v>
      </c>
      <c r="MXY56" s="355" t="s">
        <v>88</v>
      </c>
      <c r="MXZ56" s="355" t="s">
        <v>88</v>
      </c>
      <c r="MYA56" s="355" t="s">
        <v>88</v>
      </c>
      <c r="MYB56" s="355" t="s">
        <v>88</v>
      </c>
      <c r="MYC56" s="355" t="s">
        <v>88</v>
      </c>
      <c r="MYD56" s="355" t="s">
        <v>88</v>
      </c>
      <c r="MYE56" s="355" t="s">
        <v>88</v>
      </c>
      <c r="MYF56" s="355" t="s">
        <v>88</v>
      </c>
      <c r="MYG56" s="355" t="s">
        <v>88</v>
      </c>
      <c r="MYH56" s="355" t="s">
        <v>88</v>
      </c>
      <c r="MYI56" s="355" t="s">
        <v>88</v>
      </c>
      <c r="MYJ56" s="355" t="s">
        <v>88</v>
      </c>
      <c r="MYK56" s="355" t="s">
        <v>88</v>
      </c>
      <c r="MYL56" s="355" t="s">
        <v>88</v>
      </c>
      <c r="MYM56" s="355" t="s">
        <v>88</v>
      </c>
      <c r="MYN56" s="355" t="s">
        <v>88</v>
      </c>
      <c r="MYO56" s="355" t="s">
        <v>88</v>
      </c>
      <c r="MYP56" s="355" t="s">
        <v>88</v>
      </c>
      <c r="MYQ56" s="355" t="s">
        <v>88</v>
      </c>
      <c r="MYR56" s="355" t="s">
        <v>88</v>
      </c>
      <c r="MYS56" s="355" t="s">
        <v>88</v>
      </c>
      <c r="MYT56" s="355" t="s">
        <v>88</v>
      </c>
      <c r="MYU56" s="355" t="s">
        <v>88</v>
      </c>
      <c r="MYV56" s="355" t="s">
        <v>88</v>
      </c>
      <c r="MYW56" s="355" t="s">
        <v>88</v>
      </c>
      <c r="MYX56" s="355" t="s">
        <v>88</v>
      </c>
      <c r="MYY56" s="355" t="s">
        <v>88</v>
      </c>
      <c r="MYZ56" s="355" t="s">
        <v>88</v>
      </c>
      <c r="MZA56" s="355" t="s">
        <v>88</v>
      </c>
      <c r="MZB56" s="355" t="s">
        <v>88</v>
      </c>
      <c r="MZC56" s="355" t="s">
        <v>88</v>
      </c>
      <c r="MZD56" s="355" t="s">
        <v>88</v>
      </c>
      <c r="MZE56" s="355" t="s">
        <v>88</v>
      </c>
      <c r="MZF56" s="355" t="s">
        <v>88</v>
      </c>
      <c r="MZG56" s="355" t="s">
        <v>88</v>
      </c>
      <c r="MZH56" s="355" t="s">
        <v>88</v>
      </c>
      <c r="MZI56" s="355" t="s">
        <v>88</v>
      </c>
      <c r="MZJ56" s="355" t="s">
        <v>88</v>
      </c>
      <c r="MZK56" s="355" t="s">
        <v>88</v>
      </c>
      <c r="MZL56" s="355" t="s">
        <v>88</v>
      </c>
      <c r="MZM56" s="355" t="s">
        <v>88</v>
      </c>
      <c r="MZN56" s="355" t="s">
        <v>88</v>
      </c>
      <c r="MZO56" s="355" t="s">
        <v>88</v>
      </c>
      <c r="MZP56" s="355" t="s">
        <v>88</v>
      </c>
      <c r="MZQ56" s="355" t="s">
        <v>88</v>
      </c>
      <c r="MZR56" s="355" t="s">
        <v>88</v>
      </c>
      <c r="MZS56" s="355" t="s">
        <v>88</v>
      </c>
      <c r="MZT56" s="355" t="s">
        <v>88</v>
      </c>
      <c r="MZU56" s="355" t="s">
        <v>88</v>
      </c>
      <c r="MZV56" s="355" t="s">
        <v>88</v>
      </c>
      <c r="MZW56" s="355" t="s">
        <v>88</v>
      </c>
      <c r="MZX56" s="355" t="s">
        <v>88</v>
      </c>
      <c r="MZY56" s="355" t="s">
        <v>88</v>
      </c>
      <c r="MZZ56" s="355" t="s">
        <v>88</v>
      </c>
      <c r="NAA56" s="355" t="s">
        <v>88</v>
      </c>
      <c r="NAB56" s="355" t="s">
        <v>88</v>
      </c>
      <c r="NAC56" s="355" t="s">
        <v>88</v>
      </c>
      <c r="NAD56" s="355" t="s">
        <v>88</v>
      </c>
      <c r="NAE56" s="355" t="s">
        <v>88</v>
      </c>
      <c r="NAF56" s="355" t="s">
        <v>88</v>
      </c>
      <c r="NAG56" s="355" t="s">
        <v>88</v>
      </c>
      <c r="NAH56" s="355" t="s">
        <v>88</v>
      </c>
      <c r="NAI56" s="355" t="s">
        <v>88</v>
      </c>
      <c r="NAJ56" s="355" t="s">
        <v>88</v>
      </c>
      <c r="NAK56" s="355" t="s">
        <v>88</v>
      </c>
      <c r="NAL56" s="355" t="s">
        <v>88</v>
      </c>
      <c r="NAM56" s="355" t="s">
        <v>88</v>
      </c>
      <c r="NAN56" s="355" t="s">
        <v>88</v>
      </c>
      <c r="NAO56" s="355" t="s">
        <v>88</v>
      </c>
      <c r="NAP56" s="355" t="s">
        <v>88</v>
      </c>
      <c r="NAQ56" s="355" t="s">
        <v>88</v>
      </c>
      <c r="NAR56" s="355" t="s">
        <v>88</v>
      </c>
      <c r="NAS56" s="355" t="s">
        <v>88</v>
      </c>
      <c r="NAT56" s="355" t="s">
        <v>88</v>
      </c>
      <c r="NAU56" s="355" t="s">
        <v>88</v>
      </c>
      <c r="NAV56" s="355" t="s">
        <v>88</v>
      </c>
      <c r="NAW56" s="355" t="s">
        <v>88</v>
      </c>
      <c r="NAX56" s="355" t="s">
        <v>88</v>
      </c>
      <c r="NAY56" s="355" t="s">
        <v>88</v>
      </c>
      <c r="NAZ56" s="355" t="s">
        <v>88</v>
      </c>
      <c r="NBA56" s="355" t="s">
        <v>88</v>
      </c>
      <c r="NBB56" s="355" t="s">
        <v>88</v>
      </c>
      <c r="NBC56" s="355" t="s">
        <v>88</v>
      </c>
      <c r="NBD56" s="355" t="s">
        <v>88</v>
      </c>
      <c r="NBE56" s="355" t="s">
        <v>88</v>
      </c>
      <c r="NBF56" s="355" t="s">
        <v>88</v>
      </c>
      <c r="NBG56" s="355" t="s">
        <v>88</v>
      </c>
      <c r="NBH56" s="355" t="s">
        <v>88</v>
      </c>
      <c r="NBI56" s="355" t="s">
        <v>88</v>
      </c>
      <c r="NBJ56" s="355" t="s">
        <v>88</v>
      </c>
      <c r="NBK56" s="355" t="s">
        <v>88</v>
      </c>
      <c r="NBL56" s="355" t="s">
        <v>88</v>
      </c>
      <c r="NBM56" s="355" t="s">
        <v>88</v>
      </c>
      <c r="NBN56" s="355" t="s">
        <v>88</v>
      </c>
      <c r="NBO56" s="355" t="s">
        <v>88</v>
      </c>
      <c r="NBP56" s="355" t="s">
        <v>88</v>
      </c>
      <c r="NBQ56" s="355" t="s">
        <v>88</v>
      </c>
      <c r="NBR56" s="355" t="s">
        <v>88</v>
      </c>
      <c r="NBS56" s="355" t="s">
        <v>88</v>
      </c>
      <c r="NBT56" s="355" t="s">
        <v>88</v>
      </c>
      <c r="NBU56" s="355" t="s">
        <v>88</v>
      </c>
      <c r="NBV56" s="355" t="s">
        <v>88</v>
      </c>
      <c r="NBW56" s="355" t="s">
        <v>88</v>
      </c>
      <c r="NBX56" s="355" t="s">
        <v>88</v>
      </c>
      <c r="NBY56" s="355" t="s">
        <v>88</v>
      </c>
      <c r="NBZ56" s="355" t="s">
        <v>88</v>
      </c>
      <c r="NCA56" s="355" t="s">
        <v>88</v>
      </c>
      <c r="NCB56" s="355" t="s">
        <v>88</v>
      </c>
      <c r="NCC56" s="355" t="s">
        <v>88</v>
      </c>
      <c r="NCD56" s="355" t="s">
        <v>88</v>
      </c>
      <c r="NCE56" s="355" t="s">
        <v>88</v>
      </c>
      <c r="NCF56" s="355" t="s">
        <v>88</v>
      </c>
      <c r="NCG56" s="355" t="s">
        <v>88</v>
      </c>
      <c r="NCH56" s="355" t="s">
        <v>88</v>
      </c>
      <c r="NCI56" s="355" t="s">
        <v>88</v>
      </c>
      <c r="NCJ56" s="355" t="s">
        <v>88</v>
      </c>
      <c r="NCK56" s="355" t="s">
        <v>88</v>
      </c>
      <c r="NCL56" s="355" t="s">
        <v>88</v>
      </c>
      <c r="NCM56" s="355" t="s">
        <v>88</v>
      </c>
      <c r="NCN56" s="355" t="s">
        <v>88</v>
      </c>
      <c r="NCO56" s="355" t="s">
        <v>88</v>
      </c>
      <c r="NCP56" s="355" t="s">
        <v>88</v>
      </c>
      <c r="NCQ56" s="355" t="s">
        <v>88</v>
      </c>
      <c r="NCR56" s="355" t="s">
        <v>88</v>
      </c>
      <c r="NCS56" s="355" t="s">
        <v>88</v>
      </c>
      <c r="NCT56" s="355" t="s">
        <v>88</v>
      </c>
      <c r="NCU56" s="355" t="s">
        <v>88</v>
      </c>
      <c r="NCV56" s="355" t="s">
        <v>88</v>
      </c>
      <c r="NCW56" s="355" t="s">
        <v>88</v>
      </c>
      <c r="NCX56" s="355" t="s">
        <v>88</v>
      </c>
      <c r="NCY56" s="355" t="s">
        <v>88</v>
      </c>
      <c r="NCZ56" s="355" t="s">
        <v>88</v>
      </c>
      <c r="NDA56" s="355" t="s">
        <v>88</v>
      </c>
      <c r="NDB56" s="355" t="s">
        <v>88</v>
      </c>
      <c r="NDC56" s="355" t="s">
        <v>88</v>
      </c>
      <c r="NDD56" s="355" t="s">
        <v>88</v>
      </c>
      <c r="NDE56" s="355" t="s">
        <v>88</v>
      </c>
      <c r="NDF56" s="355" t="s">
        <v>88</v>
      </c>
      <c r="NDG56" s="355" t="s">
        <v>88</v>
      </c>
      <c r="NDH56" s="355" t="s">
        <v>88</v>
      </c>
      <c r="NDI56" s="355" t="s">
        <v>88</v>
      </c>
      <c r="NDJ56" s="355" t="s">
        <v>88</v>
      </c>
      <c r="NDK56" s="355" t="s">
        <v>88</v>
      </c>
      <c r="NDL56" s="355" t="s">
        <v>88</v>
      </c>
      <c r="NDM56" s="355" t="s">
        <v>88</v>
      </c>
      <c r="NDN56" s="355" t="s">
        <v>88</v>
      </c>
      <c r="NDO56" s="355" t="s">
        <v>88</v>
      </c>
      <c r="NDP56" s="355" t="s">
        <v>88</v>
      </c>
      <c r="NDQ56" s="355" t="s">
        <v>88</v>
      </c>
      <c r="NDR56" s="355" t="s">
        <v>88</v>
      </c>
      <c r="NDS56" s="355" t="s">
        <v>88</v>
      </c>
      <c r="NDT56" s="355" t="s">
        <v>88</v>
      </c>
      <c r="NDU56" s="355" t="s">
        <v>88</v>
      </c>
      <c r="NDV56" s="355" t="s">
        <v>88</v>
      </c>
      <c r="NDW56" s="355" t="s">
        <v>88</v>
      </c>
      <c r="NDX56" s="355" t="s">
        <v>88</v>
      </c>
      <c r="NDY56" s="355" t="s">
        <v>88</v>
      </c>
      <c r="NDZ56" s="355" t="s">
        <v>88</v>
      </c>
      <c r="NEA56" s="355" t="s">
        <v>88</v>
      </c>
      <c r="NEB56" s="355" t="s">
        <v>88</v>
      </c>
      <c r="NEC56" s="355" t="s">
        <v>88</v>
      </c>
      <c r="NED56" s="355" t="s">
        <v>88</v>
      </c>
      <c r="NEE56" s="355" t="s">
        <v>88</v>
      </c>
      <c r="NEF56" s="355" t="s">
        <v>88</v>
      </c>
      <c r="NEG56" s="355" t="s">
        <v>88</v>
      </c>
      <c r="NEH56" s="355" t="s">
        <v>88</v>
      </c>
      <c r="NEI56" s="355" t="s">
        <v>88</v>
      </c>
      <c r="NEJ56" s="355" t="s">
        <v>88</v>
      </c>
      <c r="NEK56" s="355" t="s">
        <v>88</v>
      </c>
      <c r="NEL56" s="355" t="s">
        <v>88</v>
      </c>
      <c r="NEM56" s="355" t="s">
        <v>88</v>
      </c>
      <c r="NEN56" s="355" t="s">
        <v>88</v>
      </c>
      <c r="NEO56" s="355" t="s">
        <v>88</v>
      </c>
      <c r="NEP56" s="355" t="s">
        <v>88</v>
      </c>
      <c r="NEQ56" s="355" t="s">
        <v>88</v>
      </c>
      <c r="NER56" s="355" t="s">
        <v>88</v>
      </c>
      <c r="NES56" s="355" t="s">
        <v>88</v>
      </c>
      <c r="NET56" s="355" t="s">
        <v>88</v>
      </c>
      <c r="NEU56" s="355" t="s">
        <v>88</v>
      </c>
      <c r="NEV56" s="355" t="s">
        <v>88</v>
      </c>
      <c r="NEW56" s="355" t="s">
        <v>88</v>
      </c>
      <c r="NEX56" s="355" t="s">
        <v>88</v>
      </c>
      <c r="NEY56" s="355" t="s">
        <v>88</v>
      </c>
      <c r="NEZ56" s="355" t="s">
        <v>88</v>
      </c>
      <c r="NFA56" s="355" t="s">
        <v>88</v>
      </c>
      <c r="NFB56" s="355" t="s">
        <v>88</v>
      </c>
      <c r="NFC56" s="355" t="s">
        <v>88</v>
      </c>
      <c r="NFD56" s="355" t="s">
        <v>88</v>
      </c>
      <c r="NFE56" s="355" t="s">
        <v>88</v>
      </c>
      <c r="NFF56" s="355" t="s">
        <v>88</v>
      </c>
      <c r="NFG56" s="355" t="s">
        <v>88</v>
      </c>
      <c r="NFH56" s="355" t="s">
        <v>88</v>
      </c>
      <c r="NFI56" s="355" t="s">
        <v>88</v>
      </c>
      <c r="NFJ56" s="355" t="s">
        <v>88</v>
      </c>
      <c r="NFK56" s="355" t="s">
        <v>88</v>
      </c>
      <c r="NFL56" s="355" t="s">
        <v>88</v>
      </c>
      <c r="NFM56" s="355" t="s">
        <v>88</v>
      </c>
      <c r="NFN56" s="355" t="s">
        <v>88</v>
      </c>
      <c r="NFO56" s="355" t="s">
        <v>88</v>
      </c>
      <c r="NFP56" s="355" t="s">
        <v>88</v>
      </c>
      <c r="NFQ56" s="355" t="s">
        <v>88</v>
      </c>
      <c r="NFR56" s="355" t="s">
        <v>88</v>
      </c>
      <c r="NFS56" s="355" t="s">
        <v>88</v>
      </c>
      <c r="NFT56" s="355" t="s">
        <v>88</v>
      </c>
      <c r="NFU56" s="355" t="s">
        <v>88</v>
      </c>
      <c r="NFV56" s="355" t="s">
        <v>88</v>
      </c>
      <c r="NFW56" s="355" t="s">
        <v>88</v>
      </c>
      <c r="NFX56" s="355" t="s">
        <v>88</v>
      </c>
      <c r="NFY56" s="355" t="s">
        <v>88</v>
      </c>
      <c r="NFZ56" s="355" t="s">
        <v>88</v>
      </c>
      <c r="NGA56" s="355" t="s">
        <v>88</v>
      </c>
      <c r="NGB56" s="355" t="s">
        <v>88</v>
      </c>
      <c r="NGC56" s="355" t="s">
        <v>88</v>
      </c>
      <c r="NGD56" s="355" t="s">
        <v>88</v>
      </c>
      <c r="NGE56" s="355" t="s">
        <v>88</v>
      </c>
      <c r="NGF56" s="355" t="s">
        <v>88</v>
      </c>
      <c r="NGG56" s="355" t="s">
        <v>88</v>
      </c>
      <c r="NGH56" s="355" t="s">
        <v>88</v>
      </c>
      <c r="NGI56" s="355" t="s">
        <v>88</v>
      </c>
      <c r="NGJ56" s="355" t="s">
        <v>88</v>
      </c>
      <c r="NGK56" s="355" t="s">
        <v>88</v>
      </c>
      <c r="NGL56" s="355" t="s">
        <v>88</v>
      </c>
      <c r="NGM56" s="355" t="s">
        <v>88</v>
      </c>
      <c r="NGN56" s="355" t="s">
        <v>88</v>
      </c>
      <c r="NGO56" s="355" t="s">
        <v>88</v>
      </c>
      <c r="NGP56" s="355" t="s">
        <v>88</v>
      </c>
      <c r="NGQ56" s="355" t="s">
        <v>88</v>
      </c>
      <c r="NGR56" s="355" t="s">
        <v>88</v>
      </c>
      <c r="NGS56" s="355" t="s">
        <v>88</v>
      </c>
      <c r="NGT56" s="355" t="s">
        <v>88</v>
      </c>
      <c r="NGU56" s="355" t="s">
        <v>88</v>
      </c>
      <c r="NGV56" s="355" t="s">
        <v>88</v>
      </c>
      <c r="NGW56" s="355" t="s">
        <v>88</v>
      </c>
      <c r="NGX56" s="355" t="s">
        <v>88</v>
      </c>
      <c r="NGY56" s="355" t="s">
        <v>88</v>
      </c>
      <c r="NGZ56" s="355" t="s">
        <v>88</v>
      </c>
      <c r="NHA56" s="355" t="s">
        <v>88</v>
      </c>
      <c r="NHB56" s="355" t="s">
        <v>88</v>
      </c>
      <c r="NHC56" s="355" t="s">
        <v>88</v>
      </c>
      <c r="NHD56" s="355" t="s">
        <v>88</v>
      </c>
      <c r="NHE56" s="355" t="s">
        <v>88</v>
      </c>
      <c r="NHF56" s="355" t="s">
        <v>88</v>
      </c>
      <c r="NHG56" s="355" t="s">
        <v>88</v>
      </c>
      <c r="NHH56" s="355" t="s">
        <v>88</v>
      </c>
      <c r="NHI56" s="355" t="s">
        <v>88</v>
      </c>
      <c r="NHJ56" s="355" t="s">
        <v>88</v>
      </c>
      <c r="NHK56" s="355" t="s">
        <v>88</v>
      </c>
      <c r="NHL56" s="355" t="s">
        <v>88</v>
      </c>
      <c r="NHM56" s="355" t="s">
        <v>88</v>
      </c>
      <c r="NHN56" s="355" t="s">
        <v>88</v>
      </c>
      <c r="NHO56" s="355" t="s">
        <v>88</v>
      </c>
      <c r="NHP56" s="355" t="s">
        <v>88</v>
      </c>
      <c r="NHQ56" s="355" t="s">
        <v>88</v>
      </c>
      <c r="NHR56" s="355" t="s">
        <v>88</v>
      </c>
      <c r="NHS56" s="355" t="s">
        <v>88</v>
      </c>
      <c r="NHT56" s="355" t="s">
        <v>88</v>
      </c>
      <c r="NHU56" s="355" t="s">
        <v>88</v>
      </c>
      <c r="NHV56" s="355" t="s">
        <v>88</v>
      </c>
      <c r="NHW56" s="355" t="s">
        <v>88</v>
      </c>
      <c r="NHX56" s="355" t="s">
        <v>88</v>
      </c>
      <c r="NHY56" s="355" t="s">
        <v>88</v>
      </c>
      <c r="NHZ56" s="355" t="s">
        <v>88</v>
      </c>
      <c r="NIA56" s="355" t="s">
        <v>88</v>
      </c>
      <c r="NIB56" s="355" t="s">
        <v>88</v>
      </c>
      <c r="NIC56" s="355" t="s">
        <v>88</v>
      </c>
      <c r="NID56" s="355" t="s">
        <v>88</v>
      </c>
      <c r="NIE56" s="355" t="s">
        <v>88</v>
      </c>
      <c r="NIF56" s="355" t="s">
        <v>88</v>
      </c>
      <c r="NIG56" s="355" t="s">
        <v>88</v>
      </c>
      <c r="NIH56" s="355" t="s">
        <v>88</v>
      </c>
      <c r="NII56" s="355" t="s">
        <v>88</v>
      </c>
      <c r="NIJ56" s="355" t="s">
        <v>88</v>
      </c>
      <c r="NIK56" s="355" t="s">
        <v>88</v>
      </c>
      <c r="NIL56" s="355" t="s">
        <v>88</v>
      </c>
      <c r="NIM56" s="355" t="s">
        <v>88</v>
      </c>
      <c r="NIN56" s="355" t="s">
        <v>88</v>
      </c>
      <c r="NIO56" s="355" t="s">
        <v>88</v>
      </c>
      <c r="NIP56" s="355" t="s">
        <v>88</v>
      </c>
      <c r="NIQ56" s="355" t="s">
        <v>88</v>
      </c>
      <c r="NIR56" s="355" t="s">
        <v>88</v>
      </c>
      <c r="NIS56" s="355" t="s">
        <v>88</v>
      </c>
      <c r="NIT56" s="355" t="s">
        <v>88</v>
      </c>
      <c r="NIU56" s="355" t="s">
        <v>88</v>
      </c>
      <c r="NIV56" s="355" t="s">
        <v>88</v>
      </c>
      <c r="NIW56" s="355" t="s">
        <v>88</v>
      </c>
      <c r="NIX56" s="355" t="s">
        <v>88</v>
      </c>
      <c r="NIY56" s="355" t="s">
        <v>88</v>
      </c>
      <c r="NIZ56" s="355" t="s">
        <v>88</v>
      </c>
      <c r="NJA56" s="355" t="s">
        <v>88</v>
      </c>
      <c r="NJB56" s="355" t="s">
        <v>88</v>
      </c>
      <c r="NJC56" s="355" t="s">
        <v>88</v>
      </c>
      <c r="NJD56" s="355" t="s">
        <v>88</v>
      </c>
      <c r="NJE56" s="355" t="s">
        <v>88</v>
      </c>
      <c r="NJF56" s="355" t="s">
        <v>88</v>
      </c>
      <c r="NJG56" s="355" t="s">
        <v>88</v>
      </c>
      <c r="NJH56" s="355" t="s">
        <v>88</v>
      </c>
      <c r="NJI56" s="355" t="s">
        <v>88</v>
      </c>
      <c r="NJJ56" s="355" t="s">
        <v>88</v>
      </c>
      <c r="NJK56" s="355" t="s">
        <v>88</v>
      </c>
      <c r="NJL56" s="355" t="s">
        <v>88</v>
      </c>
      <c r="NJM56" s="355" t="s">
        <v>88</v>
      </c>
      <c r="NJN56" s="355" t="s">
        <v>88</v>
      </c>
      <c r="NJO56" s="355" t="s">
        <v>88</v>
      </c>
      <c r="NJP56" s="355" t="s">
        <v>88</v>
      </c>
      <c r="NJQ56" s="355" t="s">
        <v>88</v>
      </c>
      <c r="NJR56" s="355" t="s">
        <v>88</v>
      </c>
      <c r="NJS56" s="355" t="s">
        <v>88</v>
      </c>
      <c r="NJT56" s="355" t="s">
        <v>88</v>
      </c>
      <c r="NJU56" s="355" t="s">
        <v>88</v>
      </c>
      <c r="NJV56" s="355" t="s">
        <v>88</v>
      </c>
      <c r="NJW56" s="355" t="s">
        <v>88</v>
      </c>
      <c r="NJX56" s="355" t="s">
        <v>88</v>
      </c>
      <c r="NJY56" s="355" t="s">
        <v>88</v>
      </c>
      <c r="NJZ56" s="355" t="s">
        <v>88</v>
      </c>
      <c r="NKA56" s="355" t="s">
        <v>88</v>
      </c>
      <c r="NKB56" s="355" t="s">
        <v>88</v>
      </c>
      <c r="NKC56" s="355" t="s">
        <v>88</v>
      </c>
      <c r="NKD56" s="355" t="s">
        <v>88</v>
      </c>
      <c r="NKE56" s="355" t="s">
        <v>88</v>
      </c>
      <c r="NKF56" s="355" t="s">
        <v>88</v>
      </c>
      <c r="NKG56" s="355" t="s">
        <v>88</v>
      </c>
      <c r="NKH56" s="355" t="s">
        <v>88</v>
      </c>
      <c r="NKI56" s="355" t="s">
        <v>88</v>
      </c>
      <c r="NKJ56" s="355" t="s">
        <v>88</v>
      </c>
      <c r="NKK56" s="355" t="s">
        <v>88</v>
      </c>
      <c r="NKL56" s="355" t="s">
        <v>88</v>
      </c>
      <c r="NKM56" s="355" t="s">
        <v>88</v>
      </c>
      <c r="NKN56" s="355" t="s">
        <v>88</v>
      </c>
      <c r="NKO56" s="355" t="s">
        <v>88</v>
      </c>
      <c r="NKP56" s="355" t="s">
        <v>88</v>
      </c>
      <c r="NKQ56" s="355" t="s">
        <v>88</v>
      </c>
      <c r="NKR56" s="355" t="s">
        <v>88</v>
      </c>
      <c r="NKS56" s="355" t="s">
        <v>88</v>
      </c>
      <c r="NKT56" s="355" t="s">
        <v>88</v>
      </c>
      <c r="NKU56" s="355" t="s">
        <v>88</v>
      </c>
      <c r="NKV56" s="355" t="s">
        <v>88</v>
      </c>
      <c r="NKW56" s="355" t="s">
        <v>88</v>
      </c>
      <c r="NKX56" s="355" t="s">
        <v>88</v>
      </c>
      <c r="NKY56" s="355" t="s">
        <v>88</v>
      </c>
      <c r="NKZ56" s="355" t="s">
        <v>88</v>
      </c>
      <c r="NLA56" s="355" t="s">
        <v>88</v>
      </c>
      <c r="NLB56" s="355" t="s">
        <v>88</v>
      </c>
      <c r="NLC56" s="355" t="s">
        <v>88</v>
      </c>
      <c r="NLD56" s="355" t="s">
        <v>88</v>
      </c>
      <c r="NLE56" s="355" t="s">
        <v>88</v>
      </c>
      <c r="NLF56" s="355" t="s">
        <v>88</v>
      </c>
      <c r="NLG56" s="355" t="s">
        <v>88</v>
      </c>
      <c r="NLH56" s="355" t="s">
        <v>88</v>
      </c>
      <c r="NLI56" s="355" t="s">
        <v>88</v>
      </c>
      <c r="NLJ56" s="355" t="s">
        <v>88</v>
      </c>
      <c r="NLK56" s="355" t="s">
        <v>88</v>
      </c>
      <c r="NLL56" s="355" t="s">
        <v>88</v>
      </c>
      <c r="NLM56" s="355" t="s">
        <v>88</v>
      </c>
      <c r="NLN56" s="355" t="s">
        <v>88</v>
      </c>
      <c r="NLO56" s="355" t="s">
        <v>88</v>
      </c>
      <c r="NLP56" s="355" t="s">
        <v>88</v>
      </c>
      <c r="NLQ56" s="355" t="s">
        <v>88</v>
      </c>
      <c r="NLR56" s="355" t="s">
        <v>88</v>
      </c>
      <c r="NLS56" s="355" t="s">
        <v>88</v>
      </c>
      <c r="NLT56" s="355" t="s">
        <v>88</v>
      </c>
      <c r="NLU56" s="355" t="s">
        <v>88</v>
      </c>
      <c r="NLV56" s="355" t="s">
        <v>88</v>
      </c>
      <c r="NLW56" s="355" t="s">
        <v>88</v>
      </c>
      <c r="NLX56" s="355" t="s">
        <v>88</v>
      </c>
      <c r="NLY56" s="355" t="s">
        <v>88</v>
      </c>
      <c r="NLZ56" s="355" t="s">
        <v>88</v>
      </c>
      <c r="NMA56" s="355" t="s">
        <v>88</v>
      </c>
      <c r="NMB56" s="355" t="s">
        <v>88</v>
      </c>
      <c r="NMC56" s="355" t="s">
        <v>88</v>
      </c>
      <c r="NMD56" s="355" t="s">
        <v>88</v>
      </c>
      <c r="NME56" s="355" t="s">
        <v>88</v>
      </c>
      <c r="NMF56" s="355" t="s">
        <v>88</v>
      </c>
      <c r="NMG56" s="355" t="s">
        <v>88</v>
      </c>
      <c r="NMH56" s="355" t="s">
        <v>88</v>
      </c>
      <c r="NMI56" s="355" t="s">
        <v>88</v>
      </c>
      <c r="NMJ56" s="355" t="s">
        <v>88</v>
      </c>
      <c r="NMK56" s="355" t="s">
        <v>88</v>
      </c>
      <c r="NML56" s="355" t="s">
        <v>88</v>
      </c>
      <c r="NMM56" s="355" t="s">
        <v>88</v>
      </c>
      <c r="NMN56" s="355" t="s">
        <v>88</v>
      </c>
      <c r="NMO56" s="355" t="s">
        <v>88</v>
      </c>
      <c r="NMP56" s="355" t="s">
        <v>88</v>
      </c>
      <c r="NMQ56" s="355" t="s">
        <v>88</v>
      </c>
      <c r="NMR56" s="355" t="s">
        <v>88</v>
      </c>
      <c r="NMS56" s="355" t="s">
        <v>88</v>
      </c>
      <c r="NMT56" s="355" t="s">
        <v>88</v>
      </c>
      <c r="NMU56" s="355" t="s">
        <v>88</v>
      </c>
      <c r="NMV56" s="355" t="s">
        <v>88</v>
      </c>
      <c r="NMW56" s="355" t="s">
        <v>88</v>
      </c>
      <c r="NMX56" s="355" t="s">
        <v>88</v>
      </c>
      <c r="NMY56" s="355" t="s">
        <v>88</v>
      </c>
      <c r="NMZ56" s="355" t="s">
        <v>88</v>
      </c>
      <c r="NNA56" s="355" t="s">
        <v>88</v>
      </c>
      <c r="NNB56" s="355" t="s">
        <v>88</v>
      </c>
      <c r="NNC56" s="355" t="s">
        <v>88</v>
      </c>
      <c r="NND56" s="355" t="s">
        <v>88</v>
      </c>
      <c r="NNE56" s="355" t="s">
        <v>88</v>
      </c>
      <c r="NNF56" s="355" t="s">
        <v>88</v>
      </c>
      <c r="NNG56" s="355" t="s">
        <v>88</v>
      </c>
      <c r="NNH56" s="355" t="s">
        <v>88</v>
      </c>
      <c r="NNI56" s="355" t="s">
        <v>88</v>
      </c>
      <c r="NNJ56" s="355" t="s">
        <v>88</v>
      </c>
      <c r="NNK56" s="355" t="s">
        <v>88</v>
      </c>
      <c r="NNL56" s="355" t="s">
        <v>88</v>
      </c>
      <c r="NNM56" s="355" t="s">
        <v>88</v>
      </c>
      <c r="NNN56" s="355" t="s">
        <v>88</v>
      </c>
      <c r="NNO56" s="355" t="s">
        <v>88</v>
      </c>
      <c r="NNP56" s="355" t="s">
        <v>88</v>
      </c>
      <c r="NNQ56" s="355" t="s">
        <v>88</v>
      </c>
      <c r="NNR56" s="355" t="s">
        <v>88</v>
      </c>
      <c r="NNS56" s="355" t="s">
        <v>88</v>
      </c>
      <c r="NNT56" s="355" t="s">
        <v>88</v>
      </c>
      <c r="NNU56" s="355" t="s">
        <v>88</v>
      </c>
      <c r="NNV56" s="355" t="s">
        <v>88</v>
      </c>
      <c r="NNW56" s="355" t="s">
        <v>88</v>
      </c>
      <c r="NNX56" s="355" t="s">
        <v>88</v>
      </c>
      <c r="NNY56" s="355" t="s">
        <v>88</v>
      </c>
      <c r="NNZ56" s="355" t="s">
        <v>88</v>
      </c>
      <c r="NOA56" s="355" t="s">
        <v>88</v>
      </c>
      <c r="NOB56" s="355" t="s">
        <v>88</v>
      </c>
      <c r="NOC56" s="355" t="s">
        <v>88</v>
      </c>
      <c r="NOD56" s="355" t="s">
        <v>88</v>
      </c>
      <c r="NOE56" s="355" t="s">
        <v>88</v>
      </c>
      <c r="NOF56" s="355" t="s">
        <v>88</v>
      </c>
      <c r="NOG56" s="355" t="s">
        <v>88</v>
      </c>
      <c r="NOH56" s="355" t="s">
        <v>88</v>
      </c>
      <c r="NOI56" s="355" t="s">
        <v>88</v>
      </c>
      <c r="NOJ56" s="355" t="s">
        <v>88</v>
      </c>
      <c r="NOK56" s="355" t="s">
        <v>88</v>
      </c>
      <c r="NOL56" s="355" t="s">
        <v>88</v>
      </c>
      <c r="NOM56" s="355" t="s">
        <v>88</v>
      </c>
      <c r="NON56" s="355" t="s">
        <v>88</v>
      </c>
      <c r="NOO56" s="355" t="s">
        <v>88</v>
      </c>
      <c r="NOP56" s="355" t="s">
        <v>88</v>
      </c>
      <c r="NOQ56" s="355" t="s">
        <v>88</v>
      </c>
      <c r="NOR56" s="355" t="s">
        <v>88</v>
      </c>
      <c r="NOS56" s="355" t="s">
        <v>88</v>
      </c>
      <c r="NOT56" s="355" t="s">
        <v>88</v>
      </c>
      <c r="NOU56" s="355" t="s">
        <v>88</v>
      </c>
      <c r="NOV56" s="355" t="s">
        <v>88</v>
      </c>
      <c r="NOW56" s="355" t="s">
        <v>88</v>
      </c>
      <c r="NOX56" s="355" t="s">
        <v>88</v>
      </c>
      <c r="NOY56" s="355" t="s">
        <v>88</v>
      </c>
      <c r="NOZ56" s="355" t="s">
        <v>88</v>
      </c>
      <c r="NPA56" s="355" t="s">
        <v>88</v>
      </c>
      <c r="NPB56" s="355" t="s">
        <v>88</v>
      </c>
      <c r="NPC56" s="355" t="s">
        <v>88</v>
      </c>
      <c r="NPD56" s="355" t="s">
        <v>88</v>
      </c>
      <c r="NPE56" s="355" t="s">
        <v>88</v>
      </c>
      <c r="NPF56" s="355" t="s">
        <v>88</v>
      </c>
      <c r="NPG56" s="355" t="s">
        <v>88</v>
      </c>
      <c r="NPH56" s="355" t="s">
        <v>88</v>
      </c>
      <c r="NPI56" s="355" t="s">
        <v>88</v>
      </c>
      <c r="NPJ56" s="355" t="s">
        <v>88</v>
      </c>
      <c r="NPK56" s="355" t="s">
        <v>88</v>
      </c>
      <c r="NPL56" s="355" t="s">
        <v>88</v>
      </c>
      <c r="NPM56" s="355" t="s">
        <v>88</v>
      </c>
      <c r="NPN56" s="355" t="s">
        <v>88</v>
      </c>
      <c r="NPO56" s="355" t="s">
        <v>88</v>
      </c>
      <c r="NPP56" s="355" t="s">
        <v>88</v>
      </c>
      <c r="NPQ56" s="355" t="s">
        <v>88</v>
      </c>
      <c r="NPR56" s="355" t="s">
        <v>88</v>
      </c>
      <c r="NPS56" s="355" t="s">
        <v>88</v>
      </c>
      <c r="NPT56" s="355" t="s">
        <v>88</v>
      </c>
      <c r="NPU56" s="355" t="s">
        <v>88</v>
      </c>
      <c r="NPV56" s="355" t="s">
        <v>88</v>
      </c>
      <c r="NPW56" s="355" t="s">
        <v>88</v>
      </c>
      <c r="NPX56" s="355" t="s">
        <v>88</v>
      </c>
      <c r="NPY56" s="355" t="s">
        <v>88</v>
      </c>
      <c r="NPZ56" s="355" t="s">
        <v>88</v>
      </c>
      <c r="NQA56" s="355" t="s">
        <v>88</v>
      </c>
      <c r="NQB56" s="355" t="s">
        <v>88</v>
      </c>
      <c r="NQC56" s="355" t="s">
        <v>88</v>
      </c>
      <c r="NQD56" s="355" t="s">
        <v>88</v>
      </c>
      <c r="NQE56" s="355" t="s">
        <v>88</v>
      </c>
      <c r="NQF56" s="355" t="s">
        <v>88</v>
      </c>
      <c r="NQG56" s="355" t="s">
        <v>88</v>
      </c>
      <c r="NQH56" s="355" t="s">
        <v>88</v>
      </c>
      <c r="NQI56" s="355" t="s">
        <v>88</v>
      </c>
      <c r="NQJ56" s="355" t="s">
        <v>88</v>
      </c>
      <c r="NQK56" s="355" t="s">
        <v>88</v>
      </c>
      <c r="NQL56" s="355" t="s">
        <v>88</v>
      </c>
      <c r="NQM56" s="355" t="s">
        <v>88</v>
      </c>
      <c r="NQN56" s="355" t="s">
        <v>88</v>
      </c>
      <c r="NQO56" s="355" t="s">
        <v>88</v>
      </c>
      <c r="NQP56" s="355" t="s">
        <v>88</v>
      </c>
      <c r="NQQ56" s="355" t="s">
        <v>88</v>
      </c>
      <c r="NQR56" s="355" t="s">
        <v>88</v>
      </c>
      <c r="NQS56" s="355" t="s">
        <v>88</v>
      </c>
      <c r="NQT56" s="355" t="s">
        <v>88</v>
      </c>
      <c r="NQU56" s="355" t="s">
        <v>88</v>
      </c>
      <c r="NQV56" s="355" t="s">
        <v>88</v>
      </c>
      <c r="NQW56" s="355" t="s">
        <v>88</v>
      </c>
      <c r="NQX56" s="355" t="s">
        <v>88</v>
      </c>
      <c r="NQY56" s="355" t="s">
        <v>88</v>
      </c>
      <c r="NQZ56" s="355" t="s">
        <v>88</v>
      </c>
      <c r="NRA56" s="355" t="s">
        <v>88</v>
      </c>
      <c r="NRB56" s="355" t="s">
        <v>88</v>
      </c>
      <c r="NRC56" s="355" t="s">
        <v>88</v>
      </c>
      <c r="NRD56" s="355" t="s">
        <v>88</v>
      </c>
      <c r="NRE56" s="355" t="s">
        <v>88</v>
      </c>
      <c r="NRF56" s="355" t="s">
        <v>88</v>
      </c>
      <c r="NRG56" s="355" t="s">
        <v>88</v>
      </c>
      <c r="NRH56" s="355" t="s">
        <v>88</v>
      </c>
      <c r="NRI56" s="355" t="s">
        <v>88</v>
      </c>
      <c r="NRJ56" s="355" t="s">
        <v>88</v>
      </c>
      <c r="NRK56" s="355" t="s">
        <v>88</v>
      </c>
      <c r="NRL56" s="355" t="s">
        <v>88</v>
      </c>
      <c r="NRM56" s="355" t="s">
        <v>88</v>
      </c>
      <c r="NRN56" s="355" t="s">
        <v>88</v>
      </c>
      <c r="NRO56" s="355" t="s">
        <v>88</v>
      </c>
      <c r="NRP56" s="355" t="s">
        <v>88</v>
      </c>
      <c r="NRQ56" s="355" t="s">
        <v>88</v>
      </c>
      <c r="NRR56" s="355" t="s">
        <v>88</v>
      </c>
      <c r="NRS56" s="355" t="s">
        <v>88</v>
      </c>
      <c r="NRT56" s="355" t="s">
        <v>88</v>
      </c>
      <c r="NRU56" s="355" t="s">
        <v>88</v>
      </c>
      <c r="NRV56" s="355" t="s">
        <v>88</v>
      </c>
      <c r="NRW56" s="355" t="s">
        <v>88</v>
      </c>
      <c r="NRX56" s="355" t="s">
        <v>88</v>
      </c>
      <c r="NRY56" s="355" t="s">
        <v>88</v>
      </c>
      <c r="NRZ56" s="355" t="s">
        <v>88</v>
      </c>
      <c r="NSA56" s="355" t="s">
        <v>88</v>
      </c>
      <c r="NSB56" s="355" t="s">
        <v>88</v>
      </c>
      <c r="NSC56" s="355" t="s">
        <v>88</v>
      </c>
      <c r="NSD56" s="355" t="s">
        <v>88</v>
      </c>
      <c r="NSE56" s="355" t="s">
        <v>88</v>
      </c>
      <c r="NSF56" s="355" t="s">
        <v>88</v>
      </c>
      <c r="NSG56" s="355" t="s">
        <v>88</v>
      </c>
      <c r="NSH56" s="355" t="s">
        <v>88</v>
      </c>
      <c r="NSI56" s="355" t="s">
        <v>88</v>
      </c>
      <c r="NSJ56" s="355" t="s">
        <v>88</v>
      </c>
      <c r="NSK56" s="355" t="s">
        <v>88</v>
      </c>
      <c r="NSL56" s="355" t="s">
        <v>88</v>
      </c>
      <c r="NSM56" s="355" t="s">
        <v>88</v>
      </c>
      <c r="NSN56" s="355" t="s">
        <v>88</v>
      </c>
      <c r="NSO56" s="355" t="s">
        <v>88</v>
      </c>
      <c r="NSP56" s="355" t="s">
        <v>88</v>
      </c>
      <c r="NSQ56" s="355" t="s">
        <v>88</v>
      </c>
      <c r="NSR56" s="355" t="s">
        <v>88</v>
      </c>
      <c r="NSS56" s="355" t="s">
        <v>88</v>
      </c>
      <c r="NST56" s="355" t="s">
        <v>88</v>
      </c>
      <c r="NSU56" s="355" t="s">
        <v>88</v>
      </c>
      <c r="NSV56" s="355" t="s">
        <v>88</v>
      </c>
      <c r="NSW56" s="355" t="s">
        <v>88</v>
      </c>
      <c r="NSX56" s="355" t="s">
        <v>88</v>
      </c>
      <c r="NSY56" s="355" t="s">
        <v>88</v>
      </c>
      <c r="NSZ56" s="355" t="s">
        <v>88</v>
      </c>
      <c r="NTA56" s="355" t="s">
        <v>88</v>
      </c>
      <c r="NTB56" s="355" t="s">
        <v>88</v>
      </c>
      <c r="NTC56" s="355" t="s">
        <v>88</v>
      </c>
      <c r="NTD56" s="355" t="s">
        <v>88</v>
      </c>
      <c r="NTE56" s="355" t="s">
        <v>88</v>
      </c>
      <c r="NTF56" s="355" t="s">
        <v>88</v>
      </c>
      <c r="NTG56" s="355" t="s">
        <v>88</v>
      </c>
      <c r="NTH56" s="355" t="s">
        <v>88</v>
      </c>
      <c r="NTI56" s="355" t="s">
        <v>88</v>
      </c>
      <c r="NTJ56" s="355" t="s">
        <v>88</v>
      </c>
      <c r="NTK56" s="355" t="s">
        <v>88</v>
      </c>
      <c r="NTL56" s="355" t="s">
        <v>88</v>
      </c>
      <c r="NTM56" s="355" t="s">
        <v>88</v>
      </c>
      <c r="NTN56" s="355" t="s">
        <v>88</v>
      </c>
      <c r="NTO56" s="355" t="s">
        <v>88</v>
      </c>
      <c r="NTP56" s="355" t="s">
        <v>88</v>
      </c>
      <c r="NTQ56" s="355" t="s">
        <v>88</v>
      </c>
      <c r="NTR56" s="355" t="s">
        <v>88</v>
      </c>
      <c r="NTS56" s="355" t="s">
        <v>88</v>
      </c>
      <c r="NTT56" s="355" t="s">
        <v>88</v>
      </c>
      <c r="NTU56" s="355" t="s">
        <v>88</v>
      </c>
      <c r="NTV56" s="355" t="s">
        <v>88</v>
      </c>
      <c r="NTW56" s="355" t="s">
        <v>88</v>
      </c>
      <c r="NTX56" s="355" t="s">
        <v>88</v>
      </c>
      <c r="NTY56" s="355" t="s">
        <v>88</v>
      </c>
      <c r="NTZ56" s="355" t="s">
        <v>88</v>
      </c>
      <c r="NUA56" s="355" t="s">
        <v>88</v>
      </c>
      <c r="NUB56" s="355" t="s">
        <v>88</v>
      </c>
      <c r="NUC56" s="355" t="s">
        <v>88</v>
      </c>
      <c r="NUD56" s="355" t="s">
        <v>88</v>
      </c>
      <c r="NUE56" s="355" t="s">
        <v>88</v>
      </c>
      <c r="NUF56" s="355" t="s">
        <v>88</v>
      </c>
      <c r="NUG56" s="355" t="s">
        <v>88</v>
      </c>
      <c r="NUH56" s="355" t="s">
        <v>88</v>
      </c>
      <c r="NUI56" s="355" t="s">
        <v>88</v>
      </c>
      <c r="NUJ56" s="355" t="s">
        <v>88</v>
      </c>
      <c r="NUK56" s="355" t="s">
        <v>88</v>
      </c>
      <c r="NUL56" s="355" t="s">
        <v>88</v>
      </c>
      <c r="NUM56" s="355" t="s">
        <v>88</v>
      </c>
      <c r="NUN56" s="355" t="s">
        <v>88</v>
      </c>
      <c r="NUO56" s="355" t="s">
        <v>88</v>
      </c>
      <c r="NUP56" s="355" t="s">
        <v>88</v>
      </c>
      <c r="NUQ56" s="355" t="s">
        <v>88</v>
      </c>
      <c r="NUR56" s="355" t="s">
        <v>88</v>
      </c>
      <c r="NUS56" s="355" t="s">
        <v>88</v>
      </c>
      <c r="NUT56" s="355" t="s">
        <v>88</v>
      </c>
      <c r="NUU56" s="355" t="s">
        <v>88</v>
      </c>
      <c r="NUV56" s="355" t="s">
        <v>88</v>
      </c>
      <c r="NUW56" s="355" t="s">
        <v>88</v>
      </c>
      <c r="NUX56" s="355" t="s">
        <v>88</v>
      </c>
      <c r="NUY56" s="355" t="s">
        <v>88</v>
      </c>
      <c r="NUZ56" s="355" t="s">
        <v>88</v>
      </c>
      <c r="NVA56" s="355" t="s">
        <v>88</v>
      </c>
      <c r="NVB56" s="355" t="s">
        <v>88</v>
      </c>
      <c r="NVC56" s="355" t="s">
        <v>88</v>
      </c>
      <c r="NVD56" s="355" t="s">
        <v>88</v>
      </c>
      <c r="NVE56" s="355" t="s">
        <v>88</v>
      </c>
      <c r="NVF56" s="355" t="s">
        <v>88</v>
      </c>
      <c r="NVG56" s="355" t="s">
        <v>88</v>
      </c>
      <c r="NVH56" s="355" t="s">
        <v>88</v>
      </c>
      <c r="NVI56" s="355" t="s">
        <v>88</v>
      </c>
      <c r="NVJ56" s="355" t="s">
        <v>88</v>
      </c>
      <c r="NVK56" s="355" t="s">
        <v>88</v>
      </c>
      <c r="NVL56" s="355" t="s">
        <v>88</v>
      </c>
      <c r="NVM56" s="355" t="s">
        <v>88</v>
      </c>
      <c r="NVN56" s="355" t="s">
        <v>88</v>
      </c>
      <c r="NVO56" s="355" t="s">
        <v>88</v>
      </c>
      <c r="NVP56" s="355" t="s">
        <v>88</v>
      </c>
      <c r="NVQ56" s="355" t="s">
        <v>88</v>
      </c>
      <c r="NVR56" s="355" t="s">
        <v>88</v>
      </c>
      <c r="NVS56" s="355" t="s">
        <v>88</v>
      </c>
      <c r="NVT56" s="355" t="s">
        <v>88</v>
      </c>
      <c r="NVU56" s="355" t="s">
        <v>88</v>
      </c>
      <c r="NVV56" s="355" t="s">
        <v>88</v>
      </c>
      <c r="NVW56" s="355" t="s">
        <v>88</v>
      </c>
      <c r="NVX56" s="355" t="s">
        <v>88</v>
      </c>
      <c r="NVY56" s="355" t="s">
        <v>88</v>
      </c>
      <c r="NVZ56" s="355" t="s">
        <v>88</v>
      </c>
      <c r="NWA56" s="355" t="s">
        <v>88</v>
      </c>
      <c r="NWB56" s="355" t="s">
        <v>88</v>
      </c>
      <c r="NWC56" s="355" t="s">
        <v>88</v>
      </c>
      <c r="NWD56" s="355" t="s">
        <v>88</v>
      </c>
      <c r="NWE56" s="355" t="s">
        <v>88</v>
      </c>
      <c r="NWF56" s="355" t="s">
        <v>88</v>
      </c>
      <c r="NWG56" s="355" t="s">
        <v>88</v>
      </c>
      <c r="NWH56" s="355" t="s">
        <v>88</v>
      </c>
      <c r="NWI56" s="355" t="s">
        <v>88</v>
      </c>
      <c r="NWJ56" s="355" t="s">
        <v>88</v>
      </c>
      <c r="NWK56" s="355" t="s">
        <v>88</v>
      </c>
      <c r="NWL56" s="355" t="s">
        <v>88</v>
      </c>
      <c r="NWM56" s="355" t="s">
        <v>88</v>
      </c>
      <c r="NWN56" s="355" t="s">
        <v>88</v>
      </c>
      <c r="NWO56" s="355" t="s">
        <v>88</v>
      </c>
      <c r="NWP56" s="355" t="s">
        <v>88</v>
      </c>
      <c r="NWQ56" s="355" t="s">
        <v>88</v>
      </c>
      <c r="NWR56" s="355" t="s">
        <v>88</v>
      </c>
      <c r="NWS56" s="355" t="s">
        <v>88</v>
      </c>
      <c r="NWT56" s="355" t="s">
        <v>88</v>
      </c>
      <c r="NWU56" s="355" t="s">
        <v>88</v>
      </c>
      <c r="NWV56" s="355" t="s">
        <v>88</v>
      </c>
      <c r="NWW56" s="355" t="s">
        <v>88</v>
      </c>
      <c r="NWX56" s="355" t="s">
        <v>88</v>
      </c>
      <c r="NWY56" s="355" t="s">
        <v>88</v>
      </c>
      <c r="NWZ56" s="355" t="s">
        <v>88</v>
      </c>
      <c r="NXA56" s="355" t="s">
        <v>88</v>
      </c>
      <c r="NXB56" s="355" t="s">
        <v>88</v>
      </c>
      <c r="NXC56" s="355" t="s">
        <v>88</v>
      </c>
      <c r="NXD56" s="355" t="s">
        <v>88</v>
      </c>
      <c r="NXE56" s="355" t="s">
        <v>88</v>
      </c>
      <c r="NXF56" s="355" t="s">
        <v>88</v>
      </c>
      <c r="NXG56" s="355" t="s">
        <v>88</v>
      </c>
      <c r="NXH56" s="355" t="s">
        <v>88</v>
      </c>
      <c r="NXI56" s="355" t="s">
        <v>88</v>
      </c>
      <c r="NXJ56" s="355" t="s">
        <v>88</v>
      </c>
      <c r="NXK56" s="355" t="s">
        <v>88</v>
      </c>
      <c r="NXL56" s="355" t="s">
        <v>88</v>
      </c>
      <c r="NXM56" s="355" t="s">
        <v>88</v>
      </c>
      <c r="NXN56" s="355" t="s">
        <v>88</v>
      </c>
      <c r="NXO56" s="355" t="s">
        <v>88</v>
      </c>
      <c r="NXP56" s="355" t="s">
        <v>88</v>
      </c>
      <c r="NXQ56" s="355" t="s">
        <v>88</v>
      </c>
      <c r="NXR56" s="355" t="s">
        <v>88</v>
      </c>
      <c r="NXS56" s="355" t="s">
        <v>88</v>
      </c>
      <c r="NXT56" s="355" t="s">
        <v>88</v>
      </c>
      <c r="NXU56" s="355" t="s">
        <v>88</v>
      </c>
      <c r="NXV56" s="355" t="s">
        <v>88</v>
      </c>
      <c r="NXW56" s="355" t="s">
        <v>88</v>
      </c>
      <c r="NXX56" s="355" t="s">
        <v>88</v>
      </c>
      <c r="NXY56" s="355" t="s">
        <v>88</v>
      </c>
      <c r="NXZ56" s="355" t="s">
        <v>88</v>
      </c>
      <c r="NYA56" s="355" t="s">
        <v>88</v>
      </c>
      <c r="NYB56" s="355" t="s">
        <v>88</v>
      </c>
      <c r="NYC56" s="355" t="s">
        <v>88</v>
      </c>
      <c r="NYD56" s="355" t="s">
        <v>88</v>
      </c>
      <c r="NYE56" s="355" t="s">
        <v>88</v>
      </c>
      <c r="NYF56" s="355" t="s">
        <v>88</v>
      </c>
      <c r="NYG56" s="355" t="s">
        <v>88</v>
      </c>
      <c r="NYH56" s="355" t="s">
        <v>88</v>
      </c>
      <c r="NYI56" s="355" t="s">
        <v>88</v>
      </c>
      <c r="NYJ56" s="355" t="s">
        <v>88</v>
      </c>
      <c r="NYK56" s="355" t="s">
        <v>88</v>
      </c>
      <c r="NYL56" s="355" t="s">
        <v>88</v>
      </c>
      <c r="NYM56" s="355" t="s">
        <v>88</v>
      </c>
      <c r="NYN56" s="355" t="s">
        <v>88</v>
      </c>
      <c r="NYO56" s="355" t="s">
        <v>88</v>
      </c>
      <c r="NYP56" s="355" t="s">
        <v>88</v>
      </c>
      <c r="NYQ56" s="355" t="s">
        <v>88</v>
      </c>
      <c r="NYR56" s="355" t="s">
        <v>88</v>
      </c>
      <c r="NYS56" s="355" t="s">
        <v>88</v>
      </c>
      <c r="NYT56" s="355" t="s">
        <v>88</v>
      </c>
      <c r="NYU56" s="355" t="s">
        <v>88</v>
      </c>
      <c r="NYV56" s="355" t="s">
        <v>88</v>
      </c>
      <c r="NYW56" s="355" t="s">
        <v>88</v>
      </c>
      <c r="NYX56" s="355" t="s">
        <v>88</v>
      </c>
      <c r="NYY56" s="355" t="s">
        <v>88</v>
      </c>
      <c r="NYZ56" s="355" t="s">
        <v>88</v>
      </c>
      <c r="NZA56" s="355" t="s">
        <v>88</v>
      </c>
      <c r="NZB56" s="355" t="s">
        <v>88</v>
      </c>
      <c r="NZC56" s="355" t="s">
        <v>88</v>
      </c>
      <c r="NZD56" s="355" t="s">
        <v>88</v>
      </c>
      <c r="NZE56" s="355" t="s">
        <v>88</v>
      </c>
      <c r="NZF56" s="355" t="s">
        <v>88</v>
      </c>
      <c r="NZG56" s="355" t="s">
        <v>88</v>
      </c>
      <c r="NZH56" s="355" t="s">
        <v>88</v>
      </c>
      <c r="NZI56" s="355" t="s">
        <v>88</v>
      </c>
      <c r="NZJ56" s="355" t="s">
        <v>88</v>
      </c>
      <c r="NZK56" s="355" t="s">
        <v>88</v>
      </c>
      <c r="NZL56" s="355" t="s">
        <v>88</v>
      </c>
      <c r="NZM56" s="355" t="s">
        <v>88</v>
      </c>
      <c r="NZN56" s="355" t="s">
        <v>88</v>
      </c>
      <c r="NZO56" s="355" t="s">
        <v>88</v>
      </c>
      <c r="NZP56" s="355" t="s">
        <v>88</v>
      </c>
      <c r="NZQ56" s="355" t="s">
        <v>88</v>
      </c>
      <c r="NZR56" s="355" t="s">
        <v>88</v>
      </c>
      <c r="NZS56" s="355" t="s">
        <v>88</v>
      </c>
      <c r="NZT56" s="355" t="s">
        <v>88</v>
      </c>
      <c r="NZU56" s="355" t="s">
        <v>88</v>
      </c>
      <c r="NZV56" s="355" t="s">
        <v>88</v>
      </c>
      <c r="NZW56" s="355" t="s">
        <v>88</v>
      </c>
      <c r="NZX56" s="355" t="s">
        <v>88</v>
      </c>
      <c r="NZY56" s="355" t="s">
        <v>88</v>
      </c>
      <c r="NZZ56" s="355" t="s">
        <v>88</v>
      </c>
      <c r="OAA56" s="355" t="s">
        <v>88</v>
      </c>
      <c r="OAB56" s="355" t="s">
        <v>88</v>
      </c>
      <c r="OAC56" s="355" t="s">
        <v>88</v>
      </c>
      <c r="OAD56" s="355" t="s">
        <v>88</v>
      </c>
      <c r="OAE56" s="355" t="s">
        <v>88</v>
      </c>
      <c r="OAF56" s="355" t="s">
        <v>88</v>
      </c>
      <c r="OAG56" s="355" t="s">
        <v>88</v>
      </c>
      <c r="OAH56" s="355" t="s">
        <v>88</v>
      </c>
      <c r="OAI56" s="355" t="s">
        <v>88</v>
      </c>
      <c r="OAJ56" s="355" t="s">
        <v>88</v>
      </c>
      <c r="OAK56" s="355" t="s">
        <v>88</v>
      </c>
      <c r="OAL56" s="355" t="s">
        <v>88</v>
      </c>
      <c r="OAM56" s="355" t="s">
        <v>88</v>
      </c>
      <c r="OAN56" s="355" t="s">
        <v>88</v>
      </c>
      <c r="OAO56" s="355" t="s">
        <v>88</v>
      </c>
      <c r="OAP56" s="355" t="s">
        <v>88</v>
      </c>
      <c r="OAQ56" s="355" t="s">
        <v>88</v>
      </c>
      <c r="OAR56" s="355" t="s">
        <v>88</v>
      </c>
      <c r="OAS56" s="355" t="s">
        <v>88</v>
      </c>
      <c r="OAT56" s="355" t="s">
        <v>88</v>
      </c>
      <c r="OAU56" s="355" t="s">
        <v>88</v>
      </c>
      <c r="OAV56" s="355" t="s">
        <v>88</v>
      </c>
      <c r="OAW56" s="355" t="s">
        <v>88</v>
      </c>
      <c r="OAX56" s="355" t="s">
        <v>88</v>
      </c>
      <c r="OAY56" s="355" t="s">
        <v>88</v>
      </c>
      <c r="OAZ56" s="355" t="s">
        <v>88</v>
      </c>
      <c r="OBA56" s="355" t="s">
        <v>88</v>
      </c>
      <c r="OBB56" s="355" t="s">
        <v>88</v>
      </c>
      <c r="OBC56" s="355" t="s">
        <v>88</v>
      </c>
      <c r="OBD56" s="355" t="s">
        <v>88</v>
      </c>
      <c r="OBE56" s="355" t="s">
        <v>88</v>
      </c>
      <c r="OBF56" s="355" t="s">
        <v>88</v>
      </c>
      <c r="OBG56" s="355" t="s">
        <v>88</v>
      </c>
      <c r="OBH56" s="355" t="s">
        <v>88</v>
      </c>
      <c r="OBI56" s="355" t="s">
        <v>88</v>
      </c>
      <c r="OBJ56" s="355" t="s">
        <v>88</v>
      </c>
      <c r="OBK56" s="355" t="s">
        <v>88</v>
      </c>
      <c r="OBL56" s="355" t="s">
        <v>88</v>
      </c>
      <c r="OBM56" s="355" t="s">
        <v>88</v>
      </c>
      <c r="OBN56" s="355" t="s">
        <v>88</v>
      </c>
      <c r="OBO56" s="355" t="s">
        <v>88</v>
      </c>
      <c r="OBP56" s="355" t="s">
        <v>88</v>
      </c>
      <c r="OBQ56" s="355" t="s">
        <v>88</v>
      </c>
      <c r="OBR56" s="355" t="s">
        <v>88</v>
      </c>
      <c r="OBS56" s="355" t="s">
        <v>88</v>
      </c>
      <c r="OBT56" s="355" t="s">
        <v>88</v>
      </c>
      <c r="OBU56" s="355" t="s">
        <v>88</v>
      </c>
      <c r="OBV56" s="355" t="s">
        <v>88</v>
      </c>
      <c r="OBW56" s="355" t="s">
        <v>88</v>
      </c>
      <c r="OBX56" s="355" t="s">
        <v>88</v>
      </c>
      <c r="OBY56" s="355" t="s">
        <v>88</v>
      </c>
      <c r="OBZ56" s="355" t="s">
        <v>88</v>
      </c>
      <c r="OCA56" s="355" t="s">
        <v>88</v>
      </c>
      <c r="OCB56" s="355" t="s">
        <v>88</v>
      </c>
      <c r="OCC56" s="355" t="s">
        <v>88</v>
      </c>
      <c r="OCD56" s="355" t="s">
        <v>88</v>
      </c>
      <c r="OCE56" s="355" t="s">
        <v>88</v>
      </c>
      <c r="OCF56" s="355" t="s">
        <v>88</v>
      </c>
      <c r="OCG56" s="355" t="s">
        <v>88</v>
      </c>
      <c r="OCH56" s="355" t="s">
        <v>88</v>
      </c>
      <c r="OCI56" s="355" t="s">
        <v>88</v>
      </c>
      <c r="OCJ56" s="355" t="s">
        <v>88</v>
      </c>
      <c r="OCK56" s="355" t="s">
        <v>88</v>
      </c>
      <c r="OCL56" s="355" t="s">
        <v>88</v>
      </c>
      <c r="OCM56" s="355" t="s">
        <v>88</v>
      </c>
      <c r="OCN56" s="355" t="s">
        <v>88</v>
      </c>
      <c r="OCO56" s="355" t="s">
        <v>88</v>
      </c>
      <c r="OCP56" s="355" t="s">
        <v>88</v>
      </c>
      <c r="OCQ56" s="355" t="s">
        <v>88</v>
      </c>
      <c r="OCR56" s="355" t="s">
        <v>88</v>
      </c>
      <c r="OCS56" s="355" t="s">
        <v>88</v>
      </c>
      <c r="OCT56" s="355" t="s">
        <v>88</v>
      </c>
      <c r="OCU56" s="355" t="s">
        <v>88</v>
      </c>
      <c r="OCV56" s="355" t="s">
        <v>88</v>
      </c>
      <c r="OCW56" s="355" t="s">
        <v>88</v>
      </c>
      <c r="OCX56" s="355" t="s">
        <v>88</v>
      </c>
      <c r="OCY56" s="355" t="s">
        <v>88</v>
      </c>
      <c r="OCZ56" s="355" t="s">
        <v>88</v>
      </c>
      <c r="ODA56" s="355" t="s">
        <v>88</v>
      </c>
      <c r="ODB56" s="355" t="s">
        <v>88</v>
      </c>
      <c r="ODC56" s="355" t="s">
        <v>88</v>
      </c>
      <c r="ODD56" s="355" t="s">
        <v>88</v>
      </c>
      <c r="ODE56" s="355" t="s">
        <v>88</v>
      </c>
      <c r="ODF56" s="355" t="s">
        <v>88</v>
      </c>
      <c r="ODG56" s="355" t="s">
        <v>88</v>
      </c>
      <c r="ODH56" s="355" t="s">
        <v>88</v>
      </c>
      <c r="ODI56" s="355" t="s">
        <v>88</v>
      </c>
      <c r="ODJ56" s="355" t="s">
        <v>88</v>
      </c>
      <c r="ODK56" s="355" t="s">
        <v>88</v>
      </c>
      <c r="ODL56" s="355" t="s">
        <v>88</v>
      </c>
      <c r="ODM56" s="355" t="s">
        <v>88</v>
      </c>
      <c r="ODN56" s="355" t="s">
        <v>88</v>
      </c>
      <c r="ODO56" s="355" t="s">
        <v>88</v>
      </c>
      <c r="ODP56" s="355" t="s">
        <v>88</v>
      </c>
      <c r="ODQ56" s="355" t="s">
        <v>88</v>
      </c>
      <c r="ODR56" s="355" t="s">
        <v>88</v>
      </c>
      <c r="ODS56" s="355" t="s">
        <v>88</v>
      </c>
      <c r="ODT56" s="355" t="s">
        <v>88</v>
      </c>
      <c r="ODU56" s="355" t="s">
        <v>88</v>
      </c>
      <c r="ODV56" s="355" t="s">
        <v>88</v>
      </c>
      <c r="ODW56" s="355" t="s">
        <v>88</v>
      </c>
      <c r="ODX56" s="355" t="s">
        <v>88</v>
      </c>
      <c r="ODY56" s="355" t="s">
        <v>88</v>
      </c>
      <c r="ODZ56" s="355" t="s">
        <v>88</v>
      </c>
      <c r="OEA56" s="355" t="s">
        <v>88</v>
      </c>
      <c r="OEB56" s="355" t="s">
        <v>88</v>
      </c>
      <c r="OEC56" s="355" t="s">
        <v>88</v>
      </c>
      <c r="OED56" s="355" t="s">
        <v>88</v>
      </c>
      <c r="OEE56" s="355" t="s">
        <v>88</v>
      </c>
      <c r="OEF56" s="355" t="s">
        <v>88</v>
      </c>
      <c r="OEG56" s="355" t="s">
        <v>88</v>
      </c>
      <c r="OEH56" s="355" t="s">
        <v>88</v>
      </c>
      <c r="OEI56" s="355" t="s">
        <v>88</v>
      </c>
      <c r="OEJ56" s="355" t="s">
        <v>88</v>
      </c>
      <c r="OEK56" s="355" t="s">
        <v>88</v>
      </c>
      <c r="OEL56" s="355" t="s">
        <v>88</v>
      </c>
      <c r="OEM56" s="355" t="s">
        <v>88</v>
      </c>
      <c r="OEN56" s="355" t="s">
        <v>88</v>
      </c>
      <c r="OEO56" s="355" t="s">
        <v>88</v>
      </c>
      <c r="OEP56" s="355" t="s">
        <v>88</v>
      </c>
      <c r="OEQ56" s="355" t="s">
        <v>88</v>
      </c>
      <c r="OER56" s="355" t="s">
        <v>88</v>
      </c>
      <c r="OES56" s="355" t="s">
        <v>88</v>
      </c>
      <c r="OET56" s="355" t="s">
        <v>88</v>
      </c>
      <c r="OEU56" s="355" t="s">
        <v>88</v>
      </c>
      <c r="OEV56" s="355" t="s">
        <v>88</v>
      </c>
      <c r="OEW56" s="355" t="s">
        <v>88</v>
      </c>
      <c r="OEX56" s="355" t="s">
        <v>88</v>
      </c>
      <c r="OEY56" s="355" t="s">
        <v>88</v>
      </c>
      <c r="OEZ56" s="355" t="s">
        <v>88</v>
      </c>
      <c r="OFA56" s="355" t="s">
        <v>88</v>
      </c>
      <c r="OFB56" s="355" t="s">
        <v>88</v>
      </c>
      <c r="OFC56" s="355" t="s">
        <v>88</v>
      </c>
      <c r="OFD56" s="355" t="s">
        <v>88</v>
      </c>
      <c r="OFE56" s="355" t="s">
        <v>88</v>
      </c>
      <c r="OFF56" s="355" t="s">
        <v>88</v>
      </c>
      <c r="OFG56" s="355" t="s">
        <v>88</v>
      </c>
      <c r="OFH56" s="355" t="s">
        <v>88</v>
      </c>
      <c r="OFI56" s="355" t="s">
        <v>88</v>
      </c>
      <c r="OFJ56" s="355" t="s">
        <v>88</v>
      </c>
      <c r="OFK56" s="355" t="s">
        <v>88</v>
      </c>
      <c r="OFL56" s="355" t="s">
        <v>88</v>
      </c>
      <c r="OFM56" s="355" t="s">
        <v>88</v>
      </c>
      <c r="OFN56" s="355" t="s">
        <v>88</v>
      </c>
      <c r="OFO56" s="355" t="s">
        <v>88</v>
      </c>
      <c r="OFP56" s="355" t="s">
        <v>88</v>
      </c>
      <c r="OFQ56" s="355" t="s">
        <v>88</v>
      </c>
      <c r="OFR56" s="355" t="s">
        <v>88</v>
      </c>
      <c r="OFS56" s="355" t="s">
        <v>88</v>
      </c>
      <c r="OFT56" s="355" t="s">
        <v>88</v>
      </c>
      <c r="OFU56" s="355" t="s">
        <v>88</v>
      </c>
      <c r="OFV56" s="355" t="s">
        <v>88</v>
      </c>
      <c r="OFW56" s="355" t="s">
        <v>88</v>
      </c>
      <c r="OFX56" s="355" t="s">
        <v>88</v>
      </c>
      <c r="OFY56" s="355" t="s">
        <v>88</v>
      </c>
      <c r="OFZ56" s="355" t="s">
        <v>88</v>
      </c>
      <c r="OGA56" s="355" t="s">
        <v>88</v>
      </c>
      <c r="OGB56" s="355" t="s">
        <v>88</v>
      </c>
      <c r="OGC56" s="355" t="s">
        <v>88</v>
      </c>
      <c r="OGD56" s="355" t="s">
        <v>88</v>
      </c>
      <c r="OGE56" s="355" t="s">
        <v>88</v>
      </c>
      <c r="OGF56" s="355" t="s">
        <v>88</v>
      </c>
      <c r="OGG56" s="355" t="s">
        <v>88</v>
      </c>
      <c r="OGH56" s="355" t="s">
        <v>88</v>
      </c>
      <c r="OGI56" s="355" t="s">
        <v>88</v>
      </c>
      <c r="OGJ56" s="355" t="s">
        <v>88</v>
      </c>
      <c r="OGK56" s="355" t="s">
        <v>88</v>
      </c>
      <c r="OGL56" s="355" t="s">
        <v>88</v>
      </c>
      <c r="OGM56" s="355" t="s">
        <v>88</v>
      </c>
      <c r="OGN56" s="355" t="s">
        <v>88</v>
      </c>
      <c r="OGO56" s="355" t="s">
        <v>88</v>
      </c>
      <c r="OGP56" s="355" t="s">
        <v>88</v>
      </c>
      <c r="OGQ56" s="355" t="s">
        <v>88</v>
      </c>
      <c r="OGR56" s="355" t="s">
        <v>88</v>
      </c>
      <c r="OGS56" s="355" t="s">
        <v>88</v>
      </c>
      <c r="OGT56" s="355" t="s">
        <v>88</v>
      </c>
      <c r="OGU56" s="355" t="s">
        <v>88</v>
      </c>
      <c r="OGV56" s="355" t="s">
        <v>88</v>
      </c>
      <c r="OGW56" s="355" t="s">
        <v>88</v>
      </c>
      <c r="OGX56" s="355" t="s">
        <v>88</v>
      </c>
      <c r="OGY56" s="355" t="s">
        <v>88</v>
      </c>
      <c r="OGZ56" s="355" t="s">
        <v>88</v>
      </c>
      <c r="OHA56" s="355" t="s">
        <v>88</v>
      </c>
      <c r="OHB56" s="355" t="s">
        <v>88</v>
      </c>
      <c r="OHC56" s="355" t="s">
        <v>88</v>
      </c>
      <c r="OHD56" s="355" t="s">
        <v>88</v>
      </c>
      <c r="OHE56" s="355" t="s">
        <v>88</v>
      </c>
      <c r="OHF56" s="355" t="s">
        <v>88</v>
      </c>
      <c r="OHG56" s="355" t="s">
        <v>88</v>
      </c>
      <c r="OHH56" s="355" t="s">
        <v>88</v>
      </c>
      <c r="OHI56" s="355" t="s">
        <v>88</v>
      </c>
      <c r="OHJ56" s="355" t="s">
        <v>88</v>
      </c>
      <c r="OHK56" s="355" t="s">
        <v>88</v>
      </c>
      <c r="OHL56" s="355" t="s">
        <v>88</v>
      </c>
      <c r="OHM56" s="355" t="s">
        <v>88</v>
      </c>
      <c r="OHN56" s="355" t="s">
        <v>88</v>
      </c>
      <c r="OHO56" s="355" t="s">
        <v>88</v>
      </c>
      <c r="OHP56" s="355" t="s">
        <v>88</v>
      </c>
      <c r="OHQ56" s="355" t="s">
        <v>88</v>
      </c>
      <c r="OHR56" s="355" t="s">
        <v>88</v>
      </c>
      <c r="OHS56" s="355" t="s">
        <v>88</v>
      </c>
      <c r="OHT56" s="355" t="s">
        <v>88</v>
      </c>
      <c r="OHU56" s="355" t="s">
        <v>88</v>
      </c>
      <c r="OHV56" s="355" t="s">
        <v>88</v>
      </c>
      <c r="OHW56" s="355" t="s">
        <v>88</v>
      </c>
      <c r="OHX56" s="355" t="s">
        <v>88</v>
      </c>
      <c r="OHY56" s="355" t="s">
        <v>88</v>
      </c>
      <c r="OHZ56" s="355" t="s">
        <v>88</v>
      </c>
      <c r="OIA56" s="355" t="s">
        <v>88</v>
      </c>
      <c r="OIB56" s="355" t="s">
        <v>88</v>
      </c>
      <c r="OIC56" s="355" t="s">
        <v>88</v>
      </c>
      <c r="OID56" s="355" t="s">
        <v>88</v>
      </c>
      <c r="OIE56" s="355" t="s">
        <v>88</v>
      </c>
      <c r="OIF56" s="355" t="s">
        <v>88</v>
      </c>
      <c r="OIG56" s="355" t="s">
        <v>88</v>
      </c>
      <c r="OIH56" s="355" t="s">
        <v>88</v>
      </c>
      <c r="OII56" s="355" t="s">
        <v>88</v>
      </c>
      <c r="OIJ56" s="355" t="s">
        <v>88</v>
      </c>
      <c r="OIK56" s="355" t="s">
        <v>88</v>
      </c>
      <c r="OIL56" s="355" t="s">
        <v>88</v>
      </c>
      <c r="OIM56" s="355" t="s">
        <v>88</v>
      </c>
      <c r="OIN56" s="355" t="s">
        <v>88</v>
      </c>
      <c r="OIO56" s="355" t="s">
        <v>88</v>
      </c>
      <c r="OIP56" s="355" t="s">
        <v>88</v>
      </c>
      <c r="OIQ56" s="355" t="s">
        <v>88</v>
      </c>
      <c r="OIR56" s="355" t="s">
        <v>88</v>
      </c>
      <c r="OIS56" s="355" t="s">
        <v>88</v>
      </c>
      <c r="OIT56" s="355" t="s">
        <v>88</v>
      </c>
      <c r="OIU56" s="355" t="s">
        <v>88</v>
      </c>
      <c r="OIV56" s="355" t="s">
        <v>88</v>
      </c>
      <c r="OIW56" s="355" t="s">
        <v>88</v>
      </c>
      <c r="OIX56" s="355" t="s">
        <v>88</v>
      </c>
      <c r="OIY56" s="355" t="s">
        <v>88</v>
      </c>
      <c r="OIZ56" s="355" t="s">
        <v>88</v>
      </c>
      <c r="OJA56" s="355" t="s">
        <v>88</v>
      </c>
      <c r="OJB56" s="355" t="s">
        <v>88</v>
      </c>
      <c r="OJC56" s="355" t="s">
        <v>88</v>
      </c>
      <c r="OJD56" s="355" t="s">
        <v>88</v>
      </c>
      <c r="OJE56" s="355" t="s">
        <v>88</v>
      </c>
      <c r="OJF56" s="355" t="s">
        <v>88</v>
      </c>
      <c r="OJG56" s="355" t="s">
        <v>88</v>
      </c>
      <c r="OJH56" s="355" t="s">
        <v>88</v>
      </c>
      <c r="OJI56" s="355" t="s">
        <v>88</v>
      </c>
      <c r="OJJ56" s="355" t="s">
        <v>88</v>
      </c>
      <c r="OJK56" s="355" t="s">
        <v>88</v>
      </c>
      <c r="OJL56" s="355" t="s">
        <v>88</v>
      </c>
      <c r="OJM56" s="355" t="s">
        <v>88</v>
      </c>
      <c r="OJN56" s="355" t="s">
        <v>88</v>
      </c>
      <c r="OJO56" s="355" t="s">
        <v>88</v>
      </c>
      <c r="OJP56" s="355" t="s">
        <v>88</v>
      </c>
      <c r="OJQ56" s="355" t="s">
        <v>88</v>
      </c>
      <c r="OJR56" s="355" t="s">
        <v>88</v>
      </c>
      <c r="OJS56" s="355" t="s">
        <v>88</v>
      </c>
      <c r="OJT56" s="355" t="s">
        <v>88</v>
      </c>
      <c r="OJU56" s="355" t="s">
        <v>88</v>
      </c>
      <c r="OJV56" s="355" t="s">
        <v>88</v>
      </c>
      <c r="OJW56" s="355" t="s">
        <v>88</v>
      </c>
      <c r="OJX56" s="355" t="s">
        <v>88</v>
      </c>
      <c r="OJY56" s="355" t="s">
        <v>88</v>
      </c>
      <c r="OJZ56" s="355" t="s">
        <v>88</v>
      </c>
      <c r="OKA56" s="355" t="s">
        <v>88</v>
      </c>
      <c r="OKB56" s="355" t="s">
        <v>88</v>
      </c>
      <c r="OKC56" s="355" t="s">
        <v>88</v>
      </c>
      <c r="OKD56" s="355" t="s">
        <v>88</v>
      </c>
      <c r="OKE56" s="355" t="s">
        <v>88</v>
      </c>
      <c r="OKF56" s="355" t="s">
        <v>88</v>
      </c>
      <c r="OKG56" s="355" t="s">
        <v>88</v>
      </c>
      <c r="OKH56" s="355" t="s">
        <v>88</v>
      </c>
      <c r="OKI56" s="355" t="s">
        <v>88</v>
      </c>
      <c r="OKJ56" s="355" t="s">
        <v>88</v>
      </c>
      <c r="OKK56" s="355" t="s">
        <v>88</v>
      </c>
      <c r="OKL56" s="355" t="s">
        <v>88</v>
      </c>
      <c r="OKM56" s="355" t="s">
        <v>88</v>
      </c>
      <c r="OKN56" s="355" t="s">
        <v>88</v>
      </c>
      <c r="OKO56" s="355" t="s">
        <v>88</v>
      </c>
      <c r="OKP56" s="355" t="s">
        <v>88</v>
      </c>
      <c r="OKQ56" s="355" t="s">
        <v>88</v>
      </c>
      <c r="OKR56" s="355" t="s">
        <v>88</v>
      </c>
      <c r="OKS56" s="355" t="s">
        <v>88</v>
      </c>
      <c r="OKT56" s="355" t="s">
        <v>88</v>
      </c>
      <c r="OKU56" s="355" t="s">
        <v>88</v>
      </c>
      <c r="OKV56" s="355" t="s">
        <v>88</v>
      </c>
      <c r="OKW56" s="355" t="s">
        <v>88</v>
      </c>
      <c r="OKX56" s="355" t="s">
        <v>88</v>
      </c>
      <c r="OKY56" s="355" t="s">
        <v>88</v>
      </c>
      <c r="OKZ56" s="355" t="s">
        <v>88</v>
      </c>
      <c r="OLA56" s="355" t="s">
        <v>88</v>
      </c>
      <c r="OLB56" s="355" t="s">
        <v>88</v>
      </c>
      <c r="OLC56" s="355" t="s">
        <v>88</v>
      </c>
      <c r="OLD56" s="355" t="s">
        <v>88</v>
      </c>
      <c r="OLE56" s="355" t="s">
        <v>88</v>
      </c>
      <c r="OLF56" s="355" t="s">
        <v>88</v>
      </c>
      <c r="OLG56" s="355" t="s">
        <v>88</v>
      </c>
      <c r="OLH56" s="355" t="s">
        <v>88</v>
      </c>
      <c r="OLI56" s="355" t="s">
        <v>88</v>
      </c>
      <c r="OLJ56" s="355" t="s">
        <v>88</v>
      </c>
      <c r="OLK56" s="355" t="s">
        <v>88</v>
      </c>
      <c r="OLL56" s="355" t="s">
        <v>88</v>
      </c>
      <c r="OLM56" s="355" t="s">
        <v>88</v>
      </c>
      <c r="OLN56" s="355" t="s">
        <v>88</v>
      </c>
      <c r="OLO56" s="355" t="s">
        <v>88</v>
      </c>
      <c r="OLP56" s="355" t="s">
        <v>88</v>
      </c>
      <c r="OLQ56" s="355" t="s">
        <v>88</v>
      </c>
      <c r="OLR56" s="355" t="s">
        <v>88</v>
      </c>
      <c r="OLS56" s="355" t="s">
        <v>88</v>
      </c>
      <c r="OLT56" s="355" t="s">
        <v>88</v>
      </c>
      <c r="OLU56" s="355" t="s">
        <v>88</v>
      </c>
      <c r="OLV56" s="355" t="s">
        <v>88</v>
      </c>
      <c r="OLW56" s="355" t="s">
        <v>88</v>
      </c>
      <c r="OLX56" s="355" t="s">
        <v>88</v>
      </c>
      <c r="OLY56" s="355" t="s">
        <v>88</v>
      </c>
      <c r="OLZ56" s="355" t="s">
        <v>88</v>
      </c>
      <c r="OMA56" s="355" t="s">
        <v>88</v>
      </c>
      <c r="OMB56" s="355" t="s">
        <v>88</v>
      </c>
      <c r="OMC56" s="355" t="s">
        <v>88</v>
      </c>
      <c r="OMD56" s="355" t="s">
        <v>88</v>
      </c>
      <c r="OME56" s="355" t="s">
        <v>88</v>
      </c>
      <c r="OMF56" s="355" t="s">
        <v>88</v>
      </c>
      <c r="OMG56" s="355" t="s">
        <v>88</v>
      </c>
      <c r="OMH56" s="355" t="s">
        <v>88</v>
      </c>
      <c r="OMI56" s="355" t="s">
        <v>88</v>
      </c>
      <c r="OMJ56" s="355" t="s">
        <v>88</v>
      </c>
      <c r="OMK56" s="355" t="s">
        <v>88</v>
      </c>
      <c r="OML56" s="355" t="s">
        <v>88</v>
      </c>
      <c r="OMM56" s="355" t="s">
        <v>88</v>
      </c>
      <c r="OMN56" s="355" t="s">
        <v>88</v>
      </c>
      <c r="OMO56" s="355" t="s">
        <v>88</v>
      </c>
      <c r="OMP56" s="355" t="s">
        <v>88</v>
      </c>
      <c r="OMQ56" s="355" t="s">
        <v>88</v>
      </c>
      <c r="OMR56" s="355" t="s">
        <v>88</v>
      </c>
      <c r="OMS56" s="355" t="s">
        <v>88</v>
      </c>
      <c r="OMT56" s="355" t="s">
        <v>88</v>
      </c>
      <c r="OMU56" s="355" t="s">
        <v>88</v>
      </c>
      <c r="OMV56" s="355" t="s">
        <v>88</v>
      </c>
      <c r="OMW56" s="355" t="s">
        <v>88</v>
      </c>
      <c r="OMX56" s="355" t="s">
        <v>88</v>
      </c>
      <c r="OMY56" s="355" t="s">
        <v>88</v>
      </c>
      <c r="OMZ56" s="355" t="s">
        <v>88</v>
      </c>
      <c r="ONA56" s="355" t="s">
        <v>88</v>
      </c>
      <c r="ONB56" s="355" t="s">
        <v>88</v>
      </c>
      <c r="ONC56" s="355" t="s">
        <v>88</v>
      </c>
      <c r="OND56" s="355" t="s">
        <v>88</v>
      </c>
      <c r="ONE56" s="355" t="s">
        <v>88</v>
      </c>
      <c r="ONF56" s="355" t="s">
        <v>88</v>
      </c>
      <c r="ONG56" s="355" t="s">
        <v>88</v>
      </c>
      <c r="ONH56" s="355" t="s">
        <v>88</v>
      </c>
      <c r="ONI56" s="355" t="s">
        <v>88</v>
      </c>
      <c r="ONJ56" s="355" t="s">
        <v>88</v>
      </c>
      <c r="ONK56" s="355" t="s">
        <v>88</v>
      </c>
      <c r="ONL56" s="355" t="s">
        <v>88</v>
      </c>
      <c r="ONM56" s="355" t="s">
        <v>88</v>
      </c>
      <c r="ONN56" s="355" t="s">
        <v>88</v>
      </c>
      <c r="ONO56" s="355" t="s">
        <v>88</v>
      </c>
      <c r="ONP56" s="355" t="s">
        <v>88</v>
      </c>
      <c r="ONQ56" s="355" t="s">
        <v>88</v>
      </c>
      <c r="ONR56" s="355" t="s">
        <v>88</v>
      </c>
      <c r="ONS56" s="355" t="s">
        <v>88</v>
      </c>
      <c r="ONT56" s="355" t="s">
        <v>88</v>
      </c>
      <c r="ONU56" s="355" t="s">
        <v>88</v>
      </c>
      <c r="ONV56" s="355" t="s">
        <v>88</v>
      </c>
      <c r="ONW56" s="355" t="s">
        <v>88</v>
      </c>
      <c r="ONX56" s="355" t="s">
        <v>88</v>
      </c>
      <c r="ONY56" s="355" t="s">
        <v>88</v>
      </c>
      <c r="ONZ56" s="355" t="s">
        <v>88</v>
      </c>
      <c r="OOA56" s="355" t="s">
        <v>88</v>
      </c>
      <c r="OOB56" s="355" t="s">
        <v>88</v>
      </c>
      <c r="OOC56" s="355" t="s">
        <v>88</v>
      </c>
      <c r="OOD56" s="355" t="s">
        <v>88</v>
      </c>
      <c r="OOE56" s="355" t="s">
        <v>88</v>
      </c>
      <c r="OOF56" s="355" t="s">
        <v>88</v>
      </c>
      <c r="OOG56" s="355" t="s">
        <v>88</v>
      </c>
      <c r="OOH56" s="355" t="s">
        <v>88</v>
      </c>
      <c r="OOI56" s="355" t="s">
        <v>88</v>
      </c>
      <c r="OOJ56" s="355" t="s">
        <v>88</v>
      </c>
      <c r="OOK56" s="355" t="s">
        <v>88</v>
      </c>
      <c r="OOL56" s="355" t="s">
        <v>88</v>
      </c>
      <c r="OOM56" s="355" t="s">
        <v>88</v>
      </c>
      <c r="OON56" s="355" t="s">
        <v>88</v>
      </c>
      <c r="OOO56" s="355" t="s">
        <v>88</v>
      </c>
      <c r="OOP56" s="355" t="s">
        <v>88</v>
      </c>
      <c r="OOQ56" s="355" t="s">
        <v>88</v>
      </c>
      <c r="OOR56" s="355" t="s">
        <v>88</v>
      </c>
      <c r="OOS56" s="355" t="s">
        <v>88</v>
      </c>
      <c r="OOT56" s="355" t="s">
        <v>88</v>
      </c>
      <c r="OOU56" s="355" t="s">
        <v>88</v>
      </c>
      <c r="OOV56" s="355" t="s">
        <v>88</v>
      </c>
      <c r="OOW56" s="355" t="s">
        <v>88</v>
      </c>
      <c r="OOX56" s="355" t="s">
        <v>88</v>
      </c>
      <c r="OOY56" s="355" t="s">
        <v>88</v>
      </c>
      <c r="OOZ56" s="355" t="s">
        <v>88</v>
      </c>
      <c r="OPA56" s="355" t="s">
        <v>88</v>
      </c>
      <c r="OPB56" s="355" t="s">
        <v>88</v>
      </c>
      <c r="OPC56" s="355" t="s">
        <v>88</v>
      </c>
      <c r="OPD56" s="355" t="s">
        <v>88</v>
      </c>
      <c r="OPE56" s="355" t="s">
        <v>88</v>
      </c>
      <c r="OPF56" s="355" t="s">
        <v>88</v>
      </c>
      <c r="OPG56" s="355" t="s">
        <v>88</v>
      </c>
      <c r="OPH56" s="355" t="s">
        <v>88</v>
      </c>
      <c r="OPI56" s="355" t="s">
        <v>88</v>
      </c>
      <c r="OPJ56" s="355" t="s">
        <v>88</v>
      </c>
      <c r="OPK56" s="355" t="s">
        <v>88</v>
      </c>
      <c r="OPL56" s="355" t="s">
        <v>88</v>
      </c>
      <c r="OPM56" s="355" t="s">
        <v>88</v>
      </c>
      <c r="OPN56" s="355" t="s">
        <v>88</v>
      </c>
      <c r="OPO56" s="355" t="s">
        <v>88</v>
      </c>
      <c r="OPP56" s="355" t="s">
        <v>88</v>
      </c>
      <c r="OPQ56" s="355" t="s">
        <v>88</v>
      </c>
      <c r="OPR56" s="355" t="s">
        <v>88</v>
      </c>
      <c r="OPS56" s="355" t="s">
        <v>88</v>
      </c>
      <c r="OPT56" s="355" t="s">
        <v>88</v>
      </c>
      <c r="OPU56" s="355" t="s">
        <v>88</v>
      </c>
      <c r="OPV56" s="355" t="s">
        <v>88</v>
      </c>
      <c r="OPW56" s="355" t="s">
        <v>88</v>
      </c>
      <c r="OPX56" s="355" t="s">
        <v>88</v>
      </c>
      <c r="OPY56" s="355" t="s">
        <v>88</v>
      </c>
      <c r="OPZ56" s="355" t="s">
        <v>88</v>
      </c>
      <c r="OQA56" s="355" t="s">
        <v>88</v>
      </c>
      <c r="OQB56" s="355" t="s">
        <v>88</v>
      </c>
      <c r="OQC56" s="355" t="s">
        <v>88</v>
      </c>
      <c r="OQD56" s="355" t="s">
        <v>88</v>
      </c>
      <c r="OQE56" s="355" t="s">
        <v>88</v>
      </c>
      <c r="OQF56" s="355" t="s">
        <v>88</v>
      </c>
      <c r="OQG56" s="355" t="s">
        <v>88</v>
      </c>
      <c r="OQH56" s="355" t="s">
        <v>88</v>
      </c>
      <c r="OQI56" s="355" t="s">
        <v>88</v>
      </c>
      <c r="OQJ56" s="355" t="s">
        <v>88</v>
      </c>
      <c r="OQK56" s="355" t="s">
        <v>88</v>
      </c>
      <c r="OQL56" s="355" t="s">
        <v>88</v>
      </c>
      <c r="OQM56" s="355" t="s">
        <v>88</v>
      </c>
      <c r="OQN56" s="355" t="s">
        <v>88</v>
      </c>
      <c r="OQO56" s="355" t="s">
        <v>88</v>
      </c>
      <c r="OQP56" s="355" t="s">
        <v>88</v>
      </c>
      <c r="OQQ56" s="355" t="s">
        <v>88</v>
      </c>
      <c r="OQR56" s="355" t="s">
        <v>88</v>
      </c>
      <c r="OQS56" s="355" t="s">
        <v>88</v>
      </c>
      <c r="OQT56" s="355" t="s">
        <v>88</v>
      </c>
      <c r="OQU56" s="355" t="s">
        <v>88</v>
      </c>
      <c r="OQV56" s="355" t="s">
        <v>88</v>
      </c>
      <c r="OQW56" s="355" t="s">
        <v>88</v>
      </c>
      <c r="OQX56" s="355" t="s">
        <v>88</v>
      </c>
      <c r="OQY56" s="355" t="s">
        <v>88</v>
      </c>
      <c r="OQZ56" s="355" t="s">
        <v>88</v>
      </c>
      <c r="ORA56" s="355" t="s">
        <v>88</v>
      </c>
      <c r="ORB56" s="355" t="s">
        <v>88</v>
      </c>
      <c r="ORC56" s="355" t="s">
        <v>88</v>
      </c>
      <c r="ORD56" s="355" t="s">
        <v>88</v>
      </c>
      <c r="ORE56" s="355" t="s">
        <v>88</v>
      </c>
      <c r="ORF56" s="355" t="s">
        <v>88</v>
      </c>
      <c r="ORG56" s="355" t="s">
        <v>88</v>
      </c>
      <c r="ORH56" s="355" t="s">
        <v>88</v>
      </c>
      <c r="ORI56" s="355" t="s">
        <v>88</v>
      </c>
      <c r="ORJ56" s="355" t="s">
        <v>88</v>
      </c>
      <c r="ORK56" s="355" t="s">
        <v>88</v>
      </c>
      <c r="ORL56" s="355" t="s">
        <v>88</v>
      </c>
      <c r="ORM56" s="355" t="s">
        <v>88</v>
      </c>
      <c r="ORN56" s="355" t="s">
        <v>88</v>
      </c>
      <c r="ORO56" s="355" t="s">
        <v>88</v>
      </c>
      <c r="ORP56" s="355" t="s">
        <v>88</v>
      </c>
      <c r="ORQ56" s="355" t="s">
        <v>88</v>
      </c>
      <c r="ORR56" s="355" t="s">
        <v>88</v>
      </c>
      <c r="ORS56" s="355" t="s">
        <v>88</v>
      </c>
      <c r="ORT56" s="355" t="s">
        <v>88</v>
      </c>
      <c r="ORU56" s="355" t="s">
        <v>88</v>
      </c>
      <c r="ORV56" s="355" t="s">
        <v>88</v>
      </c>
      <c r="ORW56" s="355" t="s">
        <v>88</v>
      </c>
      <c r="ORX56" s="355" t="s">
        <v>88</v>
      </c>
      <c r="ORY56" s="355" t="s">
        <v>88</v>
      </c>
      <c r="ORZ56" s="355" t="s">
        <v>88</v>
      </c>
      <c r="OSA56" s="355" t="s">
        <v>88</v>
      </c>
      <c r="OSB56" s="355" t="s">
        <v>88</v>
      </c>
      <c r="OSC56" s="355" t="s">
        <v>88</v>
      </c>
      <c r="OSD56" s="355" t="s">
        <v>88</v>
      </c>
      <c r="OSE56" s="355" t="s">
        <v>88</v>
      </c>
      <c r="OSF56" s="355" t="s">
        <v>88</v>
      </c>
      <c r="OSG56" s="355" t="s">
        <v>88</v>
      </c>
      <c r="OSH56" s="355" t="s">
        <v>88</v>
      </c>
      <c r="OSI56" s="355" t="s">
        <v>88</v>
      </c>
      <c r="OSJ56" s="355" t="s">
        <v>88</v>
      </c>
      <c r="OSK56" s="355" t="s">
        <v>88</v>
      </c>
      <c r="OSL56" s="355" t="s">
        <v>88</v>
      </c>
      <c r="OSM56" s="355" t="s">
        <v>88</v>
      </c>
      <c r="OSN56" s="355" t="s">
        <v>88</v>
      </c>
      <c r="OSO56" s="355" t="s">
        <v>88</v>
      </c>
      <c r="OSP56" s="355" t="s">
        <v>88</v>
      </c>
      <c r="OSQ56" s="355" t="s">
        <v>88</v>
      </c>
      <c r="OSR56" s="355" t="s">
        <v>88</v>
      </c>
      <c r="OSS56" s="355" t="s">
        <v>88</v>
      </c>
      <c r="OST56" s="355" t="s">
        <v>88</v>
      </c>
      <c r="OSU56" s="355" t="s">
        <v>88</v>
      </c>
      <c r="OSV56" s="355" t="s">
        <v>88</v>
      </c>
      <c r="OSW56" s="355" t="s">
        <v>88</v>
      </c>
      <c r="OSX56" s="355" t="s">
        <v>88</v>
      </c>
      <c r="OSY56" s="355" t="s">
        <v>88</v>
      </c>
      <c r="OSZ56" s="355" t="s">
        <v>88</v>
      </c>
      <c r="OTA56" s="355" t="s">
        <v>88</v>
      </c>
      <c r="OTB56" s="355" t="s">
        <v>88</v>
      </c>
      <c r="OTC56" s="355" t="s">
        <v>88</v>
      </c>
      <c r="OTD56" s="355" t="s">
        <v>88</v>
      </c>
      <c r="OTE56" s="355" t="s">
        <v>88</v>
      </c>
      <c r="OTF56" s="355" t="s">
        <v>88</v>
      </c>
      <c r="OTG56" s="355" t="s">
        <v>88</v>
      </c>
      <c r="OTH56" s="355" t="s">
        <v>88</v>
      </c>
      <c r="OTI56" s="355" t="s">
        <v>88</v>
      </c>
      <c r="OTJ56" s="355" t="s">
        <v>88</v>
      </c>
      <c r="OTK56" s="355" t="s">
        <v>88</v>
      </c>
      <c r="OTL56" s="355" t="s">
        <v>88</v>
      </c>
      <c r="OTM56" s="355" t="s">
        <v>88</v>
      </c>
      <c r="OTN56" s="355" t="s">
        <v>88</v>
      </c>
      <c r="OTO56" s="355" t="s">
        <v>88</v>
      </c>
      <c r="OTP56" s="355" t="s">
        <v>88</v>
      </c>
      <c r="OTQ56" s="355" t="s">
        <v>88</v>
      </c>
      <c r="OTR56" s="355" t="s">
        <v>88</v>
      </c>
      <c r="OTS56" s="355" t="s">
        <v>88</v>
      </c>
      <c r="OTT56" s="355" t="s">
        <v>88</v>
      </c>
      <c r="OTU56" s="355" t="s">
        <v>88</v>
      </c>
      <c r="OTV56" s="355" t="s">
        <v>88</v>
      </c>
      <c r="OTW56" s="355" t="s">
        <v>88</v>
      </c>
      <c r="OTX56" s="355" t="s">
        <v>88</v>
      </c>
      <c r="OTY56" s="355" t="s">
        <v>88</v>
      </c>
      <c r="OTZ56" s="355" t="s">
        <v>88</v>
      </c>
      <c r="OUA56" s="355" t="s">
        <v>88</v>
      </c>
      <c r="OUB56" s="355" t="s">
        <v>88</v>
      </c>
      <c r="OUC56" s="355" t="s">
        <v>88</v>
      </c>
      <c r="OUD56" s="355" t="s">
        <v>88</v>
      </c>
      <c r="OUE56" s="355" t="s">
        <v>88</v>
      </c>
      <c r="OUF56" s="355" t="s">
        <v>88</v>
      </c>
      <c r="OUG56" s="355" t="s">
        <v>88</v>
      </c>
      <c r="OUH56" s="355" t="s">
        <v>88</v>
      </c>
      <c r="OUI56" s="355" t="s">
        <v>88</v>
      </c>
      <c r="OUJ56" s="355" t="s">
        <v>88</v>
      </c>
      <c r="OUK56" s="355" t="s">
        <v>88</v>
      </c>
      <c r="OUL56" s="355" t="s">
        <v>88</v>
      </c>
      <c r="OUM56" s="355" t="s">
        <v>88</v>
      </c>
      <c r="OUN56" s="355" t="s">
        <v>88</v>
      </c>
      <c r="OUO56" s="355" t="s">
        <v>88</v>
      </c>
      <c r="OUP56" s="355" t="s">
        <v>88</v>
      </c>
      <c r="OUQ56" s="355" t="s">
        <v>88</v>
      </c>
      <c r="OUR56" s="355" t="s">
        <v>88</v>
      </c>
      <c r="OUS56" s="355" t="s">
        <v>88</v>
      </c>
      <c r="OUT56" s="355" t="s">
        <v>88</v>
      </c>
      <c r="OUU56" s="355" t="s">
        <v>88</v>
      </c>
      <c r="OUV56" s="355" t="s">
        <v>88</v>
      </c>
      <c r="OUW56" s="355" t="s">
        <v>88</v>
      </c>
      <c r="OUX56" s="355" t="s">
        <v>88</v>
      </c>
      <c r="OUY56" s="355" t="s">
        <v>88</v>
      </c>
      <c r="OUZ56" s="355" t="s">
        <v>88</v>
      </c>
      <c r="OVA56" s="355" t="s">
        <v>88</v>
      </c>
      <c r="OVB56" s="355" t="s">
        <v>88</v>
      </c>
      <c r="OVC56" s="355" t="s">
        <v>88</v>
      </c>
      <c r="OVD56" s="355" t="s">
        <v>88</v>
      </c>
      <c r="OVE56" s="355" t="s">
        <v>88</v>
      </c>
      <c r="OVF56" s="355" t="s">
        <v>88</v>
      </c>
      <c r="OVG56" s="355" t="s">
        <v>88</v>
      </c>
      <c r="OVH56" s="355" t="s">
        <v>88</v>
      </c>
      <c r="OVI56" s="355" t="s">
        <v>88</v>
      </c>
      <c r="OVJ56" s="355" t="s">
        <v>88</v>
      </c>
      <c r="OVK56" s="355" t="s">
        <v>88</v>
      </c>
      <c r="OVL56" s="355" t="s">
        <v>88</v>
      </c>
      <c r="OVM56" s="355" t="s">
        <v>88</v>
      </c>
      <c r="OVN56" s="355" t="s">
        <v>88</v>
      </c>
      <c r="OVO56" s="355" t="s">
        <v>88</v>
      </c>
      <c r="OVP56" s="355" t="s">
        <v>88</v>
      </c>
      <c r="OVQ56" s="355" t="s">
        <v>88</v>
      </c>
      <c r="OVR56" s="355" t="s">
        <v>88</v>
      </c>
      <c r="OVS56" s="355" t="s">
        <v>88</v>
      </c>
      <c r="OVT56" s="355" t="s">
        <v>88</v>
      </c>
      <c r="OVU56" s="355" t="s">
        <v>88</v>
      </c>
      <c r="OVV56" s="355" t="s">
        <v>88</v>
      </c>
      <c r="OVW56" s="355" t="s">
        <v>88</v>
      </c>
      <c r="OVX56" s="355" t="s">
        <v>88</v>
      </c>
      <c r="OVY56" s="355" t="s">
        <v>88</v>
      </c>
      <c r="OVZ56" s="355" t="s">
        <v>88</v>
      </c>
      <c r="OWA56" s="355" t="s">
        <v>88</v>
      </c>
      <c r="OWB56" s="355" t="s">
        <v>88</v>
      </c>
      <c r="OWC56" s="355" t="s">
        <v>88</v>
      </c>
      <c r="OWD56" s="355" t="s">
        <v>88</v>
      </c>
      <c r="OWE56" s="355" t="s">
        <v>88</v>
      </c>
      <c r="OWF56" s="355" t="s">
        <v>88</v>
      </c>
      <c r="OWG56" s="355" t="s">
        <v>88</v>
      </c>
      <c r="OWH56" s="355" t="s">
        <v>88</v>
      </c>
      <c r="OWI56" s="355" t="s">
        <v>88</v>
      </c>
      <c r="OWJ56" s="355" t="s">
        <v>88</v>
      </c>
      <c r="OWK56" s="355" t="s">
        <v>88</v>
      </c>
      <c r="OWL56" s="355" t="s">
        <v>88</v>
      </c>
      <c r="OWM56" s="355" t="s">
        <v>88</v>
      </c>
      <c r="OWN56" s="355" t="s">
        <v>88</v>
      </c>
      <c r="OWO56" s="355" t="s">
        <v>88</v>
      </c>
      <c r="OWP56" s="355" t="s">
        <v>88</v>
      </c>
      <c r="OWQ56" s="355" t="s">
        <v>88</v>
      </c>
      <c r="OWR56" s="355" t="s">
        <v>88</v>
      </c>
      <c r="OWS56" s="355" t="s">
        <v>88</v>
      </c>
      <c r="OWT56" s="355" t="s">
        <v>88</v>
      </c>
      <c r="OWU56" s="355" t="s">
        <v>88</v>
      </c>
      <c r="OWV56" s="355" t="s">
        <v>88</v>
      </c>
      <c r="OWW56" s="355" t="s">
        <v>88</v>
      </c>
      <c r="OWX56" s="355" t="s">
        <v>88</v>
      </c>
      <c r="OWY56" s="355" t="s">
        <v>88</v>
      </c>
      <c r="OWZ56" s="355" t="s">
        <v>88</v>
      </c>
      <c r="OXA56" s="355" t="s">
        <v>88</v>
      </c>
      <c r="OXB56" s="355" t="s">
        <v>88</v>
      </c>
      <c r="OXC56" s="355" t="s">
        <v>88</v>
      </c>
      <c r="OXD56" s="355" t="s">
        <v>88</v>
      </c>
      <c r="OXE56" s="355" t="s">
        <v>88</v>
      </c>
      <c r="OXF56" s="355" t="s">
        <v>88</v>
      </c>
      <c r="OXG56" s="355" t="s">
        <v>88</v>
      </c>
      <c r="OXH56" s="355" t="s">
        <v>88</v>
      </c>
      <c r="OXI56" s="355" t="s">
        <v>88</v>
      </c>
      <c r="OXJ56" s="355" t="s">
        <v>88</v>
      </c>
      <c r="OXK56" s="355" t="s">
        <v>88</v>
      </c>
      <c r="OXL56" s="355" t="s">
        <v>88</v>
      </c>
      <c r="OXM56" s="355" t="s">
        <v>88</v>
      </c>
      <c r="OXN56" s="355" t="s">
        <v>88</v>
      </c>
      <c r="OXO56" s="355" t="s">
        <v>88</v>
      </c>
      <c r="OXP56" s="355" t="s">
        <v>88</v>
      </c>
      <c r="OXQ56" s="355" t="s">
        <v>88</v>
      </c>
      <c r="OXR56" s="355" t="s">
        <v>88</v>
      </c>
      <c r="OXS56" s="355" t="s">
        <v>88</v>
      </c>
      <c r="OXT56" s="355" t="s">
        <v>88</v>
      </c>
      <c r="OXU56" s="355" t="s">
        <v>88</v>
      </c>
      <c r="OXV56" s="355" t="s">
        <v>88</v>
      </c>
      <c r="OXW56" s="355" t="s">
        <v>88</v>
      </c>
      <c r="OXX56" s="355" t="s">
        <v>88</v>
      </c>
      <c r="OXY56" s="355" t="s">
        <v>88</v>
      </c>
      <c r="OXZ56" s="355" t="s">
        <v>88</v>
      </c>
      <c r="OYA56" s="355" t="s">
        <v>88</v>
      </c>
      <c r="OYB56" s="355" t="s">
        <v>88</v>
      </c>
      <c r="OYC56" s="355" t="s">
        <v>88</v>
      </c>
      <c r="OYD56" s="355" t="s">
        <v>88</v>
      </c>
      <c r="OYE56" s="355" t="s">
        <v>88</v>
      </c>
      <c r="OYF56" s="355" t="s">
        <v>88</v>
      </c>
      <c r="OYG56" s="355" t="s">
        <v>88</v>
      </c>
      <c r="OYH56" s="355" t="s">
        <v>88</v>
      </c>
      <c r="OYI56" s="355" t="s">
        <v>88</v>
      </c>
      <c r="OYJ56" s="355" t="s">
        <v>88</v>
      </c>
      <c r="OYK56" s="355" t="s">
        <v>88</v>
      </c>
      <c r="OYL56" s="355" t="s">
        <v>88</v>
      </c>
      <c r="OYM56" s="355" t="s">
        <v>88</v>
      </c>
      <c r="OYN56" s="355" t="s">
        <v>88</v>
      </c>
      <c r="OYO56" s="355" t="s">
        <v>88</v>
      </c>
      <c r="OYP56" s="355" t="s">
        <v>88</v>
      </c>
      <c r="OYQ56" s="355" t="s">
        <v>88</v>
      </c>
      <c r="OYR56" s="355" t="s">
        <v>88</v>
      </c>
      <c r="OYS56" s="355" t="s">
        <v>88</v>
      </c>
      <c r="OYT56" s="355" t="s">
        <v>88</v>
      </c>
      <c r="OYU56" s="355" t="s">
        <v>88</v>
      </c>
      <c r="OYV56" s="355" t="s">
        <v>88</v>
      </c>
      <c r="OYW56" s="355" t="s">
        <v>88</v>
      </c>
      <c r="OYX56" s="355" t="s">
        <v>88</v>
      </c>
      <c r="OYY56" s="355" t="s">
        <v>88</v>
      </c>
      <c r="OYZ56" s="355" t="s">
        <v>88</v>
      </c>
      <c r="OZA56" s="355" t="s">
        <v>88</v>
      </c>
      <c r="OZB56" s="355" t="s">
        <v>88</v>
      </c>
      <c r="OZC56" s="355" t="s">
        <v>88</v>
      </c>
      <c r="OZD56" s="355" t="s">
        <v>88</v>
      </c>
      <c r="OZE56" s="355" t="s">
        <v>88</v>
      </c>
      <c r="OZF56" s="355" t="s">
        <v>88</v>
      </c>
      <c r="OZG56" s="355" t="s">
        <v>88</v>
      </c>
      <c r="OZH56" s="355" t="s">
        <v>88</v>
      </c>
      <c r="OZI56" s="355" t="s">
        <v>88</v>
      </c>
      <c r="OZJ56" s="355" t="s">
        <v>88</v>
      </c>
      <c r="OZK56" s="355" t="s">
        <v>88</v>
      </c>
      <c r="OZL56" s="355" t="s">
        <v>88</v>
      </c>
      <c r="OZM56" s="355" t="s">
        <v>88</v>
      </c>
      <c r="OZN56" s="355" t="s">
        <v>88</v>
      </c>
      <c r="OZO56" s="355" t="s">
        <v>88</v>
      </c>
      <c r="OZP56" s="355" t="s">
        <v>88</v>
      </c>
      <c r="OZQ56" s="355" t="s">
        <v>88</v>
      </c>
      <c r="OZR56" s="355" t="s">
        <v>88</v>
      </c>
      <c r="OZS56" s="355" t="s">
        <v>88</v>
      </c>
      <c r="OZT56" s="355" t="s">
        <v>88</v>
      </c>
      <c r="OZU56" s="355" t="s">
        <v>88</v>
      </c>
      <c r="OZV56" s="355" t="s">
        <v>88</v>
      </c>
      <c r="OZW56" s="355" t="s">
        <v>88</v>
      </c>
      <c r="OZX56" s="355" t="s">
        <v>88</v>
      </c>
      <c r="OZY56" s="355" t="s">
        <v>88</v>
      </c>
      <c r="OZZ56" s="355" t="s">
        <v>88</v>
      </c>
      <c r="PAA56" s="355" t="s">
        <v>88</v>
      </c>
      <c r="PAB56" s="355" t="s">
        <v>88</v>
      </c>
      <c r="PAC56" s="355" t="s">
        <v>88</v>
      </c>
      <c r="PAD56" s="355" t="s">
        <v>88</v>
      </c>
      <c r="PAE56" s="355" t="s">
        <v>88</v>
      </c>
      <c r="PAF56" s="355" t="s">
        <v>88</v>
      </c>
      <c r="PAG56" s="355" t="s">
        <v>88</v>
      </c>
      <c r="PAH56" s="355" t="s">
        <v>88</v>
      </c>
      <c r="PAI56" s="355" t="s">
        <v>88</v>
      </c>
      <c r="PAJ56" s="355" t="s">
        <v>88</v>
      </c>
      <c r="PAK56" s="355" t="s">
        <v>88</v>
      </c>
      <c r="PAL56" s="355" t="s">
        <v>88</v>
      </c>
      <c r="PAM56" s="355" t="s">
        <v>88</v>
      </c>
      <c r="PAN56" s="355" t="s">
        <v>88</v>
      </c>
      <c r="PAO56" s="355" t="s">
        <v>88</v>
      </c>
      <c r="PAP56" s="355" t="s">
        <v>88</v>
      </c>
      <c r="PAQ56" s="355" t="s">
        <v>88</v>
      </c>
      <c r="PAR56" s="355" t="s">
        <v>88</v>
      </c>
      <c r="PAS56" s="355" t="s">
        <v>88</v>
      </c>
      <c r="PAT56" s="355" t="s">
        <v>88</v>
      </c>
      <c r="PAU56" s="355" t="s">
        <v>88</v>
      </c>
      <c r="PAV56" s="355" t="s">
        <v>88</v>
      </c>
      <c r="PAW56" s="355" t="s">
        <v>88</v>
      </c>
      <c r="PAX56" s="355" t="s">
        <v>88</v>
      </c>
      <c r="PAY56" s="355" t="s">
        <v>88</v>
      </c>
      <c r="PAZ56" s="355" t="s">
        <v>88</v>
      </c>
      <c r="PBA56" s="355" t="s">
        <v>88</v>
      </c>
      <c r="PBB56" s="355" t="s">
        <v>88</v>
      </c>
      <c r="PBC56" s="355" t="s">
        <v>88</v>
      </c>
      <c r="PBD56" s="355" t="s">
        <v>88</v>
      </c>
      <c r="PBE56" s="355" t="s">
        <v>88</v>
      </c>
      <c r="PBF56" s="355" t="s">
        <v>88</v>
      </c>
      <c r="PBG56" s="355" t="s">
        <v>88</v>
      </c>
      <c r="PBH56" s="355" t="s">
        <v>88</v>
      </c>
      <c r="PBI56" s="355" t="s">
        <v>88</v>
      </c>
      <c r="PBJ56" s="355" t="s">
        <v>88</v>
      </c>
      <c r="PBK56" s="355" t="s">
        <v>88</v>
      </c>
      <c r="PBL56" s="355" t="s">
        <v>88</v>
      </c>
      <c r="PBM56" s="355" t="s">
        <v>88</v>
      </c>
      <c r="PBN56" s="355" t="s">
        <v>88</v>
      </c>
      <c r="PBO56" s="355" t="s">
        <v>88</v>
      </c>
      <c r="PBP56" s="355" t="s">
        <v>88</v>
      </c>
      <c r="PBQ56" s="355" t="s">
        <v>88</v>
      </c>
      <c r="PBR56" s="355" t="s">
        <v>88</v>
      </c>
      <c r="PBS56" s="355" t="s">
        <v>88</v>
      </c>
      <c r="PBT56" s="355" t="s">
        <v>88</v>
      </c>
      <c r="PBU56" s="355" t="s">
        <v>88</v>
      </c>
      <c r="PBV56" s="355" t="s">
        <v>88</v>
      </c>
      <c r="PBW56" s="355" t="s">
        <v>88</v>
      </c>
      <c r="PBX56" s="355" t="s">
        <v>88</v>
      </c>
      <c r="PBY56" s="355" t="s">
        <v>88</v>
      </c>
      <c r="PBZ56" s="355" t="s">
        <v>88</v>
      </c>
      <c r="PCA56" s="355" t="s">
        <v>88</v>
      </c>
      <c r="PCB56" s="355" t="s">
        <v>88</v>
      </c>
      <c r="PCC56" s="355" t="s">
        <v>88</v>
      </c>
      <c r="PCD56" s="355" t="s">
        <v>88</v>
      </c>
      <c r="PCE56" s="355" t="s">
        <v>88</v>
      </c>
      <c r="PCF56" s="355" t="s">
        <v>88</v>
      </c>
      <c r="PCG56" s="355" t="s">
        <v>88</v>
      </c>
      <c r="PCH56" s="355" t="s">
        <v>88</v>
      </c>
      <c r="PCI56" s="355" t="s">
        <v>88</v>
      </c>
      <c r="PCJ56" s="355" t="s">
        <v>88</v>
      </c>
      <c r="PCK56" s="355" t="s">
        <v>88</v>
      </c>
      <c r="PCL56" s="355" t="s">
        <v>88</v>
      </c>
      <c r="PCM56" s="355" t="s">
        <v>88</v>
      </c>
      <c r="PCN56" s="355" t="s">
        <v>88</v>
      </c>
      <c r="PCO56" s="355" t="s">
        <v>88</v>
      </c>
      <c r="PCP56" s="355" t="s">
        <v>88</v>
      </c>
      <c r="PCQ56" s="355" t="s">
        <v>88</v>
      </c>
      <c r="PCR56" s="355" t="s">
        <v>88</v>
      </c>
      <c r="PCS56" s="355" t="s">
        <v>88</v>
      </c>
      <c r="PCT56" s="355" t="s">
        <v>88</v>
      </c>
      <c r="PCU56" s="355" t="s">
        <v>88</v>
      </c>
      <c r="PCV56" s="355" t="s">
        <v>88</v>
      </c>
      <c r="PCW56" s="355" t="s">
        <v>88</v>
      </c>
      <c r="PCX56" s="355" t="s">
        <v>88</v>
      </c>
      <c r="PCY56" s="355" t="s">
        <v>88</v>
      </c>
      <c r="PCZ56" s="355" t="s">
        <v>88</v>
      </c>
      <c r="PDA56" s="355" t="s">
        <v>88</v>
      </c>
      <c r="PDB56" s="355" t="s">
        <v>88</v>
      </c>
      <c r="PDC56" s="355" t="s">
        <v>88</v>
      </c>
      <c r="PDD56" s="355" t="s">
        <v>88</v>
      </c>
      <c r="PDE56" s="355" t="s">
        <v>88</v>
      </c>
      <c r="PDF56" s="355" t="s">
        <v>88</v>
      </c>
      <c r="PDG56" s="355" t="s">
        <v>88</v>
      </c>
      <c r="PDH56" s="355" t="s">
        <v>88</v>
      </c>
      <c r="PDI56" s="355" t="s">
        <v>88</v>
      </c>
      <c r="PDJ56" s="355" t="s">
        <v>88</v>
      </c>
      <c r="PDK56" s="355" t="s">
        <v>88</v>
      </c>
      <c r="PDL56" s="355" t="s">
        <v>88</v>
      </c>
      <c r="PDM56" s="355" t="s">
        <v>88</v>
      </c>
      <c r="PDN56" s="355" t="s">
        <v>88</v>
      </c>
      <c r="PDO56" s="355" t="s">
        <v>88</v>
      </c>
      <c r="PDP56" s="355" t="s">
        <v>88</v>
      </c>
      <c r="PDQ56" s="355" t="s">
        <v>88</v>
      </c>
      <c r="PDR56" s="355" t="s">
        <v>88</v>
      </c>
      <c r="PDS56" s="355" t="s">
        <v>88</v>
      </c>
      <c r="PDT56" s="355" t="s">
        <v>88</v>
      </c>
      <c r="PDU56" s="355" t="s">
        <v>88</v>
      </c>
      <c r="PDV56" s="355" t="s">
        <v>88</v>
      </c>
      <c r="PDW56" s="355" t="s">
        <v>88</v>
      </c>
      <c r="PDX56" s="355" t="s">
        <v>88</v>
      </c>
      <c r="PDY56" s="355" t="s">
        <v>88</v>
      </c>
      <c r="PDZ56" s="355" t="s">
        <v>88</v>
      </c>
      <c r="PEA56" s="355" t="s">
        <v>88</v>
      </c>
      <c r="PEB56" s="355" t="s">
        <v>88</v>
      </c>
      <c r="PEC56" s="355" t="s">
        <v>88</v>
      </c>
      <c r="PED56" s="355" t="s">
        <v>88</v>
      </c>
      <c r="PEE56" s="355" t="s">
        <v>88</v>
      </c>
      <c r="PEF56" s="355" t="s">
        <v>88</v>
      </c>
      <c r="PEG56" s="355" t="s">
        <v>88</v>
      </c>
      <c r="PEH56" s="355" t="s">
        <v>88</v>
      </c>
      <c r="PEI56" s="355" t="s">
        <v>88</v>
      </c>
      <c r="PEJ56" s="355" t="s">
        <v>88</v>
      </c>
      <c r="PEK56" s="355" t="s">
        <v>88</v>
      </c>
      <c r="PEL56" s="355" t="s">
        <v>88</v>
      </c>
      <c r="PEM56" s="355" t="s">
        <v>88</v>
      </c>
      <c r="PEN56" s="355" t="s">
        <v>88</v>
      </c>
      <c r="PEO56" s="355" t="s">
        <v>88</v>
      </c>
      <c r="PEP56" s="355" t="s">
        <v>88</v>
      </c>
      <c r="PEQ56" s="355" t="s">
        <v>88</v>
      </c>
      <c r="PER56" s="355" t="s">
        <v>88</v>
      </c>
      <c r="PES56" s="355" t="s">
        <v>88</v>
      </c>
      <c r="PET56" s="355" t="s">
        <v>88</v>
      </c>
      <c r="PEU56" s="355" t="s">
        <v>88</v>
      </c>
      <c r="PEV56" s="355" t="s">
        <v>88</v>
      </c>
      <c r="PEW56" s="355" t="s">
        <v>88</v>
      </c>
      <c r="PEX56" s="355" t="s">
        <v>88</v>
      </c>
      <c r="PEY56" s="355" t="s">
        <v>88</v>
      </c>
      <c r="PEZ56" s="355" t="s">
        <v>88</v>
      </c>
      <c r="PFA56" s="355" t="s">
        <v>88</v>
      </c>
      <c r="PFB56" s="355" t="s">
        <v>88</v>
      </c>
      <c r="PFC56" s="355" t="s">
        <v>88</v>
      </c>
      <c r="PFD56" s="355" t="s">
        <v>88</v>
      </c>
      <c r="PFE56" s="355" t="s">
        <v>88</v>
      </c>
      <c r="PFF56" s="355" t="s">
        <v>88</v>
      </c>
      <c r="PFG56" s="355" t="s">
        <v>88</v>
      </c>
      <c r="PFH56" s="355" t="s">
        <v>88</v>
      </c>
      <c r="PFI56" s="355" t="s">
        <v>88</v>
      </c>
      <c r="PFJ56" s="355" t="s">
        <v>88</v>
      </c>
      <c r="PFK56" s="355" t="s">
        <v>88</v>
      </c>
      <c r="PFL56" s="355" t="s">
        <v>88</v>
      </c>
      <c r="PFM56" s="355" t="s">
        <v>88</v>
      </c>
      <c r="PFN56" s="355" t="s">
        <v>88</v>
      </c>
      <c r="PFO56" s="355" t="s">
        <v>88</v>
      </c>
      <c r="PFP56" s="355" t="s">
        <v>88</v>
      </c>
      <c r="PFQ56" s="355" t="s">
        <v>88</v>
      </c>
      <c r="PFR56" s="355" t="s">
        <v>88</v>
      </c>
      <c r="PFS56" s="355" t="s">
        <v>88</v>
      </c>
      <c r="PFT56" s="355" t="s">
        <v>88</v>
      </c>
      <c r="PFU56" s="355" t="s">
        <v>88</v>
      </c>
      <c r="PFV56" s="355" t="s">
        <v>88</v>
      </c>
      <c r="PFW56" s="355" t="s">
        <v>88</v>
      </c>
      <c r="PFX56" s="355" t="s">
        <v>88</v>
      </c>
      <c r="PFY56" s="355" t="s">
        <v>88</v>
      </c>
      <c r="PFZ56" s="355" t="s">
        <v>88</v>
      </c>
      <c r="PGA56" s="355" t="s">
        <v>88</v>
      </c>
      <c r="PGB56" s="355" t="s">
        <v>88</v>
      </c>
      <c r="PGC56" s="355" t="s">
        <v>88</v>
      </c>
      <c r="PGD56" s="355" t="s">
        <v>88</v>
      </c>
      <c r="PGE56" s="355" t="s">
        <v>88</v>
      </c>
      <c r="PGF56" s="355" t="s">
        <v>88</v>
      </c>
      <c r="PGG56" s="355" t="s">
        <v>88</v>
      </c>
      <c r="PGH56" s="355" t="s">
        <v>88</v>
      </c>
      <c r="PGI56" s="355" t="s">
        <v>88</v>
      </c>
      <c r="PGJ56" s="355" t="s">
        <v>88</v>
      </c>
      <c r="PGK56" s="355" t="s">
        <v>88</v>
      </c>
      <c r="PGL56" s="355" t="s">
        <v>88</v>
      </c>
      <c r="PGM56" s="355" t="s">
        <v>88</v>
      </c>
      <c r="PGN56" s="355" t="s">
        <v>88</v>
      </c>
      <c r="PGO56" s="355" t="s">
        <v>88</v>
      </c>
      <c r="PGP56" s="355" t="s">
        <v>88</v>
      </c>
      <c r="PGQ56" s="355" t="s">
        <v>88</v>
      </c>
      <c r="PGR56" s="355" t="s">
        <v>88</v>
      </c>
      <c r="PGS56" s="355" t="s">
        <v>88</v>
      </c>
      <c r="PGT56" s="355" t="s">
        <v>88</v>
      </c>
      <c r="PGU56" s="355" t="s">
        <v>88</v>
      </c>
      <c r="PGV56" s="355" t="s">
        <v>88</v>
      </c>
      <c r="PGW56" s="355" t="s">
        <v>88</v>
      </c>
      <c r="PGX56" s="355" t="s">
        <v>88</v>
      </c>
      <c r="PGY56" s="355" t="s">
        <v>88</v>
      </c>
      <c r="PGZ56" s="355" t="s">
        <v>88</v>
      </c>
      <c r="PHA56" s="355" t="s">
        <v>88</v>
      </c>
      <c r="PHB56" s="355" t="s">
        <v>88</v>
      </c>
      <c r="PHC56" s="355" t="s">
        <v>88</v>
      </c>
      <c r="PHD56" s="355" t="s">
        <v>88</v>
      </c>
      <c r="PHE56" s="355" t="s">
        <v>88</v>
      </c>
      <c r="PHF56" s="355" t="s">
        <v>88</v>
      </c>
      <c r="PHG56" s="355" t="s">
        <v>88</v>
      </c>
      <c r="PHH56" s="355" t="s">
        <v>88</v>
      </c>
      <c r="PHI56" s="355" t="s">
        <v>88</v>
      </c>
      <c r="PHJ56" s="355" t="s">
        <v>88</v>
      </c>
      <c r="PHK56" s="355" t="s">
        <v>88</v>
      </c>
      <c r="PHL56" s="355" t="s">
        <v>88</v>
      </c>
      <c r="PHM56" s="355" t="s">
        <v>88</v>
      </c>
      <c r="PHN56" s="355" t="s">
        <v>88</v>
      </c>
      <c r="PHO56" s="355" t="s">
        <v>88</v>
      </c>
      <c r="PHP56" s="355" t="s">
        <v>88</v>
      </c>
      <c r="PHQ56" s="355" t="s">
        <v>88</v>
      </c>
      <c r="PHR56" s="355" t="s">
        <v>88</v>
      </c>
      <c r="PHS56" s="355" t="s">
        <v>88</v>
      </c>
      <c r="PHT56" s="355" t="s">
        <v>88</v>
      </c>
      <c r="PHU56" s="355" t="s">
        <v>88</v>
      </c>
      <c r="PHV56" s="355" t="s">
        <v>88</v>
      </c>
      <c r="PHW56" s="355" t="s">
        <v>88</v>
      </c>
      <c r="PHX56" s="355" t="s">
        <v>88</v>
      </c>
      <c r="PHY56" s="355" t="s">
        <v>88</v>
      </c>
      <c r="PHZ56" s="355" t="s">
        <v>88</v>
      </c>
      <c r="PIA56" s="355" t="s">
        <v>88</v>
      </c>
      <c r="PIB56" s="355" t="s">
        <v>88</v>
      </c>
      <c r="PIC56" s="355" t="s">
        <v>88</v>
      </c>
      <c r="PID56" s="355" t="s">
        <v>88</v>
      </c>
      <c r="PIE56" s="355" t="s">
        <v>88</v>
      </c>
      <c r="PIF56" s="355" t="s">
        <v>88</v>
      </c>
      <c r="PIG56" s="355" t="s">
        <v>88</v>
      </c>
      <c r="PIH56" s="355" t="s">
        <v>88</v>
      </c>
      <c r="PII56" s="355" t="s">
        <v>88</v>
      </c>
      <c r="PIJ56" s="355" t="s">
        <v>88</v>
      </c>
      <c r="PIK56" s="355" t="s">
        <v>88</v>
      </c>
      <c r="PIL56" s="355" t="s">
        <v>88</v>
      </c>
      <c r="PIM56" s="355" t="s">
        <v>88</v>
      </c>
      <c r="PIN56" s="355" t="s">
        <v>88</v>
      </c>
      <c r="PIO56" s="355" t="s">
        <v>88</v>
      </c>
      <c r="PIP56" s="355" t="s">
        <v>88</v>
      </c>
      <c r="PIQ56" s="355" t="s">
        <v>88</v>
      </c>
      <c r="PIR56" s="355" t="s">
        <v>88</v>
      </c>
      <c r="PIS56" s="355" t="s">
        <v>88</v>
      </c>
      <c r="PIT56" s="355" t="s">
        <v>88</v>
      </c>
      <c r="PIU56" s="355" t="s">
        <v>88</v>
      </c>
      <c r="PIV56" s="355" t="s">
        <v>88</v>
      </c>
      <c r="PIW56" s="355" t="s">
        <v>88</v>
      </c>
      <c r="PIX56" s="355" t="s">
        <v>88</v>
      </c>
      <c r="PIY56" s="355" t="s">
        <v>88</v>
      </c>
      <c r="PIZ56" s="355" t="s">
        <v>88</v>
      </c>
      <c r="PJA56" s="355" t="s">
        <v>88</v>
      </c>
      <c r="PJB56" s="355" t="s">
        <v>88</v>
      </c>
      <c r="PJC56" s="355" t="s">
        <v>88</v>
      </c>
      <c r="PJD56" s="355" t="s">
        <v>88</v>
      </c>
      <c r="PJE56" s="355" t="s">
        <v>88</v>
      </c>
      <c r="PJF56" s="355" t="s">
        <v>88</v>
      </c>
      <c r="PJG56" s="355" t="s">
        <v>88</v>
      </c>
      <c r="PJH56" s="355" t="s">
        <v>88</v>
      </c>
      <c r="PJI56" s="355" t="s">
        <v>88</v>
      </c>
      <c r="PJJ56" s="355" t="s">
        <v>88</v>
      </c>
      <c r="PJK56" s="355" t="s">
        <v>88</v>
      </c>
      <c r="PJL56" s="355" t="s">
        <v>88</v>
      </c>
      <c r="PJM56" s="355" t="s">
        <v>88</v>
      </c>
      <c r="PJN56" s="355" t="s">
        <v>88</v>
      </c>
      <c r="PJO56" s="355" t="s">
        <v>88</v>
      </c>
      <c r="PJP56" s="355" t="s">
        <v>88</v>
      </c>
      <c r="PJQ56" s="355" t="s">
        <v>88</v>
      </c>
      <c r="PJR56" s="355" t="s">
        <v>88</v>
      </c>
      <c r="PJS56" s="355" t="s">
        <v>88</v>
      </c>
      <c r="PJT56" s="355" t="s">
        <v>88</v>
      </c>
      <c r="PJU56" s="355" t="s">
        <v>88</v>
      </c>
      <c r="PJV56" s="355" t="s">
        <v>88</v>
      </c>
      <c r="PJW56" s="355" t="s">
        <v>88</v>
      </c>
      <c r="PJX56" s="355" t="s">
        <v>88</v>
      </c>
      <c r="PJY56" s="355" t="s">
        <v>88</v>
      </c>
      <c r="PJZ56" s="355" t="s">
        <v>88</v>
      </c>
      <c r="PKA56" s="355" t="s">
        <v>88</v>
      </c>
      <c r="PKB56" s="355" t="s">
        <v>88</v>
      </c>
      <c r="PKC56" s="355" t="s">
        <v>88</v>
      </c>
      <c r="PKD56" s="355" t="s">
        <v>88</v>
      </c>
      <c r="PKE56" s="355" t="s">
        <v>88</v>
      </c>
      <c r="PKF56" s="355" t="s">
        <v>88</v>
      </c>
      <c r="PKG56" s="355" t="s">
        <v>88</v>
      </c>
      <c r="PKH56" s="355" t="s">
        <v>88</v>
      </c>
      <c r="PKI56" s="355" t="s">
        <v>88</v>
      </c>
      <c r="PKJ56" s="355" t="s">
        <v>88</v>
      </c>
      <c r="PKK56" s="355" t="s">
        <v>88</v>
      </c>
      <c r="PKL56" s="355" t="s">
        <v>88</v>
      </c>
      <c r="PKM56" s="355" t="s">
        <v>88</v>
      </c>
      <c r="PKN56" s="355" t="s">
        <v>88</v>
      </c>
      <c r="PKO56" s="355" t="s">
        <v>88</v>
      </c>
      <c r="PKP56" s="355" t="s">
        <v>88</v>
      </c>
      <c r="PKQ56" s="355" t="s">
        <v>88</v>
      </c>
      <c r="PKR56" s="355" t="s">
        <v>88</v>
      </c>
      <c r="PKS56" s="355" t="s">
        <v>88</v>
      </c>
      <c r="PKT56" s="355" t="s">
        <v>88</v>
      </c>
      <c r="PKU56" s="355" t="s">
        <v>88</v>
      </c>
      <c r="PKV56" s="355" t="s">
        <v>88</v>
      </c>
      <c r="PKW56" s="355" t="s">
        <v>88</v>
      </c>
      <c r="PKX56" s="355" t="s">
        <v>88</v>
      </c>
      <c r="PKY56" s="355" t="s">
        <v>88</v>
      </c>
      <c r="PKZ56" s="355" t="s">
        <v>88</v>
      </c>
      <c r="PLA56" s="355" t="s">
        <v>88</v>
      </c>
      <c r="PLB56" s="355" t="s">
        <v>88</v>
      </c>
      <c r="PLC56" s="355" t="s">
        <v>88</v>
      </c>
      <c r="PLD56" s="355" t="s">
        <v>88</v>
      </c>
      <c r="PLE56" s="355" t="s">
        <v>88</v>
      </c>
      <c r="PLF56" s="355" t="s">
        <v>88</v>
      </c>
      <c r="PLG56" s="355" t="s">
        <v>88</v>
      </c>
      <c r="PLH56" s="355" t="s">
        <v>88</v>
      </c>
      <c r="PLI56" s="355" t="s">
        <v>88</v>
      </c>
      <c r="PLJ56" s="355" t="s">
        <v>88</v>
      </c>
      <c r="PLK56" s="355" t="s">
        <v>88</v>
      </c>
      <c r="PLL56" s="355" t="s">
        <v>88</v>
      </c>
      <c r="PLM56" s="355" t="s">
        <v>88</v>
      </c>
      <c r="PLN56" s="355" t="s">
        <v>88</v>
      </c>
      <c r="PLO56" s="355" t="s">
        <v>88</v>
      </c>
      <c r="PLP56" s="355" t="s">
        <v>88</v>
      </c>
      <c r="PLQ56" s="355" t="s">
        <v>88</v>
      </c>
      <c r="PLR56" s="355" t="s">
        <v>88</v>
      </c>
      <c r="PLS56" s="355" t="s">
        <v>88</v>
      </c>
      <c r="PLT56" s="355" t="s">
        <v>88</v>
      </c>
      <c r="PLU56" s="355" t="s">
        <v>88</v>
      </c>
      <c r="PLV56" s="355" t="s">
        <v>88</v>
      </c>
      <c r="PLW56" s="355" t="s">
        <v>88</v>
      </c>
      <c r="PLX56" s="355" t="s">
        <v>88</v>
      </c>
      <c r="PLY56" s="355" t="s">
        <v>88</v>
      </c>
      <c r="PLZ56" s="355" t="s">
        <v>88</v>
      </c>
      <c r="PMA56" s="355" t="s">
        <v>88</v>
      </c>
      <c r="PMB56" s="355" t="s">
        <v>88</v>
      </c>
      <c r="PMC56" s="355" t="s">
        <v>88</v>
      </c>
      <c r="PMD56" s="355" t="s">
        <v>88</v>
      </c>
      <c r="PME56" s="355" t="s">
        <v>88</v>
      </c>
      <c r="PMF56" s="355" t="s">
        <v>88</v>
      </c>
      <c r="PMG56" s="355" t="s">
        <v>88</v>
      </c>
      <c r="PMH56" s="355" t="s">
        <v>88</v>
      </c>
      <c r="PMI56" s="355" t="s">
        <v>88</v>
      </c>
      <c r="PMJ56" s="355" t="s">
        <v>88</v>
      </c>
      <c r="PMK56" s="355" t="s">
        <v>88</v>
      </c>
      <c r="PML56" s="355" t="s">
        <v>88</v>
      </c>
      <c r="PMM56" s="355" t="s">
        <v>88</v>
      </c>
      <c r="PMN56" s="355" t="s">
        <v>88</v>
      </c>
      <c r="PMO56" s="355" t="s">
        <v>88</v>
      </c>
      <c r="PMP56" s="355" t="s">
        <v>88</v>
      </c>
      <c r="PMQ56" s="355" t="s">
        <v>88</v>
      </c>
      <c r="PMR56" s="355" t="s">
        <v>88</v>
      </c>
      <c r="PMS56" s="355" t="s">
        <v>88</v>
      </c>
      <c r="PMT56" s="355" t="s">
        <v>88</v>
      </c>
      <c r="PMU56" s="355" t="s">
        <v>88</v>
      </c>
      <c r="PMV56" s="355" t="s">
        <v>88</v>
      </c>
      <c r="PMW56" s="355" t="s">
        <v>88</v>
      </c>
      <c r="PMX56" s="355" t="s">
        <v>88</v>
      </c>
      <c r="PMY56" s="355" t="s">
        <v>88</v>
      </c>
      <c r="PMZ56" s="355" t="s">
        <v>88</v>
      </c>
      <c r="PNA56" s="355" t="s">
        <v>88</v>
      </c>
      <c r="PNB56" s="355" t="s">
        <v>88</v>
      </c>
      <c r="PNC56" s="355" t="s">
        <v>88</v>
      </c>
      <c r="PND56" s="355" t="s">
        <v>88</v>
      </c>
      <c r="PNE56" s="355" t="s">
        <v>88</v>
      </c>
      <c r="PNF56" s="355" t="s">
        <v>88</v>
      </c>
      <c r="PNG56" s="355" t="s">
        <v>88</v>
      </c>
      <c r="PNH56" s="355" t="s">
        <v>88</v>
      </c>
      <c r="PNI56" s="355" t="s">
        <v>88</v>
      </c>
      <c r="PNJ56" s="355" t="s">
        <v>88</v>
      </c>
      <c r="PNK56" s="355" t="s">
        <v>88</v>
      </c>
      <c r="PNL56" s="355" t="s">
        <v>88</v>
      </c>
      <c r="PNM56" s="355" t="s">
        <v>88</v>
      </c>
      <c r="PNN56" s="355" t="s">
        <v>88</v>
      </c>
      <c r="PNO56" s="355" t="s">
        <v>88</v>
      </c>
      <c r="PNP56" s="355" t="s">
        <v>88</v>
      </c>
      <c r="PNQ56" s="355" t="s">
        <v>88</v>
      </c>
      <c r="PNR56" s="355" t="s">
        <v>88</v>
      </c>
      <c r="PNS56" s="355" t="s">
        <v>88</v>
      </c>
      <c r="PNT56" s="355" t="s">
        <v>88</v>
      </c>
      <c r="PNU56" s="355" t="s">
        <v>88</v>
      </c>
      <c r="PNV56" s="355" t="s">
        <v>88</v>
      </c>
      <c r="PNW56" s="355" t="s">
        <v>88</v>
      </c>
      <c r="PNX56" s="355" t="s">
        <v>88</v>
      </c>
      <c r="PNY56" s="355" t="s">
        <v>88</v>
      </c>
      <c r="PNZ56" s="355" t="s">
        <v>88</v>
      </c>
      <c r="POA56" s="355" t="s">
        <v>88</v>
      </c>
      <c r="POB56" s="355" t="s">
        <v>88</v>
      </c>
      <c r="POC56" s="355" t="s">
        <v>88</v>
      </c>
      <c r="POD56" s="355" t="s">
        <v>88</v>
      </c>
      <c r="POE56" s="355" t="s">
        <v>88</v>
      </c>
      <c r="POF56" s="355" t="s">
        <v>88</v>
      </c>
      <c r="POG56" s="355" t="s">
        <v>88</v>
      </c>
      <c r="POH56" s="355" t="s">
        <v>88</v>
      </c>
      <c r="POI56" s="355" t="s">
        <v>88</v>
      </c>
      <c r="POJ56" s="355" t="s">
        <v>88</v>
      </c>
      <c r="POK56" s="355" t="s">
        <v>88</v>
      </c>
      <c r="POL56" s="355" t="s">
        <v>88</v>
      </c>
      <c r="POM56" s="355" t="s">
        <v>88</v>
      </c>
      <c r="PON56" s="355" t="s">
        <v>88</v>
      </c>
      <c r="POO56" s="355" t="s">
        <v>88</v>
      </c>
      <c r="POP56" s="355" t="s">
        <v>88</v>
      </c>
      <c r="POQ56" s="355" t="s">
        <v>88</v>
      </c>
      <c r="POR56" s="355" t="s">
        <v>88</v>
      </c>
      <c r="POS56" s="355" t="s">
        <v>88</v>
      </c>
      <c r="POT56" s="355" t="s">
        <v>88</v>
      </c>
      <c r="POU56" s="355" t="s">
        <v>88</v>
      </c>
      <c r="POV56" s="355" t="s">
        <v>88</v>
      </c>
      <c r="POW56" s="355" t="s">
        <v>88</v>
      </c>
      <c r="POX56" s="355" t="s">
        <v>88</v>
      </c>
      <c r="POY56" s="355" t="s">
        <v>88</v>
      </c>
      <c r="POZ56" s="355" t="s">
        <v>88</v>
      </c>
      <c r="PPA56" s="355" t="s">
        <v>88</v>
      </c>
      <c r="PPB56" s="355" t="s">
        <v>88</v>
      </c>
      <c r="PPC56" s="355" t="s">
        <v>88</v>
      </c>
      <c r="PPD56" s="355" t="s">
        <v>88</v>
      </c>
      <c r="PPE56" s="355" t="s">
        <v>88</v>
      </c>
      <c r="PPF56" s="355" t="s">
        <v>88</v>
      </c>
      <c r="PPG56" s="355" t="s">
        <v>88</v>
      </c>
      <c r="PPH56" s="355" t="s">
        <v>88</v>
      </c>
      <c r="PPI56" s="355" t="s">
        <v>88</v>
      </c>
      <c r="PPJ56" s="355" t="s">
        <v>88</v>
      </c>
      <c r="PPK56" s="355" t="s">
        <v>88</v>
      </c>
      <c r="PPL56" s="355" t="s">
        <v>88</v>
      </c>
      <c r="PPM56" s="355" t="s">
        <v>88</v>
      </c>
      <c r="PPN56" s="355" t="s">
        <v>88</v>
      </c>
      <c r="PPO56" s="355" t="s">
        <v>88</v>
      </c>
      <c r="PPP56" s="355" t="s">
        <v>88</v>
      </c>
      <c r="PPQ56" s="355" t="s">
        <v>88</v>
      </c>
      <c r="PPR56" s="355" t="s">
        <v>88</v>
      </c>
      <c r="PPS56" s="355" t="s">
        <v>88</v>
      </c>
      <c r="PPT56" s="355" t="s">
        <v>88</v>
      </c>
      <c r="PPU56" s="355" t="s">
        <v>88</v>
      </c>
      <c r="PPV56" s="355" t="s">
        <v>88</v>
      </c>
      <c r="PPW56" s="355" t="s">
        <v>88</v>
      </c>
      <c r="PPX56" s="355" t="s">
        <v>88</v>
      </c>
      <c r="PPY56" s="355" t="s">
        <v>88</v>
      </c>
      <c r="PPZ56" s="355" t="s">
        <v>88</v>
      </c>
      <c r="PQA56" s="355" t="s">
        <v>88</v>
      </c>
      <c r="PQB56" s="355" t="s">
        <v>88</v>
      </c>
      <c r="PQC56" s="355" t="s">
        <v>88</v>
      </c>
      <c r="PQD56" s="355" t="s">
        <v>88</v>
      </c>
      <c r="PQE56" s="355" t="s">
        <v>88</v>
      </c>
      <c r="PQF56" s="355" t="s">
        <v>88</v>
      </c>
      <c r="PQG56" s="355" t="s">
        <v>88</v>
      </c>
      <c r="PQH56" s="355" t="s">
        <v>88</v>
      </c>
      <c r="PQI56" s="355" t="s">
        <v>88</v>
      </c>
      <c r="PQJ56" s="355" t="s">
        <v>88</v>
      </c>
      <c r="PQK56" s="355" t="s">
        <v>88</v>
      </c>
      <c r="PQL56" s="355" t="s">
        <v>88</v>
      </c>
      <c r="PQM56" s="355" t="s">
        <v>88</v>
      </c>
      <c r="PQN56" s="355" t="s">
        <v>88</v>
      </c>
      <c r="PQO56" s="355" t="s">
        <v>88</v>
      </c>
      <c r="PQP56" s="355" t="s">
        <v>88</v>
      </c>
      <c r="PQQ56" s="355" t="s">
        <v>88</v>
      </c>
      <c r="PQR56" s="355" t="s">
        <v>88</v>
      </c>
      <c r="PQS56" s="355" t="s">
        <v>88</v>
      </c>
      <c r="PQT56" s="355" t="s">
        <v>88</v>
      </c>
      <c r="PQU56" s="355" t="s">
        <v>88</v>
      </c>
      <c r="PQV56" s="355" t="s">
        <v>88</v>
      </c>
      <c r="PQW56" s="355" t="s">
        <v>88</v>
      </c>
      <c r="PQX56" s="355" t="s">
        <v>88</v>
      </c>
      <c r="PQY56" s="355" t="s">
        <v>88</v>
      </c>
      <c r="PQZ56" s="355" t="s">
        <v>88</v>
      </c>
      <c r="PRA56" s="355" t="s">
        <v>88</v>
      </c>
      <c r="PRB56" s="355" t="s">
        <v>88</v>
      </c>
      <c r="PRC56" s="355" t="s">
        <v>88</v>
      </c>
      <c r="PRD56" s="355" t="s">
        <v>88</v>
      </c>
      <c r="PRE56" s="355" t="s">
        <v>88</v>
      </c>
      <c r="PRF56" s="355" t="s">
        <v>88</v>
      </c>
      <c r="PRG56" s="355" t="s">
        <v>88</v>
      </c>
      <c r="PRH56" s="355" t="s">
        <v>88</v>
      </c>
      <c r="PRI56" s="355" t="s">
        <v>88</v>
      </c>
      <c r="PRJ56" s="355" t="s">
        <v>88</v>
      </c>
      <c r="PRK56" s="355" t="s">
        <v>88</v>
      </c>
      <c r="PRL56" s="355" t="s">
        <v>88</v>
      </c>
      <c r="PRM56" s="355" t="s">
        <v>88</v>
      </c>
      <c r="PRN56" s="355" t="s">
        <v>88</v>
      </c>
      <c r="PRO56" s="355" t="s">
        <v>88</v>
      </c>
      <c r="PRP56" s="355" t="s">
        <v>88</v>
      </c>
      <c r="PRQ56" s="355" t="s">
        <v>88</v>
      </c>
      <c r="PRR56" s="355" t="s">
        <v>88</v>
      </c>
      <c r="PRS56" s="355" t="s">
        <v>88</v>
      </c>
      <c r="PRT56" s="355" t="s">
        <v>88</v>
      </c>
      <c r="PRU56" s="355" t="s">
        <v>88</v>
      </c>
      <c r="PRV56" s="355" t="s">
        <v>88</v>
      </c>
      <c r="PRW56" s="355" t="s">
        <v>88</v>
      </c>
      <c r="PRX56" s="355" t="s">
        <v>88</v>
      </c>
      <c r="PRY56" s="355" t="s">
        <v>88</v>
      </c>
      <c r="PRZ56" s="355" t="s">
        <v>88</v>
      </c>
      <c r="PSA56" s="355" t="s">
        <v>88</v>
      </c>
      <c r="PSB56" s="355" t="s">
        <v>88</v>
      </c>
      <c r="PSC56" s="355" t="s">
        <v>88</v>
      </c>
      <c r="PSD56" s="355" t="s">
        <v>88</v>
      </c>
      <c r="PSE56" s="355" t="s">
        <v>88</v>
      </c>
      <c r="PSF56" s="355" t="s">
        <v>88</v>
      </c>
      <c r="PSG56" s="355" t="s">
        <v>88</v>
      </c>
      <c r="PSH56" s="355" t="s">
        <v>88</v>
      </c>
      <c r="PSI56" s="355" t="s">
        <v>88</v>
      </c>
      <c r="PSJ56" s="355" t="s">
        <v>88</v>
      </c>
      <c r="PSK56" s="355" t="s">
        <v>88</v>
      </c>
      <c r="PSL56" s="355" t="s">
        <v>88</v>
      </c>
      <c r="PSM56" s="355" t="s">
        <v>88</v>
      </c>
      <c r="PSN56" s="355" t="s">
        <v>88</v>
      </c>
      <c r="PSO56" s="355" t="s">
        <v>88</v>
      </c>
      <c r="PSP56" s="355" t="s">
        <v>88</v>
      </c>
      <c r="PSQ56" s="355" t="s">
        <v>88</v>
      </c>
      <c r="PSR56" s="355" t="s">
        <v>88</v>
      </c>
      <c r="PSS56" s="355" t="s">
        <v>88</v>
      </c>
      <c r="PST56" s="355" t="s">
        <v>88</v>
      </c>
      <c r="PSU56" s="355" t="s">
        <v>88</v>
      </c>
      <c r="PSV56" s="355" t="s">
        <v>88</v>
      </c>
      <c r="PSW56" s="355" t="s">
        <v>88</v>
      </c>
      <c r="PSX56" s="355" t="s">
        <v>88</v>
      </c>
      <c r="PSY56" s="355" t="s">
        <v>88</v>
      </c>
      <c r="PSZ56" s="355" t="s">
        <v>88</v>
      </c>
      <c r="PTA56" s="355" t="s">
        <v>88</v>
      </c>
      <c r="PTB56" s="355" t="s">
        <v>88</v>
      </c>
      <c r="PTC56" s="355" t="s">
        <v>88</v>
      </c>
      <c r="PTD56" s="355" t="s">
        <v>88</v>
      </c>
      <c r="PTE56" s="355" t="s">
        <v>88</v>
      </c>
      <c r="PTF56" s="355" t="s">
        <v>88</v>
      </c>
      <c r="PTG56" s="355" t="s">
        <v>88</v>
      </c>
      <c r="PTH56" s="355" t="s">
        <v>88</v>
      </c>
      <c r="PTI56" s="355" t="s">
        <v>88</v>
      </c>
      <c r="PTJ56" s="355" t="s">
        <v>88</v>
      </c>
      <c r="PTK56" s="355" t="s">
        <v>88</v>
      </c>
      <c r="PTL56" s="355" t="s">
        <v>88</v>
      </c>
      <c r="PTM56" s="355" t="s">
        <v>88</v>
      </c>
      <c r="PTN56" s="355" t="s">
        <v>88</v>
      </c>
      <c r="PTO56" s="355" t="s">
        <v>88</v>
      </c>
      <c r="PTP56" s="355" t="s">
        <v>88</v>
      </c>
      <c r="PTQ56" s="355" t="s">
        <v>88</v>
      </c>
      <c r="PTR56" s="355" t="s">
        <v>88</v>
      </c>
      <c r="PTS56" s="355" t="s">
        <v>88</v>
      </c>
      <c r="PTT56" s="355" t="s">
        <v>88</v>
      </c>
      <c r="PTU56" s="355" t="s">
        <v>88</v>
      </c>
      <c r="PTV56" s="355" t="s">
        <v>88</v>
      </c>
      <c r="PTW56" s="355" t="s">
        <v>88</v>
      </c>
      <c r="PTX56" s="355" t="s">
        <v>88</v>
      </c>
      <c r="PTY56" s="355" t="s">
        <v>88</v>
      </c>
      <c r="PTZ56" s="355" t="s">
        <v>88</v>
      </c>
      <c r="PUA56" s="355" t="s">
        <v>88</v>
      </c>
      <c r="PUB56" s="355" t="s">
        <v>88</v>
      </c>
      <c r="PUC56" s="355" t="s">
        <v>88</v>
      </c>
      <c r="PUD56" s="355" t="s">
        <v>88</v>
      </c>
      <c r="PUE56" s="355" t="s">
        <v>88</v>
      </c>
      <c r="PUF56" s="355" t="s">
        <v>88</v>
      </c>
      <c r="PUG56" s="355" t="s">
        <v>88</v>
      </c>
      <c r="PUH56" s="355" t="s">
        <v>88</v>
      </c>
      <c r="PUI56" s="355" t="s">
        <v>88</v>
      </c>
      <c r="PUJ56" s="355" t="s">
        <v>88</v>
      </c>
      <c r="PUK56" s="355" t="s">
        <v>88</v>
      </c>
      <c r="PUL56" s="355" t="s">
        <v>88</v>
      </c>
      <c r="PUM56" s="355" t="s">
        <v>88</v>
      </c>
      <c r="PUN56" s="355" t="s">
        <v>88</v>
      </c>
      <c r="PUO56" s="355" t="s">
        <v>88</v>
      </c>
      <c r="PUP56" s="355" t="s">
        <v>88</v>
      </c>
      <c r="PUQ56" s="355" t="s">
        <v>88</v>
      </c>
      <c r="PUR56" s="355" t="s">
        <v>88</v>
      </c>
      <c r="PUS56" s="355" t="s">
        <v>88</v>
      </c>
      <c r="PUT56" s="355" t="s">
        <v>88</v>
      </c>
      <c r="PUU56" s="355" t="s">
        <v>88</v>
      </c>
      <c r="PUV56" s="355" t="s">
        <v>88</v>
      </c>
      <c r="PUW56" s="355" t="s">
        <v>88</v>
      </c>
      <c r="PUX56" s="355" t="s">
        <v>88</v>
      </c>
      <c r="PUY56" s="355" t="s">
        <v>88</v>
      </c>
      <c r="PUZ56" s="355" t="s">
        <v>88</v>
      </c>
      <c r="PVA56" s="355" t="s">
        <v>88</v>
      </c>
      <c r="PVB56" s="355" t="s">
        <v>88</v>
      </c>
      <c r="PVC56" s="355" t="s">
        <v>88</v>
      </c>
      <c r="PVD56" s="355" t="s">
        <v>88</v>
      </c>
      <c r="PVE56" s="355" t="s">
        <v>88</v>
      </c>
      <c r="PVF56" s="355" t="s">
        <v>88</v>
      </c>
      <c r="PVG56" s="355" t="s">
        <v>88</v>
      </c>
      <c r="PVH56" s="355" t="s">
        <v>88</v>
      </c>
      <c r="PVI56" s="355" t="s">
        <v>88</v>
      </c>
      <c r="PVJ56" s="355" t="s">
        <v>88</v>
      </c>
      <c r="PVK56" s="355" t="s">
        <v>88</v>
      </c>
      <c r="PVL56" s="355" t="s">
        <v>88</v>
      </c>
      <c r="PVM56" s="355" t="s">
        <v>88</v>
      </c>
      <c r="PVN56" s="355" t="s">
        <v>88</v>
      </c>
      <c r="PVO56" s="355" t="s">
        <v>88</v>
      </c>
      <c r="PVP56" s="355" t="s">
        <v>88</v>
      </c>
      <c r="PVQ56" s="355" t="s">
        <v>88</v>
      </c>
      <c r="PVR56" s="355" t="s">
        <v>88</v>
      </c>
      <c r="PVS56" s="355" t="s">
        <v>88</v>
      </c>
      <c r="PVT56" s="355" t="s">
        <v>88</v>
      </c>
      <c r="PVU56" s="355" t="s">
        <v>88</v>
      </c>
      <c r="PVV56" s="355" t="s">
        <v>88</v>
      </c>
      <c r="PVW56" s="355" t="s">
        <v>88</v>
      </c>
      <c r="PVX56" s="355" t="s">
        <v>88</v>
      </c>
      <c r="PVY56" s="355" t="s">
        <v>88</v>
      </c>
      <c r="PVZ56" s="355" t="s">
        <v>88</v>
      </c>
      <c r="PWA56" s="355" t="s">
        <v>88</v>
      </c>
      <c r="PWB56" s="355" t="s">
        <v>88</v>
      </c>
      <c r="PWC56" s="355" t="s">
        <v>88</v>
      </c>
      <c r="PWD56" s="355" t="s">
        <v>88</v>
      </c>
      <c r="PWE56" s="355" t="s">
        <v>88</v>
      </c>
      <c r="PWF56" s="355" t="s">
        <v>88</v>
      </c>
      <c r="PWG56" s="355" t="s">
        <v>88</v>
      </c>
      <c r="PWH56" s="355" t="s">
        <v>88</v>
      </c>
      <c r="PWI56" s="355" t="s">
        <v>88</v>
      </c>
      <c r="PWJ56" s="355" t="s">
        <v>88</v>
      </c>
      <c r="PWK56" s="355" t="s">
        <v>88</v>
      </c>
      <c r="PWL56" s="355" t="s">
        <v>88</v>
      </c>
      <c r="PWM56" s="355" t="s">
        <v>88</v>
      </c>
      <c r="PWN56" s="355" t="s">
        <v>88</v>
      </c>
      <c r="PWO56" s="355" t="s">
        <v>88</v>
      </c>
      <c r="PWP56" s="355" t="s">
        <v>88</v>
      </c>
      <c r="PWQ56" s="355" t="s">
        <v>88</v>
      </c>
      <c r="PWR56" s="355" t="s">
        <v>88</v>
      </c>
      <c r="PWS56" s="355" t="s">
        <v>88</v>
      </c>
      <c r="PWT56" s="355" t="s">
        <v>88</v>
      </c>
      <c r="PWU56" s="355" t="s">
        <v>88</v>
      </c>
      <c r="PWV56" s="355" t="s">
        <v>88</v>
      </c>
      <c r="PWW56" s="355" t="s">
        <v>88</v>
      </c>
      <c r="PWX56" s="355" t="s">
        <v>88</v>
      </c>
      <c r="PWY56" s="355" t="s">
        <v>88</v>
      </c>
      <c r="PWZ56" s="355" t="s">
        <v>88</v>
      </c>
      <c r="PXA56" s="355" t="s">
        <v>88</v>
      </c>
      <c r="PXB56" s="355" t="s">
        <v>88</v>
      </c>
      <c r="PXC56" s="355" t="s">
        <v>88</v>
      </c>
      <c r="PXD56" s="355" t="s">
        <v>88</v>
      </c>
      <c r="PXE56" s="355" t="s">
        <v>88</v>
      </c>
      <c r="PXF56" s="355" t="s">
        <v>88</v>
      </c>
      <c r="PXG56" s="355" t="s">
        <v>88</v>
      </c>
      <c r="PXH56" s="355" t="s">
        <v>88</v>
      </c>
      <c r="PXI56" s="355" t="s">
        <v>88</v>
      </c>
      <c r="PXJ56" s="355" t="s">
        <v>88</v>
      </c>
      <c r="PXK56" s="355" t="s">
        <v>88</v>
      </c>
      <c r="PXL56" s="355" t="s">
        <v>88</v>
      </c>
      <c r="PXM56" s="355" t="s">
        <v>88</v>
      </c>
      <c r="PXN56" s="355" t="s">
        <v>88</v>
      </c>
      <c r="PXO56" s="355" t="s">
        <v>88</v>
      </c>
      <c r="PXP56" s="355" t="s">
        <v>88</v>
      </c>
      <c r="PXQ56" s="355" t="s">
        <v>88</v>
      </c>
      <c r="PXR56" s="355" t="s">
        <v>88</v>
      </c>
      <c r="PXS56" s="355" t="s">
        <v>88</v>
      </c>
      <c r="PXT56" s="355" t="s">
        <v>88</v>
      </c>
      <c r="PXU56" s="355" t="s">
        <v>88</v>
      </c>
      <c r="PXV56" s="355" t="s">
        <v>88</v>
      </c>
      <c r="PXW56" s="355" t="s">
        <v>88</v>
      </c>
      <c r="PXX56" s="355" t="s">
        <v>88</v>
      </c>
      <c r="PXY56" s="355" t="s">
        <v>88</v>
      </c>
      <c r="PXZ56" s="355" t="s">
        <v>88</v>
      </c>
      <c r="PYA56" s="355" t="s">
        <v>88</v>
      </c>
      <c r="PYB56" s="355" t="s">
        <v>88</v>
      </c>
      <c r="PYC56" s="355" t="s">
        <v>88</v>
      </c>
      <c r="PYD56" s="355" t="s">
        <v>88</v>
      </c>
      <c r="PYE56" s="355" t="s">
        <v>88</v>
      </c>
      <c r="PYF56" s="355" t="s">
        <v>88</v>
      </c>
      <c r="PYG56" s="355" t="s">
        <v>88</v>
      </c>
      <c r="PYH56" s="355" t="s">
        <v>88</v>
      </c>
      <c r="PYI56" s="355" t="s">
        <v>88</v>
      </c>
      <c r="PYJ56" s="355" t="s">
        <v>88</v>
      </c>
      <c r="PYK56" s="355" t="s">
        <v>88</v>
      </c>
      <c r="PYL56" s="355" t="s">
        <v>88</v>
      </c>
      <c r="PYM56" s="355" t="s">
        <v>88</v>
      </c>
      <c r="PYN56" s="355" t="s">
        <v>88</v>
      </c>
      <c r="PYO56" s="355" t="s">
        <v>88</v>
      </c>
      <c r="PYP56" s="355" t="s">
        <v>88</v>
      </c>
      <c r="PYQ56" s="355" t="s">
        <v>88</v>
      </c>
      <c r="PYR56" s="355" t="s">
        <v>88</v>
      </c>
      <c r="PYS56" s="355" t="s">
        <v>88</v>
      </c>
      <c r="PYT56" s="355" t="s">
        <v>88</v>
      </c>
      <c r="PYU56" s="355" t="s">
        <v>88</v>
      </c>
      <c r="PYV56" s="355" t="s">
        <v>88</v>
      </c>
      <c r="PYW56" s="355" t="s">
        <v>88</v>
      </c>
      <c r="PYX56" s="355" t="s">
        <v>88</v>
      </c>
      <c r="PYY56" s="355" t="s">
        <v>88</v>
      </c>
      <c r="PYZ56" s="355" t="s">
        <v>88</v>
      </c>
      <c r="PZA56" s="355" t="s">
        <v>88</v>
      </c>
      <c r="PZB56" s="355" t="s">
        <v>88</v>
      </c>
      <c r="PZC56" s="355" t="s">
        <v>88</v>
      </c>
      <c r="PZD56" s="355" t="s">
        <v>88</v>
      </c>
      <c r="PZE56" s="355" t="s">
        <v>88</v>
      </c>
      <c r="PZF56" s="355" t="s">
        <v>88</v>
      </c>
      <c r="PZG56" s="355" t="s">
        <v>88</v>
      </c>
      <c r="PZH56" s="355" t="s">
        <v>88</v>
      </c>
      <c r="PZI56" s="355" t="s">
        <v>88</v>
      </c>
      <c r="PZJ56" s="355" t="s">
        <v>88</v>
      </c>
      <c r="PZK56" s="355" t="s">
        <v>88</v>
      </c>
      <c r="PZL56" s="355" t="s">
        <v>88</v>
      </c>
      <c r="PZM56" s="355" t="s">
        <v>88</v>
      </c>
      <c r="PZN56" s="355" t="s">
        <v>88</v>
      </c>
      <c r="PZO56" s="355" t="s">
        <v>88</v>
      </c>
      <c r="PZP56" s="355" t="s">
        <v>88</v>
      </c>
      <c r="PZQ56" s="355" t="s">
        <v>88</v>
      </c>
      <c r="PZR56" s="355" t="s">
        <v>88</v>
      </c>
      <c r="PZS56" s="355" t="s">
        <v>88</v>
      </c>
      <c r="PZT56" s="355" t="s">
        <v>88</v>
      </c>
      <c r="PZU56" s="355" t="s">
        <v>88</v>
      </c>
      <c r="PZV56" s="355" t="s">
        <v>88</v>
      </c>
      <c r="PZW56" s="355" t="s">
        <v>88</v>
      </c>
      <c r="PZX56" s="355" t="s">
        <v>88</v>
      </c>
      <c r="PZY56" s="355" t="s">
        <v>88</v>
      </c>
      <c r="PZZ56" s="355" t="s">
        <v>88</v>
      </c>
      <c r="QAA56" s="355" t="s">
        <v>88</v>
      </c>
      <c r="QAB56" s="355" t="s">
        <v>88</v>
      </c>
      <c r="QAC56" s="355" t="s">
        <v>88</v>
      </c>
      <c r="QAD56" s="355" t="s">
        <v>88</v>
      </c>
      <c r="QAE56" s="355" t="s">
        <v>88</v>
      </c>
      <c r="QAF56" s="355" t="s">
        <v>88</v>
      </c>
      <c r="QAG56" s="355" t="s">
        <v>88</v>
      </c>
      <c r="QAH56" s="355" t="s">
        <v>88</v>
      </c>
      <c r="QAI56" s="355" t="s">
        <v>88</v>
      </c>
      <c r="QAJ56" s="355" t="s">
        <v>88</v>
      </c>
      <c r="QAK56" s="355" t="s">
        <v>88</v>
      </c>
      <c r="QAL56" s="355" t="s">
        <v>88</v>
      </c>
      <c r="QAM56" s="355" t="s">
        <v>88</v>
      </c>
      <c r="QAN56" s="355" t="s">
        <v>88</v>
      </c>
      <c r="QAO56" s="355" t="s">
        <v>88</v>
      </c>
      <c r="QAP56" s="355" t="s">
        <v>88</v>
      </c>
      <c r="QAQ56" s="355" t="s">
        <v>88</v>
      </c>
      <c r="QAR56" s="355" t="s">
        <v>88</v>
      </c>
      <c r="QAS56" s="355" t="s">
        <v>88</v>
      </c>
      <c r="QAT56" s="355" t="s">
        <v>88</v>
      </c>
      <c r="QAU56" s="355" t="s">
        <v>88</v>
      </c>
      <c r="QAV56" s="355" t="s">
        <v>88</v>
      </c>
      <c r="QAW56" s="355" t="s">
        <v>88</v>
      </c>
      <c r="QAX56" s="355" t="s">
        <v>88</v>
      </c>
      <c r="QAY56" s="355" t="s">
        <v>88</v>
      </c>
      <c r="QAZ56" s="355" t="s">
        <v>88</v>
      </c>
      <c r="QBA56" s="355" t="s">
        <v>88</v>
      </c>
      <c r="QBB56" s="355" t="s">
        <v>88</v>
      </c>
      <c r="QBC56" s="355" t="s">
        <v>88</v>
      </c>
      <c r="QBD56" s="355" t="s">
        <v>88</v>
      </c>
      <c r="QBE56" s="355" t="s">
        <v>88</v>
      </c>
      <c r="QBF56" s="355" t="s">
        <v>88</v>
      </c>
      <c r="QBG56" s="355" t="s">
        <v>88</v>
      </c>
      <c r="QBH56" s="355" t="s">
        <v>88</v>
      </c>
      <c r="QBI56" s="355" t="s">
        <v>88</v>
      </c>
      <c r="QBJ56" s="355" t="s">
        <v>88</v>
      </c>
      <c r="QBK56" s="355" t="s">
        <v>88</v>
      </c>
      <c r="QBL56" s="355" t="s">
        <v>88</v>
      </c>
      <c r="QBM56" s="355" t="s">
        <v>88</v>
      </c>
      <c r="QBN56" s="355" t="s">
        <v>88</v>
      </c>
      <c r="QBO56" s="355" t="s">
        <v>88</v>
      </c>
      <c r="QBP56" s="355" t="s">
        <v>88</v>
      </c>
      <c r="QBQ56" s="355" t="s">
        <v>88</v>
      </c>
      <c r="QBR56" s="355" t="s">
        <v>88</v>
      </c>
      <c r="QBS56" s="355" t="s">
        <v>88</v>
      </c>
      <c r="QBT56" s="355" t="s">
        <v>88</v>
      </c>
      <c r="QBU56" s="355" t="s">
        <v>88</v>
      </c>
      <c r="QBV56" s="355" t="s">
        <v>88</v>
      </c>
      <c r="QBW56" s="355" t="s">
        <v>88</v>
      </c>
      <c r="QBX56" s="355" t="s">
        <v>88</v>
      </c>
      <c r="QBY56" s="355" t="s">
        <v>88</v>
      </c>
      <c r="QBZ56" s="355" t="s">
        <v>88</v>
      </c>
      <c r="QCA56" s="355" t="s">
        <v>88</v>
      </c>
      <c r="QCB56" s="355" t="s">
        <v>88</v>
      </c>
      <c r="QCC56" s="355" t="s">
        <v>88</v>
      </c>
      <c r="QCD56" s="355" t="s">
        <v>88</v>
      </c>
      <c r="QCE56" s="355" t="s">
        <v>88</v>
      </c>
      <c r="QCF56" s="355" t="s">
        <v>88</v>
      </c>
      <c r="QCG56" s="355" t="s">
        <v>88</v>
      </c>
      <c r="QCH56" s="355" t="s">
        <v>88</v>
      </c>
      <c r="QCI56" s="355" t="s">
        <v>88</v>
      </c>
      <c r="QCJ56" s="355" t="s">
        <v>88</v>
      </c>
      <c r="QCK56" s="355" t="s">
        <v>88</v>
      </c>
      <c r="QCL56" s="355" t="s">
        <v>88</v>
      </c>
      <c r="QCM56" s="355" t="s">
        <v>88</v>
      </c>
      <c r="QCN56" s="355" t="s">
        <v>88</v>
      </c>
      <c r="QCO56" s="355" t="s">
        <v>88</v>
      </c>
      <c r="QCP56" s="355" t="s">
        <v>88</v>
      </c>
      <c r="QCQ56" s="355" t="s">
        <v>88</v>
      </c>
      <c r="QCR56" s="355" t="s">
        <v>88</v>
      </c>
      <c r="QCS56" s="355" t="s">
        <v>88</v>
      </c>
      <c r="QCT56" s="355" t="s">
        <v>88</v>
      </c>
      <c r="QCU56" s="355" t="s">
        <v>88</v>
      </c>
      <c r="QCV56" s="355" t="s">
        <v>88</v>
      </c>
      <c r="QCW56" s="355" t="s">
        <v>88</v>
      </c>
      <c r="QCX56" s="355" t="s">
        <v>88</v>
      </c>
      <c r="QCY56" s="355" t="s">
        <v>88</v>
      </c>
      <c r="QCZ56" s="355" t="s">
        <v>88</v>
      </c>
      <c r="QDA56" s="355" t="s">
        <v>88</v>
      </c>
      <c r="QDB56" s="355" t="s">
        <v>88</v>
      </c>
      <c r="QDC56" s="355" t="s">
        <v>88</v>
      </c>
      <c r="QDD56" s="355" t="s">
        <v>88</v>
      </c>
      <c r="QDE56" s="355" t="s">
        <v>88</v>
      </c>
      <c r="QDF56" s="355" t="s">
        <v>88</v>
      </c>
      <c r="QDG56" s="355" t="s">
        <v>88</v>
      </c>
      <c r="QDH56" s="355" t="s">
        <v>88</v>
      </c>
      <c r="QDI56" s="355" t="s">
        <v>88</v>
      </c>
      <c r="QDJ56" s="355" t="s">
        <v>88</v>
      </c>
      <c r="QDK56" s="355" t="s">
        <v>88</v>
      </c>
      <c r="QDL56" s="355" t="s">
        <v>88</v>
      </c>
      <c r="QDM56" s="355" t="s">
        <v>88</v>
      </c>
      <c r="QDN56" s="355" t="s">
        <v>88</v>
      </c>
      <c r="QDO56" s="355" t="s">
        <v>88</v>
      </c>
      <c r="QDP56" s="355" t="s">
        <v>88</v>
      </c>
      <c r="QDQ56" s="355" t="s">
        <v>88</v>
      </c>
      <c r="QDR56" s="355" t="s">
        <v>88</v>
      </c>
      <c r="QDS56" s="355" t="s">
        <v>88</v>
      </c>
      <c r="QDT56" s="355" t="s">
        <v>88</v>
      </c>
      <c r="QDU56" s="355" t="s">
        <v>88</v>
      </c>
      <c r="QDV56" s="355" t="s">
        <v>88</v>
      </c>
      <c r="QDW56" s="355" t="s">
        <v>88</v>
      </c>
      <c r="QDX56" s="355" t="s">
        <v>88</v>
      </c>
      <c r="QDY56" s="355" t="s">
        <v>88</v>
      </c>
      <c r="QDZ56" s="355" t="s">
        <v>88</v>
      </c>
      <c r="QEA56" s="355" t="s">
        <v>88</v>
      </c>
      <c r="QEB56" s="355" t="s">
        <v>88</v>
      </c>
      <c r="QEC56" s="355" t="s">
        <v>88</v>
      </c>
      <c r="QED56" s="355" t="s">
        <v>88</v>
      </c>
      <c r="QEE56" s="355" t="s">
        <v>88</v>
      </c>
      <c r="QEF56" s="355" t="s">
        <v>88</v>
      </c>
      <c r="QEG56" s="355" t="s">
        <v>88</v>
      </c>
      <c r="QEH56" s="355" t="s">
        <v>88</v>
      </c>
      <c r="QEI56" s="355" t="s">
        <v>88</v>
      </c>
      <c r="QEJ56" s="355" t="s">
        <v>88</v>
      </c>
      <c r="QEK56" s="355" t="s">
        <v>88</v>
      </c>
      <c r="QEL56" s="355" t="s">
        <v>88</v>
      </c>
      <c r="QEM56" s="355" t="s">
        <v>88</v>
      </c>
      <c r="QEN56" s="355" t="s">
        <v>88</v>
      </c>
      <c r="QEO56" s="355" t="s">
        <v>88</v>
      </c>
      <c r="QEP56" s="355" t="s">
        <v>88</v>
      </c>
      <c r="QEQ56" s="355" t="s">
        <v>88</v>
      </c>
      <c r="QER56" s="355" t="s">
        <v>88</v>
      </c>
      <c r="QES56" s="355" t="s">
        <v>88</v>
      </c>
      <c r="QET56" s="355" t="s">
        <v>88</v>
      </c>
      <c r="QEU56" s="355" t="s">
        <v>88</v>
      </c>
      <c r="QEV56" s="355" t="s">
        <v>88</v>
      </c>
      <c r="QEW56" s="355" t="s">
        <v>88</v>
      </c>
      <c r="QEX56" s="355" t="s">
        <v>88</v>
      </c>
      <c r="QEY56" s="355" t="s">
        <v>88</v>
      </c>
      <c r="QEZ56" s="355" t="s">
        <v>88</v>
      </c>
      <c r="QFA56" s="355" t="s">
        <v>88</v>
      </c>
      <c r="QFB56" s="355" t="s">
        <v>88</v>
      </c>
      <c r="QFC56" s="355" t="s">
        <v>88</v>
      </c>
      <c r="QFD56" s="355" t="s">
        <v>88</v>
      </c>
      <c r="QFE56" s="355" t="s">
        <v>88</v>
      </c>
      <c r="QFF56" s="355" t="s">
        <v>88</v>
      </c>
      <c r="QFG56" s="355" t="s">
        <v>88</v>
      </c>
      <c r="QFH56" s="355" t="s">
        <v>88</v>
      </c>
      <c r="QFI56" s="355" t="s">
        <v>88</v>
      </c>
      <c r="QFJ56" s="355" t="s">
        <v>88</v>
      </c>
      <c r="QFK56" s="355" t="s">
        <v>88</v>
      </c>
      <c r="QFL56" s="355" t="s">
        <v>88</v>
      </c>
      <c r="QFM56" s="355" t="s">
        <v>88</v>
      </c>
      <c r="QFN56" s="355" t="s">
        <v>88</v>
      </c>
      <c r="QFO56" s="355" t="s">
        <v>88</v>
      </c>
      <c r="QFP56" s="355" t="s">
        <v>88</v>
      </c>
      <c r="QFQ56" s="355" t="s">
        <v>88</v>
      </c>
      <c r="QFR56" s="355" t="s">
        <v>88</v>
      </c>
      <c r="QFS56" s="355" t="s">
        <v>88</v>
      </c>
      <c r="QFT56" s="355" t="s">
        <v>88</v>
      </c>
      <c r="QFU56" s="355" t="s">
        <v>88</v>
      </c>
      <c r="QFV56" s="355" t="s">
        <v>88</v>
      </c>
      <c r="QFW56" s="355" t="s">
        <v>88</v>
      </c>
      <c r="QFX56" s="355" t="s">
        <v>88</v>
      </c>
      <c r="QFY56" s="355" t="s">
        <v>88</v>
      </c>
      <c r="QFZ56" s="355" t="s">
        <v>88</v>
      </c>
      <c r="QGA56" s="355" t="s">
        <v>88</v>
      </c>
      <c r="QGB56" s="355" t="s">
        <v>88</v>
      </c>
      <c r="QGC56" s="355" t="s">
        <v>88</v>
      </c>
      <c r="QGD56" s="355" t="s">
        <v>88</v>
      </c>
      <c r="QGE56" s="355" t="s">
        <v>88</v>
      </c>
      <c r="QGF56" s="355" t="s">
        <v>88</v>
      </c>
      <c r="QGG56" s="355" t="s">
        <v>88</v>
      </c>
      <c r="QGH56" s="355" t="s">
        <v>88</v>
      </c>
      <c r="QGI56" s="355" t="s">
        <v>88</v>
      </c>
      <c r="QGJ56" s="355" t="s">
        <v>88</v>
      </c>
      <c r="QGK56" s="355" t="s">
        <v>88</v>
      </c>
      <c r="QGL56" s="355" t="s">
        <v>88</v>
      </c>
      <c r="QGM56" s="355" t="s">
        <v>88</v>
      </c>
      <c r="QGN56" s="355" t="s">
        <v>88</v>
      </c>
      <c r="QGO56" s="355" t="s">
        <v>88</v>
      </c>
      <c r="QGP56" s="355" t="s">
        <v>88</v>
      </c>
      <c r="QGQ56" s="355" t="s">
        <v>88</v>
      </c>
      <c r="QGR56" s="355" t="s">
        <v>88</v>
      </c>
      <c r="QGS56" s="355" t="s">
        <v>88</v>
      </c>
      <c r="QGT56" s="355" t="s">
        <v>88</v>
      </c>
      <c r="QGU56" s="355" t="s">
        <v>88</v>
      </c>
      <c r="QGV56" s="355" t="s">
        <v>88</v>
      </c>
      <c r="QGW56" s="355" t="s">
        <v>88</v>
      </c>
      <c r="QGX56" s="355" t="s">
        <v>88</v>
      </c>
      <c r="QGY56" s="355" t="s">
        <v>88</v>
      </c>
      <c r="QGZ56" s="355" t="s">
        <v>88</v>
      </c>
      <c r="QHA56" s="355" t="s">
        <v>88</v>
      </c>
      <c r="QHB56" s="355" t="s">
        <v>88</v>
      </c>
      <c r="QHC56" s="355" t="s">
        <v>88</v>
      </c>
      <c r="QHD56" s="355" t="s">
        <v>88</v>
      </c>
      <c r="QHE56" s="355" t="s">
        <v>88</v>
      </c>
      <c r="QHF56" s="355" t="s">
        <v>88</v>
      </c>
      <c r="QHG56" s="355" t="s">
        <v>88</v>
      </c>
      <c r="QHH56" s="355" t="s">
        <v>88</v>
      </c>
      <c r="QHI56" s="355" t="s">
        <v>88</v>
      </c>
      <c r="QHJ56" s="355" t="s">
        <v>88</v>
      </c>
      <c r="QHK56" s="355" t="s">
        <v>88</v>
      </c>
      <c r="QHL56" s="355" t="s">
        <v>88</v>
      </c>
      <c r="QHM56" s="355" t="s">
        <v>88</v>
      </c>
      <c r="QHN56" s="355" t="s">
        <v>88</v>
      </c>
      <c r="QHO56" s="355" t="s">
        <v>88</v>
      </c>
      <c r="QHP56" s="355" t="s">
        <v>88</v>
      </c>
      <c r="QHQ56" s="355" t="s">
        <v>88</v>
      </c>
      <c r="QHR56" s="355" t="s">
        <v>88</v>
      </c>
      <c r="QHS56" s="355" t="s">
        <v>88</v>
      </c>
      <c r="QHT56" s="355" t="s">
        <v>88</v>
      </c>
      <c r="QHU56" s="355" t="s">
        <v>88</v>
      </c>
      <c r="QHV56" s="355" t="s">
        <v>88</v>
      </c>
      <c r="QHW56" s="355" t="s">
        <v>88</v>
      </c>
      <c r="QHX56" s="355" t="s">
        <v>88</v>
      </c>
      <c r="QHY56" s="355" t="s">
        <v>88</v>
      </c>
      <c r="QHZ56" s="355" t="s">
        <v>88</v>
      </c>
      <c r="QIA56" s="355" t="s">
        <v>88</v>
      </c>
      <c r="QIB56" s="355" t="s">
        <v>88</v>
      </c>
      <c r="QIC56" s="355" t="s">
        <v>88</v>
      </c>
      <c r="QID56" s="355" t="s">
        <v>88</v>
      </c>
      <c r="QIE56" s="355" t="s">
        <v>88</v>
      </c>
      <c r="QIF56" s="355" t="s">
        <v>88</v>
      </c>
      <c r="QIG56" s="355" t="s">
        <v>88</v>
      </c>
      <c r="QIH56" s="355" t="s">
        <v>88</v>
      </c>
      <c r="QII56" s="355" t="s">
        <v>88</v>
      </c>
      <c r="QIJ56" s="355" t="s">
        <v>88</v>
      </c>
      <c r="QIK56" s="355" t="s">
        <v>88</v>
      </c>
      <c r="QIL56" s="355" t="s">
        <v>88</v>
      </c>
      <c r="QIM56" s="355" t="s">
        <v>88</v>
      </c>
      <c r="QIN56" s="355" t="s">
        <v>88</v>
      </c>
      <c r="QIO56" s="355" t="s">
        <v>88</v>
      </c>
      <c r="QIP56" s="355" t="s">
        <v>88</v>
      </c>
      <c r="QIQ56" s="355" t="s">
        <v>88</v>
      </c>
      <c r="QIR56" s="355" t="s">
        <v>88</v>
      </c>
      <c r="QIS56" s="355" t="s">
        <v>88</v>
      </c>
      <c r="QIT56" s="355" t="s">
        <v>88</v>
      </c>
      <c r="QIU56" s="355" t="s">
        <v>88</v>
      </c>
      <c r="QIV56" s="355" t="s">
        <v>88</v>
      </c>
      <c r="QIW56" s="355" t="s">
        <v>88</v>
      </c>
      <c r="QIX56" s="355" t="s">
        <v>88</v>
      </c>
      <c r="QIY56" s="355" t="s">
        <v>88</v>
      </c>
      <c r="QIZ56" s="355" t="s">
        <v>88</v>
      </c>
      <c r="QJA56" s="355" t="s">
        <v>88</v>
      </c>
      <c r="QJB56" s="355" t="s">
        <v>88</v>
      </c>
      <c r="QJC56" s="355" t="s">
        <v>88</v>
      </c>
      <c r="QJD56" s="355" t="s">
        <v>88</v>
      </c>
      <c r="QJE56" s="355" t="s">
        <v>88</v>
      </c>
      <c r="QJF56" s="355" t="s">
        <v>88</v>
      </c>
      <c r="QJG56" s="355" t="s">
        <v>88</v>
      </c>
      <c r="QJH56" s="355" t="s">
        <v>88</v>
      </c>
      <c r="QJI56" s="355" t="s">
        <v>88</v>
      </c>
      <c r="QJJ56" s="355" t="s">
        <v>88</v>
      </c>
      <c r="QJK56" s="355" t="s">
        <v>88</v>
      </c>
      <c r="QJL56" s="355" t="s">
        <v>88</v>
      </c>
      <c r="QJM56" s="355" t="s">
        <v>88</v>
      </c>
      <c r="QJN56" s="355" t="s">
        <v>88</v>
      </c>
      <c r="QJO56" s="355" t="s">
        <v>88</v>
      </c>
      <c r="QJP56" s="355" t="s">
        <v>88</v>
      </c>
      <c r="QJQ56" s="355" t="s">
        <v>88</v>
      </c>
      <c r="QJR56" s="355" t="s">
        <v>88</v>
      </c>
      <c r="QJS56" s="355" t="s">
        <v>88</v>
      </c>
      <c r="QJT56" s="355" t="s">
        <v>88</v>
      </c>
      <c r="QJU56" s="355" t="s">
        <v>88</v>
      </c>
      <c r="QJV56" s="355" t="s">
        <v>88</v>
      </c>
      <c r="QJW56" s="355" t="s">
        <v>88</v>
      </c>
      <c r="QJX56" s="355" t="s">
        <v>88</v>
      </c>
      <c r="QJY56" s="355" t="s">
        <v>88</v>
      </c>
      <c r="QJZ56" s="355" t="s">
        <v>88</v>
      </c>
      <c r="QKA56" s="355" t="s">
        <v>88</v>
      </c>
      <c r="QKB56" s="355" t="s">
        <v>88</v>
      </c>
      <c r="QKC56" s="355" t="s">
        <v>88</v>
      </c>
      <c r="QKD56" s="355" t="s">
        <v>88</v>
      </c>
      <c r="QKE56" s="355" t="s">
        <v>88</v>
      </c>
      <c r="QKF56" s="355" t="s">
        <v>88</v>
      </c>
      <c r="QKG56" s="355" t="s">
        <v>88</v>
      </c>
      <c r="QKH56" s="355" t="s">
        <v>88</v>
      </c>
      <c r="QKI56" s="355" t="s">
        <v>88</v>
      </c>
      <c r="QKJ56" s="355" t="s">
        <v>88</v>
      </c>
      <c r="QKK56" s="355" t="s">
        <v>88</v>
      </c>
      <c r="QKL56" s="355" t="s">
        <v>88</v>
      </c>
      <c r="QKM56" s="355" t="s">
        <v>88</v>
      </c>
      <c r="QKN56" s="355" t="s">
        <v>88</v>
      </c>
      <c r="QKO56" s="355" t="s">
        <v>88</v>
      </c>
      <c r="QKP56" s="355" t="s">
        <v>88</v>
      </c>
      <c r="QKQ56" s="355" t="s">
        <v>88</v>
      </c>
      <c r="QKR56" s="355" t="s">
        <v>88</v>
      </c>
      <c r="QKS56" s="355" t="s">
        <v>88</v>
      </c>
      <c r="QKT56" s="355" t="s">
        <v>88</v>
      </c>
      <c r="QKU56" s="355" t="s">
        <v>88</v>
      </c>
      <c r="QKV56" s="355" t="s">
        <v>88</v>
      </c>
      <c r="QKW56" s="355" t="s">
        <v>88</v>
      </c>
      <c r="QKX56" s="355" t="s">
        <v>88</v>
      </c>
      <c r="QKY56" s="355" t="s">
        <v>88</v>
      </c>
      <c r="QKZ56" s="355" t="s">
        <v>88</v>
      </c>
      <c r="QLA56" s="355" t="s">
        <v>88</v>
      </c>
      <c r="QLB56" s="355" t="s">
        <v>88</v>
      </c>
      <c r="QLC56" s="355" t="s">
        <v>88</v>
      </c>
      <c r="QLD56" s="355" t="s">
        <v>88</v>
      </c>
      <c r="QLE56" s="355" t="s">
        <v>88</v>
      </c>
      <c r="QLF56" s="355" t="s">
        <v>88</v>
      </c>
      <c r="QLG56" s="355" t="s">
        <v>88</v>
      </c>
      <c r="QLH56" s="355" t="s">
        <v>88</v>
      </c>
      <c r="QLI56" s="355" t="s">
        <v>88</v>
      </c>
      <c r="QLJ56" s="355" t="s">
        <v>88</v>
      </c>
      <c r="QLK56" s="355" t="s">
        <v>88</v>
      </c>
      <c r="QLL56" s="355" t="s">
        <v>88</v>
      </c>
      <c r="QLM56" s="355" t="s">
        <v>88</v>
      </c>
      <c r="QLN56" s="355" t="s">
        <v>88</v>
      </c>
      <c r="QLO56" s="355" t="s">
        <v>88</v>
      </c>
      <c r="QLP56" s="355" t="s">
        <v>88</v>
      </c>
      <c r="QLQ56" s="355" t="s">
        <v>88</v>
      </c>
      <c r="QLR56" s="355" t="s">
        <v>88</v>
      </c>
      <c r="QLS56" s="355" t="s">
        <v>88</v>
      </c>
      <c r="QLT56" s="355" t="s">
        <v>88</v>
      </c>
      <c r="QLU56" s="355" t="s">
        <v>88</v>
      </c>
      <c r="QLV56" s="355" t="s">
        <v>88</v>
      </c>
      <c r="QLW56" s="355" t="s">
        <v>88</v>
      </c>
      <c r="QLX56" s="355" t="s">
        <v>88</v>
      </c>
      <c r="QLY56" s="355" t="s">
        <v>88</v>
      </c>
      <c r="QLZ56" s="355" t="s">
        <v>88</v>
      </c>
      <c r="QMA56" s="355" t="s">
        <v>88</v>
      </c>
      <c r="QMB56" s="355" t="s">
        <v>88</v>
      </c>
      <c r="QMC56" s="355" t="s">
        <v>88</v>
      </c>
      <c r="QMD56" s="355" t="s">
        <v>88</v>
      </c>
      <c r="QME56" s="355" t="s">
        <v>88</v>
      </c>
      <c r="QMF56" s="355" t="s">
        <v>88</v>
      </c>
      <c r="QMG56" s="355" t="s">
        <v>88</v>
      </c>
      <c r="QMH56" s="355" t="s">
        <v>88</v>
      </c>
      <c r="QMI56" s="355" t="s">
        <v>88</v>
      </c>
      <c r="QMJ56" s="355" t="s">
        <v>88</v>
      </c>
      <c r="QMK56" s="355" t="s">
        <v>88</v>
      </c>
      <c r="QML56" s="355" t="s">
        <v>88</v>
      </c>
      <c r="QMM56" s="355" t="s">
        <v>88</v>
      </c>
      <c r="QMN56" s="355" t="s">
        <v>88</v>
      </c>
      <c r="QMO56" s="355" t="s">
        <v>88</v>
      </c>
      <c r="QMP56" s="355" t="s">
        <v>88</v>
      </c>
      <c r="QMQ56" s="355" t="s">
        <v>88</v>
      </c>
      <c r="QMR56" s="355" t="s">
        <v>88</v>
      </c>
      <c r="QMS56" s="355" t="s">
        <v>88</v>
      </c>
      <c r="QMT56" s="355" t="s">
        <v>88</v>
      </c>
      <c r="QMU56" s="355" t="s">
        <v>88</v>
      </c>
      <c r="QMV56" s="355" t="s">
        <v>88</v>
      </c>
      <c r="QMW56" s="355" t="s">
        <v>88</v>
      </c>
      <c r="QMX56" s="355" t="s">
        <v>88</v>
      </c>
      <c r="QMY56" s="355" t="s">
        <v>88</v>
      </c>
      <c r="QMZ56" s="355" t="s">
        <v>88</v>
      </c>
      <c r="QNA56" s="355" t="s">
        <v>88</v>
      </c>
      <c r="QNB56" s="355" t="s">
        <v>88</v>
      </c>
      <c r="QNC56" s="355" t="s">
        <v>88</v>
      </c>
      <c r="QND56" s="355" t="s">
        <v>88</v>
      </c>
      <c r="QNE56" s="355" t="s">
        <v>88</v>
      </c>
      <c r="QNF56" s="355" t="s">
        <v>88</v>
      </c>
      <c r="QNG56" s="355" t="s">
        <v>88</v>
      </c>
      <c r="QNH56" s="355" t="s">
        <v>88</v>
      </c>
      <c r="QNI56" s="355" t="s">
        <v>88</v>
      </c>
      <c r="QNJ56" s="355" t="s">
        <v>88</v>
      </c>
      <c r="QNK56" s="355" t="s">
        <v>88</v>
      </c>
      <c r="QNL56" s="355" t="s">
        <v>88</v>
      </c>
      <c r="QNM56" s="355" t="s">
        <v>88</v>
      </c>
      <c r="QNN56" s="355" t="s">
        <v>88</v>
      </c>
      <c r="QNO56" s="355" t="s">
        <v>88</v>
      </c>
      <c r="QNP56" s="355" t="s">
        <v>88</v>
      </c>
      <c r="QNQ56" s="355" t="s">
        <v>88</v>
      </c>
      <c r="QNR56" s="355" t="s">
        <v>88</v>
      </c>
      <c r="QNS56" s="355" t="s">
        <v>88</v>
      </c>
      <c r="QNT56" s="355" t="s">
        <v>88</v>
      </c>
      <c r="QNU56" s="355" t="s">
        <v>88</v>
      </c>
      <c r="QNV56" s="355" t="s">
        <v>88</v>
      </c>
      <c r="QNW56" s="355" t="s">
        <v>88</v>
      </c>
      <c r="QNX56" s="355" t="s">
        <v>88</v>
      </c>
      <c r="QNY56" s="355" t="s">
        <v>88</v>
      </c>
      <c r="QNZ56" s="355" t="s">
        <v>88</v>
      </c>
      <c r="QOA56" s="355" t="s">
        <v>88</v>
      </c>
      <c r="QOB56" s="355" t="s">
        <v>88</v>
      </c>
      <c r="QOC56" s="355" t="s">
        <v>88</v>
      </c>
      <c r="QOD56" s="355" t="s">
        <v>88</v>
      </c>
      <c r="QOE56" s="355" t="s">
        <v>88</v>
      </c>
      <c r="QOF56" s="355" t="s">
        <v>88</v>
      </c>
      <c r="QOG56" s="355" t="s">
        <v>88</v>
      </c>
      <c r="QOH56" s="355" t="s">
        <v>88</v>
      </c>
      <c r="QOI56" s="355" t="s">
        <v>88</v>
      </c>
      <c r="QOJ56" s="355" t="s">
        <v>88</v>
      </c>
      <c r="QOK56" s="355" t="s">
        <v>88</v>
      </c>
      <c r="QOL56" s="355" t="s">
        <v>88</v>
      </c>
      <c r="QOM56" s="355" t="s">
        <v>88</v>
      </c>
      <c r="QON56" s="355" t="s">
        <v>88</v>
      </c>
      <c r="QOO56" s="355" t="s">
        <v>88</v>
      </c>
      <c r="QOP56" s="355" t="s">
        <v>88</v>
      </c>
      <c r="QOQ56" s="355" t="s">
        <v>88</v>
      </c>
      <c r="QOR56" s="355" t="s">
        <v>88</v>
      </c>
      <c r="QOS56" s="355" t="s">
        <v>88</v>
      </c>
      <c r="QOT56" s="355" t="s">
        <v>88</v>
      </c>
      <c r="QOU56" s="355" t="s">
        <v>88</v>
      </c>
      <c r="QOV56" s="355" t="s">
        <v>88</v>
      </c>
      <c r="QOW56" s="355" t="s">
        <v>88</v>
      </c>
      <c r="QOX56" s="355" t="s">
        <v>88</v>
      </c>
      <c r="QOY56" s="355" t="s">
        <v>88</v>
      </c>
      <c r="QOZ56" s="355" t="s">
        <v>88</v>
      </c>
      <c r="QPA56" s="355" t="s">
        <v>88</v>
      </c>
      <c r="QPB56" s="355" t="s">
        <v>88</v>
      </c>
      <c r="QPC56" s="355" t="s">
        <v>88</v>
      </c>
      <c r="QPD56" s="355" t="s">
        <v>88</v>
      </c>
      <c r="QPE56" s="355" t="s">
        <v>88</v>
      </c>
      <c r="QPF56" s="355" t="s">
        <v>88</v>
      </c>
      <c r="QPG56" s="355" t="s">
        <v>88</v>
      </c>
      <c r="QPH56" s="355" t="s">
        <v>88</v>
      </c>
      <c r="QPI56" s="355" t="s">
        <v>88</v>
      </c>
      <c r="QPJ56" s="355" t="s">
        <v>88</v>
      </c>
      <c r="QPK56" s="355" t="s">
        <v>88</v>
      </c>
      <c r="QPL56" s="355" t="s">
        <v>88</v>
      </c>
      <c r="QPM56" s="355" t="s">
        <v>88</v>
      </c>
      <c r="QPN56" s="355" t="s">
        <v>88</v>
      </c>
      <c r="QPO56" s="355" t="s">
        <v>88</v>
      </c>
      <c r="QPP56" s="355" t="s">
        <v>88</v>
      </c>
      <c r="QPQ56" s="355" t="s">
        <v>88</v>
      </c>
      <c r="QPR56" s="355" t="s">
        <v>88</v>
      </c>
      <c r="QPS56" s="355" t="s">
        <v>88</v>
      </c>
      <c r="QPT56" s="355" t="s">
        <v>88</v>
      </c>
      <c r="QPU56" s="355" t="s">
        <v>88</v>
      </c>
      <c r="QPV56" s="355" t="s">
        <v>88</v>
      </c>
      <c r="QPW56" s="355" t="s">
        <v>88</v>
      </c>
      <c r="QPX56" s="355" t="s">
        <v>88</v>
      </c>
      <c r="QPY56" s="355" t="s">
        <v>88</v>
      </c>
      <c r="QPZ56" s="355" t="s">
        <v>88</v>
      </c>
      <c r="QQA56" s="355" t="s">
        <v>88</v>
      </c>
      <c r="QQB56" s="355" t="s">
        <v>88</v>
      </c>
      <c r="QQC56" s="355" t="s">
        <v>88</v>
      </c>
      <c r="QQD56" s="355" t="s">
        <v>88</v>
      </c>
      <c r="QQE56" s="355" t="s">
        <v>88</v>
      </c>
      <c r="QQF56" s="355" t="s">
        <v>88</v>
      </c>
      <c r="QQG56" s="355" t="s">
        <v>88</v>
      </c>
      <c r="QQH56" s="355" t="s">
        <v>88</v>
      </c>
      <c r="QQI56" s="355" t="s">
        <v>88</v>
      </c>
      <c r="QQJ56" s="355" t="s">
        <v>88</v>
      </c>
      <c r="QQK56" s="355" t="s">
        <v>88</v>
      </c>
      <c r="QQL56" s="355" t="s">
        <v>88</v>
      </c>
      <c r="QQM56" s="355" t="s">
        <v>88</v>
      </c>
      <c r="QQN56" s="355" t="s">
        <v>88</v>
      </c>
      <c r="QQO56" s="355" t="s">
        <v>88</v>
      </c>
      <c r="QQP56" s="355" t="s">
        <v>88</v>
      </c>
      <c r="QQQ56" s="355" t="s">
        <v>88</v>
      </c>
      <c r="QQR56" s="355" t="s">
        <v>88</v>
      </c>
      <c r="QQS56" s="355" t="s">
        <v>88</v>
      </c>
      <c r="QQT56" s="355" t="s">
        <v>88</v>
      </c>
      <c r="QQU56" s="355" t="s">
        <v>88</v>
      </c>
      <c r="QQV56" s="355" t="s">
        <v>88</v>
      </c>
      <c r="QQW56" s="355" t="s">
        <v>88</v>
      </c>
      <c r="QQX56" s="355" t="s">
        <v>88</v>
      </c>
      <c r="QQY56" s="355" t="s">
        <v>88</v>
      </c>
      <c r="QQZ56" s="355" t="s">
        <v>88</v>
      </c>
      <c r="QRA56" s="355" t="s">
        <v>88</v>
      </c>
      <c r="QRB56" s="355" t="s">
        <v>88</v>
      </c>
      <c r="QRC56" s="355" t="s">
        <v>88</v>
      </c>
      <c r="QRD56" s="355" t="s">
        <v>88</v>
      </c>
      <c r="QRE56" s="355" t="s">
        <v>88</v>
      </c>
      <c r="QRF56" s="355" t="s">
        <v>88</v>
      </c>
      <c r="QRG56" s="355" t="s">
        <v>88</v>
      </c>
      <c r="QRH56" s="355" t="s">
        <v>88</v>
      </c>
      <c r="QRI56" s="355" t="s">
        <v>88</v>
      </c>
      <c r="QRJ56" s="355" t="s">
        <v>88</v>
      </c>
      <c r="QRK56" s="355" t="s">
        <v>88</v>
      </c>
      <c r="QRL56" s="355" t="s">
        <v>88</v>
      </c>
      <c r="QRM56" s="355" t="s">
        <v>88</v>
      </c>
      <c r="QRN56" s="355" t="s">
        <v>88</v>
      </c>
      <c r="QRO56" s="355" t="s">
        <v>88</v>
      </c>
      <c r="QRP56" s="355" t="s">
        <v>88</v>
      </c>
      <c r="QRQ56" s="355" t="s">
        <v>88</v>
      </c>
      <c r="QRR56" s="355" t="s">
        <v>88</v>
      </c>
      <c r="QRS56" s="355" t="s">
        <v>88</v>
      </c>
      <c r="QRT56" s="355" t="s">
        <v>88</v>
      </c>
      <c r="QRU56" s="355" t="s">
        <v>88</v>
      </c>
      <c r="QRV56" s="355" t="s">
        <v>88</v>
      </c>
      <c r="QRW56" s="355" t="s">
        <v>88</v>
      </c>
      <c r="QRX56" s="355" t="s">
        <v>88</v>
      </c>
      <c r="QRY56" s="355" t="s">
        <v>88</v>
      </c>
      <c r="QRZ56" s="355" t="s">
        <v>88</v>
      </c>
      <c r="QSA56" s="355" t="s">
        <v>88</v>
      </c>
      <c r="QSB56" s="355" t="s">
        <v>88</v>
      </c>
      <c r="QSC56" s="355" t="s">
        <v>88</v>
      </c>
      <c r="QSD56" s="355" t="s">
        <v>88</v>
      </c>
      <c r="QSE56" s="355" t="s">
        <v>88</v>
      </c>
      <c r="QSF56" s="355" t="s">
        <v>88</v>
      </c>
      <c r="QSG56" s="355" t="s">
        <v>88</v>
      </c>
      <c r="QSH56" s="355" t="s">
        <v>88</v>
      </c>
      <c r="QSI56" s="355" t="s">
        <v>88</v>
      </c>
      <c r="QSJ56" s="355" t="s">
        <v>88</v>
      </c>
      <c r="QSK56" s="355" t="s">
        <v>88</v>
      </c>
      <c r="QSL56" s="355" t="s">
        <v>88</v>
      </c>
      <c r="QSM56" s="355" t="s">
        <v>88</v>
      </c>
      <c r="QSN56" s="355" t="s">
        <v>88</v>
      </c>
      <c r="QSO56" s="355" t="s">
        <v>88</v>
      </c>
      <c r="QSP56" s="355" t="s">
        <v>88</v>
      </c>
      <c r="QSQ56" s="355" t="s">
        <v>88</v>
      </c>
      <c r="QSR56" s="355" t="s">
        <v>88</v>
      </c>
      <c r="QSS56" s="355" t="s">
        <v>88</v>
      </c>
      <c r="QST56" s="355" t="s">
        <v>88</v>
      </c>
      <c r="QSU56" s="355" t="s">
        <v>88</v>
      </c>
      <c r="QSV56" s="355" t="s">
        <v>88</v>
      </c>
      <c r="QSW56" s="355" t="s">
        <v>88</v>
      </c>
      <c r="QSX56" s="355" t="s">
        <v>88</v>
      </c>
      <c r="QSY56" s="355" t="s">
        <v>88</v>
      </c>
      <c r="QSZ56" s="355" t="s">
        <v>88</v>
      </c>
      <c r="QTA56" s="355" t="s">
        <v>88</v>
      </c>
      <c r="QTB56" s="355" t="s">
        <v>88</v>
      </c>
      <c r="QTC56" s="355" t="s">
        <v>88</v>
      </c>
      <c r="QTD56" s="355" t="s">
        <v>88</v>
      </c>
      <c r="QTE56" s="355" t="s">
        <v>88</v>
      </c>
      <c r="QTF56" s="355" t="s">
        <v>88</v>
      </c>
      <c r="QTG56" s="355" t="s">
        <v>88</v>
      </c>
      <c r="QTH56" s="355" t="s">
        <v>88</v>
      </c>
      <c r="QTI56" s="355" t="s">
        <v>88</v>
      </c>
      <c r="QTJ56" s="355" t="s">
        <v>88</v>
      </c>
      <c r="QTK56" s="355" t="s">
        <v>88</v>
      </c>
      <c r="QTL56" s="355" t="s">
        <v>88</v>
      </c>
      <c r="QTM56" s="355" t="s">
        <v>88</v>
      </c>
      <c r="QTN56" s="355" t="s">
        <v>88</v>
      </c>
      <c r="QTO56" s="355" t="s">
        <v>88</v>
      </c>
      <c r="QTP56" s="355" t="s">
        <v>88</v>
      </c>
      <c r="QTQ56" s="355" t="s">
        <v>88</v>
      </c>
      <c r="QTR56" s="355" t="s">
        <v>88</v>
      </c>
      <c r="QTS56" s="355" t="s">
        <v>88</v>
      </c>
      <c r="QTT56" s="355" t="s">
        <v>88</v>
      </c>
      <c r="QTU56" s="355" t="s">
        <v>88</v>
      </c>
      <c r="QTV56" s="355" t="s">
        <v>88</v>
      </c>
      <c r="QTW56" s="355" t="s">
        <v>88</v>
      </c>
      <c r="QTX56" s="355" t="s">
        <v>88</v>
      </c>
      <c r="QTY56" s="355" t="s">
        <v>88</v>
      </c>
      <c r="QTZ56" s="355" t="s">
        <v>88</v>
      </c>
      <c r="QUA56" s="355" t="s">
        <v>88</v>
      </c>
      <c r="QUB56" s="355" t="s">
        <v>88</v>
      </c>
      <c r="QUC56" s="355" t="s">
        <v>88</v>
      </c>
      <c r="QUD56" s="355" t="s">
        <v>88</v>
      </c>
      <c r="QUE56" s="355" t="s">
        <v>88</v>
      </c>
      <c r="QUF56" s="355" t="s">
        <v>88</v>
      </c>
      <c r="QUG56" s="355" t="s">
        <v>88</v>
      </c>
      <c r="QUH56" s="355" t="s">
        <v>88</v>
      </c>
      <c r="QUI56" s="355" t="s">
        <v>88</v>
      </c>
      <c r="QUJ56" s="355" t="s">
        <v>88</v>
      </c>
      <c r="QUK56" s="355" t="s">
        <v>88</v>
      </c>
      <c r="QUL56" s="355" t="s">
        <v>88</v>
      </c>
      <c r="QUM56" s="355" t="s">
        <v>88</v>
      </c>
      <c r="QUN56" s="355" t="s">
        <v>88</v>
      </c>
      <c r="QUO56" s="355" t="s">
        <v>88</v>
      </c>
      <c r="QUP56" s="355" t="s">
        <v>88</v>
      </c>
      <c r="QUQ56" s="355" t="s">
        <v>88</v>
      </c>
      <c r="QUR56" s="355" t="s">
        <v>88</v>
      </c>
      <c r="QUS56" s="355" t="s">
        <v>88</v>
      </c>
      <c r="QUT56" s="355" t="s">
        <v>88</v>
      </c>
      <c r="QUU56" s="355" t="s">
        <v>88</v>
      </c>
      <c r="QUV56" s="355" t="s">
        <v>88</v>
      </c>
      <c r="QUW56" s="355" t="s">
        <v>88</v>
      </c>
      <c r="QUX56" s="355" t="s">
        <v>88</v>
      </c>
      <c r="QUY56" s="355" t="s">
        <v>88</v>
      </c>
      <c r="QUZ56" s="355" t="s">
        <v>88</v>
      </c>
      <c r="QVA56" s="355" t="s">
        <v>88</v>
      </c>
      <c r="QVB56" s="355" t="s">
        <v>88</v>
      </c>
      <c r="QVC56" s="355" t="s">
        <v>88</v>
      </c>
      <c r="QVD56" s="355" t="s">
        <v>88</v>
      </c>
      <c r="QVE56" s="355" t="s">
        <v>88</v>
      </c>
      <c r="QVF56" s="355" t="s">
        <v>88</v>
      </c>
      <c r="QVG56" s="355" t="s">
        <v>88</v>
      </c>
      <c r="QVH56" s="355" t="s">
        <v>88</v>
      </c>
      <c r="QVI56" s="355" t="s">
        <v>88</v>
      </c>
      <c r="QVJ56" s="355" t="s">
        <v>88</v>
      </c>
      <c r="QVK56" s="355" t="s">
        <v>88</v>
      </c>
      <c r="QVL56" s="355" t="s">
        <v>88</v>
      </c>
      <c r="QVM56" s="355" t="s">
        <v>88</v>
      </c>
      <c r="QVN56" s="355" t="s">
        <v>88</v>
      </c>
      <c r="QVO56" s="355" t="s">
        <v>88</v>
      </c>
      <c r="QVP56" s="355" t="s">
        <v>88</v>
      </c>
      <c r="QVQ56" s="355" t="s">
        <v>88</v>
      </c>
      <c r="QVR56" s="355" t="s">
        <v>88</v>
      </c>
      <c r="QVS56" s="355" t="s">
        <v>88</v>
      </c>
      <c r="QVT56" s="355" t="s">
        <v>88</v>
      </c>
      <c r="QVU56" s="355" t="s">
        <v>88</v>
      </c>
      <c r="QVV56" s="355" t="s">
        <v>88</v>
      </c>
      <c r="QVW56" s="355" t="s">
        <v>88</v>
      </c>
      <c r="QVX56" s="355" t="s">
        <v>88</v>
      </c>
      <c r="QVY56" s="355" t="s">
        <v>88</v>
      </c>
      <c r="QVZ56" s="355" t="s">
        <v>88</v>
      </c>
      <c r="QWA56" s="355" t="s">
        <v>88</v>
      </c>
      <c r="QWB56" s="355" t="s">
        <v>88</v>
      </c>
      <c r="QWC56" s="355" t="s">
        <v>88</v>
      </c>
      <c r="QWD56" s="355" t="s">
        <v>88</v>
      </c>
      <c r="QWE56" s="355" t="s">
        <v>88</v>
      </c>
      <c r="QWF56" s="355" t="s">
        <v>88</v>
      </c>
      <c r="QWG56" s="355" t="s">
        <v>88</v>
      </c>
      <c r="QWH56" s="355" t="s">
        <v>88</v>
      </c>
      <c r="QWI56" s="355" t="s">
        <v>88</v>
      </c>
      <c r="QWJ56" s="355" t="s">
        <v>88</v>
      </c>
      <c r="QWK56" s="355" t="s">
        <v>88</v>
      </c>
      <c r="QWL56" s="355" t="s">
        <v>88</v>
      </c>
      <c r="QWM56" s="355" t="s">
        <v>88</v>
      </c>
      <c r="QWN56" s="355" t="s">
        <v>88</v>
      </c>
      <c r="QWO56" s="355" t="s">
        <v>88</v>
      </c>
      <c r="QWP56" s="355" t="s">
        <v>88</v>
      </c>
      <c r="QWQ56" s="355" t="s">
        <v>88</v>
      </c>
      <c r="QWR56" s="355" t="s">
        <v>88</v>
      </c>
      <c r="QWS56" s="355" t="s">
        <v>88</v>
      </c>
      <c r="QWT56" s="355" t="s">
        <v>88</v>
      </c>
      <c r="QWU56" s="355" t="s">
        <v>88</v>
      </c>
      <c r="QWV56" s="355" t="s">
        <v>88</v>
      </c>
      <c r="QWW56" s="355" t="s">
        <v>88</v>
      </c>
      <c r="QWX56" s="355" t="s">
        <v>88</v>
      </c>
      <c r="QWY56" s="355" t="s">
        <v>88</v>
      </c>
      <c r="QWZ56" s="355" t="s">
        <v>88</v>
      </c>
      <c r="QXA56" s="355" t="s">
        <v>88</v>
      </c>
      <c r="QXB56" s="355" t="s">
        <v>88</v>
      </c>
      <c r="QXC56" s="355" t="s">
        <v>88</v>
      </c>
      <c r="QXD56" s="355" t="s">
        <v>88</v>
      </c>
      <c r="QXE56" s="355" t="s">
        <v>88</v>
      </c>
      <c r="QXF56" s="355" t="s">
        <v>88</v>
      </c>
      <c r="QXG56" s="355" t="s">
        <v>88</v>
      </c>
      <c r="QXH56" s="355" t="s">
        <v>88</v>
      </c>
      <c r="QXI56" s="355" t="s">
        <v>88</v>
      </c>
      <c r="QXJ56" s="355" t="s">
        <v>88</v>
      </c>
      <c r="QXK56" s="355" t="s">
        <v>88</v>
      </c>
      <c r="QXL56" s="355" t="s">
        <v>88</v>
      </c>
      <c r="QXM56" s="355" t="s">
        <v>88</v>
      </c>
      <c r="QXN56" s="355" t="s">
        <v>88</v>
      </c>
      <c r="QXO56" s="355" t="s">
        <v>88</v>
      </c>
      <c r="QXP56" s="355" t="s">
        <v>88</v>
      </c>
      <c r="QXQ56" s="355" t="s">
        <v>88</v>
      </c>
      <c r="QXR56" s="355" t="s">
        <v>88</v>
      </c>
      <c r="QXS56" s="355" t="s">
        <v>88</v>
      </c>
      <c r="QXT56" s="355" t="s">
        <v>88</v>
      </c>
      <c r="QXU56" s="355" t="s">
        <v>88</v>
      </c>
      <c r="QXV56" s="355" t="s">
        <v>88</v>
      </c>
      <c r="QXW56" s="355" t="s">
        <v>88</v>
      </c>
      <c r="QXX56" s="355" t="s">
        <v>88</v>
      </c>
      <c r="QXY56" s="355" t="s">
        <v>88</v>
      </c>
      <c r="QXZ56" s="355" t="s">
        <v>88</v>
      </c>
      <c r="QYA56" s="355" t="s">
        <v>88</v>
      </c>
      <c r="QYB56" s="355" t="s">
        <v>88</v>
      </c>
      <c r="QYC56" s="355" t="s">
        <v>88</v>
      </c>
      <c r="QYD56" s="355" t="s">
        <v>88</v>
      </c>
      <c r="QYE56" s="355" t="s">
        <v>88</v>
      </c>
      <c r="QYF56" s="355" t="s">
        <v>88</v>
      </c>
      <c r="QYG56" s="355" t="s">
        <v>88</v>
      </c>
      <c r="QYH56" s="355" t="s">
        <v>88</v>
      </c>
      <c r="QYI56" s="355" t="s">
        <v>88</v>
      </c>
      <c r="QYJ56" s="355" t="s">
        <v>88</v>
      </c>
      <c r="QYK56" s="355" t="s">
        <v>88</v>
      </c>
      <c r="QYL56" s="355" t="s">
        <v>88</v>
      </c>
      <c r="QYM56" s="355" t="s">
        <v>88</v>
      </c>
      <c r="QYN56" s="355" t="s">
        <v>88</v>
      </c>
      <c r="QYO56" s="355" t="s">
        <v>88</v>
      </c>
      <c r="QYP56" s="355" t="s">
        <v>88</v>
      </c>
      <c r="QYQ56" s="355" t="s">
        <v>88</v>
      </c>
      <c r="QYR56" s="355" t="s">
        <v>88</v>
      </c>
      <c r="QYS56" s="355" t="s">
        <v>88</v>
      </c>
      <c r="QYT56" s="355" t="s">
        <v>88</v>
      </c>
      <c r="QYU56" s="355" t="s">
        <v>88</v>
      </c>
      <c r="QYV56" s="355" t="s">
        <v>88</v>
      </c>
      <c r="QYW56" s="355" t="s">
        <v>88</v>
      </c>
      <c r="QYX56" s="355" t="s">
        <v>88</v>
      </c>
      <c r="QYY56" s="355" t="s">
        <v>88</v>
      </c>
      <c r="QYZ56" s="355" t="s">
        <v>88</v>
      </c>
      <c r="QZA56" s="355" t="s">
        <v>88</v>
      </c>
      <c r="QZB56" s="355" t="s">
        <v>88</v>
      </c>
      <c r="QZC56" s="355" t="s">
        <v>88</v>
      </c>
      <c r="QZD56" s="355" t="s">
        <v>88</v>
      </c>
      <c r="QZE56" s="355" t="s">
        <v>88</v>
      </c>
      <c r="QZF56" s="355" t="s">
        <v>88</v>
      </c>
      <c r="QZG56" s="355" t="s">
        <v>88</v>
      </c>
      <c r="QZH56" s="355" t="s">
        <v>88</v>
      </c>
      <c r="QZI56" s="355" t="s">
        <v>88</v>
      </c>
      <c r="QZJ56" s="355" t="s">
        <v>88</v>
      </c>
      <c r="QZK56" s="355" t="s">
        <v>88</v>
      </c>
      <c r="QZL56" s="355" t="s">
        <v>88</v>
      </c>
      <c r="QZM56" s="355" t="s">
        <v>88</v>
      </c>
      <c r="QZN56" s="355" t="s">
        <v>88</v>
      </c>
      <c r="QZO56" s="355" t="s">
        <v>88</v>
      </c>
      <c r="QZP56" s="355" t="s">
        <v>88</v>
      </c>
      <c r="QZQ56" s="355" t="s">
        <v>88</v>
      </c>
      <c r="QZR56" s="355" t="s">
        <v>88</v>
      </c>
      <c r="QZS56" s="355" t="s">
        <v>88</v>
      </c>
      <c r="QZT56" s="355" t="s">
        <v>88</v>
      </c>
      <c r="QZU56" s="355" t="s">
        <v>88</v>
      </c>
      <c r="QZV56" s="355" t="s">
        <v>88</v>
      </c>
      <c r="QZW56" s="355" t="s">
        <v>88</v>
      </c>
      <c r="QZX56" s="355" t="s">
        <v>88</v>
      </c>
      <c r="QZY56" s="355" t="s">
        <v>88</v>
      </c>
      <c r="QZZ56" s="355" t="s">
        <v>88</v>
      </c>
      <c r="RAA56" s="355" t="s">
        <v>88</v>
      </c>
      <c r="RAB56" s="355" t="s">
        <v>88</v>
      </c>
      <c r="RAC56" s="355" t="s">
        <v>88</v>
      </c>
      <c r="RAD56" s="355" t="s">
        <v>88</v>
      </c>
      <c r="RAE56" s="355" t="s">
        <v>88</v>
      </c>
      <c r="RAF56" s="355" t="s">
        <v>88</v>
      </c>
      <c r="RAG56" s="355" t="s">
        <v>88</v>
      </c>
      <c r="RAH56" s="355" t="s">
        <v>88</v>
      </c>
      <c r="RAI56" s="355" t="s">
        <v>88</v>
      </c>
      <c r="RAJ56" s="355" t="s">
        <v>88</v>
      </c>
      <c r="RAK56" s="355" t="s">
        <v>88</v>
      </c>
      <c r="RAL56" s="355" t="s">
        <v>88</v>
      </c>
      <c r="RAM56" s="355" t="s">
        <v>88</v>
      </c>
      <c r="RAN56" s="355" t="s">
        <v>88</v>
      </c>
      <c r="RAO56" s="355" t="s">
        <v>88</v>
      </c>
      <c r="RAP56" s="355" t="s">
        <v>88</v>
      </c>
      <c r="RAQ56" s="355" t="s">
        <v>88</v>
      </c>
      <c r="RAR56" s="355" t="s">
        <v>88</v>
      </c>
      <c r="RAS56" s="355" t="s">
        <v>88</v>
      </c>
      <c r="RAT56" s="355" t="s">
        <v>88</v>
      </c>
      <c r="RAU56" s="355" t="s">
        <v>88</v>
      </c>
      <c r="RAV56" s="355" t="s">
        <v>88</v>
      </c>
      <c r="RAW56" s="355" t="s">
        <v>88</v>
      </c>
      <c r="RAX56" s="355" t="s">
        <v>88</v>
      </c>
      <c r="RAY56" s="355" t="s">
        <v>88</v>
      </c>
      <c r="RAZ56" s="355" t="s">
        <v>88</v>
      </c>
      <c r="RBA56" s="355" t="s">
        <v>88</v>
      </c>
      <c r="RBB56" s="355" t="s">
        <v>88</v>
      </c>
      <c r="RBC56" s="355" t="s">
        <v>88</v>
      </c>
      <c r="RBD56" s="355" t="s">
        <v>88</v>
      </c>
      <c r="RBE56" s="355" t="s">
        <v>88</v>
      </c>
      <c r="RBF56" s="355" t="s">
        <v>88</v>
      </c>
      <c r="RBG56" s="355" t="s">
        <v>88</v>
      </c>
      <c r="RBH56" s="355" t="s">
        <v>88</v>
      </c>
      <c r="RBI56" s="355" t="s">
        <v>88</v>
      </c>
      <c r="RBJ56" s="355" t="s">
        <v>88</v>
      </c>
      <c r="RBK56" s="355" t="s">
        <v>88</v>
      </c>
      <c r="RBL56" s="355" t="s">
        <v>88</v>
      </c>
      <c r="RBM56" s="355" t="s">
        <v>88</v>
      </c>
      <c r="RBN56" s="355" t="s">
        <v>88</v>
      </c>
      <c r="RBO56" s="355" t="s">
        <v>88</v>
      </c>
      <c r="RBP56" s="355" t="s">
        <v>88</v>
      </c>
      <c r="RBQ56" s="355" t="s">
        <v>88</v>
      </c>
      <c r="RBR56" s="355" t="s">
        <v>88</v>
      </c>
      <c r="RBS56" s="355" t="s">
        <v>88</v>
      </c>
      <c r="RBT56" s="355" t="s">
        <v>88</v>
      </c>
      <c r="RBU56" s="355" t="s">
        <v>88</v>
      </c>
      <c r="RBV56" s="355" t="s">
        <v>88</v>
      </c>
      <c r="RBW56" s="355" t="s">
        <v>88</v>
      </c>
      <c r="RBX56" s="355" t="s">
        <v>88</v>
      </c>
      <c r="RBY56" s="355" t="s">
        <v>88</v>
      </c>
      <c r="RBZ56" s="355" t="s">
        <v>88</v>
      </c>
      <c r="RCA56" s="355" t="s">
        <v>88</v>
      </c>
      <c r="RCB56" s="355" t="s">
        <v>88</v>
      </c>
      <c r="RCC56" s="355" t="s">
        <v>88</v>
      </c>
      <c r="RCD56" s="355" t="s">
        <v>88</v>
      </c>
      <c r="RCE56" s="355" t="s">
        <v>88</v>
      </c>
      <c r="RCF56" s="355" t="s">
        <v>88</v>
      </c>
      <c r="RCG56" s="355" t="s">
        <v>88</v>
      </c>
      <c r="RCH56" s="355" t="s">
        <v>88</v>
      </c>
      <c r="RCI56" s="355" t="s">
        <v>88</v>
      </c>
      <c r="RCJ56" s="355" t="s">
        <v>88</v>
      </c>
      <c r="RCK56" s="355" t="s">
        <v>88</v>
      </c>
      <c r="RCL56" s="355" t="s">
        <v>88</v>
      </c>
      <c r="RCM56" s="355" t="s">
        <v>88</v>
      </c>
      <c r="RCN56" s="355" t="s">
        <v>88</v>
      </c>
      <c r="RCO56" s="355" t="s">
        <v>88</v>
      </c>
      <c r="RCP56" s="355" t="s">
        <v>88</v>
      </c>
      <c r="RCQ56" s="355" t="s">
        <v>88</v>
      </c>
      <c r="RCR56" s="355" t="s">
        <v>88</v>
      </c>
      <c r="RCS56" s="355" t="s">
        <v>88</v>
      </c>
      <c r="RCT56" s="355" t="s">
        <v>88</v>
      </c>
      <c r="RCU56" s="355" t="s">
        <v>88</v>
      </c>
      <c r="RCV56" s="355" t="s">
        <v>88</v>
      </c>
      <c r="RCW56" s="355" t="s">
        <v>88</v>
      </c>
      <c r="RCX56" s="355" t="s">
        <v>88</v>
      </c>
      <c r="RCY56" s="355" t="s">
        <v>88</v>
      </c>
      <c r="RCZ56" s="355" t="s">
        <v>88</v>
      </c>
      <c r="RDA56" s="355" t="s">
        <v>88</v>
      </c>
      <c r="RDB56" s="355" t="s">
        <v>88</v>
      </c>
      <c r="RDC56" s="355" t="s">
        <v>88</v>
      </c>
      <c r="RDD56" s="355" t="s">
        <v>88</v>
      </c>
      <c r="RDE56" s="355" t="s">
        <v>88</v>
      </c>
      <c r="RDF56" s="355" t="s">
        <v>88</v>
      </c>
      <c r="RDG56" s="355" t="s">
        <v>88</v>
      </c>
      <c r="RDH56" s="355" t="s">
        <v>88</v>
      </c>
      <c r="RDI56" s="355" t="s">
        <v>88</v>
      </c>
      <c r="RDJ56" s="355" t="s">
        <v>88</v>
      </c>
      <c r="RDK56" s="355" t="s">
        <v>88</v>
      </c>
      <c r="RDL56" s="355" t="s">
        <v>88</v>
      </c>
      <c r="RDM56" s="355" t="s">
        <v>88</v>
      </c>
      <c r="RDN56" s="355" t="s">
        <v>88</v>
      </c>
      <c r="RDO56" s="355" t="s">
        <v>88</v>
      </c>
      <c r="RDP56" s="355" t="s">
        <v>88</v>
      </c>
      <c r="RDQ56" s="355" t="s">
        <v>88</v>
      </c>
      <c r="RDR56" s="355" t="s">
        <v>88</v>
      </c>
      <c r="RDS56" s="355" t="s">
        <v>88</v>
      </c>
      <c r="RDT56" s="355" t="s">
        <v>88</v>
      </c>
      <c r="RDU56" s="355" t="s">
        <v>88</v>
      </c>
      <c r="RDV56" s="355" t="s">
        <v>88</v>
      </c>
      <c r="RDW56" s="355" t="s">
        <v>88</v>
      </c>
      <c r="RDX56" s="355" t="s">
        <v>88</v>
      </c>
      <c r="RDY56" s="355" t="s">
        <v>88</v>
      </c>
      <c r="RDZ56" s="355" t="s">
        <v>88</v>
      </c>
      <c r="REA56" s="355" t="s">
        <v>88</v>
      </c>
      <c r="REB56" s="355" t="s">
        <v>88</v>
      </c>
      <c r="REC56" s="355" t="s">
        <v>88</v>
      </c>
      <c r="RED56" s="355" t="s">
        <v>88</v>
      </c>
      <c r="REE56" s="355" t="s">
        <v>88</v>
      </c>
      <c r="REF56" s="355" t="s">
        <v>88</v>
      </c>
      <c r="REG56" s="355" t="s">
        <v>88</v>
      </c>
      <c r="REH56" s="355" t="s">
        <v>88</v>
      </c>
      <c r="REI56" s="355" t="s">
        <v>88</v>
      </c>
      <c r="REJ56" s="355" t="s">
        <v>88</v>
      </c>
      <c r="REK56" s="355" t="s">
        <v>88</v>
      </c>
      <c r="REL56" s="355" t="s">
        <v>88</v>
      </c>
      <c r="REM56" s="355" t="s">
        <v>88</v>
      </c>
      <c r="REN56" s="355" t="s">
        <v>88</v>
      </c>
      <c r="REO56" s="355" t="s">
        <v>88</v>
      </c>
      <c r="REP56" s="355" t="s">
        <v>88</v>
      </c>
      <c r="REQ56" s="355" t="s">
        <v>88</v>
      </c>
      <c r="RER56" s="355" t="s">
        <v>88</v>
      </c>
      <c r="RES56" s="355" t="s">
        <v>88</v>
      </c>
      <c r="RET56" s="355" t="s">
        <v>88</v>
      </c>
      <c r="REU56" s="355" t="s">
        <v>88</v>
      </c>
      <c r="REV56" s="355" t="s">
        <v>88</v>
      </c>
      <c r="REW56" s="355" t="s">
        <v>88</v>
      </c>
      <c r="REX56" s="355" t="s">
        <v>88</v>
      </c>
      <c r="REY56" s="355" t="s">
        <v>88</v>
      </c>
      <c r="REZ56" s="355" t="s">
        <v>88</v>
      </c>
      <c r="RFA56" s="355" t="s">
        <v>88</v>
      </c>
      <c r="RFB56" s="355" t="s">
        <v>88</v>
      </c>
      <c r="RFC56" s="355" t="s">
        <v>88</v>
      </c>
      <c r="RFD56" s="355" t="s">
        <v>88</v>
      </c>
      <c r="RFE56" s="355" t="s">
        <v>88</v>
      </c>
      <c r="RFF56" s="355" t="s">
        <v>88</v>
      </c>
      <c r="RFG56" s="355" t="s">
        <v>88</v>
      </c>
      <c r="RFH56" s="355" t="s">
        <v>88</v>
      </c>
      <c r="RFI56" s="355" t="s">
        <v>88</v>
      </c>
      <c r="RFJ56" s="355" t="s">
        <v>88</v>
      </c>
      <c r="RFK56" s="355" t="s">
        <v>88</v>
      </c>
      <c r="RFL56" s="355" t="s">
        <v>88</v>
      </c>
      <c r="RFM56" s="355" t="s">
        <v>88</v>
      </c>
      <c r="RFN56" s="355" t="s">
        <v>88</v>
      </c>
      <c r="RFO56" s="355" t="s">
        <v>88</v>
      </c>
      <c r="RFP56" s="355" t="s">
        <v>88</v>
      </c>
      <c r="RFQ56" s="355" t="s">
        <v>88</v>
      </c>
      <c r="RFR56" s="355" t="s">
        <v>88</v>
      </c>
      <c r="RFS56" s="355" t="s">
        <v>88</v>
      </c>
      <c r="RFT56" s="355" t="s">
        <v>88</v>
      </c>
      <c r="RFU56" s="355" t="s">
        <v>88</v>
      </c>
      <c r="RFV56" s="355" t="s">
        <v>88</v>
      </c>
      <c r="RFW56" s="355" t="s">
        <v>88</v>
      </c>
      <c r="RFX56" s="355" t="s">
        <v>88</v>
      </c>
      <c r="RFY56" s="355" t="s">
        <v>88</v>
      </c>
      <c r="RFZ56" s="355" t="s">
        <v>88</v>
      </c>
      <c r="RGA56" s="355" t="s">
        <v>88</v>
      </c>
      <c r="RGB56" s="355" t="s">
        <v>88</v>
      </c>
      <c r="RGC56" s="355" t="s">
        <v>88</v>
      </c>
      <c r="RGD56" s="355" t="s">
        <v>88</v>
      </c>
      <c r="RGE56" s="355" t="s">
        <v>88</v>
      </c>
      <c r="RGF56" s="355" t="s">
        <v>88</v>
      </c>
      <c r="RGG56" s="355" t="s">
        <v>88</v>
      </c>
      <c r="RGH56" s="355" t="s">
        <v>88</v>
      </c>
      <c r="RGI56" s="355" t="s">
        <v>88</v>
      </c>
      <c r="RGJ56" s="355" t="s">
        <v>88</v>
      </c>
      <c r="RGK56" s="355" t="s">
        <v>88</v>
      </c>
      <c r="RGL56" s="355" t="s">
        <v>88</v>
      </c>
      <c r="RGM56" s="355" t="s">
        <v>88</v>
      </c>
      <c r="RGN56" s="355" t="s">
        <v>88</v>
      </c>
      <c r="RGO56" s="355" t="s">
        <v>88</v>
      </c>
      <c r="RGP56" s="355" t="s">
        <v>88</v>
      </c>
      <c r="RGQ56" s="355" t="s">
        <v>88</v>
      </c>
      <c r="RGR56" s="355" t="s">
        <v>88</v>
      </c>
      <c r="RGS56" s="355" t="s">
        <v>88</v>
      </c>
      <c r="RGT56" s="355" t="s">
        <v>88</v>
      </c>
      <c r="RGU56" s="355" t="s">
        <v>88</v>
      </c>
      <c r="RGV56" s="355" t="s">
        <v>88</v>
      </c>
      <c r="RGW56" s="355" t="s">
        <v>88</v>
      </c>
      <c r="RGX56" s="355" t="s">
        <v>88</v>
      </c>
      <c r="RGY56" s="355" t="s">
        <v>88</v>
      </c>
      <c r="RGZ56" s="355" t="s">
        <v>88</v>
      </c>
      <c r="RHA56" s="355" t="s">
        <v>88</v>
      </c>
      <c r="RHB56" s="355" t="s">
        <v>88</v>
      </c>
      <c r="RHC56" s="355" t="s">
        <v>88</v>
      </c>
      <c r="RHD56" s="355" t="s">
        <v>88</v>
      </c>
      <c r="RHE56" s="355" t="s">
        <v>88</v>
      </c>
      <c r="RHF56" s="355" t="s">
        <v>88</v>
      </c>
      <c r="RHG56" s="355" t="s">
        <v>88</v>
      </c>
      <c r="RHH56" s="355" t="s">
        <v>88</v>
      </c>
      <c r="RHI56" s="355" t="s">
        <v>88</v>
      </c>
      <c r="RHJ56" s="355" t="s">
        <v>88</v>
      </c>
      <c r="RHK56" s="355" t="s">
        <v>88</v>
      </c>
      <c r="RHL56" s="355" t="s">
        <v>88</v>
      </c>
      <c r="RHM56" s="355" t="s">
        <v>88</v>
      </c>
      <c r="RHN56" s="355" t="s">
        <v>88</v>
      </c>
      <c r="RHO56" s="355" t="s">
        <v>88</v>
      </c>
      <c r="RHP56" s="355" t="s">
        <v>88</v>
      </c>
      <c r="RHQ56" s="355" t="s">
        <v>88</v>
      </c>
      <c r="RHR56" s="355" t="s">
        <v>88</v>
      </c>
      <c r="RHS56" s="355" t="s">
        <v>88</v>
      </c>
      <c r="RHT56" s="355" t="s">
        <v>88</v>
      </c>
      <c r="RHU56" s="355" t="s">
        <v>88</v>
      </c>
      <c r="RHV56" s="355" t="s">
        <v>88</v>
      </c>
      <c r="RHW56" s="355" t="s">
        <v>88</v>
      </c>
      <c r="RHX56" s="355" t="s">
        <v>88</v>
      </c>
      <c r="RHY56" s="355" t="s">
        <v>88</v>
      </c>
      <c r="RHZ56" s="355" t="s">
        <v>88</v>
      </c>
      <c r="RIA56" s="355" t="s">
        <v>88</v>
      </c>
      <c r="RIB56" s="355" t="s">
        <v>88</v>
      </c>
      <c r="RIC56" s="355" t="s">
        <v>88</v>
      </c>
      <c r="RID56" s="355" t="s">
        <v>88</v>
      </c>
      <c r="RIE56" s="355" t="s">
        <v>88</v>
      </c>
      <c r="RIF56" s="355" t="s">
        <v>88</v>
      </c>
      <c r="RIG56" s="355" t="s">
        <v>88</v>
      </c>
      <c r="RIH56" s="355" t="s">
        <v>88</v>
      </c>
      <c r="RII56" s="355" t="s">
        <v>88</v>
      </c>
      <c r="RIJ56" s="355" t="s">
        <v>88</v>
      </c>
      <c r="RIK56" s="355" t="s">
        <v>88</v>
      </c>
      <c r="RIL56" s="355" t="s">
        <v>88</v>
      </c>
      <c r="RIM56" s="355" t="s">
        <v>88</v>
      </c>
      <c r="RIN56" s="355" t="s">
        <v>88</v>
      </c>
      <c r="RIO56" s="355" t="s">
        <v>88</v>
      </c>
      <c r="RIP56" s="355" t="s">
        <v>88</v>
      </c>
      <c r="RIQ56" s="355" t="s">
        <v>88</v>
      </c>
      <c r="RIR56" s="355" t="s">
        <v>88</v>
      </c>
      <c r="RIS56" s="355" t="s">
        <v>88</v>
      </c>
      <c r="RIT56" s="355" t="s">
        <v>88</v>
      </c>
      <c r="RIU56" s="355" t="s">
        <v>88</v>
      </c>
      <c r="RIV56" s="355" t="s">
        <v>88</v>
      </c>
      <c r="RIW56" s="355" t="s">
        <v>88</v>
      </c>
      <c r="RIX56" s="355" t="s">
        <v>88</v>
      </c>
      <c r="RIY56" s="355" t="s">
        <v>88</v>
      </c>
      <c r="RIZ56" s="355" t="s">
        <v>88</v>
      </c>
      <c r="RJA56" s="355" t="s">
        <v>88</v>
      </c>
      <c r="RJB56" s="355" t="s">
        <v>88</v>
      </c>
      <c r="RJC56" s="355" t="s">
        <v>88</v>
      </c>
      <c r="RJD56" s="355" t="s">
        <v>88</v>
      </c>
      <c r="RJE56" s="355" t="s">
        <v>88</v>
      </c>
      <c r="RJF56" s="355" t="s">
        <v>88</v>
      </c>
      <c r="RJG56" s="355" t="s">
        <v>88</v>
      </c>
      <c r="RJH56" s="355" t="s">
        <v>88</v>
      </c>
      <c r="RJI56" s="355" t="s">
        <v>88</v>
      </c>
      <c r="RJJ56" s="355" t="s">
        <v>88</v>
      </c>
      <c r="RJK56" s="355" t="s">
        <v>88</v>
      </c>
      <c r="RJL56" s="355" t="s">
        <v>88</v>
      </c>
      <c r="RJM56" s="355" t="s">
        <v>88</v>
      </c>
      <c r="RJN56" s="355" t="s">
        <v>88</v>
      </c>
      <c r="RJO56" s="355" t="s">
        <v>88</v>
      </c>
      <c r="RJP56" s="355" t="s">
        <v>88</v>
      </c>
      <c r="RJQ56" s="355" t="s">
        <v>88</v>
      </c>
      <c r="RJR56" s="355" t="s">
        <v>88</v>
      </c>
      <c r="RJS56" s="355" t="s">
        <v>88</v>
      </c>
      <c r="RJT56" s="355" t="s">
        <v>88</v>
      </c>
      <c r="RJU56" s="355" t="s">
        <v>88</v>
      </c>
      <c r="RJV56" s="355" t="s">
        <v>88</v>
      </c>
      <c r="RJW56" s="355" t="s">
        <v>88</v>
      </c>
      <c r="RJX56" s="355" t="s">
        <v>88</v>
      </c>
      <c r="RJY56" s="355" t="s">
        <v>88</v>
      </c>
      <c r="RJZ56" s="355" t="s">
        <v>88</v>
      </c>
      <c r="RKA56" s="355" t="s">
        <v>88</v>
      </c>
      <c r="RKB56" s="355" t="s">
        <v>88</v>
      </c>
      <c r="RKC56" s="355" t="s">
        <v>88</v>
      </c>
      <c r="RKD56" s="355" t="s">
        <v>88</v>
      </c>
      <c r="RKE56" s="355" t="s">
        <v>88</v>
      </c>
      <c r="RKF56" s="355" t="s">
        <v>88</v>
      </c>
      <c r="RKG56" s="355" t="s">
        <v>88</v>
      </c>
      <c r="RKH56" s="355" t="s">
        <v>88</v>
      </c>
      <c r="RKI56" s="355" t="s">
        <v>88</v>
      </c>
      <c r="RKJ56" s="355" t="s">
        <v>88</v>
      </c>
      <c r="RKK56" s="355" t="s">
        <v>88</v>
      </c>
      <c r="RKL56" s="355" t="s">
        <v>88</v>
      </c>
      <c r="RKM56" s="355" t="s">
        <v>88</v>
      </c>
      <c r="RKN56" s="355" t="s">
        <v>88</v>
      </c>
      <c r="RKO56" s="355" t="s">
        <v>88</v>
      </c>
      <c r="RKP56" s="355" t="s">
        <v>88</v>
      </c>
      <c r="RKQ56" s="355" t="s">
        <v>88</v>
      </c>
      <c r="RKR56" s="355" t="s">
        <v>88</v>
      </c>
      <c r="RKS56" s="355" t="s">
        <v>88</v>
      </c>
      <c r="RKT56" s="355" t="s">
        <v>88</v>
      </c>
      <c r="RKU56" s="355" t="s">
        <v>88</v>
      </c>
      <c r="RKV56" s="355" t="s">
        <v>88</v>
      </c>
      <c r="RKW56" s="355" t="s">
        <v>88</v>
      </c>
      <c r="RKX56" s="355" t="s">
        <v>88</v>
      </c>
      <c r="RKY56" s="355" t="s">
        <v>88</v>
      </c>
      <c r="RKZ56" s="355" t="s">
        <v>88</v>
      </c>
      <c r="RLA56" s="355" t="s">
        <v>88</v>
      </c>
      <c r="RLB56" s="355" t="s">
        <v>88</v>
      </c>
      <c r="RLC56" s="355" t="s">
        <v>88</v>
      </c>
      <c r="RLD56" s="355" t="s">
        <v>88</v>
      </c>
      <c r="RLE56" s="355" t="s">
        <v>88</v>
      </c>
      <c r="RLF56" s="355" t="s">
        <v>88</v>
      </c>
      <c r="RLG56" s="355" t="s">
        <v>88</v>
      </c>
      <c r="RLH56" s="355" t="s">
        <v>88</v>
      </c>
      <c r="RLI56" s="355" t="s">
        <v>88</v>
      </c>
      <c r="RLJ56" s="355" t="s">
        <v>88</v>
      </c>
      <c r="RLK56" s="355" t="s">
        <v>88</v>
      </c>
      <c r="RLL56" s="355" t="s">
        <v>88</v>
      </c>
      <c r="RLM56" s="355" t="s">
        <v>88</v>
      </c>
      <c r="RLN56" s="355" t="s">
        <v>88</v>
      </c>
      <c r="RLO56" s="355" t="s">
        <v>88</v>
      </c>
      <c r="RLP56" s="355" t="s">
        <v>88</v>
      </c>
      <c r="RLQ56" s="355" t="s">
        <v>88</v>
      </c>
      <c r="RLR56" s="355" t="s">
        <v>88</v>
      </c>
      <c r="RLS56" s="355" t="s">
        <v>88</v>
      </c>
      <c r="RLT56" s="355" t="s">
        <v>88</v>
      </c>
      <c r="RLU56" s="355" t="s">
        <v>88</v>
      </c>
      <c r="RLV56" s="355" t="s">
        <v>88</v>
      </c>
      <c r="RLW56" s="355" t="s">
        <v>88</v>
      </c>
      <c r="RLX56" s="355" t="s">
        <v>88</v>
      </c>
      <c r="RLY56" s="355" t="s">
        <v>88</v>
      </c>
      <c r="RLZ56" s="355" t="s">
        <v>88</v>
      </c>
      <c r="RMA56" s="355" t="s">
        <v>88</v>
      </c>
      <c r="RMB56" s="355" t="s">
        <v>88</v>
      </c>
      <c r="RMC56" s="355" t="s">
        <v>88</v>
      </c>
      <c r="RMD56" s="355" t="s">
        <v>88</v>
      </c>
      <c r="RME56" s="355" t="s">
        <v>88</v>
      </c>
      <c r="RMF56" s="355" t="s">
        <v>88</v>
      </c>
      <c r="RMG56" s="355" t="s">
        <v>88</v>
      </c>
      <c r="RMH56" s="355" t="s">
        <v>88</v>
      </c>
      <c r="RMI56" s="355" t="s">
        <v>88</v>
      </c>
      <c r="RMJ56" s="355" t="s">
        <v>88</v>
      </c>
      <c r="RMK56" s="355" t="s">
        <v>88</v>
      </c>
      <c r="RML56" s="355" t="s">
        <v>88</v>
      </c>
      <c r="RMM56" s="355" t="s">
        <v>88</v>
      </c>
      <c r="RMN56" s="355" t="s">
        <v>88</v>
      </c>
      <c r="RMO56" s="355" t="s">
        <v>88</v>
      </c>
      <c r="RMP56" s="355" t="s">
        <v>88</v>
      </c>
      <c r="RMQ56" s="355" t="s">
        <v>88</v>
      </c>
      <c r="RMR56" s="355" t="s">
        <v>88</v>
      </c>
      <c r="RMS56" s="355" t="s">
        <v>88</v>
      </c>
      <c r="RMT56" s="355" t="s">
        <v>88</v>
      </c>
      <c r="RMU56" s="355" t="s">
        <v>88</v>
      </c>
      <c r="RMV56" s="355" t="s">
        <v>88</v>
      </c>
      <c r="RMW56" s="355" t="s">
        <v>88</v>
      </c>
      <c r="RMX56" s="355" t="s">
        <v>88</v>
      </c>
      <c r="RMY56" s="355" t="s">
        <v>88</v>
      </c>
      <c r="RMZ56" s="355" t="s">
        <v>88</v>
      </c>
      <c r="RNA56" s="355" t="s">
        <v>88</v>
      </c>
      <c r="RNB56" s="355" t="s">
        <v>88</v>
      </c>
      <c r="RNC56" s="355" t="s">
        <v>88</v>
      </c>
      <c r="RND56" s="355" t="s">
        <v>88</v>
      </c>
      <c r="RNE56" s="355" t="s">
        <v>88</v>
      </c>
      <c r="RNF56" s="355" t="s">
        <v>88</v>
      </c>
      <c r="RNG56" s="355" t="s">
        <v>88</v>
      </c>
      <c r="RNH56" s="355" t="s">
        <v>88</v>
      </c>
      <c r="RNI56" s="355" t="s">
        <v>88</v>
      </c>
      <c r="RNJ56" s="355" t="s">
        <v>88</v>
      </c>
      <c r="RNK56" s="355" t="s">
        <v>88</v>
      </c>
      <c r="RNL56" s="355" t="s">
        <v>88</v>
      </c>
      <c r="RNM56" s="355" t="s">
        <v>88</v>
      </c>
      <c r="RNN56" s="355" t="s">
        <v>88</v>
      </c>
      <c r="RNO56" s="355" t="s">
        <v>88</v>
      </c>
      <c r="RNP56" s="355" t="s">
        <v>88</v>
      </c>
      <c r="RNQ56" s="355" t="s">
        <v>88</v>
      </c>
      <c r="RNR56" s="355" t="s">
        <v>88</v>
      </c>
      <c r="RNS56" s="355" t="s">
        <v>88</v>
      </c>
      <c r="RNT56" s="355" t="s">
        <v>88</v>
      </c>
      <c r="RNU56" s="355" t="s">
        <v>88</v>
      </c>
      <c r="RNV56" s="355" t="s">
        <v>88</v>
      </c>
      <c r="RNW56" s="355" t="s">
        <v>88</v>
      </c>
      <c r="RNX56" s="355" t="s">
        <v>88</v>
      </c>
      <c r="RNY56" s="355" t="s">
        <v>88</v>
      </c>
      <c r="RNZ56" s="355" t="s">
        <v>88</v>
      </c>
      <c r="ROA56" s="355" t="s">
        <v>88</v>
      </c>
      <c r="ROB56" s="355" t="s">
        <v>88</v>
      </c>
      <c r="ROC56" s="355" t="s">
        <v>88</v>
      </c>
      <c r="ROD56" s="355" t="s">
        <v>88</v>
      </c>
      <c r="ROE56" s="355" t="s">
        <v>88</v>
      </c>
      <c r="ROF56" s="355" t="s">
        <v>88</v>
      </c>
      <c r="ROG56" s="355" t="s">
        <v>88</v>
      </c>
      <c r="ROH56" s="355" t="s">
        <v>88</v>
      </c>
      <c r="ROI56" s="355" t="s">
        <v>88</v>
      </c>
      <c r="ROJ56" s="355" t="s">
        <v>88</v>
      </c>
      <c r="ROK56" s="355" t="s">
        <v>88</v>
      </c>
      <c r="ROL56" s="355" t="s">
        <v>88</v>
      </c>
      <c r="ROM56" s="355" t="s">
        <v>88</v>
      </c>
      <c r="RON56" s="355" t="s">
        <v>88</v>
      </c>
      <c r="ROO56" s="355" t="s">
        <v>88</v>
      </c>
      <c r="ROP56" s="355" t="s">
        <v>88</v>
      </c>
      <c r="ROQ56" s="355" t="s">
        <v>88</v>
      </c>
      <c r="ROR56" s="355" t="s">
        <v>88</v>
      </c>
      <c r="ROS56" s="355" t="s">
        <v>88</v>
      </c>
      <c r="ROT56" s="355" t="s">
        <v>88</v>
      </c>
      <c r="ROU56" s="355" t="s">
        <v>88</v>
      </c>
      <c r="ROV56" s="355" t="s">
        <v>88</v>
      </c>
      <c r="ROW56" s="355" t="s">
        <v>88</v>
      </c>
      <c r="ROX56" s="355" t="s">
        <v>88</v>
      </c>
      <c r="ROY56" s="355" t="s">
        <v>88</v>
      </c>
      <c r="ROZ56" s="355" t="s">
        <v>88</v>
      </c>
      <c r="RPA56" s="355" t="s">
        <v>88</v>
      </c>
      <c r="RPB56" s="355" t="s">
        <v>88</v>
      </c>
      <c r="RPC56" s="355" t="s">
        <v>88</v>
      </c>
      <c r="RPD56" s="355" t="s">
        <v>88</v>
      </c>
      <c r="RPE56" s="355" t="s">
        <v>88</v>
      </c>
      <c r="RPF56" s="355" t="s">
        <v>88</v>
      </c>
      <c r="RPG56" s="355" t="s">
        <v>88</v>
      </c>
      <c r="RPH56" s="355" t="s">
        <v>88</v>
      </c>
      <c r="RPI56" s="355" t="s">
        <v>88</v>
      </c>
      <c r="RPJ56" s="355" t="s">
        <v>88</v>
      </c>
      <c r="RPK56" s="355" t="s">
        <v>88</v>
      </c>
      <c r="RPL56" s="355" t="s">
        <v>88</v>
      </c>
      <c r="RPM56" s="355" t="s">
        <v>88</v>
      </c>
      <c r="RPN56" s="355" t="s">
        <v>88</v>
      </c>
      <c r="RPO56" s="355" t="s">
        <v>88</v>
      </c>
      <c r="RPP56" s="355" t="s">
        <v>88</v>
      </c>
      <c r="RPQ56" s="355" t="s">
        <v>88</v>
      </c>
      <c r="RPR56" s="355" t="s">
        <v>88</v>
      </c>
      <c r="RPS56" s="355" t="s">
        <v>88</v>
      </c>
      <c r="RPT56" s="355" t="s">
        <v>88</v>
      </c>
      <c r="RPU56" s="355" t="s">
        <v>88</v>
      </c>
      <c r="RPV56" s="355" t="s">
        <v>88</v>
      </c>
      <c r="RPW56" s="355" t="s">
        <v>88</v>
      </c>
      <c r="RPX56" s="355" t="s">
        <v>88</v>
      </c>
      <c r="RPY56" s="355" t="s">
        <v>88</v>
      </c>
      <c r="RPZ56" s="355" t="s">
        <v>88</v>
      </c>
      <c r="RQA56" s="355" t="s">
        <v>88</v>
      </c>
      <c r="RQB56" s="355" t="s">
        <v>88</v>
      </c>
      <c r="RQC56" s="355" t="s">
        <v>88</v>
      </c>
      <c r="RQD56" s="355" t="s">
        <v>88</v>
      </c>
      <c r="RQE56" s="355" t="s">
        <v>88</v>
      </c>
      <c r="RQF56" s="355" t="s">
        <v>88</v>
      </c>
      <c r="RQG56" s="355" t="s">
        <v>88</v>
      </c>
      <c r="RQH56" s="355" t="s">
        <v>88</v>
      </c>
      <c r="RQI56" s="355" t="s">
        <v>88</v>
      </c>
      <c r="RQJ56" s="355" t="s">
        <v>88</v>
      </c>
      <c r="RQK56" s="355" t="s">
        <v>88</v>
      </c>
      <c r="RQL56" s="355" t="s">
        <v>88</v>
      </c>
      <c r="RQM56" s="355" t="s">
        <v>88</v>
      </c>
      <c r="RQN56" s="355" t="s">
        <v>88</v>
      </c>
      <c r="RQO56" s="355" t="s">
        <v>88</v>
      </c>
      <c r="RQP56" s="355" t="s">
        <v>88</v>
      </c>
      <c r="RQQ56" s="355" t="s">
        <v>88</v>
      </c>
      <c r="RQR56" s="355" t="s">
        <v>88</v>
      </c>
      <c r="RQS56" s="355" t="s">
        <v>88</v>
      </c>
      <c r="RQT56" s="355" t="s">
        <v>88</v>
      </c>
      <c r="RQU56" s="355" t="s">
        <v>88</v>
      </c>
      <c r="RQV56" s="355" t="s">
        <v>88</v>
      </c>
      <c r="RQW56" s="355" t="s">
        <v>88</v>
      </c>
      <c r="RQX56" s="355" t="s">
        <v>88</v>
      </c>
      <c r="RQY56" s="355" t="s">
        <v>88</v>
      </c>
      <c r="RQZ56" s="355" t="s">
        <v>88</v>
      </c>
      <c r="RRA56" s="355" t="s">
        <v>88</v>
      </c>
      <c r="RRB56" s="355" t="s">
        <v>88</v>
      </c>
      <c r="RRC56" s="355" t="s">
        <v>88</v>
      </c>
      <c r="RRD56" s="355" t="s">
        <v>88</v>
      </c>
      <c r="RRE56" s="355" t="s">
        <v>88</v>
      </c>
      <c r="RRF56" s="355" t="s">
        <v>88</v>
      </c>
      <c r="RRG56" s="355" t="s">
        <v>88</v>
      </c>
      <c r="RRH56" s="355" t="s">
        <v>88</v>
      </c>
      <c r="RRI56" s="355" t="s">
        <v>88</v>
      </c>
      <c r="RRJ56" s="355" t="s">
        <v>88</v>
      </c>
      <c r="RRK56" s="355" t="s">
        <v>88</v>
      </c>
      <c r="RRL56" s="355" t="s">
        <v>88</v>
      </c>
      <c r="RRM56" s="355" t="s">
        <v>88</v>
      </c>
      <c r="RRN56" s="355" t="s">
        <v>88</v>
      </c>
      <c r="RRO56" s="355" t="s">
        <v>88</v>
      </c>
      <c r="RRP56" s="355" t="s">
        <v>88</v>
      </c>
      <c r="RRQ56" s="355" t="s">
        <v>88</v>
      </c>
      <c r="RRR56" s="355" t="s">
        <v>88</v>
      </c>
      <c r="RRS56" s="355" t="s">
        <v>88</v>
      </c>
      <c r="RRT56" s="355" t="s">
        <v>88</v>
      </c>
      <c r="RRU56" s="355" t="s">
        <v>88</v>
      </c>
      <c r="RRV56" s="355" t="s">
        <v>88</v>
      </c>
      <c r="RRW56" s="355" t="s">
        <v>88</v>
      </c>
      <c r="RRX56" s="355" t="s">
        <v>88</v>
      </c>
      <c r="RRY56" s="355" t="s">
        <v>88</v>
      </c>
      <c r="RRZ56" s="355" t="s">
        <v>88</v>
      </c>
      <c r="RSA56" s="355" t="s">
        <v>88</v>
      </c>
      <c r="RSB56" s="355" t="s">
        <v>88</v>
      </c>
      <c r="RSC56" s="355" t="s">
        <v>88</v>
      </c>
      <c r="RSD56" s="355" t="s">
        <v>88</v>
      </c>
      <c r="RSE56" s="355" t="s">
        <v>88</v>
      </c>
      <c r="RSF56" s="355" t="s">
        <v>88</v>
      </c>
      <c r="RSG56" s="355" t="s">
        <v>88</v>
      </c>
      <c r="RSH56" s="355" t="s">
        <v>88</v>
      </c>
      <c r="RSI56" s="355" t="s">
        <v>88</v>
      </c>
      <c r="RSJ56" s="355" t="s">
        <v>88</v>
      </c>
      <c r="RSK56" s="355" t="s">
        <v>88</v>
      </c>
      <c r="RSL56" s="355" t="s">
        <v>88</v>
      </c>
      <c r="RSM56" s="355" t="s">
        <v>88</v>
      </c>
      <c r="RSN56" s="355" t="s">
        <v>88</v>
      </c>
      <c r="RSO56" s="355" t="s">
        <v>88</v>
      </c>
      <c r="RSP56" s="355" t="s">
        <v>88</v>
      </c>
      <c r="RSQ56" s="355" t="s">
        <v>88</v>
      </c>
      <c r="RSR56" s="355" t="s">
        <v>88</v>
      </c>
      <c r="RSS56" s="355" t="s">
        <v>88</v>
      </c>
      <c r="RST56" s="355" t="s">
        <v>88</v>
      </c>
      <c r="RSU56" s="355" t="s">
        <v>88</v>
      </c>
      <c r="RSV56" s="355" t="s">
        <v>88</v>
      </c>
      <c r="RSW56" s="355" t="s">
        <v>88</v>
      </c>
      <c r="RSX56" s="355" t="s">
        <v>88</v>
      </c>
      <c r="RSY56" s="355" t="s">
        <v>88</v>
      </c>
      <c r="RSZ56" s="355" t="s">
        <v>88</v>
      </c>
      <c r="RTA56" s="355" t="s">
        <v>88</v>
      </c>
      <c r="RTB56" s="355" t="s">
        <v>88</v>
      </c>
      <c r="RTC56" s="355" t="s">
        <v>88</v>
      </c>
      <c r="RTD56" s="355" t="s">
        <v>88</v>
      </c>
      <c r="RTE56" s="355" t="s">
        <v>88</v>
      </c>
      <c r="RTF56" s="355" t="s">
        <v>88</v>
      </c>
      <c r="RTG56" s="355" t="s">
        <v>88</v>
      </c>
      <c r="RTH56" s="355" t="s">
        <v>88</v>
      </c>
      <c r="RTI56" s="355" t="s">
        <v>88</v>
      </c>
      <c r="RTJ56" s="355" t="s">
        <v>88</v>
      </c>
      <c r="RTK56" s="355" t="s">
        <v>88</v>
      </c>
      <c r="RTL56" s="355" t="s">
        <v>88</v>
      </c>
      <c r="RTM56" s="355" t="s">
        <v>88</v>
      </c>
      <c r="RTN56" s="355" t="s">
        <v>88</v>
      </c>
      <c r="RTO56" s="355" t="s">
        <v>88</v>
      </c>
      <c r="RTP56" s="355" t="s">
        <v>88</v>
      </c>
      <c r="RTQ56" s="355" t="s">
        <v>88</v>
      </c>
      <c r="RTR56" s="355" t="s">
        <v>88</v>
      </c>
      <c r="RTS56" s="355" t="s">
        <v>88</v>
      </c>
      <c r="RTT56" s="355" t="s">
        <v>88</v>
      </c>
      <c r="RTU56" s="355" t="s">
        <v>88</v>
      </c>
      <c r="RTV56" s="355" t="s">
        <v>88</v>
      </c>
      <c r="RTW56" s="355" t="s">
        <v>88</v>
      </c>
      <c r="RTX56" s="355" t="s">
        <v>88</v>
      </c>
      <c r="RTY56" s="355" t="s">
        <v>88</v>
      </c>
      <c r="RTZ56" s="355" t="s">
        <v>88</v>
      </c>
      <c r="RUA56" s="355" t="s">
        <v>88</v>
      </c>
      <c r="RUB56" s="355" t="s">
        <v>88</v>
      </c>
      <c r="RUC56" s="355" t="s">
        <v>88</v>
      </c>
      <c r="RUD56" s="355" t="s">
        <v>88</v>
      </c>
      <c r="RUE56" s="355" t="s">
        <v>88</v>
      </c>
      <c r="RUF56" s="355" t="s">
        <v>88</v>
      </c>
      <c r="RUG56" s="355" t="s">
        <v>88</v>
      </c>
      <c r="RUH56" s="355" t="s">
        <v>88</v>
      </c>
      <c r="RUI56" s="355" t="s">
        <v>88</v>
      </c>
      <c r="RUJ56" s="355" t="s">
        <v>88</v>
      </c>
      <c r="RUK56" s="355" t="s">
        <v>88</v>
      </c>
      <c r="RUL56" s="355" t="s">
        <v>88</v>
      </c>
      <c r="RUM56" s="355" t="s">
        <v>88</v>
      </c>
      <c r="RUN56" s="355" t="s">
        <v>88</v>
      </c>
      <c r="RUO56" s="355" t="s">
        <v>88</v>
      </c>
      <c r="RUP56" s="355" t="s">
        <v>88</v>
      </c>
      <c r="RUQ56" s="355" t="s">
        <v>88</v>
      </c>
      <c r="RUR56" s="355" t="s">
        <v>88</v>
      </c>
      <c r="RUS56" s="355" t="s">
        <v>88</v>
      </c>
      <c r="RUT56" s="355" t="s">
        <v>88</v>
      </c>
      <c r="RUU56" s="355" t="s">
        <v>88</v>
      </c>
      <c r="RUV56" s="355" t="s">
        <v>88</v>
      </c>
      <c r="RUW56" s="355" t="s">
        <v>88</v>
      </c>
      <c r="RUX56" s="355" t="s">
        <v>88</v>
      </c>
      <c r="RUY56" s="355" t="s">
        <v>88</v>
      </c>
      <c r="RUZ56" s="355" t="s">
        <v>88</v>
      </c>
      <c r="RVA56" s="355" t="s">
        <v>88</v>
      </c>
      <c r="RVB56" s="355" t="s">
        <v>88</v>
      </c>
      <c r="RVC56" s="355" t="s">
        <v>88</v>
      </c>
      <c r="RVD56" s="355" t="s">
        <v>88</v>
      </c>
      <c r="RVE56" s="355" t="s">
        <v>88</v>
      </c>
      <c r="RVF56" s="355" t="s">
        <v>88</v>
      </c>
      <c r="RVG56" s="355" t="s">
        <v>88</v>
      </c>
      <c r="RVH56" s="355" t="s">
        <v>88</v>
      </c>
      <c r="RVI56" s="355" t="s">
        <v>88</v>
      </c>
      <c r="RVJ56" s="355" t="s">
        <v>88</v>
      </c>
      <c r="RVK56" s="355" t="s">
        <v>88</v>
      </c>
      <c r="RVL56" s="355" t="s">
        <v>88</v>
      </c>
      <c r="RVM56" s="355" t="s">
        <v>88</v>
      </c>
      <c r="RVN56" s="355" t="s">
        <v>88</v>
      </c>
      <c r="RVO56" s="355" t="s">
        <v>88</v>
      </c>
      <c r="RVP56" s="355" t="s">
        <v>88</v>
      </c>
      <c r="RVQ56" s="355" t="s">
        <v>88</v>
      </c>
      <c r="RVR56" s="355" t="s">
        <v>88</v>
      </c>
      <c r="RVS56" s="355" t="s">
        <v>88</v>
      </c>
      <c r="RVT56" s="355" t="s">
        <v>88</v>
      </c>
      <c r="RVU56" s="355" t="s">
        <v>88</v>
      </c>
      <c r="RVV56" s="355" t="s">
        <v>88</v>
      </c>
      <c r="RVW56" s="355" t="s">
        <v>88</v>
      </c>
      <c r="RVX56" s="355" t="s">
        <v>88</v>
      </c>
      <c r="RVY56" s="355" t="s">
        <v>88</v>
      </c>
      <c r="RVZ56" s="355" t="s">
        <v>88</v>
      </c>
      <c r="RWA56" s="355" t="s">
        <v>88</v>
      </c>
      <c r="RWB56" s="355" t="s">
        <v>88</v>
      </c>
      <c r="RWC56" s="355" t="s">
        <v>88</v>
      </c>
      <c r="RWD56" s="355" t="s">
        <v>88</v>
      </c>
      <c r="RWE56" s="355" t="s">
        <v>88</v>
      </c>
      <c r="RWF56" s="355" t="s">
        <v>88</v>
      </c>
      <c r="RWG56" s="355" t="s">
        <v>88</v>
      </c>
      <c r="RWH56" s="355" t="s">
        <v>88</v>
      </c>
      <c r="RWI56" s="355" t="s">
        <v>88</v>
      </c>
      <c r="RWJ56" s="355" t="s">
        <v>88</v>
      </c>
      <c r="RWK56" s="355" t="s">
        <v>88</v>
      </c>
      <c r="RWL56" s="355" t="s">
        <v>88</v>
      </c>
      <c r="RWM56" s="355" t="s">
        <v>88</v>
      </c>
      <c r="RWN56" s="355" t="s">
        <v>88</v>
      </c>
      <c r="RWO56" s="355" t="s">
        <v>88</v>
      </c>
      <c r="RWP56" s="355" t="s">
        <v>88</v>
      </c>
      <c r="RWQ56" s="355" t="s">
        <v>88</v>
      </c>
      <c r="RWR56" s="355" t="s">
        <v>88</v>
      </c>
      <c r="RWS56" s="355" t="s">
        <v>88</v>
      </c>
      <c r="RWT56" s="355" t="s">
        <v>88</v>
      </c>
      <c r="RWU56" s="355" t="s">
        <v>88</v>
      </c>
      <c r="RWV56" s="355" t="s">
        <v>88</v>
      </c>
      <c r="RWW56" s="355" t="s">
        <v>88</v>
      </c>
      <c r="RWX56" s="355" t="s">
        <v>88</v>
      </c>
      <c r="RWY56" s="355" t="s">
        <v>88</v>
      </c>
      <c r="RWZ56" s="355" t="s">
        <v>88</v>
      </c>
      <c r="RXA56" s="355" t="s">
        <v>88</v>
      </c>
      <c r="RXB56" s="355" t="s">
        <v>88</v>
      </c>
      <c r="RXC56" s="355" t="s">
        <v>88</v>
      </c>
      <c r="RXD56" s="355" t="s">
        <v>88</v>
      </c>
      <c r="RXE56" s="355" t="s">
        <v>88</v>
      </c>
      <c r="RXF56" s="355" t="s">
        <v>88</v>
      </c>
      <c r="RXG56" s="355" t="s">
        <v>88</v>
      </c>
      <c r="RXH56" s="355" t="s">
        <v>88</v>
      </c>
      <c r="RXI56" s="355" t="s">
        <v>88</v>
      </c>
      <c r="RXJ56" s="355" t="s">
        <v>88</v>
      </c>
      <c r="RXK56" s="355" t="s">
        <v>88</v>
      </c>
      <c r="RXL56" s="355" t="s">
        <v>88</v>
      </c>
      <c r="RXM56" s="355" t="s">
        <v>88</v>
      </c>
      <c r="RXN56" s="355" t="s">
        <v>88</v>
      </c>
      <c r="RXO56" s="355" t="s">
        <v>88</v>
      </c>
      <c r="RXP56" s="355" t="s">
        <v>88</v>
      </c>
      <c r="RXQ56" s="355" t="s">
        <v>88</v>
      </c>
      <c r="RXR56" s="355" t="s">
        <v>88</v>
      </c>
      <c r="RXS56" s="355" t="s">
        <v>88</v>
      </c>
      <c r="RXT56" s="355" t="s">
        <v>88</v>
      </c>
      <c r="RXU56" s="355" t="s">
        <v>88</v>
      </c>
      <c r="RXV56" s="355" t="s">
        <v>88</v>
      </c>
      <c r="RXW56" s="355" t="s">
        <v>88</v>
      </c>
      <c r="RXX56" s="355" t="s">
        <v>88</v>
      </c>
      <c r="RXY56" s="355" t="s">
        <v>88</v>
      </c>
      <c r="RXZ56" s="355" t="s">
        <v>88</v>
      </c>
      <c r="RYA56" s="355" t="s">
        <v>88</v>
      </c>
      <c r="RYB56" s="355" t="s">
        <v>88</v>
      </c>
      <c r="RYC56" s="355" t="s">
        <v>88</v>
      </c>
      <c r="RYD56" s="355" t="s">
        <v>88</v>
      </c>
      <c r="RYE56" s="355" t="s">
        <v>88</v>
      </c>
      <c r="RYF56" s="355" t="s">
        <v>88</v>
      </c>
      <c r="RYG56" s="355" t="s">
        <v>88</v>
      </c>
      <c r="RYH56" s="355" t="s">
        <v>88</v>
      </c>
      <c r="RYI56" s="355" t="s">
        <v>88</v>
      </c>
      <c r="RYJ56" s="355" t="s">
        <v>88</v>
      </c>
      <c r="RYK56" s="355" t="s">
        <v>88</v>
      </c>
      <c r="RYL56" s="355" t="s">
        <v>88</v>
      </c>
      <c r="RYM56" s="355" t="s">
        <v>88</v>
      </c>
      <c r="RYN56" s="355" t="s">
        <v>88</v>
      </c>
      <c r="RYO56" s="355" t="s">
        <v>88</v>
      </c>
      <c r="RYP56" s="355" t="s">
        <v>88</v>
      </c>
      <c r="RYQ56" s="355" t="s">
        <v>88</v>
      </c>
      <c r="RYR56" s="355" t="s">
        <v>88</v>
      </c>
      <c r="RYS56" s="355" t="s">
        <v>88</v>
      </c>
      <c r="RYT56" s="355" t="s">
        <v>88</v>
      </c>
      <c r="RYU56" s="355" t="s">
        <v>88</v>
      </c>
      <c r="RYV56" s="355" t="s">
        <v>88</v>
      </c>
      <c r="RYW56" s="355" t="s">
        <v>88</v>
      </c>
      <c r="RYX56" s="355" t="s">
        <v>88</v>
      </c>
      <c r="RYY56" s="355" t="s">
        <v>88</v>
      </c>
      <c r="RYZ56" s="355" t="s">
        <v>88</v>
      </c>
      <c r="RZA56" s="355" t="s">
        <v>88</v>
      </c>
      <c r="RZB56" s="355" t="s">
        <v>88</v>
      </c>
      <c r="RZC56" s="355" t="s">
        <v>88</v>
      </c>
      <c r="RZD56" s="355" t="s">
        <v>88</v>
      </c>
      <c r="RZE56" s="355" t="s">
        <v>88</v>
      </c>
      <c r="RZF56" s="355" t="s">
        <v>88</v>
      </c>
      <c r="RZG56" s="355" t="s">
        <v>88</v>
      </c>
      <c r="RZH56" s="355" t="s">
        <v>88</v>
      </c>
      <c r="RZI56" s="355" t="s">
        <v>88</v>
      </c>
      <c r="RZJ56" s="355" t="s">
        <v>88</v>
      </c>
      <c r="RZK56" s="355" t="s">
        <v>88</v>
      </c>
      <c r="RZL56" s="355" t="s">
        <v>88</v>
      </c>
      <c r="RZM56" s="355" t="s">
        <v>88</v>
      </c>
      <c r="RZN56" s="355" t="s">
        <v>88</v>
      </c>
      <c r="RZO56" s="355" t="s">
        <v>88</v>
      </c>
      <c r="RZP56" s="355" t="s">
        <v>88</v>
      </c>
      <c r="RZQ56" s="355" t="s">
        <v>88</v>
      </c>
      <c r="RZR56" s="355" t="s">
        <v>88</v>
      </c>
      <c r="RZS56" s="355" t="s">
        <v>88</v>
      </c>
      <c r="RZT56" s="355" t="s">
        <v>88</v>
      </c>
      <c r="RZU56" s="355" t="s">
        <v>88</v>
      </c>
      <c r="RZV56" s="355" t="s">
        <v>88</v>
      </c>
      <c r="RZW56" s="355" t="s">
        <v>88</v>
      </c>
      <c r="RZX56" s="355" t="s">
        <v>88</v>
      </c>
      <c r="RZY56" s="355" t="s">
        <v>88</v>
      </c>
      <c r="RZZ56" s="355" t="s">
        <v>88</v>
      </c>
      <c r="SAA56" s="355" t="s">
        <v>88</v>
      </c>
      <c r="SAB56" s="355" t="s">
        <v>88</v>
      </c>
      <c r="SAC56" s="355" t="s">
        <v>88</v>
      </c>
      <c r="SAD56" s="355" t="s">
        <v>88</v>
      </c>
      <c r="SAE56" s="355" t="s">
        <v>88</v>
      </c>
      <c r="SAF56" s="355" t="s">
        <v>88</v>
      </c>
      <c r="SAG56" s="355" t="s">
        <v>88</v>
      </c>
      <c r="SAH56" s="355" t="s">
        <v>88</v>
      </c>
      <c r="SAI56" s="355" t="s">
        <v>88</v>
      </c>
      <c r="SAJ56" s="355" t="s">
        <v>88</v>
      </c>
      <c r="SAK56" s="355" t="s">
        <v>88</v>
      </c>
      <c r="SAL56" s="355" t="s">
        <v>88</v>
      </c>
      <c r="SAM56" s="355" t="s">
        <v>88</v>
      </c>
      <c r="SAN56" s="355" t="s">
        <v>88</v>
      </c>
      <c r="SAO56" s="355" t="s">
        <v>88</v>
      </c>
      <c r="SAP56" s="355" t="s">
        <v>88</v>
      </c>
      <c r="SAQ56" s="355" t="s">
        <v>88</v>
      </c>
      <c r="SAR56" s="355" t="s">
        <v>88</v>
      </c>
      <c r="SAS56" s="355" t="s">
        <v>88</v>
      </c>
      <c r="SAT56" s="355" t="s">
        <v>88</v>
      </c>
      <c r="SAU56" s="355" t="s">
        <v>88</v>
      </c>
      <c r="SAV56" s="355" t="s">
        <v>88</v>
      </c>
      <c r="SAW56" s="355" t="s">
        <v>88</v>
      </c>
      <c r="SAX56" s="355" t="s">
        <v>88</v>
      </c>
      <c r="SAY56" s="355" t="s">
        <v>88</v>
      </c>
      <c r="SAZ56" s="355" t="s">
        <v>88</v>
      </c>
      <c r="SBA56" s="355" t="s">
        <v>88</v>
      </c>
      <c r="SBB56" s="355" t="s">
        <v>88</v>
      </c>
      <c r="SBC56" s="355" t="s">
        <v>88</v>
      </c>
      <c r="SBD56" s="355" t="s">
        <v>88</v>
      </c>
      <c r="SBE56" s="355" t="s">
        <v>88</v>
      </c>
      <c r="SBF56" s="355" t="s">
        <v>88</v>
      </c>
      <c r="SBG56" s="355" t="s">
        <v>88</v>
      </c>
      <c r="SBH56" s="355" t="s">
        <v>88</v>
      </c>
      <c r="SBI56" s="355" t="s">
        <v>88</v>
      </c>
      <c r="SBJ56" s="355" t="s">
        <v>88</v>
      </c>
      <c r="SBK56" s="355" t="s">
        <v>88</v>
      </c>
      <c r="SBL56" s="355" t="s">
        <v>88</v>
      </c>
      <c r="SBM56" s="355" t="s">
        <v>88</v>
      </c>
      <c r="SBN56" s="355" t="s">
        <v>88</v>
      </c>
      <c r="SBO56" s="355" t="s">
        <v>88</v>
      </c>
      <c r="SBP56" s="355" t="s">
        <v>88</v>
      </c>
      <c r="SBQ56" s="355" t="s">
        <v>88</v>
      </c>
      <c r="SBR56" s="355" t="s">
        <v>88</v>
      </c>
      <c r="SBS56" s="355" t="s">
        <v>88</v>
      </c>
      <c r="SBT56" s="355" t="s">
        <v>88</v>
      </c>
      <c r="SBU56" s="355" t="s">
        <v>88</v>
      </c>
      <c r="SBV56" s="355" t="s">
        <v>88</v>
      </c>
      <c r="SBW56" s="355" t="s">
        <v>88</v>
      </c>
      <c r="SBX56" s="355" t="s">
        <v>88</v>
      </c>
      <c r="SBY56" s="355" t="s">
        <v>88</v>
      </c>
      <c r="SBZ56" s="355" t="s">
        <v>88</v>
      </c>
      <c r="SCA56" s="355" t="s">
        <v>88</v>
      </c>
      <c r="SCB56" s="355" t="s">
        <v>88</v>
      </c>
      <c r="SCC56" s="355" t="s">
        <v>88</v>
      </c>
      <c r="SCD56" s="355" t="s">
        <v>88</v>
      </c>
      <c r="SCE56" s="355" t="s">
        <v>88</v>
      </c>
      <c r="SCF56" s="355" t="s">
        <v>88</v>
      </c>
      <c r="SCG56" s="355" t="s">
        <v>88</v>
      </c>
      <c r="SCH56" s="355" t="s">
        <v>88</v>
      </c>
      <c r="SCI56" s="355" t="s">
        <v>88</v>
      </c>
      <c r="SCJ56" s="355" t="s">
        <v>88</v>
      </c>
      <c r="SCK56" s="355" t="s">
        <v>88</v>
      </c>
      <c r="SCL56" s="355" t="s">
        <v>88</v>
      </c>
      <c r="SCM56" s="355" t="s">
        <v>88</v>
      </c>
      <c r="SCN56" s="355" t="s">
        <v>88</v>
      </c>
      <c r="SCO56" s="355" t="s">
        <v>88</v>
      </c>
      <c r="SCP56" s="355" t="s">
        <v>88</v>
      </c>
      <c r="SCQ56" s="355" t="s">
        <v>88</v>
      </c>
      <c r="SCR56" s="355" t="s">
        <v>88</v>
      </c>
      <c r="SCS56" s="355" t="s">
        <v>88</v>
      </c>
      <c r="SCT56" s="355" t="s">
        <v>88</v>
      </c>
      <c r="SCU56" s="355" t="s">
        <v>88</v>
      </c>
      <c r="SCV56" s="355" t="s">
        <v>88</v>
      </c>
      <c r="SCW56" s="355" t="s">
        <v>88</v>
      </c>
      <c r="SCX56" s="355" t="s">
        <v>88</v>
      </c>
      <c r="SCY56" s="355" t="s">
        <v>88</v>
      </c>
      <c r="SCZ56" s="355" t="s">
        <v>88</v>
      </c>
      <c r="SDA56" s="355" t="s">
        <v>88</v>
      </c>
      <c r="SDB56" s="355" t="s">
        <v>88</v>
      </c>
      <c r="SDC56" s="355" t="s">
        <v>88</v>
      </c>
      <c r="SDD56" s="355" t="s">
        <v>88</v>
      </c>
      <c r="SDE56" s="355" t="s">
        <v>88</v>
      </c>
      <c r="SDF56" s="355" t="s">
        <v>88</v>
      </c>
      <c r="SDG56" s="355" t="s">
        <v>88</v>
      </c>
      <c r="SDH56" s="355" t="s">
        <v>88</v>
      </c>
      <c r="SDI56" s="355" t="s">
        <v>88</v>
      </c>
      <c r="SDJ56" s="355" t="s">
        <v>88</v>
      </c>
      <c r="SDK56" s="355" t="s">
        <v>88</v>
      </c>
      <c r="SDL56" s="355" t="s">
        <v>88</v>
      </c>
      <c r="SDM56" s="355" t="s">
        <v>88</v>
      </c>
      <c r="SDN56" s="355" t="s">
        <v>88</v>
      </c>
      <c r="SDO56" s="355" t="s">
        <v>88</v>
      </c>
      <c r="SDP56" s="355" t="s">
        <v>88</v>
      </c>
      <c r="SDQ56" s="355" t="s">
        <v>88</v>
      </c>
      <c r="SDR56" s="355" t="s">
        <v>88</v>
      </c>
      <c r="SDS56" s="355" t="s">
        <v>88</v>
      </c>
      <c r="SDT56" s="355" t="s">
        <v>88</v>
      </c>
      <c r="SDU56" s="355" t="s">
        <v>88</v>
      </c>
      <c r="SDV56" s="355" t="s">
        <v>88</v>
      </c>
      <c r="SDW56" s="355" t="s">
        <v>88</v>
      </c>
      <c r="SDX56" s="355" t="s">
        <v>88</v>
      </c>
      <c r="SDY56" s="355" t="s">
        <v>88</v>
      </c>
      <c r="SDZ56" s="355" t="s">
        <v>88</v>
      </c>
      <c r="SEA56" s="355" t="s">
        <v>88</v>
      </c>
      <c r="SEB56" s="355" t="s">
        <v>88</v>
      </c>
      <c r="SEC56" s="355" t="s">
        <v>88</v>
      </c>
      <c r="SED56" s="355" t="s">
        <v>88</v>
      </c>
      <c r="SEE56" s="355" t="s">
        <v>88</v>
      </c>
      <c r="SEF56" s="355" t="s">
        <v>88</v>
      </c>
      <c r="SEG56" s="355" t="s">
        <v>88</v>
      </c>
      <c r="SEH56" s="355" t="s">
        <v>88</v>
      </c>
      <c r="SEI56" s="355" t="s">
        <v>88</v>
      </c>
      <c r="SEJ56" s="355" t="s">
        <v>88</v>
      </c>
      <c r="SEK56" s="355" t="s">
        <v>88</v>
      </c>
      <c r="SEL56" s="355" t="s">
        <v>88</v>
      </c>
      <c r="SEM56" s="355" t="s">
        <v>88</v>
      </c>
      <c r="SEN56" s="355" t="s">
        <v>88</v>
      </c>
      <c r="SEO56" s="355" t="s">
        <v>88</v>
      </c>
      <c r="SEP56" s="355" t="s">
        <v>88</v>
      </c>
      <c r="SEQ56" s="355" t="s">
        <v>88</v>
      </c>
      <c r="SER56" s="355" t="s">
        <v>88</v>
      </c>
      <c r="SES56" s="355" t="s">
        <v>88</v>
      </c>
      <c r="SET56" s="355" t="s">
        <v>88</v>
      </c>
      <c r="SEU56" s="355" t="s">
        <v>88</v>
      </c>
      <c r="SEV56" s="355" t="s">
        <v>88</v>
      </c>
      <c r="SEW56" s="355" t="s">
        <v>88</v>
      </c>
      <c r="SEX56" s="355" t="s">
        <v>88</v>
      </c>
      <c r="SEY56" s="355" t="s">
        <v>88</v>
      </c>
      <c r="SEZ56" s="355" t="s">
        <v>88</v>
      </c>
      <c r="SFA56" s="355" t="s">
        <v>88</v>
      </c>
      <c r="SFB56" s="355" t="s">
        <v>88</v>
      </c>
      <c r="SFC56" s="355" t="s">
        <v>88</v>
      </c>
      <c r="SFD56" s="355" t="s">
        <v>88</v>
      </c>
      <c r="SFE56" s="355" t="s">
        <v>88</v>
      </c>
      <c r="SFF56" s="355" t="s">
        <v>88</v>
      </c>
      <c r="SFG56" s="355" t="s">
        <v>88</v>
      </c>
      <c r="SFH56" s="355" t="s">
        <v>88</v>
      </c>
      <c r="SFI56" s="355" t="s">
        <v>88</v>
      </c>
      <c r="SFJ56" s="355" t="s">
        <v>88</v>
      </c>
      <c r="SFK56" s="355" t="s">
        <v>88</v>
      </c>
      <c r="SFL56" s="355" t="s">
        <v>88</v>
      </c>
      <c r="SFM56" s="355" t="s">
        <v>88</v>
      </c>
      <c r="SFN56" s="355" t="s">
        <v>88</v>
      </c>
      <c r="SFO56" s="355" t="s">
        <v>88</v>
      </c>
      <c r="SFP56" s="355" t="s">
        <v>88</v>
      </c>
      <c r="SFQ56" s="355" t="s">
        <v>88</v>
      </c>
      <c r="SFR56" s="355" t="s">
        <v>88</v>
      </c>
      <c r="SFS56" s="355" t="s">
        <v>88</v>
      </c>
      <c r="SFT56" s="355" t="s">
        <v>88</v>
      </c>
      <c r="SFU56" s="355" t="s">
        <v>88</v>
      </c>
      <c r="SFV56" s="355" t="s">
        <v>88</v>
      </c>
      <c r="SFW56" s="355" t="s">
        <v>88</v>
      </c>
      <c r="SFX56" s="355" t="s">
        <v>88</v>
      </c>
      <c r="SFY56" s="355" t="s">
        <v>88</v>
      </c>
      <c r="SFZ56" s="355" t="s">
        <v>88</v>
      </c>
      <c r="SGA56" s="355" t="s">
        <v>88</v>
      </c>
      <c r="SGB56" s="355" t="s">
        <v>88</v>
      </c>
      <c r="SGC56" s="355" t="s">
        <v>88</v>
      </c>
      <c r="SGD56" s="355" t="s">
        <v>88</v>
      </c>
      <c r="SGE56" s="355" t="s">
        <v>88</v>
      </c>
      <c r="SGF56" s="355" t="s">
        <v>88</v>
      </c>
      <c r="SGG56" s="355" t="s">
        <v>88</v>
      </c>
      <c r="SGH56" s="355" t="s">
        <v>88</v>
      </c>
      <c r="SGI56" s="355" t="s">
        <v>88</v>
      </c>
      <c r="SGJ56" s="355" t="s">
        <v>88</v>
      </c>
      <c r="SGK56" s="355" t="s">
        <v>88</v>
      </c>
      <c r="SGL56" s="355" t="s">
        <v>88</v>
      </c>
      <c r="SGM56" s="355" t="s">
        <v>88</v>
      </c>
      <c r="SGN56" s="355" t="s">
        <v>88</v>
      </c>
      <c r="SGO56" s="355" t="s">
        <v>88</v>
      </c>
      <c r="SGP56" s="355" t="s">
        <v>88</v>
      </c>
      <c r="SGQ56" s="355" t="s">
        <v>88</v>
      </c>
      <c r="SGR56" s="355" t="s">
        <v>88</v>
      </c>
      <c r="SGS56" s="355" t="s">
        <v>88</v>
      </c>
      <c r="SGT56" s="355" t="s">
        <v>88</v>
      </c>
      <c r="SGU56" s="355" t="s">
        <v>88</v>
      </c>
      <c r="SGV56" s="355" t="s">
        <v>88</v>
      </c>
      <c r="SGW56" s="355" t="s">
        <v>88</v>
      </c>
      <c r="SGX56" s="355" t="s">
        <v>88</v>
      </c>
      <c r="SGY56" s="355" t="s">
        <v>88</v>
      </c>
      <c r="SGZ56" s="355" t="s">
        <v>88</v>
      </c>
      <c r="SHA56" s="355" t="s">
        <v>88</v>
      </c>
      <c r="SHB56" s="355" t="s">
        <v>88</v>
      </c>
      <c r="SHC56" s="355" t="s">
        <v>88</v>
      </c>
      <c r="SHD56" s="355" t="s">
        <v>88</v>
      </c>
      <c r="SHE56" s="355" t="s">
        <v>88</v>
      </c>
      <c r="SHF56" s="355" t="s">
        <v>88</v>
      </c>
      <c r="SHG56" s="355" t="s">
        <v>88</v>
      </c>
      <c r="SHH56" s="355" t="s">
        <v>88</v>
      </c>
      <c r="SHI56" s="355" t="s">
        <v>88</v>
      </c>
      <c r="SHJ56" s="355" t="s">
        <v>88</v>
      </c>
      <c r="SHK56" s="355" t="s">
        <v>88</v>
      </c>
      <c r="SHL56" s="355" t="s">
        <v>88</v>
      </c>
      <c r="SHM56" s="355" t="s">
        <v>88</v>
      </c>
      <c r="SHN56" s="355" t="s">
        <v>88</v>
      </c>
      <c r="SHO56" s="355" t="s">
        <v>88</v>
      </c>
      <c r="SHP56" s="355" t="s">
        <v>88</v>
      </c>
      <c r="SHQ56" s="355" t="s">
        <v>88</v>
      </c>
      <c r="SHR56" s="355" t="s">
        <v>88</v>
      </c>
      <c r="SHS56" s="355" t="s">
        <v>88</v>
      </c>
      <c r="SHT56" s="355" t="s">
        <v>88</v>
      </c>
      <c r="SHU56" s="355" t="s">
        <v>88</v>
      </c>
      <c r="SHV56" s="355" t="s">
        <v>88</v>
      </c>
      <c r="SHW56" s="355" t="s">
        <v>88</v>
      </c>
      <c r="SHX56" s="355" t="s">
        <v>88</v>
      </c>
      <c r="SHY56" s="355" t="s">
        <v>88</v>
      </c>
      <c r="SHZ56" s="355" t="s">
        <v>88</v>
      </c>
      <c r="SIA56" s="355" t="s">
        <v>88</v>
      </c>
      <c r="SIB56" s="355" t="s">
        <v>88</v>
      </c>
      <c r="SIC56" s="355" t="s">
        <v>88</v>
      </c>
      <c r="SID56" s="355" t="s">
        <v>88</v>
      </c>
      <c r="SIE56" s="355" t="s">
        <v>88</v>
      </c>
      <c r="SIF56" s="355" t="s">
        <v>88</v>
      </c>
      <c r="SIG56" s="355" t="s">
        <v>88</v>
      </c>
      <c r="SIH56" s="355" t="s">
        <v>88</v>
      </c>
      <c r="SII56" s="355" t="s">
        <v>88</v>
      </c>
      <c r="SIJ56" s="355" t="s">
        <v>88</v>
      </c>
      <c r="SIK56" s="355" t="s">
        <v>88</v>
      </c>
      <c r="SIL56" s="355" t="s">
        <v>88</v>
      </c>
      <c r="SIM56" s="355" t="s">
        <v>88</v>
      </c>
      <c r="SIN56" s="355" t="s">
        <v>88</v>
      </c>
      <c r="SIO56" s="355" t="s">
        <v>88</v>
      </c>
      <c r="SIP56" s="355" t="s">
        <v>88</v>
      </c>
      <c r="SIQ56" s="355" t="s">
        <v>88</v>
      </c>
      <c r="SIR56" s="355" t="s">
        <v>88</v>
      </c>
      <c r="SIS56" s="355" t="s">
        <v>88</v>
      </c>
      <c r="SIT56" s="355" t="s">
        <v>88</v>
      </c>
      <c r="SIU56" s="355" t="s">
        <v>88</v>
      </c>
      <c r="SIV56" s="355" t="s">
        <v>88</v>
      </c>
      <c r="SIW56" s="355" t="s">
        <v>88</v>
      </c>
      <c r="SIX56" s="355" t="s">
        <v>88</v>
      </c>
      <c r="SIY56" s="355" t="s">
        <v>88</v>
      </c>
      <c r="SIZ56" s="355" t="s">
        <v>88</v>
      </c>
      <c r="SJA56" s="355" t="s">
        <v>88</v>
      </c>
      <c r="SJB56" s="355" t="s">
        <v>88</v>
      </c>
      <c r="SJC56" s="355" t="s">
        <v>88</v>
      </c>
      <c r="SJD56" s="355" t="s">
        <v>88</v>
      </c>
      <c r="SJE56" s="355" t="s">
        <v>88</v>
      </c>
      <c r="SJF56" s="355" t="s">
        <v>88</v>
      </c>
      <c r="SJG56" s="355" t="s">
        <v>88</v>
      </c>
      <c r="SJH56" s="355" t="s">
        <v>88</v>
      </c>
      <c r="SJI56" s="355" t="s">
        <v>88</v>
      </c>
      <c r="SJJ56" s="355" t="s">
        <v>88</v>
      </c>
      <c r="SJK56" s="355" t="s">
        <v>88</v>
      </c>
      <c r="SJL56" s="355" t="s">
        <v>88</v>
      </c>
      <c r="SJM56" s="355" t="s">
        <v>88</v>
      </c>
      <c r="SJN56" s="355" t="s">
        <v>88</v>
      </c>
      <c r="SJO56" s="355" t="s">
        <v>88</v>
      </c>
      <c r="SJP56" s="355" t="s">
        <v>88</v>
      </c>
      <c r="SJQ56" s="355" t="s">
        <v>88</v>
      </c>
      <c r="SJR56" s="355" t="s">
        <v>88</v>
      </c>
      <c r="SJS56" s="355" t="s">
        <v>88</v>
      </c>
      <c r="SJT56" s="355" t="s">
        <v>88</v>
      </c>
      <c r="SJU56" s="355" t="s">
        <v>88</v>
      </c>
      <c r="SJV56" s="355" t="s">
        <v>88</v>
      </c>
      <c r="SJW56" s="355" t="s">
        <v>88</v>
      </c>
      <c r="SJX56" s="355" t="s">
        <v>88</v>
      </c>
      <c r="SJY56" s="355" t="s">
        <v>88</v>
      </c>
      <c r="SJZ56" s="355" t="s">
        <v>88</v>
      </c>
      <c r="SKA56" s="355" t="s">
        <v>88</v>
      </c>
      <c r="SKB56" s="355" t="s">
        <v>88</v>
      </c>
      <c r="SKC56" s="355" t="s">
        <v>88</v>
      </c>
      <c r="SKD56" s="355" t="s">
        <v>88</v>
      </c>
      <c r="SKE56" s="355" t="s">
        <v>88</v>
      </c>
      <c r="SKF56" s="355" t="s">
        <v>88</v>
      </c>
      <c r="SKG56" s="355" t="s">
        <v>88</v>
      </c>
      <c r="SKH56" s="355" t="s">
        <v>88</v>
      </c>
      <c r="SKI56" s="355" t="s">
        <v>88</v>
      </c>
      <c r="SKJ56" s="355" t="s">
        <v>88</v>
      </c>
      <c r="SKK56" s="355" t="s">
        <v>88</v>
      </c>
      <c r="SKL56" s="355" t="s">
        <v>88</v>
      </c>
      <c r="SKM56" s="355" t="s">
        <v>88</v>
      </c>
      <c r="SKN56" s="355" t="s">
        <v>88</v>
      </c>
      <c r="SKO56" s="355" t="s">
        <v>88</v>
      </c>
      <c r="SKP56" s="355" t="s">
        <v>88</v>
      </c>
      <c r="SKQ56" s="355" t="s">
        <v>88</v>
      </c>
      <c r="SKR56" s="355" t="s">
        <v>88</v>
      </c>
      <c r="SKS56" s="355" t="s">
        <v>88</v>
      </c>
      <c r="SKT56" s="355" t="s">
        <v>88</v>
      </c>
      <c r="SKU56" s="355" t="s">
        <v>88</v>
      </c>
      <c r="SKV56" s="355" t="s">
        <v>88</v>
      </c>
      <c r="SKW56" s="355" t="s">
        <v>88</v>
      </c>
      <c r="SKX56" s="355" t="s">
        <v>88</v>
      </c>
      <c r="SKY56" s="355" t="s">
        <v>88</v>
      </c>
      <c r="SKZ56" s="355" t="s">
        <v>88</v>
      </c>
      <c r="SLA56" s="355" t="s">
        <v>88</v>
      </c>
      <c r="SLB56" s="355" t="s">
        <v>88</v>
      </c>
      <c r="SLC56" s="355" t="s">
        <v>88</v>
      </c>
      <c r="SLD56" s="355" t="s">
        <v>88</v>
      </c>
      <c r="SLE56" s="355" t="s">
        <v>88</v>
      </c>
      <c r="SLF56" s="355" t="s">
        <v>88</v>
      </c>
      <c r="SLG56" s="355" t="s">
        <v>88</v>
      </c>
      <c r="SLH56" s="355" t="s">
        <v>88</v>
      </c>
      <c r="SLI56" s="355" t="s">
        <v>88</v>
      </c>
      <c r="SLJ56" s="355" t="s">
        <v>88</v>
      </c>
      <c r="SLK56" s="355" t="s">
        <v>88</v>
      </c>
      <c r="SLL56" s="355" t="s">
        <v>88</v>
      </c>
      <c r="SLM56" s="355" t="s">
        <v>88</v>
      </c>
      <c r="SLN56" s="355" t="s">
        <v>88</v>
      </c>
      <c r="SLO56" s="355" t="s">
        <v>88</v>
      </c>
      <c r="SLP56" s="355" t="s">
        <v>88</v>
      </c>
      <c r="SLQ56" s="355" t="s">
        <v>88</v>
      </c>
      <c r="SLR56" s="355" t="s">
        <v>88</v>
      </c>
      <c r="SLS56" s="355" t="s">
        <v>88</v>
      </c>
      <c r="SLT56" s="355" t="s">
        <v>88</v>
      </c>
      <c r="SLU56" s="355" t="s">
        <v>88</v>
      </c>
      <c r="SLV56" s="355" t="s">
        <v>88</v>
      </c>
      <c r="SLW56" s="355" t="s">
        <v>88</v>
      </c>
      <c r="SLX56" s="355" t="s">
        <v>88</v>
      </c>
      <c r="SLY56" s="355" t="s">
        <v>88</v>
      </c>
      <c r="SLZ56" s="355" t="s">
        <v>88</v>
      </c>
      <c r="SMA56" s="355" t="s">
        <v>88</v>
      </c>
      <c r="SMB56" s="355" t="s">
        <v>88</v>
      </c>
      <c r="SMC56" s="355" t="s">
        <v>88</v>
      </c>
      <c r="SMD56" s="355" t="s">
        <v>88</v>
      </c>
      <c r="SME56" s="355" t="s">
        <v>88</v>
      </c>
      <c r="SMF56" s="355" t="s">
        <v>88</v>
      </c>
      <c r="SMG56" s="355" t="s">
        <v>88</v>
      </c>
      <c r="SMH56" s="355" t="s">
        <v>88</v>
      </c>
      <c r="SMI56" s="355" t="s">
        <v>88</v>
      </c>
      <c r="SMJ56" s="355" t="s">
        <v>88</v>
      </c>
      <c r="SMK56" s="355" t="s">
        <v>88</v>
      </c>
      <c r="SML56" s="355" t="s">
        <v>88</v>
      </c>
      <c r="SMM56" s="355" t="s">
        <v>88</v>
      </c>
      <c r="SMN56" s="355" t="s">
        <v>88</v>
      </c>
      <c r="SMO56" s="355" t="s">
        <v>88</v>
      </c>
      <c r="SMP56" s="355" t="s">
        <v>88</v>
      </c>
      <c r="SMQ56" s="355" t="s">
        <v>88</v>
      </c>
      <c r="SMR56" s="355" t="s">
        <v>88</v>
      </c>
      <c r="SMS56" s="355" t="s">
        <v>88</v>
      </c>
      <c r="SMT56" s="355" t="s">
        <v>88</v>
      </c>
      <c r="SMU56" s="355" t="s">
        <v>88</v>
      </c>
      <c r="SMV56" s="355" t="s">
        <v>88</v>
      </c>
      <c r="SMW56" s="355" t="s">
        <v>88</v>
      </c>
      <c r="SMX56" s="355" t="s">
        <v>88</v>
      </c>
      <c r="SMY56" s="355" t="s">
        <v>88</v>
      </c>
      <c r="SMZ56" s="355" t="s">
        <v>88</v>
      </c>
      <c r="SNA56" s="355" t="s">
        <v>88</v>
      </c>
      <c r="SNB56" s="355" t="s">
        <v>88</v>
      </c>
      <c r="SNC56" s="355" t="s">
        <v>88</v>
      </c>
      <c r="SND56" s="355" t="s">
        <v>88</v>
      </c>
      <c r="SNE56" s="355" t="s">
        <v>88</v>
      </c>
      <c r="SNF56" s="355" t="s">
        <v>88</v>
      </c>
      <c r="SNG56" s="355" t="s">
        <v>88</v>
      </c>
      <c r="SNH56" s="355" t="s">
        <v>88</v>
      </c>
      <c r="SNI56" s="355" t="s">
        <v>88</v>
      </c>
      <c r="SNJ56" s="355" t="s">
        <v>88</v>
      </c>
      <c r="SNK56" s="355" t="s">
        <v>88</v>
      </c>
      <c r="SNL56" s="355" t="s">
        <v>88</v>
      </c>
      <c r="SNM56" s="355" t="s">
        <v>88</v>
      </c>
      <c r="SNN56" s="355" t="s">
        <v>88</v>
      </c>
      <c r="SNO56" s="355" t="s">
        <v>88</v>
      </c>
      <c r="SNP56" s="355" t="s">
        <v>88</v>
      </c>
      <c r="SNQ56" s="355" t="s">
        <v>88</v>
      </c>
      <c r="SNR56" s="355" t="s">
        <v>88</v>
      </c>
      <c r="SNS56" s="355" t="s">
        <v>88</v>
      </c>
      <c r="SNT56" s="355" t="s">
        <v>88</v>
      </c>
      <c r="SNU56" s="355" t="s">
        <v>88</v>
      </c>
      <c r="SNV56" s="355" t="s">
        <v>88</v>
      </c>
      <c r="SNW56" s="355" t="s">
        <v>88</v>
      </c>
      <c r="SNX56" s="355" t="s">
        <v>88</v>
      </c>
      <c r="SNY56" s="355" t="s">
        <v>88</v>
      </c>
      <c r="SNZ56" s="355" t="s">
        <v>88</v>
      </c>
      <c r="SOA56" s="355" t="s">
        <v>88</v>
      </c>
      <c r="SOB56" s="355" t="s">
        <v>88</v>
      </c>
      <c r="SOC56" s="355" t="s">
        <v>88</v>
      </c>
      <c r="SOD56" s="355" t="s">
        <v>88</v>
      </c>
      <c r="SOE56" s="355" t="s">
        <v>88</v>
      </c>
      <c r="SOF56" s="355" t="s">
        <v>88</v>
      </c>
      <c r="SOG56" s="355" t="s">
        <v>88</v>
      </c>
      <c r="SOH56" s="355" t="s">
        <v>88</v>
      </c>
      <c r="SOI56" s="355" t="s">
        <v>88</v>
      </c>
      <c r="SOJ56" s="355" t="s">
        <v>88</v>
      </c>
      <c r="SOK56" s="355" t="s">
        <v>88</v>
      </c>
      <c r="SOL56" s="355" t="s">
        <v>88</v>
      </c>
      <c r="SOM56" s="355" t="s">
        <v>88</v>
      </c>
      <c r="SON56" s="355" t="s">
        <v>88</v>
      </c>
      <c r="SOO56" s="355" t="s">
        <v>88</v>
      </c>
      <c r="SOP56" s="355" t="s">
        <v>88</v>
      </c>
      <c r="SOQ56" s="355" t="s">
        <v>88</v>
      </c>
      <c r="SOR56" s="355" t="s">
        <v>88</v>
      </c>
      <c r="SOS56" s="355" t="s">
        <v>88</v>
      </c>
      <c r="SOT56" s="355" t="s">
        <v>88</v>
      </c>
      <c r="SOU56" s="355" t="s">
        <v>88</v>
      </c>
      <c r="SOV56" s="355" t="s">
        <v>88</v>
      </c>
      <c r="SOW56" s="355" t="s">
        <v>88</v>
      </c>
      <c r="SOX56" s="355" t="s">
        <v>88</v>
      </c>
      <c r="SOY56" s="355" t="s">
        <v>88</v>
      </c>
      <c r="SOZ56" s="355" t="s">
        <v>88</v>
      </c>
      <c r="SPA56" s="355" t="s">
        <v>88</v>
      </c>
      <c r="SPB56" s="355" t="s">
        <v>88</v>
      </c>
      <c r="SPC56" s="355" t="s">
        <v>88</v>
      </c>
      <c r="SPD56" s="355" t="s">
        <v>88</v>
      </c>
      <c r="SPE56" s="355" t="s">
        <v>88</v>
      </c>
      <c r="SPF56" s="355" t="s">
        <v>88</v>
      </c>
      <c r="SPG56" s="355" t="s">
        <v>88</v>
      </c>
      <c r="SPH56" s="355" t="s">
        <v>88</v>
      </c>
      <c r="SPI56" s="355" t="s">
        <v>88</v>
      </c>
      <c r="SPJ56" s="355" t="s">
        <v>88</v>
      </c>
      <c r="SPK56" s="355" t="s">
        <v>88</v>
      </c>
      <c r="SPL56" s="355" t="s">
        <v>88</v>
      </c>
      <c r="SPM56" s="355" t="s">
        <v>88</v>
      </c>
      <c r="SPN56" s="355" t="s">
        <v>88</v>
      </c>
      <c r="SPO56" s="355" t="s">
        <v>88</v>
      </c>
      <c r="SPP56" s="355" t="s">
        <v>88</v>
      </c>
      <c r="SPQ56" s="355" t="s">
        <v>88</v>
      </c>
      <c r="SPR56" s="355" t="s">
        <v>88</v>
      </c>
      <c r="SPS56" s="355" t="s">
        <v>88</v>
      </c>
      <c r="SPT56" s="355" t="s">
        <v>88</v>
      </c>
      <c r="SPU56" s="355" t="s">
        <v>88</v>
      </c>
      <c r="SPV56" s="355" t="s">
        <v>88</v>
      </c>
      <c r="SPW56" s="355" t="s">
        <v>88</v>
      </c>
      <c r="SPX56" s="355" t="s">
        <v>88</v>
      </c>
      <c r="SPY56" s="355" t="s">
        <v>88</v>
      </c>
      <c r="SPZ56" s="355" t="s">
        <v>88</v>
      </c>
      <c r="SQA56" s="355" t="s">
        <v>88</v>
      </c>
      <c r="SQB56" s="355" t="s">
        <v>88</v>
      </c>
      <c r="SQC56" s="355" t="s">
        <v>88</v>
      </c>
      <c r="SQD56" s="355" t="s">
        <v>88</v>
      </c>
      <c r="SQE56" s="355" t="s">
        <v>88</v>
      </c>
      <c r="SQF56" s="355" t="s">
        <v>88</v>
      </c>
      <c r="SQG56" s="355" t="s">
        <v>88</v>
      </c>
      <c r="SQH56" s="355" t="s">
        <v>88</v>
      </c>
      <c r="SQI56" s="355" t="s">
        <v>88</v>
      </c>
      <c r="SQJ56" s="355" t="s">
        <v>88</v>
      </c>
      <c r="SQK56" s="355" t="s">
        <v>88</v>
      </c>
      <c r="SQL56" s="355" t="s">
        <v>88</v>
      </c>
      <c r="SQM56" s="355" t="s">
        <v>88</v>
      </c>
      <c r="SQN56" s="355" t="s">
        <v>88</v>
      </c>
      <c r="SQO56" s="355" t="s">
        <v>88</v>
      </c>
      <c r="SQP56" s="355" t="s">
        <v>88</v>
      </c>
      <c r="SQQ56" s="355" t="s">
        <v>88</v>
      </c>
      <c r="SQR56" s="355" t="s">
        <v>88</v>
      </c>
      <c r="SQS56" s="355" t="s">
        <v>88</v>
      </c>
      <c r="SQT56" s="355" t="s">
        <v>88</v>
      </c>
      <c r="SQU56" s="355" t="s">
        <v>88</v>
      </c>
      <c r="SQV56" s="355" t="s">
        <v>88</v>
      </c>
      <c r="SQW56" s="355" t="s">
        <v>88</v>
      </c>
      <c r="SQX56" s="355" t="s">
        <v>88</v>
      </c>
      <c r="SQY56" s="355" t="s">
        <v>88</v>
      </c>
      <c r="SQZ56" s="355" t="s">
        <v>88</v>
      </c>
      <c r="SRA56" s="355" t="s">
        <v>88</v>
      </c>
      <c r="SRB56" s="355" t="s">
        <v>88</v>
      </c>
      <c r="SRC56" s="355" t="s">
        <v>88</v>
      </c>
      <c r="SRD56" s="355" t="s">
        <v>88</v>
      </c>
      <c r="SRE56" s="355" t="s">
        <v>88</v>
      </c>
      <c r="SRF56" s="355" t="s">
        <v>88</v>
      </c>
      <c r="SRG56" s="355" t="s">
        <v>88</v>
      </c>
      <c r="SRH56" s="355" t="s">
        <v>88</v>
      </c>
      <c r="SRI56" s="355" t="s">
        <v>88</v>
      </c>
      <c r="SRJ56" s="355" t="s">
        <v>88</v>
      </c>
      <c r="SRK56" s="355" t="s">
        <v>88</v>
      </c>
      <c r="SRL56" s="355" t="s">
        <v>88</v>
      </c>
      <c r="SRM56" s="355" t="s">
        <v>88</v>
      </c>
      <c r="SRN56" s="355" t="s">
        <v>88</v>
      </c>
      <c r="SRO56" s="355" t="s">
        <v>88</v>
      </c>
      <c r="SRP56" s="355" t="s">
        <v>88</v>
      </c>
      <c r="SRQ56" s="355" t="s">
        <v>88</v>
      </c>
      <c r="SRR56" s="355" t="s">
        <v>88</v>
      </c>
      <c r="SRS56" s="355" t="s">
        <v>88</v>
      </c>
      <c r="SRT56" s="355" t="s">
        <v>88</v>
      </c>
      <c r="SRU56" s="355" t="s">
        <v>88</v>
      </c>
      <c r="SRV56" s="355" t="s">
        <v>88</v>
      </c>
      <c r="SRW56" s="355" t="s">
        <v>88</v>
      </c>
      <c r="SRX56" s="355" t="s">
        <v>88</v>
      </c>
      <c r="SRY56" s="355" t="s">
        <v>88</v>
      </c>
      <c r="SRZ56" s="355" t="s">
        <v>88</v>
      </c>
      <c r="SSA56" s="355" t="s">
        <v>88</v>
      </c>
      <c r="SSB56" s="355" t="s">
        <v>88</v>
      </c>
      <c r="SSC56" s="355" t="s">
        <v>88</v>
      </c>
      <c r="SSD56" s="355" t="s">
        <v>88</v>
      </c>
      <c r="SSE56" s="355" t="s">
        <v>88</v>
      </c>
      <c r="SSF56" s="355" t="s">
        <v>88</v>
      </c>
      <c r="SSG56" s="355" t="s">
        <v>88</v>
      </c>
      <c r="SSH56" s="355" t="s">
        <v>88</v>
      </c>
      <c r="SSI56" s="355" t="s">
        <v>88</v>
      </c>
      <c r="SSJ56" s="355" t="s">
        <v>88</v>
      </c>
      <c r="SSK56" s="355" t="s">
        <v>88</v>
      </c>
      <c r="SSL56" s="355" t="s">
        <v>88</v>
      </c>
      <c r="SSM56" s="355" t="s">
        <v>88</v>
      </c>
      <c r="SSN56" s="355" t="s">
        <v>88</v>
      </c>
      <c r="SSO56" s="355" t="s">
        <v>88</v>
      </c>
      <c r="SSP56" s="355" t="s">
        <v>88</v>
      </c>
      <c r="SSQ56" s="355" t="s">
        <v>88</v>
      </c>
      <c r="SSR56" s="355" t="s">
        <v>88</v>
      </c>
      <c r="SSS56" s="355" t="s">
        <v>88</v>
      </c>
      <c r="SST56" s="355" t="s">
        <v>88</v>
      </c>
      <c r="SSU56" s="355" t="s">
        <v>88</v>
      </c>
      <c r="SSV56" s="355" t="s">
        <v>88</v>
      </c>
      <c r="SSW56" s="355" t="s">
        <v>88</v>
      </c>
      <c r="SSX56" s="355" t="s">
        <v>88</v>
      </c>
      <c r="SSY56" s="355" t="s">
        <v>88</v>
      </c>
      <c r="SSZ56" s="355" t="s">
        <v>88</v>
      </c>
      <c r="STA56" s="355" t="s">
        <v>88</v>
      </c>
      <c r="STB56" s="355" t="s">
        <v>88</v>
      </c>
      <c r="STC56" s="355" t="s">
        <v>88</v>
      </c>
      <c r="STD56" s="355" t="s">
        <v>88</v>
      </c>
      <c r="STE56" s="355" t="s">
        <v>88</v>
      </c>
      <c r="STF56" s="355" t="s">
        <v>88</v>
      </c>
      <c r="STG56" s="355" t="s">
        <v>88</v>
      </c>
      <c r="STH56" s="355" t="s">
        <v>88</v>
      </c>
      <c r="STI56" s="355" t="s">
        <v>88</v>
      </c>
      <c r="STJ56" s="355" t="s">
        <v>88</v>
      </c>
      <c r="STK56" s="355" t="s">
        <v>88</v>
      </c>
      <c r="STL56" s="355" t="s">
        <v>88</v>
      </c>
      <c r="STM56" s="355" t="s">
        <v>88</v>
      </c>
      <c r="STN56" s="355" t="s">
        <v>88</v>
      </c>
      <c r="STO56" s="355" t="s">
        <v>88</v>
      </c>
      <c r="STP56" s="355" t="s">
        <v>88</v>
      </c>
      <c r="STQ56" s="355" t="s">
        <v>88</v>
      </c>
      <c r="STR56" s="355" t="s">
        <v>88</v>
      </c>
      <c r="STS56" s="355" t="s">
        <v>88</v>
      </c>
      <c r="STT56" s="355" t="s">
        <v>88</v>
      </c>
      <c r="STU56" s="355" t="s">
        <v>88</v>
      </c>
      <c r="STV56" s="355" t="s">
        <v>88</v>
      </c>
      <c r="STW56" s="355" t="s">
        <v>88</v>
      </c>
      <c r="STX56" s="355" t="s">
        <v>88</v>
      </c>
      <c r="STY56" s="355" t="s">
        <v>88</v>
      </c>
      <c r="STZ56" s="355" t="s">
        <v>88</v>
      </c>
      <c r="SUA56" s="355" t="s">
        <v>88</v>
      </c>
      <c r="SUB56" s="355" t="s">
        <v>88</v>
      </c>
      <c r="SUC56" s="355" t="s">
        <v>88</v>
      </c>
      <c r="SUD56" s="355" t="s">
        <v>88</v>
      </c>
      <c r="SUE56" s="355" t="s">
        <v>88</v>
      </c>
      <c r="SUF56" s="355" t="s">
        <v>88</v>
      </c>
      <c r="SUG56" s="355" t="s">
        <v>88</v>
      </c>
      <c r="SUH56" s="355" t="s">
        <v>88</v>
      </c>
      <c r="SUI56" s="355" t="s">
        <v>88</v>
      </c>
      <c r="SUJ56" s="355" t="s">
        <v>88</v>
      </c>
      <c r="SUK56" s="355" t="s">
        <v>88</v>
      </c>
      <c r="SUL56" s="355" t="s">
        <v>88</v>
      </c>
      <c r="SUM56" s="355" t="s">
        <v>88</v>
      </c>
      <c r="SUN56" s="355" t="s">
        <v>88</v>
      </c>
      <c r="SUO56" s="355" t="s">
        <v>88</v>
      </c>
      <c r="SUP56" s="355" t="s">
        <v>88</v>
      </c>
      <c r="SUQ56" s="355" t="s">
        <v>88</v>
      </c>
      <c r="SUR56" s="355" t="s">
        <v>88</v>
      </c>
      <c r="SUS56" s="355" t="s">
        <v>88</v>
      </c>
      <c r="SUT56" s="355" t="s">
        <v>88</v>
      </c>
      <c r="SUU56" s="355" t="s">
        <v>88</v>
      </c>
      <c r="SUV56" s="355" t="s">
        <v>88</v>
      </c>
      <c r="SUW56" s="355" t="s">
        <v>88</v>
      </c>
      <c r="SUX56" s="355" t="s">
        <v>88</v>
      </c>
      <c r="SUY56" s="355" t="s">
        <v>88</v>
      </c>
      <c r="SUZ56" s="355" t="s">
        <v>88</v>
      </c>
      <c r="SVA56" s="355" t="s">
        <v>88</v>
      </c>
      <c r="SVB56" s="355" t="s">
        <v>88</v>
      </c>
      <c r="SVC56" s="355" t="s">
        <v>88</v>
      </c>
      <c r="SVD56" s="355" t="s">
        <v>88</v>
      </c>
      <c r="SVE56" s="355" t="s">
        <v>88</v>
      </c>
      <c r="SVF56" s="355" t="s">
        <v>88</v>
      </c>
      <c r="SVG56" s="355" t="s">
        <v>88</v>
      </c>
      <c r="SVH56" s="355" t="s">
        <v>88</v>
      </c>
      <c r="SVI56" s="355" t="s">
        <v>88</v>
      </c>
      <c r="SVJ56" s="355" t="s">
        <v>88</v>
      </c>
      <c r="SVK56" s="355" t="s">
        <v>88</v>
      </c>
      <c r="SVL56" s="355" t="s">
        <v>88</v>
      </c>
      <c r="SVM56" s="355" t="s">
        <v>88</v>
      </c>
      <c r="SVN56" s="355" t="s">
        <v>88</v>
      </c>
      <c r="SVO56" s="355" t="s">
        <v>88</v>
      </c>
      <c r="SVP56" s="355" t="s">
        <v>88</v>
      </c>
      <c r="SVQ56" s="355" t="s">
        <v>88</v>
      </c>
      <c r="SVR56" s="355" t="s">
        <v>88</v>
      </c>
      <c r="SVS56" s="355" t="s">
        <v>88</v>
      </c>
      <c r="SVT56" s="355" t="s">
        <v>88</v>
      </c>
      <c r="SVU56" s="355" t="s">
        <v>88</v>
      </c>
      <c r="SVV56" s="355" t="s">
        <v>88</v>
      </c>
      <c r="SVW56" s="355" t="s">
        <v>88</v>
      </c>
      <c r="SVX56" s="355" t="s">
        <v>88</v>
      </c>
      <c r="SVY56" s="355" t="s">
        <v>88</v>
      </c>
      <c r="SVZ56" s="355" t="s">
        <v>88</v>
      </c>
      <c r="SWA56" s="355" t="s">
        <v>88</v>
      </c>
      <c r="SWB56" s="355" t="s">
        <v>88</v>
      </c>
      <c r="SWC56" s="355" t="s">
        <v>88</v>
      </c>
      <c r="SWD56" s="355" t="s">
        <v>88</v>
      </c>
      <c r="SWE56" s="355" t="s">
        <v>88</v>
      </c>
      <c r="SWF56" s="355" t="s">
        <v>88</v>
      </c>
      <c r="SWG56" s="355" t="s">
        <v>88</v>
      </c>
      <c r="SWH56" s="355" t="s">
        <v>88</v>
      </c>
      <c r="SWI56" s="355" t="s">
        <v>88</v>
      </c>
      <c r="SWJ56" s="355" t="s">
        <v>88</v>
      </c>
      <c r="SWK56" s="355" t="s">
        <v>88</v>
      </c>
      <c r="SWL56" s="355" t="s">
        <v>88</v>
      </c>
      <c r="SWM56" s="355" t="s">
        <v>88</v>
      </c>
      <c r="SWN56" s="355" t="s">
        <v>88</v>
      </c>
      <c r="SWO56" s="355" t="s">
        <v>88</v>
      </c>
      <c r="SWP56" s="355" t="s">
        <v>88</v>
      </c>
      <c r="SWQ56" s="355" t="s">
        <v>88</v>
      </c>
      <c r="SWR56" s="355" t="s">
        <v>88</v>
      </c>
      <c r="SWS56" s="355" t="s">
        <v>88</v>
      </c>
      <c r="SWT56" s="355" t="s">
        <v>88</v>
      </c>
      <c r="SWU56" s="355" t="s">
        <v>88</v>
      </c>
      <c r="SWV56" s="355" t="s">
        <v>88</v>
      </c>
      <c r="SWW56" s="355" t="s">
        <v>88</v>
      </c>
      <c r="SWX56" s="355" t="s">
        <v>88</v>
      </c>
      <c r="SWY56" s="355" t="s">
        <v>88</v>
      </c>
      <c r="SWZ56" s="355" t="s">
        <v>88</v>
      </c>
      <c r="SXA56" s="355" t="s">
        <v>88</v>
      </c>
      <c r="SXB56" s="355" t="s">
        <v>88</v>
      </c>
      <c r="SXC56" s="355" t="s">
        <v>88</v>
      </c>
      <c r="SXD56" s="355" t="s">
        <v>88</v>
      </c>
      <c r="SXE56" s="355" t="s">
        <v>88</v>
      </c>
      <c r="SXF56" s="355" t="s">
        <v>88</v>
      </c>
      <c r="SXG56" s="355" t="s">
        <v>88</v>
      </c>
      <c r="SXH56" s="355" t="s">
        <v>88</v>
      </c>
      <c r="SXI56" s="355" t="s">
        <v>88</v>
      </c>
      <c r="SXJ56" s="355" t="s">
        <v>88</v>
      </c>
      <c r="SXK56" s="355" t="s">
        <v>88</v>
      </c>
      <c r="SXL56" s="355" t="s">
        <v>88</v>
      </c>
      <c r="SXM56" s="355" t="s">
        <v>88</v>
      </c>
      <c r="SXN56" s="355" t="s">
        <v>88</v>
      </c>
      <c r="SXO56" s="355" t="s">
        <v>88</v>
      </c>
      <c r="SXP56" s="355" t="s">
        <v>88</v>
      </c>
      <c r="SXQ56" s="355" t="s">
        <v>88</v>
      </c>
      <c r="SXR56" s="355" t="s">
        <v>88</v>
      </c>
      <c r="SXS56" s="355" t="s">
        <v>88</v>
      </c>
      <c r="SXT56" s="355" t="s">
        <v>88</v>
      </c>
      <c r="SXU56" s="355" t="s">
        <v>88</v>
      </c>
      <c r="SXV56" s="355" t="s">
        <v>88</v>
      </c>
      <c r="SXW56" s="355" t="s">
        <v>88</v>
      </c>
      <c r="SXX56" s="355" t="s">
        <v>88</v>
      </c>
      <c r="SXY56" s="355" t="s">
        <v>88</v>
      </c>
      <c r="SXZ56" s="355" t="s">
        <v>88</v>
      </c>
      <c r="SYA56" s="355" t="s">
        <v>88</v>
      </c>
      <c r="SYB56" s="355" t="s">
        <v>88</v>
      </c>
      <c r="SYC56" s="355" t="s">
        <v>88</v>
      </c>
      <c r="SYD56" s="355" t="s">
        <v>88</v>
      </c>
      <c r="SYE56" s="355" t="s">
        <v>88</v>
      </c>
      <c r="SYF56" s="355" t="s">
        <v>88</v>
      </c>
      <c r="SYG56" s="355" t="s">
        <v>88</v>
      </c>
      <c r="SYH56" s="355" t="s">
        <v>88</v>
      </c>
      <c r="SYI56" s="355" t="s">
        <v>88</v>
      </c>
      <c r="SYJ56" s="355" t="s">
        <v>88</v>
      </c>
      <c r="SYK56" s="355" t="s">
        <v>88</v>
      </c>
      <c r="SYL56" s="355" t="s">
        <v>88</v>
      </c>
      <c r="SYM56" s="355" t="s">
        <v>88</v>
      </c>
      <c r="SYN56" s="355" t="s">
        <v>88</v>
      </c>
      <c r="SYO56" s="355" t="s">
        <v>88</v>
      </c>
      <c r="SYP56" s="355" t="s">
        <v>88</v>
      </c>
      <c r="SYQ56" s="355" t="s">
        <v>88</v>
      </c>
      <c r="SYR56" s="355" t="s">
        <v>88</v>
      </c>
      <c r="SYS56" s="355" t="s">
        <v>88</v>
      </c>
      <c r="SYT56" s="355" t="s">
        <v>88</v>
      </c>
      <c r="SYU56" s="355" t="s">
        <v>88</v>
      </c>
      <c r="SYV56" s="355" t="s">
        <v>88</v>
      </c>
      <c r="SYW56" s="355" t="s">
        <v>88</v>
      </c>
      <c r="SYX56" s="355" t="s">
        <v>88</v>
      </c>
      <c r="SYY56" s="355" t="s">
        <v>88</v>
      </c>
      <c r="SYZ56" s="355" t="s">
        <v>88</v>
      </c>
      <c r="SZA56" s="355" t="s">
        <v>88</v>
      </c>
      <c r="SZB56" s="355" t="s">
        <v>88</v>
      </c>
      <c r="SZC56" s="355" t="s">
        <v>88</v>
      </c>
      <c r="SZD56" s="355" t="s">
        <v>88</v>
      </c>
      <c r="SZE56" s="355" t="s">
        <v>88</v>
      </c>
      <c r="SZF56" s="355" t="s">
        <v>88</v>
      </c>
      <c r="SZG56" s="355" t="s">
        <v>88</v>
      </c>
      <c r="SZH56" s="355" t="s">
        <v>88</v>
      </c>
      <c r="SZI56" s="355" t="s">
        <v>88</v>
      </c>
      <c r="SZJ56" s="355" t="s">
        <v>88</v>
      </c>
      <c r="SZK56" s="355" t="s">
        <v>88</v>
      </c>
      <c r="SZL56" s="355" t="s">
        <v>88</v>
      </c>
      <c r="SZM56" s="355" t="s">
        <v>88</v>
      </c>
      <c r="SZN56" s="355" t="s">
        <v>88</v>
      </c>
      <c r="SZO56" s="355" t="s">
        <v>88</v>
      </c>
      <c r="SZP56" s="355" t="s">
        <v>88</v>
      </c>
      <c r="SZQ56" s="355" t="s">
        <v>88</v>
      </c>
      <c r="SZR56" s="355" t="s">
        <v>88</v>
      </c>
      <c r="SZS56" s="355" t="s">
        <v>88</v>
      </c>
      <c r="SZT56" s="355" t="s">
        <v>88</v>
      </c>
      <c r="SZU56" s="355" t="s">
        <v>88</v>
      </c>
      <c r="SZV56" s="355" t="s">
        <v>88</v>
      </c>
      <c r="SZW56" s="355" t="s">
        <v>88</v>
      </c>
      <c r="SZX56" s="355" t="s">
        <v>88</v>
      </c>
      <c r="SZY56" s="355" t="s">
        <v>88</v>
      </c>
      <c r="SZZ56" s="355" t="s">
        <v>88</v>
      </c>
      <c r="TAA56" s="355" t="s">
        <v>88</v>
      </c>
      <c r="TAB56" s="355" t="s">
        <v>88</v>
      </c>
      <c r="TAC56" s="355" t="s">
        <v>88</v>
      </c>
      <c r="TAD56" s="355" t="s">
        <v>88</v>
      </c>
      <c r="TAE56" s="355" t="s">
        <v>88</v>
      </c>
      <c r="TAF56" s="355" t="s">
        <v>88</v>
      </c>
      <c r="TAG56" s="355" t="s">
        <v>88</v>
      </c>
      <c r="TAH56" s="355" t="s">
        <v>88</v>
      </c>
      <c r="TAI56" s="355" t="s">
        <v>88</v>
      </c>
      <c r="TAJ56" s="355" t="s">
        <v>88</v>
      </c>
      <c r="TAK56" s="355" t="s">
        <v>88</v>
      </c>
      <c r="TAL56" s="355" t="s">
        <v>88</v>
      </c>
      <c r="TAM56" s="355" t="s">
        <v>88</v>
      </c>
      <c r="TAN56" s="355" t="s">
        <v>88</v>
      </c>
      <c r="TAO56" s="355" t="s">
        <v>88</v>
      </c>
      <c r="TAP56" s="355" t="s">
        <v>88</v>
      </c>
      <c r="TAQ56" s="355" t="s">
        <v>88</v>
      </c>
      <c r="TAR56" s="355" t="s">
        <v>88</v>
      </c>
      <c r="TAS56" s="355" t="s">
        <v>88</v>
      </c>
      <c r="TAT56" s="355" t="s">
        <v>88</v>
      </c>
      <c r="TAU56" s="355" t="s">
        <v>88</v>
      </c>
      <c r="TAV56" s="355" t="s">
        <v>88</v>
      </c>
      <c r="TAW56" s="355" t="s">
        <v>88</v>
      </c>
      <c r="TAX56" s="355" t="s">
        <v>88</v>
      </c>
      <c r="TAY56" s="355" t="s">
        <v>88</v>
      </c>
      <c r="TAZ56" s="355" t="s">
        <v>88</v>
      </c>
      <c r="TBA56" s="355" t="s">
        <v>88</v>
      </c>
      <c r="TBB56" s="355" t="s">
        <v>88</v>
      </c>
      <c r="TBC56" s="355" t="s">
        <v>88</v>
      </c>
      <c r="TBD56" s="355" t="s">
        <v>88</v>
      </c>
      <c r="TBE56" s="355" t="s">
        <v>88</v>
      </c>
      <c r="TBF56" s="355" t="s">
        <v>88</v>
      </c>
      <c r="TBG56" s="355" t="s">
        <v>88</v>
      </c>
      <c r="TBH56" s="355" t="s">
        <v>88</v>
      </c>
      <c r="TBI56" s="355" t="s">
        <v>88</v>
      </c>
      <c r="TBJ56" s="355" t="s">
        <v>88</v>
      </c>
      <c r="TBK56" s="355" t="s">
        <v>88</v>
      </c>
      <c r="TBL56" s="355" t="s">
        <v>88</v>
      </c>
      <c r="TBM56" s="355" t="s">
        <v>88</v>
      </c>
      <c r="TBN56" s="355" t="s">
        <v>88</v>
      </c>
      <c r="TBO56" s="355" t="s">
        <v>88</v>
      </c>
      <c r="TBP56" s="355" t="s">
        <v>88</v>
      </c>
      <c r="TBQ56" s="355" t="s">
        <v>88</v>
      </c>
      <c r="TBR56" s="355" t="s">
        <v>88</v>
      </c>
      <c r="TBS56" s="355" t="s">
        <v>88</v>
      </c>
      <c r="TBT56" s="355" t="s">
        <v>88</v>
      </c>
      <c r="TBU56" s="355" t="s">
        <v>88</v>
      </c>
      <c r="TBV56" s="355" t="s">
        <v>88</v>
      </c>
      <c r="TBW56" s="355" t="s">
        <v>88</v>
      </c>
      <c r="TBX56" s="355" t="s">
        <v>88</v>
      </c>
      <c r="TBY56" s="355" t="s">
        <v>88</v>
      </c>
      <c r="TBZ56" s="355" t="s">
        <v>88</v>
      </c>
      <c r="TCA56" s="355" t="s">
        <v>88</v>
      </c>
      <c r="TCB56" s="355" t="s">
        <v>88</v>
      </c>
      <c r="TCC56" s="355" t="s">
        <v>88</v>
      </c>
      <c r="TCD56" s="355" t="s">
        <v>88</v>
      </c>
      <c r="TCE56" s="355" t="s">
        <v>88</v>
      </c>
      <c r="TCF56" s="355" t="s">
        <v>88</v>
      </c>
      <c r="TCG56" s="355" t="s">
        <v>88</v>
      </c>
      <c r="TCH56" s="355" t="s">
        <v>88</v>
      </c>
      <c r="TCI56" s="355" t="s">
        <v>88</v>
      </c>
      <c r="TCJ56" s="355" t="s">
        <v>88</v>
      </c>
      <c r="TCK56" s="355" t="s">
        <v>88</v>
      </c>
      <c r="TCL56" s="355" t="s">
        <v>88</v>
      </c>
      <c r="TCM56" s="355" t="s">
        <v>88</v>
      </c>
      <c r="TCN56" s="355" t="s">
        <v>88</v>
      </c>
      <c r="TCO56" s="355" t="s">
        <v>88</v>
      </c>
      <c r="TCP56" s="355" t="s">
        <v>88</v>
      </c>
      <c r="TCQ56" s="355" t="s">
        <v>88</v>
      </c>
      <c r="TCR56" s="355" t="s">
        <v>88</v>
      </c>
      <c r="TCS56" s="355" t="s">
        <v>88</v>
      </c>
      <c r="TCT56" s="355" t="s">
        <v>88</v>
      </c>
      <c r="TCU56" s="355" t="s">
        <v>88</v>
      </c>
      <c r="TCV56" s="355" t="s">
        <v>88</v>
      </c>
      <c r="TCW56" s="355" t="s">
        <v>88</v>
      </c>
      <c r="TCX56" s="355" t="s">
        <v>88</v>
      </c>
      <c r="TCY56" s="355" t="s">
        <v>88</v>
      </c>
      <c r="TCZ56" s="355" t="s">
        <v>88</v>
      </c>
      <c r="TDA56" s="355" t="s">
        <v>88</v>
      </c>
      <c r="TDB56" s="355" t="s">
        <v>88</v>
      </c>
      <c r="TDC56" s="355" t="s">
        <v>88</v>
      </c>
      <c r="TDD56" s="355" t="s">
        <v>88</v>
      </c>
      <c r="TDE56" s="355" t="s">
        <v>88</v>
      </c>
      <c r="TDF56" s="355" t="s">
        <v>88</v>
      </c>
      <c r="TDG56" s="355" t="s">
        <v>88</v>
      </c>
      <c r="TDH56" s="355" t="s">
        <v>88</v>
      </c>
      <c r="TDI56" s="355" t="s">
        <v>88</v>
      </c>
      <c r="TDJ56" s="355" t="s">
        <v>88</v>
      </c>
      <c r="TDK56" s="355" t="s">
        <v>88</v>
      </c>
      <c r="TDL56" s="355" t="s">
        <v>88</v>
      </c>
      <c r="TDM56" s="355" t="s">
        <v>88</v>
      </c>
      <c r="TDN56" s="355" t="s">
        <v>88</v>
      </c>
      <c r="TDO56" s="355" t="s">
        <v>88</v>
      </c>
      <c r="TDP56" s="355" t="s">
        <v>88</v>
      </c>
      <c r="TDQ56" s="355" t="s">
        <v>88</v>
      </c>
      <c r="TDR56" s="355" t="s">
        <v>88</v>
      </c>
      <c r="TDS56" s="355" t="s">
        <v>88</v>
      </c>
      <c r="TDT56" s="355" t="s">
        <v>88</v>
      </c>
      <c r="TDU56" s="355" t="s">
        <v>88</v>
      </c>
      <c r="TDV56" s="355" t="s">
        <v>88</v>
      </c>
      <c r="TDW56" s="355" t="s">
        <v>88</v>
      </c>
      <c r="TDX56" s="355" t="s">
        <v>88</v>
      </c>
      <c r="TDY56" s="355" t="s">
        <v>88</v>
      </c>
      <c r="TDZ56" s="355" t="s">
        <v>88</v>
      </c>
      <c r="TEA56" s="355" t="s">
        <v>88</v>
      </c>
      <c r="TEB56" s="355" t="s">
        <v>88</v>
      </c>
      <c r="TEC56" s="355" t="s">
        <v>88</v>
      </c>
      <c r="TED56" s="355" t="s">
        <v>88</v>
      </c>
      <c r="TEE56" s="355" t="s">
        <v>88</v>
      </c>
      <c r="TEF56" s="355" t="s">
        <v>88</v>
      </c>
      <c r="TEG56" s="355" t="s">
        <v>88</v>
      </c>
      <c r="TEH56" s="355" t="s">
        <v>88</v>
      </c>
      <c r="TEI56" s="355" t="s">
        <v>88</v>
      </c>
      <c r="TEJ56" s="355" t="s">
        <v>88</v>
      </c>
      <c r="TEK56" s="355" t="s">
        <v>88</v>
      </c>
      <c r="TEL56" s="355" t="s">
        <v>88</v>
      </c>
      <c r="TEM56" s="355" t="s">
        <v>88</v>
      </c>
      <c r="TEN56" s="355" t="s">
        <v>88</v>
      </c>
      <c r="TEO56" s="355" t="s">
        <v>88</v>
      </c>
      <c r="TEP56" s="355" t="s">
        <v>88</v>
      </c>
      <c r="TEQ56" s="355" t="s">
        <v>88</v>
      </c>
      <c r="TER56" s="355" t="s">
        <v>88</v>
      </c>
      <c r="TES56" s="355" t="s">
        <v>88</v>
      </c>
      <c r="TET56" s="355" t="s">
        <v>88</v>
      </c>
      <c r="TEU56" s="355" t="s">
        <v>88</v>
      </c>
      <c r="TEV56" s="355" t="s">
        <v>88</v>
      </c>
      <c r="TEW56" s="355" t="s">
        <v>88</v>
      </c>
      <c r="TEX56" s="355" t="s">
        <v>88</v>
      </c>
      <c r="TEY56" s="355" t="s">
        <v>88</v>
      </c>
      <c r="TEZ56" s="355" t="s">
        <v>88</v>
      </c>
      <c r="TFA56" s="355" t="s">
        <v>88</v>
      </c>
      <c r="TFB56" s="355" t="s">
        <v>88</v>
      </c>
      <c r="TFC56" s="355" t="s">
        <v>88</v>
      </c>
      <c r="TFD56" s="355" t="s">
        <v>88</v>
      </c>
      <c r="TFE56" s="355" t="s">
        <v>88</v>
      </c>
      <c r="TFF56" s="355" t="s">
        <v>88</v>
      </c>
      <c r="TFG56" s="355" t="s">
        <v>88</v>
      </c>
      <c r="TFH56" s="355" t="s">
        <v>88</v>
      </c>
      <c r="TFI56" s="355" t="s">
        <v>88</v>
      </c>
      <c r="TFJ56" s="355" t="s">
        <v>88</v>
      </c>
      <c r="TFK56" s="355" t="s">
        <v>88</v>
      </c>
      <c r="TFL56" s="355" t="s">
        <v>88</v>
      </c>
      <c r="TFM56" s="355" t="s">
        <v>88</v>
      </c>
      <c r="TFN56" s="355" t="s">
        <v>88</v>
      </c>
      <c r="TFO56" s="355" t="s">
        <v>88</v>
      </c>
      <c r="TFP56" s="355" t="s">
        <v>88</v>
      </c>
      <c r="TFQ56" s="355" t="s">
        <v>88</v>
      </c>
      <c r="TFR56" s="355" t="s">
        <v>88</v>
      </c>
      <c r="TFS56" s="355" t="s">
        <v>88</v>
      </c>
      <c r="TFT56" s="355" t="s">
        <v>88</v>
      </c>
      <c r="TFU56" s="355" t="s">
        <v>88</v>
      </c>
      <c r="TFV56" s="355" t="s">
        <v>88</v>
      </c>
      <c r="TFW56" s="355" t="s">
        <v>88</v>
      </c>
      <c r="TFX56" s="355" t="s">
        <v>88</v>
      </c>
      <c r="TFY56" s="355" t="s">
        <v>88</v>
      </c>
      <c r="TFZ56" s="355" t="s">
        <v>88</v>
      </c>
      <c r="TGA56" s="355" t="s">
        <v>88</v>
      </c>
      <c r="TGB56" s="355" t="s">
        <v>88</v>
      </c>
      <c r="TGC56" s="355" t="s">
        <v>88</v>
      </c>
      <c r="TGD56" s="355" t="s">
        <v>88</v>
      </c>
      <c r="TGE56" s="355" t="s">
        <v>88</v>
      </c>
      <c r="TGF56" s="355" t="s">
        <v>88</v>
      </c>
      <c r="TGG56" s="355" t="s">
        <v>88</v>
      </c>
      <c r="TGH56" s="355" t="s">
        <v>88</v>
      </c>
      <c r="TGI56" s="355" t="s">
        <v>88</v>
      </c>
      <c r="TGJ56" s="355" t="s">
        <v>88</v>
      </c>
      <c r="TGK56" s="355" t="s">
        <v>88</v>
      </c>
      <c r="TGL56" s="355" t="s">
        <v>88</v>
      </c>
      <c r="TGM56" s="355" t="s">
        <v>88</v>
      </c>
      <c r="TGN56" s="355" t="s">
        <v>88</v>
      </c>
      <c r="TGO56" s="355" t="s">
        <v>88</v>
      </c>
      <c r="TGP56" s="355" t="s">
        <v>88</v>
      </c>
      <c r="TGQ56" s="355" t="s">
        <v>88</v>
      </c>
      <c r="TGR56" s="355" t="s">
        <v>88</v>
      </c>
      <c r="TGS56" s="355" t="s">
        <v>88</v>
      </c>
      <c r="TGT56" s="355" t="s">
        <v>88</v>
      </c>
      <c r="TGU56" s="355" t="s">
        <v>88</v>
      </c>
      <c r="TGV56" s="355" t="s">
        <v>88</v>
      </c>
      <c r="TGW56" s="355" t="s">
        <v>88</v>
      </c>
      <c r="TGX56" s="355" t="s">
        <v>88</v>
      </c>
      <c r="TGY56" s="355" t="s">
        <v>88</v>
      </c>
      <c r="TGZ56" s="355" t="s">
        <v>88</v>
      </c>
      <c r="THA56" s="355" t="s">
        <v>88</v>
      </c>
      <c r="THB56" s="355" t="s">
        <v>88</v>
      </c>
      <c r="THC56" s="355" t="s">
        <v>88</v>
      </c>
      <c r="THD56" s="355" t="s">
        <v>88</v>
      </c>
      <c r="THE56" s="355" t="s">
        <v>88</v>
      </c>
      <c r="THF56" s="355" t="s">
        <v>88</v>
      </c>
      <c r="THG56" s="355" t="s">
        <v>88</v>
      </c>
      <c r="THH56" s="355" t="s">
        <v>88</v>
      </c>
      <c r="THI56" s="355" t="s">
        <v>88</v>
      </c>
      <c r="THJ56" s="355" t="s">
        <v>88</v>
      </c>
      <c r="THK56" s="355" t="s">
        <v>88</v>
      </c>
      <c r="THL56" s="355" t="s">
        <v>88</v>
      </c>
      <c r="THM56" s="355" t="s">
        <v>88</v>
      </c>
      <c r="THN56" s="355" t="s">
        <v>88</v>
      </c>
      <c r="THO56" s="355" t="s">
        <v>88</v>
      </c>
      <c r="THP56" s="355" t="s">
        <v>88</v>
      </c>
      <c r="THQ56" s="355" t="s">
        <v>88</v>
      </c>
      <c r="THR56" s="355" t="s">
        <v>88</v>
      </c>
      <c r="THS56" s="355" t="s">
        <v>88</v>
      </c>
      <c r="THT56" s="355" t="s">
        <v>88</v>
      </c>
      <c r="THU56" s="355" t="s">
        <v>88</v>
      </c>
      <c r="THV56" s="355" t="s">
        <v>88</v>
      </c>
      <c r="THW56" s="355" t="s">
        <v>88</v>
      </c>
      <c r="THX56" s="355" t="s">
        <v>88</v>
      </c>
      <c r="THY56" s="355" t="s">
        <v>88</v>
      </c>
      <c r="THZ56" s="355" t="s">
        <v>88</v>
      </c>
      <c r="TIA56" s="355" t="s">
        <v>88</v>
      </c>
      <c r="TIB56" s="355" t="s">
        <v>88</v>
      </c>
      <c r="TIC56" s="355" t="s">
        <v>88</v>
      </c>
      <c r="TID56" s="355" t="s">
        <v>88</v>
      </c>
      <c r="TIE56" s="355" t="s">
        <v>88</v>
      </c>
      <c r="TIF56" s="355" t="s">
        <v>88</v>
      </c>
      <c r="TIG56" s="355" t="s">
        <v>88</v>
      </c>
      <c r="TIH56" s="355" t="s">
        <v>88</v>
      </c>
      <c r="TII56" s="355" t="s">
        <v>88</v>
      </c>
      <c r="TIJ56" s="355" t="s">
        <v>88</v>
      </c>
      <c r="TIK56" s="355" t="s">
        <v>88</v>
      </c>
      <c r="TIL56" s="355" t="s">
        <v>88</v>
      </c>
      <c r="TIM56" s="355" t="s">
        <v>88</v>
      </c>
      <c r="TIN56" s="355" t="s">
        <v>88</v>
      </c>
      <c r="TIO56" s="355" t="s">
        <v>88</v>
      </c>
      <c r="TIP56" s="355" t="s">
        <v>88</v>
      </c>
      <c r="TIQ56" s="355" t="s">
        <v>88</v>
      </c>
      <c r="TIR56" s="355" t="s">
        <v>88</v>
      </c>
      <c r="TIS56" s="355" t="s">
        <v>88</v>
      </c>
      <c r="TIT56" s="355" t="s">
        <v>88</v>
      </c>
      <c r="TIU56" s="355" t="s">
        <v>88</v>
      </c>
      <c r="TIV56" s="355" t="s">
        <v>88</v>
      </c>
      <c r="TIW56" s="355" t="s">
        <v>88</v>
      </c>
      <c r="TIX56" s="355" t="s">
        <v>88</v>
      </c>
      <c r="TIY56" s="355" t="s">
        <v>88</v>
      </c>
      <c r="TIZ56" s="355" t="s">
        <v>88</v>
      </c>
      <c r="TJA56" s="355" t="s">
        <v>88</v>
      </c>
      <c r="TJB56" s="355" t="s">
        <v>88</v>
      </c>
      <c r="TJC56" s="355" t="s">
        <v>88</v>
      </c>
      <c r="TJD56" s="355" t="s">
        <v>88</v>
      </c>
      <c r="TJE56" s="355" t="s">
        <v>88</v>
      </c>
      <c r="TJF56" s="355" t="s">
        <v>88</v>
      </c>
      <c r="TJG56" s="355" t="s">
        <v>88</v>
      </c>
      <c r="TJH56" s="355" t="s">
        <v>88</v>
      </c>
      <c r="TJI56" s="355" t="s">
        <v>88</v>
      </c>
      <c r="TJJ56" s="355" t="s">
        <v>88</v>
      </c>
      <c r="TJK56" s="355" t="s">
        <v>88</v>
      </c>
      <c r="TJL56" s="355" t="s">
        <v>88</v>
      </c>
      <c r="TJM56" s="355" t="s">
        <v>88</v>
      </c>
      <c r="TJN56" s="355" t="s">
        <v>88</v>
      </c>
      <c r="TJO56" s="355" t="s">
        <v>88</v>
      </c>
      <c r="TJP56" s="355" t="s">
        <v>88</v>
      </c>
      <c r="TJQ56" s="355" t="s">
        <v>88</v>
      </c>
      <c r="TJR56" s="355" t="s">
        <v>88</v>
      </c>
      <c r="TJS56" s="355" t="s">
        <v>88</v>
      </c>
      <c r="TJT56" s="355" t="s">
        <v>88</v>
      </c>
      <c r="TJU56" s="355" t="s">
        <v>88</v>
      </c>
      <c r="TJV56" s="355" t="s">
        <v>88</v>
      </c>
      <c r="TJW56" s="355" t="s">
        <v>88</v>
      </c>
      <c r="TJX56" s="355" t="s">
        <v>88</v>
      </c>
      <c r="TJY56" s="355" t="s">
        <v>88</v>
      </c>
      <c r="TJZ56" s="355" t="s">
        <v>88</v>
      </c>
      <c r="TKA56" s="355" t="s">
        <v>88</v>
      </c>
      <c r="TKB56" s="355" t="s">
        <v>88</v>
      </c>
      <c r="TKC56" s="355" t="s">
        <v>88</v>
      </c>
      <c r="TKD56" s="355" t="s">
        <v>88</v>
      </c>
      <c r="TKE56" s="355" t="s">
        <v>88</v>
      </c>
      <c r="TKF56" s="355" t="s">
        <v>88</v>
      </c>
      <c r="TKG56" s="355" t="s">
        <v>88</v>
      </c>
      <c r="TKH56" s="355" t="s">
        <v>88</v>
      </c>
      <c r="TKI56" s="355" t="s">
        <v>88</v>
      </c>
      <c r="TKJ56" s="355" t="s">
        <v>88</v>
      </c>
      <c r="TKK56" s="355" t="s">
        <v>88</v>
      </c>
      <c r="TKL56" s="355" t="s">
        <v>88</v>
      </c>
      <c r="TKM56" s="355" t="s">
        <v>88</v>
      </c>
      <c r="TKN56" s="355" t="s">
        <v>88</v>
      </c>
      <c r="TKO56" s="355" t="s">
        <v>88</v>
      </c>
      <c r="TKP56" s="355" t="s">
        <v>88</v>
      </c>
      <c r="TKQ56" s="355" t="s">
        <v>88</v>
      </c>
      <c r="TKR56" s="355" t="s">
        <v>88</v>
      </c>
      <c r="TKS56" s="355" t="s">
        <v>88</v>
      </c>
      <c r="TKT56" s="355" t="s">
        <v>88</v>
      </c>
      <c r="TKU56" s="355" t="s">
        <v>88</v>
      </c>
      <c r="TKV56" s="355" t="s">
        <v>88</v>
      </c>
      <c r="TKW56" s="355" t="s">
        <v>88</v>
      </c>
      <c r="TKX56" s="355" t="s">
        <v>88</v>
      </c>
      <c r="TKY56" s="355" t="s">
        <v>88</v>
      </c>
      <c r="TKZ56" s="355" t="s">
        <v>88</v>
      </c>
      <c r="TLA56" s="355" t="s">
        <v>88</v>
      </c>
      <c r="TLB56" s="355" t="s">
        <v>88</v>
      </c>
      <c r="TLC56" s="355" t="s">
        <v>88</v>
      </c>
      <c r="TLD56" s="355" t="s">
        <v>88</v>
      </c>
      <c r="TLE56" s="355" t="s">
        <v>88</v>
      </c>
      <c r="TLF56" s="355" t="s">
        <v>88</v>
      </c>
      <c r="TLG56" s="355" t="s">
        <v>88</v>
      </c>
      <c r="TLH56" s="355" t="s">
        <v>88</v>
      </c>
      <c r="TLI56" s="355" t="s">
        <v>88</v>
      </c>
      <c r="TLJ56" s="355" t="s">
        <v>88</v>
      </c>
      <c r="TLK56" s="355" t="s">
        <v>88</v>
      </c>
      <c r="TLL56" s="355" t="s">
        <v>88</v>
      </c>
      <c r="TLM56" s="355" t="s">
        <v>88</v>
      </c>
      <c r="TLN56" s="355" t="s">
        <v>88</v>
      </c>
      <c r="TLO56" s="355" t="s">
        <v>88</v>
      </c>
      <c r="TLP56" s="355" t="s">
        <v>88</v>
      </c>
      <c r="TLQ56" s="355" t="s">
        <v>88</v>
      </c>
      <c r="TLR56" s="355" t="s">
        <v>88</v>
      </c>
      <c r="TLS56" s="355" t="s">
        <v>88</v>
      </c>
      <c r="TLT56" s="355" t="s">
        <v>88</v>
      </c>
      <c r="TLU56" s="355" t="s">
        <v>88</v>
      </c>
      <c r="TLV56" s="355" t="s">
        <v>88</v>
      </c>
      <c r="TLW56" s="355" t="s">
        <v>88</v>
      </c>
      <c r="TLX56" s="355" t="s">
        <v>88</v>
      </c>
      <c r="TLY56" s="355" t="s">
        <v>88</v>
      </c>
      <c r="TLZ56" s="355" t="s">
        <v>88</v>
      </c>
      <c r="TMA56" s="355" t="s">
        <v>88</v>
      </c>
      <c r="TMB56" s="355" t="s">
        <v>88</v>
      </c>
      <c r="TMC56" s="355" t="s">
        <v>88</v>
      </c>
      <c r="TMD56" s="355" t="s">
        <v>88</v>
      </c>
      <c r="TME56" s="355" t="s">
        <v>88</v>
      </c>
      <c r="TMF56" s="355" t="s">
        <v>88</v>
      </c>
      <c r="TMG56" s="355" t="s">
        <v>88</v>
      </c>
      <c r="TMH56" s="355" t="s">
        <v>88</v>
      </c>
      <c r="TMI56" s="355" t="s">
        <v>88</v>
      </c>
      <c r="TMJ56" s="355" t="s">
        <v>88</v>
      </c>
      <c r="TMK56" s="355" t="s">
        <v>88</v>
      </c>
      <c r="TML56" s="355" t="s">
        <v>88</v>
      </c>
      <c r="TMM56" s="355" t="s">
        <v>88</v>
      </c>
      <c r="TMN56" s="355" t="s">
        <v>88</v>
      </c>
      <c r="TMO56" s="355" t="s">
        <v>88</v>
      </c>
      <c r="TMP56" s="355" t="s">
        <v>88</v>
      </c>
      <c r="TMQ56" s="355" t="s">
        <v>88</v>
      </c>
      <c r="TMR56" s="355" t="s">
        <v>88</v>
      </c>
      <c r="TMS56" s="355" t="s">
        <v>88</v>
      </c>
      <c r="TMT56" s="355" t="s">
        <v>88</v>
      </c>
      <c r="TMU56" s="355" t="s">
        <v>88</v>
      </c>
      <c r="TMV56" s="355" t="s">
        <v>88</v>
      </c>
      <c r="TMW56" s="355" t="s">
        <v>88</v>
      </c>
      <c r="TMX56" s="355" t="s">
        <v>88</v>
      </c>
      <c r="TMY56" s="355" t="s">
        <v>88</v>
      </c>
      <c r="TMZ56" s="355" t="s">
        <v>88</v>
      </c>
      <c r="TNA56" s="355" t="s">
        <v>88</v>
      </c>
      <c r="TNB56" s="355" t="s">
        <v>88</v>
      </c>
      <c r="TNC56" s="355" t="s">
        <v>88</v>
      </c>
      <c r="TND56" s="355" t="s">
        <v>88</v>
      </c>
      <c r="TNE56" s="355" t="s">
        <v>88</v>
      </c>
      <c r="TNF56" s="355" t="s">
        <v>88</v>
      </c>
      <c r="TNG56" s="355" t="s">
        <v>88</v>
      </c>
      <c r="TNH56" s="355" t="s">
        <v>88</v>
      </c>
      <c r="TNI56" s="355" t="s">
        <v>88</v>
      </c>
      <c r="TNJ56" s="355" t="s">
        <v>88</v>
      </c>
      <c r="TNK56" s="355" t="s">
        <v>88</v>
      </c>
      <c r="TNL56" s="355" t="s">
        <v>88</v>
      </c>
      <c r="TNM56" s="355" t="s">
        <v>88</v>
      </c>
      <c r="TNN56" s="355" t="s">
        <v>88</v>
      </c>
      <c r="TNO56" s="355" t="s">
        <v>88</v>
      </c>
      <c r="TNP56" s="355" t="s">
        <v>88</v>
      </c>
      <c r="TNQ56" s="355" t="s">
        <v>88</v>
      </c>
      <c r="TNR56" s="355" t="s">
        <v>88</v>
      </c>
      <c r="TNS56" s="355" t="s">
        <v>88</v>
      </c>
      <c r="TNT56" s="355" t="s">
        <v>88</v>
      </c>
      <c r="TNU56" s="355" t="s">
        <v>88</v>
      </c>
      <c r="TNV56" s="355" t="s">
        <v>88</v>
      </c>
      <c r="TNW56" s="355" t="s">
        <v>88</v>
      </c>
      <c r="TNX56" s="355" t="s">
        <v>88</v>
      </c>
      <c r="TNY56" s="355" t="s">
        <v>88</v>
      </c>
      <c r="TNZ56" s="355" t="s">
        <v>88</v>
      </c>
      <c r="TOA56" s="355" t="s">
        <v>88</v>
      </c>
      <c r="TOB56" s="355" t="s">
        <v>88</v>
      </c>
      <c r="TOC56" s="355" t="s">
        <v>88</v>
      </c>
      <c r="TOD56" s="355" t="s">
        <v>88</v>
      </c>
      <c r="TOE56" s="355" t="s">
        <v>88</v>
      </c>
      <c r="TOF56" s="355" t="s">
        <v>88</v>
      </c>
      <c r="TOG56" s="355" t="s">
        <v>88</v>
      </c>
      <c r="TOH56" s="355" t="s">
        <v>88</v>
      </c>
      <c r="TOI56" s="355" t="s">
        <v>88</v>
      </c>
      <c r="TOJ56" s="355" t="s">
        <v>88</v>
      </c>
      <c r="TOK56" s="355" t="s">
        <v>88</v>
      </c>
      <c r="TOL56" s="355" t="s">
        <v>88</v>
      </c>
      <c r="TOM56" s="355" t="s">
        <v>88</v>
      </c>
      <c r="TON56" s="355" t="s">
        <v>88</v>
      </c>
      <c r="TOO56" s="355" t="s">
        <v>88</v>
      </c>
      <c r="TOP56" s="355" t="s">
        <v>88</v>
      </c>
      <c r="TOQ56" s="355" t="s">
        <v>88</v>
      </c>
      <c r="TOR56" s="355" t="s">
        <v>88</v>
      </c>
      <c r="TOS56" s="355" t="s">
        <v>88</v>
      </c>
      <c r="TOT56" s="355" t="s">
        <v>88</v>
      </c>
      <c r="TOU56" s="355" t="s">
        <v>88</v>
      </c>
      <c r="TOV56" s="355" t="s">
        <v>88</v>
      </c>
      <c r="TOW56" s="355" t="s">
        <v>88</v>
      </c>
      <c r="TOX56" s="355" t="s">
        <v>88</v>
      </c>
      <c r="TOY56" s="355" t="s">
        <v>88</v>
      </c>
      <c r="TOZ56" s="355" t="s">
        <v>88</v>
      </c>
      <c r="TPA56" s="355" t="s">
        <v>88</v>
      </c>
      <c r="TPB56" s="355" t="s">
        <v>88</v>
      </c>
      <c r="TPC56" s="355" t="s">
        <v>88</v>
      </c>
      <c r="TPD56" s="355" t="s">
        <v>88</v>
      </c>
      <c r="TPE56" s="355" t="s">
        <v>88</v>
      </c>
      <c r="TPF56" s="355" t="s">
        <v>88</v>
      </c>
      <c r="TPG56" s="355" t="s">
        <v>88</v>
      </c>
      <c r="TPH56" s="355" t="s">
        <v>88</v>
      </c>
      <c r="TPI56" s="355" t="s">
        <v>88</v>
      </c>
      <c r="TPJ56" s="355" t="s">
        <v>88</v>
      </c>
      <c r="TPK56" s="355" t="s">
        <v>88</v>
      </c>
      <c r="TPL56" s="355" t="s">
        <v>88</v>
      </c>
      <c r="TPM56" s="355" t="s">
        <v>88</v>
      </c>
      <c r="TPN56" s="355" t="s">
        <v>88</v>
      </c>
      <c r="TPO56" s="355" t="s">
        <v>88</v>
      </c>
      <c r="TPP56" s="355" t="s">
        <v>88</v>
      </c>
      <c r="TPQ56" s="355" t="s">
        <v>88</v>
      </c>
      <c r="TPR56" s="355" t="s">
        <v>88</v>
      </c>
      <c r="TPS56" s="355" t="s">
        <v>88</v>
      </c>
      <c r="TPT56" s="355" t="s">
        <v>88</v>
      </c>
      <c r="TPU56" s="355" t="s">
        <v>88</v>
      </c>
      <c r="TPV56" s="355" t="s">
        <v>88</v>
      </c>
      <c r="TPW56" s="355" t="s">
        <v>88</v>
      </c>
      <c r="TPX56" s="355" t="s">
        <v>88</v>
      </c>
      <c r="TPY56" s="355" t="s">
        <v>88</v>
      </c>
      <c r="TPZ56" s="355" t="s">
        <v>88</v>
      </c>
      <c r="TQA56" s="355" t="s">
        <v>88</v>
      </c>
      <c r="TQB56" s="355" t="s">
        <v>88</v>
      </c>
      <c r="TQC56" s="355" t="s">
        <v>88</v>
      </c>
      <c r="TQD56" s="355" t="s">
        <v>88</v>
      </c>
      <c r="TQE56" s="355" t="s">
        <v>88</v>
      </c>
      <c r="TQF56" s="355" t="s">
        <v>88</v>
      </c>
      <c r="TQG56" s="355" t="s">
        <v>88</v>
      </c>
      <c r="TQH56" s="355" t="s">
        <v>88</v>
      </c>
      <c r="TQI56" s="355" t="s">
        <v>88</v>
      </c>
      <c r="TQJ56" s="355" t="s">
        <v>88</v>
      </c>
      <c r="TQK56" s="355" t="s">
        <v>88</v>
      </c>
      <c r="TQL56" s="355" t="s">
        <v>88</v>
      </c>
      <c r="TQM56" s="355" t="s">
        <v>88</v>
      </c>
      <c r="TQN56" s="355" t="s">
        <v>88</v>
      </c>
      <c r="TQO56" s="355" t="s">
        <v>88</v>
      </c>
      <c r="TQP56" s="355" t="s">
        <v>88</v>
      </c>
      <c r="TQQ56" s="355" t="s">
        <v>88</v>
      </c>
      <c r="TQR56" s="355" t="s">
        <v>88</v>
      </c>
      <c r="TQS56" s="355" t="s">
        <v>88</v>
      </c>
      <c r="TQT56" s="355" t="s">
        <v>88</v>
      </c>
      <c r="TQU56" s="355" t="s">
        <v>88</v>
      </c>
      <c r="TQV56" s="355" t="s">
        <v>88</v>
      </c>
      <c r="TQW56" s="355" t="s">
        <v>88</v>
      </c>
      <c r="TQX56" s="355" t="s">
        <v>88</v>
      </c>
      <c r="TQY56" s="355" t="s">
        <v>88</v>
      </c>
      <c r="TQZ56" s="355" t="s">
        <v>88</v>
      </c>
      <c r="TRA56" s="355" t="s">
        <v>88</v>
      </c>
      <c r="TRB56" s="355" t="s">
        <v>88</v>
      </c>
      <c r="TRC56" s="355" t="s">
        <v>88</v>
      </c>
      <c r="TRD56" s="355" t="s">
        <v>88</v>
      </c>
      <c r="TRE56" s="355" t="s">
        <v>88</v>
      </c>
      <c r="TRF56" s="355" t="s">
        <v>88</v>
      </c>
      <c r="TRG56" s="355" t="s">
        <v>88</v>
      </c>
      <c r="TRH56" s="355" t="s">
        <v>88</v>
      </c>
      <c r="TRI56" s="355" t="s">
        <v>88</v>
      </c>
      <c r="TRJ56" s="355" t="s">
        <v>88</v>
      </c>
      <c r="TRK56" s="355" t="s">
        <v>88</v>
      </c>
      <c r="TRL56" s="355" t="s">
        <v>88</v>
      </c>
      <c r="TRM56" s="355" t="s">
        <v>88</v>
      </c>
      <c r="TRN56" s="355" t="s">
        <v>88</v>
      </c>
      <c r="TRO56" s="355" t="s">
        <v>88</v>
      </c>
      <c r="TRP56" s="355" t="s">
        <v>88</v>
      </c>
      <c r="TRQ56" s="355" t="s">
        <v>88</v>
      </c>
      <c r="TRR56" s="355" t="s">
        <v>88</v>
      </c>
      <c r="TRS56" s="355" t="s">
        <v>88</v>
      </c>
      <c r="TRT56" s="355" t="s">
        <v>88</v>
      </c>
      <c r="TRU56" s="355" t="s">
        <v>88</v>
      </c>
      <c r="TRV56" s="355" t="s">
        <v>88</v>
      </c>
      <c r="TRW56" s="355" t="s">
        <v>88</v>
      </c>
      <c r="TRX56" s="355" t="s">
        <v>88</v>
      </c>
      <c r="TRY56" s="355" t="s">
        <v>88</v>
      </c>
      <c r="TRZ56" s="355" t="s">
        <v>88</v>
      </c>
      <c r="TSA56" s="355" t="s">
        <v>88</v>
      </c>
      <c r="TSB56" s="355" t="s">
        <v>88</v>
      </c>
      <c r="TSC56" s="355" t="s">
        <v>88</v>
      </c>
      <c r="TSD56" s="355" t="s">
        <v>88</v>
      </c>
      <c r="TSE56" s="355" t="s">
        <v>88</v>
      </c>
      <c r="TSF56" s="355" t="s">
        <v>88</v>
      </c>
      <c r="TSG56" s="355" t="s">
        <v>88</v>
      </c>
      <c r="TSH56" s="355" t="s">
        <v>88</v>
      </c>
      <c r="TSI56" s="355" t="s">
        <v>88</v>
      </c>
      <c r="TSJ56" s="355" t="s">
        <v>88</v>
      </c>
      <c r="TSK56" s="355" t="s">
        <v>88</v>
      </c>
      <c r="TSL56" s="355" t="s">
        <v>88</v>
      </c>
      <c r="TSM56" s="355" t="s">
        <v>88</v>
      </c>
      <c r="TSN56" s="355" t="s">
        <v>88</v>
      </c>
      <c r="TSO56" s="355" t="s">
        <v>88</v>
      </c>
      <c r="TSP56" s="355" t="s">
        <v>88</v>
      </c>
      <c r="TSQ56" s="355" t="s">
        <v>88</v>
      </c>
      <c r="TSR56" s="355" t="s">
        <v>88</v>
      </c>
      <c r="TSS56" s="355" t="s">
        <v>88</v>
      </c>
      <c r="TST56" s="355" t="s">
        <v>88</v>
      </c>
      <c r="TSU56" s="355" t="s">
        <v>88</v>
      </c>
      <c r="TSV56" s="355" t="s">
        <v>88</v>
      </c>
      <c r="TSW56" s="355" t="s">
        <v>88</v>
      </c>
      <c r="TSX56" s="355" t="s">
        <v>88</v>
      </c>
      <c r="TSY56" s="355" t="s">
        <v>88</v>
      </c>
      <c r="TSZ56" s="355" t="s">
        <v>88</v>
      </c>
      <c r="TTA56" s="355" t="s">
        <v>88</v>
      </c>
      <c r="TTB56" s="355" t="s">
        <v>88</v>
      </c>
      <c r="TTC56" s="355" t="s">
        <v>88</v>
      </c>
      <c r="TTD56" s="355" t="s">
        <v>88</v>
      </c>
      <c r="TTE56" s="355" t="s">
        <v>88</v>
      </c>
      <c r="TTF56" s="355" t="s">
        <v>88</v>
      </c>
      <c r="TTG56" s="355" t="s">
        <v>88</v>
      </c>
      <c r="TTH56" s="355" t="s">
        <v>88</v>
      </c>
      <c r="TTI56" s="355" t="s">
        <v>88</v>
      </c>
      <c r="TTJ56" s="355" t="s">
        <v>88</v>
      </c>
      <c r="TTK56" s="355" t="s">
        <v>88</v>
      </c>
      <c r="TTL56" s="355" t="s">
        <v>88</v>
      </c>
      <c r="TTM56" s="355" t="s">
        <v>88</v>
      </c>
      <c r="TTN56" s="355" t="s">
        <v>88</v>
      </c>
      <c r="TTO56" s="355" t="s">
        <v>88</v>
      </c>
      <c r="TTP56" s="355" t="s">
        <v>88</v>
      </c>
      <c r="TTQ56" s="355" t="s">
        <v>88</v>
      </c>
      <c r="TTR56" s="355" t="s">
        <v>88</v>
      </c>
      <c r="TTS56" s="355" t="s">
        <v>88</v>
      </c>
      <c r="TTT56" s="355" t="s">
        <v>88</v>
      </c>
      <c r="TTU56" s="355" t="s">
        <v>88</v>
      </c>
      <c r="TTV56" s="355" t="s">
        <v>88</v>
      </c>
      <c r="TTW56" s="355" t="s">
        <v>88</v>
      </c>
      <c r="TTX56" s="355" t="s">
        <v>88</v>
      </c>
      <c r="TTY56" s="355" t="s">
        <v>88</v>
      </c>
      <c r="TTZ56" s="355" t="s">
        <v>88</v>
      </c>
      <c r="TUA56" s="355" t="s">
        <v>88</v>
      </c>
      <c r="TUB56" s="355" t="s">
        <v>88</v>
      </c>
      <c r="TUC56" s="355" t="s">
        <v>88</v>
      </c>
      <c r="TUD56" s="355" t="s">
        <v>88</v>
      </c>
      <c r="TUE56" s="355" t="s">
        <v>88</v>
      </c>
      <c r="TUF56" s="355" t="s">
        <v>88</v>
      </c>
      <c r="TUG56" s="355" t="s">
        <v>88</v>
      </c>
      <c r="TUH56" s="355" t="s">
        <v>88</v>
      </c>
      <c r="TUI56" s="355" t="s">
        <v>88</v>
      </c>
      <c r="TUJ56" s="355" t="s">
        <v>88</v>
      </c>
      <c r="TUK56" s="355" t="s">
        <v>88</v>
      </c>
      <c r="TUL56" s="355" t="s">
        <v>88</v>
      </c>
      <c r="TUM56" s="355" t="s">
        <v>88</v>
      </c>
      <c r="TUN56" s="355" t="s">
        <v>88</v>
      </c>
      <c r="TUO56" s="355" t="s">
        <v>88</v>
      </c>
      <c r="TUP56" s="355" t="s">
        <v>88</v>
      </c>
      <c r="TUQ56" s="355" t="s">
        <v>88</v>
      </c>
      <c r="TUR56" s="355" t="s">
        <v>88</v>
      </c>
      <c r="TUS56" s="355" t="s">
        <v>88</v>
      </c>
      <c r="TUT56" s="355" t="s">
        <v>88</v>
      </c>
      <c r="TUU56" s="355" t="s">
        <v>88</v>
      </c>
      <c r="TUV56" s="355" t="s">
        <v>88</v>
      </c>
      <c r="TUW56" s="355" t="s">
        <v>88</v>
      </c>
      <c r="TUX56" s="355" t="s">
        <v>88</v>
      </c>
      <c r="TUY56" s="355" t="s">
        <v>88</v>
      </c>
      <c r="TUZ56" s="355" t="s">
        <v>88</v>
      </c>
      <c r="TVA56" s="355" t="s">
        <v>88</v>
      </c>
      <c r="TVB56" s="355" t="s">
        <v>88</v>
      </c>
      <c r="TVC56" s="355" t="s">
        <v>88</v>
      </c>
      <c r="TVD56" s="355" t="s">
        <v>88</v>
      </c>
      <c r="TVE56" s="355" t="s">
        <v>88</v>
      </c>
      <c r="TVF56" s="355" t="s">
        <v>88</v>
      </c>
      <c r="TVG56" s="355" t="s">
        <v>88</v>
      </c>
      <c r="TVH56" s="355" t="s">
        <v>88</v>
      </c>
      <c r="TVI56" s="355" t="s">
        <v>88</v>
      </c>
      <c r="TVJ56" s="355" t="s">
        <v>88</v>
      </c>
      <c r="TVK56" s="355" t="s">
        <v>88</v>
      </c>
      <c r="TVL56" s="355" t="s">
        <v>88</v>
      </c>
      <c r="TVM56" s="355" t="s">
        <v>88</v>
      </c>
      <c r="TVN56" s="355" t="s">
        <v>88</v>
      </c>
      <c r="TVO56" s="355" t="s">
        <v>88</v>
      </c>
      <c r="TVP56" s="355" t="s">
        <v>88</v>
      </c>
      <c r="TVQ56" s="355" t="s">
        <v>88</v>
      </c>
      <c r="TVR56" s="355" t="s">
        <v>88</v>
      </c>
      <c r="TVS56" s="355" t="s">
        <v>88</v>
      </c>
      <c r="TVT56" s="355" t="s">
        <v>88</v>
      </c>
      <c r="TVU56" s="355" t="s">
        <v>88</v>
      </c>
      <c r="TVV56" s="355" t="s">
        <v>88</v>
      </c>
      <c r="TVW56" s="355" t="s">
        <v>88</v>
      </c>
      <c r="TVX56" s="355" t="s">
        <v>88</v>
      </c>
      <c r="TVY56" s="355" t="s">
        <v>88</v>
      </c>
      <c r="TVZ56" s="355" t="s">
        <v>88</v>
      </c>
      <c r="TWA56" s="355" t="s">
        <v>88</v>
      </c>
      <c r="TWB56" s="355" t="s">
        <v>88</v>
      </c>
      <c r="TWC56" s="355" t="s">
        <v>88</v>
      </c>
      <c r="TWD56" s="355" t="s">
        <v>88</v>
      </c>
      <c r="TWE56" s="355" t="s">
        <v>88</v>
      </c>
      <c r="TWF56" s="355" t="s">
        <v>88</v>
      </c>
      <c r="TWG56" s="355" t="s">
        <v>88</v>
      </c>
      <c r="TWH56" s="355" t="s">
        <v>88</v>
      </c>
      <c r="TWI56" s="355" t="s">
        <v>88</v>
      </c>
      <c r="TWJ56" s="355" t="s">
        <v>88</v>
      </c>
      <c r="TWK56" s="355" t="s">
        <v>88</v>
      </c>
      <c r="TWL56" s="355" t="s">
        <v>88</v>
      </c>
      <c r="TWM56" s="355" t="s">
        <v>88</v>
      </c>
      <c r="TWN56" s="355" t="s">
        <v>88</v>
      </c>
      <c r="TWO56" s="355" t="s">
        <v>88</v>
      </c>
      <c r="TWP56" s="355" t="s">
        <v>88</v>
      </c>
      <c r="TWQ56" s="355" t="s">
        <v>88</v>
      </c>
      <c r="TWR56" s="355" t="s">
        <v>88</v>
      </c>
      <c r="TWS56" s="355" t="s">
        <v>88</v>
      </c>
      <c r="TWT56" s="355" t="s">
        <v>88</v>
      </c>
      <c r="TWU56" s="355" t="s">
        <v>88</v>
      </c>
      <c r="TWV56" s="355" t="s">
        <v>88</v>
      </c>
      <c r="TWW56" s="355" t="s">
        <v>88</v>
      </c>
      <c r="TWX56" s="355" t="s">
        <v>88</v>
      </c>
      <c r="TWY56" s="355" t="s">
        <v>88</v>
      </c>
      <c r="TWZ56" s="355" t="s">
        <v>88</v>
      </c>
      <c r="TXA56" s="355" t="s">
        <v>88</v>
      </c>
      <c r="TXB56" s="355" t="s">
        <v>88</v>
      </c>
      <c r="TXC56" s="355" t="s">
        <v>88</v>
      </c>
      <c r="TXD56" s="355" t="s">
        <v>88</v>
      </c>
      <c r="TXE56" s="355" t="s">
        <v>88</v>
      </c>
      <c r="TXF56" s="355" t="s">
        <v>88</v>
      </c>
      <c r="TXG56" s="355" t="s">
        <v>88</v>
      </c>
      <c r="TXH56" s="355" t="s">
        <v>88</v>
      </c>
      <c r="TXI56" s="355" t="s">
        <v>88</v>
      </c>
      <c r="TXJ56" s="355" t="s">
        <v>88</v>
      </c>
      <c r="TXK56" s="355" t="s">
        <v>88</v>
      </c>
      <c r="TXL56" s="355" t="s">
        <v>88</v>
      </c>
      <c r="TXM56" s="355" t="s">
        <v>88</v>
      </c>
      <c r="TXN56" s="355" t="s">
        <v>88</v>
      </c>
      <c r="TXO56" s="355" t="s">
        <v>88</v>
      </c>
      <c r="TXP56" s="355" t="s">
        <v>88</v>
      </c>
      <c r="TXQ56" s="355" t="s">
        <v>88</v>
      </c>
      <c r="TXR56" s="355" t="s">
        <v>88</v>
      </c>
      <c r="TXS56" s="355" t="s">
        <v>88</v>
      </c>
      <c r="TXT56" s="355" t="s">
        <v>88</v>
      </c>
      <c r="TXU56" s="355" t="s">
        <v>88</v>
      </c>
      <c r="TXV56" s="355" t="s">
        <v>88</v>
      </c>
      <c r="TXW56" s="355" t="s">
        <v>88</v>
      </c>
      <c r="TXX56" s="355" t="s">
        <v>88</v>
      </c>
      <c r="TXY56" s="355" t="s">
        <v>88</v>
      </c>
      <c r="TXZ56" s="355" t="s">
        <v>88</v>
      </c>
      <c r="TYA56" s="355" t="s">
        <v>88</v>
      </c>
      <c r="TYB56" s="355" t="s">
        <v>88</v>
      </c>
      <c r="TYC56" s="355" t="s">
        <v>88</v>
      </c>
      <c r="TYD56" s="355" t="s">
        <v>88</v>
      </c>
      <c r="TYE56" s="355" t="s">
        <v>88</v>
      </c>
      <c r="TYF56" s="355" t="s">
        <v>88</v>
      </c>
      <c r="TYG56" s="355" t="s">
        <v>88</v>
      </c>
      <c r="TYH56" s="355" t="s">
        <v>88</v>
      </c>
      <c r="TYI56" s="355" t="s">
        <v>88</v>
      </c>
      <c r="TYJ56" s="355" t="s">
        <v>88</v>
      </c>
      <c r="TYK56" s="355" t="s">
        <v>88</v>
      </c>
      <c r="TYL56" s="355" t="s">
        <v>88</v>
      </c>
      <c r="TYM56" s="355" t="s">
        <v>88</v>
      </c>
      <c r="TYN56" s="355" t="s">
        <v>88</v>
      </c>
      <c r="TYO56" s="355" t="s">
        <v>88</v>
      </c>
      <c r="TYP56" s="355" t="s">
        <v>88</v>
      </c>
      <c r="TYQ56" s="355" t="s">
        <v>88</v>
      </c>
      <c r="TYR56" s="355" t="s">
        <v>88</v>
      </c>
      <c r="TYS56" s="355" t="s">
        <v>88</v>
      </c>
      <c r="TYT56" s="355" t="s">
        <v>88</v>
      </c>
      <c r="TYU56" s="355" t="s">
        <v>88</v>
      </c>
      <c r="TYV56" s="355" t="s">
        <v>88</v>
      </c>
      <c r="TYW56" s="355" t="s">
        <v>88</v>
      </c>
      <c r="TYX56" s="355" t="s">
        <v>88</v>
      </c>
      <c r="TYY56" s="355" t="s">
        <v>88</v>
      </c>
      <c r="TYZ56" s="355" t="s">
        <v>88</v>
      </c>
      <c r="TZA56" s="355" t="s">
        <v>88</v>
      </c>
      <c r="TZB56" s="355" t="s">
        <v>88</v>
      </c>
      <c r="TZC56" s="355" t="s">
        <v>88</v>
      </c>
      <c r="TZD56" s="355" t="s">
        <v>88</v>
      </c>
      <c r="TZE56" s="355" t="s">
        <v>88</v>
      </c>
      <c r="TZF56" s="355" t="s">
        <v>88</v>
      </c>
      <c r="TZG56" s="355" t="s">
        <v>88</v>
      </c>
      <c r="TZH56" s="355" t="s">
        <v>88</v>
      </c>
      <c r="TZI56" s="355" t="s">
        <v>88</v>
      </c>
      <c r="TZJ56" s="355" t="s">
        <v>88</v>
      </c>
      <c r="TZK56" s="355" t="s">
        <v>88</v>
      </c>
      <c r="TZL56" s="355" t="s">
        <v>88</v>
      </c>
      <c r="TZM56" s="355" t="s">
        <v>88</v>
      </c>
      <c r="TZN56" s="355" t="s">
        <v>88</v>
      </c>
      <c r="TZO56" s="355" t="s">
        <v>88</v>
      </c>
      <c r="TZP56" s="355" t="s">
        <v>88</v>
      </c>
      <c r="TZQ56" s="355" t="s">
        <v>88</v>
      </c>
      <c r="TZR56" s="355" t="s">
        <v>88</v>
      </c>
      <c r="TZS56" s="355" t="s">
        <v>88</v>
      </c>
      <c r="TZT56" s="355" t="s">
        <v>88</v>
      </c>
      <c r="TZU56" s="355" t="s">
        <v>88</v>
      </c>
      <c r="TZV56" s="355" t="s">
        <v>88</v>
      </c>
      <c r="TZW56" s="355" t="s">
        <v>88</v>
      </c>
      <c r="TZX56" s="355" t="s">
        <v>88</v>
      </c>
      <c r="TZY56" s="355" t="s">
        <v>88</v>
      </c>
      <c r="TZZ56" s="355" t="s">
        <v>88</v>
      </c>
      <c r="UAA56" s="355" t="s">
        <v>88</v>
      </c>
      <c r="UAB56" s="355" t="s">
        <v>88</v>
      </c>
      <c r="UAC56" s="355" t="s">
        <v>88</v>
      </c>
      <c r="UAD56" s="355" t="s">
        <v>88</v>
      </c>
      <c r="UAE56" s="355" t="s">
        <v>88</v>
      </c>
      <c r="UAF56" s="355" t="s">
        <v>88</v>
      </c>
      <c r="UAG56" s="355" t="s">
        <v>88</v>
      </c>
      <c r="UAH56" s="355" t="s">
        <v>88</v>
      </c>
      <c r="UAI56" s="355" t="s">
        <v>88</v>
      </c>
      <c r="UAJ56" s="355" t="s">
        <v>88</v>
      </c>
      <c r="UAK56" s="355" t="s">
        <v>88</v>
      </c>
      <c r="UAL56" s="355" t="s">
        <v>88</v>
      </c>
      <c r="UAM56" s="355" t="s">
        <v>88</v>
      </c>
      <c r="UAN56" s="355" t="s">
        <v>88</v>
      </c>
      <c r="UAO56" s="355" t="s">
        <v>88</v>
      </c>
      <c r="UAP56" s="355" t="s">
        <v>88</v>
      </c>
      <c r="UAQ56" s="355" t="s">
        <v>88</v>
      </c>
      <c r="UAR56" s="355" t="s">
        <v>88</v>
      </c>
      <c r="UAS56" s="355" t="s">
        <v>88</v>
      </c>
      <c r="UAT56" s="355" t="s">
        <v>88</v>
      </c>
      <c r="UAU56" s="355" t="s">
        <v>88</v>
      </c>
      <c r="UAV56" s="355" t="s">
        <v>88</v>
      </c>
      <c r="UAW56" s="355" t="s">
        <v>88</v>
      </c>
      <c r="UAX56" s="355" t="s">
        <v>88</v>
      </c>
      <c r="UAY56" s="355" t="s">
        <v>88</v>
      </c>
      <c r="UAZ56" s="355" t="s">
        <v>88</v>
      </c>
      <c r="UBA56" s="355" t="s">
        <v>88</v>
      </c>
      <c r="UBB56" s="355" t="s">
        <v>88</v>
      </c>
      <c r="UBC56" s="355" t="s">
        <v>88</v>
      </c>
      <c r="UBD56" s="355" t="s">
        <v>88</v>
      </c>
      <c r="UBE56" s="355" t="s">
        <v>88</v>
      </c>
      <c r="UBF56" s="355" t="s">
        <v>88</v>
      </c>
      <c r="UBG56" s="355" t="s">
        <v>88</v>
      </c>
      <c r="UBH56" s="355" t="s">
        <v>88</v>
      </c>
      <c r="UBI56" s="355" t="s">
        <v>88</v>
      </c>
      <c r="UBJ56" s="355" t="s">
        <v>88</v>
      </c>
      <c r="UBK56" s="355" t="s">
        <v>88</v>
      </c>
      <c r="UBL56" s="355" t="s">
        <v>88</v>
      </c>
      <c r="UBM56" s="355" t="s">
        <v>88</v>
      </c>
      <c r="UBN56" s="355" t="s">
        <v>88</v>
      </c>
      <c r="UBO56" s="355" t="s">
        <v>88</v>
      </c>
      <c r="UBP56" s="355" t="s">
        <v>88</v>
      </c>
      <c r="UBQ56" s="355" t="s">
        <v>88</v>
      </c>
      <c r="UBR56" s="355" t="s">
        <v>88</v>
      </c>
      <c r="UBS56" s="355" t="s">
        <v>88</v>
      </c>
      <c r="UBT56" s="355" t="s">
        <v>88</v>
      </c>
      <c r="UBU56" s="355" t="s">
        <v>88</v>
      </c>
      <c r="UBV56" s="355" t="s">
        <v>88</v>
      </c>
      <c r="UBW56" s="355" t="s">
        <v>88</v>
      </c>
      <c r="UBX56" s="355" t="s">
        <v>88</v>
      </c>
      <c r="UBY56" s="355" t="s">
        <v>88</v>
      </c>
      <c r="UBZ56" s="355" t="s">
        <v>88</v>
      </c>
      <c r="UCA56" s="355" t="s">
        <v>88</v>
      </c>
      <c r="UCB56" s="355" t="s">
        <v>88</v>
      </c>
      <c r="UCC56" s="355" t="s">
        <v>88</v>
      </c>
      <c r="UCD56" s="355" t="s">
        <v>88</v>
      </c>
      <c r="UCE56" s="355" t="s">
        <v>88</v>
      </c>
      <c r="UCF56" s="355" t="s">
        <v>88</v>
      </c>
      <c r="UCG56" s="355" t="s">
        <v>88</v>
      </c>
      <c r="UCH56" s="355" t="s">
        <v>88</v>
      </c>
      <c r="UCI56" s="355" t="s">
        <v>88</v>
      </c>
      <c r="UCJ56" s="355" t="s">
        <v>88</v>
      </c>
      <c r="UCK56" s="355" t="s">
        <v>88</v>
      </c>
      <c r="UCL56" s="355" t="s">
        <v>88</v>
      </c>
      <c r="UCM56" s="355" t="s">
        <v>88</v>
      </c>
      <c r="UCN56" s="355" t="s">
        <v>88</v>
      </c>
      <c r="UCO56" s="355" t="s">
        <v>88</v>
      </c>
      <c r="UCP56" s="355" t="s">
        <v>88</v>
      </c>
      <c r="UCQ56" s="355" t="s">
        <v>88</v>
      </c>
      <c r="UCR56" s="355" t="s">
        <v>88</v>
      </c>
      <c r="UCS56" s="355" t="s">
        <v>88</v>
      </c>
      <c r="UCT56" s="355" t="s">
        <v>88</v>
      </c>
      <c r="UCU56" s="355" t="s">
        <v>88</v>
      </c>
      <c r="UCV56" s="355" t="s">
        <v>88</v>
      </c>
      <c r="UCW56" s="355" t="s">
        <v>88</v>
      </c>
      <c r="UCX56" s="355" t="s">
        <v>88</v>
      </c>
      <c r="UCY56" s="355" t="s">
        <v>88</v>
      </c>
      <c r="UCZ56" s="355" t="s">
        <v>88</v>
      </c>
      <c r="UDA56" s="355" t="s">
        <v>88</v>
      </c>
      <c r="UDB56" s="355" t="s">
        <v>88</v>
      </c>
      <c r="UDC56" s="355" t="s">
        <v>88</v>
      </c>
      <c r="UDD56" s="355" t="s">
        <v>88</v>
      </c>
      <c r="UDE56" s="355" t="s">
        <v>88</v>
      </c>
      <c r="UDF56" s="355" t="s">
        <v>88</v>
      </c>
      <c r="UDG56" s="355" t="s">
        <v>88</v>
      </c>
      <c r="UDH56" s="355" t="s">
        <v>88</v>
      </c>
      <c r="UDI56" s="355" t="s">
        <v>88</v>
      </c>
      <c r="UDJ56" s="355" t="s">
        <v>88</v>
      </c>
      <c r="UDK56" s="355" t="s">
        <v>88</v>
      </c>
      <c r="UDL56" s="355" t="s">
        <v>88</v>
      </c>
      <c r="UDM56" s="355" t="s">
        <v>88</v>
      </c>
      <c r="UDN56" s="355" t="s">
        <v>88</v>
      </c>
      <c r="UDO56" s="355" t="s">
        <v>88</v>
      </c>
      <c r="UDP56" s="355" t="s">
        <v>88</v>
      </c>
      <c r="UDQ56" s="355" t="s">
        <v>88</v>
      </c>
      <c r="UDR56" s="355" t="s">
        <v>88</v>
      </c>
      <c r="UDS56" s="355" t="s">
        <v>88</v>
      </c>
      <c r="UDT56" s="355" t="s">
        <v>88</v>
      </c>
      <c r="UDU56" s="355" t="s">
        <v>88</v>
      </c>
      <c r="UDV56" s="355" t="s">
        <v>88</v>
      </c>
      <c r="UDW56" s="355" t="s">
        <v>88</v>
      </c>
      <c r="UDX56" s="355" t="s">
        <v>88</v>
      </c>
      <c r="UDY56" s="355" t="s">
        <v>88</v>
      </c>
      <c r="UDZ56" s="355" t="s">
        <v>88</v>
      </c>
      <c r="UEA56" s="355" t="s">
        <v>88</v>
      </c>
      <c r="UEB56" s="355" t="s">
        <v>88</v>
      </c>
      <c r="UEC56" s="355" t="s">
        <v>88</v>
      </c>
      <c r="UED56" s="355" t="s">
        <v>88</v>
      </c>
      <c r="UEE56" s="355" t="s">
        <v>88</v>
      </c>
      <c r="UEF56" s="355" t="s">
        <v>88</v>
      </c>
      <c r="UEG56" s="355" t="s">
        <v>88</v>
      </c>
      <c r="UEH56" s="355" t="s">
        <v>88</v>
      </c>
      <c r="UEI56" s="355" t="s">
        <v>88</v>
      </c>
      <c r="UEJ56" s="355" t="s">
        <v>88</v>
      </c>
      <c r="UEK56" s="355" t="s">
        <v>88</v>
      </c>
      <c r="UEL56" s="355" t="s">
        <v>88</v>
      </c>
      <c r="UEM56" s="355" t="s">
        <v>88</v>
      </c>
      <c r="UEN56" s="355" t="s">
        <v>88</v>
      </c>
      <c r="UEO56" s="355" t="s">
        <v>88</v>
      </c>
      <c r="UEP56" s="355" t="s">
        <v>88</v>
      </c>
      <c r="UEQ56" s="355" t="s">
        <v>88</v>
      </c>
      <c r="UER56" s="355" t="s">
        <v>88</v>
      </c>
      <c r="UES56" s="355" t="s">
        <v>88</v>
      </c>
      <c r="UET56" s="355" t="s">
        <v>88</v>
      </c>
      <c r="UEU56" s="355" t="s">
        <v>88</v>
      </c>
      <c r="UEV56" s="355" t="s">
        <v>88</v>
      </c>
      <c r="UEW56" s="355" t="s">
        <v>88</v>
      </c>
      <c r="UEX56" s="355" t="s">
        <v>88</v>
      </c>
      <c r="UEY56" s="355" t="s">
        <v>88</v>
      </c>
      <c r="UEZ56" s="355" t="s">
        <v>88</v>
      </c>
      <c r="UFA56" s="355" t="s">
        <v>88</v>
      </c>
      <c r="UFB56" s="355" t="s">
        <v>88</v>
      </c>
      <c r="UFC56" s="355" t="s">
        <v>88</v>
      </c>
      <c r="UFD56" s="355" t="s">
        <v>88</v>
      </c>
      <c r="UFE56" s="355" t="s">
        <v>88</v>
      </c>
      <c r="UFF56" s="355" t="s">
        <v>88</v>
      </c>
      <c r="UFG56" s="355" t="s">
        <v>88</v>
      </c>
      <c r="UFH56" s="355" t="s">
        <v>88</v>
      </c>
      <c r="UFI56" s="355" t="s">
        <v>88</v>
      </c>
      <c r="UFJ56" s="355" t="s">
        <v>88</v>
      </c>
      <c r="UFK56" s="355" t="s">
        <v>88</v>
      </c>
      <c r="UFL56" s="355" t="s">
        <v>88</v>
      </c>
      <c r="UFM56" s="355" t="s">
        <v>88</v>
      </c>
      <c r="UFN56" s="355" t="s">
        <v>88</v>
      </c>
      <c r="UFO56" s="355" t="s">
        <v>88</v>
      </c>
      <c r="UFP56" s="355" t="s">
        <v>88</v>
      </c>
      <c r="UFQ56" s="355" t="s">
        <v>88</v>
      </c>
      <c r="UFR56" s="355" t="s">
        <v>88</v>
      </c>
      <c r="UFS56" s="355" t="s">
        <v>88</v>
      </c>
      <c r="UFT56" s="355" t="s">
        <v>88</v>
      </c>
      <c r="UFU56" s="355" t="s">
        <v>88</v>
      </c>
      <c r="UFV56" s="355" t="s">
        <v>88</v>
      </c>
      <c r="UFW56" s="355" t="s">
        <v>88</v>
      </c>
      <c r="UFX56" s="355" t="s">
        <v>88</v>
      </c>
      <c r="UFY56" s="355" t="s">
        <v>88</v>
      </c>
      <c r="UFZ56" s="355" t="s">
        <v>88</v>
      </c>
      <c r="UGA56" s="355" t="s">
        <v>88</v>
      </c>
      <c r="UGB56" s="355" t="s">
        <v>88</v>
      </c>
      <c r="UGC56" s="355" t="s">
        <v>88</v>
      </c>
      <c r="UGD56" s="355" t="s">
        <v>88</v>
      </c>
      <c r="UGE56" s="355" t="s">
        <v>88</v>
      </c>
      <c r="UGF56" s="355" t="s">
        <v>88</v>
      </c>
      <c r="UGG56" s="355" t="s">
        <v>88</v>
      </c>
      <c r="UGH56" s="355" t="s">
        <v>88</v>
      </c>
      <c r="UGI56" s="355" t="s">
        <v>88</v>
      </c>
      <c r="UGJ56" s="355" t="s">
        <v>88</v>
      </c>
      <c r="UGK56" s="355" t="s">
        <v>88</v>
      </c>
      <c r="UGL56" s="355" t="s">
        <v>88</v>
      </c>
      <c r="UGM56" s="355" t="s">
        <v>88</v>
      </c>
      <c r="UGN56" s="355" t="s">
        <v>88</v>
      </c>
      <c r="UGO56" s="355" t="s">
        <v>88</v>
      </c>
      <c r="UGP56" s="355" t="s">
        <v>88</v>
      </c>
      <c r="UGQ56" s="355" t="s">
        <v>88</v>
      </c>
      <c r="UGR56" s="355" t="s">
        <v>88</v>
      </c>
      <c r="UGS56" s="355" t="s">
        <v>88</v>
      </c>
      <c r="UGT56" s="355" t="s">
        <v>88</v>
      </c>
      <c r="UGU56" s="355" t="s">
        <v>88</v>
      </c>
      <c r="UGV56" s="355" t="s">
        <v>88</v>
      </c>
      <c r="UGW56" s="355" t="s">
        <v>88</v>
      </c>
      <c r="UGX56" s="355" t="s">
        <v>88</v>
      </c>
      <c r="UGY56" s="355" t="s">
        <v>88</v>
      </c>
      <c r="UGZ56" s="355" t="s">
        <v>88</v>
      </c>
      <c r="UHA56" s="355" t="s">
        <v>88</v>
      </c>
      <c r="UHB56" s="355" t="s">
        <v>88</v>
      </c>
      <c r="UHC56" s="355" t="s">
        <v>88</v>
      </c>
      <c r="UHD56" s="355" t="s">
        <v>88</v>
      </c>
      <c r="UHE56" s="355" t="s">
        <v>88</v>
      </c>
      <c r="UHF56" s="355" t="s">
        <v>88</v>
      </c>
      <c r="UHG56" s="355" t="s">
        <v>88</v>
      </c>
      <c r="UHH56" s="355" t="s">
        <v>88</v>
      </c>
      <c r="UHI56" s="355" t="s">
        <v>88</v>
      </c>
      <c r="UHJ56" s="355" t="s">
        <v>88</v>
      </c>
      <c r="UHK56" s="355" t="s">
        <v>88</v>
      </c>
      <c r="UHL56" s="355" t="s">
        <v>88</v>
      </c>
      <c r="UHM56" s="355" t="s">
        <v>88</v>
      </c>
      <c r="UHN56" s="355" t="s">
        <v>88</v>
      </c>
      <c r="UHO56" s="355" t="s">
        <v>88</v>
      </c>
      <c r="UHP56" s="355" t="s">
        <v>88</v>
      </c>
      <c r="UHQ56" s="355" t="s">
        <v>88</v>
      </c>
      <c r="UHR56" s="355" t="s">
        <v>88</v>
      </c>
      <c r="UHS56" s="355" t="s">
        <v>88</v>
      </c>
      <c r="UHT56" s="355" t="s">
        <v>88</v>
      </c>
      <c r="UHU56" s="355" t="s">
        <v>88</v>
      </c>
      <c r="UHV56" s="355" t="s">
        <v>88</v>
      </c>
      <c r="UHW56" s="355" t="s">
        <v>88</v>
      </c>
      <c r="UHX56" s="355" t="s">
        <v>88</v>
      </c>
      <c r="UHY56" s="355" t="s">
        <v>88</v>
      </c>
      <c r="UHZ56" s="355" t="s">
        <v>88</v>
      </c>
      <c r="UIA56" s="355" t="s">
        <v>88</v>
      </c>
      <c r="UIB56" s="355" t="s">
        <v>88</v>
      </c>
      <c r="UIC56" s="355" t="s">
        <v>88</v>
      </c>
      <c r="UID56" s="355" t="s">
        <v>88</v>
      </c>
      <c r="UIE56" s="355" t="s">
        <v>88</v>
      </c>
      <c r="UIF56" s="355" t="s">
        <v>88</v>
      </c>
      <c r="UIG56" s="355" t="s">
        <v>88</v>
      </c>
      <c r="UIH56" s="355" t="s">
        <v>88</v>
      </c>
      <c r="UII56" s="355" t="s">
        <v>88</v>
      </c>
      <c r="UIJ56" s="355" t="s">
        <v>88</v>
      </c>
      <c r="UIK56" s="355" t="s">
        <v>88</v>
      </c>
      <c r="UIL56" s="355" t="s">
        <v>88</v>
      </c>
      <c r="UIM56" s="355" t="s">
        <v>88</v>
      </c>
      <c r="UIN56" s="355" t="s">
        <v>88</v>
      </c>
      <c r="UIO56" s="355" t="s">
        <v>88</v>
      </c>
      <c r="UIP56" s="355" t="s">
        <v>88</v>
      </c>
      <c r="UIQ56" s="355" t="s">
        <v>88</v>
      </c>
      <c r="UIR56" s="355" t="s">
        <v>88</v>
      </c>
      <c r="UIS56" s="355" t="s">
        <v>88</v>
      </c>
      <c r="UIT56" s="355" t="s">
        <v>88</v>
      </c>
      <c r="UIU56" s="355" t="s">
        <v>88</v>
      </c>
      <c r="UIV56" s="355" t="s">
        <v>88</v>
      </c>
      <c r="UIW56" s="355" t="s">
        <v>88</v>
      </c>
      <c r="UIX56" s="355" t="s">
        <v>88</v>
      </c>
      <c r="UIY56" s="355" t="s">
        <v>88</v>
      </c>
      <c r="UIZ56" s="355" t="s">
        <v>88</v>
      </c>
      <c r="UJA56" s="355" t="s">
        <v>88</v>
      </c>
      <c r="UJB56" s="355" t="s">
        <v>88</v>
      </c>
      <c r="UJC56" s="355" t="s">
        <v>88</v>
      </c>
      <c r="UJD56" s="355" t="s">
        <v>88</v>
      </c>
      <c r="UJE56" s="355" t="s">
        <v>88</v>
      </c>
      <c r="UJF56" s="355" t="s">
        <v>88</v>
      </c>
      <c r="UJG56" s="355" t="s">
        <v>88</v>
      </c>
      <c r="UJH56" s="355" t="s">
        <v>88</v>
      </c>
      <c r="UJI56" s="355" t="s">
        <v>88</v>
      </c>
      <c r="UJJ56" s="355" t="s">
        <v>88</v>
      </c>
      <c r="UJK56" s="355" t="s">
        <v>88</v>
      </c>
      <c r="UJL56" s="355" t="s">
        <v>88</v>
      </c>
      <c r="UJM56" s="355" t="s">
        <v>88</v>
      </c>
      <c r="UJN56" s="355" t="s">
        <v>88</v>
      </c>
      <c r="UJO56" s="355" t="s">
        <v>88</v>
      </c>
      <c r="UJP56" s="355" t="s">
        <v>88</v>
      </c>
      <c r="UJQ56" s="355" t="s">
        <v>88</v>
      </c>
      <c r="UJR56" s="355" t="s">
        <v>88</v>
      </c>
      <c r="UJS56" s="355" t="s">
        <v>88</v>
      </c>
      <c r="UJT56" s="355" t="s">
        <v>88</v>
      </c>
      <c r="UJU56" s="355" t="s">
        <v>88</v>
      </c>
      <c r="UJV56" s="355" t="s">
        <v>88</v>
      </c>
      <c r="UJW56" s="355" t="s">
        <v>88</v>
      </c>
      <c r="UJX56" s="355" t="s">
        <v>88</v>
      </c>
      <c r="UJY56" s="355" t="s">
        <v>88</v>
      </c>
      <c r="UJZ56" s="355" t="s">
        <v>88</v>
      </c>
      <c r="UKA56" s="355" t="s">
        <v>88</v>
      </c>
      <c r="UKB56" s="355" t="s">
        <v>88</v>
      </c>
      <c r="UKC56" s="355" t="s">
        <v>88</v>
      </c>
      <c r="UKD56" s="355" t="s">
        <v>88</v>
      </c>
      <c r="UKE56" s="355" t="s">
        <v>88</v>
      </c>
      <c r="UKF56" s="355" t="s">
        <v>88</v>
      </c>
      <c r="UKG56" s="355" t="s">
        <v>88</v>
      </c>
      <c r="UKH56" s="355" t="s">
        <v>88</v>
      </c>
      <c r="UKI56" s="355" t="s">
        <v>88</v>
      </c>
      <c r="UKJ56" s="355" t="s">
        <v>88</v>
      </c>
      <c r="UKK56" s="355" t="s">
        <v>88</v>
      </c>
      <c r="UKL56" s="355" t="s">
        <v>88</v>
      </c>
      <c r="UKM56" s="355" t="s">
        <v>88</v>
      </c>
      <c r="UKN56" s="355" t="s">
        <v>88</v>
      </c>
      <c r="UKO56" s="355" t="s">
        <v>88</v>
      </c>
      <c r="UKP56" s="355" t="s">
        <v>88</v>
      </c>
      <c r="UKQ56" s="355" t="s">
        <v>88</v>
      </c>
      <c r="UKR56" s="355" t="s">
        <v>88</v>
      </c>
      <c r="UKS56" s="355" t="s">
        <v>88</v>
      </c>
      <c r="UKT56" s="355" t="s">
        <v>88</v>
      </c>
      <c r="UKU56" s="355" t="s">
        <v>88</v>
      </c>
      <c r="UKV56" s="355" t="s">
        <v>88</v>
      </c>
      <c r="UKW56" s="355" t="s">
        <v>88</v>
      </c>
      <c r="UKX56" s="355" t="s">
        <v>88</v>
      </c>
      <c r="UKY56" s="355" t="s">
        <v>88</v>
      </c>
      <c r="UKZ56" s="355" t="s">
        <v>88</v>
      </c>
      <c r="ULA56" s="355" t="s">
        <v>88</v>
      </c>
      <c r="ULB56" s="355" t="s">
        <v>88</v>
      </c>
      <c r="ULC56" s="355" t="s">
        <v>88</v>
      </c>
      <c r="ULD56" s="355" t="s">
        <v>88</v>
      </c>
      <c r="ULE56" s="355" t="s">
        <v>88</v>
      </c>
      <c r="ULF56" s="355" t="s">
        <v>88</v>
      </c>
      <c r="ULG56" s="355" t="s">
        <v>88</v>
      </c>
      <c r="ULH56" s="355" t="s">
        <v>88</v>
      </c>
      <c r="ULI56" s="355" t="s">
        <v>88</v>
      </c>
      <c r="ULJ56" s="355" t="s">
        <v>88</v>
      </c>
      <c r="ULK56" s="355" t="s">
        <v>88</v>
      </c>
      <c r="ULL56" s="355" t="s">
        <v>88</v>
      </c>
      <c r="ULM56" s="355" t="s">
        <v>88</v>
      </c>
      <c r="ULN56" s="355" t="s">
        <v>88</v>
      </c>
      <c r="ULO56" s="355" t="s">
        <v>88</v>
      </c>
      <c r="ULP56" s="355" t="s">
        <v>88</v>
      </c>
      <c r="ULQ56" s="355" t="s">
        <v>88</v>
      </c>
      <c r="ULR56" s="355" t="s">
        <v>88</v>
      </c>
      <c r="ULS56" s="355" t="s">
        <v>88</v>
      </c>
      <c r="ULT56" s="355" t="s">
        <v>88</v>
      </c>
      <c r="ULU56" s="355" t="s">
        <v>88</v>
      </c>
      <c r="ULV56" s="355" t="s">
        <v>88</v>
      </c>
      <c r="ULW56" s="355" t="s">
        <v>88</v>
      </c>
      <c r="ULX56" s="355" t="s">
        <v>88</v>
      </c>
      <c r="ULY56" s="355" t="s">
        <v>88</v>
      </c>
      <c r="ULZ56" s="355" t="s">
        <v>88</v>
      </c>
      <c r="UMA56" s="355" t="s">
        <v>88</v>
      </c>
      <c r="UMB56" s="355" t="s">
        <v>88</v>
      </c>
      <c r="UMC56" s="355" t="s">
        <v>88</v>
      </c>
      <c r="UMD56" s="355" t="s">
        <v>88</v>
      </c>
      <c r="UME56" s="355" t="s">
        <v>88</v>
      </c>
      <c r="UMF56" s="355" t="s">
        <v>88</v>
      </c>
      <c r="UMG56" s="355" t="s">
        <v>88</v>
      </c>
      <c r="UMH56" s="355" t="s">
        <v>88</v>
      </c>
      <c r="UMI56" s="355" t="s">
        <v>88</v>
      </c>
      <c r="UMJ56" s="355" t="s">
        <v>88</v>
      </c>
      <c r="UMK56" s="355" t="s">
        <v>88</v>
      </c>
      <c r="UML56" s="355" t="s">
        <v>88</v>
      </c>
      <c r="UMM56" s="355" t="s">
        <v>88</v>
      </c>
      <c r="UMN56" s="355" t="s">
        <v>88</v>
      </c>
      <c r="UMO56" s="355" t="s">
        <v>88</v>
      </c>
      <c r="UMP56" s="355" t="s">
        <v>88</v>
      </c>
      <c r="UMQ56" s="355" t="s">
        <v>88</v>
      </c>
      <c r="UMR56" s="355" t="s">
        <v>88</v>
      </c>
      <c r="UMS56" s="355" t="s">
        <v>88</v>
      </c>
      <c r="UMT56" s="355" t="s">
        <v>88</v>
      </c>
      <c r="UMU56" s="355" t="s">
        <v>88</v>
      </c>
      <c r="UMV56" s="355" t="s">
        <v>88</v>
      </c>
      <c r="UMW56" s="355" t="s">
        <v>88</v>
      </c>
      <c r="UMX56" s="355" t="s">
        <v>88</v>
      </c>
      <c r="UMY56" s="355" t="s">
        <v>88</v>
      </c>
      <c r="UMZ56" s="355" t="s">
        <v>88</v>
      </c>
      <c r="UNA56" s="355" t="s">
        <v>88</v>
      </c>
      <c r="UNB56" s="355" t="s">
        <v>88</v>
      </c>
      <c r="UNC56" s="355" t="s">
        <v>88</v>
      </c>
      <c r="UND56" s="355" t="s">
        <v>88</v>
      </c>
      <c r="UNE56" s="355" t="s">
        <v>88</v>
      </c>
      <c r="UNF56" s="355" t="s">
        <v>88</v>
      </c>
      <c r="UNG56" s="355" t="s">
        <v>88</v>
      </c>
      <c r="UNH56" s="355" t="s">
        <v>88</v>
      </c>
      <c r="UNI56" s="355" t="s">
        <v>88</v>
      </c>
      <c r="UNJ56" s="355" t="s">
        <v>88</v>
      </c>
      <c r="UNK56" s="355" t="s">
        <v>88</v>
      </c>
      <c r="UNL56" s="355" t="s">
        <v>88</v>
      </c>
      <c r="UNM56" s="355" t="s">
        <v>88</v>
      </c>
      <c r="UNN56" s="355" t="s">
        <v>88</v>
      </c>
      <c r="UNO56" s="355" t="s">
        <v>88</v>
      </c>
      <c r="UNP56" s="355" t="s">
        <v>88</v>
      </c>
      <c r="UNQ56" s="355" t="s">
        <v>88</v>
      </c>
      <c r="UNR56" s="355" t="s">
        <v>88</v>
      </c>
      <c r="UNS56" s="355" t="s">
        <v>88</v>
      </c>
      <c r="UNT56" s="355" t="s">
        <v>88</v>
      </c>
      <c r="UNU56" s="355" t="s">
        <v>88</v>
      </c>
      <c r="UNV56" s="355" t="s">
        <v>88</v>
      </c>
      <c r="UNW56" s="355" t="s">
        <v>88</v>
      </c>
      <c r="UNX56" s="355" t="s">
        <v>88</v>
      </c>
      <c r="UNY56" s="355" t="s">
        <v>88</v>
      </c>
      <c r="UNZ56" s="355" t="s">
        <v>88</v>
      </c>
      <c r="UOA56" s="355" t="s">
        <v>88</v>
      </c>
      <c r="UOB56" s="355" t="s">
        <v>88</v>
      </c>
      <c r="UOC56" s="355" t="s">
        <v>88</v>
      </c>
      <c r="UOD56" s="355" t="s">
        <v>88</v>
      </c>
      <c r="UOE56" s="355" t="s">
        <v>88</v>
      </c>
      <c r="UOF56" s="355" t="s">
        <v>88</v>
      </c>
      <c r="UOG56" s="355" t="s">
        <v>88</v>
      </c>
      <c r="UOH56" s="355" t="s">
        <v>88</v>
      </c>
      <c r="UOI56" s="355" t="s">
        <v>88</v>
      </c>
      <c r="UOJ56" s="355" t="s">
        <v>88</v>
      </c>
      <c r="UOK56" s="355" t="s">
        <v>88</v>
      </c>
      <c r="UOL56" s="355" t="s">
        <v>88</v>
      </c>
      <c r="UOM56" s="355" t="s">
        <v>88</v>
      </c>
      <c r="UON56" s="355" t="s">
        <v>88</v>
      </c>
      <c r="UOO56" s="355" t="s">
        <v>88</v>
      </c>
      <c r="UOP56" s="355" t="s">
        <v>88</v>
      </c>
      <c r="UOQ56" s="355" t="s">
        <v>88</v>
      </c>
      <c r="UOR56" s="355" t="s">
        <v>88</v>
      </c>
      <c r="UOS56" s="355" t="s">
        <v>88</v>
      </c>
      <c r="UOT56" s="355" t="s">
        <v>88</v>
      </c>
      <c r="UOU56" s="355" t="s">
        <v>88</v>
      </c>
      <c r="UOV56" s="355" t="s">
        <v>88</v>
      </c>
      <c r="UOW56" s="355" t="s">
        <v>88</v>
      </c>
      <c r="UOX56" s="355" t="s">
        <v>88</v>
      </c>
      <c r="UOY56" s="355" t="s">
        <v>88</v>
      </c>
      <c r="UOZ56" s="355" t="s">
        <v>88</v>
      </c>
      <c r="UPA56" s="355" t="s">
        <v>88</v>
      </c>
      <c r="UPB56" s="355" t="s">
        <v>88</v>
      </c>
      <c r="UPC56" s="355" t="s">
        <v>88</v>
      </c>
      <c r="UPD56" s="355" t="s">
        <v>88</v>
      </c>
      <c r="UPE56" s="355" t="s">
        <v>88</v>
      </c>
      <c r="UPF56" s="355" t="s">
        <v>88</v>
      </c>
      <c r="UPG56" s="355" t="s">
        <v>88</v>
      </c>
      <c r="UPH56" s="355" t="s">
        <v>88</v>
      </c>
      <c r="UPI56" s="355" t="s">
        <v>88</v>
      </c>
      <c r="UPJ56" s="355" t="s">
        <v>88</v>
      </c>
      <c r="UPK56" s="355" t="s">
        <v>88</v>
      </c>
      <c r="UPL56" s="355" t="s">
        <v>88</v>
      </c>
      <c r="UPM56" s="355" t="s">
        <v>88</v>
      </c>
      <c r="UPN56" s="355" t="s">
        <v>88</v>
      </c>
      <c r="UPO56" s="355" t="s">
        <v>88</v>
      </c>
      <c r="UPP56" s="355" t="s">
        <v>88</v>
      </c>
      <c r="UPQ56" s="355" t="s">
        <v>88</v>
      </c>
      <c r="UPR56" s="355" t="s">
        <v>88</v>
      </c>
      <c r="UPS56" s="355" t="s">
        <v>88</v>
      </c>
      <c r="UPT56" s="355" t="s">
        <v>88</v>
      </c>
      <c r="UPU56" s="355" t="s">
        <v>88</v>
      </c>
      <c r="UPV56" s="355" t="s">
        <v>88</v>
      </c>
      <c r="UPW56" s="355" t="s">
        <v>88</v>
      </c>
      <c r="UPX56" s="355" t="s">
        <v>88</v>
      </c>
      <c r="UPY56" s="355" t="s">
        <v>88</v>
      </c>
      <c r="UPZ56" s="355" t="s">
        <v>88</v>
      </c>
      <c r="UQA56" s="355" t="s">
        <v>88</v>
      </c>
      <c r="UQB56" s="355" t="s">
        <v>88</v>
      </c>
      <c r="UQC56" s="355" t="s">
        <v>88</v>
      </c>
      <c r="UQD56" s="355" t="s">
        <v>88</v>
      </c>
      <c r="UQE56" s="355" t="s">
        <v>88</v>
      </c>
      <c r="UQF56" s="355" t="s">
        <v>88</v>
      </c>
      <c r="UQG56" s="355" t="s">
        <v>88</v>
      </c>
      <c r="UQH56" s="355" t="s">
        <v>88</v>
      </c>
      <c r="UQI56" s="355" t="s">
        <v>88</v>
      </c>
      <c r="UQJ56" s="355" t="s">
        <v>88</v>
      </c>
      <c r="UQK56" s="355" t="s">
        <v>88</v>
      </c>
      <c r="UQL56" s="355" t="s">
        <v>88</v>
      </c>
      <c r="UQM56" s="355" t="s">
        <v>88</v>
      </c>
      <c r="UQN56" s="355" t="s">
        <v>88</v>
      </c>
      <c r="UQO56" s="355" t="s">
        <v>88</v>
      </c>
      <c r="UQP56" s="355" t="s">
        <v>88</v>
      </c>
      <c r="UQQ56" s="355" t="s">
        <v>88</v>
      </c>
      <c r="UQR56" s="355" t="s">
        <v>88</v>
      </c>
      <c r="UQS56" s="355" t="s">
        <v>88</v>
      </c>
      <c r="UQT56" s="355" t="s">
        <v>88</v>
      </c>
      <c r="UQU56" s="355" t="s">
        <v>88</v>
      </c>
      <c r="UQV56" s="355" t="s">
        <v>88</v>
      </c>
      <c r="UQW56" s="355" t="s">
        <v>88</v>
      </c>
      <c r="UQX56" s="355" t="s">
        <v>88</v>
      </c>
      <c r="UQY56" s="355" t="s">
        <v>88</v>
      </c>
      <c r="UQZ56" s="355" t="s">
        <v>88</v>
      </c>
      <c r="URA56" s="355" t="s">
        <v>88</v>
      </c>
      <c r="URB56" s="355" t="s">
        <v>88</v>
      </c>
      <c r="URC56" s="355" t="s">
        <v>88</v>
      </c>
      <c r="URD56" s="355" t="s">
        <v>88</v>
      </c>
      <c r="URE56" s="355" t="s">
        <v>88</v>
      </c>
      <c r="URF56" s="355" t="s">
        <v>88</v>
      </c>
      <c r="URG56" s="355" t="s">
        <v>88</v>
      </c>
      <c r="URH56" s="355" t="s">
        <v>88</v>
      </c>
      <c r="URI56" s="355" t="s">
        <v>88</v>
      </c>
      <c r="URJ56" s="355" t="s">
        <v>88</v>
      </c>
      <c r="URK56" s="355" t="s">
        <v>88</v>
      </c>
      <c r="URL56" s="355" t="s">
        <v>88</v>
      </c>
      <c r="URM56" s="355" t="s">
        <v>88</v>
      </c>
      <c r="URN56" s="355" t="s">
        <v>88</v>
      </c>
      <c r="URO56" s="355" t="s">
        <v>88</v>
      </c>
      <c r="URP56" s="355" t="s">
        <v>88</v>
      </c>
      <c r="URQ56" s="355" t="s">
        <v>88</v>
      </c>
      <c r="URR56" s="355" t="s">
        <v>88</v>
      </c>
      <c r="URS56" s="355" t="s">
        <v>88</v>
      </c>
      <c r="URT56" s="355" t="s">
        <v>88</v>
      </c>
      <c r="URU56" s="355" t="s">
        <v>88</v>
      </c>
      <c r="URV56" s="355" t="s">
        <v>88</v>
      </c>
      <c r="URW56" s="355" t="s">
        <v>88</v>
      </c>
      <c r="URX56" s="355" t="s">
        <v>88</v>
      </c>
      <c r="URY56" s="355" t="s">
        <v>88</v>
      </c>
      <c r="URZ56" s="355" t="s">
        <v>88</v>
      </c>
      <c r="USA56" s="355" t="s">
        <v>88</v>
      </c>
      <c r="USB56" s="355" t="s">
        <v>88</v>
      </c>
      <c r="USC56" s="355" t="s">
        <v>88</v>
      </c>
      <c r="USD56" s="355" t="s">
        <v>88</v>
      </c>
      <c r="USE56" s="355" t="s">
        <v>88</v>
      </c>
      <c r="USF56" s="355" t="s">
        <v>88</v>
      </c>
      <c r="USG56" s="355" t="s">
        <v>88</v>
      </c>
      <c r="USH56" s="355" t="s">
        <v>88</v>
      </c>
      <c r="USI56" s="355" t="s">
        <v>88</v>
      </c>
      <c r="USJ56" s="355" t="s">
        <v>88</v>
      </c>
      <c r="USK56" s="355" t="s">
        <v>88</v>
      </c>
      <c r="USL56" s="355" t="s">
        <v>88</v>
      </c>
      <c r="USM56" s="355" t="s">
        <v>88</v>
      </c>
      <c r="USN56" s="355" t="s">
        <v>88</v>
      </c>
      <c r="USO56" s="355" t="s">
        <v>88</v>
      </c>
      <c r="USP56" s="355" t="s">
        <v>88</v>
      </c>
      <c r="USQ56" s="355" t="s">
        <v>88</v>
      </c>
      <c r="USR56" s="355" t="s">
        <v>88</v>
      </c>
      <c r="USS56" s="355" t="s">
        <v>88</v>
      </c>
      <c r="UST56" s="355" t="s">
        <v>88</v>
      </c>
      <c r="USU56" s="355" t="s">
        <v>88</v>
      </c>
      <c r="USV56" s="355" t="s">
        <v>88</v>
      </c>
      <c r="USW56" s="355" t="s">
        <v>88</v>
      </c>
      <c r="USX56" s="355" t="s">
        <v>88</v>
      </c>
      <c r="USY56" s="355" t="s">
        <v>88</v>
      </c>
      <c r="USZ56" s="355" t="s">
        <v>88</v>
      </c>
      <c r="UTA56" s="355" t="s">
        <v>88</v>
      </c>
      <c r="UTB56" s="355" t="s">
        <v>88</v>
      </c>
      <c r="UTC56" s="355" t="s">
        <v>88</v>
      </c>
      <c r="UTD56" s="355" t="s">
        <v>88</v>
      </c>
      <c r="UTE56" s="355" t="s">
        <v>88</v>
      </c>
      <c r="UTF56" s="355" t="s">
        <v>88</v>
      </c>
      <c r="UTG56" s="355" t="s">
        <v>88</v>
      </c>
      <c r="UTH56" s="355" t="s">
        <v>88</v>
      </c>
      <c r="UTI56" s="355" t="s">
        <v>88</v>
      </c>
      <c r="UTJ56" s="355" t="s">
        <v>88</v>
      </c>
      <c r="UTK56" s="355" t="s">
        <v>88</v>
      </c>
      <c r="UTL56" s="355" t="s">
        <v>88</v>
      </c>
      <c r="UTM56" s="355" t="s">
        <v>88</v>
      </c>
      <c r="UTN56" s="355" t="s">
        <v>88</v>
      </c>
      <c r="UTO56" s="355" t="s">
        <v>88</v>
      </c>
      <c r="UTP56" s="355" t="s">
        <v>88</v>
      </c>
      <c r="UTQ56" s="355" t="s">
        <v>88</v>
      </c>
      <c r="UTR56" s="355" t="s">
        <v>88</v>
      </c>
      <c r="UTS56" s="355" t="s">
        <v>88</v>
      </c>
      <c r="UTT56" s="355" t="s">
        <v>88</v>
      </c>
      <c r="UTU56" s="355" t="s">
        <v>88</v>
      </c>
      <c r="UTV56" s="355" t="s">
        <v>88</v>
      </c>
      <c r="UTW56" s="355" t="s">
        <v>88</v>
      </c>
      <c r="UTX56" s="355" t="s">
        <v>88</v>
      </c>
      <c r="UTY56" s="355" t="s">
        <v>88</v>
      </c>
      <c r="UTZ56" s="355" t="s">
        <v>88</v>
      </c>
      <c r="UUA56" s="355" t="s">
        <v>88</v>
      </c>
      <c r="UUB56" s="355" t="s">
        <v>88</v>
      </c>
      <c r="UUC56" s="355" t="s">
        <v>88</v>
      </c>
      <c r="UUD56" s="355" t="s">
        <v>88</v>
      </c>
      <c r="UUE56" s="355" t="s">
        <v>88</v>
      </c>
      <c r="UUF56" s="355" t="s">
        <v>88</v>
      </c>
      <c r="UUG56" s="355" t="s">
        <v>88</v>
      </c>
      <c r="UUH56" s="355" t="s">
        <v>88</v>
      </c>
      <c r="UUI56" s="355" t="s">
        <v>88</v>
      </c>
      <c r="UUJ56" s="355" t="s">
        <v>88</v>
      </c>
      <c r="UUK56" s="355" t="s">
        <v>88</v>
      </c>
      <c r="UUL56" s="355" t="s">
        <v>88</v>
      </c>
      <c r="UUM56" s="355" t="s">
        <v>88</v>
      </c>
      <c r="UUN56" s="355" t="s">
        <v>88</v>
      </c>
      <c r="UUO56" s="355" t="s">
        <v>88</v>
      </c>
      <c r="UUP56" s="355" t="s">
        <v>88</v>
      </c>
      <c r="UUQ56" s="355" t="s">
        <v>88</v>
      </c>
      <c r="UUR56" s="355" t="s">
        <v>88</v>
      </c>
      <c r="UUS56" s="355" t="s">
        <v>88</v>
      </c>
      <c r="UUT56" s="355" t="s">
        <v>88</v>
      </c>
      <c r="UUU56" s="355" t="s">
        <v>88</v>
      </c>
      <c r="UUV56" s="355" t="s">
        <v>88</v>
      </c>
      <c r="UUW56" s="355" t="s">
        <v>88</v>
      </c>
      <c r="UUX56" s="355" t="s">
        <v>88</v>
      </c>
      <c r="UUY56" s="355" t="s">
        <v>88</v>
      </c>
      <c r="UUZ56" s="355" t="s">
        <v>88</v>
      </c>
      <c r="UVA56" s="355" t="s">
        <v>88</v>
      </c>
      <c r="UVB56" s="355" t="s">
        <v>88</v>
      </c>
      <c r="UVC56" s="355" t="s">
        <v>88</v>
      </c>
      <c r="UVD56" s="355" t="s">
        <v>88</v>
      </c>
      <c r="UVE56" s="355" t="s">
        <v>88</v>
      </c>
      <c r="UVF56" s="355" t="s">
        <v>88</v>
      </c>
      <c r="UVG56" s="355" t="s">
        <v>88</v>
      </c>
      <c r="UVH56" s="355" t="s">
        <v>88</v>
      </c>
      <c r="UVI56" s="355" t="s">
        <v>88</v>
      </c>
      <c r="UVJ56" s="355" t="s">
        <v>88</v>
      </c>
      <c r="UVK56" s="355" t="s">
        <v>88</v>
      </c>
      <c r="UVL56" s="355" t="s">
        <v>88</v>
      </c>
      <c r="UVM56" s="355" t="s">
        <v>88</v>
      </c>
      <c r="UVN56" s="355" t="s">
        <v>88</v>
      </c>
      <c r="UVO56" s="355" t="s">
        <v>88</v>
      </c>
      <c r="UVP56" s="355" t="s">
        <v>88</v>
      </c>
      <c r="UVQ56" s="355" t="s">
        <v>88</v>
      </c>
      <c r="UVR56" s="355" t="s">
        <v>88</v>
      </c>
      <c r="UVS56" s="355" t="s">
        <v>88</v>
      </c>
      <c r="UVT56" s="355" t="s">
        <v>88</v>
      </c>
      <c r="UVU56" s="355" t="s">
        <v>88</v>
      </c>
      <c r="UVV56" s="355" t="s">
        <v>88</v>
      </c>
      <c r="UVW56" s="355" t="s">
        <v>88</v>
      </c>
      <c r="UVX56" s="355" t="s">
        <v>88</v>
      </c>
      <c r="UVY56" s="355" t="s">
        <v>88</v>
      </c>
      <c r="UVZ56" s="355" t="s">
        <v>88</v>
      </c>
      <c r="UWA56" s="355" t="s">
        <v>88</v>
      </c>
      <c r="UWB56" s="355" t="s">
        <v>88</v>
      </c>
      <c r="UWC56" s="355" t="s">
        <v>88</v>
      </c>
      <c r="UWD56" s="355" t="s">
        <v>88</v>
      </c>
      <c r="UWE56" s="355" t="s">
        <v>88</v>
      </c>
      <c r="UWF56" s="355" t="s">
        <v>88</v>
      </c>
      <c r="UWG56" s="355" t="s">
        <v>88</v>
      </c>
      <c r="UWH56" s="355" t="s">
        <v>88</v>
      </c>
      <c r="UWI56" s="355" t="s">
        <v>88</v>
      </c>
      <c r="UWJ56" s="355" t="s">
        <v>88</v>
      </c>
      <c r="UWK56" s="355" t="s">
        <v>88</v>
      </c>
      <c r="UWL56" s="355" t="s">
        <v>88</v>
      </c>
      <c r="UWM56" s="355" t="s">
        <v>88</v>
      </c>
      <c r="UWN56" s="355" t="s">
        <v>88</v>
      </c>
      <c r="UWO56" s="355" t="s">
        <v>88</v>
      </c>
      <c r="UWP56" s="355" t="s">
        <v>88</v>
      </c>
      <c r="UWQ56" s="355" t="s">
        <v>88</v>
      </c>
      <c r="UWR56" s="355" t="s">
        <v>88</v>
      </c>
      <c r="UWS56" s="355" t="s">
        <v>88</v>
      </c>
      <c r="UWT56" s="355" t="s">
        <v>88</v>
      </c>
      <c r="UWU56" s="355" t="s">
        <v>88</v>
      </c>
      <c r="UWV56" s="355" t="s">
        <v>88</v>
      </c>
      <c r="UWW56" s="355" t="s">
        <v>88</v>
      </c>
      <c r="UWX56" s="355" t="s">
        <v>88</v>
      </c>
      <c r="UWY56" s="355" t="s">
        <v>88</v>
      </c>
      <c r="UWZ56" s="355" t="s">
        <v>88</v>
      </c>
      <c r="UXA56" s="355" t="s">
        <v>88</v>
      </c>
      <c r="UXB56" s="355" t="s">
        <v>88</v>
      </c>
      <c r="UXC56" s="355" t="s">
        <v>88</v>
      </c>
      <c r="UXD56" s="355" t="s">
        <v>88</v>
      </c>
      <c r="UXE56" s="355" t="s">
        <v>88</v>
      </c>
      <c r="UXF56" s="355" t="s">
        <v>88</v>
      </c>
      <c r="UXG56" s="355" t="s">
        <v>88</v>
      </c>
      <c r="UXH56" s="355" t="s">
        <v>88</v>
      </c>
      <c r="UXI56" s="355" t="s">
        <v>88</v>
      </c>
      <c r="UXJ56" s="355" t="s">
        <v>88</v>
      </c>
      <c r="UXK56" s="355" t="s">
        <v>88</v>
      </c>
      <c r="UXL56" s="355" t="s">
        <v>88</v>
      </c>
      <c r="UXM56" s="355" t="s">
        <v>88</v>
      </c>
      <c r="UXN56" s="355" t="s">
        <v>88</v>
      </c>
      <c r="UXO56" s="355" t="s">
        <v>88</v>
      </c>
      <c r="UXP56" s="355" t="s">
        <v>88</v>
      </c>
      <c r="UXQ56" s="355" t="s">
        <v>88</v>
      </c>
      <c r="UXR56" s="355" t="s">
        <v>88</v>
      </c>
      <c r="UXS56" s="355" t="s">
        <v>88</v>
      </c>
      <c r="UXT56" s="355" t="s">
        <v>88</v>
      </c>
      <c r="UXU56" s="355" t="s">
        <v>88</v>
      </c>
      <c r="UXV56" s="355" t="s">
        <v>88</v>
      </c>
      <c r="UXW56" s="355" t="s">
        <v>88</v>
      </c>
      <c r="UXX56" s="355" t="s">
        <v>88</v>
      </c>
      <c r="UXY56" s="355" t="s">
        <v>88</v>
      </c>
      <c r="UXZ56" s="355" t="s">
        <v>88</v>
      </c>
      <c r="UYA56" s="355" t="s">
        <v>88</v>
      </c>
      <c r="UYB56" s="355" t="s">
        <v>88</v>
      </c>
      <c r="UYC56" s="355" t="s">
        <v>88</v>
      </c>
      <c r="UYD56" s="355" t="s">
        <v>88</v>
      </c>
      <c r="UYE56" s="355" t="s">
        <v>88</v>
      </c>
      <c r="UYF56" s="355" t="s">
        <v>88</v>
      </c>
      <c r="UYG56" s="355" t="s">
        <v>88</v>
      </c>
      <c r="UYH56" s="355" t="s">
        <v>88</v>
      </c>
      <c r="UYI56" s="355" t="s">
        <v>88</v>
      </c>
      <c r="UYJ56" s="355" t="s">
        <v>88</v>
      </c>
      <c r="UYK56" s="355" t="s">
        <v>88</v>
      </c>
      <c r="UYL56" s="355" t="s">
        <v>88</v>
      </c>
      <c r="UYM56" s="355" t="s">
        <v>88</v>
      </c>
      <c r="UYN56" s="355" t="s">
        <v>88</v>
      </c>
      <c r="UYO56" s="355" t="s">
        <v>88</v>
      </c>
      <c r="UYP56" s="355" t="s">
        <v>88</v>
      </c>
      <c r="UYQ56" s="355" t="s">
        <v>88</v>
      </c>
      <c r="UYR56" s="355" t="s">
        <v>88</v>
      </c>
      <c r="UYS56" s="355" t="s">
        <v>88</v>
      </c>
      <c r="UYT56" s="355" t="s">
        <v>88</v>
      </c>
      <c r="UYU56" s="355" t="s">
        <v>88</v>
      </c>
      <c r="UYV56" s="355" t="s">
        <v>88</v>
      </c>
      <c r="UYW56" s="355" t="s">
        <v>88</v>
      </c>
      <c r="UYX56" s="355" t="s">
        <v>88</v>
      </c>
      <c r="UYY56" s="355" t="s">
        <v>88</v>
      </c>
      <c r="UYZ56" s="355" t="s">
        <v>88</v>
      </c>
      <c r="UZA56" s="355" t="s">
        <v>88</v>
      </c>
      <c r="UZB56" s="355" t="s">
        <v>88</v>
      </c>
      <c r="UZC56" s="355" t="s">
        <v>88</v>
      </c>
      <c r="UZD56" s="355" t="s">
        <v>88</v>
      </c>
      <c r="UZE56" s="355" t="s">
        <v>88</v>
      </c>
      <c r="UZF56" s="355" t="s">
        <v>88</v>
      </c>
      <c r="UZG56" s="355" t="s">
        <v>88</v>
      </c>
      <c r="UZH56" s="355" t="s">
        <v>88</v>
      </c>
      <c r="UZI56" s="355" t="s">
        <v>88</v>
      </c>
      <c r="UZJ56" s="355" t="s">
        <v>88</v>
      </c>
      <c r="UZK56" s="355" t="s">
        <v>88</v>
      </c>
      <c r="UZL56" s="355" t="s">
        <v>88</v>
      </c>
      <c r="UZM56" s="355" t="s">
        <v>88</v>
      </c>
      <c r="UZN56" s="355" t="s">
        <v>88</v>
      </c>
      <c r="UZO56" s="355" t="s">
        <v>88</v>
      </c>
      <c r="UZP56" s="355" t="s">
        <v>88</v>
      </c>
      <c r="UZQ56" s="355" t="s">
        <v>88</v>
      </c>
      <c r="UZR56" s="355" t="s">
        <v>88</v>
      </c>
      <c r="UZS56" s="355" t="s">
        <v>88</v>
      </c>
      <c r="UZT56" s="355" t="s">
        <v>88</v>
      </c>
      <c r="UZU56" s="355" t="s">
        <v>88</v>
      </c>
      <c r="UZV56" s="355" t="s">
        <v>88</v>
      </c>
      <c r="UZW56" s="355" t="s">
        <v>88</v>
      </c>
      <c r="UZX56" s="355" t="s">
        <v>88</v>
      </c>
      <c r="UZY56" s="355" t="s">
        <v>88</v>
      </c>
      <c r="UZZ56" s="355" t="s">
        <v>88</v>
      </c>
      <c r="VAA56" s="355" t="s">
        <v>88</v>
      </c>
      <c r="VAB56" s="355" t="s">
        <v>88</v>
      </c>
      <c r="VAC56" s="355" t="s">
        <v>88</v>
      </c>
      <c r="VAD56" s="355" t="s">
        <v>88</v>
      </c>
      <c r="VAE56" s="355" t="s">
        <v>88</v>
      </c>
      <c r="VAF56" s="355" t="s">
        <v>88</v>
      </c>
      <c r="VAG56" s="355" t="s">
        <v>88</v>
      </c>
      <c r="VAH56" s="355" t="s">
        <v>88</v>
      </c>
      <c r="VAI56" s="355" t="s">
        <v>88</v>
      </c>
      <c r="VAJ56" s="355" t="s">
        <v>88</v>
      </c>
      <c r="VAK56" s="355" t="s">
        <v>88</v>
      </c>
      <c r="VAL56" s="355" t="s">
        <v>88</v>
      </c>
      <c r="VAM56" s="355" t="s">
        <v>88</v>
      </c>
      <c r="VAN56" s="355" t="s">
        <v>88</v>
      </c>
      <c r="VAO56" s="355" t="s">
        <v>88</v>
      </c>
      <c r="VAP56" s="355" t="s">
        <v>88</v>
      </c>
      <c r="VAQ56" s="355" t="s">
        <v>88</v>
      </c>
      <c r="VAR56" s="355" t="s">
        <v>88</v>
      </c>
      <c r="VAS56" s="355" t="s">
        <v>88</v>
      </c>
      <c r="VAT56" s="355" t="s">
        <v>88</v>
      </c>
      <c r="VAU56" s="355" t="s">
        <v>88</v>
      </c>
      <c r="VAV56" s="355" t="s">
        <v>88</v>
      </c>
      <c r="VAW56" s="355" t="s">
        <v>88</v>
      </c>
      <c r="VAX56" s="355" t="s">
        <v>88</v>
      </c>
      <c r="VAY56" s="355" t="s">
        <v>88</v>
      </c>
      <c r="VAZ56" s="355" t="s">
        <v>88</v>
      </c>
      <c r="VBA56" s="355" t="s">
        <v>88</v>
      </c>
      <c r="VBB56" s="355" t="s">
        <v>88</v>
      </c>
      <c r="VBC56" s="355" t="s">
        <v>88</v>
      </c>
      <c r="VBD56" s="355" t="s">
        <v>88</v>
      </c>
      <c r="VBE56" s="355" t="s">
        <v>88</v>
      </c>
      <c r="VBF56" s="355" t="s">
        <v>88</v>
      </c>
      <c r="VBG56" s="355" t="s">
        <v>88</v>
      </c>
      <c r="VBH56" s="355" t="s">
        <v>88</v>
      </c>
      <c r="VBI56" s="355" t="s">
        <v>88</v>
      </c>
      <c r="VBJ56" s="355" t="s">
        <v>88</v>
      </c>
      <c r="VBK56" s="355" t="s">
        <v>88</v>
      </c>
      <c r="VBL56" s="355" t="s">
        <v>88</v>
      </c>
      <c r="VBM56" s="355" t="s">
        <v>88</v>
      </c>
      <c r="VBN56" s="355" t="s">
        <v>88</v>
      </c>
      <c r="VBO56" s="355" t="s">
        <v>88</v>
      </c>
      <c r="VBP56" s="355" t="s">
        <v>88</v>
      </c>
      <c r="VBQ56" s="355" t="s">
        <v>88</v>
      </c>
      <c r="VBR56" s="355" t="s">
        <v>88</v>
      </c>
      <c r="VBS56" s="355" t="s">
        <v>88</v>
      </c>
      <c r="VBT56" s="355" t="s">
        <v>88</v>
      </c>
      <c r="VBU56" s="355" t="s">
        <v>88</v>
      </c>
      <c r="VBV56" s="355" t="s">
        <v>88</v>
      </c>
      <c r="VBW56" s="355" t="s">
        <v>88</v>
      </c>
      <c r="VBX56" s="355" t="s">
        <v>88</v>
      </c>
      <c r="VBY56" s="355" t="s">
        <v>88</v>
      </c>
      <c r="VBZ56" s="355" t="s">
        <v>88</v>
      </c>
      <c r="VCA56" s="355" t="s">
        <v>88</v>
      </c>
      <c r="VCB56" s="355" t="s">
        <v>88</v>
      </c>
      <c r="VCC56" s="355" t="s">
        <v>88</v>
      </c>
      <c r="VCD56" s="355" t="s">
        <v>88</v>
      </c>
      <c r="VCE56" s="355" t="s">
        <v>88</v>
      </c>
      <c r="VCF56" s="355" t="s">
        <v>88</v>
      </c>
      <c r="VCG56" s="355" t="s">
        <v>88</v>
      </c>
      <c r="VCH56" s="355" t="s">
        <v>88</v>
      </c>
      <c r="VCI56" s="355" t="s">
        <v>88</v>
      </c>
      <c r="VCJ56" s="355" t="s">
        <v>88</v>
      </c>
      <c r="VCK56" s="355" t="s">
        <v>88</v>
      </c>
      <c r="VCL56" s="355" t="s">
        <v>88</v>
      </c>
      <c r="VCM56" s="355" t="s">
        <v>88</v>
      </c>
      <c r="VCN56" s="355" t="s">
        <v>88</v>
      </c>
      <c r="VCO56" s="355" t="s">
        <v>88</v>
      </c>
      <c r="VCP56" s="355" t="s">
        <v>88</v>
      </c>
      <c r="VCQ56" s="355" t="s">
        <v>88</v>
      </c>
      <c r="VCR56" s="355" t="s">
        <v>88</v>
      </c>
      <c r="VCS56" s="355" t="s">
        <v>88</v>
      </c>
      <c r="VCT56" s="355" t="s">
        <v>88</v>
      </c>
      <c r="VCU56" s="355" t="s">
        <v>88</v>
      </c>
      <c r="VCV56" s="355" t="s">
        <v>88</v>
      </c>
      <c r="VCW56" s="355" t="s">
        <v>88</v>
      </c>
      <c r="VCX56" s="355" t="s">
        <v>88</v>
      </c>
      <c r="VCY56" s="355" t="s">
        <v>88</v>
      </c>
      <c r="VCZ56" s="355" t="s">
        <v>88</v>
      </c>
      <c r="VDA56" s="355" t="s">
        <v>88</v>
      </c>
      <c r="VDB56" s="355" t="s">
        <v>88</v>
      </c>
      <c r="VDC56" s="355" t="s">
        <v>88</v>
      </c>
      <c r="VDD56" s="355" t="s">
        <v>88</v>
      </c>
      <c r="VDE56" s="355" t="s">
        <v>88</v>
      </c>
      <c r="VDF56" s="355" t="s">
        <v>88</v>
      </c>
      <c r="VDG56" s="355" t="s">
        <v>88</v>
      </c>
      <c r="VDH56" s="355" t="s">
        <v>88</v>
      </c>
      <c r="VDI56" s="355" t="s">
        <v>88</v>
      </c>
      <c r="VDJ56" s="355" t="s">
        <v>88</v>
      </c>
      <c r="VDK56" s="355" t="s">
        <v>88</v>
      </c>
      <c r="VDL56" s="355" t="s">
        <v>88</v>
      </c>
      <c r="VDM56" s="355" t="s">
        <v>88</v>
      </c>
      <c r="VDN56" s="355" t="s">
        <v>88</v>
      </c>
      <c r="VDO56" s="355" t="s">
        <v>88</v>
      </c>
      <c r="VDP56" s="355" t="s">
        <v>88</v>
      </c>
      <c r="VDQ56" s="355" t="s">
        <v>88</v>
      </c>
      <c r="VDR56" s="355" t="s">
        <v>88</v>
      </c>
      <c r="VDS56" s="355" t="s">
        <v>88</v>
      </c>
      <c r="VDT56" s="355" t="s">
        <v>88</v>
      </c>
      <c r="VDU56" s="355" t="s">
        <v>88</v>
      </c>
      <c r="VDV56" s="355" t="s">
        <v>88</v>
      </c>
      <c r="VDW56" s="355" t="s">
        <v>88</v>
      </c>
      <c r="VDX56" s="355" t="s">
        <v>88</v>
      </c>
      <c r="VDY56" s="355" t="s">
        <v>88</v>
      </c>
      <c r="VDZ56" s="355" t="s">
        <v>88</v>
      </c>
      <c r="VEA56" s="355" t="s">
        <v>88</v>
      </c>
      <c r="VEB56" s="355" t="s">
        <v>88</v>
      </c>
      <c r="VEC56" s="355" t="s">
        <v>88</v>
      </c>
      <c r="VED56" s="355" t="s">
        <v>88</v>
      </c>
      <c r="VEE56" s="355" t="s">
        <v>88</v>
      </c>
      <c r="VEF56" s="355" t="s">
        <v>88</v>
      </c>
      <c r="VEG56" s="355" t="s">
        <v>88</v>
      </c>
      <c r="VEH56" s="355" t="s">
        <v>88</v>
      </c>
      <c r="VEI56" s="355" t="s">
        <v>88</v>
      </c>
      <c r="VEJ56" s="355" t="s">
        <v>88</v>
      </c>
      <c r="VEK56" s="355" t="s">
        <v>88</v>
      </c>
      <c r="VEL56" s="355" t="s">
        <v>88</v>
      </c>
      <c r="VEM56" s="355" t="s">
        <v>88</v>
      </c>
      <c r="VEN56" s="355" t="s">
        <v>88</v>
      </c>
      <c r="VEO56" s="355" t="s">
        <v>88</v>
      </c>
      <c r="VEP56" s="355" t="s">
        <v>88</v>
      </c>
      <c r="VEQ56" s="355" t="s">
        <v>88</v>
      </c>
      <c r="VER56" s="355" t="s">
        <v>88</v>
      </c>
      <c r="VES56" s="355" t="s">
        <v>88</v>
      </c>
      <c r="VET56" s="355" t="s">
        <v>88</v>
      </c>
      <c r="VEU56" s="355" t="s">
        <v>88</v>
      </c>
      <c r="VEV56" s="355" t="s">
        <v>88</v>
      </c>
      <c r="VEW56" s="355" t="s">
        <v>88</v>
      </c>
      <c r="VEX56" s="355" t="s">
        <v>88</v>
      </c>
      <c r="VEY56" s="355" t="s">
        <v>88</v>
      </c>
      <c r="VEZ56" s="355" t="s">
        <v>88</v>
      </c>
      <c r="VFA56" s="355" t="s">
        <v>88</v>
      </c>
      <c r="VFB56" s="355" t="s">
        <v>88</v>
      </c>
      <c r="VFC56" s="355" t="s">
        <v>88</v>
      </c>
      <c r="VFD56" s="355" t="s">
        <v>88</v>
      </c>
      <c r="VFE56" s="355" t="s">
        <v>88</v>
      </c>
      <c r="VFF56" s="355" t="s">
        <v>88</v>
      </c>
      <c r="VFG56" s="355" t="s">
        <v>88</v>
      </c>
      <c r="VFH56" s="355" t="s">
        <v>88</v>
      </c>
      <c r="VFI56" s="355" t="s">
        <v>88</v>
      </c>
      <c r="VFJ56" s="355" t="s">
        <v>88</v>
      </c>
      <c r="VFK56" s="355" t="s">
        <v>88</v>
      </c>
      <c r="VFL56" s="355" t="s">
        <v>88</v>
      </c>
      <c r="VFM56" s="355" t="s">
        <v>88</v>
      </c>
      <c r="VFN56" s="355" t="s">
        <v>88</v>
      </c>
      <c r="VFO56" s="355" t="s">
        <v>88</v>
      </c>
      <c r="VFP56" s="355" t="s">
        <v>88</v>
      </c>
      <c r="VFQ56" s="355" t="s">
        <v>88</v>
      </c>
      <c r="VFR56" s="355" t="s">
        <v>88</v>
      </c>
      <c r="VFS56" s="355" t="s">
        <v>88</v>
      </c>
      <c r="VFT56" s="355" t="s">
        <v>88</v>
      </c>
      <c r="VFU56" s="355" t="s">
        <v>88</v>
      </c>
      <c r="VFV56" s="355" t="s">
        <v>88</v>
      </c>
      <c r="VFW56" s="355" t="s">
        <v>88</v>
      </c>
      <c r="VFX56" s="355" t="s">
        <v>88</v>
      </c>
      <c r="VFY56" s="355" t="s">
        <v>88</v>
      </c>
      <c r="VFZ56" s="355" t="s">
        <v>88</v>
      </c>
      <c r="VGA56" s="355" t="s">
        <v>88</v>
      </c>
      <c r="VGB56" s="355" t="s">
        <v>88</v>
      </c>
      <c r="VGC56" s="355" t="s">
        <v>88</v>
      </c>
      <c r="VGD56" s="355" t="s">
        <v>88</v>
      </c>
      <c r="VGE56" s="355" t="s">
        <v>88</v>
      </c>
      <c r="VGF56" s="355" t="s">
        <v>88</v>
      </c>
      <c r="VGG56" s="355" t="s">
        <v>88</v>
      </c>
      <c r="VGH56" s="355" t="s">
        <v>88</v>
      </c>
      <c r="VGI56" s="355" t="s">
        <v>88</v>
      </c>
      <c r="VGJ56" s="355" t="s">
        <v>88</v>
      </c>
      <c r="VGK56" s="355" t="s">
        <v>88</v>
      </c>
      <c r="VGL56" s="355" t="s">
        <v>88</v>
      </c>
      <c r="VGM56" s="355" t="s">
        <v>88</v>
      </c>
      <c r="VGN56" s="355" t="s">
        <v>88</v>
      </c>
      <c r="VGO56" s="355" t="s">
        <v>88</v>
      </c>
      <c r="VGP56" s="355" t="s">
        <v>88</v>
      </c>
      <c r="VGQ56" s="355" t="s">
        <v>88</v>
      </c>
      <c r="VGR56" s="355" t="s">
        <v>88</v>
      </c>
      <c r="VGS56" s="355" t="s">
        <v>88</v>
      </c>
      <c r="VGT56" s="355" t="s">
        <v>88</v>
      </c>
      <c r="VGU56" s="355" t="s">
        <v>88</v>
      </c>
      <c r="VGV56" s="355" t="s">
        <v>88</v>
      </c>
      <c r="VGW56" s="355" t="s">
        <v>88</v>
      </c>
      <c r="VGX56" s="355" t="s">
        <v>88</v>
      </c>
      <c r="VGY56" s="355" t="s">
        <v>88</v>
      </c>
      <c r="VGZ56" s="355" t="s">
        <v>88</v>
      </c>
      <c r="VHA56" s="355" t="s">
        <v>88</v>
      </c>
      <c r="VHB56" s="355" t="s">
        <v>88</v>
      </c>
      <c r="VHC56" s="355" t="s">
        <v>88</v>
      </c>
      <c r="VHD56" s="355" t="s">
        <v>88</v>
      </c>
      <c r="VHE56" s="355" t="s">
        <v>88</v>
      </c>
      <c r="VHF56" s="355" t="s">
        <v>88</v>
      </c>
      <c r="VHG56" s="355" t="s">
        <v>88</v>
      </c>
      <c r="VHH56" s="355" t="s">
        <v>88</v>
      </c>
      <c r="VHI56" s="355" t="s">
        <v>88</v>
      </c>
      <c r="VHJ56" s="355" t="s">
        <v>88</v>
      </c>
      <c r="VHK56" s="355" t="s">
        <v>88</v>
      </c>
      <c r="VHL56" s="355" t="s">
        <v>88</v>
      </c>
      <c r="VHM56" s="355" t="s">
        <v>88</v>
      </c>
      <c r="VHN56" s="355" t="s">
        <v>88</v>
      </c>
      <c r="VHO56" s="355" t="s">
        <v>88</v>
      </c>
      <c r="VHP56" s="355" t="s">
        <v>88</v>
      </c>
      <c r="VHQ56" s="355" t="s">
        <v>88</v>
      </c>
      <c r="VHR56" s="355" t="s">
        <v>88</v>
      </c>
      <c r="VHS56" s="355" t="s">
        <v>88</v>
      </c>
      <c r="VHT56" s="355" t="s">
        <v>88</v>
      </c>
      <c r="VHU56" s="355" t="s">
        <v>88</v>
      </c>
      <c r="VHV56" s="355" t="s">
        <v>88</v>
      </c>
      <c r="VHW56" s="355" t="s">
        <v>88</v>
      </c>
      <c r="VHX56" s="355" t="s">
        <v>88</v>
      </c>
      <c r="VHY56" s="355" t="s">
        <v>88</v>
      </c>
      <c r="VHZ56" s="355" t="s">
        <v>88</v>
      </c>
      <c r="VIA56" s="355" t="s">
        <v>88</v>
      </c>
      <c r="VIB56" s="355" t="s">
        <v>88</v>
      </c>
      <c r="VIC56" s="355" t="s">
        <v>88</v>
      </c>
      <c r="VID56" s="355" t="s">
        <v>88</v>
      </c>
      <c r="VIE56" s="355" t="s">
        <v>88</v>
      </c>
      <c r="VIF56" s="355" t="s">
        <v>88</v>
      </c>
      <c r="VIG56" s="355" t="s">
        <v>88</v>
      </c>
      <c r="VIH56" s="355" t="s">
        <v>88</v>
      </c>
      <c r="VII56" s="355" t="s">
        <v>88</v>
      </c>
      <c r="VIJ56" s="355" t="s">
        <v>88</v>
      </c>
      <c r="VIK56" s="355" t="s">
        <v>88</v>
      </c>
      <c r="VIL56" s="355" t="s">
        <v>88</v>
      </c>
      <c r="VIM56" s="355" t="s">
        <v>88</v>
      </c>
      <c r="VIN56" s="355" t="s">
        <v>88</v>
      </c>
      <c r="VIO56" s="355" t="s">
        <v>88</v>
      </c>
      <c r="VIP56" s="355" t="s">
        <v>88</v>
      </c>
      <c r="VIQ56" s="355" t="s">
        <v>88</v>
      </c>
      <c r="VIR56" s="355" t="s">
        <v>88</v>
      </c>
      <c r="VIS56" s="355" t="s">
        <v>88</v>
      </c>
      <c r="VIT56" s="355" t="s">
        <v>88</v>
      </c>
      <c r="VIU56" s="355" t="s">
        <v>88</v>
      </c>
      <c r="VIV56" s="355" t="s">
        <v>88</v>
      </c>
      <c r="VIW56" s="355" t="s">
        <v>88</v>
      </c>
      <c r="VIX56" s="355" t="s">
        <v>88</v>
      </c>
      <c r="VIY56" s="355" t="s">
        <v>88</v>
      </c>
      <c r="VIZ56" s="355" t="s">
        <v>88</v>
      </c>
      <c r="VJA56" s="355" t="s">
        <v>88</v>
      </c>
      <c r="VJB56" s="355" t="s">
        <v>88</v>
      </c>
      <c r="VJC56" s="355" t="s">
        <v>88</v>
      </c>
      <c r="VJD56" s="355" t="s">
        <v>88</v>
      </c>
      <c r="VJE56" s="355" t="s">
        <v>88</v>
      </c>
      <c r="VJF56" s="355" t="s">
        <v>88</v>
      </c>
      <c r="VJG56" s="355" t="s">
        <v>88</v>
      </c>
      <c r="VJH56" s="355" t="s">
        <v>88</v>
      </c>
      <c r="VJI56" s="355" t="s">
        <v>88</v>
      </c>
      <c r="VJJ56" s="355" t="s">
        <v>88</v>
      </c>
      <c r="VJK56" s="355" t="s">
        <v>88</v>
      </c>
      <c r="VJL56" s="355" t="s">
        <v>88</v>
      </c>
      <c r="VJM56" s="355" t="s">
        <v>88</v>
      </c>
      <c r="VJN56" s="355" t="s">
        <v>88</v>
      </c>
      <c r="VJO56" s="355" t="s">
        <v>88</v>
      </c>
      <c r="VJP56" s="355" t="s">
        <v>88</v>
      </c>
      <c r="VJQ56" s="355" t="s">
        <v>88</v>
      </c>
      <c r="VJR56" s="355" t="s">
        <v>88</v>
      </c>
      <c r="VJS56" s="355" t="s">
        <v>88</v>
      </c>
      <c r="VJT56" s="355" t="s">
        <v>88</v>
      </c>
      <c r="VJU56" s="355" t="s">
        <v>88</v>
      </c>
      <c r="VJV56" s="355" t="s">
        <v>88</v>
      </c>
      <c r="VJW56" s="355" t="s">
        <v>88</v>
      </c>
      <c r="VJX56" s="355" t="s">
        <v>88</v>
      </c>
      <c r="VJY56" s="355" t="s">
        <v>88</v>
      </c>
      <c r="VJZ56" s="355" t="s">
        <v>88</v>
      </c>
      <c r="VKA56" s="355" t="s">
        <v>88</v>
      </c>
      <c r="VKB56" s="355" t="s">
        <v>88</v>
      </c>
      <c r="VKC56" s="355" t="s">
        <v>88</v>
      </c>
      <c r="VKD56" s="355" t="s">
        <v>88</v>
      </c>
      <c r="VKE56" s="355" t="s">
        <v>88</v>
      </c>
      <c r="VKF56" s="355" t="s">
        <v>88</v>
      </c>
      <c r="VKG56" s="355" t="s">
        <v>88</v>
      </c>
      <c r="VKH56" s="355" t="s">
        <v>88</v>
      </c>
      <c r="VKI56" s="355" t="s">
        <v>88</v>
      </c>
      <c r="VKJ56" s="355" t="s">
        <v>88</v>
      </c>
      <c r="VKK56" s="355" t="s">
        <v>88</v>
      </c>
      <c r="VKL56" s="355" t="s">
        <v>88</v>
      </c>
      <c r="VKM56" s="355" t="s">
        <v>88</v>
      </c>
      <c r="VKN56" s="355" t="s">
        <v>88</v>
      </c>
      <c r="VKO56" s="355" t="s">
        <v>88</v>
      </c>
      <c r="VKP56" s="355" t="s">
        <v>88</v>
      </c>
      <c r="VKQ56" s="355" t="s">
        <v>88</v>
      </c>
      <c r="VKR56" s="355" t="s">
        <v>88</v>
      </c>
      <c r="VKS56" s="355" t="s">
        <v>88</v>
      </c>
      <c r="VKT56" s="355" t="s">
        <v>88</v>
      </c>
      <c r="VKU56" s="355" t="s">
        <v>88</v>
      </c>
      <c r="VKV56" s="355" t="s">
        <v>88</v>
      </c>
      <c r="VKW56" s="355" t="s">
        <v>88</v>
      </c>
      <c r="VKX56" s="355" t="s">
        <v>88</v>
      </c>
      <c r="VKY56" s="355" t="s">
        <v>88</v>
      </c>
      <c r="VKZ56" s="355" t="s">
        <v>88</v>
      </c>
      <c r="VLA56" s="355" t="s">
        <v>88</v>
      </c>
      <c r="VLB56" s="355" t="s">
        <v>88</v>
      </c>
      <c r="VLC56" s="355" t="s">
        <v>88</v>
      </c>
      <c r="VLD56" s="355" t="s">
        <v>88</v>
      </c>
      <c r="VLE56" s="355" t="s">
        <v>88</v>
      </c>
      <c r="VLF56" s="355" t="s">
        <v>88</v>
      </c>
      <c r="VLG56" s="355" t="s">
        <v>88</v>
      </c>
      <c r="VLH56" s="355" t="s">
        <v>88</v>
      </c>
      <c r="VLI56" s="355" t="s">
        <v>88</v>
      </c>
      <c r="VLJ56" s="355" t="s">
        <v>88</v>
      </c>
      <c r="VLK56" s="355" t="s">
        <v>88</v>
      </c>
      <c r="VLL56" s="355" t="s">
        <v>88</v>
      </c>
      <c r="VLM56" s="355" t="s">
        <v>88</v>
      </c>
      <c r="VLN56" s="355" t="s">
        <v>88</v>
      </c>
      <c r="VLO56" s="355" t="s">
        <v>88</v>
      </c>
      <c r="VLP56" s="355" t="s">
        <v>88</v>
      </c>
      <c r="VLQ56" s="355" t="s">
        <v>88</v>
      </c>
      <c r="VLR56" s="355" t="s">
        <v>88</v>
      </c>
      <c r="VLS56" s="355" t="s">
        <v>88</v>
      </c>
      <c r="VLT56" s="355" t="s">
        <v>88</v>
      </c>
      <c r="VLU56" s="355" t="s">
        <v>88</v>
      </c>
      <c r="VLV56" s="355" t="s">
        <v>88</v>
      </c>
      <c r="VLW56" s="355" t="s">
        <v>88</v>
      </c>
      <c r="VLX56" s="355" t="s">
        <v>88</v>
      </c>
      <c r="VLY56" s="355" t="s">
        <v>88</v>
      </c>
      <c r="VLZ56" s="355" t="s">
        <v>88</v>
      </c>
      <c r="VMA56" s="355" t="s">
        <v>88</v>
      </c>
      <c r="VMB56" s="355" t="s">
        <v>88</v>
      </c>
      <c r="VMC56" s="355" t="s">
        <v>88</v>
      </c>
      <c r="VMD56" s="355" t="s">
        <v>88</v>
      </c>
      <c r="VME56" s="355" t="s">
        <v>88</v>
      </c>
      <c r="VMF56" s="355" t="s">
        <v>88</v>
      </c>
      <c r="VMG56" s="355" t="s">
        <v>88</v>
      </c>
      <c r="VMH56" s="355" t="s">
        <v>88</v>
      </c>
      <c r="VMI56" s="355" t="s">
        <v>88</v>
      </c>
      <c r="VMJ56" s="355" t="s">
        <v>88</v>
      </c>
      <c r="VMK56" s="355" t="s">
        <v>88</v>
      </c>
      <c r="VML56" s="355" t="s">
        <v>88</v>
      </c>
      <c r="VMM56" s="355" t="s">
        <v>88</v>
      </c>
      <c r="VMN56" s="355" t="s">
        <v>88</v>
      </c>
      <c r="VMO56" s="355" t="s">
        <v>88</v>
      </c>
      <c r="VMP56" s="355" t="s">
        <v>88</v>
      </c>
      <c r="VMQ56" s="355" t="s">
        <v>88</v>
      </c>
      <c r="VMR56" s="355" t="s">
        <v>88</v>
      </c>
      <c r="VMS56" s="355" t="s">
        <v>88</v>
      </c>
      <c r="VMT56" s="355" t="s">
        <v>88</v>
      </c>
      <c r="VMU56" s="355" t="s">
        <v>88</v>
      </c>
      <c r="VMV56" s="355" t="s">
        <v>88</v>
      </c>
      <c r="VMW56" s="355" t="s">
        <v>88</v>
      </c>
      <c r="VMX56" s="355" t="s">
        <v>88</v>
      </c>
      <c r="VMY56" s="355" t="s">
        <v>88</v>
      </c>
      <c r="VMZ56" s="355" t="s">
        <v>88</v>
      </c>
      <c r="VNA56" s="355" t="s">
        <v>88</v>
      </c>
      <c r="VNB56" s="355" t="s">
        <v>88</v>
      </c>
      <c r="VNC56" s="355" t="s">
        <v>88</v>
      </c>
      <c r="VND56" s="355" t="s">
        <v>88</v>
      </c>
      <c r="VNE56" s="355" t="s">
        <v>88</v>
      </c>
      <c r="VNF56" s="355" t="s">
        <v>88</v>
      </c>
      <c r="VNG56" s="355" t="s">
        <v>88</v>
      </c>
      <c r="VNH56" s="355" t="s">
        <v>88</v>
      </c>
      <c r="VNI56" s="355" t="s">
        <v>88</v>
      </c>
      <c r="VNJ56" s="355" t="s">
        <v>88</v>
      </c>
      <c r="VNK56" s="355" t="s">
        <v>88</v>
      </c>
      <c r="VNL56" s="355" t="s">
        <v>88</v>
      </c>
      <c r="VNM56" s="355" t="s">
        <v>88</v>
      </c>
      <c r="VNN56" s="355" t="s">
        <v>88</v>
      </c>
      <c r="VNO56" s="355" t="s">
        <v>88</v>
      </c>
      <c r="VNP56" s="355" t="s">
        <v>88</v>
      </c>
      <c r="VNQ56" s="355" t="s">
        <v>88</v>
      </c>
      <c r="VNR56" s="355" t="s">
        <v>88</v>
      </c>
      <c r="VNS56" s="355" t="s">
        <v>88</v>
      </c>
      <c r="VNT56" s="355" t="s">
        <v>88</v>
      </c>
      <c r="VNU56" s="355" t="s">
        <v>88</v>
      </c>
      <c r="VNV56" s="355" t="s">
        <v>88</v>
      </c>
      <c r="VNW56" s="355" t="s">
        <v>88</v>
      </c>
      <c r="VNX56" s="355" t="s">
        <v>88</v>
      </c>
      <c r="VNY56" s="355" t="s">
        <v>88</v>
      </c>
      <c r="VNZ56" s="355" t="s">
        <v>88</v>
      </c>
      <c r="VOA56" s="355" t="s">
        <v>88</v>
      </c>
      <c r="VOB56" s="355" t="s">
        <v>88</v>
      </c>
      <c r="VOC56" s="355" t="s">
        <v>88</v>
      </c>
      <c r="VOD56" s="355" t="s">
        <v>88</v>
      </c>
      <c r="VOE56" s="355" t="s">
        <v>88</v>
      </c>
      <c r="VOF56" s="355" t="s">
        <v>88</v>
      </c>
      <c r="VOG56" s="355" t="s">
        <v>88</v>
      </c>
      <c r="VOH56" s="355" t="s">
        <v>88</v>
      </c>
      <c r="VOI56" s="355" t="s">
        <v>88</v>
      </c>
      <c r="VOJ56" s="355" t="s">
        <v>88</v>
      </c>
      <c r="VOK56" s="355" t="s">
        <v>88</v>
      </c>
      <c r="VOL56" s="355" t="s">
        <v>88</v>
      </c>
      <c r="VOM56" s="355" t="s">
        <v>88</v>
      </c>
      <c r="VON56" s="355" t="s">
        <v>88</v>
      </c>
      <c r="VOO56" s="355" t="s">
        <v>88</v>
      </c>
      <c r="VOP56" s="355" t="s">
        <v>88</v>
      </c>
      <c r="VOQ56" s="355" t="s">
        <v>88</v>
      </c>
      <c r="VOR56" s="355" t="s">
        <v>88</v>
      </c>
      <c r="VOS56" s="355" t="s">
        <v>88</v>
      </c>
      <c r="VOT56" s="355" t="s">
        <v>88</v>
      </c>
      <c r="VOU56" s="355" t="s">
        <v>88</v>
      </c>
      <c r="VOV56" s="355" t="s">
        <v>88</v>
      </c>
      <c r="VOW56" s="355" t="s">
        <v>88</v>
      </c>
      <c r="VOX56" s="355" t="s">
        <v>88</v>
      </c>
      <c r="VOY56" s="355" t="s">
        <v>88</v>
      </c>
      <c r="VOZ56" s="355" t="s">
        <v>88</v>
      </c>
      <c r="VPA56" s="355" t="s">
        <v>88</v>
      </c>
      <c r="VPB56" s="355" t="s">
        <v>88</v>
      </c>
      <c r="VPC56" s="355" t="s">
        <v>88</v>
      </c>
      <c r="VPD56" s="355" t="s">
        <v>88</v>
      </c>
      <c r="VPE56" s="355" t="s">
        <v>88</v>
      </c>
      <c r="VPF56" s="355" t="s">
        <v>88</v>
      </c>
      <c r="VPG56" s="355" t="s">
        <v>88</v>
      </c>
      <c r="VPH56" s="355" t="s">
        <v>88</v>
      </c>
      <c r="VPI56" s="355" t="s">
        <v>88</v>
      </c>
      <c r="VPJ56" s="355" t="s">
        <v>88</v>
      </c>
      <c r="VPK56" s="355" t="s">
        <v>88</v>
      </c>
      <c r="VPL56" s="355" t="s">
        <v>88</v>
      </c>
      <c r="VPM56" s="355" t="s">
        <v>88</v>
      </c>
      <c r="VPN56" s="355" t="s">
        <v>88</v>
      </c>
      <c r="VPO56" s="355" t="s">
        <v>88</v>
      </c>
      <c r="VPP56" s="355" t="s">
        <v>88</v>
      </c>
      <c r="VPQ56" s="355" t="s">
        <v>88</v>
      </c>
      <c r="VPR56" s="355" t="s">
        <v>88</v>
      </c>
      <c r="VPS56" s="355" t="s">
        <v>88</v>
      </c>
      <c r="VPT56" s="355" t="s">
        <v>88</v>
      </c>
      <c r="VPU56" s="355" t="s">
        <v>88</v>
      </c>
      <c r="VPV56" s="355" t="s">
        <v>88</v>
      </c>
      <c r="VPW56" s="355" t="s">
        <v>88</v>
      </c>
      <c r="VPX56" s="355" t="s">
        <v>88</v>
      </c>
      <c r="VPY56" s="355" t="s">
        <v>88</v>
      </c>
      <c r="VPZ56" s="355" t="s">
        <v>88</v>
      </c>
      <c r="VQA56" s="355" t="s">
        <v>88</v>
      </c>
      <c r="VQB56" s="355" t="s">
        <v>88</v>
      </c>
      <c r="VQC56" s="355" t="s">
        <v>88</v>
      </c>
      <c r="VQD56" s="355" t="s">
        <v>88</v>
      </c>
      <c r="VQE56" s="355" t="s">
        <v>88</v>
      </c>
      <c r="VQF56" s="355" t="s">
        <v>88</v>
      </c>
      <c r="VQG56" s="355" t="s">
        <v>88</v>
      </c>
      <c r="VQH56" s="355" t="s">
        <v>88</v>
      </c>
      <c r="VQI56" s="355" t="s">
        <v>88</v>
      </c>
      <c r="VQJ56" s="355" t="s">
        <v>88</v>
      </c>
      <c r="VQK56" s="355" t="s">
        <v>88</v>
      </c>
      <c r="VQL56" s="355" t="s">
        <v>88</v>
      </c>
      <c r="VQM56" s="355" t="s">
        <v>88</v>
      </c>
      <c r="VQN56" s="355" t="s">
        <v>88</v>
      </c>
      <c r="VQO56" s="355" t="s">
        <v>88</v>
      </c>
      <c r="VQP56" s="355" t="s">
        <v>88</v>
      </c>
      <c r="VQQ56" s="355" t="s">
        <v>88</v>
      </c>
      <c r="VQR56" s="355" t="s">
        <v>88</v>
      </c>
      <c r="VQS56" s="355" t="s">
        <v>88</v>
      </c>
      <c r="VQT56" s="355" t="s">
        <v>88</v>
      </c>
      <c r="VQU56" s="355" t="s">
        <v>88</v>
      </c>
      <c r="VQV56" s="355" t="s">
        <v>88</v>
      </c>
      <c r="VQW56" s="355" t="s">
        <v>88</v>
      </c>
      <c r="VQX56" s="355" t="s">
        <v>88</v>
      </c>
      <c r="VQY56" s="355" t="s">
        <v>88</v>
      </c>
      <c r="VQZ56" s="355" t="s">
        <v>88</v>
      </c>
      <c r="VRA56" s="355" t="s">
        <v>88</v>
      </c>
      <c r="VRB56" s="355" t="s">
        <v>88</v>
      </c>
      <c r="VRC56" s="355" t="s">
        <v>88</v>
      </c>
      <c r="VRD56" s="355" t="s">
        <v>88</v>
      </c>
      <c r="VRE56" s="355" t="s">
        <v>88</v>
      </c>
      <c r="VRF56" s="355" t="s">
        <v>88</v>
      </c>
      <c r="VRG56" s="355" t="s">
        <v>88</v>
      </c>
      <c r="VRH56" s="355" t="s">
        <v>88</v>
      </c>
      <c r="VRI56" s="355" t="s">
        <v>88</v>
      </c>
      <c r="VRJ56" s="355" t="s">
        <v>88</v>
      </c>
      <c r="VRK56" s="355" t="s">
        <v>88</v>
      </c>
      <c r="VRL56" s="355" t="s">
        <v>88</v>
      </c>
      <c r="VRM56" s="355" t="s">
        <v>88</v>
      </c>
      <c r="VRN56" s="355" t="s">
        <v>88</v>
      </c>
      <c r="VRO56" s="355" t="s">
        <v>88</v>
      </c>
      <c r="VRP56" s="355" t="s">
        <v>88</v>
      </c>
      <c r="VRQ56" s="355" t="s">
        <v>88</v>
      </c>
      <c r="VRR56" s="355" t="s">
        <v>88</v>
      </c>
      <c r="VRS56" s="355" t="s">
        <v>88</v>
      </c>
      <c r="VRT56" s="355" t="s">
        <v>88</v>
      </c>
      <c r="VRU56" s="355" t="s">
        <v>88</v>
      </c>
      <c r="VRV56" s="355" t="s">
        <v>88</v>
      </c>
      <c r="VRW56" s="355" t="s">
        <v>88</v>
      </c>
      <c r="VRX56" s="355" t="s">
        <v>88</v>
      </c>
      <c r="VRY56" s="355" t="s">
        <v>88</v>
      </c>
      <c r="VRZ56" s="355" t="s">
        <v>88</v>
      </c>
      <c r="VSA56" s="355" t="s">
        <v>88</v>
      </c>
      <c r="VSB56" s="355" t="s">
        <v>88</v>
      </c>
      <c r="VSC56" s="355" t="s">
        <v>88</v>
      </c>
      <c r="VSD56" s="355" t="s">
        <v>88</v>
      </c>
      <c r="VSE56" s="355" t="s">
        <v>88</v>
      </c>
      <c r="VSF56" s="355" t="s">
        <v>88</v>
      </c>
      <c r="VSG56" s="355" t="s">
        <v>88</v>
      </c>
      <c r="VSH56" s="355" t="s">
        <v>88</v>
      </c>
      <c r="VSI56" s="355" t="s">
        <v>88</v>
      </c>
      <c r="VSJ56" s="355" t="s">
        <v>88</v>
      </c>
      <c r="VSK56" s="355" t="s">
        <v>88</v>
      </c>
      <c r="VSL56" s="355" t="s">
        <v>88</v>
      </c>
      <c r="VSM56" s="355" t="s">
        <v>88</v>
      </c>
      <c r="VSN56" s="355" t="s">
        <v>88</v>
      </c>
      <c r="VSO56" s="355" t="s">
        <v>88</v>
      </c>
      <c r="VSP56" s="355" t="s">
        <v>88</v>
      </c>
      <c r="VSQ56" s="355" t="s">
        <v>88</v>
      </c>
      <c r="VSR56" s="355" t="s">
        <v>88</v>
      </c>
      <c r="VSS56" s="355" t="s">
        <v>88</v>
      </c>
      <c r="VST56" s="355" t="s">
        <v>88</v>
      </c>
      <c r="VSU56" s="355" t="s">
        <v>88</v>
      </c>
      <c r="VSV56" s="355" t="s">
        <v>88</v>
      </c>
      <c r="VSW56" s="355" t="s">
        <v>88</v>
      </c>
      <c r="VSX56" s="355" t="s">
        <v>88</v>
      </c>
      <c r="VSY56" s="355" t="s">
        <v>88</v>
      </c>
      <c r="VSZ56" s="355" t="s">
        <v>88</v>
      </c>
      <c r="VTA56" s="355" t="s">
        <v>88</v>
      </c>
      <c r="VTB56" s="355" t="s">
        <v>88</v>
      </c>
      <c r="VTC56" s="355" t="s">
        <v>88</v>
      </c>
      <c r="VTD56" s="355" t="s">
        <v>88</v>
      </c>
      <c r="VTE56" s="355" t="s">
        <v>88</v>
      </c>
      <c r="VTF56" s="355" t="s">
        <v>88</v>
      </c>
      <c r="VTG56" s="355" t="s">
        <v>88</v>
      </c>
      <c r="VTH56" s="355" t="s">
        <v>88</v>
      </c>
      <c r="VTI56" s="355" t="s">
        <v>88</v>
      </c>
      <c r="VTJ56" s="355" t="s">
        <v>88</v>
      </c>
      <c r="VTK56" s="355" t="s">
        <v>88</v>
      </c>
      <c r="VTL56" s="355" t="s">
        <v>88</v>
      </c>
      <c r="VTM56" s="355" t="s">
        <v>88</v>
      </c>
      <c r="VTN56" s="355" t="s">
        <v>88</v>
      </c>
      <c r="VTO56" s="355" t="s">
        <v>88</v>
      </c>
      <c r="VTP56" s="355" t="s">
        <v>88</v>
      </c>
      <c r="VTQ56" s="355" t="s">
        <v>88</v>
      </c>
      <c r="VTR56" s="355" t="s">
        <v>88</v>
      </c>
      <c r="VTS56" s="355" t="s">
        <v>88</v>
      </c>
      <c r="VTT56" s="355" t="s">
        <v>88</v>
      </c>
      <c r="VTU56" s="355" t="s">
        <v>88</v>
      </c>
      <c r="VTV56" s="355" t="s">
        <v>88</v>
      </c>
      <c r="VTW56" s="355" t="s">
        <v>88</v>
      </c>
      <c r="VTX56" s="355" t="s">
        <v>88</v>
      </c>
      <c r="VTY56" s="355" t="s">
        <v>88</v>
      </c>
      <c r="VTZ56" s="355" t="s">
        <v>88</v>
      </c>
      <c r="VUA56" s="355" t="s">
        <v>88</v>
      </c>
      <c r="VUB56" s="355" t="s">
        <v>88</v>
      </c>
      <c r="VUC56" s="355" t="s">
        <v>88</v>
      </c>
      <c r="VUD56" s="355" t="s">
        <v>88</v>
      </c>
      <c r="VUE56" s="355" t="s">
        <v>88</v>
      </c>
      <c r="VUF56" s="355" t="s">
        <v>88</v>
      </c>
      <c r="VUG56" s="355" t="s">
        <v>88</v>
      </c>
      <c r="VUH56" s="355" t="s">
        <v>88</v>
      </c>
      <c r="VUI56" s="355" t="s">
        <v>88</v>
      </c>
      <c r="VUJ56" s="355" t="s">
        <v>88</v>
      </c>
      <c r="VUK56" s="355" t="s">
        <v>88</v>
      </c>
      <c r="VUL56" s="355" t="s">
        <v>88</v>
      </c>
      <c r="VUM56" s="355" t="s">
        <v>88</v>
      </c>
      <c r="VUN56" s="355" t="s">
        <v>88</v>
      </c>
      <c r="VUO56" s="355" t="s">
        <v>88</v>
      </c>
      <c r="VUP56" s="355" t="s">
        <v>88</v>
      </c>
      <c r="VUQ56" s="355" t="s">
        <v>88</v>
      </c>
      <c r="VUR56" s="355" t="s">
        <v>88</v>
      </c>
      <c r="VUS56" s="355" t="s">
        <v>88</v>
      </c>
      <c r="VUT56" s="355" t="s">
        <v>88</v>
      </c>
      <c r="VUU56" s="355" t="s">
        <v>88</v>
      </c>
      <c r="VUV56" s="355" t="s">
        <v>88</v>
      </c>
      <c r="VUW56" s="355" t="s">
        <v>88</v>
      </c>
      <c r="VUX56" s="355" t="s">
        <v>88</v>
      </c>
      <c r="VUY56" s="355" t="s">
        <v>88</v>
      </c>
      <c r="VUZ56" s="355" t="s">
        <v>88</v>
      </c>
      <c r="VVA56" s="355" t="s">
        <v>88</v>
      </c>
      <c r="VVB56" s="355" t="s">
        <v>88</v>
      </c>
      <c r="VVC56" s="355" t="s">
        <v>88</v>
      </c>
      <c r="VVD56" s="355" t="s">
        <v>88</v>
      </c>
      <c r="VVE56" s="355" t="s">
        <v>88</v>
      </c>
      <c r="VVF56" s="355" t="s">
        <v>88</v>
      </c>
      <c r="VVG56" s="355" t="s">
        <v>88</v>
      </c>
      <c r="VVH56" s="355" t="s">
        <v>88</v>
      </c>
      <c r="VVI56" s="355" t="s">
        <v>88</v>
      </c>
      <c r="VVJ56" s="355" t="s">
        <v>88</v>
      </c>
      <c r="VVK56" s="355" t="s">
        <v>88</v>
      </c>
      <c r="VVL56" s="355" t="s">
        <v>88</v>
      </c>
      <c r="VVM56" s="355" t="s">
        <v>88</v>
      </c>
      <c r="VVN56" s="355" t="s">
        <v>88</v>
      </c>
      <c r="VVO56" s="355" t="s">
        <v>88</v>
      </c>
      <c r="VVP56" s="355" t="s">
        <v>88</v>
      </c>
      <c r="VVQ56" s="355" t="s">
        <v>88</v>
      </c>
      <c r="VVR56" s="355" t="s">
        <v>88</v>
      </c>
      <c r="VVS56" s="355" t="s">
        <v>88</v>
      </c>
      <c r="VVT56" s="355" t="s">
        <v>88</v>
      </c>
      <c r="VVU56" s="355" t="s">
        <v>88</v>
      </c>
      <c r="VVV56" s="355" t="s">
        <v>88</v>
      </c>
      <c r="VVW56" s="355" t="s">
        <v>88</v>
      </c>
      <c r="VVX56" s="355" t="s">
        <v>88</v>
      </c>
      <c r="VVY56" s="355" t="s">
        <v>88</v>
      </c>
      <c r="VVZ56" s="355" t="s">
        <v>88</v>
      </c>
      <c r="VWA56" s="355" t="s">
        <v>88</v>
      </c>
      <c r="VWB56" s="355" t="s">
        <v>88</v>
      </c>
      <c r="VWC56" s="355" t="s">
        <v>88</v>
      </c>
      <c r="VWD56" s="355" t="s">
        <v>88</v>
      </c>
      <c r="VWE56" s="355" t="s">
        <v>88</v>
      </c>
      <c r="VWF56" s="355" t="s">
        <v>88</v>
      </c>
      <c r="VWG56" s="355" t="s">
        <v>88</v>
      </c>
      <c r="VWH56" s="355" t="s">
        <v>88</v>
      </c>
      <c r="VWI56" s="355" t="s">
        <v>88</v>
      </c>
      <c r="VWJ56" s="355" t="s">
        <v>88</v>
      </c>
      <c r="VWK56" s="355" t="s">
        <v>88</v>
      </c>
      <c r="VWL56" s="355" t="s">
        <v>88</v>
      </c>
      <c r="VWM56" s="355" t="s">
        <v>88</v>
      </c>
      <c r="VWN56" s="355" t="s">
        <v>88</v>
      </c>
      <c r="VWO56" s="355" t="s">
        <v>88</v>
      </c>
      <c r="VWP56" s="355" t="s">
        <v>88</v>
      </c>
      <c r="VWQ56" s="355" t="s">
        <v>88</v>
      </c>
      <c r="VWR56" s="355" t="s">
        <v>88</v>
      </c>
      <c r="VWS56" s="355" t="s">
        <v>88</v>
      </c>
      <c r="VWT56" s="355" t="s">
        <v>88</v>
      </c>
      <c r="VWU56" s="355" t="s">
        <v>88</v>
      </c>
      <c r="VWV56" s="355" t="s">
        <v>88</v>
      </c>
      <c r="VWW56" s="355" t="s">
        <v>88</v>
      </c>
      <c r="VWX56" s="355" t="s">
        <v>88</v>
      </c>
      <c r="VWY56" s="355" t="s">
        <v>88</v>
      </c>
      <c r="VWZ56" s="355" t="s">
        <v>88</v>
      </c>
      <c r="VXA56" s="355" t="s">
        <v>88</v>
      </c>
      <c r="VXB56" s="355" t="s">
        <v>88</v>
      </c>
      <c r="VXC56" s="355" t="s">
        <v>88</v>
      </c>
      <c r="VXD56" s="355" t="s">
        <v>88</v>
      </c>
      <c r="VXE56" s="355" t="s">
        <v>88</v>
      </c>
      <c r="VXF56" s="355" t="s">
        <v>88</v>
      </c>
      <c r="VXG56" s="355" t="s">
        <v>88</v>
      </c>
      <c r="VXH56" s="355" t="s">
        <v>88</v>
      </c>
      <c r="VXI56" s="355" t="s">
        <v>88</v>
      </c>
      <c r="VXJ56" s="355" t="s">
        <v>88</v>
      </c>
      <c r="VXK56" s="355" t="s">
        <v>88</v>
      </c>
      <c r="VXL56" s="355" t="s">
        <v>88</v>
      </c>
      <c r="VXM56" s="355" t="s">
        <v>88</v>
      </c>
      <c r="VXN56" s="355" t="s">
        <v>88</v>
      </c>
      <c r="VXO56" s="355" t="s">
        <v>88</v>
      </c>
      <c r="VXP56" s="355" t="s">
        <v>88</v>
      </c>
      <c r="VXQ56" s="355" t="s">
        <v>88</v>
      </c>
      <c r="VXR56" s="355" t="s">
        <v>88</v>
      </c>
      <c r="VXS56" s="355" t="s">
        <v>88</v>
      </c>
      <c r="VXT56" s="355" t="s">
        <v>88</v>
      </c>
      <c r="VXU56" s="355" t="s">
        <v>88</v>
      </c>
      <c r="VXV56" s="355" t="s">
        <v>88</v>
      </c>
      <c r="VXW56" s="355" t="s">
        <v>88</v>
      </c>
      <c r="VXX56" s="355" t="s">
        <v>88</v>
      </c>
      <c r="VXY56" s="355" t="s">
        <v>88</v>
      </c>
      <c r="VXZ56" s="355" t="s">
        <v>88</v>
      </c>
      <c r="VYA56" s="355" t="s">
        <v>88</v>
      </c>
      <c r="VYB56" s="355" t="s">
        <v>88</v>
      </c>
      <c r="VYC56" s="355" t="s">
        <v>88</v>
      </c>
      <c r="VYD56" s="355" t="s">
        <v>88</v>
      </c>
      <c r="VYE56" s="355" t="s">
        <v>88</v>
      </c>
      <c r="VYF56" s="355" t="s">
        <v>88</v>
      </c>
      <c r="VYG56" s="355" t="s">
        <v>88</v>
      </c>
      <c r="VYH56" s="355" t="s">
        <v>88</v>
      </c>
      <c r="VYI56" s="355" t="s">
        <v>88</v>
      </c>
      <c r="VYJ56" s="355" t="s">
        <v>88</v>
      </c>
      <c r="VYK56" s="355" t="s">
        <v>88</v>
      </c>
      <c r="VYL56" s="355" t="s">
        <v>88</v>
      </c>
      <c r="VYM56" s="355" t="s">
        <v>88</v>
      </c>
      <c r="VYN56" s="355" t="s">
        <v>88</v>
      </c>
      <c r="VYO56" s="355" t="s">
        <v>88</v>
      </c>
      <c r="VYP56" s="355" t="s">
        <v>88</v>
      </c>
      <c r="VYQ56" s="355" t="s">
        <v>88</v>
      </c>
      <c r="VYR56" s="355" t="s">
        <v>88</v>
      </c>
      <c r="VYS56" s="355" t="s">
        <v>88</v>
      </c>
      <c r="VYT56" s="355" t="s">
        <v>88</v>
      </c>
      <c r="VYU56" s="355" t="s">
        <v>88</v>
      </c>
      <c r="VYV56" s="355" t="s">
        <v>88</v>
      </c>
      <c r="VYW56" s="355" t="s">
        <v>88</v>
      </c>
      <c r="VYX56" s="355" t="s">
        <v>88</v>
      </c>
      <c r="VYY56" s="355" t="s">
        <v>88</v>
      </c>
      <c r="VYZ56" s="355" t="s">
        <v>88</v>
      </c>
      <c r="VZA56" s="355" t="s">
        <v>88</v>
      </c>
      <c r="VZB56" s="355" t="s">
        <v>88</v>
      </c>
      <c r="VZC56" s="355" t="s">
        <v>88</v>
      </c>
      <c r="VZD56" s="355" t="s">
        <v>88</v>
      </c>
      <c r="VZE56" s="355" t="s">
        <v>88</v>
      </c>
      <c r="VZF56" s="355" t="s">
        <v>88</v>
      </c>
      <c r="VZG56" s="355" t="s">
        <v>88</v>
      </c>
      <c r="VZH56" s="355" t="s">
        <v>88</v>
      </c>
      <c r="VZI56" s="355" t="s">
        <v>88</v>
      </c>
      <c r="VZJ56" s="355" t="s">
        <v>88</v>
      </c>
      <c r="VZK56" s="355" t="s">
        <v>88</v>
      </c>
      <c r="VZL56" s="355" t="s">
        <v>88</v>
      </c>
      <c r="VZM56" s="355" t="s">
        <v>88</v>
      </c>
      <c r="VZN56" s="355" t="s">
        <v>88</v>
      </c>
      <c r="VZO56" s="355" t="s">
        <v>88</v>
      </c>
      <c r="VZP56" s="355" t="s">
        <v>88</v>
      </c>
      <c r="VZQ56" s="355" t="s">
        <v>88</v>
      </c>
      <c r="VZR56" s="355" t="s">
        <v>88</v>
      </c>
      <c r="VZS56" s="355" t="s">
        <v>88</v>
      </c>
      <c r="VZT56" s="355" t="s">
        <v>88</v>
      </c>
      <c r="VZU56" s="355" t="s">
        <v>88</v>
      </c>
      <c r="VZV56" s="355" t="s">
        <v>88</v>
      </c>
      <c r="VZW56" s="355" t="s">
        <v>88</v>
      </c>
      <c r="VZX56" s="355" t="s">
        <v>88</v>
      </c>
      <c r="VZY56" s="355" t="s">
        <v>88</v>
      </c>
      <c r="VZZ56" s="355" t="s">
        <v>88</v>
      </c>
      <c r="WAA56" s="355" t="s">
        <v>88</v>
      </c>
      <c r="WAB56" s="355" t="s">
        <v>88</v>
      </c>
      <c r="WAC56" s="355" t="s">
        <v>88</v>
      </c>
      <c r="WAD56" s="355" t="s">
        <v>88</v>
      </c>
      <c r="WAE56" s="355" t="s">
        <v>88</v>
      </c>
      <c r="WAF56" s="355" t="s">
        <v>88</v>
      </c>
      <c r="WAG56" s="355" t="s">
        <v>88</v>
      </c>
      <c r="WAH56" s="355" t="s">
        <v>88</v>
      </c>
      <c r="WAI56" s="355" t="s">
        <v>88</v>
      </c>
      <c r="WAJ56" s="355" t="s">
        <v>88</v>
      </c>
      <c r="WAK56" s="355" t="s">
        <v>88</v>
      </c>
      <c r="WAL56" s="355" t="s">
        <v>88</v>
      </c>
      <c r="WAM56" s="355" t="s">
        <v>88</v>
      </c>
      <c r="WAN56" s="355" t="s">
        <v>88</v>
      </c>
      <c r="WAO56" s="355" t="s">
        <v>88</v>
      </c>
      <c r="WAP56" s="355" t="s">
        <v>88</v>
      </c>
      <c r="WAQ56" s="355" t="s">
        <v>88</v>
      </c>
      <c r="WAR56" s="355" t="s">
        <v>88</v>
      </c>
      <c r="WAS56" s="355" t="s">
        <v>88</v>
      </c>
      <c r="WAT56" s="355" t="s">
        <v>88</v>
      </c>
      <c r="WAU56" s="355" t="s">
        <v>88</v>
      </c>
      <c r="WAV56" s="355" t="s">
        <v>88</v>
      </c>
      <c r="WAW56" s="355" t="s">
        <v>88</v>
      </c>
      <c r="WAX56" s="355" t="s">
        <v>88</v>
      </c>
      <c r="WAY56" s="355" t="s">
        <v>88</v>
      </c>
      <c r="WAZ56" s="355" t="s">
        <v>88</v>
      </c>
      <c r="WBA56" s="355" t="s">
        <v>88</v>
      </c>
      <c r="WBB56" s="355" t="s">
        <v>88</v>
      </c>
      <c r="WBC56" s="355" t="s">
        <v>88</v>
      </c>
      <c r="WBD56" s="355" t="s">
        <v>88</v>
      </c>
      <c r="WBE56" s="355" t="s">
        <v>88</v>
      </c>
      <c r="WBF56" s="355" t="s">
        <v>88</v>
      </c>
      <c r="WBG56" s="355" t="s">
        <v>88</v>
      </c>
      <c r="WBH56" s="355" t="s">
        <v>88</v>
      </c>
      <c r="WBI56" s="355" t="s">
        <v>88</v>
      </c>
      <c r="WBJ56" s="355" t="s">
        <v>88</v>
      </c>
      <c r="WBK56" s="355" t="s">
        <v>88</v>
      </c>
      <c r="WBL56" s="355" t="s">
        <v>88</v>
      </c>
      <c r="WBM56" s="355" t="s">
        <v>88</v>
      </c>
      <c r="WBN56" s="355" t="s">
        <v>88</v>
      </c>
      <c r="WBO56" s="355" t="s">
        <v>88</v>
      </c>
      <c r="WBP56" s="355" t="s">
        <v>88</v>
      </c>
      <c r="WBQ56" s="355" t="s">
        <v>88</v>
      </c>
      <c r="WBR56" s="355" t="s">
        <v>88</v>
      </c>
      <c r="WBS56" s="355" t="s">
        <v>88</v>
      </c>
      <c r="WBT56" s="355" t="s">
        <v>88</v>
      </c>
      <c r="WBU56" s="355" t="s">
        <v>88</v>
      </c>
      <c r="WBV56" s="355" t="s">
        <v>88</v>
      </c>
      <c r="WBW56" s="355" t="s">
        <v>88</v>
      </c>
      <c r="WBX56" s="355" t="s">
        <v>88</v>
      </c>
      <c r="WBY56" s="355" t="s">
        <v>88</v>
      </c>
      <c r="WBZ56" s="355" t="s">
        <v>88</v>
      </c>
      <c r="WCA56" s="355" t="s">
        <v>88</v>
      </c>
      <c r="WCB56" s="355" t="s">
        <v>88</v>
      </c>
      <c r="WCC56" s="355" t="s">
        <v>88</v>
      </c>
      <c r="WCD56" s="355" t="s">
        <v>88</v>
      </c>
      <c r="WCE56" s="355" t="s">
        <v>88</v>
      </c>
      <c r="WCF56" s="355" t="s">
        <v>88</v>
      </c>
      <c r="WCG56" s="355" t="s">
        <v>88</v>
      </c>
      <c r="WCH56" s="355" t="s">
        <v>88</v>
      </c>
      <c r="WCI56" s="355" t="s">
        <v>88</v>
      </c>
      <c r="WCJ56" s="355" t="s">
        <v>88</v>
      </c>
      <c r="WCK56" s="355" t="s">
        <v>88</v>
      </c>
      <c r="WCL56" s="355" t="s">
        <v>88</v>
      </c>
      <c r="WCM56" s="355" t="s">
        <v>88</v>
      </c>
      <c r="WCN56" s="355" t="s">
        <v>88</v>
      </c>
      <c r="WCO56" s="355" t="s">
        <v>88</v>
      </c>
      <c r="WCP56" s="355" t="s">
        <v>88</v>
      </c>
      <c r="WCQ56" s="355" t="s">
        <v>88</v>
      </c>
      <c r="WCR56" s="355" t="s">
        <v>88</v>
      </c>
      <c r="WCS56" s="355" t="s">
        <v>88</v>
      </c>
      <c r="WCT56" s="355" t="s">
        <v>88</v>
      </c>
      <c r="WCU56" s="355" t="s">
        <v>88</v>
      </c>
      <c r="WCV56" s="355" t="s">
        <v>88</v>
      </c>
      <c r="WCW56" s="355" t="s">
        <v>88</v>
      </c>
      <c r="WCX56" s="355" t="s">
        <v>88</v>
      </c>
      <c r="WCY56" s="355" t="s">
        <v>88</v>
      </c>
      <c r="WCZ56" s="355" t="s">
        <v>88</v>
      </c>
      <c r="WDA56" s="355" t="s">
        <v>88</v>
      </c>
      <c r="WDB56" s="355" t="s">
        <v>88</v>
      </c>
      <c r="WDC56" s="355" t="s">
        <v>88</v>
      </c>
      <c r="WDD56" s="355" t="s">
        <v>88</v>
      </c>
      <c r="WDE56" s="355" t="s">
        <v>88</v>
      </c>
      <c r="WDF56" s="355" t="s">
        <v>88</v>
      </c>
      <c r="WDG56" s="355" t="s">
        <v>88</v>
      </c>
      <c r="WDH56" s="355" t="s">
        <v>88</v>
      </c>
      <c r="WDI56" s="355" t="s">
        <v>88</v>
      </c>
      <c r="WDJ56" s="355" t="s">
        <v>88</v>
      </c>
      <c r="WDK56" s="355" t="s">
        <v>88</v>
      </c>
      <c r="WDL56" s="355" t="s">
        <v>88</v>
      </c>
      <c r="WDM56" s="355" t="s">
        <v>88</v>
      </c>
      <c r="WDN56" s="355" t="s">
        <v>88</v>
      </c>
      <c r="WDO56" s="355" t="s">
        <v>88</v>
      </c>
      <c r="WDP56" s="355" t="s">
        <v>88</v>
      </c>
      <c r="WDQ56" s="355" t="s">
        <v>88</v>
      </c>
      <c r="WDR56" s="355" t="s">
        <v>88</v>
      </c>
      <c r="WDS56" s="355" t="s">
        <v>88</v>
      </c>
      <c r="WDT56" s="355" t="s">
        <v>88</v>
      </c>
      <c r="WDU56" s="355" t="s">
        <v>88</v>
      </c>
      <c r="WDV56" s="355" t="s">
        <v>88</v>
      </c>
      <c r="WDW56" s="355" t="s">
        <v>88</v>
      </c>
      <c r="WDX56" s="355" t="s">
        <v>88</v>
      </c>
      <c r="WDY56" s="355" t="s">
        <v>88</v>
      </c>
      <c r="WDZ56" s="355" t="s">
        <v>88</v>
      </c>
      <c r="WEA56" s="355" t="s">
        <v>88</v>
      </c>
      <c r="WEB56" s="355" t="s">
        <v>88</v>
      </c>
      <c r="WEC56" s="355" t="s">
        <v>88</v>
      </c>
      <c r="WED56" s="355" t="s">
        <v>88</v>
      </c>
      <c r="WEE56" s="355" t="s">
        <v>88</v>
      </c>
      <c r="WEF56" s="355" t="s">
        <v>88</v>
      </c>
      <c r="WEG56" s="355" t="s">
        <v>88</v>
      </c>
      <c r="WEH56" s="355" t="s">
        <v>88</v>
      </c>
      <c r="WEI56" s="355" t="s">
        <v>88</v>
      </c>
      <c r="WEJ56" s="355" t="s">
        <v>88</v>
      </c>
      <c r="WEK56" s="355" t="s">
        <v>88</v>
      </c>
      <c r="WEL56" s="355" t="s">
        <v>88</v>
      </c>
      <c r="WEM56" s="355" t="s">
        <v>88</v>
      </c>
      <c r="WEN56" s="355" t="s">
        <v>88</v>
      </c>
      <c r="WEO56" s="355" t="s">
        <v>88</v>
      </c>
      <c r="WEP56" s="355" t="s">
        <v>88</v>
      </c>
      <c r="WEQ56" s="355" t="s">
        <v>88</v>
      </c>
      <c r="WER56" s="355" t="s">
        <v>88</v>
      </c>
      <c r="WES56" s="355" t="s">
        <v>88</v>
      </c>
      <c r="WET56" s="355" t="s">
        <v>88</v>
      </c>
      <c r="WEU56" s="355" t="s">
        <v>88</v>
      </c>
      <c r="WEV56" s="355" t="s">
        <v>88</v>
      </c>
      <c r="WEW56" s="355" t="s">
        <v>88</v>
      </c>
      <c r="WEX56" s="355" t="s">
        <v>88</v>
      </c>
      <c r="WEY56" s="355" t="s">
        <v>88</v>
      </c>
      <c r="WEZ56" s="355" t="s">
        <v>88</v>
      </c>
      <c r="WFA56" s="355" t="s">
        <v>88</v>
      </c>
      <c r="WFB56" s="355" t="s">
        <v>88</v>
      </c>
      <c r="WFC56" s="355" t="s">
        <v>88</v>
      </c>
      <c r="WFD56" s="355" t="s">
        <v>88</v>
      </c>
      <c r="WFE56" s="355" t="s">
        <v>88</v>
      </c>
      <c r="WFF56" s="355" t="s">
        <v>88</v>
      </c>
      <c r="WFG56" s="355" t="s">
        <v>88</v>
      </c>
      <c r="WFH56" s="355" t="s">
        <v>88</v>
      </c>
      <c r="WFI56" s="355" t="s">
        <v>88</v>
      </c>
      <c r="WFJ56" s="355" t="s">
        <v>88</v>
      </c>
      <c r="WFK56" s="355" t="s">
        <v>88</v>
      </c>
      <c r="WFL56" s="355" t="s">
        <v>88</v>
      </c>
      <c r="WFM56" s="355" t="s">
        <v>88</v>
      </c>
      <c r="WFN56" s="355" t="s">
        <v>88</v>
      </c>
      <c r="WFO56" s="355" t="s">
        <v>88</v>
      </c>
      <c r="WFP56" s="355" t="s">
        <v>88</v>
      </c>
      <c r="WFQ56" s="355" t="s">
        <v>88</v>
      </c>
      <c r="WFR56" s="355" t="s">
        <v>88</v>
      </c>
      <c r="WFS56" s="355" t="s">
        <v>88</v>
      </c>
      <c r="WFT56" s="355" t="s">
        <v>88</v>
      </c>
      <c r="WFU56" s="355" t="s">
        <v>88</v>
      </c>
      <c r="WFV56" s="355" t="s">
        <v>88</v>
      </c>
      <c r="WFW56" s="355" t="s">
        <v>88</v>
      </c>
      <c r="WFX56" s="355" t="s">
        <v>88</v>
      </c>
      <c r="WFY56" s="355" t="s">
        <v>88</v>
      </c>
      <c r="WFZ56" s="355" t="s">
        <v>88</v>
      </c>
      <c r="WGA56" s="355" t="s">
        <v>88</v>
      </c>
      <c r="WGB56" s="355" t="s">
        <v>88</v>
      </c>
      <c r="WGC56" s="355" t="s">
        <v>88</v>
      </c>
      <c r="WGD56" s="355" t="s">
        <v>88</v>
      </c>
      <c r="WGE56" s="355" t="s">
        <v>88</v>
      </c>
      <c r="WGF56" s="355" t="s">
        <v>88</v>
      </c>
      <c r="WGG56" s="355" t="s">
        <v>88</v>
      </c>
      <c r="WGH56" s="355" t="s">
        <v>88</v>
      </c>
      <c r="WGI56" s="355" t="s">
        <v>88</v>
      </c>
      <c r="WGJ56" s="355" t="s">
        <v>88</v>
      </c>
      <c r="WGK56" s="355" t="s">
        <v>88</v>
      </c>
      <c r="WGL56" s="355" t="s">
        <v>88</v>
      </c>
      <c r="WGM56" s="355" t="s">
        <v>88</v>
      </c>
      <c r="WGN56" s="355" t="s">
        <v>88</v>
      </c>
      <c r="WGO56" s="355" t="s">
        <v>88</v>
      </c>
      <c r="WGP56" s="355" t="s">
        <v>88</v>
      </c>
      <c r="WGQ56" s="355" t="s">
        <v>88</v>
      </c>
      <c r="WGR56" s="355" t="s">
        <v>88</v>
      </c>
      <c r="WGS56" s="355" t="s">
        <v>88</v>
      </c>
      <c r="WGT56" s="355" t="s">
        <v>88</v>
      </c>
      <c r="WGU56" s="355" t="s">
        <v>88</v>
      </c>
      <c r="WGV56" s="355" t="s">
        <v>88</v>
      </c>
      <c r="WGW56" s="355" t="s">
        <v>88</v>
      </c>
      <c r="WGX56" s="355" t="s">
        <v>88</v>
      </c>
      <c r="WGY56" s="355" t="s">
        <v>88</v>
      </c>
      <c r="WGZ56" s="355" t="s">
        <v>88</v>
      </c>
      <c r="WHA56" s="355" t="s">
        <v>88</v>
      </c>
      <c r="WHB56" s="355" t="s">
        <v>88</v>
      </c>
      <c r="WHC56" s="355" t="s">
        <v>88</v>
      </c>
      <c r="WHD56" s="355" t="s">
        <v>88</v>
      </c>
      <c r="WHE56" s="355" t="s">
        <v>88</v>
      </c>
      <c r="WHF56" s="355" t="s">
        <v>88</v>
      </c>
      <c r="WHG56" s="355" t="s">
        <v>88</v>
      </c>
      <c r="WHH56" s="355" t="s">
        <v>88</v>
      </c>
      <c r="WHI56" s="355" t="s">
        <v>88</v>
      </c>
      <c r="WHJ56" s="355" t="s">
        <v>88</v>
      </c>
      <c r="WHK56" s="355" t="s">
        <v>88</v>
      </c>
      <c r="WHL56" s="355" t="s">
        <v>88</v>
      </c>
      <c r="WHM56" s="355" t="s">
        <v>88</v>
      </c>
      <c r="WHN56" s="355" t="s">
        <v>88</v>
      </c>
      <c r="WHO56" s="355" t="s">
        <v>88</v>
      </c>
      <c r="WHP56" s="355" t="s">
        <v>88</v>
      </c>
      <c r="WHQ56" s="355" t="s">
        <v>88</v>
      </c>
      <c r="WHR56" s="355" t="s">
        <v>88</v>
      </c>
      <c r="WHS56" s="355" t="s">
        <v>88</v>
      </c>
      <c r="WHT56" s="355" t="s">
        <v>88</v>
      </c>
      <c r="WHU56" s="355" t="s">
        <v>88</v>
      </c>
      <c r="WHV56" s="355" t="s">
        <v>88</v>
      </c>
      <c r="WHW56" s="355" t="s">
        <v>88</v>
      </c>
      <c r="WHX56" s="355" t="s">
        <v>88</v>
      </c>
      <c r="WHY56" s="355" t="s">
        <v>88</v>
      </c>
      <c r="WHZ56" s="355" t="s">
        <v>88</v>
      </c>
      <c r="WIA56" s="355" t="s">
        <v>88</v>
      </c>
      <c r="WIB56" s="355" t="s">
        <v>88</v>
      </c>
      <c r="WIC56" s="355" t="s">
        <v>88</v>
      </c>
      <c r="WID56" s="355" t="s">
        <v>88</v>
      </c>
      <c r="WIE56" s="355" t="s">
        <v>88</v>
      </c>
      <c r="WIF56" s="355" t="s">
        <v>88</v>
      </c>
      <c r="WIG56" s="355" t="s">
        <v>88</v>
      </c>
      <c r="WIH56" s="355" t="s">
        <v>88</v>
      </c>
      <c r="WII56" s="355" t="s">
        <v>88</v>
      </c>
      <c r="WIJ56" s="355" t="s">
        <v>88</v>
      </c>
      <c r="WIK56" s="355" t="s">
        <v>88</v>
      </c>
      <c r="WIL56" s="355" t="s">
        <v>88</v>
      </c>
      <c r="WIM56" s="355" t="s">
        <v>88</v>
      </c>
      <c r="WIN56" s="355" t="s">
        <v>88</v>
      </c>
      <c r="WIO56" s="355" t="s">
        <v>88</v>
      </c>
      <c r="WIP56" s="355" t="s">
        <v>88</v>
      </c>
      <c r="WIQ56" s="355" t="s">
        <v>88</v>
      </c>
      <c r="WIR56" s="355" t="s">
        <v>88</v>
      </c>
      <c r="WIS56" s="355" t="s">
        <v>88</v>
      </c>
      <c r="WIT56" s="355" t="s">
        <v>88</v>
      </c>
      <c r="WIU56" s="355" t="s">
        <v>88</v>
      </c>
      <c r="WIV56" s="355" t="s">
        <v>88</v>
      </c>
      <c r="WIW56" s="355" t="s">
        <v>88</v>
      </c>
      <c r="WIX56" s="355" t="s">
        <v>88</v>
      </c>
      <c r="WIY56" s="355" t="s">
        <v>88</v>
      </c>
      <c r="WIZ56" s="355" t="s">
        <v>88</v>
      </c>
      <c r="WJA56" s="355" t="s">
        <v>88</v>
      </c>
      <c r="WJB56" s="355" t="s">
        <v>88</v>
      </c>
      <c r="WJC56" s="355" t="s">
        <v>88</v>
      </c>
      <c r="WJD56" s="355" t="s">
        <v>88</v>
      </c>
      <c r="WJE56" s="355" t="s">
        <v>88</v>
      </c>
      <c r="WJF56" s="355" t="s">
        <v>88</v>
      </c>
      <c r="WJG56" s="355" t="s">
        <v>88</v>
      </c>
      <c r="WJH56" s="355" t="s">
        <v>88</v>
      </c>
      <c r="WJI56" s="355" t="s">
        <v>88</v>
      </c>
      <c r="WJJ56" s="355" t="s">
        <v>88</v>
      </c>
      <c r="WJK56" s="355" t="s">
        <v>88</v>
      </c>
      <c r="WJL56" s="355" t="s">
        <v>88</v>
      </c>
      <c r="WJM56" s="355" t="s">
        <v>88</v>
      </c>
      <c r="WJN56" s="355" t="s">
        <v>88</v>
      </c>
      <c r="WJO56" s="355" t="s">
        <v>88</v>
      </c>
      <c r="WJP56" s="355" t="s">
        <v>88</v>
      </c>
      <c r="WJQ56" s="355" t="s">
        <v>88</v>
      </c>
      <c r="WJR56" s="355" t="s">
        <v>88</v>
      </c>
      <c r="WJS56" s="355" t="s">
        <v>88</v>
      </c>
      <c r="WJT56" s="355" t="s">
        <v>88</v>
      </c>
      <c r="WJU56" s="355" t="s">
        <v>88</v>
      </c>
      <c r="WJV56" s="355" t="s">
        <v>88</v>
      </c>
      <c r="WJW56" s="355" t="s">
        <v>88</v>
      </c>
      <c r="WJX56" s="355" t="s">
        <v>88</v>
      </c>
      <c r="WJY56" s="355" t="s">
        <v>88</v>
      </c>
      <c r="WJZ56" s="355" t="s">
        <v>88</v>
      </c>
      <c r="WKA56" s="355" t="s">
        <v>88</v>
      </c>
      <c r="WKB56" s="355" t="s">
        <v>88</v>
      </c>
      <c r="WKC56" s="355" t="s">
        <v>88</v>
      </c>
      <c r="WKD56" s="355" t="s">
        <v>88</v>
      </c>
      <c r="WKE56" s="355" t="s">
        <v>88</v>
      </c>
      <c r="WKF56" s="355" t="s">
        <v>88</v>
      </c>
      <c r="WKG56" s="355" t="s">
        <v>88</v>
      </c>
      <c r="WKH56" s="355" t="s">
        <v>88</v>
      </c>
      <c r="WKI56" s="355" t="s">
        <v>88</v>
      </c>
      <c r="WKJ56" s="355" t="s">
        <v>88</v>
      </c>
      <c r="WKK56" s="355" t="s">
        <v>88</v>
      </c>
      <c r="WKL56" s="355" t="s">
        <v>88</v>
      </c>
      <c r="WKM56" s="355" t="s">
        <v>88</v>
      </c>
      <c r="WKN56" s="355" t="s">
        <v>88</v>
      </c>
      <c r="WKO56" s="355" t="s">
        <v>88</v>
      </c>
      <c r="WKP56" s="355" t="s">
        <v>88</v>
      </c>
      <c r="WKQ56" s="355" t="s">
        <v>88</v>
      </c>
      <c r="WKR56" s="355" t="s">
        <v>88</v>
      </c>
      <c r="WKS56" s="355" t="s">
        <v>88</v>
      </c>
      <c r="WKT56" s="355" t="s">
        <v>88</v>
      </c>
      <c r="WKU56" s="355" t="s">
        <v>88</v>
      </c>
      <c r="WKV56" s="355" t="s">
        <v>88</v>
      </c>
      <c r="WKW56" s="355" t="s">
        <v>88</v>
      </c>
      <c r="WKX56" s="355" t="s">
        <v>88</v>
      </c>
      <c r="WKY56" s="355" t="s">
        <v>88</v>
      </c>
      <c r="WKZ56" s="355" t="s">
        <v>88</v>
      </c>
      <c r="WLA56" s="355" t="s">
        <v>88</v>
      </c>
      <c r="WLB56" s="355" t="s">
        <v>88</v>
      </c>
      <c r="WLC56" s="355" t="s">
        <v>88</v>
      </c>
      <c r="WLD56" s="355" t="s">
        <v>88</v>
      </c>
      <c r="WLE56" s="355" t="s">
        <v>88</v>
      </c>
      <c r="WLF56" s="355" t="s">
        <v>88</v>
      </c>
      <c r="WLG56" s="355" t="s">
        <v>88</v>
      </c>
      <c r="WLH56" s="355" t="s">
        <v>88</v>
      </c>
      <c r="WLI56" s="355" t="s">
        <v>88</v>
      </c>
      <c r="WLJ56" s="355" t="s">
        <v>88</v>
      </c>
      <c r="WLK56" s="355" t="s">
        <v>88</v>
      </c>
      <c r="WLL56" s="355" t="s">
        <v>88</v>
      </c>
      <c r="WLM56" s="355" t="s">
        <v>88</v>
      </c>
      <c r="WLN56" s="355" t="s">
        <v>88</v>
      </c>
      <c r="WLO56" s="355" t="s">
        <v>88</v>
      </c>
      <c r="WLP56" s="355" t="s">
        <v>88</v>
      </c>
      <c r="WLQ56" s="355" t="s">
        <v>88</v>
      </c>
      <c r="WLR56" s="355" t="s">
        <v>88</v>
      </c>
      <c r="WLS56" s="355" t="s">
        <v>88</v>
      </c>
      <c r="WLT56" s="355" t="s">
        <v>88</v>
      </c>
      <c r="WLU56" s="355" t="s">
        <v>88</v>
      </c>
      <c r="WLV56" s="355" t="s">
        <v>88</v>
      </c>
      <c r="WLW56" s="355" t="s">
        <v>88</v>
      </c>
      <c r="WLX56" s="355" t="s">
        <v>88</v>
      </c>
      <c r="WLY56" s="355" t="s">
        <v>88</v>
      </c>
      <c r="WLZ56" s="355" t="s">
        <v>88</v>
      </c>
      <c r="WMA56" s="355" t="s">
        <v>88</v>
      </c>
      <c r="WMB56" s="355" t="s">
        <v>88</v>
      </c>
      <c r="WMC56" s="355" t="s">
        <v>88</v>
      </c>
      <c r="WMD56" s="355" t="s">
        <v>88</v>
      </c>
      <c r="WME56" s="355" t="s">
        <v>88</v>
      </c>
      <c r="WMF56" s="355" t="s">
        <v>88</v>
      </c>
      <c r="WMG56" s="355" t="s">
        <v>88</v>
      </c>
      <c r="WMH56" s="355" t="s">
        <v>88</v>
      </c>
      <c r="WMI56" s="355" t="s">
        <v>88</v>
      </c>
      <c r="WMJ56" s="355" t="s">
        <v>88</v>
      </c>
      <c r="WMK56" s="355" t="s">
        <v>88</v>
      </c>
      <c r="WML56" s="355" t="s">
        <v>88</v>
      </c>
      <c r="WMM56" s="355" t="s">
        <v>88</v>
      </c>
      <c r="WMN56" s="355" t="s">
        <v>88</v>
      </c>
      <c r="WMO56" s="355" t="s">
        <v>88</v>
      </c>
      <c r="WMP56" s="355" t="s">
        <v>88</v>
      </c>
      <c r="WMQ56" s="355" t="s">
        <v>88</v>
      </c>
      <c r="WMR56" s="355" t="s">
        <v>88</v>
      </c>
      <c r="WMS56" s="355" t="s">
        <v>88</v>
      </c>
      <c r="WMT56" s="355" t="s">
        <v>88</v>
      </c>
      <c r="WMU56" s="355" t="s">
        <v>88</v>
      </c>
      <c r="WMV56" s="355" t="s">
        <v>88</v>
      </c>
      <c r="WMW56" s="355" t="s">
        <v>88</v>
      </c>
      <c r="WMX56" s="355" t="s">
        <v>88</v>
      </c>
      <c r="WMY56" s="355" t="s">
        <v>88</v>
      </c>
      <c r="WMZ56" s="355" t="s">
        <v>88</v>
      </c>
      <c r="WNA56" s="355" t="s">
        <v>88</v>
      </c>
      <c r="WNB56" s="355" t="s">
        <v>88</v>
      </c>
      <c r="WNC56" s="355" t="s">
        <v>88</v>
      </c>
      <c r="WND56" s="355" t="s">
        <v>88</v>
      </c>
      <c r="WNE56" s="355" t="s">
        <v>88</v>
      </c>
      <c r="WNF56" s="355" t="s">
        <v>88</v>
      </c>
      <c r="WNG56" s="355" t="s">
        <v>88</v>
      </c>
      <c r="WNH56" s="355" t="s">
        <v>88</v>
      </c>
      <c r="WNI56" s="355" t="s">
        <v>88</v>
      </c>
      <c r="WNJ56" s="355" t="s">
        <v>88</v>
      </c>
      <c r="WNK56" s="355" t="s">
        <v>88</v>
      </c>
      <c r="WNL56" s="355" t="s">
        <v>88</v>
      </c>
      <c r="WNM56" s="355" t="s">
        <v>88</v>
      </c>
      <c r="WNN56" s="355" t="s">
        <v>88</v>
      </c>
      <c r="WNO56" s="355" t="s">
        <v>88</v>
      </c>
      <c r="WNP56" s="355" t="s">
        <v>88</v>
      </c>
      <c r="WNQ56" s="355" t="s">
        <v>88</v>
      </c>
      <c r="WNR56" s="355" t="s">
        <v>88</v>
      </c>
      <c r="WNS56" s="355" t="s">
        <v>88</v>
      </c>
      <c r="WNT56" s="355" t="s">
        <v>88</v>
      </c>
      <c r="WNU56" s="355" t="s">
        <v>88</v>
      </c>
      <c r="WNV56" s="355" t="s">
        <v>88</v>
      </c>
      <c r="WNW56" s="355" t="s">
        <v>88</v>
      </c>
      <c r="WNX56" s="355" t="s">
        <v>88</v>
      </c>
      <c r="WNY56" s="355" t="s">
        <v>88</v>
      </c>
      <c r="WNZ56" s="355" t="s">
        <v>88</v>
      </c>
      <c r="WOA56" s="355" t="s">
        <v>88</v>
      </c>
      <c r="WOB56" s="355" t="s">
        <v>88</v>
      </c>
      <c r="WOC56" s="355" t="s">
        <v>88</v>
      </c>
      <c r="WOD56" s="355" t="s">
        <v>88</v>
      </c>
      <c r="WOE56" s="355" t="s">
        <v>88</v>
      </c>
      <c r="WOF56" s="355" t="s">
        <v>88</v>
      </c>
      <c r="WOG56" s="355" t="s">
        <v>88</v>
      </c>
      <c r="WOH56" s="355" t="s">
        <v>88</v>
      </c>
      <c r="WOI56" s="355" t="s">
        <v>88</v>
      </c>
      <c r="WOJ56" s="355" t="s">
        <v>88</v>
      </c>
      <c r="WOK56" s="355" t="s">
        <v>88</v>
      </c>
      <c r="WOL56" s="355" t="s">
        <v>88</v>
      </c>
      <c r="WOM56" s="355" t="s">
        <v>88</v>
      </c>
      <c r="WON56" s="355" t="s">
        <v>88</v>
      </c>
      <c r="WOO56" s="355" t="s">
        <v>88</v>
      </c>
      <c r="WOP56" s="355" t="s">
        <v>88</v>
      </c>
      <c r="WOQ56" s="355" t="s">
        <v>88</v>
      </c>
      <c r="WOR56" s="355" t="s">
        <v>88</v>
      </c>
      <c r="WOS56" s="355" t="s">
        <v>88</v>
      </c>
      <c r="WOT56" s="355" t="s">
        <v>88</v>
      </c>
      <c r="WOU56" s="355" t="s">
        <v>88</v>
      </c>
      <c r="WOV56" s="355" t="s">
        <v>88</v>
      </c>
      <c r="WOW56" s="355" t="s">
        <v>88</v>
      </c>
      <c r="WOX56" s="355" t="s">
        <v>88</v>
      </c>
      <c r="WOY56" s="355" t="s">
        <v>88</v>
      </c>
      <c r="WOZ56" s="355" t="s">
        <v>88</v>
      </c>
      <c r="WPA56" s="355" t="s">
        <v>88</v>
      </c>
      <c r="WPB56" s="355" t="s">
        <v>88</v>
      </c>
      <c r="WPC56" s="355" t="s">
        <v>88</v>
      </c>
      <c r="WPD56" s="355" t="s">
        <v>88</v>
      </c>
      <c r="WPE56" s="355" t="s">
        <v>88</v>
      </c>
      <c r="WPF56" s="355" t="s">
        <v>88</v>
      </c>
      <c r="WPG56" s="355" t="s">
        <v>88</v>
      </c>
      <c r="WPH56" s="355" t="s">
        <v>88</v>
      </c>
      <c r="WPI56" s="355" t="s">
        <v>88</v>
      </c>
      <c r="WPJ56" s="355" t="s">
        <v>88</v>
      </c>
      <c r="WPK56" s="355" t="s">
        <v>88</v>
      </c>
      <c r="WPL56" s="355" t="s">
        <v>88</v>
      </c>
      <c r="WPM56" s="355" t="s">
        <v>88</v>
      </c>
      <c r="WPN56" s="355" t="s">
        <v>88</v>
      </c>
      <c r="WPO56" s="355" t="s">
        <v>88</v>
      </c>
      <c r="WPP56" s="355" t="s">
        <v>88</v>
      </c>
      <c r="WPQ56" s="355" t="s">
        <v>88</v>
      </c>
      <c r="WPR56" s="355" t="s">
        <v>88</v>
      </c>
      <c r="WPS56" s="355" t="s">
        <v>88</v>
      </c>
      <c r="WPT56" s="355" t="s">
        <v>88</v>
      </c>
      <c r="WPU56" s="355" t="s">
        <v>88</v>
      </c>
      <c r="WPV56" s="355" t="s">
        <v>88</v>
      </c>
      <c r="WPW56" s="355" t="s">
        <v>88</v>
      </c>
      <c r="WPX56" s="355" t="s">
        <v>88</v>
      </c>
      <c r="WPY56" s="355" t="s">
        <v>88</v>
      </c>
      <c r="WPZ56" s="355" t="s">
        <v>88</v>
      </c>
      <c r="WQA56" s="355" t="s">
        <v>88</v>
      </c>
      <c r="WQB56" s="355" t="s">
        <v>88</v>
      </c>
      <c r="WQC56" s="355" t="s">
        <v>88</v>
      </c>
      <c r="WQD56" s="355" t="s">
        <v>88</v>
      </c>
      <c r="WQE56" s="355" t="s">
        <v>88</v>
      </c>
      <c r="WQF56" s="355" t="s">
        <v>88</v>
      </c>
      <c r="WQG56" s="355" t="s">
        <v>88</v>
      </c>
      <c r="WQH56" s="355" t="s">
        <v>88</v>
      </c>
      <c r="WQI56" s="355" t="s">
        <v>88</v>
      </c>
      <c r="WQJ56" s="355" t="s">
        <v>88</v>
      </c>
      <c r="WQK56" s="355" t="s">
        <v>88</v>
      </c>
      <c r="WQL56" s="355" t="s">
        <v>88</v>
      </c>
      <c r="WQM56" s="355" t="s">
        <v>88</v>
      </c>
      <c r="WQN56" s="355" t="s">
        <v>88</v>
      </c>
      <c r="WQO56" s="355" t="s">
        <v>88</v>
      </c>
      <c r="WQP56" s="355" t="s">
        <v>88</v>
      </c>
      <c r="WQQ56" s="355" t="s">
        <v>88</v>
      </c>
      <c r="WQR56" s="355" t="s">
        <v>88</v>
      </c>
      <c r="WQS56" s="355" t="s">
        <v>88</v>
      </c>
      <c r="WQT56" s="355" t="s">
        <v>88</v>
      </c>
      <c r="WQU56" s="355" t="s">
        <v>88</v>
      </c>
      <c r="WQV56" s="355" t="s">
        <v>88</v>
      </c>
      <c r="WQW56" s="355" t="s">
        <v>88</v>
      </c>
      <c r="WQX56" s="355" t="s">
        <v>88</v>
      </c>
      <c r="WQY56" s="355" t="s">
        <v>88</v>
      </c>
      <c r="WQZ56" s="355" t="s">
        <v>88</v>
      </c>
      <c r="WRA56" s="355" t="s">
        <v>88</v>
      </c>
      <c r="WRB56" s="355" t="s">
        <v>88</v>
      </c>
      <c r="WRC56" s="355" t="s">
        <v>88</v>
      </c>
      <c r="WRD56" s="355" t="s">
        <v>88</v>
      </c>
      <c r="WRE56" s="355" t="s">
        <v>88</v>
      </c>
      <c r="WRF56" s="355" t="s">
        <v>88</v>
      </c>
      <c r="WRG56" s="355" t="s">
        <v>88</v>
      </c>
      <c r="WRH56" s="355" t="s">
        <v>88</v>
      </c>
      <c r="WRI56" s="355" t="s">
        <v>88</v>
      </c>
      <c r="WRJ56" s="355" t="s">
        <v>88</v>
      </c>
      <c r="WRK56" s="355" t="s">
        <v>88</v>
      </c>
      <c r="WRL56" s="355" t="s">
        <v>88</v>
      </c>
      <c r="WRM56" s="355" t="s">
        <v>88</v>
      </c>
      <c r="WRN56" s="355" t="s">
        <v>88</v>
      </c>
      <c r="WRO56" s="355" t="s">
        <v>88</v>
      </c>
      <c r="WRP56" s="355" t="s">
        <v>88</v>
      </c>
      <c r="WRQ56" s="355" t="s">
        <v>88</v>
      </c>
      <c r="WRR56" s="355" t="s">
        <v>88</v>
      </c>
      <c r="WRS56" s="355" t="s">
        <v>88</v>
      </c>
      <c r="WRT56" s="355" t="s">
        <v>88</v>
      </c>
      <c r="WRU56" s="355" t="s">
        <v>88</v>
      </c>
      <c r="WRV56" s="355" t="s">
        <v>88</v>
      </c>
      <c r="WRW56" s="355" t="s">
        <v>88</v>
      </c>
      <c r="WRX56" s="355" t="s">
        <v>88</v>
      </c>
      <c r="WRY56" s="355" t="s">
        <v>88</v>
      </c>
      <c r="WRZ56" s="355" t="s">
        <v>88</v>
      </c>
      <c r="WSA56" s="355" t="s">
        <v>88</v>
      </c>
      <c r="WSB56" s="355" t="s">
        <v>88</v>
      </c>
      <c r="WSC56" s="355" t="s">
        <v>88</v>
      </c>
      <c r="WSD56" s="355" t="s">
        <v>88</v>
      </c>
      <c r="WSE56" s="355" t="s">
        <v>88</v>
      </c>
      <c r="WSF56" s="355" t="s">
        <v>88</v>
      </c>
      <c r="WSG56" s="355" t="s">
        <v>88</v>
      </c>
      <c r="WSH56" s="355" t="s">
        <v>88</v>
      </c>
      <c r="WSI56" s="355" t="s">
        <v>88</v>
      </c>
      <c r="WSJ56" s="355" t="s">
        <v>88</v>
      </c>
      <c r="WSK56" s="355" t="s">
        <v>88</v>
      </c>
      <c r="WSL56" s="355" t="s">
        <v>88</v>
      </c>
      <c r="WSM56" s="355" t="s">
        <v>88</v>
      </c>
      <c r="WSN56" s="355" t="s">
        <v>88</v>
      </c>
      <c r="WSO56" s="355" t="s">
        <v>88</v>
      </c>
      <c r="WSP56" s="355" t="s">
        <v>88</v>
      </c>
      <c r="WSQ56" s="355" t="s">
        <v>88</v>
      </c>
      <c r="WSR56" s="355" t="s">
        <v>88</v>
      </c>
      <c r="WSS56" s="355" t="s">
        <v>88</v>
      </c>
      <c r="WST56" s="355" t="s">
        <v>88</v>
      </c>
      <c r="WSU56" s="355" t="s">
        <v>88</v>
      </c>
      <c r="WSV56" s="355" t="s">
        <v>88</v>
      </c>
      <c r="WSW56" s="355" t="s">
        <v>88</v>
      </c>
      <c r="WSX56" s="355" t="s">
        <v>88</v>
      </c>
      <c r="WSY56" s="355" t="s">
        <v>88</v>
      </c>
      <c r="WSZ56" s="355" t="s">
        <v>88</v>
      </c>
      <c r="WTA56" s="355" t="s">
        <v>88</v>
      </c>
      <c r="WTB56" s="355" t="s">
        <v>88</v>
      </c>
      <c r="WTC56" s="355" t="s">
        <v>88</v>
      </c>
      <c r="WTD56" s="355" t="s">
        <v>88</v>
      </c>
      <c r="WTE56" s="355" t="s">
        <v>88</v>
      </c>
      <c r="WTF56" s="355" t="s">
        <v>88</v>
      </c>
      <c r="WTG56" s="355" t="s">
        <v>88</v>
      </c>
      <c r="WTH56" s="355" t="s">
        <v>88</v>
      </c>
      <c r="WTI56" s="355" t="s">
        <v>88</v>
      </c>
      <c r="WTJ56" s="355" t="s">
        <v>88</v>
      </c>
      <c r="WTK56" s="355" t="s">
        <v>88</v>
      </c>
      <c r="WTL56" s="355" t="s">
        <v>88</v>
      </c>
      <c r="WTM56" s="355" t="s">
        <v>88</v>
      </c>
      <c r="WTN56" s="355" t="s">
        <v>88</v>
      </c>
      <c r="WTO56" s="355" t="s">
        <v>88</v>
      </c>
      <c r="WTP56" s="355" t="s">
        <v>88</v>
      </c>
      <c r="WTQ56" s="355" t="s">
        <v>88</v>
      </c>
      <c r="WTR56" s="355" t="s">
        <v>88</v>
      </c>
      <c r="WTS56" s="355" t="s">
        <v>88</v>
      </c>
      <c r="WTT56" s="355" t="s">
        <v>88</v>
      </c>
      <c r="WTU56" s="355" t="s">
        <v>88</v>
      </c>
      <c r="WTV56" s="355" t="s">
        <v>88</v>
      </c>
      <c r="WTW56" s="355" t="s">
        <v>88</v>
      </c>
      <c r="WTX56" s="355" t="s">
        <v>88</v>
      </c>
      <c r="WTY56" s="355" t="s">
        <v>88</v>
      </c>
      <c r="WTZ56" s="355" t="s">
        <v>88</v>
      </c>
      <c r="WUA56" s="355" t="s">
        <v>88</v>
      </c>
      <c r="WUB56" s="355" t="s">
        <v>88</v>
      </c>
      <c r="WUC56" s="355" t="s">
        <v>88</v>
      </c>
      <c r="WUD56" s="355" t="s">
        <v>88</v>
      </c>
      <c r="WUE56" s="355" t="s">
        <v>88</v>
      </c>
      <c r="WUF56" s="355" t="s">
        <v>88</v>
      </c>
      <c r="WUG56" s="355" t="s">
        <v>88</v>
      </c>
      <c r="WUH56" s="355" t="s">
        <v>88</v>
      </c>
      <c r="WUI56" s="355" t="s">
        <v>88</v>
      </c>
      <c r="WUJ56" s="355" t="s">
        <v>88</v>
      </c>
      <c r="WUK56" s="355" t="s">
        <v>88</v>
      </c>
      <c r="WUL56" s="355" t="s">
        <v>88</v>
      </c>
      <c r="WUM56" s="355" t="s">
        <v>88</v>
      </c>
      <c r="WUN56" s="355" t="s">
        <v>88</v>
      </c>
      <c r="WUO56" s="355" t="s">
        <v>88</v>
      </c>
      <c r="WUP56" s="355" t="s">
        <v>88</v>
      </c>
      <c r="WUQ56" s="355" t="s">
        <v>88</v>
      </c>
      <c r="WUR56" s="355" t="s">
        <v>88</v>
      </c>
      <c r="WUS56" s="355" t="s">
        <v>88</v>
      </c>
      <c r="WUT56" s="355" t="s">
        <v>88</v>
      </c>
      <c r="WUU56" s="355" t="s">
        <v>88</v>
      </c>
      <c r="WUV56" s="355" t="s">
        <v>88</v>
      </c>
      <c r="WUW56" s="355" t="s">
        <v>88</v>
      </c>
      <c r="WUX56" s="355" t="s">
        <v>88</v>
      </c>
      <c r="WUY56" s="355" t="s">
        <v>88</v>
      </c>
      <c r="WUZ56" s="355" t="s">
        <v>88</v>
      </c>
      <c r="WVA56" s="355" t="s">
        <v>88</v>
      </c>
      <c r="WVB56" s="355" t="s">
        <v>88</v>
      </c>
      <c r="WVC56" s="355" t="s">
        <v>88</v>
      </c>
      <c r="WVD56" s="355" t="s">
        <v>88</v>
      </c>
      <c r="WVE56" s="355" t="s">
        <v>88</v>
      </c>
      <c r="WVF56" s="355" t="s">
        <v>88</v>
      </c>
      <c r="WVG56" s="355" t="s">
        <v>88</v>
      </c>
      <c r="WVH56" s="355" t="s">
        <v>88</v>
      </c>
      <c r="WVI56" s="355" t="s">
        <v>88</v>
      </c>
      <c r="WVJ56" s="355" t="s">
        <v>88</v>
      </c>
      <c r="WVK56" s="355" t="s">
        <v>88</v>
      </c>
      <c r="WVL56" s="355" t="s">
        <v>88</v>
      </c>
      <c r="WVM56" s="355" t="s">
        <v>88</v>
      </c>
      <c r="WVN56" s="355" t="s">
        <v>88</v>
      </c>
      <c r="WVO56" s="355" t="s">
        <v>88</v>
      </c>
      <c r="WVP56" s="355" t="s">
        <v>88</v>
      </c>
      <c r="WVQ56" s="355" t="s">
        <v>88</v>
      </c>
      <c r="WVR56" s="355" t="s">
        <v>88</v>
      </c>
      <c r="WVS56" s="355" t="s">
        <v>88</v>
      </c>
      <c r="WVT56" s="355" t="s">
        <v>88</v>
      </c>
      <c r="WVU56" s="355" t="s">
        <v>88</v>
      </c>
      <c r="WVV56" s="355" t="s">
        <v>88</v>
      </c>
      <c r="WVW56" s="355" t="s">
        <v>88</v>
      </c>
      <c r="WVX56" s="355" t="s">
        <v>88</v>
      </c>
      <c r="WVY56" s="355" t="s">
        <v>88</v>
      </c>
      <c r="WVZ56" s="355" t="s">
        <v>88</v>
      </c>
      <c r="WWA56" s="355" t="s">
        <v>88</v>
      </c>
      <c r="WWB56" s="355" t="s">
        <v>88</v>
      </c>
      <c r="WWC56" s="355" t="s">
        <v>88</v>
      </c>
      <c r="WWD56" s="355" t="s">
        <v>88</v>
      </c>
      <c r="WWE56" s="355" t="s">
        <v>88</v>
      </c>
      <c r="WWF56" s="355" t="s">
        <v>88</v>
      </c>
      <c r="WWG56" s="355" t="s">
        <v>88</v>
      </c>
      <c r="WWH56" s="355" t="s">
        <v>88</v>
      </c>
      <c r="WWI56" s="355" t="s">
        <v>88</v>
      </c>
      <c r="WWJ56" s="355" t="s">
        <v>88</v>
      </c>
      <c r="WWK56" s="355" t="s">
        <v>88</v>
      </c>
      <c r="WWL56" s="355" t="s">
        <v>88</v>
      </c>
      <c r="WWM56" s="355" t="s">
        <v>88</v>
      </c>
      <c r="WWN56" s="355" t="s">
        <v>88</v>
      </c>
      <c r="WWO56" s="355" t="s">
        <v>88</v>
      </c>
      <c r="WWP56" s="355" t="s">
        <v>88</v>
      </c>
      <c r="WWQ56" s="355" t="s">
        <v>88</v>
      </c>
      <c r="WWR56" s="355" t="s">
        <v>88</v>
      </c>
      <c r="WWS56" s="355" t="s">
        <v>88</v>
      </c>
      <c r="WWT56" s="355" t="s">
        <v>88</v>
      </c>
      <c r="WWU56" s="355" t="s">
        <v>88</v>
      </c>
      <c r="WWV56" s="355" t="s">
        <v>88</v>
      </c>
      <c r="WWW56" s="355" t="s">
        <v>88</v>
      </c>
      <c r="WWX56" s="355" t="s">
        <v>88</v>
      </c>
      <c r="WWY56" s="355" t="s">
        <v>88</v>
      </c>
      <c r="WWZ56" s="355" t="s">
        <v>88</v>
      </c>
      <c r="WXA56" s="355" t="s">
        <v>88</v>
      </c>
      <c r="WXB56" s="355" t="s">
        <v>88</v>
      </c>
      <c r="WXC56" s="355" t="s">
        <v>88</v>
      </c>
      <c r="WXD56" s="355" t="s">
        <v>88</v>
      </c>
      <c r="WXE56" s="355" t="s">
        <v>88</v>
      </c>
      <c r="WXF56" s="355" t="s">
        <v>88</v>
      </c>
      <c r="WXG56" s="355" t="s">
        <v>88</v>
      </c>
      <c r="WXH56" s="355" t="s">
        <v>88</v>
      </c>
      <c r="WXI56" s="355" t="s">
        <v>88</v>
      </c>
      <c r="WXJ56" s="355" t="s">
        <v>88</v>
      </c>
      <c r="WXK56" s="355" t="s">
        <v>88</v>
      </c>
      <c r="WXL56" s="355" t="s">
        <v>88</v>
      </c>
      <c r="WXM56" s="355" t="s">
        <v>88</v>
      </c>
      <c r="WXN56" s="355" t="s">
        <v>88</v>
      </c>
      <c r="WXO56" s="355" t="s">
        <v>88</v>
      </c>
      <c r="WXP56" s="355" t="s">
        <v>88</v>
      </c>
      <c r="WXQ56" s="355" t="s">
        <v>88</v>
      </c>
      <c r="WXR56" s="355" t="s">
        <v>88</v>
      </c>
      <c r="WXS56" s="355" t="s">
        <v>88</v>
      </c>
      <c r="WXT56" s="355" t="s">
        <v>88</v>
      </c>
      <c r="WXU56" s="355" t="s">
        <v>88</v>
      </c>
      <c r="WXV56" s="355" t="s">
        <v>88</v>
      </c>
      <c r="WXW56" s="355" t="s">
        <v>88</v>
      </c>
      <c r="WXX56" s="355" t="s">
        <v>88</v>
      </c>
      <c r="WXY56" s="355" t="s">
        <v>88</v>
      </c>
      <c r="WXZ56" s="355" t="s">
        <v>88</v>
      </c>
      <c r="WYA56" s="355" t="s">
        <v>88</v>
      </c>
      <c r="WYB56" s="355" t="s">
        <v>88</v>
      </c>
      <c r="WYC56" s="355" t="s">
        <v>88</v>
      </c>
      <c r="WYD56" s="355" t="s">
        <v>88</v>
      </c>
      <c r="WYE56" s="355" t="s">
        <v>88</v>
      </c>
      <c r="WYF56" s="355" t="s">
        <v>88</v>
      </c>
      <c r="WYG56" s="355" t="s">
        <v>88</v>
      </c>
      <c r="WYH56" s="355" t="s">
        <v>88</v>
      </c>
      <c r="WYI56" s="355" t="s">
        <v>88</v>
      </c>
      <c r="WYJ56" s="355" t="s">
        <v>88</v>
      </c>
      <c r="WYK56" s="355" t="s">
        <v>88</v>
      </c>
      <c r="WYL56" s="355" t="s">
        <v>88</v>
      </c>
      <c r="WYM56" s="355" t="s">
        <v>88</v>
      </c>
      <c r="WYN56" s="355" t="s">
        <v>88</v>
      </c>
      <c r="WYO56" s="355" t="s">
        <v>88</v>
      </c>
      <c r="WYP56" s="355" t="s">
        <v>88</v>
      </c>
      <c r="WYQ56" s="355" t="s">
        <v>88</v>
      </c>
      <c r="WYR56" s="355" t="s">
        <v>88</v>
      </c>
      <c r="WYS56" s="355" t="s">
        <v>88</v>
      </c>
      <c r="WYT56" s="355" t="s">
        <v>88</v>
      </c>
      <c r="WYU56" s="355" t="s">
        <v>88</v>
      </c>
      <c r="WYV56" s="355" t="s">
        <v>88</v>
      </c>
      <c r="WYW56" s="355" t="s">
        <v>88</v>
      </c>
      <c r="WYX56" s="355" t="s">
        <v>88</v>
      </c>
      <c r="WYY56" s="355" t="s">
        <v>88</v>
      </c>
      <c r="WYZ56" s="355" t="s">
        <v>88</v>
      </c>
      <c r="WZA56" s="355" t="s">
        <v>88</v>
      </c>
      <c r="WZB56" s="355" t="s">
        <v>88</v>
      </c>
      <c r="WZC56" s="355" t="s">
        <v>88</v>
      </c>
      <c r="WZD56" s="355" t="s">
        <v>88</v>
      </c>
      <c r="WZE56" s="355" t="s">
        <v>88</v>
      </c>
      <c r="WZF56" s="355" t="s">
        <v>88</v>
      </c>
      <c r="WZG56" s="355" t="s">
        <v>88</v>
      </c>
      <c r="WZH56" s="355" t="s">
        <v>88</v>
      </c>
      <c r="WZI56" s="355" t="s">
        <v>88</v>
      </c>
      <c r="WZJ56" s="355" t="s">
        <v>88</v>
      </c>
      <c r="WZK56" s="355" t="s">
        <v>88</v>
      </c>
      <c r="WZL56" s="355" t="s">
        <v>88</v>
      </c>
      <c r="WZM56" s="355" t="s">
        <v>88</v>
      </c>
      <c r="WZN56" s="355" t="s">
        <v>88</v>
      </c>
      <c r="WZO56" s="355" t="s">
        <v>88</v>
      </c>
      <c r="WZP56" s="355" t="s">
        <v>88</v>
      </c>
      <c r="WZQ56" s="355" t="s">
        <v>88</v>
      </c>
      <c r="WZR56" s="355" t="s">
        <v>88</v>
      </c>
      <c r="WZS56" s="355" t="s">
        <v>88</v>
      </c>
      <c r="WZT56" s="355" t="s">
        <v>88</v>
      </c>
      <c r="WZU56" s="355" t="s">
        <v>88</v>
      </c>
      <c r="WZV56" s="355" t="s">
        <v>88</v>
      </c>
      <c r="WZW56" s="355" t="s">
        <v>88</v>
      </c>
      <c r="WZX56" s="355" t="s">
        <v>88</v>
      </c>
      <c r="WZY56" s="355" t="s">
        <v>88</v>
      </c>
      <c r="WZZ56" s="355" t="s">
        <v>88</v>
      </c>
      <c r="XAA56" s="355" t="s">
        <v>88</v>
      </c>
      <c r="XAB56" s="355" t="s">
        <v>88</v>
      </c>
      <c r="XAC56" s="355" t="s">
        <v>88</v>
      </c>
      <c r="XAD56" s="355" t="s">
        <v>88</v>
      </c>
      <c r="XAE56" s="355" t="s">
        <v>88</v>
      </c>
      <c r="XAF56" s="355" t="s">
        <v>88</v>
      </c>
      <c r="XAG56" s="355" t="s">
        <v>88</v>
      </c>
      <c r="XAH56" s="355" t="s">
        <v>88</v>
      </c>
      <c r="XAI56" s="355" t="s">
        <v>88</v>
      </c>
      <c r="XAJ56" s="355" t="s">
        <v>88</v>
      </c>
      <c r="XAK56" s="355" t="s">
        <v>88</v>
      </c>
      <c r="XAL56" s="355" t="s">
        <v>88</v>
      </c>
      <c r="XAM56" s="355" t="s">
        <v>88</v>
      </c>
      <c r="XAN56" s="355" t="s">
        <v>88</v>
      </c>
      <c r="XAO56" s="355" t="s">
        <v>88</v>
      </c>
      <c r="XAP56" s="355" t="s">
        <v>88</v>
      </c>
      <c r="XAQ56" s="355" t="s">
        <v>88</v>
      </c>
      <c r="XAR56" s="355" t="s">
        <v>88</v>
      </c>
      <c r="XAS56" s="355" t="s">
        <v>88</v>
      </c>
      <c r="XAT56" s="355" t="s">
        <v>88</v>
      </c>
      <c r="XAU56" s="355" t="s">
        <v>88</v>
      </c>
      <c r="XAV56" s="355" t="s">
        <v>88</v>
      </c>
      <c r="XAW56" s="355" t="s">
        <v>88</v>
      </c>
      <c r="XAX56" s="355" t="s">
        <v>88</v>
      </c>
      <c r="XAY56" s="355" t="s">
        <v>88</v>
      </c>
      <c r="XAZ56" s="355" t="s">
        <v>88</v>
      </c>
      <c r="XBA56" s="355" t="s">
        <v>88</v>
      </c>
      <c r="XBB56" s="355" t="s">
        <v>88</v>
      </c>
      <c r="XBC56" s="355" t="s">
        <v>88</v>
      </c>
      <c r="XBD56" s="355" t="s">
        <v>88</v>
      </c>
      <c r="XBE56" s="355" t="s">
        <v>88</v>
      </c>
      <c r="XBF56" s="355" t="s">
        <v>88</v>
      </c>
      <c r="XBG56" s="355" t="s">
        <v>88</v>
      </c>
      <c r="XBH56" s="355" t="s">
        <v>88</v>
      </c>
      <c r="XBI56" s="355" t="s">
        <v>88</v>
      </c>
      <c r="XBJ56" s="355" t="s">
        <v>88</v>
      </c>
      <c r="XBK56" s="355" t="s">
        <v>88</v>
      </c>
      <c r="XBL56" s="355" t="s">
        <v>88</v>
      </c>
      <c r="XBM56" s="355" t="s">
        <v>88</v>
      </c>
      <c r="XBN56" s="355" t="s">
        <v>88</v>
      </c>
      <c r="XBO56" s="355" t="s">
        <v>88</v>
      </c>
      <c r="XBP56" s="355" t="s">
        <v>88</v>
      </c>
      <c r="XBQ56" s="355" t="s">
        <v>88</v>
      </c>
      <c r="XBR56" s="355" t="s">
        <v>88</v>
      </c>
      <c r="XBS56" s="355" t="s">
        <v>88</v>
      </c>
      <c r="XBT56" s="355" t="s">
        <v>88</v>
      </c>
      <c r="XBU56" s="355" t="s">
        <v>88</v>
      </c>
      <c r="XBV56" s="355" t="s">
        <v>88</v>
      </c>
      <c r="XBW56" s="355" t="s">
        <v>88</v>
      </c>
      <c r="XBX56" s="355" t="s">
        <v>88</v>
      </c>
      <c r="XBY56" s="355" t="s">
        <v>88</v>
      </c>
      <c r="XBZ56" s="355" t="s">
        <v>88</v>
      </c>
      <c r="XCA56" s="355" t="s">
        <v>88</v>
      </c>
      <c r="XCB56" s="355" t="s">
        <v>88</v>
      </c>
      <c r="XCC56" s="355" t="s">
        <v>88</v>
      </c>
      <c r="XCD56" s="355" t="s">
        <v>88</v>
      </c>
      <c r="XCE56" s="355" t="s">
        <v>88</v>
      </c>
      <c r="XCF56" s="355" t="s">
        <v>88</v>
      </c>
      <c r="XCG56" s="355" t="s">
        <v>88</v>
      </c>
      <c r="XCH56" s="355" t="s">
        <v>88</v>
      </c>
      <c r="XCI56" s="355" t="s">
        <v>88</v>
      </c>
      <c r="XCJ56" s="355" t="s">
        <v>88</v>
      </c>
      <c r="XCK56" s="355" t="s">
        <v>88</v>
      </c>
      <c r="XCL56" s="355" t="s">
        <v>88</v>
      </c>
      <c r="XCM56" s="355" t="s">
        <v>88</v>
      </c>
      <c r="XCN56" s="355" t="s">
        <v>88</v>
      </c>
      <c r="XCO56" s="355" t="s">
        <v>88</v>
      </c>
      <c r="XCP56" s="355" t="s">
        <v>88</v>
      </c>
      <c r="XCQ56" s="355" t="s">
        <v>88</v>
      </c>
      <c r="XCR56" s="355" t="s">
        <v>88</v>
      </c>
      <c r="XCS56" s="355" t="s">
        <v>88</v>
      </c>
      <c r="XCT56" s="355" t="s">
        <v>88</v>
      </c>
      <c r="XCU56" s="355" t="s">
        <v>88</v>
      </c>
      <c r="XCV56" s="355" t="s">
        <v>88</v>
      </c>
      <c r="XCW56" s="355" t="s">
        <v>88</v>
      </c>
      <c r="XCX56" s="355" t="s">
        <v>88</v>
      </c>
      <c r="XCY56" s="355" t="s">
        <v>88</v>
      </c>
      <c r="XCZ56" s="355" t="s">
        <v>88</v>
      </c>
      <c r="XDA56" s="355" t="s">
        <v>88</v>
      </c>
      <c r="XDB56" s="355" t="s">
        <v>88</v>
      </c>
      <c r="XDC56" s="355" t="s">
        <v>88</v>
      </c>
      <c r="XDD56" s="355" t="s">
        <v>88</v>
      </c>
      <c r="XDE56" s="355" t="s">
        <v>88</v>
      </c>
      <c r="XDF56" s="355" t="s">
        <v>88</v>
      </c>
      <c r="XDG56" s="355" t="s">
        <v>88</v>
      </c>
      <c r="XDH56" s="355" t="s">
        <v>88</v>
      </c>
      <c r="XDI56" s="355" t="s">
        <v>88</v>
      </c>
      <c r="XDJ56" s="355" t="s">
        <v>88</v>
      </c>
      <c r="XDK56" s="355" t="s">
        <v>88</v>
      </c>
      <c r="XDL56" s="355" t="s">
        <v>88</v>
      </c>
      <c r="XDM56" s="355" t="s">
        <v>88</v>
      </c>
      <c r="XDN56" s="355" t="s">
        <v>88</v>
      </c>
      <c r="XDO56" s="355" t="s">
        <v>88</v>
      </c>
      <c r="XDP56" s="355" t="s">
        <v>88</v>
      </c>
      <c r="XDQ56" s="355" t="s">
        <v>88</v>
      </c>
      <c r="XDR56" s="355" t="s">
        <v>88</v>
      </c>
      <c r="XDS56" s="355" t="s">
        <v>88</v>
      </c>
      <c r="XDT56" s="355" t="s">
        <v>88</v>
      </c>
      <c r="XDU56" s="355" t="s">
        <v>88</v>
      </c>
      <c r="XDV56" s="355" t="s">
        <v>88</v>
      </c>
      <c r="XDW56" s="355" t="s">
        <v>88</v>
      </c>
      <c r="XDX56" s="355" t="s">
        <v>88</v>
      </c>
      <c r="XDY56" s="355" t="s">
        <v>88</v>
      </c>
      <c r="XDZ56" s="355" t="s">
        <v>88</v>
      </c>
      <c r="XEA56" s="355" t="s">
        <v>88</v>
      </c>
      <c r="XEB56" s="355" t="s">
        <v>88</v>
      </c>
      <c r="XEC56" s="355" t="s">
        <v>88</v>
      </c>
      <c r="XED56" s="355" t="s">
        <v>88</v>
      </c>
      <c r="XEE56" s="355" t="s">
        <v>88</v>
      </c>
      <c r="XEF56" s="355" t="s">
        <v>88</v>
      </c>
      <c r="XEG56" s="355" t="s">
        <v>88</v>
      </c>
      <c r="XEH56" s="355" t="s">
        <v>88</v>
      </c>
      <c r="XEI56" s="355" t="s">
        <v>88</v>
      </c>
      <c r="XEJ56" s="355" t="s">
        <v>88</v>
      </c>
      <c r="XEK56" s="355" t="s">
        <v>88</v>
      </c>
      <c r="XEL56" s="355" t="s">
        <v>88</v>
      </c>
      <c r="XEM56" s="355" t="s">
        <v>88</v>
      </c>
      <c r="XEN56" s="355" t="s">
        <v>88</v>
      </c>
      <c r="XEO56" s="355" t="s">
        <v>88</v>
      </c>
      <c r="XEP56" s="355" t="s">
        <v>88</v>
      </c>
      <c r="XEQ56" s="355" t="s">
        <v>88</v>
      </c>
      <c r="XER56" s="355" t="s">
        <v>88</v>
      </c>
      <c r="XES56" s="355" t="s">
        <v>88</v>
      </c>
      <c r="XET56" s="355" t="s">
        <v>88</v>
      </c>
      <c r="XEU56" s="355" t="s">
        <v>88</v>
      </c>
      <c r="XEV56" s="355" t="s">
        <v>88</v>
      </c>
      <c r="XEW56" s="355" t="s">
        <v>88</v>
      </c>
      <c r="XEX56" s="355" t="s">
        <v>88</v>
      </c>
      <c r="XEY56" s="355" t="s">
        <v>88</v>
      </c>
      <c r="XEZ56" s="355" t="s">
        <v>88</v>
      </c>
      <c r="XFA56" s="355" t="s">
        <v>88</v>
      </c>
      <c r="XFB56" s="355" t="s">
        <v>88</v>
      </c>
      <c r="XFC56" s="355" t="s">
        <v>88</v>
      </c>
      <c r="XFD56" s="355" t="s">
        <v>88</v>
      </c>
    </row>
    <row r="57" spans="1:16384"/>
    <row r="58" spans="1:16384"/>
    <row r="59" spans="1:16384"/>
  </sheetData>
  <conditionalFormatting sqref="E28">
    <cfRule type="cellIs" dxfId="118" priority="1" stopIfTrue="1" operator="notEqual">
      <formula>0</formula>
    </cfRule>
    <cfRule type="cellIs" dxfId="117" priority="2" stopIfTrue="1" operator="equal">
      <formula>""</formula>
    </cfRule>
  </conditionalFormatting>
  <pageMargins left="0.70866141732283472" right="0.70866141732283472" top="0.74803149606299213" bottom="0.74803149606299213" header="0.31496062992125984" footer="0.31496062992125984"/>
  <pageSetup paperSize="9" scale="79"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5024D-A54A-4176-B1E9-16807EF5AC63}">
  <sheetPr>
    <tabColor rgb="FFCCCCCE"/>
    <pageSetUpPr fitToPage="1"/>
  </sheetPr>
  <dimension ref="A1:K23"/>
  <sheetViews>
    <sheetView showGridLines="0" workbookViewId="0"/>
  </sheetViews>
  <sheetFormatPr defaultColWidth="9" defaultRowHeight="14.25" zeroHeight="1"/>
  <cols>
    <col min="1" max="1" width="3.625" customWidth="1"/>
    <col min="2" max="2" width="40.625" customWidth="1"/>
    <col min="3" max="3" width="3.625" customWidth="1"/>
    <col min="4" max="4" width="40.625" customWidth="1"/>
    <col min="5" max="5" width="3.625" customWidth="1"/>
    <col min="6" max="6" width="40.625" customWidth="1"/>
    <col min="7" max="7" width="3.625" customWidth="1"/>
    <col min="8" max="8" width="40.625" customWidth="1"/>
    <col min="9" max="9" width="3.625" customWidth="1"/>
    <col min="10" max="10" width="40.625" customWidth="1"/>
    <col min="11" max="11" width="3.625" customWidth="1"/>
  </cols>
  <sheetData>
    <row r="1" spans="1:11" s="324" customFormat="1" ht="31.5">
      <c r="A1" s="323" t="e">
        <f ca="1" xml:space="preserve"> RIGHT(CELL("filename", $A$1), LEN(CELL("filename", $A$1)) - SEARCH("]", CELL("filename", $A$1)))</f>
        <v>#VALUE!</v>
      </c>
      <c r="B1" s="323"/>
      <c r="C1" s="323"/>
      <c r="D1" s="323"/>
      <c r="E1" s="323"/>
      <c r="F1" s="323"/>
      <c r="G1" s="323"/>
      <c r="H1" s="456"/>
      <c r="I1" s="323"/>
      <c r="J1" s="323"/>
      <c r="K1" s="323"/>
    </row>
    <row r="2" spans="1:11" s="356" customFormat="1" ht="12.75"/>
    <row r="3" spans="1:11" s="356" customFormat="1" ht="12.75">
      <c r="B3" s="356" t="s">
        <v>172</v>
      </c>
      <c r="D3" s="356" t="s">
        <v>173</v>
      </c>
      <c r="F3" s="356" t="s">
        <v>174</v>
      </c>
      <c r="H3" s="356" t="s">
        <v>175</v>
      </c>
      <c r="J3" s="356" t="s">
        <v>165</v>
      </c>
    </row>
    <row r="4" spans="1:11" s="356" customFormat="1" ht="12.75"/>
    <row r="5" spans="1:11" s="356" customFormat="1" ht="12.75">
      <c r="B5" s="357" t="str">
        <f>Cover!$A$1</f>
        <v>Cover</v>
      </c>
      <c r="D5" s="357" t="e">
        <f ca="1">Time!$A$1</f>
        <v>#VALUE!</v>
      </c>
      <c r="F5" s="359" t="e">
        <f ca="1">SummaryOutput!$A$1</f>
        <v>#VALUE!</v>
      </c>
      <c r="H5" s="360" t="e">
        <f ca="1">Validation!$A$1</f>
        <v>#VALUE!</v>
      </c>
      <c r="J5" s="361" t="e">
        <f ca="1" xml:space="preserve"> '{Update-UsingOnlyCPIH}'!$A$1</f>
        <v>#VALUE!</v>
      </c>
    </row>
    <row r="6" spans="1:11" s="453" customFormat="1" ht="38.1" customHeight="1">
      <c r="B6" s="453" t="s">
        <v>176</v>
      </c>
      <c r="D6" s="453" t="s">
        <v>177</v>
      </c>
      <c r="F6" s="453" t="s">
        <v>178</v>
      </c>
      <c r="H6" s="453" t="s">
        <v>179</v>
      </c>
      <c r="J6" s="453" t="s">
        <v>180</v>
      </c>
    </row>
    <row r="7" spans="1:11" s="356" customFormat="1" ht="12.75">
      <c r="D7" s="358"/>
    </row>
    <row r="8" spans="1:11" s="356" customFormat="1" ht="12.75">
      <c r="B8" s="357" t="e">
        <f ca="1">'Style guide'!$A$1</f>
        <v>#VALUE!</v>
      </c>
      <c r="D8" s="357" t="e">
        <f ca="1">Index!$A$1</f>
        <v>#VALUE!</v>
      </c>
      <c r="F8" s="359" t="str">
        <f>SummaryTables!A1</f>
        <v>Regulatory Capital Values</v>
      </c>
    </row>
    <row r="9" spans="1:11" s="453" customFormat="1" ht="38.1" customHeight="1">
      <c r="B9" s="453" t="s">
        <v>181</v>
      </c>
      <c r="D9" s="453" t="s">
        <v>182</v>
      </c>
      <c r="F9" s="453" t="s">
        <v>183</v>
      </c>
    </row>
    <row r="10" spans="1:11" s="356" customFormat="1" ht="12.75"/>
    <row r="11" spans="1:11" s="356" customFormat="1" ht="12.75">
      <c r="B11" s="357" t="e">
        <f ca="1">$A$1</f>
        <v>#VALUE!</v>
      </c>
      <c r="D11" s="357" t="e">
        <f ca="1">PR19FDPublishedTables!$A$1</f>
        <v>#VALUE!</v>
      </c>
      <c r="F11" s="359" t="str">
        <f xml:space="preserve"> SummaryDashboard!A1</f>
        <v>Regulatory Capital Values</v>
      </c>
    </row>
    <row r="12" spans="1:11" s="453" customFormat="1" ht="38.1" customHeight="1">
      <c r="B12" s="453" t="s">
        <v>184</v>
      </c>
      <c r="D12" s="453" t="s">
        <v>185</v>
      </c>
      <c r="F12" s="453" t="s">
        <v>186</v>
      </c>
    </row>
    <row r="13" spans="1:11" s="356" customFormat="1" ht="12.75"/>
    <row r="14" spans="1:11" s="356" customFormat="1" ht="12.75">
      <c r="B14" s="357" t="s">
        <v>187</v>
      </c>
      <c r="D14" s="357" t="e">
        <f ca="1">Update!A1</f>
        <v>#VALUE!</v>
      </c>
    </row>
    <row r="15" spans="1:11" s="453" customFormat="1" ht="38.1" customHeight="1">
      <c r="B15" s="453" t="s">
        <v>188</v>
      </c>
      <c r="D15" s="453" t="s">
        <v>189</v>
      </c>
    </row>
    <row r="16" spans="1:11" s="356" customFormat="1" ht="12.75"/>
    <row r="17" spans="1:2" s="356" customFormat="1" ht="12.75">
      <c r="B17" s="362" t="e">
        <f ca="1">Inp!$A$1</f>
        <v>#VALUE!</v>
      </c>
    </row>
    <row r="18" spans="1:2" s="453" customFormat="1" ht="38.1" customHeight="1">
      <c r="B18" s="453" t="s">
        <v>113</v>
      </c>
    </row>
    <row r="19" spans="1:2" s="356" customFormat="1" ht="12.75"/>
    <row r="20" spans="1:2" s="355" customFormat="1" ht="15.75">
      <c r="A20" s="355" t="s">
        <v>88</v>
      </c>
    </row>
    <row r="21" spans="1:2"/>
    <row r="22" spans="1:2"/>
    <row r="23" spans="1:2"/>
  </sheetData>
  <pageMargins left="0.70866141732283472" right="0.70866141732283472" top="0.74803149606299213" bottom="0.74803149606299213" header="0.31496062992125984" footer="0.31496062992125984"/>
  <pageSetup paperSize="9" scale="53"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A3F91-96ED-49FF-8269-9E1FF2EB3523}">
  <sheetPr>
    <tabColor rgb="FFCCCCCE"/>
    <pageSetUpPr fitToPage="1"/>
  </sheetPr>
  <dimension ref="A1:M142"/>
  <sheetViews>
    <sheetView zoomScaleNormal="100" workbookViewId="0"/>
  </sheetViews>
  <sheetFormatPr defaultRowHeight="14.25"/>
  <cols>
    <col min="1" max="1" width="6.125" bestFit="1" customWidth="1"/>
    <col min="2" max="2" width="15.5" bestFit="1" customWidth="1"/>
    <col min="3" max="3" width="39" bestFit="1" customWidth="1"/>
    <col min="4" max="4" width="3.5" bestFit="1" customWidth="1"/>
    <col min="5" max="5" width="17.375" bestFit="1" customWidth="1"/>
    <col min="6" max="7" width="8.5" bestFit="1" customWidth="1"/>
    <col min="8" max="13" width="8.875" bestFit="1" customWidth="1"/>
  </cols>
  <sheetData>
    <row r="1" spans="1:13">
      <c r="C1" t="s">
        <v>190</v>
      </c>
    </row>
    <row r="2" spans="1:13">
      <c r="A2" t="s">
        <v>191</v>
      </c>
      <c r="B2" t="s">
        <v>71</v>
      </c>
      <c r="C2" t="s">
        <v>192</v>
      </c>
      <c r="D2" t="s">
        <v>193</v>
      </c>
      <c r="E2" t="s">
        <v>1</v>
      </c>
      <c r="F2" t="s">
        <v>194</v>
      </c>
      <c r="G2" t="s">
        <v>195</v>
      </c>
      <c r="H2" t="s">
        <v>196</v>
      </c>
      <c r="I2" t="s">
        <v>197</v>
      </c>
      <c r="J2" t="s">
        <v>198</v>
      </c>
      <c r="K2" t="s">
        <v>199</v>
      </c>
      <c r="L2" t="s">
        <v>200</v>
      </c>
      <c r="M2" t="s">
        <v>201</v>
      </c>
    </row>
    <row r="4" spans="1:13">
      <c r="A4" t="s">
        <v>202</v>
      </c>
      <c r="B4" t="s">
        <v>203</v>
      </c>
      <c r="C4" t="s">
        <v>204</v>
      </c>
      <c r="D4" t="s">
        <v>205</v>
      </c>
      <c r="E4" t="s">
        <v>206</v>
      </c>
      <c r="F4" s="498">
        <v>270.60000000000002</v>
      </c>
      <c r="G4" s="498">
        <v>279.7</v>
      </c>
      <c r="H4" s="498">
        <v>288.2</v>
      </c>
      <c r="I4" s="498">
        <v>296.81994379694203</v>
      </c>
      <c r="J4" s="498">
        <v>305.32865399748601</v>
      </c>
      <c r="K4" s="498">
        <v>314.691934446201</v>
      </c>
      <c r="L4" s="498">
        <v>324.76207634847901</v>
      </c>
      <c r="M4" s="498">
        <v>335.15446279163098</v>
      </c>
    </row>
    <row r="5" spans="1:13">
      <c r="A5" t="s">
        <v>202</v>
      </c>
      <c r="B5" t="s">
        <v>207</v>
      </c>
      <c r="C5" t="s">
        <v>208</v>
      </c>
      <c r="D5" t="s">
        <v>205</v>
      </c>
      <c r="E5" t="s">
        <v>206</v>
      </c>
      <c r="F5" s="498">
        <v>271.7</v>
      </c>
      <c r="G5" s="498">
        <v>280.7</v>
      </c>
      <c r="H5" s="498">
        <v>289.2</v>
      </c>
      <c r="I5" s="498">
        <v>297.50379137925398</v>
      </c>
      <c r="J5" s="498">
        <v>306.08167682745898</v>
      </c>
      <c r="K5" s="498">
        <v>315.51905088813697</v>
      </c>
      <c r="L5" s="498">
        <v>325.61566051655802</v>
      </c>
      <c r="M5" s="498">
        <v>336.03536165308702</v>
      </c>
    </row>
    <row r="6" spans="1:13">
      <c r="A6" t="s">
        <v>202</v>
      </c>
      <c r="B6" t="s">
        <v>209</v>
      </c>
      <c r="C6" t="s">
        <v>210</v>
      </c>
      <c r="D6" t="s">
        <v>205</v>
      </c>
      <c r="E6" t="s">
        <v>206</v>
      </c>
      <c r="F6" s="498">
        <v>272.3</v>
      </c>
      <c r="G6" s="498">
        <v>281.5</v>
      </c>
      <c r="H6" s="498">
        <v>289.60000000000002</v>
      </c>
      <c r="I6" s="498">
        <v>298.18921448748898</v>
      </c>
      <c r="J6" s="498">
        <v>306.83655681487397</v>
      </c>
      <c r="K6" s="498">
        <v>316.34834127078699</v>
      </c>
      <c r="L6" s="498">
        <v>326.47148819145201</v>
      </c>
      <c r="M6" s="498">
        <v>336.91857581357903</v>
      </c>
    </row>
    <row r="7" spans="1:13">
      <c r="A7" t="s">
        <v>202</v>
      </c>
      <c r="B7" t="s">
        <v>211</v>
      </c>
      <c r="C7" t="s">
        <v>212</v>
      </c>
      <c r="D7" t="s">
        <v>205</v>
      </c>
      <c r="E7" t="s">
        <v>206</v>
      </c>
      <c r="F7" s="498">
        <v>272.89999999999998</v>
      </c>
      <c r="G7" s="498">
        <v>281.7</v>
      </c>
      <c r="H7" s="498">
        <v>289.5</v>
      </c>
      <c r="I7" s="498">
        <v>298.87621675152297</v>
      </c>
      <c r="J7" s="498">
        <v>307.593298539984</v>
      </c>
      <c r="K7" s="498">
        <v>317.17981130799899</v>
      </c>
      <c r="L7" s="498">
        <v>327.32956526985498</v>
      </c>
      <c r="M7" s="498">
        <v>337.80411135849101</v>
      </c>
    </row>
    <row r="8" spans="1:13">
      <c r="A8" t="s">
        <v>202</v>
      </c>
      <c r="B8" t="s">
        <v>213</v>
      </c>
      <c r="C8" t="s">
        <v>214</v>
      </c>
      <c r="D8" t="s">
        <v>205</v>
      </c>
      <c r="E8" t="s">
        <v>206</v>
      </c>
      <c r="F8" s="498">
        <v>274.7</v>
      </c>
      <c r="G8" s="498">
        <v>284.2</v>
      </c>
      <c r="H8" s="498">
        <v>291.5</v>
      </c>
      <c r="I8" s="498">
        <v>299.56480180959397</v>
      </c>
      <c r="J8" s="498">
        <v>308.35190659433698</v>
      </c>
      <c r="K8" s="498">
        <v>318.01346672864003</v>
      </c>
      <c r="L8" s="498">
        <v>328.18989766395703</v>
      </c>
      <c r="M8" s="498">
        <v>338.69197438920298</v>
      </c>
    </row>
    <row r="9" spans="1:13">
      <c r="A9" t="s">
        <v>202</v>
      </c>
      <c r="B9" t="s">
        <v>215</v>
      </c>
      <c r="C9" t="s">
        <v>216</v>
      </c>
      <c r="D9" t="s">
        <v>205</v>
      </c>
      <c r="E9" t="s">
        <v>206</v>
      </c>
      <c r="F9" s="498">
        <v>275.10000000000002</v>
      </c>
      <c r="G9" s="498">
        <v>284.10000000000002</v>
      </c>
      <c r="H9" s="498">
        <v>292.14789585630501</v>
      </c>
      <c r="I9" s="498">
        <v>300.254973308324</v>
      </c>
      <c r="J9" s="498">
        <v>309.11238558080299</v>
      </c>
      <c r="K9" s="498">
        <v>318.84931327663401</v>
      </c>
      <c r="L9" s="498">
        <v>329.05249130148701</v>
      </c>
      <c r="M9" s="498">
        <v>339.58217102313398</v>
      </c>
    </row>
    <row r="10" spans="1:13">
      <c r="A10" t="s">
        <v>202</v>
      </c>
      <c r="B10" t="s">
        <v>217</v>
      </c>
      <c r="C10" t="s">
        <v>218</v>
      </c>
      <c r="D10" t="s">
        <v>205</v>
      </c>
      <c r="E10" t="s">
        <v>206</v>
      </c>
      <c r="F10" s="498">
        <v>275.3</v>
      </c>
      <c r="G10" s="498">
        <v>284.5</v>
      </c>
      <c r="H10" s="498">
        <v>292.79723174362402</v>
      </c>
      <c r="I10" s="498">
        <v>300.94673490273601</v>
      </c>
      <c r="J10" s="498">
        <v>309.87474011360501</v>
      </c>
      <c r="K10" s="498">
        <v>319.687356711002</v>
      </c>
      <c r="L10" s="498">
        <v>329.91735212575401</v>
      </c>
      <c r="M10" s="498">
        <v>340.474707393779</v>
      </c>
    </row>
    <row r="11" spans="1:13">
      <c r="A11" t="s">
        <v>202</v>
      </c>
      <c r="B11" t="s">
        <v>219</v>
      </c>
      <c r="C11" t="s">
        <v>220</v>
      </c>
      <c r="D11" t="s">
        <v>205</v>
      </c>
      <c r="E11" t="s">
        <v>206</v>
      </c>
      <c r="F11" s="498">
        <v>275.8</v>
      </c>
      <c r="G11" s="498">
        <v>284.60000000000002</v>
      </c>
      <c r="H11" s="498">
        <v>293.44801086260998</v>
      </c>
      <c r="I11" s="498">
        <v>301.640090256272</v>
      </c>
      <c r="J11" s="498">
        <v>310.638974818348</v>
      </c>
      <c r="K11" s="498">
        <v>320.52760280590201</v>
      </c>
      <c r="L11" s="498">
        <v>330.78448609569102</v>
      </c>
      <c r="M11" s="498">
        <v>341.36958965075303</v>
      </c>
    </row>
    <row r="12" spans="1:13">
      <c r="A12" t="s">
        <v>202</v>
      </c>
      <c r="B12" t="s">
        <v>221</v>
      </c>
      <c r="C12" t="s">
        <v>222</v>
      </c>
      <c r="D12" t="s">
        <v>205</v>
      </c>
      <c r="E12" t="s">
        <v>206</v>
      </c>
      <c r="F12" s="498">
        <v>278.10000000000002</v>
      </c>
      <c r="G12" s="498">
        <v>285.60000000000002</v>
      </c>
      <c r="H12" s="498">
        <v>294.100236421028</v>
      </c>
      <c r="I12" s="498">
        <v>302.33504304081703</v>
      </c>
      <c r="J12" s="498">
        <v>311.40509433204198</v>
      </c>
      <c r="K12" s="498">
        <v>321.37005735066703</v>
      </c>
      <c r="L12" s="498">
        <v>331.65389918588897</v>
      </c>
      <c r="M12" s="498">
        <v>342.26682395983698</v>
      </c>
    </row>
    <row r="13" spans="1:13">
      <c r="A13" t="s">
        <v>202</v>
      </c>
      <c r="B13" t="s">
        <v>223</v>
      </c>
      <c r="C13" t="s">
        <v>224</v>
      </c>
      <c r="D13" t="s">
        <v>205</v>
      </c>
      <c r="E13" t="s">
        <v>206</v>
      </c>
      <c r="F13" s="498">
        <v>276</v>
      </c>
      <c r="G13" s="498">
        <v>283</v>
      </c>
      <c r="H13" s="498">
        <v>294.77781803182302</v>
      </c>
      <c r="I13" s="498">
        <v>303.08068281857697</v>
      </c>
      <c r="J13" s="498">
        <v>312.22357185062901</v>
      </c>
      <c r="K13" s="498">
        <v>322.21472614984901</v>
      </c>
      <c r="L13" s="498">
        <v>332.52559738664399</v>
      </c>
      <c r="M13" s="498">
        <v>343.16641650301699</v>
      </c>
    </row>
    <row r="14" spans="1:13">
      <c r="A14" t="s">
        <v>202</v>
      </c>
      <c r="B14" t="s">
        <v>225</v>
      </c>
      <c r="C14" t="s">
        <v>226</v>
      </c>
      <c r="D14" t="s">
        <v>205</v>
      </c>
      <c r="E14" t="s">
        <v>206</v>
      </c>
      <c r="F14" s="498">
        <v>278.10000000000002</v>
      </c>
      <c r="G14" s="498">
        <v>285</v>
      </c>
      <c r="H14" s="498">
        <v>295.45696073228203</v>
      </c>
      <c r="I14" s="498">
        <v>303.82816154518099</v>
      </c>
      <c r="J14" s="498">
        <v>313.04420060392698</v>
      </c>
      <c r="K14" s="498">
        <v>323.06161502325301</v>
      </c>
      <c r="L14" s="498">
        <v>333.39958670399699</v>
      </c>
      <c r="M14" s="498">
        <v>344.06837347852502</v>
      </c>
    </row>
    <row r="15" spans="1:13">
      <c r="A15" t="s">
        <v>202</v>
      </c>
      <c r="B15" t="s">
        <v>227</v>
      </c>
      <c r="C15" t="s">
        <v>228</v>
      </c>
      <c r="D15" t="s">
        <v>205</v>
      </c>
      <c r="E15" t="s">
        <v>206</v>
      </c>
      <c r="F15" s="498">
        <v>278.3</v>
      </c>
      <c r="G15" s="498">
        <v>285.10000000000002</v>
      </c>
      <c r="H15" s="498">
        <v>296.13766811902099</v>
      </c>
      <c r="I15" s="498">
        <v>304.57748375597498</v>
      </c>
      <c r="J15" s="498">
        <v>313.86698624610801</v>
      </c>
      <c r="K15" s="498">
        <v>323.91072980598301</v>
      </c>
      <c r="L15" s="498">
        <v>334.27587315977502</v>
      </c>
      <c r="M15" s="498">
        <v>344.972701100888</v>
      </c>
    </row>
    <row r="16" spans="1:13">
      <c r="A16" t="s">
        <v>202</v>
      </c>
      <c r="B16" t="s">
        <v>229</v>
      </c>
      <c r="C16" t="s">
        <v>230</v>
      </c>
      <c r="D16" t="s">
        <v>205</v>
      </c>
      <c r="E16" t="s">
        <v>206</v>
      </c>
      <c r="F16" s="498">
        <v>103.2</v>
      </c>
      <c r="G16" s="498">
        <v>105.5</v>
      </c>
      <c r="H16" s="498">
        <v>107.6</v>
      </c>
      <c r="I16" s="498">
        <v>109.703354739972</v>
      </c>
      <c r="J16" s="498">
        <v>111.897421834771</v>
      </c>
      <c r="K16" s="498">
        <v>114.172657229451</v>
      </c>
      <c r="L16" s="498">
        <v>116.57028303126999</v>
      </c>
      <c r="M16" s="498">
        <v>119.01825897492699</v>
      </c>
    </row>
    <row r="17" spans="1:13">
      <c r="A17" t="s">
        <v>202</v>
      </c>
      <c r="B17" t="s">
        <v>231</v>
      </c>
      <c r="C17" t="s">
        <v>232</v>
      </c>
      <c r="D17" t="s">
        <v>205</v>
      </c>
      <c r="E17" t="s">
        <v>206</v>
      </c>
      <c r="F17" s="498">
        <v>103.5</v>
      </c>
      <c r="G17" s="498">
        <v>105.9</v>
      </c>
      <c r="H17" s="498">
        <v>107.9</v>
      </c>
      <c r="I17" s="498">
        <v>109.884538749418</v>
      </c>
      <c r="J17" s="498">
        <v>112.082229524407</v>
      </c>
      <c r="K17" s="498">
        <v>114.370561696745</v>
      </c>
      <c r="L17" s="498">
        <v>116.772343492377</v>
      </c>
      <c r="M17" s="498">
        <v>119.22456270571701</v>
      </c>
    </row>
    <row r="18" spans="1:13">
      <c r="A18" t="s">
        <v>202</v>
      </c>
      <c r="B18" t="s">
        <v>233</v>
      </c>
      <c r="C18" t="s">
        <v>234</v>
      </c>
      <c r="D18" t="s">
        <v>205</v>
      </c>
      <c r="E18" t="s">
        <v>206</v>
      </c>
      <c r="F18" s="498">
        <v>103.5</v>
      </c>
      <c r="G18" s="498">
        <v>105.9</v>
      </c>
      <c r="H18" s="498">
        <v>107.9</v>
      </c>
      <c r="I18" s="498">
        <v>110.066021998987</v>
      </c>
      <c r="J18" s="498">
        <v>112.26734243896701</v>
      </c>
      <c r="K18" s="498">
        <v>114.568809207453</v>
      </c>
      <c r="L18" s="498">
        <v>116.97475420081</v>
      </c>
      <c r="M18" s="498">
        <v>119.431224039027</v>
      </c>
    </row>
    <row r="19" spans="1:13">
      <c r="A19" t="s">
        <v>202</v>
      </c>
      <c r="B19" t="s">
        <v>235</v>
      </c>
      <c r="C19" t="s">
        <v>236</v>
      </c>
      <c r="D19" t="s">
        <v>205</v>
      </c>
      <c r="E19" t="s">
        <v>206</v>
      </c>
      <c r="F19" s="498">
        <v>103.5</v>
      </c>
      <c r="G19" s="498">
        <v>105.9</v>
      </c>
      <c r="H19" s="498">
        <v>108</v>
      </c>
      <c r="I19" s="498">
        <v>110.24780498289699</v>
      </c>
      <c r="J19" s="498">
        <v>112.452761082555</v>
      </c>
      <c r="K19" s="498">
        <v>114.7674003562</v>
      </c>
      <c r="L19" s="498">
        <v>117.17751576368001</v>
      </c>
      <c r="M19" s="498">
        <v>119.638243594717</v>
      </c>
    </row>
    <row r="20" spans="1:13">
      <c r="A20" t="s">
        <v>202</v>
      </c>
      <c r="B20" t="s">
        <v>237</v>
      </c>
      <c r="C20" t="s">
        <v>238</v>
      </c>
      <c r="D20" t="s">
        <v>205</v>
      </c>
      <c r="E20" t="s">
        <v>206</v>
      </c>
      <c r="F20" s="498">
        <v>104</v>
      </c>
      <c r="G20" s="498">
        <v>106.5</v>
      </c>
      <c r="H20" s="498">
        <v>108.3</v>
      </c>
      <c r="I20" s="498">
        <v>110.429888196185</v>
      </c>
      <c r="J20" s="498">
        <v>112.638485960108</v>
      </c>
      <c r="K20" s="498">
        <v>114.96633573864</v>
      </c>
      <c r="L20" s="498">
        <v>117.380628789151</v>
      </c>
      <c r="M20" s="498">
        <v>119.845621993724</v>
      </c>
    </row>
    <row r="21" spans="1:13">
      <c r="A21" t="s">
        <v>202</v>
      </c>
      <c r="B21" t="s">
        <v>239</v>
      </c>
      <c r="C21" t="s">
        <v>240</v>
      </c>
      <c r="D21" t="s">
        <v>205</v>
      </c>
      <c r="E21" t="s">
        <v>206</v>
      </c>
      <c r="F21" s="498">
        <v>104.3</v>
      </c>
      <c r="G21" s="498">
        <v>106.6</v>
      </c>
      <c r="H21" s="498">
        <v>108.469999617629</v>
      </c>
      <c r="I21" s="498">
        <v>110.61227213470301</v>
      </c>
      <c r="J21" s="498">
        <v>112.824517577397</v>
      </c>
      <c r="K21" s="498">
        <v>115.16561595146101</v>
      </c>
      <c r="L21" s="498">
        <v>117.58409388644201</v>
      </c>
      <c r="M21" s="498">
        <v>120.05335985805699</v>
      </c>
    </row>
    <row r="22" spans="1:13">
      <c r="A22" t="s">
        <v>202</v>
      </c>
      <c r="B22" t="s">
        <v>241</v>
      </c>
      <c r="C22" t="s">
        <v>242</v>
      </c>
      <c r="D22" t="s">
        <v>205</v>
      </c>
      <c r="E22" t="s">
        <v>206</v>
      </c>
      <c r="F22" s="498">
        <v>104.4</v>
      </c>
      <c r="G22" s="498">
        <v>106.7</v>
      </c>
      <c r="H22" s="498">
        <v>108.64026608539599</v>
      </c>
      <c r="I22" s="498">
        <v>110.794957295123</v>
      </c>
      <c r="J22" s="498">
        <v>113.01085644102599</v>
      </c>
      <c r="K22" s="498">
        <v>115.365241592385</v>
      </c>
      <c r="L22" s="498">
        <v>117.78791166582501</v>
      </c>
      <c r="M22" s="498">
        <v>120.261457810807</v>
      </c>
    </row>
    <row r="23" spans="1:13">
      <c r="A23" t="s">
        <v>202</v>
      </c>
      <c r="B23" t="s">
        <v>243</v>
      </c>
      <c r="C23" t="s">
        <v>244</v>
      </c>
      <c r="D23" t="s">
        <v>205</v>
      </c>
      <c r="E23" t="s">
        <v>206</v>
      </c>
      <c r="F23" s="498">
        <v>104.7</v>
      </c>
      <c r="G23" s="498">
        <v>106.9</v>
      </c>
      <c r="H23" s="498">
        <v>108.81079982217901</v>
      </c>
      <c r="I23" s="498">
        <v>110.977944174939</v>
      </c>
      <c r="J23" s="498">
        <v>113.197503058438</v>
      </c>
      <c r="K23" s="498">
        <v>115.565213260169</v>
      </c>
      <c r="L23" s="498">
        <v>117.992082738633</v>
      </c>
      <c r="M23" s="498">
        <v>120.46991647614399</v>
      </c>
    </row>
    <row r="24" spans="1:13">
      <c r="A24" t="s">
        <v>202</v>
      </c>
      <c r="B24" t="s">
        <v>245</v>
      </c>
      <c r="C24" t="s">
        <v>246</v>
      </c>
      <c r="D24" t="s">
        <v>205</v>
      </c>
      <c r="E24" t="s">
        <v>206</v>
      </c>
      <c r="F24" s="498">
        <v>105</v>
      </c>
      <c r="G24" s="498">
        <v>107.1</v>
      </c>
      <c r="H24" s="498">
        <v>108.981601247513</v>
      </c>
      <c r="I24" s="498">
        <v>111.161233272464</v>
      </c>
      <c r="J24" s="498">
        <v>113.384457937913</v>
      </c>
      <c r="K24" s="498">
        <v>115.765531554609</v>
      </c>
      <c r="L24" s="498">
        <v>118.196607717256</v>
      </c>
      <c r="M24" s="498">
        <v>120.678736479319</v>
      </c>
    </row>
    <row r="25" spans="1:13">
      <c r="A25" t="s">
        <v>202</v>
      </c>
      <c r="B25" t="s">
        <v>247</v>
      </c>
      <c r="C25" t="s">
        <v>248</v>
      </c>
      <c r="D25" t="s">
        <v>205</v>
      </c>
      <c r="E25" t="s">
        <v>206</v>
      </c>
      <c r="F25" s="498">
        <v>104.5</v>
      </c>
      <c r="G25" s="498">
        <v>106.4</v>
      </c>
      <c r="H25" s="498">
        <v>109.161593222387</v>
      </c>
      <c r="I25" s="498">
        <v>111.344825086835</v>
      </c>
      <c r="J25" s="498">
        <v>113.580996157239</v>
      </c>
      <c r="K25" s="498">
        <v>115.96619707654099</v>
      </c>
      <c r="L25" s="498">
        <v>118.40148721514799</v>
      </c>
      <c r="M25" s="498">
        <v>120.887918446667</v>
      </c>
    </row>
    <row r="26" spans="1:13">
      <c r="A26" t="s">
        <v>202</v>
      </c>
      <c r="B26" t="s">
        <v>249</v>
      </c>
      <c r="C26" t="s">
        <v>250</v>
      </c>
      <c r="D26" t="s">
        <v>205</v>
      </c>
      <c r="E26" t="s">
        <v>206</v>
      </c>
      <c r="F26" s="498">
        <v>104.9</v>
      </c>
      <c r="G26" s="498">
        <v>106.8</v>
      </c>
      <c r="H26" s="498">
        <v>109.341882468641</v>
      </c>
      <c r="I26" s="498">
        <v>111.52872011801399</v>
      </c>
      <c r="J26" s="498">
        <v>113.77787505175399</v>
      </c>
      <c r="K26" s="498">
        <v>116.167210427841</v>
      </c>
      <c r="L26" s="498">
        <v>118.606721846825</v>
      </c>
      <c r="M26" s="498">
        <v>121.097463005609</v>
      </c>
    </row>
    <row r="27" spans="1:13">
      <c r="A27" t="s">
        <v>202</v>
      </c>
      <c r="B27" t="s">
        <v>251</v>
      </c>
      <c r="C27" t="s">
        <v>252</v>
      </c>
      <c r="D27" t="s">
        <v>205</v>
      </c>
      <c r="E27" t="s">
        <v>206</v>
      </c>
      <c r="F27" s="498">
        <v>105.1</v>
      </c>
      <c r="G27" s="498">
        <v>107</v>
      </c>
      <c r="H27" s="498">
        <v>109.52246947724301</v>
      </c>
      <c r="I27" s="498">
        <v>111.712918866788</v>
      </c>
      <c r="J27" s="498">
        <v>113.97509521197701</v>
      </c>
      <c r="K27" s="498">
        <v>116.368572211429</v>
      </c>
      <c r="L27" s="498">
        <v>118.812312227869</v>
      </c>
      <c r="M27" s="498">
        <v>121.307370784654</v>
      </c>
    </row>
    <row r="28" spans="1:13">
      <c r="A28" t="s">
        <v>202</v>
      </c>
      <c r="B28" t="s">
        <v>253</v>
      </c>
      <c r="C28" t="s">
        <v>254</v>
      </c>
      <c r="D28" t="s">
        <v>255</v>
      </c>
      <c r="E28" t="s">
        <v>206</v>
      </c>
      <c r="F28" s="499"/>
      <c r="G28" s="499"/>
      <c r="H28" s="499"/>
      <c r="I28" s="499">
        <v>311.378070499876</v>
      </c>
      <c r="J28" s="499">
        <v>305.74530217192398</v>
      </c>
      <c r="K28" s="499">
        <v>301.607169031848</v>
      </c>
      <c r="L28" s="499">
        <v>297.96934719439298</v>
      </c>
      <c r="M28" s="499">
        <v>294.266028333316</v>
      </c>
    </row>
    <row r="29" spans="1:13">
      <c r="A29" t="s">
        <v>202</v>
      </c>
      <c r="B29" t="s">
        <v>256</v>
      </c>
      <c r="C29" t="s">
        <v>257</v>
      </c>
      <c r="D29" t="s">
        <v>255</v>
      </c>
      <c r="E29" t="s">
        <v>206</v>
      </c>
      <c r="F29" s="499"/>
      <c r="G29" s="499"/>
      <c r="H29" s="499"/>
      <c r="I29" s="499">
        <v>7.5534377295337203</v>
      </c>
      <c r="J29" s="499">
        <v>9.0462845879339095</v>
      </c>
      <c r="K29" s="499">
        <v>9.5017367253699305</v>
      </c>
      <c r="L29" s="499">
        <v>9.5350191102207695</v>
      </c>
      <c r="M29" s="499">
        <v>9.4165129066663091</v>
      </c>
    </row>
    <row r="30" spans="1:13">
      <c r="A30" t="s">
        <v>202</v>
      </c>
      <c r="B30" t="s">
        <v>258</v>
      </c>
      <c r="C30" t="s">
        <v>259</v>
      </c>
      <c r="D30" t="s">
        <v>255</v>
      </c>
      <c r="E30" t="s">
        <v>206</v>
      </c>
      <c r="F30" s="499"/>
      <c r="G30" s="499"/>
      <c r="H30" s="499"/>
      <c r="I30" s="499">
        <v>13.186206057485601</v>
      </c>
      <c r="J30" s="499">
        <v>13.184417728009199</v>
      </c>
      <c r="K30" s="499">
        <v>13.139558562825499</v>
      </c>
      <c r="L30" s="499">
        <v>13.2383379712976</v>
      </c>
      <c r="M30" s="499">
        <v>13.0996064611746</v>
      </c>
    </row>
    <row r="31" spans="1:13">
      <c r="A31" t="s">
        <v>202</v>
      </c>
      <c r="B31" t="s">
        <v>260</v>
      </c>
      <c r="C31" t="s">
        <v>261</v>
      </c>
      <c r="D31" t="s">
        <v>255</v>
      </c>
      <c r="E31" t="s">
        <v>206</v>
      </c>
      <c r="F31" s="499"/>
      <c r="G31" s="499"/>
      <c r="H31" s="499"/>
      <c r="I31" s="499">
        <v>287.82483894988201</v>
      </c>
      <c r="J31" s="499">
        <v>278.350554574829</v>
      </c>
      <c r="K31" s="499">
        <v>269.40279618360699</v>
      </c>
      <c r="L31" s="499">
        <v>260.58228928160099</v>
      </c>
      <c r="M31" s="499">
        <v>252.02819614756001</v>
      </c>
    </row>
    <row r="32" spans="1:13">
      <c r="A32" t="s">
        <v>202</v>
      </c>
      <c r="B32" t="s">
        <v>262</v>
      </c>
      <c r="C32" t="s">
        <v>263</v>
      </c>
      <c r="D32" t="s">
        <v>255</v>
      </c>
      <c r="E32" t="s">
        <v>206</v>
      </c>
      <c r="F32" s="499"/>
      <c r="G32" s="499"/>
      <c r="H32" s="499"/>
      <c r="I32" s="499">
        <v>311.378070499876</v>
      </c>
      <c r="J32" s="499">
        <v>307.60012346543499</v>
      </c>
      <c r="K32" s="499">
        <v>303.76126748125199</v>
      </c>
      <c r="L32" s="499">
        <v>300.06988420638902</v>
      </c>
      <c r="M32" s="499">
        <v>296.245504609943</v>
      </c>
    </row>
    <row r="33" spans="1:13">
      <c r="A33" t="s">
        <v>202</v>
      </c>
      <c r="B33" t="s">
        <v>264</v>
      </c>
      <c r="C33" t="s">
        <v>265</v>
      </c>
      <c r="D33" t="s">
        <v>255</v>
      </c>
      <c r="E33" t="s">
        <v>206</v>
      </c>
      <c r="F33" s="499"/>
      <c r="G33" s="499"/>
      <c r="H33" s="499"/>
      <c r="I33" s="499">
        <v>6.1757607292607499</v>
      </c>
      <c r="J33" s="499">
        <v>6.16491647855438</v>
      </c>
      <c r="K33" s="499">
        <v>6.3034264865073704</v>
      </c>
      <c r="L33" s="499">
        <v>6.30146756833435</v>
      </c>
      <c r="M33" s="499">
        <v>6.22115559680923</v>
      </c>
    </row>
    <row r="34" spans="1:13">
      <c r="A34" t="s">
        <v>202</v>
      </c>
      <c r="B34" t="s">
        <v>266</v>
      </c>
      <c r="C34" t="s">
        <v>267</v>
      </c>
      <c r="D34" t="s">
        <v>255</v>
      </c>
      <c r="E34" t="s">
        <v>206</v>
      </c>
      <c r="F34" s="499"/>
      <c r="G34" s="499"/>
      <c r="H34" s="499"/>
      <c r="I34" s="499">
        <v>0</v>
      </c>
      <c r="J34" s="499">
        <v>0</v>
      </c>
      <c r="K34" s="499">
        <v>0</v>
      </c>
      <c r="L34" s="499">
        <v>0</v>
      </c>
      <c r="M34" s="499">
        <v>0</v>
      </c>
    </row>
    <row r="35" spans="1:13">
      <c r="A35" t="s">
        <v>202</v>
      </c>
      <c r="B35" t="s">
        <v>268</v>
      </c>
      <c r="C35" t="s">
        <v>269</v>
      </c>
      <c r="D35" t="s">
        <v>255</v>
      </c>
      <c r="E35" t="s">
        <v>206</v>
      </c>
      <c r="F35" s="499"/>
      <c r="G35" s="499"/>
      <c r="H35" s="499"/>
      <c r="I35" s="499">
        <v>0</v>
      </c>
      <c r="J35" s="499">
        <v>0</v>
      </c>
      <c r="K35" s="499">
        <v>0</v>
      </c>
      <c r="L35" s="499">
        <v>0</v>
      </c>
      <c r="M35" s="499">
        <v>0</v>
      </c>
    </row>
    <row r="36" spans="1:13">
      <c r="A36" t="s">
        <v>202</v>
      </c>
      <c r="B36" t="s">
        <v>270</v>
      </c>
      <c r="C36" t="s">
        <v>271</v>
      </c>
      <c r="D36" t="s">
        <v>255</v>
      </c>
      <c r="E36" t="s">
        <v>206</v>
      </c>
      <c r="F36" s="499"/>
      <c r="G36" s="499"/>
      <c r="H36" s="499"/>
      <c r="I36" s="499">
        <v>9.9537077637013596</v>
      </c>
      <c r="J36" s="499">
        <v>10.003772462737301</v>
      </c>
      <c r="K36" s="499">
        <v>9.9948097613699396</v>
      </c>
      <c r="L36" s="499">
        <v>10.125847164781</v>
      </c>
      <c r="M36" s="499">
        <v>10.022491789574101</v>
      </c>
    </row>
    <row r="37" spans="1:13">
      <c r="A37" t="s">
        <v>202</v>
      </c>
      <c r="B37" t="s">
        <v>272</v>
      </c>
      <c r="C37" t="s">
        <v>273</v>
      </c>
      <c r="D37" t="s">
        <v>255</v>
      </c>
      <c r="E37" t="s">
        <v>206</v>
      </c>
      <c r="F37" s="499"/>
      <c r="G37" s="499"/>
      <c r="H37" s="499"/>
      <c r="I37" s="499">
        <v>0</v>
      </c>
      <c r="J37" s="499">
        <v>0</v>
      </c>
      <c r="K37" s="499">
        <v>0</v>
      </c>
      <c r="L37" s="499">
        <v>0</v>
      </c>
      <c r="M37" s="499">
        <v>0</v>
      </c>
    </row>
    <row r="38" spans="1:13">
      <c r="A38" t="s">
        <v>202</v>
      </c>
      <c r="B38" t="s">
        <v>274</v>
      </c>
      <c r="C38" t="s">
        <v>275</v>
      </c>
      <c r="D38" t="s">
        <v>255</v>
      </c>
      <c r="E38" t="s">
        <v>206</v>
      </c>
      <c r="F38" s="499"/>
      <c r="G38" s="499"/>
      <c r="H38" s="499"/>
      <c r="I38" s="499">
        <v>289.57094473235298</v>
      </c>
      <c r="J38" s="499">
        <v>280.33855273788703</v>
      </c>
      <c r="K38" s="499">
        <v>271.30195309302599</v>
      </c>
      <c r="L38" s="499">
        <v>262.335180917321</v>
      </c>
      <c r="M38" s="499">
        <v>253.64248005877701</v>
      </c>
    </row>
    <row r="39" spans="1:13">
      <c r="A39" t="s">
        <v>202</v>
      </c>
      <c r="B39" t="s">
        <v>276</v>
      </c>
      <c r="C39" t="s">
        <v>277</v>
      </c>
      <c r="D39" t="s">
        <v>255</v>
      </c>
      <c r="E39" t="s">
        <v>206</v>
      </c>
      <c r="F39" s="499"/>
      <c r="G39" s="499"/>
      <c r="H39" s="499"/>
      <c r="I39" s="499">
        <v>0</v>
      </c>
      <c r="J39" s="499">
        <v>13.088311803517801</v>
      </c>
      <c r="K39" s="499">
        <v>27.938342865952901</v>
      </c>
      <c r="L39" s="499">
        <v>52.658855475665803</v>
      </c>
      <c r="M39" s="499">
        <v>87.822727735207295</v>
      </c>
    </row>
    <row r="40" spans="1:13">
      <c r="A40" t="s">
        <v>202</v>
      </c>
      <c r="B40" t="s">
        <v>278</v>
      </c>
      <c r="C40" t="s">
        <v>279</v>
      </c>
      <c r="D40" t="s">
        <v>255</v>
      </c>
      <c r="E40" t="s">
        <v>206</v>
      </c>
      <c r="F40" s="499"/>
      <c r="G40" s="499"/>
      <c r="H40" s="499"/>
      <c r="I40" s="499">
        <v>0</v>
      </c>
      <c r="J40" s="499">
        <v>0.26231572408010301</v>
      </c>
      <c r="K40" s="499">
        <v>0.57975558197603605</v>
      </c>
      <c r="L40" s="499">
        <v>1.1058359649890099</v>
      </c>
      <c r="M40" s="499">
        <v>1.84427728243948</v>
      </c>
    </row>
    <row r="41" spans="1:13">
      <c r="A41" t="s">
        <v>202</v>
      </c>
      <c r="B41" t="s">
        <v>280</v>
      </c>
      <c r="C41" t="s">
        <v>281</v>
      </c>
      <c r="D41" t="s">
        <v>255</v>
      </c>
      <c r="E41" t="s">
        <v>206</v>
      </c>
      <c r="F41" s="499"/>
      <c r="G41" s="499"/>
      <c r="H41" s="499"/>
      <c r="I41" s="499">
        <v>13.296704040076699</v>
      </c>
      <c r="J41" s="499">
        <v>15.256586380885899</v>
      </c>
      <c r="K41" s="499">
        <v>25.4705426856844</v>
      </c>
      <c r="L41" s="499">
        <v>36.4371475853183</v>
      </c>
      <c r="M41" s="499">
        <v>23.356107185922699</v>
      </c>
    </row>
    <row r="42" spans="1:13">
      <c r="A42" t="s">
        <v>202</v>
      </c>
      <c r="B42" t="s">
        <v>282</v>
      </c>
      <c r="C42" t="s">
        <v>283</v>
      </c>
      <c r="D42" t="s">
        <v>255</v>
      </c>
      <c r="E42" t="s">
        <v>206</v>
      </c>
      <c r="F42" s="499"/>
      <c r="G42" s="499"/>
      <c r="H42" s="499"/>
      <c r="I42" s="499">
        <v>0.20839223655886199</v>
      </c>
      <c r="J42" s="499">
        <v>0.66887104253090202</v>
      </c>
      <c r="K42" s="499">
        <v>1.32978565794749</v>
      </c>
      <c r="L42" s="499">
        <v>2.3791112907658198</v>
      </c>
      <c r="M42" s="499">
        <v>3.3581552993127199</v>
      </c>
    </row>
    <row r="43" spans="1:13">
      <c r="A43" t="s">
        <v>202</v>
      </c>
      <c r="B43" t="s">
        <v>284</v>
      </c>
      <c r="C43" t="s">
        <v>285</v>
      </c>
      <c r="D43" t="s">
        <v>255</v>
      </c>
      <c r="E43" t="s">
        <v>206</v>
      </c>
      <c r="F43" s="499"/>
      <c r="G43" s="499"/>
      <c r="H43" s="499"/>
      <c r="I43" s="499">
        <v>12.321174553501599</v>
      </c>
      <c r="J43" s="499">
        <v>25.784046366015001</v>
      </c>
      <c r="K43" s="499">
        <v>47.610410408147501</v>
      </c>
      <c r="L43" s="499">
        <v>77.769926667420506</v>
      </c>
      <c r="M43" s="499">
        <v>95.114536888473296</v>
      </c>
    </row>
    <row r="44" spans="1:13">
      <c r="A44" t="s">
        <v>202</v>
      </c>
      <c r="B44" t="s">
        <v>286</v>
      </c>
      <c r="C44" t="s">
        <v>287</v>
      </c>
      <c r="D44" t="s">
        <v>255</v>
      </c>
      <c r="E44" t="s">
        <v>206</v>
      </c>
      <c r="F44" s="499"/>
      <c r="G44" s="499"/>
      <c r="H44" s="499"/>
      <c r="I44" s="499">
        <v>622.75614099975098</v>
      </c>
      <c r="J44" s="499">
        <v>626.43373744087603</v>
      </c>
      <c r="K44" s="499">
        <v>633.30677937905295</v>
      </c>
      <c r="L44" s="499">
        <v>650.69808687644797</v>
      </c>
      <c r="M44" s="499">
        <v>678.33426067846597</v>
      </c>
    </row>
    <row r="45" spans="1:13">
      <c r="A45" t="s">
        <v>202</v>
      </c>
      <c r="B45" t="s">
        <v>288</v>
      </c>
      <c r="C45" t="s">
        <v>289</v>
      </c>
      <c r="D45" t="s">
        <v>255</v>
      </c>
      <c r="E45" t="s">
        <v>206</v>
      </c>
      <c r="F45" s="499"/>
      <c r="G45" s="499"/>
      <c r="H45" s="499"/>
      <c r="I45" s="499">
        <v>13.7291984587945</v>
      </c>
      <c r="J45" s="499">
        <v>15.4735167905684</v>
      </c>
      <c r="K45" s="499">
        <v>16.384918793853299</v>
      </c>
      <c r="L45" s="499">
        <v>16.942322643544099</v>
      </c>
      <c r="M45" s="499">
        <v>17.481945785914998</v>
      </c>
    </row>
    <row r="46" spans="1:13">
      <c r="A46" t="s">
        <v>202</v>
      </c>
      <c r="B46" t="s">
        <v>290</v>
      </c>
      <c r="C46" t="s">
        <v>291</v>
      </c>
      <c r="D46" t="s">
        <v>255</v>
      </c>
      <c r="E46" t="s">
        <v>206</v>
      </c>
      <c r="F46" s="499"/>
      <c r="G46" s="499"/>
      <c r="H46" s="499"/>
      <c r="I46" s="499">
        <v>589.71695823573702</v>
      </c>
      <c r="J46" s="499">
        <v>584.47315367873102</v>
      </c>
      <c r="K46" s="499">
        <v>588.31515968478095</v>
      </c>
      <c r="L46" s="499">
        <v>600.68739686634297</v>
      </c>
      <c r="M46" s="499">
        <v>600.78521309481005</v>
      </c>
    </row>
    <row r="47" spans="1:13">
      <c r="A47" t="s">
        <v>202</v>
      </c>
      <c r="B47" t="s">
        <v>292</v>
      </c>
      <c r="C47" t="s">
        <v>293</v>
      </c>
      <c r="D47" t="s">
        <v>255</v>
      </c>
      <c r="E47" t="s">
        <v>206</v>
      </c>
      <c r="F47" s="499"/>
      <c r="G47" s="499"/>
      <c r="H47" s="499"/>
      <c r="I47" s="499">
        <v>1764.7679912942399</v>
      </c>
      <c r="J47" s="499">
        <v>1701.71641738218</v>
      </c>
      <c r="K47" s="499">
        <v>1648.5241326012599</v>
      </c>
      <c r="L47" s="499">
        <v>1599.2161660429001</v>
      </c>
      <c r="M47" s="499">
        <v>1549.0872033825899</v>
      </c>
    </row>
    <row r="48" spans="1:13">
      <c r="A48" t="s">
        <v>202</v>
      </c>
      <c r="B48" t="s">
        <v>294</v>
      </c>
      <c r="C48" t="s">
        <v>295</v>
      </c>
      <c r="D48" t="s">
        <v>255</v>
      </c>
      <c r="E48" t="s">
        <v>206</v>
      </c>
      <c r="F48" s="499"/>
      <c r="G48" s="499"/>
      <c r="H48" s="499"/>
      <c r="I48" s="499">
        <v>42.809903433198599</v>
      </c>
      <c r="J48" s="499">
        <v>50.349787520012903</v>
      </c>
      <c r="K48" s="499">
        <v>51.934582137674603</v>
      </c>
      <c r="L48" s="499">
        <v>51.174917313373797</v>
      </c>
      <c r="M48" s="499">
        <v>49.570790508243903</v>
      </c>
    </row>
    <row r="49" spans="1:13">
      <c r="A49" t="s">
        <v>202</v>
      </c>
      <c r="B49" t="s">
        <v>296</v>
      </c>
      <c r="C49" t="s">
        <v>297</v>
      </c>
      <c r="D49" t="s">
        <v>255</v>
      </c>
      <c r="E49" t="s">
        <v>206</v>
      </c>
      <c r="F49" s="499"/>
      <c r="G49" s="499"/>
      <c r="H49" s="499"/>
      <c r="I49" s="499">
        <v>105.861477345265</v>
      </c>
      <c r="J49" s="499">
        <v>103.542072300927</v>
      </c>
      <c r="K49" s="499">
        <v>101.24254869604199</v>
      </c>
      <c r="L49" s="499">
        <v>101.303879973682</v>
      </c>
      <c r="M49" s="499">
        <v>100.410721702082</v>
      </c>
    </row>
    <row r="50" spans="1:13">
      <c r="A50" t="s">
        <v>202</v>
      </c>
      <c r="B50" t="s">
        <v>298</v>
      </c>
      <c r="C50" t="s">
        <v>299</v>
      </c>
      <c r="D50" t="s">
        <v>255</v>
      </c>
      <c r="E50" t="s">
        <v>206</v>
      </c>
      <c r="F50" s="499"/>
      <c r="G50" s="499"/>
      <c r="H50" s="499"/>
      <c r="I50" s="499">
        <v>1601.9747492178201</v>
      </c>
      <c r="J50" s="499">
        <v>1521.4081548940101</v>
      </c>
      <c r="K50" s="499">
        <v>1445.89807941859</v>
      </c>
      <c r="L50" s="499">
        <v>1371.7678932922399</v>
      </c>
      <c r="M50" s="499">
        <v>1299.4588194938699</v>
      </c>
    </row>
    <row r="51" spans="1:13">
      <c r="A51" t="s">
        <v>202</v>
      </c>
      <c r="B51" t="s">
        <v>300</v>
      </c>
      <c r="C51" t="s">
        <v>301</v>
      </c>
      <c r="D51" t="s">
        <v>255</v>
      </c>
      <c r="E51" t="s">
        <v>206</v>
      </c>
      <c r="F51" s="499"/>
      <c r="G51" s="499"/>
      <c r="H51" s="499"/>
      <c r="I51" s="499">
        <v>1764.7679912942399</v>
      </c>
      <c r="J51" s="499">
        <v>1712.3632716450099</v>
      </c>
      <c r="K51" s="499">
        <v>1660.9253451449999</v>
      </c>
      <c r="L51" s="499">
        <v>1611.4046787135901</v>
      </c>
      <c r="M51" s="499">
        <v>1560.7086648436</v>
      </c>
    </row>
    <row r="52" spans="1:13">
      <c r="A52" t="s">
        <v>202</v>
      </c>
      <c r="B52" t="s">
        <v>302</v>
      </c>
      <c r="C52" t="s">
        <v>303</v>
      </c>
      <c r="D52" t="s">
        <v>255</v>
      </c>
      <c r="E52" t="s">
        <v>206</v>
      </c>
      <c r="F52" s="499"/>
      <c r="G52" s="499"/>
      <c r="H52" s="499"/>
      <c r="I52" s="499">
        <v>35.0017740150899</v>
      </c>
      <c r="J52" s="499">
        <v>34.319155765299399</v>
      </c>
      <c r="K52" s="499">
        <v>34.4662797186432</v>
      </c>
      <c r="L52" s="499">
        <v>33.839498252986402</v>
      </c>
      <c r="M52" s="499">
        <v>32.774881961717803</v>
      </c>
    </row>
    <row r="53" spans="1:13">
      <c r="A53" t="s">
        <v>202</v>
      </c>
      <c r="B53" t="s">
        <v>304</v>
      </c>
      <c r="C53" t="s">
        <v>305</v>
      </c>
      <c r="D53" t="s">
        <v>255</v>
      </c>
      <c r="E53" t="s">
        <v>206</v>
      </c>
      <c r="F53" s="499"/>
      <c r="G53" s="499"/>
      <c r="H53" s="499"/>
      <c r="I53" s="499">
        <v>0</v>
      </c>
      <c r="J53" s="499">
        <v>0</v>
      </c>
      <c r="K53" s="499">
        <v>0</v>
      </c>
      <c r="L53" s="499">
        <v>0</v>
      </c>
      <c r="M53" s="499">
        <v>0</v>
      </c>
    </row>
    <row r="54" spans="1:13">
      <c r="A54" t="s">
        <v>202</v>
      </c>
      <c r="B54" t="s">
        <v>306</v>
      </c>
      <c r="C54" t="s">
        <v>307</v>
      </c>
      <c r="D54" t="s">
        <v>255</v>
      </c>
      <c r="E54" t="s">
        <v>206</v>
      </c>
      <c r="F54" s="499"/>
      <c r="G54" s="499"/>
      <c r="H54" s="499"/>
      <c r="I54" s="499">
        <v>0</v>
      </c>
      <c r="J54" s="499">
        <v>0</v>
      </c>
      <c r="K54" s="499">
        <v>0</v>
      </c>
      <c r="L54" s="499">
        <v>0</v>
      </c>
      <c r="M54" s="499">
        <v>0</v>
      </c>
    </row>
    <row r="55" spans="1:13">
      <c r="A55" t="s">
        <v>202</v>
      </c>
      <c r="B55" t="s">
        <v>308</v>
      </c>
      <c r="C55" t="s">
        <v>309</v>
      </c>
      <c r="D55" t="s">
        <v>255</v>
      </c>
      <c r="E55" t="s">
        <v>206</v>
      </c>
      <c r="F55" s="499"/>
      <c r="G55" s="499"/>
      <c r="H55" s="499"/>
      <c r="I55" s="499">
        <v>87.406493664324898</v>
      </c>
      <c r="J55" s="499">
        <v>85.757082265303396</v>
      </c>
      <c r="K55" s="499">
        <v>83.986946150055005</v>
      </c>
      <c r="L55" s="499">
        <v>84.535512122982894</v>
      </c>
      <c r="M55" s="499">
        <v>84.150882406911805</v>
      </c>
    </row>
    <row r="56" spans="1:13">
      <c r="A56" t="s">
        <v>202</v>
      </c>
      <c r="B56" t="s">
        <v>310</v>
      </c>
      <c r="C56" t="s">
        <v>311</v>
      </c>
      <c r="D56" t="s">
        <v>255</v>
      </c>
      <c r="E56" t="s">
        <v>206</v>
      </c>
      <c r="F56" s="499"/>
      <c r="G56" s="499"/>
      <c r="H56" s="499"/>
      <c r="I56" s="499">
        <v>0</v>
      </c>
      <c r="J56" s="499">
        <v>0</v>
      </c>
      <c r="K56" s="499">
        <v>0</v>
      </c>
      <c r="L56" s="499">
        <v>0</v>
      </c>
      <c r="M56" s="499">
        <v>0</v>
      </c>
    </row>
    <row r="57" spans="1:13">
      <c r="A57" t="s">
        <v>202</v>
      </c>
      <c r="B57" t="s">
        <v>312</v>
      </c>
      <c r="C57" t="s">
        <v>313</v>
      </c>
      <c r="D57" t="s">
        <v>255</v>
      </c>
      <c r="E57" t="s">
        <v>206</v>
      </c>
      <c r="F57" s="499"/>
      <c r="G57" s="499"/>
      <c r="H57" s="499"/>
      <c r="I57" s="499">
        <v>1611.9975658948199</v>
      </c>
      <c r="J57" s="499">
        <v>1532.85312286354</v>
      </c>
      <c r="K57" s="499">
        <v>1456.91806998381</v>
      </c>
      <c r="L57" s="499">
        <v>1382.0590813354499</v>
      </c>
      <c r="M57" s="499">
        <v>1309.07339443205</v>
      </c>
    </row>
    <row r="58" spans="1:13">
      <c r="A58" t="s">
        <v>202</v>
      </c>
      <c r="B58" t="s">
        <v>314</v>
      </c>
      <c r="C58" t="s">
        <v>315</v>
      </c>
      <c r="D58" t="s">
        <v>255</v>
      </c>
      <c r="E58" t="s">
        <v>206</v>
      </c>
      <c r="F58" s="499"/>
      <c r="G58" s="499"/>
      <c r="H58" s="499"/>
      <c r="I58" s="499">
        <v>0</v>
      </c>
      <c r="J58" s="499">
        <v>151.11605846355101</v>
      </c>
      <c r="K58" s="499">
        <v>281.33681644869898</v>
      </c>
      <c r="L58" s="499">
        <v>412.69592859007298</v>
      </c>
      <c r="M58" s="499">
        <v>514.43042480731197</v>
      </c>
    </row>
    <row r="59" spans="1:13">
      <c r="A59" t="s">
        <v>202</v>
      </c>
      <c r="B59" t="s">
        <v>316</v>
      </c>
      <c r="C59" t="s">
        <v>317</v>
      </c>
      <c r="D59" t="s">
        <v>255</v>
      </c>
      <c r="E59" t="s">
        <v>206</v>
      </c>
      <c r="F59" s="499"/>
      <c r="G59" s="499"/>
      <c r="H59" s="499"/>
      <c r="I59" s="499">
        <v>0</v>
      </c>
      <c r="J59" s="499">
        <v>3.02866549109438</v>
      </c>
      <c r="K59" s="499">
        <v>5.8380910612372503</v>
      </c>
      <c r="L59" s="499">
        <v>8.6666145003917698</v>
      </c>
      <c r="M59" s="499">
        <v>10.8030389209543</v>
      </c>
    </row>
    <row r="60" spans="1:13">
      <c r="A60" t="s">
        <v>202</v>
      </c>
      <c r="B60" t="s">
        <v>318</v>
      </c>
      <c r="C60" t="s">
        <v>319</v>
      </c>
      <c r="D60" t="s">
        <v>255</v>
      </c>
      <c r="E60" t="s">
        <v>206</v>
      </c>
      <c r="F60" s="499"/>
      <c r="G60" s="499"/>
      <c r="H60" s="499"/>
      <c r="I60" s="499">
        <v>154.87688547884099</v>
      </c>
      <c r="J60" s="499">
        <v>138.15157749880399</v>
      </c>
      <c r="K60" s="499">
        <v>143.29653817501699</v>
      </c>
      <c r="L60" s="499">
        <v>117.743147288644</v>
      </c>
      <c r="M60" s="499">
        <v>101.312305708754</v>
      </c>
    </row>
    <row r="61" spans="1:13">
      <c r="A61" t="s">
        <v>202</v>
      </c>
      <c r="B61" t="s">
        <v>320</v>
      </c>
      <c r="C61" t="s">
        <v>321</v>
      </c>
      <c r="D61" t="s">
        <v>255</v>
      </c>
      <c r="E61" t="s">
        <v>206</v>
      </c>
      <c r="F61" s="499"/>
      <c r="G61" s="499"/>
      <c r="H61" s="499"/>
      <c r="I61" s="499">
        <v>3.7608270152904901</v>
      </c>
      <c r="J61" s="499">
        <v>10.959485004750301</v>
      </c>
      <c r="K61" s="499">
        <v>17.775517094880701</v>
      </c>
      <c r="L61" s="499">
        <v>24.6752655717974</v>
      </c>
      <c r="M61" s="499">
        <v>30.4123751397155</v>
      </c>
    </row>
    <row r="62" spans="1:13">
      <c r="A62" t="s">
        <v>202</v>
      </c>
      <c r="B62" t="s">
        <v>322</v>
      </c>
      <c r="C62" t="s">
        <v>323</v>
      </c>
      <c r="D62" t="s">
        <v>255</v>
      </c>
      <c r="E62" t="s">
        <v>206</v>
      </c>
      <c r="F62" s="499"/>
      <c r="G62" s="499"/>
      <c r="H62" s="499"/>
      <c r="I62" s="499">
        <v>142.258784946285</v>
      </c>
      <c r="J62" s="499">
        <v>259.64322775279601</v>
      </c>
      <c r="K62" s="499">
        <v>373.13045178174701</v>
      </c>
      <c r="L62" s="499">
        <v>455.54513557560699</v>
      </c>
      <c r="M62" s="499">
        <v>517.03801581616199</v>
      </c>
    </row>
    <row r="63" spans="1:13">
      <c r="A63" t="s">
        <v>202</v>
      </c>
      <c r="B63" t="s">
        <v>324</v>
      </c>
      <c r="C63" t="s">
        <v>325</v>
      </c>
      <c r="D63" t="s">
        <v>255</v>
      </c>
      <c r="E63" t="s">
        <v>206</v>
      </c>
      <c r="F63" s="499"/>
      <c r="G63" s="499"/>
      <c r="H63" s="499"/>
      <c r="I63" s="499">
        <v>3529.5359825884898</v>
      </c>
      <c r="J63" s="499">
        <v>3565.1957474907299</v>
      </c>
      <c r="K63" s="499">
        <v>3590.7862941949702</v>
      </c>
      <c r="L63" s="499">
        <v>3623.3167733465598</v>
      </c>
      <c r="M63" s="499">
        <v>3624.2262930335</v>
      </c>
    </row>
    <row r="64" spans="1:13">
      <c r="A64" t="s">
        <v>202</v>
      </c>
      <c r="B64" t="s">
        <v>326</v>
      </c>
      <c r="C64" t="s">
        <v>327</v>
      </c>
      <c r="D64" t="s">
        <v>255</v>
      </c>
      <c r="E64" t="s">
        <v>206</v>
      </c>
      <c r="F64" s="499"/>
      <c r="G64" s="499"/>
      <c r="H64" s="499"/>
      <c r="I64" s="499">
        <v>77.811677448288407</v>
      </c>
      <c r="J64" s="499">
        <v>87.697608776406696</v>
      </c>
      <c r="K64" s="499">
        <v>92.238952917554997</v>
      </c>
      <c r="L64" s="499">
        <v>93.681030066751902</v>
      </c>
      <c r="M64" s="499">
        <v>93.148711390916006</v>
      </c>
    </row>
    <row r="65" spans="1:13">
      <c r="A65" t="s">
        <v>202</v>
      </c>
      <c r="B65" t="s">
        <v>328</v>
      </c>
      <c r="C65" t="s">
        <v>329</v>
      </c>
      <c r="D65" t="s">
        <v>255</v>
      </c>
      <c r="E65" t="s">
        <v>206</v>
      </c>
      <c r="F65" s="499"/>
      <c r="G65" s="499"/>
      <c r="H65" s="499"/>
      <c r="I65" s="499">
        <v>3356.2311000589302</v>
      </c>
      <c r="J65" s="499">
        <v>3313.9045055103502</v>
      </c>
      <c r="K65" s="499">
        <v>3275.94660118415</v>
      </c>
      <c r="L65" s="499">
        <v>3209.3721102033001</v>
      </c>
      <c r="M65" s="499">
        <v>3125.5702297420698</v>
      </c>
    </row>
    <row r="66" spans="1:13">
      <c r="A66" t="s">
        <v>202</v>
      </c>
      <c r="B66" t="s">
        <v>330</v>
      </c>
      <c r="C66" t="s">
        <v>331</v>
      </c>
      <c r="D66" t="s">
        <v>255</v>
      </c>
      <c r="E66" t="s">
        <v>206</v>
      </c>
      <c r="F66" s="499"/>
      <c r="G66" s="499"/>
      <c r="H66" s="499"/>
      <c r="I66" s="499">
        <v>3569.87651472486</v>
      </c>
      <c r="J66" s="499">
        <v>3458.0041679798701</v>
      </c>
      <c r="K66" s="499">
        <v>3371.5713985605698</v>
      </c>
      <c r="L66" s="499">
        <v>3293.1824502249001</v>
      </c>
      <c r="M66" s="499">
        <v>3218.5816213901899</v>
      </c>
    </row>
    <row r="67" spans="1:13">
      <c r="A67" t="s">
        <v>202</v>
      </c>
      <c r="B67" t="s">
        <v>332</v>
      </c>
      <c r="C67" t="s">
        <v>333</v>
      </c>
      <c r="D67" t="s">
        <v>255</v>
      </c>
      <c r="E67" t="s">
        <v>206</v>
      </c>
      <c r="F67" s="499"/>
      <c r="G67" s="499"/>
      <c r="H67" s="499"/>
      <c r="I67" s="499">
        <v>86.598391186671194</v>
      </c>
      <c r="J67" s="499">
        <v>102.314212475511</v>
      </c>
      <c r="K67" s="499">
        <v>106.21691746500601</v>
      </c>
      <c r="L67" s="499">
        <v>105.381838407199</v>
      </c>
      <c r="M67" s="499">
        <v>102.99461188448799</v>
      </c>
    </row>
    <row r="68" spans="1:13">
      <c r="A68" t="s">
        <v>202</v>
      </c>
      <c r="B68" t="s">
        <v>334</v>
      </c>
      <c r="C68" t="s">
        <v>335</v>
      </c>
      <c r="D68" t="s">
        <v>255</v>
      </c>
      <c r="E68" t="s">
        <v>206</v>
      </c>
      <c r="F68" s="499"/>
      <c r="G68" s="499"/>
      <c r="H68" s="499"/>
      <c r="I68" s="499">
        <v>198.47073793166501</v>
      </c>
      <c r="J68" s="499">
        <v>188.74698189481299</v>
      </c>
      <c r="K68" s="499">
        <v>184.60586580067701</v>
      </c>
      <c r="L68" s="499">
        <v>179.98266724190401</v>
      </c>
      <c r="M68" s="499">
        <v>173.33783043141901</v>
      </c>
    </row>
    <row r="69" spans="1:13">
      <c r="A69" t="s">
        <v>202</v>
      </c>
      <c r="B69" t="s">
        <v>336</v>
      </c>
      <c r="C69" t="s">
        <v>337</v>
      </c>
      <c r="D69" t="s">
        <v>255</v>
      </c>
      <c r="E69" t="s">
        <v>206</v>
      </c>
      <c r="F69" s="499"/>
      <c r="G69" s="499"/>
      <c r="H69" s="499"/>
      <c r="I69" s="499">
        <v>3255.3222753269301</v>
      </c>
      <c r="J69" s="499">
        <v>3111.5930420038098</v>
      </c>
      <c r="K69" s="499">
        <v>2977.4625101103902</v>
      </c>
      <c r="L69" s="499">
        <v>2850.1603528340002</v>
      </c>
      <c r="M69" s="499">
        <v>2730.5280205633298</v>
      </c>
    </row>
    <row r="70" spans="1:13">
      <c r="A70" t="s">
        <v>202</v>
      </c>
      <c r="B70" t="s">
        <v>338</v>
      </c>
      <c r="C70" t="s">
        <v>339</v>
      </c>
      <c r="D70" t="s">
        <v>255</v>
      </c>
      <c r="E70" t="s">
        <v>206</v>
      </c>
      <c r="F70" s="499"/>
      <c r="G70" s="499"/>
      <c r="H70" s="499"/>
      <c r="I70" s="499">
        <v>3569.87651472486</v>
      </c>
      <c r="J70" s="499">
        <v>3479.4735529917002</v>
      </c>
      <c r="K70" s="499">
        <v>3396.5431603505199</v>
      </c>
      <c r="L70" s="499">
        <v>3317.6613687048798</v>
      </c>
      <c r="M70" s="499">
        <v>3241.81774364394</v>
      </c>
    </row>
    <row r="71" spans="1:13">
      <c r="A71" t="s">
        <v>202</v>
      </c>
      <c r="B71" t="s">
        <v>340</v>
      </c>
      <c r="C71" t="s">
        <v>341</v>
      </c>
      <c r="D71" t="s">
        <v>255</v>
      </c>
      <c r="E71" t="s">
        <v>206</v>
      </c>
      <c r="F71" s="499"/>
      <c r="G71" s="499"/>
      <c r="H71" s="499"/>
      <c r="I71" s="499">
        <v>70.803647644662405</v>
      </c>
      <c r="J71" s="499">
        <v>69.735550174260894</v>
      </c>
      <c r="K71" s="499">
        <v>70.482521675810105</v>
      </c>
      <c r="L71" s="499">
        <v>69.670888742804294</v>
      </c>
      <c r="M71" s="499">
        <v>68.078172616527496</v>
      </c>
    </row>
    <row r="72" spans="1:13">
      <c r="A72" t="s">
        <v>202</v>
      </c>
      <c r="B72" t="s">
        <v>342</v>
      </c>
      <c r="C72" t="s">
        <v>343</v>
      </c>
      <c r="D72" t="s">
        <v>255</v>
      </c>
      <c r="E72" t="s">
        <v>206</v>
      </c>
      <c r="F72" s="499"/>
      <c r="G72" s="499"/>
      <c r="H72" s="499"/>
      <c r="I72" s="499">
        <v>0</v>
      </c>
      <c r="J72" s="499">
        <v>0</v>
      </c>
      <c r="K72" s="499">
        <v>0</v>
      </c>
      <c r="L72" s="499">
        <v>0</v>
      </c>
      <c r="M72" s="499">
        <v>0</v>
      </c>
    </row>
    <row r="73" spans="1:13">
      <c r="A73" t="s">
        <v>202</v>
      </c>
      <c r="B73" t="s">
        <v>344</v>
      </c>
      <c r="C73" t="s">
        <v>345</v>
      </c>
      <c r="D73" t="s">
        <v>255</v>
      </c>
      <c r="E73" t="s">
        <v>206</v>
      </c>
      <c r="F73" s="499"/>
      <c r="G73" s="499"/>
      <c r="H73" s="499"/>
      <c r="I73" s="499">
        <v>0</v>
      </c>
      <c r="J73" s="499">
        <v>0</v>
      </c>
      <c r="K73" s="499">
        <v>0</v>
      </c>
      <c r="L73" s="499">
        <v>0</v>
      </c>
      <c r="M73" s="499">
        <v>0</v>
      </c>
    </row>
    <row r="74" spans="1:13">
      <c r="A74" t="s">
        <v>202</v>
      </c>
      <c r="B74" t="s">
        <v>346</v>
      </c>
      <c r="C74" t="s">
        <v>347</v>
      </c>
      <c r="D74" t="s">
        <v>255</v>
      </c>
      <c r="E74" t="s">
        <v>206</v>
      </c>
      <c r="F74" s="499"/>
      <c r="G74" s="499"/>
      <c r="H74" s="499"/>
      <c r="I74" s="499">
        <v>161.20660937782901</v>
      </c>
      <c r="J74" s="499">
        <v>152.665942815439</v>
      </c>
      <c r="K74" s="499">
        <v>149.36431332145401</v>
      </c>
      <c r="L74" s="499">
        <v>145.514513803737</v>
      </c>
      <c r="M74" s="499">
        <v>139.62932909130501</v>
      </c>
    </row>
    <row r="75" spans="1:13">
      <c r="A75" t="s">
        <v>202</v>
      </c>
      <c r="B75" t="s">
        <v>348</v>
      </c>
      <c r="C75" t="s">
        <v>349</v>
      </c>
      <c r="D75" t="s">
        <v>255</v>
      </c>
      <c r="E75" t="s">
        <v>206</v>
      </c>
      <c r="F75" s="499"/>
      <c r="G75" s="499"/>
      <c r="H75" s="499"/>
      <c r="I75" s="499">
        <v>0</v>
      </c>
      <c r="J75" s="499">
        <v>0</v>
      </c>
      <c r="K75" s="499">
        <v>0</v>
      </c>
      <c r="L75" s="499">
        <v>0</v>
      </c>
      <c r="M75" s="499">
        <v>0</v>
      </c>
    </row>
    <row r="76" spans="1:13">
      <c r="A76" t="s">
        <v>202</v>
      </c>
      <c r="B76" t="s">
        <v>350</v>
      </c>
      <c r="C76" t="s">
        <v>351</v>
      </c>
      <c r="D76" t="s">
        <v>255</v>
      </c>
      <c r="E76" t="s">
        <v>206</v>
      </c>
      <c r="F76" s="499"/>
      <c r="G76" s="499"/>
      <c r="H76" s="499"/>
      <c r="I76" s="499">
        <v>3275.5332883481801</v>
      </c>
      <c r="J76" s="499">
        <v>3134.6392572687</v>
      </c>
      <c r="K76" s="499">
        <v>2999.5946158056599</v>
      </c>
      <c r="L76" s="499">
        <v>2870.73670670401</v>
      </c>
      <c r="M76" s="499">
        <v>2749.6334906223001</v>
      </c>
    </row>
    <row r="77" spans="1:13">
      <c r="A77" t="s">
        <v>202</v>
      </c>
      <c r="B77" t="s">
        <v>352</v>
      </c>
      <c r="C77" t="s">
        <v>353</v>
      </c>
      <c r="D77" t="s">
        <v>255</v>
      </c>
      <c r="E77" t="s">
        <v>206</v>
      </c>
      <c r="F77" s="499"/>
      <c r="G77" s="499"/>
      <c r="H77" s="499"/>
      <c r="I77" s="499">
        <v>0</v>
      </c>
      <c r="J77" s="499">
        <v>219.07960782856901</v>
      </c>
      <c r="K77" s="499">
        <v>456.42646033914502</v>
      </c>
      <c r="L77" s="499">
        <v>654.14980803775904</v>
      </c>
      <c r="M77" s="499">
        <v>1043.38036962251</v>
      </c>
    </row>
    <row r="78" spans="1:13">
      <c r="A78" t="s">
        <v>202</v>
      </c>
      <c r="B78" t="s">
        <v>354</v>
      </c>
      <c r="C78" t="s">
        <v>355</v>
      </c>
      <c r="D78" t="s">
        <v>255</v>
      </c>
      <c r="E78" t="s">
        <v>206</v>
      </c>
      <c r="F78" s="499"/>
      <c r="G78" s="499"/>
      <c r="H78" s="499"/>
      <c r="I78" s="499">
        <v>0</v>
      </c>
      <c r="J78" s="499">
        <v>4.3907897994369502</v>
      </c>
      <c r="K78" s="499">
        <v>9.4714203133951003</v>
      </c>
      <c r="L78" s="499">
        <v>13.7371459687933</v>
      </c>
      <c r="M78" s="499">
        <v>21.910987762074299</v>
      </c>
    </row>
    <row r="79" spans="1:13">
      <c r="A79" t="s">
        <v>202</v>
      </c>
      <c r="B79" t="s">
        <v>356</v>
      </c>
      <c r="C79" t="s">
        <v>357</v>
      </c>
      <c r="D79" t="s">
        <v>255</v>
      </c>
      <c r="E79" t="s">
        <v>206</v>
      </c>
      <c r="F79" s="499"/>
      <c r="G79" s="499"/>
      <c r="H79" s="499"/>
      <c r="I79" s="499">
        <v>224.039764894515</v>
      </c>
      <c r="J79" s="499">
        <v>247.90003003113901</v>
      </c>
      <c r="K79" s="499">
        <v>212.90968280674201</v>
      </c>
      <c r="L79" s="499">
        <v>413.05693922684401</v>
      </c>
      <c r="M79" s="499">
        <v>333.978270113088</v>
      </c>
    </row>
    <row r="80" spans="1:13">
      <c r="A80" t="s">
        <v>202</v>
      </c>
      <c r="B80" t="s">
        <v>358</v>
      </c>
      <c r="C80" t="s">
        <v>359</v>
      </c>
      <c r="D80" t="s">
        <v>255</v>
      </c>
      <c r="E80" t="s">
        <v>206</v>
      </c>
      <c r="F80" s="499"/>
      <c r="G80" s="499"/>
      <c r="H80" s="499"/>
      <c r="I80" s="499">
        <v>4.9601570659456504</v>
      </c>
      <c r="J80" s="499">
        <v>14.9439673200005</v>
      </c>
      <c r="K80" s="499">
        <v>24.6577554215236</v>
      </c>
      <c r="L80" s="499">
        <v>37.563523610885198</v>
      </c>
      <c r="M80" s="499">
        <v>51.984262576526604</v>
      </c>
    </row>
    <row r="81" spans="1:13">
      <c r="A81" t="s">
        <v>202</v>
      </c>
      <c r="B81" t="s">
        <v>360</v>
      </c>
      <c r="C81" t="s">
        <v>361</v>
      </c>
      <c r="D81" t="s">
        <v>255</v>
      </c>
      <c r="E81" t="s">
        <v>206</v>
      </c>
      <c r="F81" s="499"/>
      <c r="G81" s="499"/>
      <c r="H81" s="499"/>
      <c r="I81" s="499">
        <v>206.23882817667601</v>
      </c>
      <c r="J81" s="499">
        <v>421.23189168826298</v>
      </c>
      <c r="K81" s="499">
        <v>591.43596167753299</v>
      </c>
      <c r="L81" s="499">
        <v>923.94778577617706</v>
      </c>
      <c r="M81" s="499">
        <v>1168.5266393071299</v>
      </c>
    </row>
    <row r="82" spans="1:13">
      <c r="A82" t="s">
        <v>202</v>
      </c>
      <c r="B82" t="s">
        <v>362</v>
      </c>
      <c r="C82" t="s">
        <v>363</v>
      </c>
      <c r="D82" t="s">
        <v>255</v>
      </c>
      <c r="E82" t="s">
        <v>206</v>
      </c>
      <c r="F82" s="499"/>
      <c r="G82" s="499"/>
      <c r="H82" s="499"/>
      <c r="I82" s="499">
        <v>7139.7530294497301</v>
      </c>
      <c r="J82" s="499">
        <v>7156.5573288001397</v>
      </c>
      <c r="K82" s="499">
        <v>7224.5410192502304</v>
      </c>
      <c r="L82" s="499">
        <v>7264.99362696753</v>
      </c>
      <c r="M82" s="499">
        <v>7503.7797346566404</v>
      </c>
    </row>
    <row r="83" spans="1:13">
      <c r="A83" t="s">
        <v>202</v>
      </c>
      <c r="B83" t="s">
        <v>364</v>
      </c>
      <c r="C83" t="s">
        <v>365</v>
      </c>
      <c r="D83" t="s">
        <v>255</v>
      </c>
      <c r="E83" t="s">
        <v>206</v>
      </c>
      <c r="F83" s="499"/>
      <c r="G83" s="499"/>
      <c r="H83" s="499"/>
      <c r="I83" s="499">
        <v>157.40203883133401</v>
      </c>
      <c r="J83" s="499">
        <v>176.44055244920901</v>
      </c>
      <c r="K83" s="499">
        <v>186.17085945421101</v>
      </c>
      <c r="L83" s="499">
        <v>188.789873118797</v>
      </c>
      <c r="M83" s="499">
        <v>192.98377226309</v>
      </c>
    </row>
    <row r="84" spans="1:13">
      <c r="A84" t="s">
        <v>202</v>
      </c>
      <c r="B84" t="s">
        <v>366</v>
      </c>
      <c r="C84" t="s">
        <v>367</v>
      </c>
      <c r="D84" t="s">
        <v>255</v>
      </c>
      <c r="E84" t="s">
        <v>206</v>
      </c>
      <c r="F84" s="499"/>
      <c r="G84" s="499"/>
      <c r="H84" s="499"/>
      <c r="I84" s="499">
        <v>6737.0943918517896</v>
      </c>
      <c r="J84" s="499">
        <v>6667.4641909607699</v>
      </c>
      <c r="K84" s="499">
        <v>6568.4930875935797</v>
      </c>
      <c r="L84" s="499">
        <v>6644.84484531419</v>
      </c>
      <c r="M84" s="499">
        <v>6648.6881504927696</v>
      </c>
    </row>
    <row r="85" spans="1:13">
      <c r="A85" t="s">
        <v>202</v>
      </c>
      <c r="B85" t="s">
        <v>368</v>
      </c>
      <c r="C85" t="s">
        <v>369</v>
      </c>
      <c r="D85" t="s">
        <v>255</v>
      </c>
      <c r="E85" t="s">
        <v>206</v>
      </c>
      <c r="F85" s="499"/>
      <c r="G85" s="499"/>
      <c r="H85" s="499"/>
      <c r="I85" s="499">
        <v>227.79501084610601</v>
      </c>
      <c r="J85" s="499">
        <v>212.14702810691</v>
      </c>
      <c r="K85" s="499">
        <v>197.971428181851</v>
      </c>
      <c r="L85" s="499">
        <v>184.18388239570001</v>
      </c>
      <c r="M85" s="499">
        <v>170.40290116872299</v>
      </c>
    </row>
    <row r="86" spans="1:13">
      <c r="A86" t="s">
        <v>202</v>
      </c>
      <c r="B86" t="s">
        <v>370</v>
      </c>
      <c r="C86" t="s">
        <v>371</v>
      </c>
      <c r="D86" t="s">
        <v>255</v>
      </c>
      <c r="E86" t="s">
        <v>206</v>
      </c>
      <c r="F86" s="499"/>
      <c r="G86" s="499"/>
      <c r="H86" s="499"/>
      <c r="I86" s="499">
        <v>5.5258722194606502</v>
      </c>
      <c r="J86" s="499">
        <v>6.2769317373202496</v>
      </c>
      <c r="K86" s="499">
        <v>6.2368291701010596</v>
      </c>
      <c r="L86" s="499">
        <v>5.8938842366625304</v>
      </c>
      <c r="M86" s="499">
        <v>5.45289283739924</v>
      </c>
    </row>
    <row r="87" spans="1:13">
      <c r="A87" t="s">
        <v>202</v>
      </c>
      <c r="B87" t="s">
        <v>372</v>
      </c>
      <c r="C87" t="s">
        <v>373</v>
      </c>
      <c r="D87" t="s">
        <v>255</v>
      </c>
      <c r="E87" t="s">
        <v>206</v>
      </c>
      <c r="F87" s="499"/>
      <c r="G87" s="499"/>
      <c r="H87" s="499"/>
      <c r="I87" s="499">
        <v>21.1738549586576</v>
      </c>
      <c r="J87" s="499">
        <v>20.452531662378501</v>
      </c>
      <c r="K87" s="499">
        <v>20.0243749562521</v>
      </c>
      <c r="L87" s="499">
        <v>19.674865463640199</v>
      </c>
      <c r="M87" s="499">
        <v>19.257611512209699</v>
      </c>
    </row>
    <row r="88" spans="1:13">
      <c r="A88" t="s">
        <v>202</v>
      </c>
      <c r="B88" t="s">
        <v>374</v>
      </c>
      <c r="C88" t="s">
        <v>375</v>
      </c>
      <c r="D88" t="s">
        <v>255</v>
      </c>
      <c r="E88" t="s">
        <v>206</v>
      </c>
      <c r="F88" s="499"/>
      <c r="G88" s="499"/>
      <c r="H88" s="499"/>
      <c r="I88" s="499">
        <v>199.71258352886201</v>
      </c>
      <c r="J88" s="499">
        <v>182.70605768847099</v>
      </c>
      <c r="K88" s="499">
        <v>166.52603160882501</v>
      </c>
      <c r="L88" s="499">
        <v>150.89739831087701</v>
      </c>
      <c r="M88" s="499">
        <v>135.820630636722</v>
      </c>
    </row>
    <row r="89" spans="1:13">
      <c r="A89" t="s">
        <v>202</v>
      </c>
      <c r="B89" t="s">
        <v>376</v>
      </c>
      <c r="C89" t="s">
        <v>377</v>
      </c>
      <c r="D89" t="s">
        <v>255</v>
      </c>
      <c r="E89" t="s">
        <v>206</v>
      </c>
      <c r="F89" s="499"/>
      <c r="G89" s="499"/>
      <c r="H89" s="499"/>
      <c r="I89" s="499">
        <v>227.79501084610601</v>
      </c>
      <c r="J89" s="499">
        <v>213.553754348616</v>
      </c>
      <c r="K89" s="499">
        <v>199.614862543642</v>
      </c>
      <c r="L89" s="499">
        <v>185.81455484892501</v>
      </c>
      <c r="M89" s="499">
        <v>171.976339577917</v>
      </c>
    </row>
    <row r="90" spans="1:13">
      <c r="A90" t="s">
        <v>202</v>
      </c>
      <c r="B90" t="s">
        <v>378</v>
      </c>
      <c r="C90" t="s">
        <v>379</v>
      </c>
      <c r="D90" t="s">
        <v>255</v>
      </c>
      <c r="E90" t="s">
        <v>206</v>
      </c>
      <c r="F90" s="499"/>
      <c r="G90" s="499"/>
      <c r="H90" s="499"/>
      <c r="I90" s="499">
        <v>4.5180043669949903</v>
      </c>
      <c r="J90" s="499">
        <v>4.2800407373336897</v>
      </c>
      <c r="K90" s="499">
        <v>4.14225823486787</v>
      </c>
      <c r="L90" s="499">
        <v>3.9021056518275401</v>
      </c>
      <c r="M90" s="499">
        <v>3.6115031311364998</v>
      </c>
    </row>
    <row r="91" spans="1:13">
      <c r="A91" t="s">
        <v>202</v>
      </c>
      <c r="B91" t="s">
        <v>380</v>
      </c>
      <c r="C91" t="s">
        <v>381</v>
      </c>
      <c r="D91" t="s">
        <v>255</v>
      </c>
      <c r="E91" t="s">
        <v>206</v>
      </c>
      <c r="F91" s="499"/>
      <c r="G91" s="499"/>
      <c r="H91" s="499"/>
      <c r="I91" s="499">
        <v>0</v>
      </c>
      <c r="J91" s="499">
        <v>0</v>
      </c>
      <c r="K91" s="499">
        <v>0</v>
      </c>
      <c r="L91" s="499">
        <v>0</v>
      </c>
      <c r="M91" s="499">
        <v>0</v>
      </c>
    </row>
    <row r="92" spans="1:13">
      <c r="A92" t="s">
        <v>202</v>
      </c>
      <c r="B92" t="s">
        <v>382</v>
      </c>
      <c r="C92" t="s">
        <v>383</v>
      </c>
      <c r="D92" t="s">
        <v>255</v>
      </c>
      <c r="E92" t="s">
        <v>206</v>
      </c>
      <c r="F92" s="499"/>
      <c r="G92" s="499"/>
      <c r="H92" s="499"/>
      <c r="I92" s="499">
        <v>0</v>
      </c>
      <c r="J92" s="499">
        <v>0</v>
      </c>
      <c r="K92" s="499">
        <v>0</v>
      </c>
      <c r="L92" s="499">
        <v>0</v>
      </c>
      <c r="M92" s="499">
        <v>0</v>
      </c>
    </row>
    <row r="93" spans="1:13">
      <c r="A93" t="s">
        <v>202</v>
      </c>
      <c r="B93" t="s">
        <v>384</v>
      </c>
      <c r="C93" t="s">
        <v>385</v>
      </c>
      <c r="D93" t="s">
        <v>255</v>
      </c>
      <c r="E93" t="s">
        <v>206</v>
      </c>
      <c r="F93" s="499"/>
      <c r="G93" s="499"/>
      <c r="H93" s="499"/>
      <c r="I93" s="499">
        <v>18.7592608644858</v>
      </c>
      <c r="J93" s="499">
        <v>18.218932542307702</v>
      </c>
      <c r="K93" s="499">
        <v>17.942565929584301</v>
      </c>
      <c r="L93" s="499">
        <v>17.740320922836201</v>
      </c>
      <c r="M93" s="499">
        <v>17.472390281759701</v>
      </c>
    </row>
    <row r="94" spans="1:13">
      <c r="A94" t="s">
        <v>202</v>
      </c>
      <c r="B94" t="s">
        <v>386</v>
      </c>
      <c r="C94" t="s">
        <v>387</v>
      </c>
      <c r="D94" t="s">
        <v>255</v>
      </c>
      <c r="E94" t="s">
        <v>206</v>
      </c>
      <c r="F94" s="499"/>
      <c r="G94" s="499"/>
      <c r="H94" s="499"/>
      <c r="I94" s="499">
        <v>0</v>
      </c>
      <c r="J94" s="499">
        <v>0</v>
      </c>
      <c r="K94" s="499">
        <v>0</v>
      </c>
      <c r="L94" s="499">
        <v>0</v>
      </c>
      <c r="M94" s="499">
        <v>0</v>
      </c>
    </row>
    <row r="95" spans="1:13">
      <c r="A95" t="s">
        <v>202</v>
      </c>
      <c r="B95" t="s">
        <v>388</v>
      </c>
      <c r="C95" t="s">
        <v>389</v>
      </c>
      <c r="D95" t="s">
        <v>255</v>
      </c>
      <c r="E95" t="s">
        <v>206</v>
      </c>
      <c r="F95" s="499"/>
      <c r="G95" s="499"/>
      <c r="H95" s="499"/>
      <c r="I95" s="499">
        <v>201.03685818194501</v>
      </c>
      <c r="J95" s="499">
        <v>184.22276853947599</v>
      </c>
      <c r="K95" s="499">
        <v>168.00037023692499</v>
      </c>
      <c r="L95" s="499">
        <v>152.290730001367</v>
      </c>
      <c r="M95" s="499">
        <v>137.13658817796599</v>
      </c>
    </row>
    <row r="96" spans="1:13">
      <c r="A96" t="s">
        <v>202</v>
      </c>
      <c r="B96" t="s">
        <v>390</v>
      </c>
      <c r="C96" t="s">
        <v>391</v>
      </c>
      <c r="D96" t="s">
        <v>255</v>
      </c>
      <c r="E96" t="s">
        <v>206</v>
      </c>
      <c r="F96" s="499"/>
      <c r="G96" s="499"/>
      <c r="H96" s="499"/>
      <c r="I96" s="499">
        <v>0</v>
      </c>
      <c r="J96" s="499">
        <v>35.293471966396503</v>
      </c>
      <c r="K96" s="499">
        <v>71.572539676240297</v>
      </c>
      <c r="L96" s="499">
        <v>101.28894944400599</v>
      </c>
      <c r="M96" s="499">
        <v>124.397156732985</v>
      </c>
    </row>
    <row r="97" spans="1:13">
      <c r="A97" t="s">
        <v>202</v>
      </c>
      <c r="B97" t="s">
        <v>392</v>
      </c>
      <c r="C97" t="s">
        <v>393</v>
      </c>
      <c r="D97" t="s">
        <v>255</v>
      </c>
      <c r="E97" t="s">
        <v>206</v>
      </c>
      <c r="F97" s="499"/>
      <c r="G97" s="499"/>
      <c r="H97" s="499"/>
      <c r="I97" s="499">
        <v>0</v>
      </c>
      <c r="J97" s="499">
        <v>0.70735116897794204</v>
      </c>
      <c r="K97" s="499">
        <v>1.4852197781590399</v>
      </c>
      <c r="L97" s="499">
        <v>2.12706793832418</v>
      </c>
      <c r="M97" s="499">
        <v>2.6123402913928602</v>
      </c>
    </row>
    <row r="98" spans="1:13">
      <c r="A98" t="s">
        <v>202</v>
      </c>
      <c r="B98" t="s">
        <v>394</v>
      </c>
      <c r="C98" t="s">
        <v>395</v>
      </c>
      <c r="D98" t="s">
        <v>255</v>
      </c>
      <c r="E98" t="s">
        <v>206</v>
      </c>
      <c r="F98" s="499"/>
      <c r="G98" s="499"/>
      <c r="H98" s="499"/>
      <c r="I98" s="499">
        <v>36.778398614062702</v>
      </c>
      <c r="J98" s="499">
        <v>40.266597706714599</v>
      </c>
      <c r="K98" s="499">
        <v>36.261104674696199</v>
      </c>
      <c r="L98" s="499">
        <v>32.154921586906497</v>
      </c>
      <c r="M98" s="499">
        <v>35.294042685420898</v>
      </c>
    </row>
    <row r="99" spans="1:13">
      <c r="A99" t="s">
        <v>202</v>
      </c>
      <c r="B99" t="s">
        <v>396</v>
      </c>
      <c r="C99" t="s">
        <v>397</v>
      </c>
      <c r="D99" t="s">
        <v>255</v>
      </c>
      <c r="E99" t="s">
        <v>206</v>
      </c>
      <c r="F99" s="499"/>
      <c r="G99" s="499"/>
      <c r="H99" s="499"/>
      <c r="I99" s="499">
        <v>1.48492664766622</v>
      </c>
      <c r="J99" s="499">
        <v>4.6948811658487299</v>
      </c>
      <c r="K99" s="499">
        <v>8.0299146850895404</v>
      </c>
      <c r="L99" s="499">
        <v>11.1737822362518</v>
      </c>
      <c r="M99" s="499">
        <v>14.3944768995103</v>
      </c>
    </row>
    <row r="100" spans="1:13">
      <c r="A100" t="s">
        <v>202</v>
      </c>
      <c r="B100" t="s">
        <v>398</v>
      </c>
      <c r="C100" t="s">
        <v>399</v>
      </c>
      <c r="D100" t="s">
        <v>255</v>
      </c>
      <c r="E100" t="s">
        <v>206</v>
      </c>
      <c r="F100" s="499"/>
      <c r="G100" s="499"/>
      <c r="H100" s="499"/>
      <c r="I100" s="499">
        <v>33.224837184900103</v>
      </c>
      <c r="J100" s="499">
        <v>66.053655737562195</v>
      </c>
      <c r="K100" s="499">
        <v>91.578299780322993</v>
      </c>
      <c r="L100" s="499">
        <v>110.157791795409</v>
      </c>
      <c r="M100" s="499">
        <v>128.28438917904299</v>
      </c>
    </row>
    <row r="101" spans="1:13">
      <c r="A101" t="s">
        <v>202</v>
      </c>
      <c r="B101" t="s">
        <v>400</v>
      </c>
      <c r="C101" t="s">
        <v>401</v>
      </c>
      <c r="D101" t="s">
        <v>255</v>
      </c>
      <c r="E101" t="s">
        <v>206</v>
      </c>
      <c r="F101" s="499"/>
      <c r="G101" s="499"/>
      <c r="H101" s="499"/>
      <c r="I101" s="499">
        <v>455.59002169221299</v>
      </c>
      <c r="J101" s="499">
        <v>460.99425442192199</v>
      </c>
      <c r="K101" s="499">
        <v>469.15883040173298</v>
      </c>
      <c r="L101" s="499">
        <v>471.28738668863099</v>
      </c>
      <c r="M101" s="499">
        <v>466.77639747962399</v>
      </c>
    </row>
    <row r="102" spans="1:13">
      <c r="A102" t="s">
        <v>202</v>
      </c>
      <c r="B102" t="s">
        <v>402</v>
      </c>
      <c r="C102" t="s">
        <v>403</v>
      </c>
      <c r="D102" t="s">
        <v>255</v>
      </c>
      <c r="E102" t="s">
        <v>206</v>
      </c>
      <c r="F102" s="499"/>
      <c r="G102" s="499"/>
      <c r="H102" s="499"/>
      <c r="I102" s="499">
        <v>10.0438765864556</v>
      </c>
      <c r="J102" s="499">
        <v>11.264323643631901</v>
      </c>
      <c r="K102" s="499">
        <v>11.864307183128</v>
      </c>
      <c r="L102" s="499">
        <v>11.923057826814301</v>
      </c>
      <c r="M102" s="499">
        <v>11.6767362599286</v>
      </c>
    </row>
    <row r="103" spans="1:13">
      <c r="A103" t="s">
        <v>202</v>
      </c>
      <c r="B103" t="s">
        <v>404</v>
      </c>
      <c r="C103" t="s">
        <v>405</v>
      </c>
      <c r="D103" t="s">
        <v>255</v>
      </c>
      <c r="E103" t="s">
        <v>206</v>
      </c>
      <c r="F103" s="499"/>
      <c r="G103" s="499"/>
      <c r="H103" s="499"/>
      <c r="I103" s="499">
        <v>433.97427889570702</v>
      </c>
      <c r="J103" s="499">
        <v>432.98248196550901</v>
      </c>
      <c r="K103" s="499">
        <v>426.10470162607299</v>
      </c>
      <c r="L103" s="499">
        <v>413.345920107653</v>
      </c>
      <c r="M103" s="499">
        <v>401.24160799373101</v>
      </c>
    </row>
    <row r="104" spans="1:13">
      <c r="A104" t="s">
        <v>202</v>
      </c>
      <c r="B104" t="s">
        <v>406</v>
      </c>
      <c r="C104" t="s">
        <v>407</v>
      </c>
      <c r="D104" t="s">
        <v>255</v>
      </c>
      <c r="E104" t="s">
        <v>206</v>
      </c>
      <c r="F104" s="499"/>
      <c r="G104" s="499"/>
      <c r="H104" s="499"/>
      <c r="I104" s="499">
        <v>0</v>
      </c>
      <c r="J104" s="499">
        <v>0</v>
      </c>
      <c r="K104" s="499">
        <v>0</v>
      </c>
      <c r="L104" s="499">
        <v>0</v>
      </c>
      <c r="M104" s="499">
        <v>0</v>
      </c>
    </row>
    <row r="105" spans="1:13">
      <c r="A105" t="s">
        <v>202</v>
      </c>
      <c r="B105" t="s">
        <v>408</v>
      </c>
      <c r="C105" t="s">
        <v>409</v>
      </c>
      <c r="D105" t="s">
        <v>255</v>
      </c>
      <c r="E105" t="s">
        <v>206</v>
      </c>
      <c r="F105" s="499"/>
      <c r="G105" s="499"/>
      <c r="H105" s="499"/>
      <c r="I105" s="499">
        <v>0</v>
      </c>
      <c r="J105" s="499">
        <v>0</v>
      </c>
      <c r="K105" s="499">
        <v>0</v>
      </c>
      <c r="L105" s="499">
        <v>0</v>
      </c>
      <c r="M105" s="499">
        <v>0</v>
      </c>
    </row>
    <row r="106" spans="1:13">
      <c r="A106" t="s">
        <v>202</v>
      </c>
      <c r="B106" t="s">
        <v>410</v>
      </c>
      <c r="C106" t="s">
        <v>411</v>
      </c>
      <c r="D106" t="s">
        <v>255</v>
      </c>
      <c r="E106" t="s">
        <v>206</v>
      </c>
      <c r="F106" s="499"/>
      <c r="G106" s="499"/>
      <c r="H106" s="499"/>
      <c r="I106" s="499">
        <v>0</v>
      </c>
      <c r="J106" s="499">
        <v>0</v>
      </c>
      <c r="K106" s="499">
        <v>0</v>
      </c>
      <c r="L106" s="499">
        <v>0</v>
      </c>
      <c r="M106" s="499">
        <v>0</v>
      </c>
    </row>
    <row r="107" spans="1:13">
      <c r="A107" t="s">
        <v>202</v>
      </c>
      <c r="B107" t="s">
        <v>412</v>
      </c>
      <c r="C107" t="s">
        <v>413</v>
      </c>
      <c r="D107" t="s">
        <v>255</v>
      </c>
      <c r="E107" t="s">
        <v>206</v>
      </c>
      <c r="F107" s="499"/>
      <c r="G107" s="499"/>
      <c r="H107" s="499"/>
      <c r="I107" s="499">
        <v>0</v>
      </c>
      <c r="J107" s="499">
        <v>0</v>
      </c>
      <c r="K107" s="499">
        <v>0</v>
      </c>
      <c r="L107" s="499">
        <v>0</v>
      </c>
      <c r="M107" s="499">
        <v>0</v>
      </c>
    </row>
    <row r="108" spans="1:13">
      <c r="A108" t="s">
        <v>202</v>
      </c>
      <c r="B108" t="s">
        <v>414</v>
      </c>
      <c r="C108" t="s">
        <v>415</v>
      </c>
      <c r="D108" t="s">
        <v>255</v>
      </c>
      <c r="E108" t="s">
        <v>206</v>
      </c>
      <c r="F108" s="499"/>
      <c r="G108" s="499"/>
      <c r="H108" s="499"/>
      <c r="I108" s="499">
        <v>0</v>
      </c>
      <c r="J108" s="499">
        <v>0</v>
      </c>
      <c r="K108" s="499">
        <v>0</v>
      </c>
      <c r="L108" s="499">
        <v>0</v>
      </c>
      <c r="M108" s="499">
        <v>0</v>
      </c>
    </row>
    <row r="109" spans="1:13">
      <c r="A109" t="s">
        <v>202</v>
      </c>
      <c r="B109" t="s">
        <v>416</v>
      </c>
      <c r="C109" t="s">
        <v>417</v>
      </c>
      <c r="D109" t="s">
        <v>255</v>
      </c>
      <c r="E109" t="s">
        <v>206</v>
      </c>
      <c r="F109" s="499"/>
      <c r="G109" s="499"/>
      <c r="H109" s="499"/>
      <c r="I109" s="499">
        <v>0</v>
      </c>
      <c r="J109" s="499">
        <v>0</v>
      </c>
      <c r="K109" s="499">
        <v>0</v>
      </c>
      <c r="L109" s="499">
        <v>0</v>
      </c>
      <c r="M109" s="499">
        <v>0</v>
      </c>
    </row>
    <row r="110" spans="1:13">
      <c r="A110" t="s">
        <v>202</v>
      </c>
      <c r="B110" t="s">
        <v>418</v>
      </c>
      <c r="C110" t="s">
        <v>419</v>
      </c>
      <c r="D110" t="s">
        <v>255</v>
      </c>
      <c r="E110" t="s">
        <v>206</v>
      </c>
      <c r="F110" s="499"/>
      <c r="G110" s="499"/>
      <c r="H110" s="499"/>
      <c r="I110" s="499">
        <v>0</v>
      </c>
      <c r="J110" s="499">
        <v>0</v>
      </c>
      <c r="K110" s="499">
        <v>0</v>
      </c>
      <c r="L110" s="499">
        <v>0</v>
      </c>
      <c r="M110" s="499">
        <v>0</v>
      </c>
    </row>
    <row r="111" spans="1:13">
      <c r="A111" t="s">
        <v>202</v>
      </c>
      <c r="B111" t="s">
        <v>420</v>
      </c>
      <c r="C111" t="s">
        <v>421</v>
      </c>
      <c r="D111" t="s">
        <v>255</v>
      </c>
      <c r="E111" t="s">
        <v>206</v>
      </c>
      <c r="F111" s="499"/>
      <c r="G111" s="499"/>
      <c r="H111" s="499"/>
      <c r="I111" s="499">
        <v>0</v>
      </c>
      <c r="J111" s="499">
        <v>0</v>
      </c>
      <c r="K111" s="499">
        <v>0</v>
      </c>
      <c r="L111" s="499">
        <v>0</v>
      </c>
      <c r="M111" s="499">
        <v>0</v>
      </c>
    </row>
    <row r="112" spans="1:13">
      <c r="A112" t="s">
        <v>202</v>
      </c>
      <c r="B112" t="s">
        <v>422</v>
      </c>
      <c r="C112" t="s">
        <v>423</v>
      </c>
      <c r="D112" t="s">
        <v>255</v>
      </c>
      <c r="E112" t="s">
        <v>206</v>
      </c>
      <c r="F112" s="499"/>
      <c r="G112" s="499"/>
      <c r="H112" s="499"/>
      <c r="I112" s="499">
        <v>0</v>
      </c>
      <c r="J112" s="499">
        <v>0</v>
      </c>
      <c r="K112" s="499">
        <v>0</v>
      </c>
      <c r="L112" s="499">
        <v>0</v>
      </c>
      <c r="M112" s="499">
        <v>0</v>
      </c>
    </row>
    <row r="113" spans="1:13">
      <c r="A113" t="s">
        <v>202</v>
      </c>
      <c r="B113" t="s">
        <v>424</v>
      </c>
      <c r="C113" t="s">
        <v>425</v>
      </c>
      <c r="D113" t="s">
        <v>255</v>
      </c>
      <c r="E113" t="s">
        <v>206</v>
      </c>
      <c r="F113" s="499"/>
      <c r="G113" s="499"/>
      <c r="H113" s="499"/>
      <c r="I113" s="499">
        <v>0</v>
      </c>
      <c r="J113" s="499">
        <v>0</v>
      </c>
      <c r="K113" s="499">
        <v>0</v>
      </c>
      <c r="L113" s="499">
        <v>0</v>
      </c>
      <c r="M113" s="499">
        <v>0</v>
      </c>
    </row>
    <row r="114" spans="1:13">
      <c r="A114" t="s">
        <v>202</v>
      </c>
      <c r="B114" t="s">
        <v>426</v>
      </c>
      <c r="C114" t="s">
        <v>427</v>
      </c>
      <c r="D114" t="s">
        <v>255</v>
      </c>
      <c r="E114" t="s">
        <v>206</v>
      </c>
      <c r="F114" s="499"/>
      <c r="G114" s="499"/>
      <c r="H114" s="499"/>
      <c r="I114" s="499">
        <v>0</v>
      </c>
      <c r="J114" s="499">
        <v>0</v>
      </c>
      <c r="K114" s="499">
        <v>0</v>
      </c>
      <c r="L114" s="499">
        <v>0</v>
      </c>
      <c r="M114" s="499">
        <v>0</v>
      </c>
    </row>
    <row r="115" spans="1:13">
      <c r="A115" t="s">
        <v>202</v>
      </c>
      <c r="B115" t="s">
        <v>428</v>
      </c>
      <c r="C115" t="s">
        <v>429</v>
      </c>
      <c r="D115" t="s">
        <v>255</v>
      </c>
      <c r="E115" t="s">
        <v>206</v>
      </c>
      <c r="F115" s="499"/>
      <c r="G115" s="499"/>
      <c r="H115" s="499"/>
      <c r="I115" s="499">
        <v>0</v>
      </c>
      <c r="J115" s="499">
        <v>0</v>
      </c>
      <c r="K115" s="499">
        <v>0</v>
      </c>
      <c r="L115" s="499">
        <v>0</v>
      </c>
      <c r="M115" s="499">
        <v>0</v>
      </c>
    </row>
    <row r="116" spans="1:13">
      <c r="A116" t="s">
        <v>202</v>
      </c>
      <c r="B116" t="s">
        <v>430</v>
      </c>
      <c r="C116" t="s">
        <v>431</v>
      </c>
      <c r="D116" t="s">
        <v>255</v>
      </c>
      <c r="E116" t="s">
        <v>206</v>
      </c>
      <c r="F116" s="499"/>
      <c r="G116" s="499"/>
      <c r="H116" s="499"/>
      <c r="I116" s="499">
        <v>0</v>
      </c>
      <c r="J116" s="499">
        <v>0</v>
      </c>
      <c r="K116" s="499">
        <v>0</v>
      </c>
      <c r="L116" s="499">
        <v>0</v>
      </c>
      <c r="M116" s="499">
        <v>0</v>
      </c>
    </row>
    <row r="117" spans="1:13">
      <c r="A117" t="s">
        <v>202</v>
      </c>
      <c r="B117" t="s">
        <v>432</v>
      </c>
      <c r="C117" t="s">
        <v>433</v>
      </c>
      <c r="D117" t="s">
        <v>255</v>
      </c>
      <c r="E117" t="s">
        <v>206</v>
      </c>
      <c r="F117" s="499"/>
      <c r="G117" s="499"/>
      <c r="H117" s="499"/>
      <c r="I117" s="499">
        <v>0</v>
      </c>
      <c r="J117" s="499">
        <v>0</v>
      </c>
      <c r="K117" s="499">
        <v>0</v>
      </c>
      <c r="L117" s="499">
        <v>0</v>
      </c>
      <c r="M117" s="499">
        <v>0</v>
      </c>
    </row>
    <row r="118" spans="1:13">
      <c r="A118" t="s">
        <v>202</v>
      </c>
      <c r="B118" t="s">
        <v>434</v>
      </c>
      <c r="C118" t="s">
        <v>435</v>
      </c>
      <c r="D118" t="s">
        <v>255</v>
      </c>
      <c r="E118" t="s">
        <v>206</v>
      </c>
      <c r="F118" s="499"/>
      <c r="G118" s="499"/>
      <c r="H118" s="499"/>
      <c r="I118" s="499">
        <v>0</v>
      </c>
      <c r="J118" s="499">
        <v>0</v>
      </c>
      <c r="K118" s="499">
        <v>0</v>
      </c>
      <c r="L118" s="499">
        <v>0</v>
      </c>
      <c r="M118" s="499">
        <v>0</v>
      </c>
    </row>
    <row r="119" spans="1:13">
      <c r="A119" t="s">
        <v>202</v>
      </c>
      <c r="B119" t="s">
        <v>436</v>
      </c>
      <c r="C119" t="s">
        <v>437</v>
      </c>
      <c r="D119" t="s">
        <v>255</v>
      </c>
      <c r="E119" t="s">
        <v>206</v>
      </c>
      <c r="F119" s="499"/>
      <c r="G119" s="499"/>
      <c r="H119" s="499"/>
      <c r="I119" s="499">
        <v>0</v>
      </c>
      <c r="J119" s="499">
        <v>0</v>
      </c>
      <c r="K119" s="499">
        <v>0</v>
      </c>
      <c r="L119" s="499">
        <v>0</v>
      </c>
      <c r="M119" s="499">
        <v>0</v>
      </c>
    </row>
    <row r="120" spans="1:13">
      <c r="A120" t="s">
        <v>202</v>
      </c>
      <c r="B120" t="s">
        <v>438</v>
      </c>
      <c r="C120" t="s">
        <v>439</v>
      </c>
      <c r="D120" t="s">
        <v>255</v>
      </c>
      <c r="E120" t="s">
        <v>206</v>
      </c>
      <c r="F120" s="499"/>
      <c r="G120" s="499"/>
      <c r="H120" s="499"/>
      <c r="I120" s="499">
        <v>0</v>
      </c>
      <c r="J120" s="499">
        <v>0</v>
      </c>
      <c r="K120" s="499">
        <v>0</v>
      </c>
      <c r="L120" s="499">
        <v>0</v>
      </c>
      <c r="M120" s="499">
        <v>0</v>
      </c>
    </row>
    <row r="121" spans="1:13">
      <c r="A121" t="s">
        <v>202</v>
      </c>
      <c r="B121" t="s">
        <v>440</v>
      </c>
      <c r="C121" t="s">
        <v>441</v>
      </c>
      <c r="D121" t="s">
        <v>255</v>
      </c>
      <c r="E121" t="s">
        <v>206</v>
      </c>
      <c r="F121" s="499"/>
      <c r="G121" s="499"/>
      <c r="H121" s="499"/>
      <c r="I121" s="499">
        <v>0</v>
      </c>
      <c r="J121" s="499">
        <v>0</v>
      </c>
      <c r="K121" s="499">
        <v>0</v>
      </c>
      <c r="L121" s="499">
        <v>0</v>
      </c>
      <c r="M121" s="499">
        <v>0</v>
      </c>
    </row>
    <row r="122" spans="1:13">
      <c r="A122" t="s">
        <v>202</v>
      </c>
      <c r="B122" t="s">
        <v>442</v>
      </c>
      <c r="C122" t="s">
        <v>443</v>
      </c>
      <c r="D122" t="s">
        <v>255</v>
      </c>
      <c r="E122" t="s">
        <v>206</v>
      </c>
      <c r="F122" s="499"/>
      <c r="G122" s="499"/>
      <c r="H122" s="499"/>
      <c r="I122" s="499">
        <v>0</v>
      </c>
      <c r="J122" s="499">
        <v>0</v>
      </c>
      <c r="K122" s="499">
        <v>0</v>
      </c>
      <c r="L122" s="499">
        <v>0</v>
      </c>
      <c r="M122" s="499">
        <v>0</v>
      </c>
    </row>
    <row r="123" spans="1:13">
      <c r="A123" t="s">
        <v>202</v>
      </c>
      <c r="B123" t="s">
        <v>444</v>
      </c>
      <c r="C123" t="s">
        <v>445</v>
      </c>
      <c r="D123" t="s">
        <v>446</v>
      </c>
      <c r="E123" t="s">
        <v>206</v>
      </c>
      <c r="F123" s="500"/>
      <c r="G123" s="500"/>
      <c r="H123" s="500"/>
      <c r="I123" s="500">
        <v>4.1344946225885998E-2</v>
      </c>
      <c r="J123" s="500">
        <v>4.1883005399591597E-2</v>
      </c>
      <c r="K123" s="500">
        <v>4.2234594766243201E-2</v>
      </c>
      <c r="L123" s="500">
        <v>4.3050894302371301E-2</v>
      </c>
      <c r="M123" s="500">
        <v>4.3135856304702097E-2</v>
      </c>
    </row>
    <row r="124" spans="1:13">
      <c r="A124" t="s">
        <v>202</v>
      </c>
      <c r="B124" t="s">
        <v>447</v>
      </c>
      <c r="C124" t="s">
        <v>448</v>
      </c>
      <c r="D124" t="s">
        <v>446</v>
      </c>
      <c r="E124" t="s">
        <v>206</v>
      </c>
      <c r="F124" s="500"/>
      <c r="G124" s="500"/>
      <c r="H124" s="500"/>
      <c r="I124" s="500">
        <v>3.1344946225886003E-2</v>
      </c>
      <c r="J124" s="500">
        <v>3.1883005399591699E-2</v>
      </c>
      <c r="K124" s="500">
        <v>3.2234594766243199E-2</v>
      </c>
      <c r="L124" s="500">
        <v>3.3050894302371299E-2</v>
      </c>
      <c r="M124" s="500">
        <v>3.3135856304702102E-2</v>
      </c>
    </row>
    <row r="125" spans="1:13">
      <c r="A125" t="s">
        <v>202</v>
      </c>
      <c r="B125" t="s">
        <v>449</v>
      </c>
      <c r="C125" t="s">
        <v>450</v>
      </c>
      <c r="D125" t="s">
        <v>446</v>
      </c>
      <c r="E125" t="s">
        <v>206</v>
      </c>
      <c r="F125" s="500"/>
      <c r="G125" s="500"/>
      <c r="H125" s="500"/>
      <c r="I125" s="500">
        <v>3.1344946225886003E-2</v>
      </c>
      <c r="J125" s="500">
        <v>3.1883005399591699E-2</v>
      </c>
      <c r="K125" s="500">
        <v>3.2234594766243199E-2</v>
      </c>
      <c r="L125" s="500">
        <v>3.3050894302371299E-2</v>
      </c>
      <c r="M125" s="500">
        <v>3.3135856304702102E-2</v>
      </c>
    </row>
    <row r="126" spans="1:13">
      <c r="A126" t="s">
        <v>202</v>
      </c>
      <c r="B126" t="s">
        <v>451</v>
      </c>
      <c r="C126" t="s">
        <v>452</v>
      </c>
      <c r="D126" t="s">
        <v>446</v>
      </c>
      <c r="E126" t="s">
        <v>206</v>
      </c>
      <c r="F126" s="500"/>
      <c r="G126" s="500"/>
      <c r="H126" s="500"/>
      <c r="I126" s="500">
        <v>5.8565375054681998E-2</v>
      </c>
      <c r="J126" s="500">
        <v>5.9097123163052503E-2</v>
      </c>
      <c r="K126" s="500">
        <v>5.9538375038752298E-2</v>
      </c>
      <c r="L126" s="500">
        <v>6.1381742179355603E-2</v>
      </c>
      <c r="M126" s="500">
        <v>6.2809382673339298E-2</v>
      </c>
    </row>
    <row r="127" spans="1:13">
      <c r="A127" t="s">
        <v>202</v>
      </c>
      <c r="B127" t="s">
        <v>453</v>
      </c>
      <c r="C127" t="s">
        <v>454</v>
      </c>
      <c r="D127" t="s">
        <v>446</v>
      </c>
      <c r="E127" t="s">
        <v>206</v>
      </c>
      <c r="F127" s="500"/>
      <c r="G127" s="500"/>
      <c r="H127" s="500"/>
      <c r="I127" s="500">
        <v>4.85653750546821E-2</v>
      </c>
      <c r="J127" s="500">
        <v>4.9097123163052502E-2</v>
      </c>
      <c r="K127" s="500">
        <v>4.9538375038752303E-2</v>
      </c>
      <c r="L127" s="500">
        <v>5.1381742179355601E-2</v>
      </c>
      <c r="M127" s="500">
        <v>5.2809382673339303E-2</v>
      </c>
    </row>
    <row r="128" spans="1:13">
      <c r="A128" t="s">
        <v>202</v>
      </c>
      <c r="B128" t="s">
        <v>455</v>
      </c>
      <c r="C128" t="s">
        <v>456</v>
      </c>
      <c r="D128" t="s">
        <v>446</v>
      </c>
      <c r="E128" t="s">
        <v>206</v>
      </c>
      <c r="F128" s="500"/>
      <c r="G128" s="500"/>
      <c r="H128" s="500"/>
      <c r="I128" s="500">
        <v>4.85653750546821E-2</v>
      </c>
      <c r="J128" s="500">
        <v>4.9097123163052502E-2</v>
      </c>
      <c r="K128" s="500">
        <v>4.9538375038752303E-2</v>
      </c>
      <c r="L128" s="500">
        <v>5.1381742179355601E-2</v>
      </c>
      <c r="M128" s="500">
        <v>5.2809382673339303E-2</v>
      </c>
    </row>
    <row r="129" spans="1:13">
      <c r="A129" t="s">
        <v>202</v>
      </c>
      <c r="B129" t="s">
        <v>457</v>
      </c>
      <c r="C129" t="s">
        <v>458</v>
      </c>
      <c r="D129" t="s">
        <v>446</v>
      </c>
      <c r="E129" t="s">
        <v>206</v>
      </c>
      <c r="F129" s="500"/>
      <c r="G129" s="500"/>
      <c r="H129" s="500"/>
      <c r="I129" s="500">
        <v>5.4279256124742402E-2</v>
      </c>
      <c r="J129" s="500">
        <v>5.30140739465755E-2</v>
      </c>
      <c r="K129" s="500">
        <v>5.30813980109189E-2</v>
      </c>
      <c r="L129" s="500">
        <v>5.2958441258248598E-2</v>
      </c>
      <c r="M129" s="500">
        <v>5.2185413869164303E-2</v>
      </c>
    </row>
    <row r="130" spans="1:13">
      <c r="A130" t="s">
        <v>202</v>
      </c>
      <c r="B130" t="s">
        <v>459</v>
      </c>
      <c r="C130" t="s">
        <v>460</v>
      </c>
      <c r="D130" t="s">
        <v>446</v>
      </c>
      <c r="E130" t="s">
        <v>206</v>
      </c>
      <c r="F130" s="500"/>
      <c r="G130" s="500"/>
      <c r="H130" s="500"/>
      <c r="I130" s="500">
        <v>4.42792561247424E-2</v>
      </c>
      <c r="J130" s="500">
        <v>4.3014073946575498E-2</v>
      </c>
      <c r="K130" s="500">
        <v>4.3081398010918898E-2</v>
      </c>
      <c r="L130" s="500">
        <v>4.2958441258248603E-2</v>
      </c>
      <c r="M130" s="500">
        <v>4.2185413869164197E-2</v>
      </c>
    </row>
    <row r="131" spans="1:13">
      <c r="A131" t="s">
        <v>202</v>
      </c>
      <c r="B131" t="s">
        <v>461</v>
      </c>
      <c r="C131" t="s">
        <v>462</v>
      </c>
      <c r="D131" t="s">
        <v>446</v>
      </c>
      <c r="E131" t="s">
        <v>206</v>
      </c>
      <c r="F131" s="500"/>
      <c r="G131" s="500"/>
      <c r="H131" s="500"/>
      <c r="I131" s="500">
        <v>4.42792561247424E-2</v>
      </c>
      <c r="J131" s="500">
        <v>4.3014073946575498E-2</v>
      </c>
      <c r="K131" s="500">
        <v>4.3081398010918898E-2</v>
      </c>
      <c r="L131" s="500">
        <v>4.2958441258248603E-2</v>
      </c>
      <c r="M131" s="500">
        <v>4.2185413869164197E-2</v>
      </c>
    </row>
    <row r="132" spans="1:13">
      <c r="A132" t="s">
        <v>202</v>
      </c>
      <c r="B132" t="s">
        <v>463</v>
      </c>
      <c r="C132" t="s">
        <v>464</v>
      </c>
      <c r="D132" t="s">
        <v>446</v>
      </c>
      <c r="E132" t="s">
        <v>206</v>
      </c>
      <c r="F132" s="500"/>
      <c r="G132" s="500"/>
      <c r="H132" s="500"/>
      <c r="I132" s="500">
        <v>9.0749934941345797E-2</v>
      </c>
      <c r="J132" s="500">
        <v>9.3636850448844205E-2</v>
      </c>
      <c r="K132" s="500">
        <v>9.8058595748849606E-2</v>
      </c>
      <c r="L132" s="500">
        <v>0.103509557231351</v>
      </c>
      <c r="M132" s="500">
        <v>0.10950797283107599</v>
      </c>
    </row>
    <row r="133" spans="1:13">
      <c r="A133" t="s">
        <v>202</v>
      </c>
      <c r="B133" t="s">
        <v>465</v>
      </c>
      <c r="C133" t="s">
        <v>466</v>
      </c>
      <c r="D133" t="s">
        <v>446</v>
      </c>
      <c r="E133" t="s">
        <v>206</v>
      </c>
      <c r="F133" s="500"/>
      <c r="G133" s="500"/>
      <c r="H133" s="500"/>
      <c r="I133" s="500">
        <v>8.0749934941345802E-2</v>
      </c>
      <c r="J133" s="500">
        <v>8.3636850448844197E-2</v>
      </c>
      <c r="K133" s="500">
        <v>8.8058595748849597E-2</v>
      </c>
      <c r="L133" s="500">
        <v>9.3509557231352305E-2</v>
      </c>
      <c r="M133" s="500">
        <v>9.9507972831076097E-2</v>
      </c>
    </row>
    <row r="134" spans="1:13">
      <c r="A134" t="s">
        <v>202</v>
      </c>
      <c r="B134" t="s">
        <v>467</v>
      </c>
      <c r="C134" t="s">
        <v>468</v>
      </c>
      <c r="D134" t="s">
        <v>446</v>
      </c>
      <c r="E134" t="s">
        <v>206</v>
      </c>
      <c r="F134" s="500"/>
      <c r="G134" s="500"/>
      <c r="H134" s="500"/>
      <c r="I134" s="500">
        <v>8.0749934941345802E-2</v>
      </c>
      <c r="J134" s="500">
        <v>8.3636850448844197E-2</v>
      </c>
      <c r="K134" s="500">
        <v>8.8058595748849597E-2</v>
      </c>
      <c r="L134" s="500">
        <v>9.3509557231352305E-2</v>
      </c>
      <c r="M134" s="500">
        <v>9.9507972831076097E-2</v>
      </c>
    </row>
    <row r="135" spans="1:13">
      <c r="A135" t="s">
        <v>202</v>
      </c>
      <c r="B135" t="s">
        <v>469</v>
      </c>
      <c r="C135" t="s">
        <v>470</v>
      </c>
      <c r="D135" t="s">
        <v>446</v>
      </c>
      <c r="E135" t="s">
        <v>206</v>
      </c>
      <c r="F135" s="500"/>
      <c r="G135" s="500"/>
      <c r="H135" s="500"/>
      <c r="I135" s="500">
        <v>0</v>
      </c>
      <c r="J135" s="500">
        <v>0</v>
      </c>
      <c r="K135" s="500">
        <v>0</v>
      </c>
      <c r="L135" s="500">
        <v>0</v>
      </c>
      <c r="M135" s="500">
        <v>0</v>
      </c>
    </row>
    <row r="136" spans="1:13">
      <c r="A136" t="s">
        <v>202</v>
      </c>
      <c r="B136" t="s">
        <v>471</v>
      </c>
      <c r="C136" t="s">
        <v>472</v>
      </c>
      <c r="D136" t="s">
        <v>446</v>
      </c>
      <c r="E136" t="s">
        <v>206</v>
      </c>
      <c r="F136" s="500"/>
      <c r="G136" s="500"/>
      <c r="H136" s="500"/>
      <c r="I136" s="500">
        <v>0</v>
      </c>
      <c r="J136" s="500">
        <v>0</v>
      </c>
      <c r="K136" s="500">
        <v>0</v>
      </c>
      <c r="L136" s="500">
        <v>0</v>
      </c>
      <c r="M136" s="500">
        <v>0</v>
      </c>
    </row>
    <row r="137" spans="1:13">
      <c r="A137" t="s">
        <v>202</v>
      </c>
      <c r="B137" t="s">
        <v>473</v>
      </c>
      <c r="C137" t="s">
        <v>474</v>
      </c>
      <c r="D137" t="s">
        <v>446</v>
      </c>
      <c r="E137" t="s">
        <v>206</v>
      </c>
      <c r="F137" s="500"/>
      <c r="G137" s="500"/>
      <c r="H137" s="500"/>
      <c r="I137" s="500">
        <v>0</v>
      </c>
      <c r="J137" s="500">
        <v>0</v>
      </c>
      <c r="K137" s="500">
        <v>0</v>
      </c>
      <c r="L137" s="500">
        <v>0</v>
      </c>
      <c r="M137" s="500">
        <v>0</v>
      </c>
    </row>
    <row r="138" spans="1:13">
      <c r="A138" t="s">
        <v>202</v>
      </c>
      <c r="B138" t="s">
        <v>475</v>
      </c>
      <c r="C138" t="s">
        <v>476</v>
      </c>
      <c r="D138" t="s">
        <v>255</v>
      </c>
      <c r="E138" t="s">
        <v>206</v>
      </c>
      <c r="F138" s="499"/>
      <c r="G138" s="499"/>
      <c r="H138" s="499">
        <v>597.882483767807</v>
      </c>
      <c r="I138" s="499"/>
      <c r="J138" s="499"/>
      <c r="K138" s="499"/>
      <c r="L138" s="499"/>
      <c r="M138" s="499"/>
    </row>
    <row r="139" spans="1:13">
      <c r="A139" t="s">
        <v>202</v>
      </c>
      <c r="B139" t="s">
        <v>477</v>
      </c>
      <c r="C139" t="s">
        <v>478</v>
      </c>
      <c r="D139" t="s">
        <v>255</v>
      </c>
      <c r="E139" t="s">
        <v>206</v>
      </c>
      <c r="F139" s="499"/>
      <c r="G139" s="499"/>
      <c r="H139" s="499">
        <v>3388.5619119389698</v>
      </c>
      <c r="I139" s="499"/>
      <c r="J139" s="499"/>
      <c r="K139" s="499"/>
      <c r="L139" s="499"/>
      <c r="M139" s="499"/>
    </row>
    <row r="140" spans="1:13">
      <c r="A140" t="s">
        <v>202</v>
      </c>
      <c r="B140" t="s">
        <v>479</v>
      </c>
      <c r="C140" t="s">
        <v>480</v>
      </c>
      <c r="D140" t="s">
        <v>255</v>
      </c>
      <c r="E140" t="s">
        <v>206</v>
      </c>
      <c r="F140" s="499"/>
      <c r="G140" s="499"/>
      <c r="H140" s="499">
        <v>6854.5823857846699</v>
      </c>
      <c r="I140" s="499"/>
      <c r="J140" s="499"/>
      <c r="K140" s="499"/>
      <c r="L140" s="499"/>
      <c r="M140" s="499"/>
    </row>
    <row r="141" spans="1:13">
      <c r="A141" t="s">
        <v>202</v>
      </c>
      <c r="B141" t="s">
        <v>481</v>
      </c>
      <c r="C141" t="s">
        <v>482</v>
      </c>
      <c r="D141" t="s">
        <v>255</v>
      </c>
      <c r="E141" t="s">
        <v>206</v>
      </c>
      <c r="F141" s="499"/>
      <c r="G141" s="499"/>
      <c r="H141" s="499">
        <v>437.39318782450698</v>
      </c>
      <c r="I141" s="499"/>
      <c r="J141" s="499"/>
      <c r="K141" s="499"/>
      <c r="L141" s="499"/>
      <c r="M141" s="499"/>
    </row>
    <row r="142" spans="1:13">
      <c r="A142" t="s">
        <v>202</v>
      </c>
      <c r="B142" t="s">
        <v>483</v>
      </c>
      <c r="C142" t="s">
        <v>484</v>
      </c>
      <c r="D142" t="s">
        <v>255</v>
      </c>
      <c r="E142" t="s">
        <v>206</v>
      </c>
      <c r="F142" s="499"/>
      <c r="G142" s="499"/>
      <c r="H142" s="499">
        <v>0</v>
      </c>
      <c r="I142" s="499"/>
      <c r="J142" s="499"/>
      <c r="K142" s="499"/>
      <c r="L142" s="499"/>
      <c r="M142" s="499"/>
    </row>
  </sheetData>
  <pageMargins left="0.70866141732283472" right="0.70866141732283472" top="0.74803149606299213" bottom="0.74803149606299213" header="0.31496062992125984" footer="0.31496062992125984"/>
  <pageSetup paperSize="9" scale="59"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FC3FB-8C23-4043-8D80-71DACDBBF450}">
  <dimension ref="A1:B20"/>
  <sheetViews>
    <sheetView workbookViewId="0"/>
  </sheetViews>
  <sheetFormatPr defaultRowHeight="14.25"/>
  <cols>
    <col min="1" max="1" width="26.5" bestFit="1" customWidth="1"/>
  </cols>
  <sheetData>
    <row r="1" spans="1:2">
      <c r="A1" t="s">
        <v>485</v>
      </c>
      <c r="B1" t="s">
        <v>486</v>
      </c>
    </row>
    <row r="2" spans="1:2">
      <c r="A2" t="s">
        <v>487</v>
      </c>
      <c r="B2" t="s">
        <v>488</v>
      </c>
    </row>
    <row r="3" spans="1:2">
      <c r="A3" t="s">
        <v>489</v>
      </c>
      <c r="B3" t="s">
        <v>490</v>
      </c>
    </row>
    <row r="4" spans="1:2">
      <c r="A4" t="s">
        <v>491</v>
      </c>
      <c r="B4" t="s">
        <v>492</v>
      </c>
    </row>
    <row r="5" spans="1:2">
      <c r="A5" t="s">
        <v>493</v>
      </c>
      <c r="B5" t="s">
        <v>494</v>
      </c>
    </row>
    <row r="6" spans="1:2">
      <c r="A6" t="s">
        <v>495</v>
      </c>
      <c r="B6" t="s">
        <v>492</v>
      </c>
    </row>
    <row r="7" spans="1:2">
      <c r="A7" t="s">
        <v>496</v>
      </c>
      <c r="B7" t="s">
        <v>494</v>
      </c>
    </row>
    <row r="8" spans="1:2">
      <c r="A8" t="s">
        <v>497</v>
      </c>
      <c r="B8" t="s">
        <v>498</v>
      </c>
    </row>
    <row r="9" spans="1:2">
      <c r="A9" t="s">
        <v>499</v>
      </c>
      <c r="B9" t="s">
        <v>500</v>
      </c>
    </row>
    <row r="10" spans="1:2">
      <c r="A10" t="s">
        <v>501</v>
      </c>
      <c r="B10" t="s">
        <v>502</v>
      </c>
    </row>
    <row r="11" spans="1:2">
      <c r="A11" t="s">
        <v>503</v>
      </c>
      <c r="B11" t="s">
        <v>504</v>
      </c>
    </row>
    <row r="12" spans="1:2">
      <c r="A12" t="s">
        <v>505</v>
      </c>
      <c r="B12" t="s">
        <v>506</v>
      </c>
    </row>
    <row r="13" spans="1:2">
      <c r="A13" t="s">
        <v>507</v>
      </c>
      <c r="B13" t="s">
        <v>508</v>
      </c>
    </row>
    <row r="14" spans="1:2">
      <c r="A14" t="s">
        <v>509</v>
      </c>
      <c r="B14" t="s">
        <v>510</v>
      </c>
    </row>
    <row r="15" spans="1:2">
      <c r="A15" t="s">
        <v>511</v>
      </c>
      <c r="B15" t="s">
        <v>512</v>
      </c>
    </row>
    <row r="16" spans="1:2">
      <c r="A16" t="s">
        <v>513</v>
      </c>
      <c r="B16" t="s">
        <v>514</v>
      </c>
    </row>
    <row r="17" spans="1:2">
      <c r="A17" t="s">
        <v>515</v>
      </c>
      <c r="B17" t="s">
        <v>516</v>
      </c>
    </row>
    <row r="18" spans="1:2">
      <c r="A18" t="s">
        <v>517</v>
      </c>
      <c r="B18" t="s">
        <v>516</v>
      </c>
    </row>
    <row r="19" spans="1:2">
      <c r="A19" t="s">
        <v>518</v>
      </c>
      <c r="B19" t="s">
        <v>519</v>
      </c>
    </row>
    <row r="20" spans="1:2">
      <c r="A20" t="s">
        <v>520</v>
      </c>
      <c r="B20" t="s">
        <v>521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2E4E7-23D7-4DE2-96F5-D2C3596ED3CD}">
  <sheetPr>
    <tabColor rgb="FFFFDB8E"/>
    <pageSetUpPr fitToPage="1"/>
  </sheetPr>
  <dimension ref="A1:T542"/>
  <sheetViews>
    <sheetView showGridLines="0" zoomScaleNormal="100" workbookViewId="0">
      <pane ySplit="5" topLeftCell="A6" activePane="bottomLeft" state="frozen"/>
      <selection pane="bottomLeft" activeCell="M212" sqref="M212"/>
    </sheetView>
  </sheetViews>
  <sheetFormatPr defaultColWidth="0" defaultRowHeight="12.75" zeroHeight="1"/>
  <cols>
    <col min="1" max="1" width="1.625" style="28" customWidth="1"/>
    <col min="2" max="2" width="1.625" style="167" customWidth="1"/>
    <col min="3" max="3" width="17" style="28" customWidth="1"/>
    <col min="4" max="4" width="1.625" style="28" customWidth="1"/>
    <col min="5" max="5" width="52.25" style="28" bestFit="1" customWidth="1"/>
    <col min="6" max="6" width="26.5" style="32" bestFit="1" customWidth="1"/>
    <col min="7" max="7" width="9.625" style="28" customWidth="1"/>
    <col min="8" max="8" width="9.625" style="32" customWidth="1"/>
    <col min="9" max="9" width="2.625" style="32" customWidth="1"/>
    <col min="10" max="17" width="9.625" style="32" customWidth="1"/>
    <col min="18" max="20" width="9.625" style="32" hidden="1" customWidth="1"/>
    <col min="21" max="16384" width="9.625" style="32" hidden="1"/>
  </cols>
  <sheetData>
    <row r="1" spans="1:20" s="3" customFormat="1" ht="28.5">
      <c r="A1" s="88" t="e">
        <f ca="1" xml:space="preserve"> RIGHT(CELL("filename", $A$1), LEN(CELL("filename", $A$1)) - SEARCH("]", CELL("filename", $A$1)))</f>
        <v>#VALUE!</v>
      </c>
      <c r="B1" s="166"/>
      <c r="C1" s="2"/>
      <c r="D1" s="2"/>
      <c r="E1" s="2"/>
      <c r="F1" s="2"/>
      <c r="G1" s="2"/>
      <c r="H1" s="501" t="str">
        <f>Inp!$F$10</f>
        <v>United Utilities</v>
      </c>
      <c r="I1" s="2"/>
      <c r="J1" s="2"/>
      <c r="K1" s="2"/>
      <c r="L1" s="2"/>
      <c r="M1" s="2"/>
      <c r="N1" s="2"/>
      <c r="O1" s="2"/>
      <c r="P1" s="2"/>
      <c r="Q1" s="2"/>
      <c r="R1" s="2"/>
      <c r="S1" s="2"/>
      <c r="T1" s="2"/>
    </row>
    <row r="2" spans="1:20" s="10" customFormat="1">
      <c r="A2" s="4"/>
      <c r="B2" s="162"/>
      <c r="C2" s="6"/>
      <c r="D2" s="7"/>
      <c r="E2" s="8" t="str">
        <f>Time!E$22</f>
        <v>Model Period END</v>
      </c>
      <c r="F2" s="9"/>
      <c r="G2" s="9"/>
      <c r="H2" s="9"/>
      <c r="I2" s="9"/>
      <c r="J2" s="9">
        <f>Time!J$22</f>
        <v>43190</v>
      </c>
      <c r="K2" s="9">
        <f>Time!K$22</f>
        <v>43555</v>
      </c>
      <c r="L2" s="9">
        <f>Time!L$22</f>
        <v>43921</v>
      </c>
      <c r="M2" s="9">
        <f>Time!M$22</f>
        <v>44286</v>
      </c>
      <c r="N2" s="9">
        <f>Time!N$22</f>
        <v>44651</v>
      </c>
      <c r="O2" s="9">
        <f>Time!O$22</f>
        <v>45016</v>
      </c>
      <c r="P2" s="9">
        <f>Time!P$22</f>
        <v>45382</v>
      </c>
      <c r="Q2" s="9">
        <f>Time!Q$22</f>
        <v>45747</v>
      </c>
      <c r="R2" s="9"/>
      <c r="S2" s="9"/>
      <c r="T2" s="9"/>
    </row>
    <row r="3" spans="1:20" s="15" customFormat="1">
      <c r="A3" s="11"/>
      <c r="B3" s="163"/>
      <c r="C3" s="13"/>
      <c r="D3" s="14"/>
      <c r="E3" s="8" t="str">
        <f>Time!E$58</f>
        <v>Pre Forecast vs Forecast</v>
      </c>
      <c r="F3" s="9"/>
      <c r="G3" s="9"/>
      <c r="H3" s="9"/>
      <c r="I3" s="9"/>
      <c r="J3" s="9" t="str">
        <f>Time!J$58</f>
        <v>Pre Fcst</v>
      </c>
      <c r="K3" s="9" t="str">
        <f>Time!K$58</f>
        <v>Pre Fcst</v>
      </c>
      <c r="L3" s="9" t="str">
        <f>Time!L$58</f>
        <v>Pre Fcst</v>
      </c>
      <c r="M3" s="9" t="str">
        <f>Time!M$58</f>
        <v>Forecast</v>
      </c>
      <c r="N3" s="9" t="str">
        <f>Time!N$58</f>
        <v>Forecast</v>
      </c>
      <c r="O3" s="9" t="str">
        <f>Time!O$58</f>
        <v>Forecast</v>
      </c>
      <c r="P3" s="9" t="str">
        <f>Time!P$58</f>
        <v>Forecast</v>
      </c>
      <c r="Q3" s="9" t="str">
        <f>Time!Q$58</f>
        <v>Forecast</v>
      </c>
      <c r="R3" s="9"/>
      <c r="S3" s="9"/>
      <c r="T3" s="9"/>
    </row>
    <row r="4" spans="1:20" s="21" customFormat="1">
      <c r="A4" s="16"/>
      <c r="B4" s="164"/>
      <c r="C4" s="18"/>
      <c r="D4" s="19"/>
      <c r="E4" s="8" t="str">
        <f>Time!E$86</f>
        <v>Financial Year Ending</v>
      </c>
      <c r="F4" s="20"/>
      <c r="G4" s="20"/>
      <c r="H4" s="20"/>
      <c r="J4" s="21">
        <f>Time!J$86</f>
        <v>2018</v>
      </c>
      <c r="K4" s="21">
        <f>Time!K$86</f>
        <v>2019</v>
      </c>
      <c r="L4" s="21">
        <f>Time!L$86</f>
        <v>2020</v>
      </c>
      <c r="M4" s="303">
        <f>Time!M$86</f>
        <v>2021</v>
      </c>
      <c r="N4" s="21">
        <f>Time!N$86</f>
        <v>2022</v>
      </c>
      <c r="O4" s="21">
        <f>Time!O$86</f>
        <v>2023</v>
      </c>
      <c r="P4" s="21">
        <f>Time!P$86</f>
        <v>2024</v>
      </c>
      <c r="Q4" s="21">
        <f>Time!Q$86</f>
        <v>2025</v>
      </c>
    </row>
    <row r="5" spans="1:20" s="10" customFormat="1">
      <c r="A5" s="22"/>
      <c r="B5" s="165"/>
      <c r="C5" s="24"/>
      <c r="D5" s="25"/>
      <c r="E5" s="8" t="str">
        <f>Time!E$10</f>
        <v>Model column counter</v>
      </c>
      <c r="F5" s="26" t="s">
        <v>522</v>
      </c>
      <c r="G5" s="26" t="s">
        <v>193</v>
      </c>
      <c r="H5" s="26" t="s">
        <v>523</v>
      </c>
      <c r="I5" s="27"/>
      <c r="J5" s="27">
        <f>Time!J$10</f>
        <v>1</v>
      </c>
      <c r="K5" s="27">
        <f>Time!K$10</f>
        <v>2</v>
      </c>
      <c r="L5" s="27">
        <f>Time!L$10</f>
        <v>3</v>
      </c>
      <c r="M5" s="27">
        <f>Time!M$10</f>
        <v>4</v>
      </c>
      <c r="N5" s="27">
        <f>Time!N$10</f>
        <v>5</v>
      </c>
      <c r="O5" s="27">
        <f>Time!O$10</f>
        <v>6</v>
      </c>
      <c r="P5" s="27">
        <f>Time!P$10</f>
        <v>7</v>
      </c>
      <c r="Q5" s="27">
        <f>Time!Q$10</f>
        <v>8</v>
      </c>
      <c r="R5" s="27"/>
      <c r="S5" s="27"/>
      <c r="T5" s="27"/>
    </row>
    <row r="6" spans="1:20" s="10" customFormat="1">
      <c r="A6" s="28"/>
      <c r="B6" s="167"/>
      <c r="C6" s="28"/>
      <c r="D6" s="28"/>
      <c r="E6" s="29"/>
      <c r="F6" s="31"/>
      <c r="G6" s="30"/>
      <c r="H6" s="31"/>
      <c r="I6" s="32"/>
      <c r="J6" s="27"/>
      <c r="K6" s="27"/>
      <c r="L6" s="27"/>
      <c r="M6" s="27"/>
      <c r="N6" s="27"/>
      <c r="O6" s="27"/>
      <c r="P6" s="27"/>
      <c r="Q6" s="27"/>
      <c r="R6" s="27"/>
      <c r="S6" s="27"/>
      <c r="T6" s="27"/>
    </row>
    <row r="7" spans="1:20" s="33" customFormat="1">
      <c r="A7" s="33" t="s">
        <v>524</v>
      </c>
      <c r="B7" s="168"/>
    </row>
    <row r="8" spans="1:20" s="37" customFormat="1">
      <c r="A8" s="34"/>
      <c r="B8" s="42"/>
      <c r="C8" s="34"/>
      <c r="D8" s="34"/>
      <c r="E8" s="34"/>
      <c r="F8" s="34"/>
      <c r="G8" s="34"/>
      <c r="H8" s="34"/>
      <c r="I8" s="35"/>
      <c r="J8" s="36"/>
      <c r="K8" s="36"/>
      <c r="L8" s="36"/>
      <c r="M8" s="36"/>
      <c r="N8" s="36"/>
      <c r="O8" s="36"/>
      <c r="P8" s="36"/>
      <c r="Q8" s="36"/>
      <c r="R8" s="36"/>
      <c r="S8" s="36"/>
      <c r="T8" s="34"/>
    </row>
    <row r="9" spans="1:20" s="37" customFormat="1">
      <c r="A9" s="34"/>
      <c r="B9" s="42"/>
      <c r="C9" s="34"/>
      <c r="D9" s="34"/>
      <c r="E9" s="34" t="s">
        <v>525</v>
      </c>
      <c r="F9" s="391" t="str">
        <f xml:space="preserve"> F_Inputs!$A$4</f>
        <v>NWT</v>
      </c>
      <c r="G9" s="34" t="s">
        <v>526</v>
      </c>
      <c r="H9" s="34"/>
      <c r="I9" s="38"/>
      <c r="J9" s="34"/>
      <c r="K9" s="34"/>
      <c r="L9" s="34"/>
      <c r="M9" s="34"/>
      <c r="N9" s="34"/>
      <c r="O9" s="34"/>
      <c r="P9" s="34"/>
      <c r="Q9" s="34"/>
      <c r="R9" s="34"/>
      <c r="S9" s="34"/>
      <c r="T9" s="34"/>
    </row>
    <row r="10" spans="1:20" s="37" customFormat="1">
      <c r="A10" s="34"/>
      <c r="B10" s="42"/>
      <c r="C10" s="34"/>
      <c r="D10" s="34"/>
      <c r="E10" s="34" t="s">
        <v>527</v>
      </c>
      <c r="F10" s="41" t="str">
        <f>INDEX(Validation!C4:C22, MATCH($F$9, Validation!B4:B22, 0))</f>
        <v>United Utilities</v>
      </c>
      <c r="G10" s="34"/>
      <c r="H10" s="34"/>
      <c r="I10" s="38"/>
      <c r="J10" s="34"/>
      <c r="K10" s="34"/>
      <c r="L10" s="34"/>
      <c r="M10" s="34"/>
      <c r="N10" s="34"/>
      <c r="O10" s="34"/>
      <c r="P10" s="34"/>
      <c r="Q10" s="34"/>
      <c r="R10" s="34"/>
      <c r="S10" s="34"/>
      <c r="T10" s="34"/>
    </row>
    <row r="11" spans="1:20" s="37" customFormat="1">
      <c r="A11" s="34"/>
      <c r="B11" s="42"/>
      <c r="C11" s="34"/>
      <c r="D11" s="34"/>
      <c r="E11" s="34" t="s">
        <v>528</v>
      </c>
      <c r="F11" s="34" t="str">
        <f xml:space="preserve"> IF($F$9=Validation!$B$5, Validation!$D$9, IF(OR($F$9=Validation!$B$8, $F$9=Validation!$B$16, $F$9=Validation!$B$18), Validation!$D$7, Validation!$D$5))</f>
        <v>PR19FD</v>
      </c>
      <c r="G11" s="34"/>
      <c r="H11" s="34"/>
      <c r="I11" s="38"/>
      <c r="J11" s="34"/>
      <c r="K11" s="34"/>
      <c r="L11" s="34"/>
      <c r="M11" s="34"/>
      <c r="N11" s="34"/>
      <c r="O11" s="34"/>
      <c r="P11" s="34"/>
      <c r="Q11" s="34"/>
      <c r="R11" s="34"/>
      <c r="S11" s="34"/>
      <c r="T11" s="34"/>
    </row>
    <row r="12" spans="1:20" s="37" customFormat="1">
      <c r="A12" s="34"/>
      <c r="B12" s="42"/>
      <c r="C12" s="34"/>
      <c r="D12" s="34"/>
      <c r="E12" s="34" t="s">
        <v>529</v>
      </c>
      <c r="F12" s="34" t="str">
        <f xml:space="preserve"> CLEAR_SHEET!$B$4</f>
        <v>PR19 Run 8: Final Determinations_XLSPF</v>
      </c>
      <c r="G12" s="34"/>
      <c r="H12" s="34"/>
      <c r="I12" s="38"/>
      <c r="J12" s="34"/>
      <c r="K12" s="34"/>
      <c r="L12" s="34"/>
      <c r="M12" s="34"/>
      <c r="N12" s="34"/>
      <c r="O12" s="34"/>
      <c r="P12" s="34"/>
      <c r="Q12" s="34"/>
      <c r="R12" s="34"/>
      <c r="S12" s="34"/>
      <c r="T12" s="34"/>
    </row>
    <row r="13" spans="1:20" s="37" customFormat="1" ht="27" customHeight="1">
      <c r="A13" s="34"/>
      <c r="B13" s="42"/>
      <c r="C13" s="86" t="s">
        <v>530</v>
      </c>
      <c r="D13" s="34"/>
      <c r="E13" s="34" t="s">
        <v>531</v>
      </c>
      <c r="F13" s="390">
        <f xml:space="preserve"> IF( OR(AND( $F$11 = Validation!$D$7, $F$12 &lt;&gt; Validation!$D$8 ), AND( $F$11 = Validation!$D$9, $F$12 &lt;&gt; Validation!$D$10 )), "Caution! Incorrect source data is being used for a CMA appellant or IDoK company", 0)</f>
        <v>0</v>
      </c>
      <c r="G13" s="34"/>
      <c r="H13" s="34"/>
      <c r="I13" s="38"/>
      <c r="J13" s="34"/>
      <c r="K13" s="34"/>
      <c r="L13" s="34"/>
      <c r="M13" s="34"/>
      <c r="N13" s="34"/>
      <c r="O13" s="34"/>
      <c r="P13" s="34"/>
      <c r="Q13" s="34"/>
      <c r="R13" s="34"/>
      <c r="S13" s="34"/>
      <c r="T13" s="34"/>
    </row>
    <row r="14" spans="1:20" s="37" customFormat="1">
      <c r="A14" s="34"/>
      <c r="B14" s="42"/>
      <c r="C14" s="34"/>
      <c r="D14" s="34"/>
      <c r="E14" s="34"/>
      <c r="F14" s="34"/>
      <c r="G14" s="34"/>
      <c r="H14" s="34"/>
      <c r="I14" s="38"/>
      <c r="J14" s="34"/>
      <c r="K14" s="34"/>
      <c r="L14" s="34"/>
      <c r="M14" s="34"/>
      <c r="N14" s="34"/>
      <c r="O14" s="34"/>
      <c r="P14" s="34"/>
      <c r="Q14" s="34"/>
      <c r="R14" s="34"/>
      <c r="S14" s="34"/>
      <c r="T14" s="34"/>
    </row>
    <row r="15" spans="1:20" s="33" customFormat="1">
      <c r="A15" s="33" t="s">
        <v>532</v>
      </c>
      <c r="B15" s="168"/>
    </row>
    <row r="16" spans="1:20" s="37" customFormat="1">
      <c r="A16" s="34"/>
      <c r="B16" s="42"/>
      <c r="C16" s="34"/>
      <c r="D16" s="34"/>
      <c r="E16" s="34"/>
      <c r="F16" s="34"/>
      <c r="G16" s="38"/>
      <c r="H16" s="38"/>
      <c r="I16" s="34"/>
      <c r="J16" s="34"/>
      <c r="K16" s="34"/>
      <c r="L16" s="34"/>
      <c r="M16" s="34"/>
      <c r="N16" s="34"/>
      <c r="O16" s="34"/>
      <c r="P16" s="34"/>
      <c r="Q16" s="34"/>
      <c r="R16" s="34"/>
      <c r="S16" s="34"/>
      <c r="T16" s="34"/>
    </row>
    <row r="17" spans="1:20" s="37" customFormat="1">
      <c r="A17" s="34"/>
      <c r="B17" s="42"/>
      <c r="C17" s="34"/>
      <c r="D17" s="34"/>
      <c r="E17" s="34" t="s">
        <v>533</v>
      </c>
      <c r="F17" s="265">
        <v>2022</v>
      </c>
      <c r="G17" s="34" t="s">
        <v>534</v>
      </c>
      <c r="H17" s="39"/>
      <c r="I17" s="34"/>
      <c r="J17" s="34"/>
      <c r="K17" s="34"/>
      <c r="L17" s="34"/>
      <c r="M17" s="34"/>
      <c r="N17" s="34"/>
      <c r="O17" s="34"/>
      <c r="P17" s="34"/>
      <c r="Q17" s="34"/>
      <c r="R17" s="34"/>
      <c r="S17" s="34"/>
      <c r="T17" s="34"/>
    </row>
    <row r="18" spans="1:20" s="37" customFormat="1">
      <c r="A18" s="34"/>
      <c r="B18" s="42"/>
      <c r="C18" s="34"/>
      <c r="D18" s="34"/>
      <c r="E18" s="34"/>
      <c r="F18" s="34"/>
      <c r="G18" s="38"/>
      <c r="H18" s="38"/>
      <c r="I18" s="34"/>
      <c r="J18" s="34"/>
      <c r="K18" s="34"/>
      <c r="L18" s="34"/>
      <c r="M18" s="34"/>
      <c r="N18" s="34"/>
      <c r="O18" s="34"/>
      <c r="P18" s="34"/>
      <c r="Q18" s="34"/>
      <c r="R18" s="34"/>
      <c r="S18" s="34"/>
      <c r="T18" s="34"/>
    </row>
    <row r="19" spans="1:20" s="33" customFormat="1">
      <c r="A19" s="33" t="s">
        <v>535</v>
      </c>
      <c r="B19" s="168"/>
    </row>
    <row r="20" spans="1:20" s="37" customFormat="1">
      <c r="A20" s="34"/>
      <c r="B20" s="42"/>
      <c r="C20" s="34"/>
      <c r="D20" s="34"/>
      <c r="E20" s="34"/>
      <c r="F20" s="34"/>
      <c r="G20" s="38"/>
      <c r="H20" s="38"/>
      <c r="I20" s="34"/>
      <c r="J20" s="34"/>
      <c r="K20" s="34"/>
      <c r="L20" s="34"/>
      <c r="M20" s="34"/>
      <c r="N20" s="34"/>
      <c r="O20" s="34"/>
      <c r="P20" s="34"/>
      <c r="Q20" s="34"/>
      <c r="R20" s="34"/>
      <c r="S20" s="34"/>
      <c r="T20" s="34"/>
    </row>
    <row r="21" spans="1:20" s="37" customFormat="1">
      <c r="A21" s="34"/>
      <c r="B21" s="42"/>
      <c r="C21" s="34"/>
      <c r="D21" s="34"/>
      <c r="E21" s="34" t="s">
        <v>536</v>
      </c>
      <c r="F21" s="40" t="s">
        <v>194</v>
      </c>
      <c r="G21" s="34" t="s">
        <v>537</v>
      </c>
      <c r="H21" s="38"/>
      <c r="I21" s="34"/>
      <c r="J21" s="34"/>
      <c r="K21" s="34"/>
      <c r="L21" s="34"/>
      <c r="M21" s="34"/>
      <c r="N21" s="34"/>
      <c r="O21" s="34"/>
      <c r="P21" s="34"/>
      <c r="Q21" s="34"/>
      <c r="R21" s="34"/>
      <c r="S21" s="34"/>
      <c r="T21" s="34"/>
    </row>
    <row r="22" spans="1:20" s="33" customFormat="1">
      <c r="A22" s="34"/>
      <c r="B22" s="42"/>
      <c r="C22" s="34"/>
      <c r="D22" s="34"/>
      <c r="E22" s="34"/>
      <c r="F22" s="34"/>
      <c r="G22" s="34"/>
      <c r="H22" s="34"/>
      <c r="I22" s="34"/>
      <c r="J22" s="41"/>
      <c r="K22" s="41"/>
      <c r="L22" s="41"/>
      <c r="M22" s="41"/>
      <c r="N22" s="41"/>
      <c r="O22" s="41"/>
      <c r="P22" s="41"/>
      <c r="Q22" s="41"/>
      <c r="R22" s="41"/>
      <c r="S22" s="41"/>
      <c r="T22" s="41"/>
    </row>
    <row r="23" spans="1:20" s="33" customFormat="1">
      <c r="A23" s="33" t="s">
        <v>538</v>
      </c>
      <c r="B23" s="168"/>
    </row>
    <row r="24" spans="1:20" s="37" customFormat="1">
      <c r="A24" s="33"/>
      <c r="B24" s="168"/>
      <c r="C24" s="33" t="s">
        <v>539</v>
      </c>
      <c r="D24" s="33"/>
      <c r="E24" s="33" t="s">
        <v>192</v>
      </c>
      <c r="F24" s="33"/>
      <c r="G24" s="33" t="s">
        <v>193</v>
      </c>
      <c r="H24" s="33"/>
      <c r="I24" s="33"/>
      <c r="J24" s="33" t="s">
        <v>194</v>
      </c>
      <c r="K24" s="33" t="s">
        <v>195</v>
      </c>
      <c r="L24" s="33" t="s">
        <v>196</v>
      </c>
      <c r="M24" s="33" t="s">
        <v>197</v>
      </c>
      <c r="N24" s="33" t="s">
        <v>198</v>
      </c>
      <c r="O24" s="33" t="s">
        <v>199</v>
      </c>
      <c r="P24" s="33" t="s">
        <v>200</v>
      </c>
      <c r="Q24" s="33" t="s">
        <v>201</v>
      </c>
      <c r="R24" s="33"/>
      <c r="S24" s="33"/>
      <c r="T24" s="33"/>
    </row>
    <row r="25" spans="1:20" s="37" customFormat="1">
      <c r="A25" s="34"/>
      <c r="B25" s="42"/>
      <c r="C25" s="34"/>
      <c r="D25" s="34"/>
      <c r="E25" s="34"/>
      <c r="F25" s="34"/>
      <c r="G25" s="34"/>
      <c r="H25" s="34"/>
      <c r="I25" s="34"/>
      <c r="J25" s="34"/>
      <c r="K25" s="34"/>
      <c r="L25" s="34"/>
      <c r="M25" s="34"/>
      <c r="N25" s="34"/>
      <c r="O25" s="34"/>
      <c r="P25" s="34"/>
      <c r="Q25" s="34"/>
      <c r="R25" s="34"/>
      <c r="S25" s="34"/>
      <c r="T25" s="34"/>
    </row>
    <row r="26" spans="1:20" s="37" customFormat="1">
      <c r="A26" s="34"/>
      <c r="B26" s="42" t="s">
        <v>540</v>
      </c>
      <c r="C26" s="34"/>
      <c r="D26" s="34"/>
      <c r="E26" s="34"/>
      <c r="F26" s="34"/>
      <c r="G26" s="34"/>
      <c r="H26" s="34"/>
      <c r="I26" s="34"/>
      <c r="J26" s="34"/>
      <c r="K26" s="34"/>
      <c r="L26" s="34"/>
      <c r="M26" s="34"/>
      <c r="N26" s="34"/>
      <c r="O26" s="34"/>
      <c r="P26" s="34"/>
      <c r="Q26" s="34"/>
      <c r="R26" s="34"/>
      <c r="S26" s="34"/>
      <c r="T26" s="34"/>
    </row>
    <row r="27" spans="1:20" s="37" customFormat="1">
      <c r="A27" s="34"/>
      <c r="B27" s="42"/>
      <c r="C27" s="34" t="s">
        <v>203</v>
      </c>
      <c r="D27" s="34"/>
      <c r="E27" s="36" t="s">
        <v>541</v>
      </c>
      <c r="F27" s="36"/>
      <c r="G27" s="28" t="s">
        <v>20</v>
      </c>
      <c r="H27" s="36"/>
      <c r="I27" s="34"/>
      <c r="J27" s="210">
        <f xml:space="preserve"> INDEX(F_Inputs!$A:$W,MATCH($C27,F_Inputs!$B:$B,0),MATCH(J$24,F_Inputs!$2:$2,0))</f>
        <v>270.60000000000002</v>
      </c>
      <c r="K27" s="210">
        <f xml:space="preserve"> INDEX(F_Inputs!$A:$W,MATCH($C27,F_Inputs!$B:$B,0),MATCH(K$24,F_Inputs!$2:$2,0))</f>
        <v>279.7</v>
      </c>
      <c r="L27" s="210">
        <f xml:space="preserve"> INDEX(F_Inputs!$A:$W,MATCH($C27,F_Inputs!$B:$B,0),MATCH(L$24,F_Inputs!$2:$2,0))</f>
        <v>288.2</v>
      </c>
      <c r="M27" s="210">
        <f xml:space="preserve"> INDEX(F_Inputs!$A:$W,MATCH($C27,F_Inputs!$B:$B,0),MATCH(M$24,F_Inputs!$2:$2,0))</f>
        <v>296.81994379694203</v>
      </c>
      <c r="N27" s="210">
        <f xml:space="preserve"> INDEX(F_Inputs!$A:$W,MATCH($C27,F_Inputs!$B:$B,0),MATCH(N$24,F_Inputs!$2:$2,0))</f>
        <v>305.32865399748601</v>
      </c>
      <c r="O27" s="210">
        <f xml:space="preserve"> INDEX(F_Inputs!$A:$W,MATCH($C27,F_Inputs!$B:$B,0),MATCH(O$24,F_Inputs!$2:$2,0))</f>
        <v>314.691934446201</v>
      </c>
      <c r="P27" s="210">
        <f xml:space="preserve"> INDEX(F_Inputs!$A:$W,MATCH($C27,F_Inputs!$B:$B,0),MATCH(P$24,F_Inputs!$2:$2,0))</f>
        <v>324.76207634847901</v>
      </c>
      <c r="Q27" s="210">
        <f xml:space="preserve"> INDEX(F_Inputs!$A:$W,MATCH($C27,F_Inputs!$B:$B,0),MATCH(Q$24,F_Inputs!$2:$2,0))</f>
        <v>335.15446279163098</v>
      </c>
      <c r="R27" s="45"/>
      <c r="S27" s="45"/>
      <c r="T27" s="45"/>
    </row>
    <row r="28" spans="1:20" s="37" customFormat="1">
      <c r="A28" s="34"/>
      <c r="B28" s="42"/>
      <c r="C28" s="34" t="s">
        <v>207</v>
      </c>
      <c r="D28" s="34"/>
      <c r="E28" s="36" t="s">
        <v>542</v>
      </c>
      <c r="F28" s="36"/>
      <c r="G28" s="28" t="s">
        <v>20</v>
      </c>
      <c r="H28" s="36"/>
      <c r="I28" s="34"/>
      <c r="J28" s="210">
        <f xml:space="preserve"> INDEX(F_Inputs!$A:$W,MATCH($C28,F_Inputs!$B:$B,0),MATCH(J$24,F_Inputs!$2:$2,0))</f>
        <v>271.7</v>
      </c>
      <c r="K28" s="210">
        <f xml:space="preserve"> INDEX(F_Inputs!$A:$W,MATCH($C28,F_Inputs!$B:$B,0),MATCH(K$24,F_Inputs!$2:$2,0))</f>
        <v>280.7</v>
      </c>
      <c r="L28" s="210">
        <f xml:space="preserve"> INDEX(F_Inputs!$A:$W,MATCH($C28,F_Inputs!$B:$B,0),MATCH(L$24,F_Inputs!$2:$2,0))</f>
        <v>289.2</v>
      </c>
      <c r="M28" s="210">
        <f xml:space="preserve"> INDEX(F_Inputs!$A:$W,MATCH($C28,F_Inputs!$B:$B,0),MATCH(M$24,F_Inputs!$2:$2,0))</f>
        <v>297.50379137925398</v>
      </c>
      <c r="N28" s="210">
        <f xml:space="preserve"> INDEX(F_Inputs!$A:$W,MATCH($C28,F_Inputs!$B:$B,0),MATCH(N$24,F_Inputs!$2:$2,0))</f>
        <v>306.08167682745898</v>
      </c>
      <c r="O28" s="210">
        <f xml:space="preserve"> INDEX(F_Inputs!$A:$W,MATCH($C28,F_Inputs!$B:$B,0),MATCH(O$24,F_Inputs!$2:$2,0))</f>
        <v>315.51905088813697</v>
      </c>
      <c r="P28" s="210">
        <f xml:space="preserve"> INDEX(F_Inputs!$A:$W,MATCH($C28,F_Inputs!$B:$B,0),MATCH(P$24,F_Inputs!$2:$2,0))</f>
        <v>325.61566051655802</v>
      </c>
      <c r="Q28" s="210">
        <f xml:space="preserve"> INDEX(F_Inputs!$A:$W,MATCH($C28,F_Inputs!$B:$B,0),MATCH(Q$24,F_Inputs!$2:$2,0))</f>
        <v>336.03536165308702</v>
      </c>
      <c r="R28" s="45"/>
      <c r="S28" s="45"/>
      <c r="T28" s="45"/>
    </row>
    <row r="29" spans="1:20" s="37" customFormat="1">
      <c r="A29" s="34"/>
      <c r="B29" s="42"/>
      <c r="C29" s="34" t="s">
        <v>209</v>
      </c>
      <c r="D29" s="34"/>
      <c r="E29" s="36" t="s">
        <v>543</v>
      </c>
      <c r="F29" s="36"/>
      <c r="G29" s="28" t="s">
        <v>20</v>
      </c>
      <c r="H29" s="36"/>
      <c r="I29" s="34"/>
      <c r="J29" s="210">
        <f xml:space="preserve"> INDEX(F_Inputs!$A:$W,MATCH($C29,F_Inputs!$B:$B,0),MATCH(J$24,F_Inputs!$2:$2,0))</f>
        <v>272.3</v>
      </c>
      <c r="K29" s="210">
        <f xml:space="preserve"> INDEX(F_Inputs!$A:$W,MATCH($C29,F_Inputs!$B:$B,0),MATCH(K$24,F_Inputs!$2:$2,0))</f>
        <v>281.5</v>
      </c>
      <c r="L29" s="210">
        <f xml:space="preserve"> INDEX(F_Inputs!$A:$W,MATCH($C29,F_Inputs!$B:$B,0),MATCH(L$24,F_Inputs!$2:$2,0))</f>
        <v>289.60000000000002</v>
      </c>
      <c r="M29" s="210">
        <f xml:space="preserve"> INDEX(F_Inputs!$A:$W,MATCH($C29,F_Inputs!$B:$B,0),MATCH(M$24,F_Inputs!$2:$2,0))</f>
        <v>298.18921448748898</v>
      </c>
      <c r="N29" s="210">
        <f xml:space="preserve"> INDEX(F_Inputs!$A:$W,MATCH($C29,F_Inputs!$B:$B,0),MATCH(N$24,F_Inputs!$2:$2,0))</f>
        <v>306.83655681487397</v>
      </c>
      <c r="O29" s="210">
        <f xml:space="preserve"> INDEX(F_Inputs!$A:$W,MATCH($C29,F_Inputs!$B:$B,0),MATCH(O$24,F_Inputs!$2:$2,0))</f>
        <v>316.34834127078699</v>
      </c>
      <c r="P29" s="210">
        <f xml:space="preserve"> INDEX(F_Inputs!$A:$W,MATCH($C29,F_Inputs!$B:$B,0),MATCH(P$24,F_Inputs!$2:$2,0))</f>
        <v>326.47148819145201</v>
      </c>
      <c r="Q29" s="210">
        <f xml:space="preserve"> INDEX(F_Inputs!$A:$W,MATCH($C29,F_Inputs!$B:$B,0),MATCH(Q$24,F_Inputs!$2:$2,0))</f>
        <v>336.91857581357903</v>
      </c>
      <c r="R29" s="45"/>
      <c r="S29" s="45"/>
      <c r="T29" s="45"/>
    </row>
    <row r="30" spans="1:20" s="37" customFormat="1">
      <c r="A30" s="34"/>
      <c r="B30" s="42"/>
      <c r="C30" s="34" t="s">
        <v>211</v>
      </c>
      <c r="D30" s="34"/>
      <c r="E30" s="36" t="s">
        <v>544</v>
      </c>
      <c r="F30" s="36"/>
      <c r="G30" s="28" t="s">
        <v>20</v>
      </c>
      <c r="H30" s="36"/>
      <c r="I30" s="34"/>
      <c r="J30" s="210">
        <f xml:space="preserve"> INDEX(F_Inputs!$A:$W,MATCH($C30,F_Inputs!$B:$B,0),MATCH(J$24,F_Inputs!$2:$2,0))</f>
        <v>272.89999999999998</v>
      </c>
      <c r="K30" s="210">
        <f xml:space="preserve"> INDEX(F_Inputs!$A:$W,MATCH($C30,F_Inputs!$B:$B,0),MATCH(K$24,F_Inputs!$2:$2,0))</f>
        <v>281.7</v>
      </c>
      <c r="L30" s="210">
        <f xml:space="preserve"> INDEX(F_Inputs!$A:$W,MATCH($C30,F_Inputs!$B:$B,0),MATCH(L$24,F_Inputs!$2:$2,0))</f>
        <v>289.5</v>
      </c>
      <c r="M30" s="210">
        <f xml:space="preserve"> INDEX(F_Inputs!$A:$W,MATCH($C30,F_Inputs!$B:$B,0),MATCH(M$24,F_Inputs!$2:$2,0))</f>
        <v>298.87621675152297</v>
      </c>
      <c r="N30" s="210">
        <f xml:space="preserve"> INDEX(F_Inputs!$A:$W,MATCH($C30,F_Inputs!$B:$B,0),MATCH(N$24,F_Inputs!$2:$2,0))</f>
        <v>307.593298539984</v>
      </c>
      <c r="O30" s="210">
        <f xml:space="preserve"> INDEX(F_Inputs!$A:$W,MATCH($C30,F_Inputs!$B:$B,0),MATCH(O$24,F_Inputs!$2:$2,0))</f>
        <v>317.17981130799899</v>
      </c>
      <c r="P30" s="210">
        <f xml:space="preserve"> INDEX(F_Inputs!$A:$W,MATCH($C30,F_Inputs!$B:$B,0),MATCH(P$24,F_Inputs!$2:$2,0))</f>
        <v>327.32956526985498</v>
      </c>
      <c r="Q30" s="210">
        <f xml:space="preserve"> INDEX(F_Inputs!$A:$W,MATCH($C30,F_Inputs!$B:$B,0),MATCH(Q$24,F_Inputs!$2:$2,0))</f>
        <v>337.80411135849101</v>
      </c>
      <c r="R30" s="45"/>
      <c r="S30" s="45"/>
      <c r="T30" s="45"/>
    </row>
    <row r="31" spans="1:20" s="37" customFormat="1">
      <c r="A31" s="34"/>
      <c r="B31" s="42"/>
      <c r="C31" s="34" t="s">
        <v>213</v>
      </c>
      <c r="D31" s="34"/>
      <c r="E31" s="36" t="s">
        <v>545</v>
      </c>
      <c r="F31" s="36"/>
      <c r="G31" s="28" t="s">
        <v>20</v>
      </c>
      <c r="H31" s="36"/>
      <c r="I31" s="34"/>
      <c r="J31" s="210">
        <f xml:space="preserve"> INDEX(F_Inputs!$A:$W,MATCH($C31,F_Inputs!$B:$B,0),MATCH(J$24,F_Inputs!$2:$2,0))</f>
        <v>274.7</v>
      </c>
      <c r="K31" s="210">
        <f xml:space="preserve"> INDEX(F_Inputs!$A:$W,MATCH($C31,F_Inputs!$B:$B,0),MATCH(K$24,F_Inputs!$2:$2,0))</f>
        <v>284.2</v>
      </c>
      <c r="L31" s="210">
        <f xml:space="preserve"> INDEX(F_Inputs!$A:$W,MATCH($C31,F_Inputs!$B:$B,0),MATCH(L$24,F_Inputs!$2:$2,0))</f>
        <v>291.5</v>
      </c>
      <c r="M31" s="210">
        <f xml:space="preserve"> INDEX(F_Inputs!$A:$W,MATCH($C31,F_Inputs!$B:$B,0),MATCH(M$24,F_Inputs!$2:$2,0))</f>
        <v>299.56480180959397</v>
      </c>
      <c r="N31" s="210">
        <f xml:space="preserve"> INDEX(F_Inputs!$A:$W,MATCH($C31,F_Inputs!$B:$B,0),MATCH(N$24,F_Inputs!$2:$2,0))</f>
        <v>308.35190659433698</v>
      </c>
      <c r="O31" s="210">
        <f xml:space="preserve"> INDEX(F_Inputs!$A:$W,MATCH($C31,F_Inputs!$B:$B,0),MATCH(O$24,F_Inputs!$2:$2,0))</f>
        <v>318.01346672864003</v>
      </c>
      <c r="P31" s="210">
        <f xml:space="preserve"> INDEX(F_Inputs!$A:$W,MATCH($C31,F_Inputs!$B:$B,0),MATCH(P$24,F_Inputs!$2:$2,0))</f>
        <v>328.18989766395703</v>
      </c>
      <c r="Q31" s="210">
        <f xml:space="preserve"> INDEX(F_Inputs!$A:$W,MATCH($C31,F_Inputs!$B:$B,0),MATCH(Q$24,F_Inputs!$2:$2,0))</f>
        <v>338.69197438920298</v>
      </c>
      <c r="R31" s="45"/>
      <c r="S31" s="45"/>
      <c r="T31" s="45"/>
    </row>
    <row r="32" spans="1:20" s="37" customFormat="1">
      <c r="A32" s="34"/>
      <c r="B32" s="42"/>
      <c r="C32" s="34" t="s">
        <v>215</v>
      </c>
      <c r="D32" s="34"/>
      <c r="E32" s="36" t="s">
        <v>546</v>
      </c>
      <c r="F32" s="36"/>
      <c r="G32" s="28" t="s">
        <v>20</v>
      </c>
      <c r="H32" s="36"/>
      <c r="I32" s="34"/>
      <c r="J32" s="210">
        <f xml:space="preserve"> INDEX(F_Inputs!$A:$W,MATCH($C32,F_Inputs!$B:$B,0),MATCH(J$24,F_Inputs!$2:$2,0))</f>
        <v>275.10000000000002</v>
      </c>
      <c r="K32" s="210">
        <f xml:space="preserve"> INDEX(F_Inputs!$A:$W,MATCH($C32,F_Inputs!$B:$B,0),MATCH(K$24,F_Inputs!$2:$2,0))</f>
        <v>284.10000000000002</v>
      </c>
      <c r="L32" s="210">
        <f xml:space="preserve"> INDEX(F_Inputs!$A:$W,MATCH($C32,F_Inputs!$B:$B,0),MATCH(L$24,F_Inputs!$2:$2,0))</f>
        <v>292.14789585630501</v>
      </c>
      <c r="M32" s="210">
        <f xml:space="preserve"> INDEX(F_Inputs!$A:$W,MATCH($C32,F_Inputs!$B:$B,0),MATCH(M$24,F_Inputs!$2:$2,0))</f>
        <v>300.254973308324</v>
      </c>
      <c r="N32" s="210">
        <f xml:space="preserve"> INDEX(F_Inputs!$A:$W,MATCH($C32,F_Inputs!$B:$B,0),MATCH(N$24,F_Inputs!$2:$2,0))</f>
        <v>309.11238558080299</v>
      </c>
      <c r="O32" s="210">
        <f xml:space="preserve"> INDEX(F_Inputs!$A:$W,MATCH($C32,F_Inputs!$B:$B,0),MATCH(O$24,F_Inputs!$2:$2,0))</f>
        <v>318.84931327663401</v>
      </c>
      <c r="P32" s="210">
        <f xml:space="preserve"> INDEX(F_Inputs!$A:$W,MATCH($C32,F_Inputs!$B:$B,0),MATCH(P$24,F_Inputs!$2:$2,0))</f>
        <v>329.05249130148701</v>
      </c>
      <c r="Q32" s="210">
        <f xml:space="preserve"> INDEX(F_Inputs!$A:$W,MATCH($C32,F_Inputs!$B:$B,0),MATCH(Q$24,F_Inputs!$2:$2,0))</f>
        <v>339.58217102313398</v>
      </c>
      <c r="R32" s="45"/>
      <c r="S32" s="45"/>
      <c r="T32" s="45"/>
    </row>
    <row r="33" spans="1:20" s="37" customFormat="1">
      <c r="A33" s="34"/>
      <c r="B33" s="42"/>
      <c r="C33" s="34" t="s">
        <v>217</v>
      </c>
      <c r="D33" s="34"/>
      <c r="E33" s="36" t="s">
        <v>547</v>
      </c>
      <c r="F33" s="36"/>
      <c r="G33" s="28" t="s">
        <v>20</v>
      </c>
      <c r="H33" s="36"/>
      <c r="I33" s="34"/>
      <c r="J33" s="210">
        <f xml:space="preserve"> INDEX(F_Inputs!$A:$W,MATCH($C33,F_Inputs!$B:$B,0),MATCH(J$24,F_Inputs!$2:$2,0))</f>
        <v>275.3</v>
      </c>
      <c r="K33" s="210">
        <f xml:space="preserve"> INDEX(F_Inputs!$A:$W,MATCH($C33,F_Inputs!$B:$B,0),MATCH(K$24,F_Inputs!$2:$2,0))</f>
        <v>284.5</v>
      </c>
      <c r="L33" s="210">
        <f xml:space="preserve"> INDEX(F_Inputs!$A:$W,MATCH($C33,F_Inputs!$B:$B,0),MATCH(L$24,F_Inputs!$2:$2,0))</f>
        <v>292.79723174362402</v>
      </c>
      <c r="M33" s="210">
        <f xml:space="preserve"> INDEX(F_Inputs!$A:$W,MATCH($C33,F_Inputs!$B:$B,0),MATCH(M$24,F_Inputs!$2:$2,0))</f>
        <v>300.94673490273601</v>
      </c>
      <c r="N33" s="210">
        <f xml:space="preserve"> INDEX(F_Inputs!$A:$W,MATCH($C33,F_Inputs!$B:$B,0),MATCH(N$24,F_Inputs!$2:$2,0))</f>
        <v>309.87474011360501</v>
      </c>
      <c r="O33" s="210">
        <f xml:space="preserve"> INDEX(F_Inputs!$A:$W,MATCH($C33,F_Inputs!$B:$B,0),MATCH(O$24,F_Inputs!$2:$2,0))</f>
        <v>319.687356711002</v>
      </c>
      <c r="P33" s="210">
        <f xml:space="preserve"> INDEX(F_Inputs!$A:$W,MATCH($C33,F_Inputs!$B:$B,0),MATCH(P$24,F_Inputs!$2:$2,0))</f>
        <v>329.91735212575401</v>
      </c>
      <c r="Q33" s="210">
        <f xml:space="preserve"> INDEX(F_Inputs!$A:$W,MATCH($C33,F_Inputs!$B:$B,0),MATCH(Q$24,F_Inputs!$2:$2,0))</f>
        <v>340.474707393779</v>
      </c>
      <c r="R33" s="45"/>
      <c r="S33" s="45"/>
      <c r="T33" s="45"/>
    </row>
    <row r="34" spans="1:20" s="37" customFormat="1">
      <c r="A34" s="34"/>
      <c r="B34" s="42"/>
      <c r="C34" s="34" t="s">
        <v>219</v>
      </c>
      <c r="D34" s="34"/>
      <c r="E34" s="36" t="s">
        <v>548</v>
      </c>
      <c r="F34" s="36"/>
      <c r="G34" s="28" t="s">
        <v>20</v>
      </c>
      <c r="H34" s="36"/>
      <c r="I34" s="34"/>
      <c r="J34" s="210">
        <f xml:space="preserve"> INDEX(F_Inputs!$A:$W,MATCH($C34,F_Inputs!$B:$B,0),MATCH(J$24,F_Inputs!$2:$2,0))</f>
        <v>275.8</v>
      </c>
      <c r="K34" s="210">
        <f xml:space="preserve"> INDEX(F_Inputs!$A:$W,MATCH($C34,F_Inputs!$B:$B,0),MATCH(K$24,F_Inputs!$2:$2,0))</f>
        <v>284.60000000000002</v>
      </c>
      <c r="L34" s="210">
        <f xml:space="preserve"> INDEX(F_Inputs!$A:$W,MATCH($C34,F_Inputs!$B:$B,0),MATCH(L$24,F_Inputs!$2:$2,0))</f>
        <v>293.44801086260998</v>
      </c>
      <c r="M34" s="210">
        <f xml:space="preserve"> INDEX(F_Inputs!$A:$W,MATCH($C34,F_Inputs!$B:$B,0),MATCH(M$24,F_Inputs!$2:$2,0))</f>
        <v>301.640090256272</v>
      </c>
      <c r="N34" s="210">
        <f xml:space="preserve"> INDEX(F_Inputs!$A:$W,MATCH($C34,F_Inputs!$B:$B,0),MATCH(N$24,F_Inputs!$2:$2,0))</f>
        <v>310.638974818348</v>
      </c>
      <c r="O34" s="210">
        <f xml:space="preserve"> INDEX(F_Inputs!$A:$W,MATCH($C34,F_Inputs!$B:$B,0),MATCH(O$24,F_Inputs!$2:$2,0))</f>
        <v>320.52760280590201</v>
      </c>
      <c r="P34" s="210">
        <f xml:space="preserve"> INDEX(F_Inputs!$A:$W,MATCH($C34,F_Inputs!$B:$B,0),MATCH(P$24,F_Inputs!$2:$2,0))</f>
        <v>330.78448609569102</v>
      </c>
      <c r="Q34" s="210">
        <f xml:space="preserve"> INDEX(F_Inputs!$A:$W,MATCH($C34,F_Inputs!$B:$B,0),MATCH(Q$24,F_Inputs!$2:$2,0))</f>
        <v>341.36958965075303</v>
      </c>
      <c r="R34" s="45"/>
      <c r="S34" s="45"/>
      <c r="T34" s="45"/>
    </row>
    <row r="35" spans="1:20" s="37" customFormat="1">
      <c r="A35" s="34"/>
      <c r="B35" s="42"/>
      <c r="C35" s="34" t="s">
        <v>221</v>
      </c>
      <c r="D35" s="34"/>
      <c r="E35" s="36" t="s">
        <v>549</v>
      </c>
      <c r="F35" s="36"/>
      <c r="G35" s="28" t="s">
        <v>20</v>
      </c>
      <c r="H35" s="36"/>
      <c r="I35" s="34"/>
      <c r="J35" s="210">
        <f xml:space="preserve"> INDEX(F_Inputs!$A:$W,MATCH($C35,F_Inputs!$B:$B,0),MATCH(J$24,F_Inputs!$2:$2,0))</f>
        <v>278.10000000000002</v>
      </c>
      <c r="K35" s="210">
        <f xml:space="preserve"> INDEX(F_Inputs!$A:$W,MATCH($C35,F_Inputs!$B:$B,0),MATCH(K$24,F_Inputs!$2:$2,0))</f>
        <v>285.60000000000002</v>
      </c>
      <c r="L35" s="210">
        <f xml:space="preserve"> INDEX(F_Inputs!$A:$W,MATCH($C35,F_Inputs!$B:$B,0),MATCH(L$24,F_Inputs!$2:$2,0))</f>
        <v>294.100236421028</v>
      </c>
      <c r="M35" s="210">
        <f xml:space="preserve"> INDEX(F_Inputs!$A:$W,MATCH($C35,F_Inputs!$B:$B,0),MATCH(M$24,F_Inputs!$2:$2,0))</f>
        <v>302.33504304081703</v>
      </c>
      <c r="N35" s="210">
        <f xml:space="preserve"> INDEX(F_Inputs!$A:$W,MATCH($C35,F_Inputs!$B:$B,0),MATCH(N$24,F_Inputs!$2:$2,0))</f>
        <v>311.40509433204198</v>
      </c>
      <c r="O35" s="210">
        <f xml:space="preserve"> INDEX(F_Inputs!$A:$W,MATCH($C35,F_Inputs!$B:$B,0),MATCH(O$24,F_Inputs!$2:$2,0))</f>
        <v>321.37005735066703</v>
      </c>
      <c r="P35" s="210">
        <f xml:space="preserve"> INDEX(F_Inputs!$A:$W,MATCH($C35,F_Inputs!$B:$B,0),MATCH(P$24,F_Inputs!$2:$2,0))</f>
        <v>331.65389918588897</v>
      </c>
      <c r="Q35" s="210">
        <f xml:space="preserve"> INDEX(F_Inputs!$A:$W,MATCH($C35,F_Inputs!$B:$B,0),MATCH(Q$24,F_Inputs!$2:$2,0))</f>
        <v>342.26682395983698</v>
      </c>
      <c r="R35" s="45"/>
      <c r="S35" s="45"/>
      <c r="T35" s="45"/>
    </row>
    <row r="36" spans="1:20" s="37" customFormat="1">
      <c r="A36" s="34"/>
      <c r="B36" s="42"/>
      <c r="C36" s="34" t="s">
        <v>223</v>
      </c>
      <c r="D36" s="34"/>
      <c r="E36" s="36" t="s">
        <v>550</v>
      </c>
      <c r="F36" s="36"/>
      <c r="G36" s="28" t="s">
        <v>20</v>
      </c>
      <c r="H36" s="36"/>
      <c r="I36" s="34"/>
      <c r="J36" s="210">
        <f xml:space="preserve"> INDEX(F_Inputs!$A:$W,MATCH($C36,F_Inputs!$B:$B,0),MATCH(J$24,F_Inputs!$2:$2,0))</f>
        <v>276</v>
      </c>
      <c r="K36" s="210">
        <f xml:space="preserve"> INDEX(F_Inputs!$A:$W,MATCH($C36,F_Inputs!$B:$B,0),MATCH(K$24,F_Inputs!$2:$2,0))</f>
        <v>283</v>
      </c>
      <c r="L36" s="210">
        <f xml:space="preserve"> INDEX(F_Inputs!$A:$W,MATCH($C36,F_Inputs!$B:$B,0),MATCH(L$24,F_Inputs!$2:$2,0))</f>
        <v>294.77781803182302</v>
      </c>
      <c r="M36" s="210">
        <f xml:space="preserve"> INDEX(F_Inputs!$A:$W,MATCH($C36,F_Inputs!$B:$B,0),MATCH(M$24,F_Inputs!$2:$2,0))</f>
        <v>303.08068281857697</v>
      </c>
      <c r="N36" s="210">
        <f xml:space="preserve"> INDEX(F_Inputs!$A:$W,MATCH($C36,F_Inputs!$B:$B,0),MATCH(N$24,F_Inputs!$2:$2,0))</f>
        <v>312.22357185062901</v>
      </c>
      <c r="O36" s="210">
        <f xml:space="preserve"> INDEX(F_Inputs!$A:$W,MATCH($C36,F_Inputs!$B:$B,0),MATCH(O$24,F_Inputs!$2:$2,0))</f>
        <v>322.21472614984901</v>
      </c>
      <c r="P36" s="210">
        <f xml:space="preserve"> INDEX(F_Inputs!$A:$W,MATCH($C36,F_Inputs!$B:$B,0),MATCH(P$24,F_Inputs!$2:$2,0))</f>
        <v>332.52559738664399</v>
      </c>
      <c r="Q36" s="210">
        <f xml:space="preserve"> INDEX(F_Inputs!$A:$W,MATCH($C36,F_Inputs!$B:$B,0),MATCH(Q$24,F_Inputs!$2:$2,0))</f>
        <v>343.16641650301699</v>
      </c>
      <c r="R36" s="45"/>
      <c r="S36" s="45"/>
      <c r="T36" s="45"/>
    </row>
    <row r="37" spans="1:20" s="37" customFormat="1">
      <c r="A37" s="34"/>
      <c r="B37" s="42"/>
      <c r="C37" s="34" t="s">
        <v>225</v>
      </c>
      <c r="D37" s="34"/>
      <c r="E37" s="36" t="s">
        <v>551</v>
      </c>
      <c r="F37" s="36"/>
      <c r="G37" s="28" t="s">
        <v>20</v>
      </c>
      <c r="H37" s="36"/>
      <c r="I37" s="34"/>
      <c r="J37" s="210">
        <f xml:space="preserve"> INDEX(F_Inputs!$A:$W,MATCH($C37,F_Inputs!$B:$B,0),MATCH(J$24,F_Inputs!$2:$2,0))</f>
        <v>278.10000000000002</v>
      </c>
      <c r="K37" s="210">
        <f xml:space="preserve"> INDEX(F_Inputs!$A:$W,MATCH($C37,F_Inputs!$B:$B,0),MATCH(K$24,F_Inputs!$2:$2,0))</f>
        <v>285</v>
      </c>
      <c r="L37" s="210">
        <f xml:space="preserve"> INDEX(F_Inputs!$A:$W,MATCH($C37,F_Inputs!$B:$B,0),MATCH(L$24,F_Inputs!$2:$2,0))</f>
        <v>295.45696073228203</v>
      </c>
      <c r="M37" s="210">
        <f xml:space="preserve"> INDEX(F_Inputs!$A:$W,MATCH($C37,F_Inputs!$B:$B,0),MATCH(M$24,F_Inputs!$2:$2,0))</f>
        <v>303.82816154518099</v>
      </c>
      <c r="N37" s="210">
        <f xml:space="preserve"> INDEX(F_Inputs!$A:$W,MATCH($C37,F_Inputs!$B:$B,0),MATCH(N$24,F_Inputs!$2:$2,0))</f>
        <v>313.04420060392698</v>
      </c>
      <c r="O37" s="210">
        <f xml:space="preserve"> INDEX(F_Inputs!$A:$W,MATCH($C37,F_Inputs!$B:$B,0),MATCH(O$24,F_Inputs!$2:$2,0))</f>
        <v>323.06161502325301</v>
      </c>
      <c r="P37" s="210">
        <f xml:space="preserve"> INDEX(F_Inputs!$A:$W,MATCH($C37,F_Inputs!$B:$B,0),MATCH(P$24,F_Inputs!$2:$2,0))</f>
        <v>333.39958670399699</v>
      </c>
      <c r="Q37" s="210">
        <f xml:space="preserve"> INDEX(F_Inputs!$A:$W,MATCH($C37,F_Inputs!$B:$B,0),MATCH(Q$24,F_Inputs!$2:$2,0))</f>
        <v>344.06837347852502</v>
      </c>
      <c r="R37" s="45"/>
      <c r="S37" s="45"/>
      <c r="T37" s="45"/>
    </row>
    <row r="38" spans="1:20" s="37" customFormat="1">
      <c r="A38" s="34"/>
      <c r="B38" s="42"/>
      <c r="C38" s="34" t="s">
        <v>227</v>
      </c>
      <c r="D38" s="34"/>
      <c r="E38" s="36" t="s">
        <v>552</v>
      </c>
      <c r="F38" s="36"/>
      <c r="G38" s="28" t="s">
        <v>20</v>
      </c>
      <c r="H38" s="36"/>
      <c r="I38" s="34"/>
      <c r="J38" s="210">
        <f xml:space="preserve"> INDEX(F_Inputs!$A:$W,MATCH($C38,F_Inputs!$B:$B,0),MATCH(J$24,F_Inputs!$2:$2,0))</f>
        <v>278.3</v>
      </c>
      <c r="K38" s="210">
        <f xml:space="preserve"> INDEX(F_Inputs!$A:$W,MATCH($C38,F_Inputs!$B:$B,0),MATCH(K$24,F_Inputs!$2:$2,0))</f>
        <v>285.10000000000002</v>
      </c>
      <c r="L38" s="210">
        <f xml:space="preserve"> INDEX(F_Inputs!$A:$W,MATCH($C38,F_Inputs!$B:$B,0),MATCH(L$24,F_Inputs!$2:$2,0))</f>
        <v>296.13766811902099</v>
      </c>
      <c r="M38" s="210">
        <f xml:space="preserve"> INDEX(F_Inputs!$A:$W,MATCH($C38,F_Inputs!$B:$B,0),MATCH(M$24,F_Inputs!$2:$2,0))</f>
        <v>304.57748375597498</v>
      </c>
      <c r="N38" s="210">
        <f xml:space="preserve"> INDEX(F_Inputs!$A:$W,MATCH($C38,F_Inputs!$B:$B,0),MATCH(N$24,F_Inputs!$2:$2,0))</f>
        <v>313.86698624610801</v>
      </c>
      <c r="O38" s="210">
        <f xml:space="preserve"> INDEX(F_Inputs!$A:$W,MATCH($C38,F_Inputs!$B:$B,0),MATCH(O$24,F_Inputs!$2:$2,0))</f>
        <v>323.91072980598301</v>
      </c>
      <c r="P38" s="210">
        <f xml:space="preserve"> INDEX(F_Inputs!$A:$W,MATCH($C38,F_Inputs!$B:$B,0),MATCH(P$24,F_Inputs!$2:$2,0))</f>
        <v>334.27587315977502</v>
      </c>
      <c r="Q38" s="210">
        <f xml:space="preserve"> INDEX(F_Inputs!$A:$W,MATCH($C38,F_Inputs!$B:$B,0),MATCH(Q$24,F_Inputs!$2:$2,0))</f>
        <v>344.972701100888</v>
      </c>
      <c r="R38" s="45"/>
      <c r="S38" s="45"/>
      <c r="T38" s="45"/>
    </row>
    <row r="39" spans="1:20" s="37" customFormat="1">
      <c r="A39" s="34"/>
      <c r="B39" s="42"/>
      <c r="C39" s="34"/>
      <c r="D39" s="34"/>
      <c r="E39" s="36"/>
      <c r="F39" s="36"/>
      <c r="G39" s="36"/>
      <c r="H39" s="36"/>
      <c r="I39" s="34"/>
      <c r="J39" s="173"/>
      <c r="K39" s="173"/>
      <c r="L39" s="173"/>
      <c r="M39" s="173"/>
      <c r="N39" s="173"/>
      <c r="O39" s="173"/>
      <c r="P39" s="173"/>
      <c r="Q39" s="173"/>
      <c r="R39" s="36"/>
      <c r="S39" s="36"/>
      <c r="T39" s="34"/>
    </row>
    <row r="40" spans="1:20" s="37" customFormat="1">
      <c r="A40" s="34"/>
      <c r="B40" s="42" t="s">
        <v>553</v>
      </c>
      <c r="C40" s="34"/>
      <c r="E40" s="43"/>
      <c r="F40" s="36"/>
      <c r="G40" s="36"/>
      <c r="H40" s="36"/>
      <c r="I40" s="34"/>
      <c r="J40" s="173"/>
      <c r="K40" s="173"/>
      <c r="L40" s="173"/>
      <c r="M40" s="173"/>
      <c r="N40" s="173"/>
      <c r="O40" s="173"/>
      <c r="P40" s="173"/>
      <c r="Q40" s="173"/>
      <c r="R40" s="36"/>
      <c r="S40" s="36"/>
      <c r="T40" s="34"/>
    </row>
    <row r="41" spans="1:20" s="37" customFormat="1">
      <c r="A41" s="34"/>
      <c r="B41" s="42"/>
      <c r="C41" s="34" t="s">
        <v>229</v>
      </c>
      <c r="D41" s="43"/>
      <c r="E41" s="36" t="s">
        <v>554</v>
      </c>
      <c r="F41" s="36"/>
      <c r="G41" s="28" t="s">
        <v>20</v>
      </c>
      <c r="H41" s="36"/>
      <c r="I41" s="34"/>
      <c r="J41" s="210">
        <f xml:space="preserve"> INDEX(F_Inputs!$A:$W,MATCH($C41,F_Inputs!$B:$B,0),MATCH(J$24,F_Inputs!$2:$2,0))</f>
        <v>103.2</v>
      </c>
      <c r="K41" s="210">
        <f xml:space="preserve"> INDEX(F_Inputs!$A:$W,MATCH($C41,F_Inputs!$B:$B,0),MATCH(K$24,F_Inputs!$2:$2,0))</f>
        <v>105.5</v>
      </c>
      <c r="L41" s="210">
        <f xml:space="preserve"> INDEX(F_Inputs!$A:$W,MATCH($C41,F_Inputs!$B:$B,0),MATCH(L$24,F_Inputs!$2:$2,0))</f>
        <v>107.6</v>
      </c>
      <c r="M41" s="210">
        <f xml:space="preserve"> INDEX(F_Inputs!$A:$W,MATCH($C41,F_Inputs!$B:$B,0),MATCH(M$24,F_Inputs!$2:$2,0))</f>
        <v>109.703354739972</v>
      </c>
      <c r="N41" s="210">
        <f xml:space="preserve"> INDEX(F_Inputs!$A:$W,MATCH($C41,F_Inputs!$B:$B,0),MATCH(N$24,F_Inputs!$2:$2,0))</f>
        <v>111.897421834771</v>
      </c>
      <c r="O41" s="210">
        <f xml:space="preserve"> INDEX(F_Inputs!$A:$W,MATCH($C41,F_Inputs!$B:$B,0),MATCH(O$24,F_Inputs!$2:$2,0))</f>
        <v>114.172657229451</v>
      </c>
      <c r="P41" s="210">
        <f xml:space="preserve"> INDEX(F_Inputs!$A:$W,MATCH($C41,F_Inputs!$B:$B,0),MATCH(P$24,F_Inputs!$2:$2,0))</f>
        <v>116.57028303126999</v>
      </c>
      <c r="Q41" s="210">
        <f xml:space="preserve"> INDEX(F_Inputs!$A:$W,MATCH($C41,F_Inputs!$B:$B,0),MATCH(Q$24,F_Inputs!$2:$2,0))</f>
        <v>119.01825897492699</v>
      </c>
      <c r="R41" s="45"/>
      <c r="S41" s="45"/>
      <c r="T41" s="45"/>
    </row>
    <row r="42" spans="1:20" s="37" customFormat="1">
      <c r="A42" s="34"/>
      <c r="B42" s="42"/>
      <c r="C42" s="34" t="s">
        <v>231</v>
      </c>
      <c r="D42" s="43"/>
      <c r="E42" s="36" t="s">
        <v>555</v>
      </c>
      <c r="F42" s="36"/>
      <c r="G42" s="28" t="s">
        <v>20</v>
      </c>
      <c r="H42" s="36"/>
      <c r="I42" s="34"/>
      <c r="J42" s="210">
        <f xml:space="preserve"> INDEX(F_Inputs!$A:$W,MATCH($C42,F_Inputs!$B:$B,0),MATCH(J$24,F_Inputs!$2:$2,0))</f>
        <v>103.5</v>
      </c>
      <c r="K42" s="210">
        <f xml:space="preserve"> INDEX(F_Inputs!$A:$W,MATCH($C42,F_Inputs!$B:$B,0),MATCH(K$24,F_Inputs!$2:$2,0))</f>
        <v>105.9</v>
      </c>
      <c r="L42" s="210">
        <f xml:space="preserve"> INDEX(F_Inputs!$A:$W,MATCH($C42,F_Inputs!$B:$B,0),MATCH(L$24,F_Inputs!$2:$2,0))</f>
        <v>107.9</v>
      </c>
      <c r="M42" s="210">
        <f xml:space="preserve"> INDEX(F_Inputs!$A:$W,MATCH($C42,F_Inputs!$B:$B,0),MATCH(M$24,F_Inputs!$2:$2,0))</f>
        <v>109.884538749418</v>
      </c>
      <c r="N42" s="210">
        <f xml:space="preserve"> INDEX(F_Inputs!$A:$W,MATCH($C42,F_Inputs!$B:$B,0),MATCH(N$24,F_Inputs!$2:$2,0))</f>
        <v>112.082229524407</v>
      </c>
      <c r="O42" s="210">
        <f xml:space="preserve"> INDEX(F_Inputs!$A:$W,MATCH($C42,F_Inputs!$B:$B,0),MATCH(O$24,F_Inputs!$2:$2,0))</f>
        <v>114.370561696745</v>
      </c>
      <c r="P42" s="210">
        <f xml:space="preserve"> INDEX(F_Inputs!$A:$W,MATCH($C42,F_Inputs!$B:$B,0),MATCH(P$24,F_Inputs!$2:$2,0))</f>
        <v>116.772343492377</v>
      </c>
      <c r="Q42" s="210">
        <f xml:space="preserve"> INDEX(F_Inputs!$A:$W,MATCH($C42,F_Inputs!$B:$B,0),MATCH(Q$24,F_Inputs!$2:$2,0))</f>
        <v>119.22456270571701</v>
      </c>
      <c r="R42" s="45"/>
      <c r="S42" s="45"/>
      <c r="T42" s="45"/>
    </row>
    <row r="43" spans="1:20" s="37" customFormat="1">
      <c r="A43" s="34"/>
      <c r="B43" s="42"/>
      <c r="C43" s="34" t="s">
        <v>233</v>
      </c>
      <c r="D43" s="43"/>
      <c r="E43" s="36" t="s">
        <v>556</v>
      </c>
      <c r="F43" s="36"/>
      <c r="G43" s="28" t="s">
        <v>20</v>
      </c>
      <c r="H43" s="36"/>
      <c r="I43" s="34"/>
      <c r="J43" s="210">
        <f xml:space="preserve"> INDEX(F_Inputs!$A:$W,MATCH($C43,F_Inputs!$B:$B,0),MATCH(J$24,F_Inputs!$2:$2,0))</f>
        <v>103.5</v>
      </c>
      <c r="K43" s="210">
        <f xml:space="preserve"> INDEX(F_Inputs!$A:$W,MATCH($C43,F_Inputs!$B:$B,0),MATCH(K$24,F_Inputs!$2:$2,0))</f>
        <v>105.9</v>
      </c>
      <c r="L43" s="210">
        <f xml:space="preserve"> INDEX(F_Inputs!$A:$W,MATCH($C43,F_Inputs!$B:$B,0),MATCH(L$24,F_Inputs!$2:$2,0))</f>
        <v>107.9</v>
      </c>
      <c r="M43" s="210">
        <f xml:space="preserve"> INDEX(F_Inputs!$A:$W,MATCH($C43,F_Inputs!$B:$B,0),MATCH(M$24,F_Inputs!$2:$2,0))</f>
        <v>110.066021998987</v>
      </c>
      <c r="N43" s="210">
        <f xml:space="preserve"> INDEX(F_Inputs!$A:$W,MATCH($C43,F_Inputs!$B:$B,0),MATCH(N$24,F_Inputs!$2:$2,0))</f>
        <v>112.26734243896701</v>
      </c>
      <c r="O43" s="210">
        <f xml:space="preserve"> INDEX(F_Inputs!$A:$W,MATCH($C43,F_Inputs!$B:$B,0),MATCH(O$24,F_Inputs!$2:$2,0))</f>
        <v>114.568809207453</v>
      </c>
      <c r="P43" s="210">
        <f xml:space="preserve"> INDEX(F_Inputs!$A:$W,MATCH($C43,F_Inputs!$B:$B,0),MATCH(P$24,F_Inputs!$2:$2,0))</f>
        <v>116.97475420081</v>
      </c>
      <c r="Q43" s="210">
        <f xml:space="preserve"> INDEX(F_Inputs!$A:$W,MATCH($C43,F_Inputs!$B:$B,0),MATCH(Q$24,F_Inputs!$2:$2,0))</f>
        <v>119.431224039027</v>
      </c>
      <c r="R43" s="45"/>
      <c r="S43" s="45"/>
      <c r="T43" s="45"/>
    </row>
    <row r="44" spans="1:20" s="37" customFormat="1">
      <c r="A44" s="34"/>
      <c r="B44" s="42"/>
      <c r="C44" s="34" t="s">
        <v>235</v>
      </c>
      <c r="D44" s="43"/>
      <c r="E44" s="36" t="s">
        <v>557</v>
      </c>
      <c r="F44" s="36"/>
      <c r="G44" s="28" t="s">
        <v>20</v>
      </c>
      <c r="H44" s="36"/>
      <c r="I44" s="34"/>
      <c r="J44" s="210">
        <f xml:space="preserve"> INDEX(F_Inputs!$A:$W,MATCH($C44,F_Inputs!$B:$B,0),MATCH(J$24,F_Inputs!$2:$2,0))</f>
        <v>103.5</v>
      </c>
      <c r="K44" s="210">
        <f xml:space="preserve"> INDEX(F_Inputs!$A:$W,MATCH($C44,F_Inputs!$B:$B,0),MATCH(K$24,F_Inputs!$2:$2,0))</f>
        <v>105.9</v>
      </c>
      <c r="L44" s="210">
        <f xml:space="preserve"> INDEX(F_Inputs!$A:$W,MATCH($C44,F_Inputs!$B:$B,0),MATCH(L$24,F_Inputs!$2:$2,0))</f>
        <v>108</v>
      </c>
      <c r="M44" s="210">
        <f xml:space="preserve"> INDEX(F_Inputs!$A:$W,MATCH($C44,F_Inputs!$B:$B,0),MATCH(M$24,F_Inputs!$2:$2,0))</f>
        <v>110.24780498289699</v>
      </c>
      <c r="N44" s="210">
        <f xml:space="preserve"> INDEX(F_Inputs!$A:$W,MATCH($C44,F_Inputs!$B:$B,0),MATCH(N$24,F_Inputs!$2:$2,0))</f>
        <v>112.452761082555</v>
      </c>
      <c r="O44" s="210">
        <f xml:space="preserve"> INDEX(F_Inputs!$A:$W,MATCH($C44,F_Inputs!$B:$B,0),MATCH(O$24,F_Inputs!$2:$2,0))</f>
        <v>114.7674003562</v>
      </c>
      <c r="P44" s="210">
        <f xml:space="preserve"> INDEX(F_Inputs!$A:$W,MATCH($C44,F_Inputs!$B:$B,0),MATCH(P$24,F_Inputs!$2:$2,0))</f>
        <v>117.17751576368001</v>
      </c>
      <c r="Q44" s="210">
        <f xml:space="preserve"> INDEX(F_Inputs!$A:$W,MATCH($C44,F_Inputs!$B:$B,0),MATCH(Q$24,F_Inputs!$2:$2,0))</f>
        <v>119.638243594717</v>
      </c>
      <c r="R44" s="45"/>
      <c r="S44" s="45"/>
      <c r="T44" s="45"/>
    </row>
    <row r="45" spans="1:20" s="37" customFormat="1">
      <c r="A45" s="34"/>
      <c r="B45" s="42"/>
      <c r="C45" s="34" t="s">
        <v>237</v>
      </c>
      <c r="D45" s="43"/>
      <c r="E45" s="36" t="s">
        <v>558</v>
      </c>
      <c r="F45" s="36"/>
      <c r="G45" s="28" t="s">
        <v>20</v>
      </c>
      <c r="H45" s="36"/>
      <c r="I45" s="34"/>
      <c r="J45" s="210">
        <f xml:space="preserve"> INDEX(F_Inputs!$A:$W,MATCH($C45,F_Inputs!$B:$B,0),MATCH(J$24,F_Inputs!$2:$2,0))</f>
        <v>104</v>
      </c>
      <c r="K45" s="210">
        <f xml:space="preserve"> INDEX(F_Inputs!$A:$W,MATCH($C45,F_Inputs!$B:$B,0),MATCH(K$24,F_Inputs!$2:$2,0))</f>
        <v>106.5</v>
      </c>
      <c r="L45" s="210">
        <f xml:space="preserve"> INDEX(F_Inputs!$A:$W,MATCH($C45,F_Inputs!$B:$B,0),MATCH(L$24,F_Inputs!$2:$2,0))</f>
        <v>108.3</v>
      </c>
      <c r="M45" s="210">
        <f xml:space="preserve"> INDEX(F_Inputs!$A:$W,MATCH($C45,F_Inputs!$B:$B,0),MATCH(M$24,F_Inputs!$2:$2,0))</f>
        <v>110.429888196185</v>
      </c>
      <c r="N45" s="210">
        <f xml:space="preserve"> INDEX(F_Inputs!$A:$W,MATCH($C45,F_Inputs!$B:$B,0),MATCH(N$24,F_Inputs!$2:$2,0))</f>
        <v>112.638485960108</v>
      </c>
      <c r="O45" s="210">
        <f xml:space="preserve"> INDEX(F_Inputs!$A:$W,MATCH($C45,F_Inputs!$B:$B,0),MATCH(O$24,F_Inputs!$2:$2,0))</f>
        <v>114.96633573864</v>
      </c>
      <c r="P45" s="210">
        <f xml:space="preserve"> INDEX(F_Inputs!$A:$W,MATCH($C45,F_Inputs!$B:$B,0),MATCH(P$24,F_Inputs!$2:$2,0))</f>
        <v>117.380628789151</v>
      </c>
      <c r="Q45" s="210">
        <f xml:space="preserve"> INDEX(F_Inputs!$A:$W,MATCH($C45,F_Inputs!$B:$B,0),MATCH(Q$24,F_Inputs!$2:$2,0))</f>
        <v>119.845621993724</v>
      </c>
      <c r="R45" s="45"/>
      <c r="S45" s="45"/>
      <c r="T45" s="45"/>
    </row>
    <row r="46" spans="1:20" s="37" customFormat="1">
      <c r="A46" s="34"/>
      <c r="B46" s="42"/>
      <c r="C46" s="34" t="s">
        <v>239</v>
      </c>
      <c r="D46" s="43"/>
      <c r="E46" s="36" t="s">
        <v>559</v>
      </c>
      <c r="F46" s="36"/>
      <c r="G46" s="28" t="s">
        <v>20</v>
      </c>
      <c r="H46" s="36"/>
      <c r="I46" s="34"/>
      <c r="J46" s="210">
        <f xml:space="preserve"> INDEX(F_Inputs!$A:$W,MATCH($C46,F_Inputs!$B:$B,0),MATCH(J$24,F_Inputs!$2:$2,0))</f>
        <v>104.3</v>
      </c>
      <c r="K46" s="210">
        <f xml:space="preserve"> INDEX(F_Inputs!$A:$W,MATCH($C46,F_Inputs!$B:$B,0),MATCH(K$24,F_Inputs!$2:$2,0))</f>
        <v>106.6</v>
      </c>
      <c r="L46" s="210">
        <f xml:space="preserve"> INDEX(F_Inputs!$A:$W,MATCH($C46,F_Inputs!$B:$B,0),MATCH(L$24,F_Inputs!$2:$2,0))</f>
        <v>108.469999617629</v>
      </c>
      <c r="M46" s="210">
        <f xml:space="preserve"> INDEX(F_Inputs!$A:$W,MATCH($C46,F_Inputs!$B:$B,0),MATCH(M$24,F_Inputs!$2:$2,0))</f>
        <v>110.61227213470301</v>
      </c>
      <c r="N46" s="210">
        <f xml:space="preserve"> INDEX(F_Inputs!$A:$W,MATCH($C46,F_Inputs!$B:$B,0),MATCH(N$24,F_Inputs!$2:$2,0))</f>
        <v>112.824517577397</v>
      </c>
      <c r="O46" s="210">
        <f xml:space="preserve"> INDEX(F_Inputs!$A:$W,MATCH($C46,F_Inputs!$B:$B,0),MATCH(O$24,F_Inputs!$2:$2,0))</f>
        <v>115.16561595146101</v>
      </c>
      <c r="P46" s="210">
        <f xml:space="preserve"> INDEX(F_Inputs!$A:$W,MATCH($C46,F_Inputs!$B:$B,0),MATCH(P$24,F_Inputs!$2:$2,0))</f>
        <v>117.58409388644201</v>
      </c>
      <c r="Q46" s="210">
        <f xml:space="preserve"> INDEX(F_Inputs!$A:$W,MATCH($C46,F_Inputs!$B:$B,0),MATCH(Q$24,F_Inputs!$2:$2,0))</f>
        <v>120.05335985805699</v>
      </c>
      <c r="R46" s="45"/>
      <c r="S46" s="45"/>
      <c r="T46" s="45"/>
    </row>
    <row r="47" spans="1:20" s="37" customFormat="1">
      <c r="A47" s="34"/>
      <c r="B47" s="42"/>
      <c r="C47" s="34" t="s">
        <v>241</v>
      </c>
      <c r="D47" s="43"/>
      <c r="E47" s="36" t="s">
        <v>560</v>
      </c>
      <c r="F47" s="36"/>
      <c r="G47" s="28" t="s">
        <v>20</v>
      </c>
      <c r="H47" s="36"/>
      <c r="I47" s="34"/>
      <c r="J47" s="210">
        <f xml:space="preserve"> INDEX(F_Inputs!$A:$W,MATCH($C47,F_Inputs!$B:$B,0),MATCH(J$24,F_Inputs!$2:$2,0))</f>
        <v>104.4</v>
      </c>
      <c r="K47" s="210">
        <f xml:space="preserve"> INDEX(F_Inputs!$A:$W,MATCH($C47,F_Inputs!$B:$B,0),MATCH(K$24,F_Inputs!$2:$2,0))</f>
        <v>106.7</v>
      </c>
      <c r="L47" s="210">
        <f xml:space="preserve"> INDEX(F_Inputs!$A:$W,MATCH($C47,F_Inputs!$B:$B,0),MATCH(L$24,F_Inputs!$2:$2,0))</f>
        <v>108.64026608539599</v>
      </c>
      <c r="M47" s="210">
        <f xml:space="preserve"> INDEX(F_Inputs!$A:$W,MATCH($C47,F_Inputs!$B:$B,0),MATCH(M$24,F_Inputs!$2:$2,0))</f>
        <v>110.794957295123</v>
      </c>
      <c r="N47" s="210">
        <f xml:space="preserve"> INDEX(F_Inputs!$A:$W,MATCH($C47,F_Inputs!$B:$B,0),MATCH(N$24,F_Inputs!$2:$2,0))</f>
        <v>113.01085644102599</v>
      </c>
      <c r="O47" s="210">
        <f xml:space="preserve"> INDEX(F_Inputs!$A:$W,MATCH($C47,F_Inputs!$B:$B,0),MATCH(O$24,F_Inputs!$2:$2,0))</f>
        <v>115.365241592385</v>
      </c>
      <c r="P47" s="210">
        <f xml:space="preserve"> INDEX(F_Inputs!$A:$W,MATCH($C47,F_Inputs!$B:$B,0),MATCH(P$24,F_Inputs!$2:$2,0))</f>
        <v>117.78791166582501</v>
      </c>
      <c r="Q47" s="210">
        <f xml:space="preserve"> INDEX(F_Inputs!$A:$W,MATCH($C47,F_Inputs!$B:$B,0),MATCH(Q$24,F_Inputs!$2:$2,0))</f>
        <v>120.261457810807</v>
      </c>
      <c r="R47" s="45"/>
      <c r="S47" s="45"/>
      <c r="T47" s="45"/>
    </row>
    <row r="48" spans="1:20" s="37" customFormat="1">
      <c r="A48" s="34"/>
      <c r="B48" s="42"/>
      <c r="C48" s="34" t="s">
        <v>243</v>
      </c>
      <c r="D48" s="43"/>
      <c r="E48" s="36" t="s">
        <v>561</v>
      </c>
      <c r="F48" s="36"/>
      <c r="G48" s="28" t="s">
        <v>20</v>
      </c>
      <c r="H48" s="36"/>
      <c r="I48" s="34"/>
      <c r="J48" s="210">
        <f xml:space="preserve"> INDEX(F_Inputs!$A:$W,MATCH($C48,F_Inputs!$B:$B,0),MATCH(J$24,F_Inputs!$2:$2,0))</f>
        <v>104.7</v>
      </c>
      <c r="K48" s="210">
        <f xml:space="preserve"> INDEX(F_Inputs!$A:$W,MATCH($C48,F_Inputs!$B:$B,0),MATCH(K$24,F_Inputs!$2:$2,0))</f>
        <v>106.9</v>
      </c>
      <c r="L48" s="210">
        <f xml:space="preserve"> INDEX(F_Inputs!$A:$W,MATCH($C48,F_Inputs!$B:$B,0),MATCH(L$24,F_Inputs!$2:$2,0))</f>
        <v>108.81079982217901</v>
      </c>
      <c r="M48" s="210">
        <f xml:space="preserve"> INDEX(F_Inputs!$A:$W,MATCH($C48,F_Inputs!$B:$B,0),MATCH(M$24,F_Inputs!$2:$2,0))</f>
        <v>110.977944174939</v>
      </c>
      <c r="N48" s="210">
        <f xml:space="preserve"> INDEX(F_Inputs!$A:$W,MATCH($C48,F_Inputs!$B:$B,0),MATCH(N$24,F_Inputs!$2:$2,0))</f>
        <v>113.197503058438</v>
      </c>
      <c r="O48" s="210">
        <f xml:space="preserve"> INDEX(F_Inputs!$A:$W,MATCH($C48,F_Inputs!$B:$B,0),MATCH(O$24,F_Inputs!$2:$2,0))</f>
        <v>115.565213260169</v>
      </c>
      <c r="P48" s="210">
        <f xml:space="preserve"> INDEX(F_Inputs!$A:$W,MATCH($C48,F_Inputs!$B:$B,0),MATCH(P$24,F_Inputs!$2:$2,0))</f>
        <v>117.992082738633</v>
      </c>
      <c r="Q48" s="210">
        <f xml:space="preserve"> INDEX(F_Inputs!$A:$W,MATCH($C48,F_Inputs!$B:$B,0),MATCH(Q$24,F_Inputs!$2:$2,0))</f>
        <v>120.46991647614399</v>
      </c>
      <c r="R48" s="45"/>
      <c r="S48" s="45"/>
      <c r="T48" s="45"/>
    </row>
    <row r="49" spans="1:20" s="37" customFormat="1">
      <c r="A49" s="34"/>
      <c r="B49" s="42"/>
      <c r="C49" s="34" t="s">
        <v>245</v>
      </c>
      <c r="D49" s="43"/>
      <c r="E49" s="36" t="s">
        <v>562</v>
      </c>
      <c r="F49" s="36"/>
      <c r="G49" s="28" t="s">
        <v>20</v>
      </c>
      <c r="H49" s="36"/>
      <c r="I49" s="34"/>
      <c r="J49" s="210">
        <f xml:space="preserve"> INDEX(F_Inputs!$A:$W,MATCH($C49,F_Inputs!$B:$B,0),MATCH(J$24,F_Inputs!$2:$2,0))</f>
        <v>105</v>
      </c>
      <c r="K49" s="210">
        <f xml:space="preserve"> INDEX(F_Inputs!$A:$W,MATCH($C49,F_Inputs!$B:$B,0),MATCH(K$24,F_Inputs!$2:$2,0))</f>
        <v>107.1</v>
      </c>
      <c r="L49" s="210">
        <f xml:space="preserve"> INDEX(F_Inputs!$A:$W,MATCH($C49,F_Inputs!$B:$B,0),MATCH(L$24,F_Inputs!$2:$2,0))</f>
        <v>108.981601247513</v>
      </c>
      <c r="M49" s="210">
        <f xml:space="preserve"> INDEX(F_Inputs!$A:$W,MATCH($C49,F_Inputs!$B:$B,0),MATCH(M$24,F_Inputs!$2:$2,0))</f>
        <v>111.161233272464</v>
      </c>
      <c r="N49" s="210">
        <f xml:space="preserve"> INDEX(F_Inputs!$A:$W,MATCH($C49,F_Inputs!$B:$B,0),MATCH(N$24,F_Inputs!$2:$2,0))</f>
        <v>113.384457937913</v>
      </c>
      <c r="O49" s="210">
        <f xml:space="preserve"> INDEX(F_Inputs!$A:$W,MATCH($C49,F_Inputs!$B:$B,0),MATCH(O$24,F_Inputs!$2:$2,0))</f>
        <v>115.765531554609</v>
      </c>
      <c r="P49" s="210">
        <f xml:space="preserve"> INDEX(F_Inputs!$A:$W,MATCH($C49,F_Inputs!$B:$B,0),MATCH(P$24,F_Inputs!$2:$2,0))</f>
        <v>118.196607717256</v>
      </c>
      <c r="Q49" s="210">
        <f xml:space="preserve"> INDEX(F_Inputs!$A:$W,MATCH($C49,F_Inputs!$B:$B,0),MATCH(Q$24,F_Inputs!$2:$2,0))</f>
        <v>120.678736479319</v>
      </c>
      <c r="R49" s="45"/>
      <c r="S49" s="45"/>
      <c r="T49" s="45"/>
    </row>
    <row r="50" spans="1:20" s="37" customFormat="1">
      <c r="A50" s="34"/>
      <c r="B50" s="42"/>
      <c r="C50" s="34" t="s">
        <v>247</v>
      </c>
      <c r="D50" s="43"/>
      <c r="E50" s="36" t="s">
        <v>563</v>
      </c>
      <c r="F50" s="36"/>
      <c r="G50" s="28" t="s">
        <v>20</v>
      </c>
      <c r="H50" s="36"/>
      <c r="I50" s="34"/>
      <c r="J50" s="210">
        <f xml:space="preserve"> INDEX(F_Inputs!$A:$W,MATCH($C50,F_Inputs!$B:$B,0),MATCH(J$24,F_Inputs!$2:$2,0))</f>
        <v>104.5</v>
      </c>
      <c r="K50" s="210">
        <f xml:space="preserve"> INDEX(F_Inputs!$A:$W,MATCH($C50,F_Inputs!$B:$B,0),MATCH(K$24,F_Inputs!$2:$2,0))</f>
        <v>106.4</v>
      </c>
      <c r="L50" s="210">
        <f xml:space="preserve"> INDEX(F_Inputs!$A:$W,MATCH($C50,F_Inputs!$B:$B,0),MATCH(L$24,F_Inputs!$2:$2,0))</f>
        <v>109.161593222387</v>
      </c>
      <c r="M50" s="210">
        <f xml:space="preserve"> INDEX(F_Inputs!$A:$W,MATCH($C50,F_Inputs!$B:$B,0),MATCH(M$24,F_Inputs!$2:$2,0))</f>
        <v>111.344825086835</v>
      </c>
      <c r="N50" s="210">
        <f xml:space="preserve"> INDEX(F_Inputs!$A:$W,MATCH($C50,F_Inputs!$B:$B,0),MATCH(N$24,F_Inputs!$2:$2,0))</f>
        <v>113.580996157239</v>
      </c>
      <c r="O50" s="210">
        <f xml:space="preserve"> INDEX(F_Inputs!$A:$W,MATCH($C50,F_Inputs!$B:$B,0),MATCH(O$24,F_Inputs!$2:$2,0))</f>
        <v>115.96619707654099</v>
      </c>
      <c r="P50" s="210">
        <f xml:space="preserve"> INDEX(F_Inputs!$A:$W,MATCH($C50,F_Inputs!$B:$B,0),MATCH(P$24,F_Inputs!$2:$2,0))</f>
        <v>118.40148721514799</v>
      </c>
      <c r="Q50" s="210">
        <f xml:space="preserve"> INDEX(F_Inputs!$A:$W,MATCH($C50,F_Inputs!$B:$B,0),MATCH(Q$24,F_Inputs!$2:$2,0))</f>
        <v>120.887918446667</v>
      </c>
      <c r="R50" s="45"/>
      <c r="S50" s="45"/>
      <c r="T50" s="45"/>
    </row>
    <row r="51" spans="1:20" s="37" customFormat="1">
      <c r="A51" s="34"/>
      <c r="B51" s="42"/>
      <c r="C51" s="34" t="s">
        <v>249</v>
      </c>
      <c r="D51" s="43"/>
      <c r="E51" s="36" t="s">
        <v>564</v>
      </c>
      <c r="F51" s="36"/>
      <c r="G51" s="28" t="s">
        <v>20</v>
      </c>
      <c r="H51" s="36"/>
      <c r="I51" s="34"/>
      <c r="J51" s="210">
        <f xml:space="preserve"> INDEX(F_Inputs!$A:$W,MATCH($C51,F_Inputs!$B:$B,0),MATCH(J$24,F_Inputs!$2:$2,0))</f>
        <v>104.9</v>
      </c>
      <c r="K51" s="210">
        <f xml:space="preserve"> INDEX(F_Inputs!$A:$W,MATCH($C51,F_Inputs!$B:$B,0),MATCH(K$24,F_Inputs!$2:$2,0))</f>
        <v>106.8</v>
      </c>
      <c r="L51" s="210">
        <f xml:space="preserve"> INDEX(F_Inputs!$A:$W,MATCH($C51,F_Inputs!$B:$B,0),MATCH(L$24,F_Inputs!$2:$2,0))</f>
        <v>109.341882468641</v>
      </c>
      <c r="M51" s="210">
        <f xml:space="preserve"> INDEX(F_Inputs!$A:$W,MATCH($C51,F_Inputs!$B:$B,0),MATCH(M$24,F_Inputs!$2:$2,0))</f>
        <v>111.52872011801399</v>
      </c>
      <c r="N51" s="210">
        <f xml:space="preserve"> INDEX(F_Inputs!$A:$W,MATCH($C51,F_Inputs!$B:$B,0),MATCH(N$24,F_Inputs!$2:$2,0))</f>
        <v>113.77787505175399</v>
      </c>
      <c r="O51" s="210">
        <f xml:space="preserve"> INDEX(F_Inputs!$A:$W,MATCH($C51,F_Inputs!$B:$B,0),MATCH(O$24,F_Inputs!$2:$2,0))</f>
        <v>116.167210427841</v>
      </c>
      <c r="P51" s="210">
        <f xml:space="preserve"> INDEX(F_Inputs!$A:$W,MATCH($C51,F_Inputs!$B:$B,0),MATCH(P$24,F_Inputs!$2:$2,0))</f>
        <v>118.606721846825</v>
      </c>
      <c r="Q51" s="210">
        <f xml:space="preserve"> INDEX(F_Inputs!$A:$W,MATCH($C51,F_Inputs!$B:$B,0),MATCH(Q$24,F_Inputs!$2:$2,0))</f>
        <v>121.097463005609</v>
      </c>
      <c r="R51" s="45"/>
      <c r="S51" s="45"/>
      <c r="T51" s="45"/>
    </row>
    <row r="52" spans="1:20" s="37" customFormat="1">
      <c r="A52" s="34"/>
      <c r="B52" s="42"/>
      <c r="C52" s="34" t="s">
        <v>251</v>
      </c>
      <c r="D52" s="43"/>
      <c r="E52" s="36" t="s">
        <v>565</v>
      </c>
      <c r="F52" s="36"/>
      <c r="G52" s="28" t="s">
        <v>20</v>
      </c>
      <c r="H52" s="36"/>
      <c r="I52" s="34"/>
      <c r="J52" s="210">
        <f xml:space="preserve"> INDEX(F_Inputs!$A:$W,MATCH($C52,F_Inputs!$B:$B,0),MATCH(J$24,F_Inputs!$2:$2,0))</f>
        <v>105.1</v>
      </c>
      <c r="K52" s="210">
        <f xml:space="preserve"> INDEX(F_Inputs!$A:$W,MATCH($C52,F_Inputs!$B:$B,0),MATCH(K$24,F_Inputs!$2:$2,0))</f>
        <v>107</v>
      </c>
      <c r="L52" s="210">
        <f xml:space="preserve"> INDEX(F_Inputs!$A:$W,MATCH($C52,F_Inputs!$B:$B,0),MATCH(L$24,F_Inputs!$2:$2,0))</f>
        <v>109.52246947724301</v>
      </c>
      <c r="M52" s="210">
        <f xml:space="preserve"> INDEX(F_Inputs!$A:$W,MATCH($C52,F_Inputs!$B:$B,0),MATCH(M$24,F_Inputs!$2:$2,0))</f>
        <v>111.712918866788</v>
      </c>
      <c r="N52" s="210">
        <f xml:space="preserve"> INDEX(F_Inputs!$A:$W,MATCH($C52,F_Inputs!$B:$B,0),MATCH(N$24,F_Inputs!$2:$2,0))</f>
        <v>113.97509521197701</v>
      </c>
      <c r="O52" s="210">
        <f xml:space="preserve"> INDEX(F_Inputs!$A:$W,MATCH($C52,F_Inputs!$B:$B,0),MATCH(O$24,F_Inputs!$2:$2,0))</f>
        <v>116.368572211429</v>
      </c>
      <c r="P52" s="210">
        <f xml:space="preserve"> INDEX(F_Inputs!$A:$W,MATCH($C52,F_Inputs!$B:$B,0),MATCH(P$24,F_Inputs!$2:$2,0))</f>
        <v>118.812312227869</v>
      </c>
      <c r="Q52" s="210">
        <f xml:space="preserve"> INDEX(F_Inputs!$A:$W,MATCH($C52,F_Inputs!$B:$B,0),MATCH(Q$24,F_Inputs!$2:$2,0))</f>
        <v>121.307370784654</v>
      </c>
      <c r="R52" s="45"/>
      <c r="S52" s="45"/>
      <c r="T52" s="45"/>
    </row>
    <row r="53" spans="1:20" s="37" customFormat="1">
      <c r="A53" s="34"/>
      <c r="B53" s="42"/>
      <c r="C53" s="34"/>
      <c r="D53" s="34"/>
      <c r="E53" s="36"/>
      <c r="F53" s="36"/>
      <c r="G53" s="36"/>
      <c r="H53" s="36"/>
      <c r="I53" s="34"/>
      <c r="J53" s="36"/>
      <c r="K53" s="36"/>
      <c r="L53" s="36"/>
      <c r="M53" s="36"/>
      <c r="N53" s="36"/>
      <c r="O53" s="36"/>
      <c r="P53" s="36"/>
      <c r="Q53" s="36"/>
      <c r="R53" s="36"/>
      <c r="S53" s="36"/>
      <c r="T53" s="34"/>
    </row>
    <row r="54" spans="1:20" s="37" customFormat="1">
      <c r="A54" s="34"/>
      <c r="B54" s="42"/>
      <c r="C54" s="34"/>
      <c r="D54" s="34"/>
      <c r="E54" s="36"/>
      <c r="F54" s="36"/>
      <c r="G54" s="36"/>
      <c r="H54" s="36"/>
      <c r="I54" s="34"/>
      <c r="J54" s="36"/>
      <c r="K54" s="36"/>
      <c r="L54" s="36"/>
      <c r="M54" s="36"/>
      <c r="N54" s="36"/>
      <c r="O54" s="36"/>
      <c r="P54" s="36"/>
      <c r="Q54" s="36"/>
      <c r="R54" s="36"/>
      <c r="S54" s="36"/>
      <c r="T54" s="34"/>
    </row>
    <row r="55" spans="1:20" s="33" customFormat="1">
      <c r="A55" s="33" t="s">
        <v>566</v>
      </c>
      <c r="B55" s="168"/>
    </row>
    <row r="56" spans="1:20" s="37" customFormat="1">
      <c r="A56" s="34"/>
      <c r="B56" s="42"/>
      <c r="C56" s="34"/>
      <c r="D56" s="34"/>
      <c r="E56" s="34"/>
      <c r="F56" s="34"/>
      <c r="G56" s="34"/>
      <c r="H56" s="34"/>
      <c r="I56" s="34"/>
      <c r="J56" s="34"/>
      <c r="K56" s="34"/>
      <c r="L56" s="34"/>
      <c r="M56" s="34"/>
      <c r="N56" s="34"/>
      <c r="O56" s="34"/>
      <c r="P56" s="34"/>
      <c r="Q56" s="34"/>
      <c r="R56" s="34"/>
      <c r="S56" s="34"/>
      <c r="T56" s="34"/>
    </row>
    <row r="57" spans="1:20" s="37" customFormat="1">
      <c r="A57" s="34"/>
      <c r="B57" s="42" t="s">
        <v>567</v>
      </c>
      <c r="C57" s="34"/>
      <c r="E57" s="43"/>
      <c r="F57" s="36"/>
      <c r="G57" s="36"/>
      <c r="H57" s="36"/>
      <c r="I57" s="34"/>
      <c r="J57" s="44"/>
      <c r="K57" s="36"/>
      <c r="L57" s="36"/>
      <c r="M57" s="36"/>
      <c r="N57" s="36"/>
      <c r="O57" s="36"/>
      <c r="P57" s="36"/>
      <c r="Q57" s="36"/>
      <c r="R57" s="36"/>
      <c r="S57" s="36"/>
      <c r="T57" s="36"/>
    </row>
    <row r="58" spans="1:20" s="37" customFormat="1">
      <c r="A58" s="34"/>
      <c r="B58" s="42"/>
      <c r="C58" s="34"/>
      <c r="D58" s="34"/>
      <c r="E58" s="36" t="s">
        <v>568</v>
      </c>
      <c r="F58" s="36"/>
      <c r="G58" s="28" t="s">
        <v>20</v>
      </c>
      <c r="H58" s="36"/>
      <c r="I58" s="34"/>
      <c r="J58" s="244">
        <v>270.60000000000002</v>
      </c>
      <c r="K58" s="244">
        <v>279.7</v>
      </c>
      <c r="L58" s="244">
        <v>288.2</v>
      </c>
      <c r="M58" s="244">
        <v>292.60000000000002</v>
      </c>
      <c r="N58" s="385">
        <v>301.10000000000002</v>
      </c>
      <c r="O58" s="385"/>
      <c r="P58" s="385"/>
      <c r="Q58" s="385"/>
      <c r="R58" s="45"/>
      <c r="S58" s="45"/>
      <c r="T58" s="45"/>
    </row>
    <row r="59" spans="1:20" s="37" customFormat="1">
      <c r="A59" s="34"/>
      <c r="B59" s="42"/>
      <c r="C59" s="34"/>
      <c r="D59" s="34"/>
      <c r="E59" s="36" t="s">
        <v>569</v>
      </c>
      <c r="F59" s="36"/>
      <c r="G59" s="28" t="s">
        <v>20</v>
      </c>
      <c r="H59" s="36"/>
      <c r="I59" s="34"/>
      <c r="J59" s="244">
        <v>271.7</v>
      </c>
      <c r="K59" s="244">
        <v>280.7</v>
      </c>
      <c r="L59" s="244">
        <v>289.2</v>
      </c>
      <c r="M59" s="244">
        <v>292.2</v>
      </c>
      <c r="N59" s="385">
        <v>301.89999999999998</v>
      </c>
      <c r="O59" s="385"/>
      <c r="P59" s="385"/>
      <c r="Q59" s="385"/>
      <c r="R59" s="45"/>
      <c r="S59" s="45"/>
      <c r="T59" s="45"/>
    </row>
    <row r="60" spans="1:20" s="37" customFormat="1">
      <c r="A60" s="34"/>
      <c r="B60" s="42"/>
      <c r="C60" s="34"/>
      <c r="D60" s="34"/>
      <c r="E60" s="36" t="s">
        <v>570</v>
      </c>
      <c r="F60" s="36"/>
      <c r="G60" s="28" t="s">
        <v>20</v>
      </c>
      <c r="H60" s="36"/>
      <c r="I60" s="34"/>
      <c r="J60" s="244">
        <v>272.3</v>
      </c>
      <c r="K60" s="244">
        <v>281.5</v>
      </c>
      <c r="L60" s="244">
        <v>289.60000000000002</v>
      </c>
      <c r="M60" s="244">
        <v>292.7</v>
      </c>
      <c r="N60" s="385">
        <v>304</v>
      </c>
      <c r="O60" s="385"/>
      <c r="P60" s="385"/>
      <c r="Q60" s="385"/>
      <c r="R60" s="45"/>
      <c r="S60" s="45"/>
      <c r="T60" s="45"/>
    </row>
    <row r="61" spans="1:20" s="37" customFormat="1">
      <c r="A61" s="34"/>
      <c r="B61" s="42"/>
      <c r="C61" s="34"/>
      <c r="D61" s="34"/>
      <c r="E61" s="36" t="s">
        <v>571</v>
      </c>
      <c r="F61" s="36"/>
      <c r="G61" s="28" t="s">
        <v>20</v>
      </c>
      <c r="H61" s="36"/>
      <c r="I61" s="34"/>
      <c r="J61" s="244">
        <v>272.89999999999998</v>
      </c>
      <c r="K61" s="244">
        <v>281.7</v>
      </c>
      <c r="L61" s="244">
        <v>289.5</v>
      </c>
      <c r="M61" s="244">
        <v>294.2</v>
      </c>
      <c r="N61" s="385">
        <v>305.5</v>
      </c>
      <c r="O61" s="385"/>
      <c r="P61" s="385"/>
      <c r="Q61" s="385"/>
      <c r="R61" s="45"/>
      <c r="S61" s="45"/>
      <c r="T61" s="45"/>
    </row>
    <row r="62" spans="1:20" s="37" customFormat="1">
      <c r="A62" s="34"/>
      <c r="B62" s="42"/>
      <c r="C62" s="34"/>
      <c r="D62" s="34"/>
      <c r="E62" s="36" t="s">
        <v>572</v>
      </c>
      <c r="F62" s="36"/>
      <c r="G62" s="28" t="s">
        <v>20</v>
      </c>
      <c r="H62" s="36"/>
      <c r="I62" s="34"/>
      <c r="J62" s="244">
        <v>274.7</v>
      </c>
      <c r="K62" s="244">
        <v>284.2</v>
      </c>
      <c r="L62" s="244">
        <v>291.7</v>
      </c>
      <c r="M62" s="244">
        <v>293.3</v>
      </c>
      <c r="N62" s="385">
        <v>307.39999999999998</v>
      </c>
      <c r="O62" s="385"/>
      <c r="P62" s="385"/>
      <c r="Q62" s="385"/>
      <c r="R62" s="45"/>
      <c r="S62" s="45"/>
      <c r="T62" s="45"/>
    </row>
    <row r="63" spans="1:20" s="37" customFormat="1">
      <c r="A63" s="34"/>
      <c r="B63" s="42"/>
      <c r="C63" s="34"/>
      <c r="D63" s="34"/>
      <c r="E63" s="36" t="s">
        <v>573</v>
      </c>
      <c r="F63" s="36"/>
      <c r="G63" s="28" t="s">
        <v>20</v>
      </c>
      <c r="H63" s="36"/>
      <c r="I63" s="34"/>
      <c r="J63" s="244">
        <v>275.10000000000002</v>
      </c>
      <c r="K63" s="244">
        <v>284.10000000000002</v>
      </c>
      <c r="L63" s="244">
        <v>291</v>
      </c>
      <c r="M63" s="244">
        <v>294.3</v>
      </c>
      <c r="N63" s="385">
        <v>308.60000000000002</v>
      </c>
      <c r="O63" s="385"/>
      <c r="P63" s="385"/>
      <c r="Q63" s="385"/>
      <c r="R63" s="45"/>
      <c r="S63" s="45"/>
      <c r="T63" s="45"/>
    </row>
    <row r="64" spans="1:20" s="37" customFormat="1">
      <c r="A64" s="34"/>
      <c r="B64" s="42"/>
      <c r="C64" s="34"/>
      <c r="D64" s="34"/>
      <c r="E64" s="36" t="s">
        <v>574</v>
      </c>
      <c r="F64" s="36"/>
      <c r="G64" s="28" t="s">
        <v>20</v>
      </c>
      <c r="H64" s="36"/>
      <c r="I64" s="34"/>
      <c r="J64" s="244">
        <v>275.3</v>
      </c>
      <c r="K64" s="244">
        <v>284.5</v>
      </c>
      <c r="L64" s="244">
        <v>290.39999999999998</v>
      </c>
      <c r="M64" s="244">
        <v>294.3</v>
      </c>
      <c r="N64" s="385">
        <v>312</v>
      </c>
      <c r="O64" s="385"/>
      <c r="P64" s="385"/>
      <c r="Q64" s="385"/>
      <c r="R64" s="45"/>
      <c r="S64" s="45"/>
      <c r="T64" s="45"/>
    </row>
    <row r="65" spans="1:20" s="37" customFormat="1">
      <c r="A65" s="34"/>
      <c r="B65" s="42"/>
      <c r="C65" s="34"/>
      <c r="D65" s="34"/>
      <c r="E65" s="36" t="s">
        <v>575</v>
      </c>
      <c r="F65" s="36"/>
      <c r="G65" s="28" t="s">
        <v>20</v>
      </c>
      <c r="H65" s="36"/>
      <c r="I65" s="34"/>
      <c r="J65" s="244">
        <v>275.8</v>
      </c>
      <c r="K65" s="244">
        <v>284.60000000000002</v>
      </c>
      <c r="L65" s="244">
        <v>291</v>
      </c>
      <c r="M65" s="244">
        <v>293.5</v>
      </c>
      <c r="N65" s="385">
        <v>314.3</v>
      </c>
      <c r="O65" s="385"/>
      <c r="P65" s="385"/>
      <c r="Q65" s="385"/>
      <c r="R65" s="45"/>
      <c r="S65" s="45"/>
      <c r="T65" s="45"/>
    </row>
    <row r="66" spans="1:20" s="37" customFormat="1">
      <c r="A66" s="34"/>
      <c r="B66" s="42"/>
      <c r="C66" s="34"/>
      <c r="D66" s="34"/>
      <c r="E66" s="36" t="s">
        <v>576</v>
      </c>
      <c r="F66" s="36"/>
      <c r="G66" s="28" t="s">
        <v>20</v>
      </c>
      <c r="H66" s="36"/>
      <c r="I66" s="34"/>
      <c r="J66" s="244">
        <v>278.10000000000002</v>
      </c>
      <c r="K66" s="244">
        <v>285.60000000000002</v>
      </c>
      <c r="L66" s="244">
        <v>291.89999999999998</v>
      </c>
      <c r="M66" s="244">
        <v>295.39999999999998</v>
      </c>
      <c r="N66" s="385">
        <v>317.7</v>
      </c>
      <c r="O66" s="385"/>
      <c r="P66" s="385"/>
      <c r="Q66" s="385"/>
      <c r="R66" s="45"/>
      <c r="S66" s="45"/>
      <c r="T66" s="45"/>
    </row>
    <row r="67" spans="1:20" s="37" customFormat="1">
      <c r="A67" s="34"/>
      <c r="B67" s="42"/>
      <c r="C67" s="34"/>
      <c r="D67" s="34"/>
      <c r="E67" s="36" t="s">
        <v>577</v>
      </c>
      <c r="F67" s="36"/>
      <c r="G67" s="28" t="s">
        <v>20</v>
      </c>
      <c r="H67" s="36"/>
      <c r="I67" s="34"/>
      <c r="J67" s="244">
        <v>276</v>
      </c>
      <c r="K67" s="244">
        <v>283</v>
      </c>
      <c r="L67" s="244">
        <v>290.60000000000002</v>
      </c>
      <c r="M67" s="244">
        <v>294.60000000000002</v>
      </c>
      <c r="N67" s="385">
        <v>317.7</v>
      </c>
      <c r="O67" s="385"/>
      <c r="P67" s="385"/>
      <c r="Q67" s="385"/>
      <c r="R67" s="45"/>
      <c r="S67" s="45"/>
      <c r="T67" s="45"/>
    </row>
    <row r="68" spans="1:20" s="37" customFormat="1">
      <c r="A68" s="34"/>
      <c r="B68" s="42"/>
      <c r="C68" s="34"/>
      <c r="D68" s="34"/>
      <c r="E68" s="36" t="s">
        <v>578</v>
      </c>
      <c r="F68" s="36"/>
      <c r="G68" s="28" t="s">
        <v>20</v>
      </c>
      <c r="H68" s="36"/>
      <c r="I68" s="34"/>
      <c r="J68" s="244">
        <v>278.10000000000002</v>
      </c>
      <c r="K68" s="244">
        <v>285</v>
      </c>
      <c r="L68" s="244">
        <v>292</v>
      </c>
      <c r="M68" s="244">
        <v>296</v>
      </c>
      <c r="N68" s="385">
        <v>320.2</v>
      </c>
      <c r="O68" s="385"/>
      <c r="P68" s="385"/>
      <c r="Q68" s="385"/>
      <c r="R68" s="45"/>
      <c r="S68" s="45"/>
      <c r="T68" s="45"/>
    </row>
    <row r="69" spans="1:20" s="37" customFormat="1">
      <c r="A69" s="34"/>
      <c r="B69" s="42"/>
      <c r="C69" s="34"/>
      <c r="D69" s="34"/>
      <c r="E69" s="36" t="s">
        <v>579</v>
      </c>
      <c r="F69" s="36"/>
      <c r="G69" s="28" t="s">
        <v>20</v>
      </c>
      <c r="H69" s="36"/>
      <c r="I69" s="34"/>
      <c r="J69" s="244">
        <v>278.3</v>
      </c>
      <c r="K69" s="244">
        <v>285.10000000000002</v>
      </c>
      <c r="L69" s="244">
        <v>292.60000000000002</v>
      </c>
      <c r="M69" s="244">
        <v>296.89999999999998</v>
      </c>
      <c r="N69" s="385">
        <v>323.5</v>
      </c>
      <c r="O69" s="385"/>
      <c r="P69" s="385"/>
      <c r="Q69" s="385"/>
      <c r="R69" s="45"/>
      <c r="S69" s="45"/>
      <c r="T69" s="45"/>
    </row>
    <row r="70" spans="1:20" s="37" customFormat="1">
      <c r="A70" s="34"/>
      <c r="B70" s="42"/>
      <c r="C70" s="34"/>
      <c r="D70" s="34"/>
      <c r="E70" s="36"/>
      <c r="F70" s="36"/>
      <c r="G70" s="36"/>
      <c r="H70" s="36"/>
      <c r="I70" s="34"/>
      <c r="J70" s="173"/>
      <c r="K70" s="173"/>
      <c r="L70" s="173"/>
      <c r="M70" s="173"/>
      <c r="N70" s="173"/>
      <c r="O70" s="173"/>
      <c r="P70" s="173"/>
      <c r="Q70" s="173"/>
      <c r="R70" s="36"/>
      <c r="S70" s="36"/>
      <c r="T70" s="34"/>
    </row>
    <row r="71" spans="1:20" s="37" customFormat="1">
      <c r="A71" s="34"/>
      <c r="B71" s="42" t="s">
        <v>580</v>
      </c>
      <c r="C71" s="34"/>
      <c r="E71" s="43"/>
      <c r="F71" s="36"/>
      <c r="G71" s="36"/>
      <c r="H71" s="36"/>
      <c r="I71" s="34"/>
      <c r="J71" s="173"/>
      <c r="K71" s="173"/>
      <c r="L71" s="173"/>
      <c r="M71" s="173"/>
      <c r="N71" s="173"/>
      <c r="O71" s="173"/>
      <c r="P71" s="173"/>
      <c r="Q71" s="173"/>
      <c r="R71" s="36"/>
      <c r="S71" s="36"/>
      <c r="T71" s="34"/>
    </row>
    <row r="72" spans="1:20" s="37" customFormat="1">
      <c r="A72" s="34"/>
      <c r="B72" s="42"/>
      <c r="C72" s="34"/>
      <c r="D72" s="43"/>
      <c r="E72" s="36" t="s">
        <v>581</v>
      </c>
      <c r="F72" s="36"/>
      <c r="G72" s="28" t="s">
        <v>20</v>
      </c>
      <c r="H72" s="36"/>
      <c r="I72" s="34"/>
      <c r="J72" s="244">
        <v>103.2</v>
      </c>
      <c r="K72" s="244">
        <v>105.5</v>
      </c>
      <c r="L72" s="244">
        <v>107.6</v>
      </c>
      <c r="M72" s="244">
        <v>108.6</v>
      </c>
      <c r="N72" s="385">
        <v>110.4</v>
      </c>
      <c r="O72" s="385"/>
      <c r="P72" s="385"/>
      <c r="Q72" s="385"/>
      <c r="R72" s="45"/>
      <c r="S72" s="45"/>
      <c r="T72" s="45"/>
    </row>
    <row r="73" spans="1:20" s="37" customFormat="1">
      <c r="A73" s="34"/>
      <c r="B73" s="42"/>
      <c r="C73" s="34"/>
      <c r="D73" s="43"/>
      <c r="E73" s="36" t="s">
        <v>582</v>
      </c>
      <c r="F73" s="36"/>
      <c r="G73" s="28" t="s">
        <v>20</v>
      </c>
      <c r="H73" s="36"/>
      <c r="I73" s="34"/>
      <c r="J73" s="244">
        <v>103.5</v>
      </c>
      <c r="K73" s="244">
        <v>105.9</v>
      </c>
      <c r="L73" s="244">
        <v>107.9</v>
      </c>
      <c r="M73" s="244">
        <v>108.6</v>
      </c>
      <c r="N73" s="385">
        <v>111</v>
      </c>
      <c r="O73" s="385"/>
      <c r="P73" s="385"/>
      <c r="Q73" s="385"/>
      <c r="R73" s="45"/>
      <c r="S73" s="45"/>
      <c r="T73" s="45"/>
    </row>
    <row r="74" spans="1:20" s="37" customFormat="1">
      <c r="A74" s="34"/>
      <c r="B74" s="42"/>
      <c r="C74" s="34"/>
      <c r="D74" s="43"/>
      <c r="E74" s="36" t="s">
        <v>583</v>
      </c>
      <c r="F74" s="36"/>
      <c r="G74" s="28" t="s">
        <v>20</v>
      </c>
      <c r="H74" s="36"/>
      <c r="I74" s="34"/>
      <c r="J74" s="244">
        <v>103.5</v>
      </c>
      <c r="K74" s="244">
        <v>105.9</v>
      </c>
      <c r="L74" s="244">
        <v>107.9</v>
      </c>
      <c r="M74" s="244">
        <v>108.8</v>
      </c>
      <c r="N74" s="385">
        <v>111.4</v>
      </c>
      <c r="O74" s="385"/>
      <c r="P74" s="385"/>
      <c r="Q74" s="385"/>
      <c r="R74" s="45"/>
      <c r="S74" s="45"/>
      <c r="T74" s="45"/>
    </row>
    <row r="75" spans="1:20" s="37" customFormat="1">
      <c r="A75" s="34"/>
      <c r="B75" s="42"/>
      <c r="C75" s="34"/>
      <c r="D75" s="43"/>
      <c r="E75" s="36" t="s">
        <v>584</v>
      </c>
      <c r="F75" s="36"/>
      <c r="G75" s="28" t="s">
        <v>20</v>
      </c>
      <c r="H75" s="36"/>
      <c r="I75" s="34"/>
      <c r="J75" s="244">
        <v>103.5</v>
      </c>
      <c r="K75" s="244">
        <v>105.9</v>
      </c>
      <c r="L75" s="244">
        <v>108</v>
      </c>
      <c r="M75" s="244">
        <v>109.2</v>
      </c>
      <c r="N75" s="385">
        <v>111.4</v>
      </c>
      <c r="O75" s="385"/>
      <c r="P75" s="385"/>
      <c r="Q75" s="385"/>
      <c r="R75" s="45"/>
      <c r="S75" s="45"/>
      <c r="T75" s="45"/>
    </row>
    <row r="76" spans="1:20" s="37" customFormat="1">
      <c r="A76" s="34"/>
      <c r="B76" s="42"/>
      <c r="C76" s="34"/>
      <c r="D76" s="43"/>
      <c r="E76" s="36" t="s">
        <v>585</v>
      </c>
      <c r="F76" s="36"/>
      <c r="G76" s="28" t="s">
        <v>20</v>
      </c>
      <c r="H76" s="36"/>
      <c r="I76" s="34"/>
      <c r="J76" s="244">
        <v>104</v>
      </c>
      <c r="K76" s="244">
        <v>106.5</v>
      </c>
      <c r="L76" s="244">
        <v>108.3</v>
      </c>
      <c r="M76" s="244">
        <v>108.8</v>
      </c>
      <c r="N76" s="385">
        <v>112.1</v>
      </c>
      <c r="O76" s="385"/>
      <c r="P76" s="385"/>
      <c r="Q76" s="385"/>
      <c r="R76" s="45"/>
      <c r="S76" s="45"/>
      <c r="T76" s="45"/>
    </row>
    <row r="77" spans="1:20" s="37" customFormat="1">
      <c r="A77" s="34"/>
      <c r="B77" s="42"/>
      <c r="C77" s="34"/>
      <c r="D77" s="43"/>
      <c r="E77" s="36" t="s">
        <v>586</v>
      </c>
      <c r="F77" s="36"/>
      <c r="G77" s="28" t="s">
        <v>20</v>
      </c>
      <c r="H77" s="36"/>
      <c r="I77" s="34"/>
      <c r="J77" s="244">
        <v>104.3</v>
      </c>
      <c r="K77" s="244">
        <v>106.6</v>
      </c>
      <c r="L77" s="244">
        <v>108.4</v>
      </c>
      <c r="M77" s="244">
        <v>109.2</v>
      </c>
      <c r="N77" s="385">
        <v>112.4</v>
      </c>
      <c r="O77" s="385"/>
      <c r="P77" s="385"/>
      <c r="Q77" s="385"/>
      <c r="R77" s="45"/>
      <c r="S77" s="45"/>
      <c r="T77" s="45"/>
    </row>
    <row r="78" spans="1:20" s="37" customFormat="1">
      <c r="A78" s="34"/>
      <c r="B78" s="42"/>
      <c r="C78" s="34"/>
      <c r="D78" s="43"/>
      <c r="E78" s="36" t="s">
        <v>587</v>
      </c>
      <c r="F78" s="36"/>
      <c r="G78" s="28" t="s">
        <v>20</v>
      </c>
      <c r="H78" s="36"/>
      <c r="I78" s="34"/>
      <c r="J78" s="244">
        <v>104.4</v>
      </c>
      <c r="K78" s="244">
        <v>106.7</v>
      </c>
      <c r="L78" s="244">
        <v>108.3</v>
      </c>
      <c r="M78" s="244">
        <v>109.2</v>
      </c>
      <c r="N78" s="385">
        <v>113.4</v>
      </c>
      <c r="O78" s="385"/>
      <c r="P78" s="385"/>
      <c r="Q78" s="385"/>
      <c r="R78" s="45"/>
      <c r="S78" s="45"/>
      <c r="T78" s="45"/>
    </row>
    <row r="79" spans="1:20" s="37" customFormat="1">
      <c r="A79" s="34"/>
      <c r="B79" s="42"/>
      <c r="C79" s="34"/>
      <c r="D79" s="43"/>
      <c r="E79" s="36" t="s">
        <v>588</v>
      </c>
      <c r="F79" s="36"/>
      <c r="G79" s="28" t="s">
        <v>20</v>
      </c>
      <c r="H79" s="36"/>
      <c r="I79" s="34"/>
      <c r="J79" s="244">
        <v>104.7</v>
      </c>
      <c r="K79" s="244">
        <v>106.9</v>
      </c>
      <c r="L79" s="244">
        <v>108.5</v>
      </c>
      <c r="M79" s="244">
        <v>109.1</v>
      </c>
      <c r="N79" s="385">
        <v>114.1</v>
      </c>
      <c r="O79" s="385"/>
      <c r="P79" s="385"/>
      <c r="Q79" s="385"/>
      <c r="R79" s="45"/>
      <c r="S79" s="45"/>
      <c r="T79" s="45"/>
    </row>
    <row r="80" spans="1:20" s="37" customFormat="1">
      <c r="A80" s="34"/>
      <c r="B80" s="42"/>
      <c r="C80" s="34"/>
      <c r="D80" s="43"/>
      <c r="E80" s="36" t="s">
        <v>589</v>
      </c>
      <c r="F80" s="36"/>
      <c r="G80" s="28" t="s">
        <v>20</v>
      </c>
      <c r="H80" s="36"/>
      <c r="I80" s="34"/>
      <c r="J80" s="244">
        <v>105</v>
      </c>
      <c r="K80" s="244">
        <v>107.1</v>
      </c>
      <c r="L80" s="244">
        <v>108.5</v>
      </c>
      <c r="M80" s="244">
        <v>109.4</v>
      </c>
      <c r="N80" s="385">
        <v>114.7</v>
      </c>
      <c r="O80" s="385"/>
      <c r="P80" s="385"/>
      <c r="Q80" s="385"/>
      <c r="R80" s="45"/>
      <c r="S80" s="45"/>
      <c r="T80" s="45"/>
    </row>
    <row r="81" spans="1:20" s="37" customFormat="1">
      <c r="A81" s="34"/>
      <c r="B81" s="42"/>
      <c r="C81" s="34"/>
      <c r="D81" s="43"/>
      <c r="E81" s="36" t="s">
        <v>590</v>
      </c>
      <c r="F81" s="36"/>
      <c r="G81" s="28" t="s">
        <v>20</v>
      </c>
      <c r="H81" s="36"/>
      <c r="I81" s="34"/>
      <c r="J81" s="244">
        <v>104.5</v>
      </c>
      <c r="K81" s="244">
        <v>106.4</v>
      </c>
      <c r="L81" s="244">
        <v>108.3</v>
      </c>
      <c r="M81" s="244">
        <v>109.3</v>
      </c>
      <c r="N81" s="385">
        <v>114.6</v>
      </c>
      <c r="O81" s="385"/>
      <c r="P81" s="385"/>
      <c r="Q81" s="385"/>
      <c r="R81" s="45"/>
      <c r="S81" s="45"/>
      <c r="T81" s="45"/>
    </row>
    <row r="82" spans="1:20" s="37" customFormat="1">
      <c r="A82" s="34"/>
      <c r="B82" s="42"/>
      <c r="C82" s="34"/>
      <c r="D82" s="43"/>
      <c r="E82" s="36" t="s">
        <v>591</v>
      </c>
      <c r="F82" s="36"/>
      <c r="G82" s="28" t="s">
        <v>20</v>
      </c>
      <c r="H82" s="36"/>
      <c r="I82" s="34"/>
      <c r="J82" s="244">
        <v>104.9</v>
      </c>
      <c r="K82" s="244">
        <v>106.8</v>
      </c>
      <c r="L82" s="244">
        <v>108.6</v>
      </c>
      <c r="M82" s="244">
        <v>109.4</v>
      </c>
      <c r="N82" s="385">
        <v>115.4</v>
      </c>
      <c r="O82" s="385"/>
      <c r="P82" s="385"/>
      <c r="Q82" s="385"/>
      <c r="R82" s="45"/>
      <c r="S82" s="45"/>
      <c r="T82" s="45"/>
    </row>
    <row r="83" spans="1:20" s="37" customFormat="1">
      <c r="A83" s="34"/>
      <c r="B83" s="42"/>
      <c r="C83" s="34"/>
      <c r="D83" s="43"/>
      <c r="E83" s="36" t="s">
        <v>592</v>
      </c>
      <c r="F83" s="36"/>
      <c r="G83" s="28" t="s">
        <v>20</v>
      </c>
      <c r="H83" s="36"/>
      <c r="I83" s="34"/>
      <c r="J83" s="244">
        <v>105.1</v>
      </c>
      <c r="K83" s="244">
        <v>107</v>
      </c>
      <c r="L83" s="244">
        <v>108.6</v>
      </c>
      <c r="M83" s="244">
        <v>109.7</v>
      </c>
      <c r="N83" s="385">
        <v>116.5</v>
      </c>
      <c r="O83" s="385"/>
      <c r="P83" s="385"/>
      <c r="Q83" s="385"/>
      <c r="R83" s="45"/>
      <c r="S83" s="45"/>
      <c r="T83" s="45"/>
    </row>
    <row r="84" spans="1:20" s="37" customFormat="1">
      <c r="A84" s="34"/>
      <c r="B84" s="42"/>
      <c r="C84" s="34"/>
      <c r="D84" s="34"/>
      <c r="E84" s="36"/>
      <c r="F84" s="36"/>
      <c r="G84" s="36"/>
      <c r="H84" s="36"/>
      <c r="I84" s="34"/>
      <c r="J84" s="36"/>
      <c r="K84" s="36"/>
      <c r="L84" s="36"/>
      <c r="M84" s="36"/>
      <c r="N84" s="36"/>
      <c r="O84" s="36"/>
      <c r="P84" s="36"/>
      <c r="Q84" s="36"/>
      <c r="R84" s="36"/>
      <c r="S84" s="36"/>
      <c r="T84" s="34"/>
    </row>
    <row r="85" spans="1:20" s="37" customFormat="1">
      <c r="A85" s="34"/>
      <c r="B85" s="42"/>
      <c r="C85" s="34"/>
      <c r="D85" s="34"/>
      <c r="E85" s="36"/>
      <c r="F85" s="36"/>
      <c r="G85" s="36"/>
      <c r="H85" s="36"/>
      <c r="I85" s="34"/>
      <c r="J85" s="36"/>
      <c r="K85" s="36"/>
      <c r="L85" s="36"/>
      <c r="M85" s="36"/>
      <c r="N85" s="36"/>
      <c r="O85" s="36"/>
      <c r="P85" s="36"/>
      <c r="Q85" s="36"/>
      <c r="R85" s="36"/>
      <c r="S85" s="36"/>
      <c r="T85" s="34"/>
    </row>
    <row r="86" spans="1:20" s="37" customFormat="1">
      <c r="A86" s="33" t="s">
        <v>593</v>
      </c>
      <c r="B86" s="168"/>
      <c r="C86" s="33"/>
      <c r="D86" s="33"/>
      <c r="E86" s="33"/>
      <c r="F86" s="33"/>
      <c r="G86" s="33"/>
      <c r="H86" s="33"/>
      <c r="I86" s="33"/>
      <c r="J86" s="33"/>
      <c r="K86" s="33"/>
      <c r="L86" s="33"/>
      <c r="M86" s="33"/>
      <c r="N86" s="33"/>
      <c r="O86" s="33"/>
      <c r="P86" s="33"/>
      <c r="Q86" s="33"/>
      <c r="R86" s="33"/>
      <c r="S86" s="33"/>
      <c r="T86" s="33"/>
    </row>
    <row r="87" spans="1:20" s="37" customFormat="1">
      <c r="A87" s="33"/>
      <c r="B87" s="168"/>
      <c r="C87" s="33" t="s">
        <v>539</v>
      </c>
      <c r="D87" s="33"/>
      <c r="E87" s="33" t="s">
        <v>192</v>
      </c>
      <c r="F87" s="33"/>
      <c r="G87" s="33" t="s">
        <v>193</v>
      </c>
      <c r="H87" s="33"/>
      <c r="I87" s="33"/>
      <c r="J87" s="33" t="s">
        <v>194</v>
      </c>
      <c r="K87" s="33" t="s">
        <v>195</v>
      </c>
      <c r="L87" s="33" t="s">
        <v>196</v>
      </c>
      <c r="M87" s="33" t="s">
        <v>197</v>
      </c>
      <c r="N87" s="33" t="s">
        <v>198</v>
      </c>
      <c r="O87" s="33" t="s">
        <v>199</v>
      </c>
      <c r="P87" s="33" t="s">
        <v>200</v>
      </c>
      <c r="Q87" s="33" t="s">
        <v>201</v>
      </c>
      <c r="R87" s="33"/>
      <c r="S87" s="33"/>
      <c r="T87" s="33"/>
    </row>
    <row r="88" spans="1:20" s="33" customFormat="1">
      <c r="A88" s="34"/>
      <c r="B88" s="42"/>
      <c r="C88" s="34"/>
      <c r="D88" s="34"/>
      <c r="E88" s="34"/>
      <c r="F88" s="34"/>
      <c r="G88" s="34"/>
      <c r="H88" s="34"/>
      <c r="I88" s="34"/>
      <c r="J88" s="34"/>
      <c r="K88" s="34"/>
      <c r="L88" s="34"/>
      <c r="M88" s="34"/>
      <c r="N88" s="34"/>
      <c r="O88" s="34"/>
      <c r="P88" s="34"/>
      <c r="Q88" s="34"/>
      <c r="R88" s="34"/>
      <c r="S88" s="34"/>
      <c r="T88" s="34"/>
    </row>
    <row r="89" spans="1:20" s="37" customFormat="1">
      <c r="A89" s="34"/>
      <c r="B89" s="42" t="s">
        <v>594</v>
      </c>
      <c r="C89" s="34"/>
      <c r="D89" s="34"/>
      <c r="E89" s="36"/>
      <c r="F89" s="36"/>
      <c r="G89" s="36"/>
      <c r="H89" s="36"/>
      <c r="I89" s="34"/>
      <c r="J89" s="36"/>
      <c r="K89" s="36"/>
      <c r="L89" s="36"/>
      <c r="M89" s="36"/>
      <c r="N89" s="36"/>
      <c r="O89" s="36"/>
      <c r="P89" s="36"/>
      <c r="Q89" s="36"/>
      <c r="R89" s="36"/>
      <c r="S89" s="36"/>
      <c r="T89" s="34"/>
    </row>
    <row r="90" spans="1:20" s="568" customFormat="1">
      <c r="A90" s="572"/>
      <c r="B90" s="570"/>
      <c r="C90" s="41" t="s">
        <v>475</v>
      </c>
      <c r="D90" s="571"/>
      <c r="E90" s="41" t="str">
        <f xml:space="preserve"> INDEX(F_Inputs!$A:$W,MATCH($C90,F_Inputs!$B:$B,0),MATCH(E$87,F_Inputs!$2:$2,0))</f>
        <v>Water resources 2020 RCV~ 1 April (opening balance) for FM at 2017-18 CPIH deflated price base</v>
      </c>
      <c r="F90" s="41"/>
      <c r="G90" s="41" t="str">
        <f xml:space="preserve"> INDEX(F_Inputs!$A:$W,MATCH($C90,F_Inputs!$B:$B,0),MATCH(G$87,F_Inputs!$2:$2,0))</f>
        <v>£m</v>
      </c>
      <c r="H90" s="41"/>
      <c r="I90" s="41"/>
      <c r="J90" s="210">
        <f xml:space="preserve"> INDEX(F_Inputs!$A:$W,MATCH($C90,F_Inputs!$B:$B,0),MATCH(J$87,F_Inputs!$2:$2,0))</f>
        <v>0</v>
      </c>
      <c r="K90" s="210">
        <f xml:space="preserve"> INDEX(F_Inputs!$A:$W,MATCH($C90,F_Inputs!$B:$B,0),MATCH(K$87,F_Inputs!$2:$2,0))</f>
        <v>0</v>
      </c>
      <c r="L90" s="210">
        <f xml:space="preserve"> INDEX(F_Inputs!$A:$W,MATCH($C90,F_Inputs!$B:$B,0),MATCH(L$87,F_Inputs!$2:$2,0))</f>
        <v>597.882483767807</v>
      </c>
      <c r="M90" s="210">
        <f xml:space="preserve"> INDEX(F_Inputs!$A:$W,MATCH($C90,F_Inputs!$B:$B,0),MATCH(M$87,F_Inputs!$2:$2,0))</f>
        <v>0</v>
      </c>
      <c r="N90" s="210">
        <f xml:space="preserve"> INDEX(F_Inputs!$A:$W,MATCH($C90,F_Inputs!$B:$B,0),MATCH(N$87,F_Inputs!$2:$2,0))</f>
        <v>0</v>
      </c>
      <c r="O90" s="210">
        <f xml:space="preserve"> INDEX(F_Inputs!$A:$W,MATCH($C90,F_Inputs!$B:$B,0),MATCH(O$87,F_Inputs!$2:$2,0))</f>
        <v>0</v>
      </c>
      <c r="P90" s="210">
        <f xml:space="preserve"> INDEX(F_Inputs!$A:$W,MATCH($C90,F_Inputs!$B:$B,0),MATCH(P$87,F_Inputs!$2:$2,0))</f>
        <v>0</v>
      </c>
      <c r="Q90" s="210">
        <f xml:space="preserve"> INDEX(F_Inputs!$A:$W,MATCH($C90,F_Inputs!$B:$B,0),MATCH(Q$87,F_Inputs!$2:$2,0))</f>
        <v>0</v>
      </c>
      <c r="R90" s="567"/>
      <c r="S90" s="567"/>
      <c r="T90" s="566"/>
    </row>
    <row r="91" spans="1:20" s="209" customFormat="1">
      <c r="A91" s="41"/>
      <c r="B91" s="170"/>
      <c r="C91" s="41" t="s">
        <v>253</v>
      </c>
      <c r="D91" s="171"/>
      <c r="E91" s="41" t="str">
        <f xml:space="preserve"> INDEX(F_Inputs!$A:$W,MATCH($C91,F_Inputs!$B:$B,0),MATCH(E$87,F_Inputs!$2:$2,0))</f>
        <v>RCV CPI(H) + RPI wedge bf balance BEG - WR - nominal</v>
      </c>
      <c r="F91" s="41"/>
      <c r="G91" s="41" t="str">
        <f xml:space="preserve"> INDEX(F_Inputs!$A:$W,MATCH($C91,F_Inputs!$B:$B,0),MATCH(G$87,F_Inputs!$2:$2,0))</f>
        <v>£m</v>
      </c>
      <c r="H91" s="41"/>
      <c r="I91" s="41"/>
      <c r="J91" s="210">
        <f xml:space="preserve"> INDEX(F_Inputs!$A:$W,MATCH($C91,F_Inputs!$B:$B,0),MATCH(J$87,F_Inputs!$2:$2,0))</f>
        <v>0</v>
      </c>
      <c r="K91" s="210">
        <f xml:space="preserve"> INDEX(F_Inputs!$A:$W,MATCH($C91,F_Inputs!$B:$B,0),MATCH(K$87,F_Inputs!$2:$2,0))</f>
        <v>0</v>
      </c>
      <c r="L91" s="210">
        <f xml:space="preserve"> INDEX(F_Inputs!$A:$W,MATCH($C91,F_Inputs!$B:$B,0),MATCH(L$87,F_Inputs!$2:$2,0))</f>
        <v>0</v>
      </c>
      <c r="M91" s="210">
        <f xml:space="preserve"> INDEX(F_Inputs!$A:$W,MATCH($C91,F_Inputs!$B:$B,0),MATCH(M$87,F_Inputs!$2:$2,0))</f>
        <v>311.378070499876</v>
      </c>
      <c r="N91" s="210">
        <f xml:space="preserve"> INDEX(F_Inputs!$A:$W,MATCH($C91,F_Inputs!$B:$B,0),MATCH(N$87,F_Inputs!$2:$2,0))</f>
        <v>305.74530217192398</v>
      </c>
      <c r="O91" s="210">
        <f xml:space="preserve"> INDEX(F_Inputs!$A:$W,MATCH($C91,F_Inputs!$B:$B,0),MATCH(O$87,F_Inputs!$2:$2,0))</f>
        <v>301.607169031848</v>
      </c>
      <c r="P91" s="210">
        <f xml:space="preserve"> INDEX(F_Inputs!$A:$W,MATCH($C91,F_Inputs!$B:$B,0),MATCH(P$87,F_Inputs!$2:$2,0))</f>
        <v>297.96934719439298</v>
      </c>
      <c r="Q91" s="210">
        <f xml:space="preserve"> INDEX(F_Inputs!$A:$W,MATCH($C91,F_Inputs!$B:$B,0),MATCH(Q$87,F_Inputs!$2:$2,0))</f>
        <v>294.266028333316</v>
      </c>
      <c r="R91" s="141"/>
      <c r="S91" s="141"/>
      <c r="T91" s="141"/>
    </row>
    <row r="92" spans="1:20" s="209" customFormat="1">
      <c r="A92" s="41"/>
      <c r="B92" s="170"/>
      <c r="C92" s="41" t="s">
        <v>256</v>
      </c>
      <c r="D92" s="171"/>
      <c r="E92" s="41" t="str">
        <f xml:space="preserve"> INDEX(F_Inputs!$A:$W,MATCH($C92,F_Inputs!$B:$B,0),MATCH(E$87,F_Inputs!$2:$2,0))</f>
        <v>Indexation on RCV - CPI(H) + RPI wedge bf balance - WR - nominal</v>
      </c>
      <c r="F92" s="41"/>
      <c r="G92" s="41" t="str">
        <f xml:space="preserve"> INDEX(F_Inputs!$A:$W,MATCH($C92,F_Inputs!$B:$B,0),MATCH(G$87,F_Inputs!$2:$2,0))</f>
        <v>£m</v>
      </c>
      <c r="H92" s="41"/>
      <c r="I92" s="41"/>
      <c r="J92" s="210">
        <f xml:space="preserve"> INDEX(F_Inputs!$A:$W,MATCH($C92,F_Inputs!$B:$B,0),MATCH(J$87,F_Inputs!$2:$2,0))</f>
        <v>0</v>
      </c>
      <c r="K92" s="210">
        <f xml:space="preserve"> INDEX(F_Inputs!$A:$W,MATCH($C92,F_Inputs!$B:$B,0),MATCH(K$87,F_Inputs!$2:$2,0))</f>
        <v>0</v>
      </c>
      <c r="L92" s="210">
        <f xml:space="preserve"> INDEX(F_Inputs!$A:$W,MATCH($C92,F_Inputs!$B:$B,0),MATCH(L$87,F_Inputs!$2:$2,0))</f>
        <v>0</v>
      </c>
      <c r="M92" s="210">
        <f xml:space="preserve"> INDEX(F_Inputs!$A:$W,MATCH($C92,F_Inputs!$B:$B,0),MATCH(M$87,F_Inputs!$2:$2,0))</f>
        <v>7.5534377295337203</v>
      </c>
      <c r="N92" s="210">
        <f xml:space="preserve"> INDEX(F_Inputs!$A:$W,MATCH($C92,F_Inputs!$B:$B,0),MATCH(N$87,F_Inputs!$2:$2,0))</f>
        <v>9.0462845879339095</v>
      </c>
      <c r="O92" s="210">
        <f xml:space="preserve"> INDEX(F_Inputs!$A:$W,MATCH($C92,F_Inputs!$B:$B,0),MATCH(O$87,F_Inputs!$2:$2,0))</f>
        <v>9.5017367253699305</v>
      </c>
      <c r="P92" s="210">
        <f xml:space="preserve"> INDEX(F_Inputs!$A:$W,MATCH($C92,F_Inputs!$B:$B,0),MATCH(P$87,F_Inputs!$2:$2,0))</f>
        <v>9.5350191102207695</v>
      </c>
      <c r="Q92" s="210">
        <f xml:space="preserve"> INDEX(F_Inputs!$A:$W,MATCH($C92,F_Inputs!$B:$B,0),MATCH(Q$87,F_Inputs!$2:$2,0))</f>
        <v>9.4165129066663091</v>
      </c>
      <c r="R92" s="141"/>
      <c r="S92" s="141"/>
      <c r="T92" s="141"/>
    </row>
    <row r="93" spans="1:20" s="209" customFormat="1">
      <c r="A93" s="41"/>
      <c r="B93" s="170"/>
      <c r="C93" s="41" t="s">
        <v>258</v>
      </c>
      <c r="D93" s="171"/>
      <c r="E93" s="41" t="str">
        <f xml:space="preserve"> INDEX(F_Inputs!$A:$W,MATCH($C93,F_Inputs!$B:$B,0),MATCH(E$87,F_Inputs!$2:$2,0))</f>
        <v>RCV - CPI(H) + RPI wedge bf depreciation - WR - nominal</v>
      </c>
      <c r="F93" s="41"/>
      <c r="G93" s="41" t="str">
        <f xml:space="preserve"> INDEX(F_Inputs!$A:$W,MATCH($C93,F_Inputs!$B:$B,0),MATCH(G$87,F_Inputs!$2:$2,0))</f>
        <v>£m</v>
      </c>
      <c r="H93" s="41"/>
      <c r="I93" s="41"/>
      <c r="J93" s="210">
        <f xml:space="preserve"> INDEX(F_Inputs!$A:$W,MATCH($C93,F_Inputs!$B:$B,0),MATCH(J$87,F_Inputs!$2:$2,0))</f>
        <v>0</v>
      </c>
      <c r="K93" s="210">
        <f xml:space="preserve"> INDEX(F_Inputs!$A:$W,MATCH($C93,F_Inputs!$B:$B,0),MATCH(K$87,F_Inputs!$2:$2,0))</f>
        <v>0</v>
      </c>
      <c r="L93" s="210">
        <f xml:space="preserve"> INDEX(F_Inputs!$A:$W,MATCH($C93,F_Inputs!$B:$B,0),MATCH(L$87,F_Inputs!$2:$2,0))</f>
        <v>0</v>
      </c>
      <c r="M93" s="210">
        <f xml:space="preserve"> INDEX(F_Inputs!$A:$W,MATCH($C93,F_Inputs!$B:$B,0),MATCH(M$87,F_Inputs!$2:$2,0))</f>
        <v>13.186206057485601</v>
      </c>
      <c r="N93" s="210">
        <f xml:space="preserve"> INDEX(F_Inputs!$A:$W,MATCH($C93,F_Inputs!$B:$B,0),MATCH(N$87,F_Inputs!$2:$2,0))</f>
        <v>13.184417728009199</v>
      </c>
      <c r="O93" s="210">
        <f xml:space="preserve"> INDEX(F_Inputs!$A:$W,MATCH($C93,F_Inputs!$B:$B,0),MATCH(O$87,F_Inputs!$2:$2,0))</f>
        <v>13.139558562825499</v>
      </c>
      <c r="P93" s="210">
        <f xml:space="preserve"> INDEX(F_Inputs!$A:$W,MATCH($C93,F_Inputs!$B:$B,0),MATCH(P$87,F_Inputs!$2:$2,0))</f>
        <v>13.2383379712976</v>
      </c>
      <c r="Q93" s="210">
        <f xml:space="preserve"> INDEX(F_Inputs!$A:$W,MATCH($C93,F_Inputs!$B:$B,0),MATCH(Q$87,F_Inputs!$2:$2,0))</f>
        <v>13.0996064611746</v>
      </c>
      <c r="R93" s="141"/>
      <c r="S93" s="141"/>
      <c r="T93" s="141"/>
    </row>
    <row r="94" spans="1:20" s="209" customFormat="1">
      <c r="A94" s="41"/>
      <c r="B94" s="170"/>
      <c r="C94" s="41" t="s">
        <v>260</v>
      </c>
      <c r="D94" s="171"/>
      <c r="E94" s="41" t="str">
        <f xml:space="preserve"> INDEX(F_Inputs!$A:$W,MATCH($C94,F_Inputs!$B:$B,0),MATCH(E$87,F_Inputs!$2:$2,0))</f>
        <v>RCV CPI(H) + RPI wedge bf balance - WR - real</v>
      </c>
      <c r="F94" s="41"/>
      <c r="G94" s="41" t="str">
        <f xml:space="preserve"> INDEX(F_Inputs!$A:$W,MATCH($C94,F_Inputs!$B:$B,0),MATCH(G$87,F_Inputs!$2:$2,0))</f>
        <v>£m</v>
      </c>
      <c r="H94" s="41"/>
      <c r="I94" s="41"/>
      <c r="J94" s="210">
        <f xml:space="preserve"> INDEX(F_Inputs!$A:$W,MATCH($C94,F_Inputs!$B:$B,0),MATCH(J$87,F_Inputs!$2:$2,0))</f>
        <v>0</v>
      </c>
      <c r="K94" s="210">
        <f xml:space="preserve"> INDEX(F_Inputs!$A:$W,MATCH($C94,F_Inputs!$B:$B,0),MATCH(K$87,F_Inputs!$2:$2,0))</f>
        <v>0</v>
      </c>
      <c r="L94" s="210">
        <f xml:space="preserve"> INDEX(F_Inputs!$A:$W,MATCH($C94,F_Inputs!$B:$B,0),MATCH(L$87,F_Inputs!$2:$2,0))</f>
        <v>0</v>
      </c>
      <c r="M94" s="210">
        <f xml:space="preserve"> INDEX(F_Inputs!$A:$W,MATCH($C94,F_Inputs!$B:$B,0),MATCH(M$87,F_Inputs!$2:$2,0))</f>
        <v>287.82483894988201</v>
      </c>
      <c r="N94" s="210">
        <f xml:space="preserve"> INDEX(F_Inputs!$A:$W,MATCH($C94,F_Inputs!$B:$B,0),MATCH(N$87,F_Inputs!$2:$2,0))</f>
        <v>278.350554574829</v>
      </c>
      <c r="O94" s="210">
        <f xml:space="preserve"> INDEX(F_Inputs!$A:$W,MATCH($C94,F_Inputs!$B:$B,0),MATCH(O$87,F_Inputs!$2:$2,0))</f>
        <v>269.40279618360699</v>
      </c>
      <c r="P94" s="210">
        <f xml:space="preserve"> INDEX(F_Inputs!$A:$W,MATCH($C94,F_Inputs!$B:$B,0),MATCH(P$87,F_Inputs!$2:$2,0))</f>
        <v>260.58228928160099</v>
      </c>
      <c r="Q94" s="210">
        <f xml:space="preserve"> INDEX(F_Inputs!$A:$W,MATCH($C94,F_Inputs!$B:$B,0),MATCH(Q$87,F_Inputs!$2:$2,0))</f>
        <v>252.02819614756001</v>
      </c>
      <c r="R94" s="141"/>
      <c r="S94" s="141"/>
      <c r="T94" s="141"/>
    </row>
    <row r="95" spans="1:20" s="209" customFormat="1">
      <c r="A95" s="41"/>
      <c r="B95" s="170"/>
      <c r="C95" s="41" t="s">
        <v>262</v>
      </c>
      <c r="D95" s="171"/>
      <c r="E95" s="41" t="str">
        <f xml:space="preserve"> INDEX(F_Inputs!$A:$W,MATCH($C95,F_Inputs!$B:$B,0),MATCH(E$87,F_Inputs!$2:$2,0))</f>
        <v>RCV CPI(H) bf balance BEG - WR - nominal</v>
      </c>
      <c r="F95" s="41"/>
      <c r="G95" s="41" t="str">
        <f xml:space="preserve"> INDEX(F_Inputs!$A:$W,MATCH($C95,F_Inputs!$B:$B,0),MATCH(G$87,F_Inputs!$2:$2,0))</f>
        <v>£m</v>
      </c>
      <c r="H95" s="41"/>
      <c r="I95" s="41"/>
      <c r="J95" s="210">
        <f xml:space="preserve"> INDEX(F_Inputs!$A:$W,MATCH($C95,F_Inputs!$B:$B,0),MATCH(J$87,F_Inputs!$2:$2,0))</f>
        <v>0</v>
      </c>
      <c r="K95" s="210">
        <f xml:space="preserve"> INDEX(F_Inputs!$A:$W,MATCH($C95,F_Inputs!$B:$B,0),MATCH(K$87,F_Inputs!$2:$2,0))</f>
        <v>0</v>
      </c>
      <c r="L95" s="210">
        <f xml:space="preserve"> INDEX(F_Inputs!$A:$W,MATCH($C95,F_Inputs!$B:$B,0),MATCH(L$87,F_Inputs!$2:$2,0))</f>
        <v>0</v>
      </c>
      <c r="M95" s="210">
        <f xml:space="preserve"> INDEX(F_Inputs!$A:$W,MATCH($C95,F_Inputs!$B:$B,0),MATCH(M$87,F_Inputs!$2:$2,0))</f>
        <v>311.378070499876</v>
      </c>
      <c r="N95" s="210">
        <f xml:space="preserve"> INDEX(F_Inputs!$A:$W,MATCH($C95,F_Inputs!$B:$B,0),MATCH(N$87,F_Inputs!$2:$2,0))</f>
        <v>307.60012346543499</v>
      </c>
      <c r="O95" s="210">
        <f xml:space="preserve"> INDEX(F_Inputs!$A:$W,MATCH($C95,F_Inputs!$B:$B,0),MATCH(O$87,F_Inputs!$2:$2,0))</f>
        <v>303.76126748125199</v>
      </c>
      <c r="P95" s="210">
        <f xml:space="preserve"> INDEX(F_Inputs!$A:$W,MATCH($C95,F_Inputs!$B:$B,0),MATCH(P$87,F_Inputs!$2:$2,0))</f>
        <v>300.06988420638902</v>
      </c>
      <c r="Q95" s="210">
        <f xml:space="preserve"> INDEX(F_Inputs!$A:$W,MATCH($C95,F_Inputs!$B:$B,0),MATCH(Q$87,F_Inputs!$2:$2,0))</f>
        <v>296.245504609943</v>
      </c>
      <c r="R95" s="141"/>
      <c r="S95" s="141"/>
      <c r="T95" s="141"/>
    </row>
    <row r="96" spans="1:20" s="209" customFormat="1">
      <c r="A96" s="41"/>
      <c r="B96" s="170"/>
      <c r="C96" s="41" t="s">
        <v>264</v>
      </c>
      <c r="D96" s="171"/>
      <c r="E96" s="41" t="str">
        <f xml:space="preserve"> INDEX(F_Inputs!$A:$W,MATCH($C96,F_Inputs!$B:$B,0),MATCH(E$87,F_Inputs!$2:$2,0))</f>
        <v>Indexation on RCV - CPI(H) bf balance - WR - nominal</v>
      </c>
      <c r="F96" s="41"/>
      <c r="G96" s="41" t="str">
        <f xml:space="preserve"> INDEX(F_Inputs!$A:$W,MATCH($C96,F_Inputs!$B:$B,0),MATCH(G$87,F_Inputs!$2:$2,0))</f>
        <v>£m</v>
      </c>
      <c r="H96" s="41"/>
      <c r="I96" s="41"/>
      <c r="J96" s="210">
        <f xml:space="preserve"> INDEX(F_Inputs!$A:$W,MATCH($C96,F_Inputs!$B:$B,0),MATCH(J$87,F_Inputs!$2:$2,0))</f>
        <v>0</v>
      </c>
      <c r="K96" s="210">
        <f xml:space="preserve"> INDEX(F_Inputs!$A:$W,MATCH($C96,F_Inputs!$B:$B,0),MATCH(K$87,F_Inputs!$2:$2,0))</f>
        <v>0</v>
      </c>
      <c r="L96" s="210">
        <f xml:space="preserve"> INDEX(F_Inputs!$A:$W,MATCH($C96,F_Inputs!$B:$B,0),MATCH(L$87,F_Inputs!$2:$2,0))</f>
        <v>0</v>
      </c>
      <c r="M96" s="210">
        <f xml:space="preserve"> INDEX(F_Inputs!$A:$W,MATCH($C96,F_Inputs!$B:$B,0),MATCH(M$87,F_Inputs!$2:$2,0))</f>
        <v>6.1757607292607499</v>
      </c>
      <c r="N96" s="210">
        <f xml:space="preserve"> INDEX(F_Inputs!$A:$W,MATCH($C96,F_Inputs!$B:$B,0),MATCH(N$87,F_Inputs!$2:$2,0))</f>
        <v>6.16491647855438</v>
      </c>
      <c r="O96" s="210">
        <f xml:space="preserve"> INDEX(F_Inputs!$A:$W,MATCH($C96,F_Inputs!$B:$B,0),MATCH(O$87,F_Inputs!$2:$2,0))</f>
        <v>6.3034264865073704</v>
      </c>
      <c r="P96" s="210">
        <f xml:space="preserve"> INDEX(F_Inputs!$A:$W,MATCH($C96,F_Inputs!$B:$B,0),MATCH(P$87,F_Inputs!$2:$2,0))</f>
        <v>6.30146756833435</v>
      </c>
      <c r="Q96" s="210">
        <f xml:space="preserve"> INDEX(F_Inputs!$A:$W,MATCH($C96,F_Inputs!$B:$B,0),MATCH(Q$87,F_Inputs!$2:$2,0))</f>
        <v>6.22115559680923</v>
      </c>
      <c r="R96" s="141"/>
      <c r="S96" s="141"/>
      <c r="T96" s="141"/>
    </row>
    <row r="97" spans="1:20" s="209" customFormat="1">
      <c r="A97" s="41"/>
      <c r="B97" s="170"/>
      <c r="C97" s="41" t="s">
        <v>266</v>
      </c>
      <c r="D97" s="171"/>
      <c r="E97" s="41" t="str">
        <f xml:space="preserve"> INDEX(F_Inputs!$A:$W,MATCH($C97,F_Inputs!$B:$B,0),MATCH(E$87,F_Inputs!$2:$2,0))</f>
        <v>RCV other adjustments balance - WR - real</v>
      </c>
      <c r="F97" s="41"/>
      <c r="G97" s="41" t="str">
        <f xml:space="preserve"> INDEX(F_Inputs!$A:$W,MATCH($C97,F_Inputs!$B:$B,0),MATCH(G$87,F_Inputs!$2:$2,0))</f>
        <v>£m</v>
      </c>
      <c r="H97" s="41"/>
      <c r="I97" s="41"/>
      <c r="J97" s="210">
        <f xml:space="preserve"> INDEX(F_Inputs!$A:$W,MATCH($C97,F_Inputs!$B:$B,0),MATCH(J$87,F_Inputs!$2:$2,0))</f>
        <v>0</v>
      </c>
      <c r="K97" s="210">
        <f xml:space="preserve"> INDEX(F_Inputs!$A:$W,MATCH($C97,F_Inputs!$B:$B,0),MATCH(K$87,F_Inputs!$2:$2,0))</f>
        <v>0</v>
      </c>
      <c r="L97" s="210">
        <f xml:space="preserve"> INDEX(F_Inputs!$A:$W,MATCH($C97,F_Inputs!$B:$B,0),MATCH(L$87,F_Inputs!$2:$2,0))</f>
        <v>0</v>
      </c>
      <c r="M97" s="210">
        <f xml:space="preserve"> INDEX(F_Inputs!$A:$W,MATCH($C97,F_Inputs!$B:$B,0),MATCH(M$87,F_Inputs!$2:$2,0))</f>
        <v>0</v>
      </c>
      <c r="N97" s="210">
        <f xml:space="preserve"> INDEX(F_Inputs!$A:$W,MATCH($C97,F_Inputs!$B:$B,0),MATCH(N$87,F_Inputs!$2:$2,0))</f>
        <v>0</v>
      </c>
      <c r="O97" s="210">
        <f xml:space="preserve"> INDEX(F_Inputs!$A:$W,MATCH($C97,F_Inputs!$B:$B,0),MATCH(O$87,F_Inputs!$2:$2,0))</f>
        <v>0</v>
      </c>
      <c r="P97" s="210">
        <f xml:space="preserve"> INDEX(F_Inputs!$A:$W,MATCH($C97,F_Inputs!$B:$B,0),MATCH(P$87,F_Inputs!$2:$2,0))</f>
        <v>0</v>
      </c>
      <c r="Q97" s="210">
        <f xml:space="preserve"> INDEX(F_Inputs!$A:$W,MATCH($C97,F_Inputs!$B:$B,0),MATCH(Q$87,F_Inputs!$2:$2,0))</f>
        <v>0</v>
      </c>
      <c r="R97" s="141"/>
      <c r="S97" s="141"/>
      <c r="T97" s="141"/>
    </row>
    <row r="98" spans="1:20" s="209" customFormat="1">
      <c r="A98" s="41"/>
      <c r="B98" s="170"/>
      <c r="C98" s="41" t="s">
        <v>268</v>
      </c>
      <c r="D98" s="171"/>
      <c r="E98" s="41" t="str">
        <f xml:space="preserve"> INDEX(F_Inputs!$A:$W,MATCH($C98,F_Inputs!$B:$B,0),MATCH(E$87,F_Inputs!$2:$2,0))</f>
        <v>Indexation on RCV - CPI(H) other adjustments balance - WR - nominal</v>
      </c>
      <c r="F98" s="41"/>
      <c r="G98" s="41" t="str">
        <f xml:space="preserve"> INDEX(F_Inputs!$A:$W,MATCH($C98,F_Inputs!$B:$B,0),MATCH(G$87,F_Inputs!$2:$2,0))</f>
        <v>£m</v>
      </c>
      <c r="H98" s="41"/>
      <c r="I98" s="41"/>
      <c r="J98" s="210">
        <f xml:space="preserve"> INDEX(F_Inputs!$A:$W,MATCH($C98,F_Inputs!$B:$B,0),MATCH(J$87,F_Inputs!$2:$2,0))</f>
        <v>0</v>
      </c>
      <c r="K98" s="210">
        <f xml:space="preserve"> INDEX(F_Inputs!$A:$W,MATCH($C98,F_Inputs!$B:$B,0),MATCH(K$87,F_Inputs!$2:$2,0))</f>
        <v>0</v>
      </c>
      <c r="L98" s="210">
        <f xml:space="preserve"> INDEX(F_Inputs!$A:$W,MATCH($C98,F_Inputs!$B:$B,0),MATCH(L$87,F_Inputs!$2:$2,0))</f>
        <v>0</v>
      </c>
      <c r="M98" s="210">
        <f xml:space="preserve"> INDEX(F_Inputs!$A:$W,MATCH($C98,F_Inputs!$B:$B,0),MATCH(M$87,F_Inputs!$2:$2,0))</f>
        <v>0</v>
      </c>
      <c r="N98" s="210">
        <f xml:space="preserve"> INDEX(F_Inputs!$A:$W,MATCH($C98,F_Inputs!$B:$B,0),MATCH(N$87,F_Inputs!$2:$2,0))</f>
        <v>0</v>
      </c>
      <c r="O98" s="210">
        <f xml:space="preserve"> INDEX(F_Inputs!$A:$W,MATCH($C98,F_Inputs!$B:$B,0),MATCH(O$87,F_Inputs!$2:$2,0))</f>
        <v>0</v>
      </c>
      <c r="P98" s="210">
        <f xml:space="preserve"> INDEX(F_Inputs!$A:$W,MATCH($C98,F_Inputs!$B:$B,0),MATCH(P$87,F_Inputs!$2:$2,0))</f>
        <v>0</v>
      </c>
      <c r="Q98" s="210">
        <f xml:space="preserve"> INDEX(F_Inputs!$A:$W,MATCH($C98,F_Inputs!$B:$B,0),MATCH(Q$87,F_Inputs!$2:$2,0))</f>
        <v>0</v>
      </c>
      <c r="R98" s="141"/>
      <c r="S98" s="141"/>
      <c r="T98" s="141"/>
    </row>
    <row r="99" spans="1:20" s="209" customFormat="1">
      <c r="A99" s="41"/>
      <c r="B99" s="170"/>
      <c r="C99" s="41" t="s">
        <v>270</v>
      </c>
      <c r="D99" s="171"/>
      <c r="E99" s="41" t="str">
        <f xml:space="preserve"> INDEX(F_Inputs!$A:$W,MATCH($C99,F_Inputs!$B:$B,0),MATCH(E$87,F_Inputs!$2:$2,0))</f>
        <v>RCV - CPI(H) bf depreciation - WR - nominal</v>
      </c>
      <c r="F99" s="41"/>
      <c r="G99" s="41" t="str">
        <f xml:space="preserve"> INDEX(F_Inputs!$A:$W,MATCH($C99,F_Inputs!$B:$B,0),MATCH(G$87,F_Inputs!$2:$2,0))</f>
        <v>£m</v>
      </c>
      <c r="H99" s="41"/>
      <c r="I99" s="41"/>
      <c r="J99" s="210">
        <f xml:space="preserve"> INDEX(F_Inputs!$A:$W,MATCH($C99,F_Inputs!$B:$B,0),MATCH(J$87,F_Inputs!$2:$2,0))</f>
        <v>0</v>
      </c>
      <c r="K99" s="210">
        <f xml:space="preserve"> INDEX(F_Inputs!$A:$W,MATCH($C99,F_Inputs!$B:$B,0),MATCH(K$87,F_Inputs!$2:$2,0))</f>
        <v>0</v>
      </c>
      <c r="L99" s="210">
        <f xml:space="preserve"> INDEX(F_Inputs!$A:$W,MATCH($C99,F_Inputs!$B:$B,0),MATCH(L$87,F_Inputs!$2:$2,0))</f>
        <v>0</v>
      </c>
      <c r="M99" s="210">
        <f xml:space="preserve"> INDEX(F_Inputs!$A:$W,MATCH($C99,F_Inputs!$B:$B,0),MATCH(M$87,F_Inputs!$2:$2,0))</f>
        <v>9.9537077637013596</v>
      </c>
      <c r="N99" s="210">
        <f xml:space="preserve"> INDEX(F_Inputs!$A:$W,MATCH($C99,F_Inputs!$B:$B,0),MATCH(N$87,F_Inputs!$2:$2,0))</f>
        <v>10.003772462737301</v>
      </c>
      <c r="O99" s="210">
        <f xml:space="preserve"> INDEX(F_Inputs!$A:$W,MATCH($C99,F_Inputs!$B:$B,0),MATCH(O$87,F_Inputs!$2:$2,0))</f>
        <v>9.9948097613699396</v>
      </c>
      <c r="P99" s="210">
        <f xml:space="preserve"> INDEX(F_Inputs!$A:$W,MATCH($C99,F_Inputs!$B:$B,0),MATCH(P$87,F_Inputs!$2:$2,0))</f>
        <v>10.125847164781</v>
      </c>
      <c r="Q99" s="210">
        <f xml:space="preserve"> INDEX(F_Inputs!$A:$W,MATCH($C99,F_Inputs!$B:$B,0),MATCH(Q$87,F_Inputs!$2:$2,0))</f>
        <v>10.022491789574101</v>
      </c>
      <c r="R99" s="141"/>
      <c r="S99" s="141"/>
      <c r="T99" s="141"/>
    </row>
    <row r="100" spans="1:20" s="209" customFormat="1">
      <c r="A100" s="41"/>
      <c r="B100" s="170"/>
      <c r="C100" s="41" t="s">
        <v>272</v>
      </c>
      <c r="D100" s="171"/>
      <c r="E100" s="41" t="str">
        <f xml:space="preserve"> INDEX(F_Inputs!$A:$W,MATCH($C100,F_Inputs!$B:$B,0),MATCH(E$87,F_Inputs!$2:$2,0))</f>
        <v>Other adjustments CPI(H) - WR - nominal</v>
      </c>
      <c r="F100" s="41"/>
      <c r="G100" s="41" t="str">
        <f xml:space="preserve"> INDEX(F_Inputs!$A:$W,MATCH($C100,F_Inputs!$B:$B,0),MATCH(G$87,F_Inputs!$2:$2,0))</f>
        <v>£m</v>
      </c>
      <c r="H100" s="41"/>
      <c r="I100" s="41"/>
      <c r="J100" s="210">
        <f xml:space="preserve"> INDEX(F_Inputs!$A:$W,MATCH($C100,F_Inputs!$B:$B,0),MATCH(J$87,F_Inputs!$2:$2,0))</f>
        <v>0</v>
      </c>
      <c r="K100" s="210">
        <f xml:space="preserve"> INDEX(F_Inputs!$A:$W,MATCH($C100,F_Inputs!$B:$B,0),MATCH(K$87,F_Inputs!$2:$2,0))</f>
        <v>0</v>
      </c>
      <c r="L100" s="210">
        <f xml:space="preserve"> INDEX(F_Inputs!$A:$W,MATCH($C100,F_Inputs!$B:$B,0),MATCH(L$87,F_Inputs!$2:$2,0))</f>
        <v>0</v>
      </c>
      <c r="M100" s="210">
        <f xml:space="preserve"> INDEX(F_Inputs!$A:$W,MATCH($C100,F_Inputs!$B:$B,0),MATCH(M$87,F_Inputs!$2:$2,0))</f>
        <v>0</v>
      </c>
      <c r="N100" s="210">
        <f xml:space="preserve"> INDEX(F_Inputs!$A:$W,MATCH($C100,F_Inputs!$B:$B,0),MATCH(N$87,F_Inputs!$2:$2,0))</f>
        <v>0</v>
      </c>
      <c r="O100" s="210">
        <f xml:space="preserve"> INDEX(F_Inputs!$A:$W,MATCH($C100,F_Inputs!$B:$B,0),MATCH(O$87,F_Inputs!$2:$2,0))</f>
        <v>0</v>
      </c>
      <c r="P100" s="210">
        <f xml:space="preserve"> INDEX(F_Inputs!$A:$W,MATCH($C100,F_Inputs!$B:$B,0),MATCH(P$87,F_Inputs!$2:$2,0))</f>
        <v>0</v>
      </c>
      <c r="Q100" s="210">
        <f xml:space="preserve"> INDEX(F_Inputs!$A:$W,MATCH($C100,F_Inputs!$B:$B,0),MATCH(Q$87,F_Inputs!$2:$2,0))</f>
        <v>0</v>
      </c>
      <c r="R100" s="141"/>
      <c r="S100" s="141"/>
      <c r="T100" s="141"/>
    </row>
    <row r="101" spans="1:20" s="209" customFormat="1">
      <c r="A101" s="41"/>
      <c r="B101" s="170"/>
      <c r="C101" s="41" t="s">
        <v>274</v>
      </c>
      <c r="D101" s="171"/>
      <c r="E101" s="41" t="str">
        <f xml:space="preserve"> INDEX(F_Inputs!$A:$W,MATCH($C101,F_Inputs!$B:$B,0),MATCH(E$87,F_Inputs!$2:$2,0))</f>
        <v>RCV CPI(H) bf balance - WR - real</v>
      </c>
      <c r="F101" s="41"/>
      <c r="G101" s="41" t="str">
        <f xml:space="preserve"> INDEX(F_Inputs!$A:$W,MATCH($C101,F_Inputs!$B:$B,0),MATCH(G$87,F_Inputs!$2:$2,0))</f>
        <v>£m</v>
      </c>
      <c r="H101" s="41"/>
      <c r="I101" s="41"/>
      <c r="J101" s="210">
        <f xml:space="preserve"> INDEX(F_Inputs!$A:$W,MATCH($C101,F_Inputs!$B:$B,0),MATCH(J$87,F_Inputs!$2:$2,0))</f>
        <v>0</v>
      </c>
      <c r="K101" s="210">
        <f xml:space="preserve"> INDEX(F_Inputs!$A:$W,MATCH($C101,F_Inputs!$B:$B,0),MATCH(K$87,F_Inputs!$2:$2,0))</f>
        <v>0</v>
      </c>
      <c r="L101" s="210">
        <f xml:space="preserve"> INDEX(F_Inputs!$A:$W,MATCH($C101,F_Inputs!$B:$B,0),MATCH(L$87,F_Inputs!$2:$2,0))</f>
        <v>0</v>
      </c>
      <c r="M101" s="210">
        <f xml:space="preserve"> INDEX(F_Inputs!$A:$W,MATCH($C101,F_Inputs!$B:$B,0),MATCH(M$87,F_Inputs!$2:$2,0))</f>
        <v>289.57094473235298</v>
      </c>
      <c r="N101" s="210">
        <f xml:space="preserve"> INDEX(F_Inputs!$A:$W,MATCH($C101,F_Inputs!$B:$B,0),MATCH(N$87,F_Inputs!$2:$2,0))</f>
        <v>280.33855273788703</v>
      </c>
      <c r="O101" s="210">
        <f xml:space="preserve"> INDEX(F_Inputs!$A:$W,MATCH($C101,F_Inputs!$B:$B,0),MATCH(O$87,F_Inputs!$2:$2,0))</f>
        <v>271.30195309302599</v>
      </c>
      <c r="P101" s="210">
        <f xml:space="preserve"> INDEX(F_Inputs!$A:$W,MATCH($C101,F_Inputs!$B:$B,0),MATCH(P$87,F_Inputs!$2:$2,0))</f>
        <v>262.335180917321</v>
      </c>
      <c r="Q101" s="210">
        <f xml:space="preserve"> INDEX(F_Inputs!$A:$W,MATCH($C101,F_Inputs!$B:$B,0),MATCH(Q$87,F_Inputs!$2:$2,0))</f>
        <v>253.64248005877701</v>
      </c>
      <c r="R101" s="141"/>
      <c r="S101" s="141"/>
      <c r="T101" s="141"/>
    </row>
    <row r="102" spans="1:20" s="209" customFormat="1">
      <c r="A102" s="41"/>
      <c r="B102" s="170"/>
      <c r="C102" s="41" t="s">
        <v>276</v>
      </c>
      <c r="D102" s="171"/>
      <c r="E102" s="41" t="str">
        <f xml:space="preserve"> INDEX(F_Inputs!$A:$W,MATCH($C102,F_Inputs!$B:$B,0),MATCH(E$87,F_Inputs!$2:$2,0))</f>
        <v>RCV additions balance BEG - WR - nominal</v>
      </c>
      <c r="F102" s="41"/>
      <c r="G102" s="41" t="str">
        <f xml:space="preserve"> INDEX(F_Inputs!$A:$W,MATCH($C102,F_Inputs!$B:$B,0),MATCH(G$87,F_Inputs!$2:$2,0))</f>
        <v>£m</v>
      </c>
      <c r="H102" s="41"/>
      <c r="I102" s="41"/>
      <c r="J102" s="210">
        <f xml:space="preserve"> INDEX(F_Inputs!$A:$W,MATCH($C102,F_Inputs!$B:$B,0),MATCH(J$87,F_Inputs!$2:$2,0))</f>
        <v>0</v>
      </c>
      <c r="K102" s="210">
        <f xml:space="preserve"> INDEX(F_Inputs!$A:$W,MATCH($C102,F_Inputs!$B:$B,0),MATCH(K$87,F_Inputs!$2:$2,0))</f>
        <v>0</v>
      </c>
      <c r="L102" s="210">
        <f xml:space="preserve"> INDEX(F_Inputs!$A:$W,MATCH($C102,F_Inputs!$B:$B,0),MATCH(L$87,F_Inputs!$2:$2,0))</f>
        <v>0</v>
      </c>
      <c r="M102" s="210">
        <f xml:space="preserve"> INDEX(F_Inputs!$A:$W,MATCH($C102,F_Inputs!$B:$B,0),MATCH(M$87,F_Inputs!$2:$2,0))</f>
        <v>0</v>
      </c>
      <c r="N102" s="210">
        <f xml:space="preserve"> INDEX(F_Inputs!$A:$W,MATCH($C102,F_Inputs!$B:$B,0),MATCH(N$87,F_Inputs!$2:$2,0))</f>
        <v>13.088311803517801</v>
      </c>
      <c r="O102" s="210">
        <f xml:space="preserve"> INDEX(F_Inputs!$A:$W,MATCH($C102,F_Inputs!$B:$B,0),MATCH(O$87,F_Inputs!$2:$2,0))</f>
        <v>27.938342865952901</v>
      </c>
      <c r="P102" s="210">
        <f xml:space="preserve"> INDEX(F_Inputs!$A:$W,MATCH($C102,F_Inputs!$B:$B,0),MATCH(P$87,F_Inputs!$2:$2,0))</f>
        <v>52.658855475665803</v>
      </c>
      <c r="Q102" s="210">
        <f xml:space="preserve"> INDEX(F_Inputs!$A:$W,MATCH($C102,F_Inputs!$B:$B,0),MATCH(Q$87,F_Inputs!$2:$2,0))</f>
        <v>87.822727735207295</v>
      </c>
      <c r="R102" s="141"/>
      <c r="S102" s="141"/>
      <c r="T102" s="141"/>
    </row>
    <row r="103" spans="1:20" s="209" customFormat="1">
      <c r="A103" s="41"/>
      <c r="B103" s="170"/>
      <c r="C103" s="41" t="s">
        <v>278</v>
      </c>
      <c r="D103" s="171"/>
      <c r="E103" s="41" t="str">
        <f xml:space="preserve"> INDEX(F_Inputs!$A:$W,MATCH($C103,F_Inputs!$B:$B,0),MATCH(E$87,F_Inputs!$2:$2,0))</f>
        <v>Indexation of RCV additions b/f - WR - nominal</v>
      </c>
      <c r="F103" s="41"/>
      <c r="G103" s="41" t="str">
        <f xml:space="preserve"> INDEX(F_Inputs!$A:$W,MATCH($C103,F_Inputs!$B:$B,0),MATCH(G$87,F_Inputs!$2:$2,0))</f>
        <v>£m</v>
      </c>
      <c r="H103" s="41"/>
      <c r="I103" s="41"/>
      <c r="J103" s="210">
        <f xml:space="preserve"> INDEX(F_Inputs!$A:$W,MATCH($C103,F_Inputs!$B:$B,0),MATCH(J$87,F_Inputs!$2:$2,0))</f>
        <v>0</v>
      </c>
      <c r="K103" s="210">
        <f xml:space="preserve"> INDEX(F_Inputs!$A:$W,MATCH($C103,F_Inputs!$B:$B,0),MATCH(K$87,F_Inputs!$2:$2,0))</f>
        <v>0</v>
      </c>
      <c r="L103" s="210">
        <f xml:space="preserve"> INDEX(F_Inputs!$A:$W,MATCH($C103,F_Inputs!$B:$B,0),MATCH(L$87,F_Inputs!$2:$2,0))</f>
        <v>0</v>
      </c>
      <c r="M103" s="210">
        <f xml:space="preserve"> INDEX(F_Inputs!$A:$W,MATCH($C103,F_Inputs!$B:$B,0),MATCH(M$87,F_Inputs!$2:$2,0))</f>
        <v>0</v>
      </c>
      <c r="N103" s="210">
        <f xml:space="preserve"> INDEX(F_Inputs!$A:$W,MATCH($C103,F_Inputs!$B:$B,0),MATCH(N$87,F_Inputs!$2:$2,0))</f>
        <v>0.26231572408010301</v>
      </c>
      <c r="O103" s="210">
        <f xml:space="preserve"> INDEX(F_Inputs!$A:$W,MATCH($C103,F_Inputs!$B:$B,0),MATCH(O$87,F_Inputs!$2:$2,0))</f>
        <v>0.57975558197603605</v>
      </c>
      <c r="P103" s="210">
        <f xml:space="preserve"> INDEX(F_Inputs!$A:$W,MATCH($C103,F_Inputs!$B:$B,0),MATCH(P$87,F_Inputs!$2:$2,0))</f>
        <v>1.1058359649890099</v>
      </c>
      <c r="Q103" s="210">
        <f xml:space="preserve"> INDEX(F_Inputs!$A:$W,MATCH($C103,F_Inputs!$B:$B,0),MATCH(Q$87,F_Inputs!$2:$2,0))</f>
        <v>1.84427728243948</v>
      </c>
      <c r="R103" s="141"/>
      <c r="S103" s="141"/>
      <c r="T103" s="141"/>
    </row>
    <row r="104" spans="1:20" s="209" customFormat="1">
      <c r="A104" s="41"/>
      <c r="B104" s="170"/>
      <c r="C104" s="41" t="s">
        <v>280</v>
      </c>
      <c r="D104" s="171"/>
      <c r="E104" s="41" t="str">
        <f xml:space="preserve"> INDEX(F_Inputs!$A:$W,MATCH($C104,F_Inputs!$B:$B,0),MATCH(E$87,F_Inputs!$2:$2,0))</f>
        <v>Water resources: Non-PAYG Totex - nominal</v>
      </c>
      <c r="F104" s="41"/>
      <c r="G104" s="41" t="str">
        <f xml:space="preserve"> INDEX(F_Inputs!$A:$W,MATCH($C104,F_Inputs!$B:$B,0),MATCH(G$87,F_Inputs!$2:$2,0))</f>
        <v>£m</v>
      </c>
      <c r="H104" s="41"/>
      <c r="I104" s="41"/>
      <c r="J104" s="210">
        <f xml:space="preserve"> INDEX(F_Inputs!$A:$W,MATCH($C104,F_Inputs!$B:$B,0),MATCH(J$87,F_Inputs!$2:$2,0))</f>
        <v>0</v>
      </c>
      <c r="K104" s="210">
        <f xml:space="preserve"> INDEX(F_Inputs!$A:$W,MATCH($C104,F_Inputs!$B:$B,0),MATCH(K$87,F_Inputs!$2:$2,0))</f>
        <v>0</v>
      </c>
      <c r="L104" s="210">
        <f xml:space="preserve"> INDEX(F_Inputs!$A:$W,MATCH($C104,F_Inputs!$B:$B,0),MATCH(L$87,F_Inputs!$2:$2,0))</f>
        <v>0</v>
      </c>
      <c r="M104" s="210">
        <f xml:space="preserve"> INDEX(F_Inputs!$A:$W,MATCH($C104,F_Inputs!$B:$B,0),MATCH(M$87,F_Inputs!$2:$2,0))</f>
        <v>13.296704040076699</v>
      </c>
      <c r="N104" s="210">
        <f xml:space="preserve"> INDEX(F_Inputs!$A:$W,MATCH($C104,F_Inputs!$B:$B,0),MATCH(N$87,F_Inputs!$2:$2,0))</f>
        <v>15.256586380885899</v>
      </c>
      <c r="O104" s="210">
        <f xml:space="preserve"> INDEX(F_Inputs!$A:$W,MATCH($C104,F_Inputs!$B:$B,0),MATCH(O$87,F_Inputs!$2:$2,0))</f>
        <v>25.4705426856844</v>
      </c>
      <c r="P104" s="210">
        <f xml:space="preserve"> INDEX(F_Inputs!$A:$W,MATCH($C104,F_Inputs!$B:$B,0),MATCH(P$87,F_Inputs!$2:$2,0))</f>
        <v>36.4371475853183</v>
      </c>
      <c r="Q104" s="210">
        <f xml:space="preserve"> INDEX(F_Inputs!$A:$W,MATCH($C104,F_Inputs!$B:$B,0),MATCH(Q$87,F_Inputs!$2:$2,0))</f>
        <v>23.356107185922699</v>
      </c>
      <c r="R104" s="141"/>
      <c r="S104" s="141"/>
      <c r="T104" s="141"/>
    </row>
    <row r="105" spans="1:20" s="209" customFormat="1">
      <c r="A105" s="41"/>
      <c r="B105" s="170"/>
      <c r="C105" s="41" t="s">
        <v>282</v>
      </c>
      <c r="D105" s="171"/>
      <c r="E105" s="41" t="str">
        <f xml:space="preserve"> INDEX(F_Inputs!$A:$W,MATCH($C105,F_Inputs!$B:$B,0),MATCH(E$87,F_Inputs!$2:$2,0))</f>
        <v>RCV additions depreciation - WR - nominal POS</v>
      </c>
      <c r="F105" s="41"/>
      <c r="G105" s="41" t="str">
        <f xml:space="preserve"> INDEX(F_Inputs!$A:$W,MATCH($C105,F_Inputs!$B:$B,0),MATCH(G$87,F_Inputs!$2:$2,0))</f>
        <v>£m</v>
      </c>
      <c r="H105" s="41"/>
      <c r="I105" s="41"/>
      <c r="J105" s="210">
        <f xml:space="preserve"> INDEX(F_Inputs!$A:$W,MATCH($C105,F_Inputs!$B:$B,0),MATCH(J$87,F_Inputs!$2:$2,0))</f>
        <v>0</v>
      </c>
      <c r="K105" s="210">
        <f xml:space="preserve"> INDEX(F_Inputs!$A:$W,MATCH($C105,F_Inputs!$B:$B,0),MATCH(K$87,F_Inputs!$2:$2,0))</f>
        <v>0</v>
      </c>
      <c r="L105" s="210">
        <f xml:space="preserve"> INDEX(F_Inputs!$A:$W,MATCH($C105,F_Inputs!$B:$B,0),MATCH(L$87,F_Inputs!$2:$2,0))</f>
        <v>0</v>
      </c>
      <c r="M105" s="210">
        <f xml:space="preserve"> INDEX(F_Inputs!$A:$W,MATCH($C105,F_Inputs!$B:$B,0),MATCH(M$87,F_Inputs!$2:$2,0))</f>
        <v>0.20839223655886199</v>
      </c>
      <c r="N105" s="210">
        <f xml:space="preserve"> INDEX(F_Inputs!$A:$W,MATCH($C105,F_Inputs!$B:$B,0),MATCH(N$87,F_Inputs!$2:$2,0))</f>
        <v>0.66887104253090202</v>
      </c>
      <c r="O105" s="210">
        <f xml:space="preserve"> INDEX(F_Inputs!$A:$W,MATCH($C105,F_Inputs!$B:$B,0),MATCH(O$87,F_Inputs!$2:$2,0))</f>
        <v>1.32978565794749</v>
      </c>
      <c r="P105" s="210">
        <f xml:space="preserve"> INDEX(F_Inputs!$A:$W,MATCH($C105,F_Inputs!$B:$B,0),MATCH(P$87,F_Inputs!$2:$2,0))</f>
        <v>2.3791112907658198</v>
      </c>
      <c r="Q105" s="210">
        <f xml:space="preserve"> INDEX(F_Inputs!$A:$W,MATCH($C105,F_Inputs!$B:$B,0),MATCH(Q$87,F_Inputs!$2:$2,0))</f>
        <v>3.3581552993127199</v>
      </c>
      <c r="R105" s="141"/>
      <c r="S105" s="141"/>
      <c r="T105" s="141"/>
    </row>
    <row r="106" spans="1:20" s="209" customFormat="1">
      <c r="A106" s="41"/>
      <c r="B106" s="170"/>
      <c r="C106" s="41" t="s">
        <v>284</v>
      </c>
      <c r="D106" s="171"/>
      <c r="E106" s="41" t="str">
        <f xml:space="preserve"> INDEX(F_Inputs!$A:$W,MATCH($C106,F_Inputs!$B:$B,0),MATCH(E$87,F_Inputs!$2:$2,0))</f>
        <v>RCV additions balance - WR - real</v>
      </c>
      <c r="F106" s="41"/>
      <c r="G106" s="41" t="str">
        <f xml:space="preserve"> INDEX(F_Inputs!$A:$W,MATCH($C106,F_Inputs!$B:$B,0),MATCH(G$87,F_Inputs!$2:$2,0))</f>
        <v>£m</v>
      </c>
      <c r="H106" s="41"/>
      <c r="I106" s="41"/>
      <c r="J106" s="210">
        <f xml:space="preserve"> INDEX(F_Inputs!$A:$W,MATCH($C106,F_Inputs!$B:$B,0),MATCH(J$87,F_Inputs!$2:$2,0))</f>
        <v>0</v>
      </c>
      <c r="K106" s="210">
        <f xml:space="preserve"> INDEX(F_Inputs!$A:$W,MATCH($C106,F_Inputs!$B:$B,0),MATCH(K$87,F_Inputs!$2:$2,0))</f>
        <v>0</v>
      </c>
      <c r="L106" s="210">
        <f xml:space="preserve"> INDEX(F_Inputs!$A:$W,MATCH($C106,F_Inputs!$B:$B,0),MATCH(L$87,F_Inputs!$2:$2,0))</f>
        <v>0</v>
      </c>
      <c r="M106" s="210">
        <f xml:space="preserve"> INDEX(F_Inputs!$A:$W,MATCH($C106,F_Inputs!$B:$B,0),MATCH(M$87,F_Inputs!$2:$2,0))</f>
        <v>12.321174553501599</v>
      </c>
      <c r="N106" s="210">
        <f xml:space="preserve"> INDEX(F_Inputs!$A:$W,MATCH($C106,F_Inputs!$B:$B,0),MATCH(N$87,F_Inputs!$2:$2,0))</f>
        <v>25.784046366015001</v>
      </c>
      <c r="O106" s="210">
        <f xml:space="preserve"> INDEX(F_Inputs!$A:$W,MATCH($C106,F_Inputs!$B:$B,0),MATCH(O$87,F_Inputs!$2:$2,0))</f>
        <v>47.610410408147501</v>
      </c>
      <c r="P106" s="210">
        <f xml:space="preserve"> INDEX(F_Inputs!$A:$W,MATCH($C106,F_Inputs!$B:$B,0),MATCH(P$87,F_Inputs!$2:$2,0))</f>
        <v>77.769926667420506</v>
      </c>
      <c r="Q106" s="210">
        <f xml:space="preserve"> INDEX(F_Inputs!$A:$W,MATCH($C106,F_Inputs!$B:$B,0),MATCH(Q$87,F_Inputs!$2:$2,0))</f>
        <v>95.114536888473296</v>
      </c>
      <c r="R106" s="141"/>
      <c r="S106" s="141"/>
      <c r="T106" s="141"/>
    </row>
    <row r="107" spans="1:20" s="209" customFormat="1">
      <c r="A107" s="41"/>
      <c r="B107" s="170"/>
      <c r="C107" s="41" t="s">
        <v>286</v>
      </c>
      <c r="D107" s="171"/>
      <c r="E107" s="41" t="str">
        <f xml:space="preserve"> INDEX(F_Inputs!$A:$W,MATCH($C107,F_Inputs!$B:$B,0),MATCH(E$87,F_Inputs!$2:$2,0))</f>
        <v>RCV balance - WR BEG - nominal</v>
      </c>
      <c r="F107" s="41"/>
      <c r="G107" s="41" t="str">
        <f xml:space="preserve"> INDEX(F_Inputs!$A:$W,MATCH($C107,F_Inputs!$B:$B,0),MATCH(G$87,F_Inputs!$2:$2,0))</f>
        <v>£m</v>
      </c>
      <c r="H107" s="41"/>
      <c r="I107" s="41"/>
      <c r="J107" s="210">
        <f xml:space="preserve"> INDEX(F_Inputs!$A:$W,MATCH($C107,F_Inputs!$B:$B,0),MATCH(J$87,F_Inputs!$2:$2,0))</f>
        <v>0</v>
      </c>
      <c r="K107" s="210">
        <f xml:space="preserve"> INDEX(F_Inputs!$A:$W,MATCH($C107,F_Inputs!$B:$B,0),MATCH(K$87,F_Inputs!$2:$2,0))</f>
        <v>0</v>
      </c>
      <c r="L107" s="210">
        <f xml:space="preserve"> INDEX(F_Inputs!$A:$W,MATCH($C107,F_Inputs!$B:$B,0),MATCH(L$87,F_Inputs!$2:$2,0))</f>
        <v>0</v>
      </c>
      <c r="M107" s="210">
        <f xml:space="preserve"> INDEX(F_Inputs!$A:$W,MATCH($C107,F_Inputs!$B:$B,0),MATCH(M$87,F_Inputs!$2:$2,0))</f>
        <v>622.75614099975098</v>
      </c>
      <c r="N107" s="210">
        <f xml:space="preserve"> INDEX(F_Inputs!$A:$W,MATCH($C107,F_Inputs!$B:$B,0),MATCH(N$87,F_Inputs!$2:$2,0))</f>
        <v>626.43373744087603</v>
      </c>
      <c r="O107" s="210">
        <f xml:space="preserve"> INDEX(F_Inputs!$A:$W,MATCH($C107,F_Inputs!$B:$B,0),MATCH(O$87,F_Inputs!$2:$2,0))</f>
        <v>633.30677937905295</v>
      </c>
      <c r="P107" s="210">
        <f xml:space="preserve"> INDEX(F_Inputs!$A:$W,MATCH($C107,F_Inputs!$B:$B,0),MATCH(P$87,F_Inputs!$2:$2,0))</f>
        <v>650.69808687644797</v>
      </c>
      <c r="Q107" s="210">
        <f xml:space="preserve"> INDEX(F_Inputs!$A:$W,MATCH($C107,F_Inputs!$B:$B,0),MATCH(Q$87,F_Inputs!$2:$2,0))</f>
        <v>678.33426067846597</v>
      </c>
      <c r="R107" s="141"/>
      <c r="S107" s="141"/>
      <c r="T107" s="141"/>
    </row>
    <row r="108" spans="1:20" s="209" customFormat="1">
      <c r="A108" s="41"/>
      <c r="B108" s="170"/>
      <c r="C108" s="41" t="s">
        <v>288</v>
      </c>
      <c r="D108" s="171"/>
      <c r="E108" s="41" t="str">
        <f xml:space="preserve"> INDEX(F_Inputs!$A:$W,MATCH($C108,F_Inputs!$B:$B,0),MATCH(E$87,F_Inputs!$2:$2,0))</f>
        <v>Indexation on RCV balance BEG - WR - nominal</v>
      </c>
      <c r="F108" s="41"/>
      <c r="G108" s="41" t="str">
        <f xml:space="preserve"> INDEX(F_Inputs!$A:$W,MATCH($C108,F_Inputs!$B:$B,0),MATCH(G$87,F_Inputs!$2:$2,0))</f>
        <v>£m</v>
      </c>
      <c r="H108" s="41"/>
      <c r="I108" s="41"/>
      <c r="J108" s="210">
        <f xml:space="preserve"> INDEX(F_Inputs!$A:$W,MATCH($C108,F_Inputs!$B:$B,0),MATCH(J$87,F_Inputs!$2:$2,0))</f>
        <v>0</v>
      </c>
      <c r="K108" s="210">
        <f xml:space="preserve"> INDEX(F_Inputs!$A:$W,MATCH($C108,F_Inputs!$B:$B,0),MATCH(K$87,F_Inputs!$2:$2,0))</f>
        <v>0</v>
      </c>
      <c r="L108" s="210">
        <f xml:space="preserve"> INDEX(F_Inputs!$A:$W,MATCH($C108,F_Inputs!$B:$B,0),MATCH(L$87,F_Inputs!$2:$2,0))</f>
        <v>0</v>
      </c>
      <c r="M108" s="210">
        <f xml:space="preserve"> INDEX(F_Inputs!$A:$W,MATCH($C108,F_Inputs!$B:$B,0),MATCH(M$87,F_Inputs!$2:$2,0))</f>
        <v>13.7291984587945</v>
      </c>
      <c r="N108" s="210">
        <f xml:space="preserve"> INDEX(F_Inputs!$A:$W,MATCH($C108,F_Inputs!$B:$B,0),MATCH(N$87,F_Inputs!$2:$2,0))</f>
        <v>15.4735167905684</v>
      </c>
      <c r="O108" s="210">
        <f xml:space="preserve"> INDEX(F_Inputs!$A:$W,MATCH($C108,F_Inputs!$B:$B,0),MATCH(O$87,F_Inputs!$2:$2,0))</f>
        <v>16.384918793853299</v>
      </c>
      <c r="P108" s="210">
        <f xml:space="preserve"> INDEX(F_Inputs!$A:$W,MATCH($C108,F_Inputs!$B:$B,0),MATCH(P$87,F_Inputs!$2:$2,0))</f>
        <v>16.942322643544099</v>
      </c>
      <c r="Q108" s="210">
        <f xml:space="preserve"> INDEX(F_Inputs!$A:$W,MATCH($C108,F_Inputs!$B:$B,0),MATCH(Q$87,F_Inputs!$2:$2,0))</f>
        <v>17.481945785914998</v>
      </c>
      <c r="R108" s="141"/>
      <c r="S108" s="141"/>
      <c r="T108" s="141"/>
    </row>
    <row r="109" spans="1:20" s="209" customFormat="1">
      <c r="A109" s="41"/>
      <c r="B109" s="170"/>
      <c r="C109" s="41" t="s">
        <v>290</v>
      </c>
      <c r="D109" s="171"/>
      <c r="E109" s="41" t="str">
        <f xml:space="preserve"> INDEX(F_Inputs!$A:$W,MATCH($C109,F_Inputs!$B:$B,0),MATCH(E$87,F_Inputs!$2:$2,0))</f>
        <v>RCV balance - WR - real</v>
      </c>
      <c r="F109" s="41"/>
      <c r="G109" s="41" t="str">
        <f xml:space="preserve"> INDEX(F_Inputs!$A:$W,MATCH($C109,F_Inputs!$B:$B,0),MATCH(G$87,F_Inputs!$2:$2,0))</f>
        <v>£m</v>
      </c>
      <c r="H109" s="41"/>
      <c r="I109" s="41"/>
      <c r="J109" s="210">
        <f xml:space="preserve"> INDEX(F_Inputs!$A:$W,MATCH($C109,F_Inputs!$B:$B,0),MATCH(J$87,F_Inputs!$2:$2,0))</f>
        <v>0</v>
      </c>
      <c r="K109" s="210">
        <f xml:space="preserve"> INDEX(F_Inputs!$A:$W,MATCH($C109,F_Inputs!$B:$B,0),MATCH(K$87,F_Inputs!$2:$2,0))</f>
        <v>0</v>
      </c>
      <c r="L109" s="210">
        <f xml:space="preserve"> INDEX(F_Inputs!$A:$W,MATCH($C109,F_Inputs!$B:$B,0),MATCH(L$87,F_Inputs!$2:$2,0))</f>
        <v>0</v>
      </c>
      <c r="M109" s="210">
        <f xml:space="preserve"> INDEX(F_Inputs!$A:$W,MATCH($C109,F_Inputs!$B:$B,0),MATCH(M$87,F_Inputs!$2:$2,0))</f>
        <v>589.71695823573702</v>
      </c>
      <c r="N109" s="210">
        <f xml:space="preserve"> INDEX(F_Inputs!$A:$W,MATCH($C109,F_Inputs!$B:$B,0),MATCH(N$87,F_Inputs!$2:$2,0))</f>
        <v>584.47315367873102</v>
      </c>
      <c r="O109" s="210">
        <f xml:space="preserve"> INDEX(F_Inputs!$A:$W,MATCH($C109,F_Inputs!$B:$B,0),MATCH(O$87,F_Inputs!$2:$2,0))</f>
        <v>588.31515968478095</v>
      </c>
      <c r="P109" s="210">
        <f xml:space="preserve"> INDEX(F_Inputs!$A:$W,MATCH($C109,F_Inputs!$B:$B,0),MATCH(P$87,F_Inputs!$2:$2,0))</f>
        <v>600.68739686634297</v>
      </c>
      <c r="Q109" s="210">
        <f xml:space="preserve"> INDEX(F_Inputs!$A:$W,MATCH($C109,F_Inputs!$B:$B,0),MATCH(Q$87,F_Inputs!$2:$2,0))</f>
        <v>600.78521309481005</v>
      </c>
      <c r="R109" s="141"/>
      <c r="S109" s="141"/>
      <c r="T109" s="141"/>
    </row>
    <row r="110" spans="1:20" s="283" customFormat="1">
      <c r="A110" s="256"/>
      <c r="B110" s="257"/>
      <c r="C110" s="41" t="s">
        <v>444</v>
      </c>
      <c r="D110" s="255"/>
      <c r="E110" s="196" t="str">
        <f xml:space="preserve"> INDEX(F_Inputs!$A:$W,MATCH($C110,F_Inputs!$B:$B,0),MATCH(E$87,F_Inputs!$2:$2,0))</f>
        <v>Run-off rate - CPI(H) + RPI wedge - active - WR</v>
      </c>
      <c r="F110" s="196"/>
      <c r="G110" s="196" t="str">
        <f xml:space="preserve"> INDEX(F_Inputs!$A:$W,MATCH($C110,F_Inputs!$B:$B,0),MATCH(G$87,F_Inputs!$2:$2,0))</f>
        <v>%</v>
      </c>
      <c r="H110" s="196"/>
      <c r="I110" s="196"/>
      <c r="J110" s="285">
        <f xml:space="preserve"> INDEX(F_Inputs!$A:$W,MATCH($C110,F_Inputs!$B:$B,0),MATCH(J$87,F_Inputs!$2:$2,0))</f>
        <v>0</v>
      </c>
      <c r="K110" s="285">
        <f xml:space="preserve"> INDEX(F_Inputs!$A:$W,MATCH($C110,F_Inputs!$B:$B,0),MATCH(K$87,F_Inputs!$2:$2,0))</f>
        <v>0</v>
      </c>
      <c r="L110" s="285">
        <f xml:space="preserve"> INDEX(F_Inputs!$A:$W,MATCH($C110,F_Inputs!$B:$B,0),MATCH(L$87,F_Inputs!$2:$2,0))</f>
        <v>0</v>
      </c>
      <c r="M110" s="286">
        <f xml:space="preserve"> INDEX(F_Inputs!$A:$W,MATCH($C110,F_Inputs!$B:$B,0),MATCH(M$87,F_Inputs!$2:$2,0))</f>
        <v>4.1344946225885998E-2</v>
      </c>
      <c r="N110" s="286">
        <f xml:space="preserve"> INDEX(F_Inputs!$A:$W,MATCH($C110,F_Inputs!$B:$B,0),MATCH(N$87,F_Inputs!$2:$2,0))</f>
        <v>4.1883005399591597E-2</v>
      </c>
      <c r="O110" s="286">
        <f xml:space="preserve"> INDEX(F_Inputs!$A:$W,MATCH($C110,F_Inputs!$B:$B,0),MATCH(O$87,F_Inputs!$2:$2,0))</f>
        <v>4.2234594766243201E-2</v>
      </c>
      <c r="P110" s="286">
        <f xml:space="preserve"> INDEX(F_Inputs!$A:$W,MATCH($C110,F_Inputs!$B:$B,0),MATCH(P$87,F_Inputs!$2:$2,0))</f>
        <v>4.3050894302371301E-2</v>
      </c>
      <c r="Q110" s="286">
        <f xml:space="preserve"> INDEX(F_Inputs!$A:$W,MATCH($C110,F_Inputs!$B:$B,0),MATCH(Q$87,F_Inputs!$2:$2,0))</f>
        <v>4.3135856304702097E-2</v>
      </c>
    </row>
    <row r="111" spans="1:20" s="33" customFormat="1">
      <c r="A111" s="34"/>
      <c r="B111" s="42"/>
      <c r="C111" s="34"/>
      <c r="D111" s="34"/>
      <c r="E111" s="34"/>
      <c r="F111" s="34"/>
      <c r="G111" s="34"/>
      <c r="H111" s="34"/>
      <c r="I111" s="34"/>
      <c r="J111" s="34"/>
      <c r="K111" s="34"/>
      <c r="L111" s="34"/>
      <c r="M111" s="34"/>
      <c r="N111" s="34"/>
      <c r="O111" s="34"/>
      <c r="P111" s="34"/>
      <c r="Q111" s="34"/>
      <c r="R111" s="34"/>
      <c r="S111" s="34"/>
      <c r="T111" s="34"/>
    </row>
    <row r="112" spans="1:20" s="140" customFormat="1">
      <c r="A112" s="41"/>
      <c r="B112" s="170" t="s">
        <v>595</v>
      </c>
      <c r="C112" s="41"/>
      <c r="E112" s="171"/>
      <c r="F112" s="41"/>
      <c r="G112" s="41"/>
      <c r="H112" s="41"/>
      <c r="I112" s="41"/>
      <c r="J112" s="41"/>
      <c r="K112" s="41"/>
      <c r="L112" s="141"/>
      <c r="M112" s="172"/>
      <c r="N112" s="172"/>
      <c r="O112" s="172"/>
      <c r="P112" s="172"/>
      <c r="Q112" s="172"/>
      <c r="R112" s="172"/>
      <c r="S112" s="172"/>
      <c r="T112" s="41"/>
    </row>
    <row r="113" spans="1:20" s="140" customFormat="1">
      <c r="A113" s="572"/>
      <c r="B113" s="570"/>
      <c r="C113" s="41" t="s">
        <v>477</v>
      </c>
      <c r="D113" s="571"/>
      <c r="E113" s="41" t="str">
        <f xml:space="preserve"> INDEX(F_Inputs!$A:$W,MATCH($C113,F_Inputs!$B:$B,0),MATCH(E$87,F_Inputs!$2:$2,0))</f>
        <v>Water network 2020 RCV~ 1 April (opening balance) for FM at 2017-18 CPIH deflated price base</v>
      </c>
      <c r="F113" s="41"/>
      <c r="G113" s="41" t="str">
        <f xml:space="preserve"> INDEX(F_Inputs!$A:$W,MATCH($C113,F_Inputs!$B:$B,0),MATCH(G$87,F_Inputs!$2:$2,0))</f>
        <v>£m</v>
      </c>
      <c r="H113" s="41"/>
      <c r="I113" s="41"/>
      <c r="J113" s="210">
        <f xml:space="preserve"> INDEX(F_Inputs!$A:$W,MATCH($C113,F_Inputs!$B:$B,0),MATCH(J$87,F_Inputs!$2:$2,0))</f>
        <v>0</v>
      </c>
      <c r="K113" s="210">
        <f xml:space="preserve"> INDEX(F_Inputs!$A:$W,MATCH($C113,F_Inputs!$B:$B,0),MATCH(K$87,F_Inputs!$2:$2,0))</f>
        <v>0</v>
      </c>
      <c r="L113" s="210">
        <f xml:space="preserve"> INDEX(F_Inputs!$A:$W,MATCH($C113,F_Inputs!$B:$B,0),MATCH(L$87,F_Inputs!$2:$2,0))</f>
        <v>3388.5619119389698</v>
      </c>
      <c r="M113" s="210">
        <f xml:space="preserve"> INDEX(F_Inputs!$A:$W,MATCH($C113,F_Inputs!$B:$B,0),MATCH(M$87,F_Inputs!$2:$2,0))</f>
        <v>0</v>
      </c>
      <c r="N113" s="210">
        <f xml:space="preserve"> INDEX(F_Inputs!$A:$W,MATCH($C113,F_Inputs!$B:$B,0),MATCH(N$87,F_Inputs!$2:$2,0))</f>
        <v>0</v>
      </c>
      <c r="O113" s="210">
        <f xml:space="preserve"> INDEX(F_Inputs!$A:$W,MATCH($C113,F_Inputs!$B:$B,0),MATCH(O$87,F_Inputs!$2:$2,0))</f>
        <v>0</v>
      </c>
      <c r="P113" s="210">
        <f xml:space="preserve"> INDEX(F_Inputs!$A:$W,MATCH($C113,F_Inputs!$B:$B,0),MATCH(P$87,F_Inputs!$2:$2,0))</f>
        <v>0</v>
      </c>
      <c r="Q113" s="210">
        <f xml:space="preserve"> INDEX(F_Inputs!$A:$W,MATCH($C113,F_Inputs!$B:$B,0),MATCH(Q$87,F_Inputs!$2:$2,0))</f>
        <v>0</v>
      </c>
      <c r="R113" s="141"/>
      <c r="S113" s="141"/>
      <c r="T113" s="41"/>
    </row>
    <row r="114" spans="1:20" s="209" customFormat="1">
      <c r="A114" s="41"/>
      <c r="B114" s="170"/>
      <c r="C114" s="41" t="s">
        <v>292</v>
      </c>
      <c r="D114" s="171"/>
      <c r="E114" s="41" t="str">
        <f xml:space="preserve"> INDEX(F_Inputs!$A:$W,MATCH($C114,F_Inputs!$B:$B,0),MATCH(E$87,F_Inputs!$2:$2,0))</f>
        <v>RCV CPI(H) + RPI wedge bf balance BEG - WN - nominal</v>
      </c>
      <c r="F114" s="41"/>
      <c r="G114" s="41" t="str">
        <f xml:space="preserve"> INDEX(F_Inputs!$A:$W,MATCH($C114,F_Inputs!$B:$B,0),MATCH(G$87,F_Inputs!$2:$2,0))</f>
        <v>£m</v>
      </c>
      <c r="H114" s="41"/>
      <c r="I114" s="41"/>
      <c r="J114" s="210">
        <f xml:space="preserve"> INDEX(F_Inputs!$A:$W,MATCH($C114,F_Inputs!$B:$B,0),MATCH(J$87,F_Inputs!$2:$2,0))</f>
        <v>0</v>
      </c>
      <c r="K114" s="210">
        <f xml:space="preserve"> INDEX(F_Inputs!$A:$W,MATCH($C114,F_Inputs!$B:$B,0),MATCH(K$87,F_Inputs!$2:$2,0))</f>
        <v>0</v>
      </c>
      <c r="L114" s="210">
        <f xml:space="preserve"> INDEX(F_Inputs!$A:$W,MATCH($C114,F_Inputs!$B:$B,0),MATCH(L$87,F_Inputs!$2:$2,0))</f>
        <v>0</v>
      </c>
      <c r="M114" s="210">
        <f xml:space="preserve"> INDEX(F_Inputs!$A:$W,MATCH($C114,F_Inputs!$B:$B,0),MATCH(M$87,F_Inputs!$2:$2,0))</f>
        <v>1764.7679912942399</v>
      </c>
      <c r="N114" s="210">
        <f xml:space="preserve"> INDEX(F_Inputs!$A:$W,MATCH($C114,F_Inputs!$B:$B,0),MATCH(N$87,F_Inputs!$2:$2,0))</f>
        <v>1701.71641738218</v>
      </c>
      <c r="O114" s="210">
        <f xml:space="preserve"> INDEX(F_Inputs!$A:$W,MATCH($C114,F_Inputs!$B:$B,0),MATCH(O$87,F_Inputs!$2:$2,0))</f>
        <v>1648.5241326012599</v>
      </c>
      <c r="P114" s="210">
        <f xml:space="preserve"> INDEX(F_Inputs!$A:$W,MATCH($C114,F_Inputs!$B:$B,0),MATCH(P$87,F_Inputs!$2:$2,0))</f>
        <v>1599.2161660429001</v>
      </c>
      <c r="Q114" s="210">
        <f xml:space="preserve"> INDEX(F_Inputs!$A:$W,MATCH($C114,F_Inputs!$B:$B,0),MATCH(Q$87,F_Inputs!$2:$2,0))</f>
        <v>1549.0872033825899</v>
      </c>
      <c r="R114" s="172"/>
      <c r="S114" s="172"/>
      <c r="T114" s="141"/>
    </row>
    <row r="115" spans="1:20" s="209" customFormat="1">
      <c r="A115" s="41"/>
      <c r="B115" s="170"/>
      <c r="C115" s="41" t="s">
        <v>294</v>
      </c>
      <c r="D115" s="171"/>
      <c r="E115" s="41" t="str">
        <f xml:space="preserve"> INDEX(F_Inputs!$A:$W,MATCH($C115,F_Inputs!$B:$B,0),MATCH(E$87,F_Inputs!$2:$2,0))</f>
        <v>Indexation on RCV - CPI(H) + RPI wedge bf balance - WN - nominal</v>
      </c>
      <c r="F115" s="41"/>
      <c r="G115" s="41" t="str">
        <f xml:space="preserve"> INDEX(F_Inputs!$A:$W,MATCH($C115,F_Inputs!$B:$B,0),MATCH(G$87,F_Inputs!$2:$2,0))</f>
        <v>£m</v>
      </c>
      <c r="H115" s="41"/>
      <c r="I115" s="41"/>
      <c r="J115" s="210">
        <f xml:space="preserve"> INDEX(F_Inputs!$A:$W,MATCH($C115,F_Inputs!$B:$B,0),MATCH(J$87,F_Inputs!$2:$2,0))</f>
        <v>0</v>
      </c>
      <c r="K115" s="210">
        <f xml:space="preserve"> INDEX(F_Inputs!$A:$W,MATCH($C115,F_Inputs!$B:$B,0),MATCH(K$87,F_Inputs!$2:$2,0))</f>
        <v>0</v>
      </c>
      <c r="L115" s="210">
        <f xml:space="preserve"> INDEX(F_Inputs!$A:$W,MATCH($C115,F_Inputs!$B:$B,0),MATCH(L$87,F_Inputs!$2:$2,0))</f>
        <v>0</v>
      </c>
      <c r="M115" s="210">
        <f xml:space="preserve"> INDEX(F_Inputs!$A:$W,MATCH($C115,F_Inputs!$B:$B,0),MATCH(M$87,F_Inputs!$2:$2,0))</f>
        <v>42.809903433198599</v>
      </c>
      <c r="N115" s="210">
        <f xml:space="preserve"> INDEX(F_Inputs!$A:$W,MATCH($C115,F_Inputs!$B:$B,0),MATCH(N$87,F_Inputs!$2:$2,0))</f>
        <v>50.349787520012903</v>
      </c>
      <c r="O115" s="210">
        <f xml:space="preserve"> INDEX(F_Inputs!$A:$W,MATCH($C115,F_Inputs!$B:$B,0),MATCH(O$87,F_Inputs!$2:$2,0))</f>
        <v>51.934582137674603</v>
      </c>
      <c r="P115" s="210">
        <f xml:space="preserve"> INDEX(F_Inputs!$A:$W,MATCH($C115,F_Inputs!$B:$B,0),MATCH(P$87,F_Inputs!$2:$2,0))</f>
        <v>51.174917313373797</v>
      </c>
      <c r="Q115" s="210">
        <f xml:space="preserve"> INDEX(F_Inputs!$A:$W,MATCH($C115,F_Inputs!$B:$B,0),MATCH(Q$87,F_Inputs!$2:$2,0))</f>
        <v>49.570790508243903</v>
      </c>
      <c r="R115" s="172"/>
      <c r="S115" s="172"/>
      <c r="T115" s="141"/>
    </row>
    <row r="116" spans="1:20" s="209" customFormat="1">
      <c r="A116" s="41"/>
      <c r="B116" s="170"/>
      <c r="C116" s="41" t="s">
        <v>296</v>
      </c>
      <c r="D116" s="171"/>
      <c r="E116" s="41" t="str">
        <f xml:space="preserve"> INDEX(F_Inputs!$A:$W,MATCH($C116,F_Inputs!$B:$B,0),MATCH(E$87,F_Inputs!$2:$2,0))</f>
        <v>RCV - CPI(H) + RPI wedge bf depreciation - WN - nominal</v>
      </c>
      <c r="F116" s="41"/>
      <c r="G116" s="41" t="str">
        <f xml:space="preserve"> INDEX(F_Inputs!$A:$W,MATCH($C116,F_Inputs!$B:$B,0),MATCH(G$87,F_Inputs!$2:$2,0))</f>
        <v>£m</v>
      </c>
      <c r="H116" s="41"/>
      <c r="I116" s="41"/>
      <c r="J116" s="210">
        <f xml:space="preserve"> INDEX(F_Inputs!$A:$W,MATCH($C116,F_Inputs!$B:$B,0),MATCH(J$87,F_Inputs!$2:$2,0))</f>
        <v>0</v>
      </c>
      <c r="K116" s="210">
        <f xml:space="preserve"> INDEX(F_Inputs!$A:$W,MATCH($C116,F_Inputs!$B:$B,0),MATCH(K$87,F_Inputs!$2:$2,0))</f>
        <v>0</v>
      </c>
      <c r="L116" s="210">
        <f xml:space="preserve"> INDEX(F_Inputs!$A:$W,MATCH($C116,F_Inputs!$B:$B,0),MATCH(L$87,F_Inputs!$2:$2,0))</f>
        <v>0</v>
      </c>
      <c r="M116" s="210">
        <f xml:space="preserve"> INDEX(F_Inputs!$A:$W,MATCH($C116,F_Inputs!$B:$B,0),MATCH(M$87,F_Inputs!$2:$2,0))</f>
        <v>105.861477345265</v>
      </c>
      <c r="N116" s="210">
        <f xml:space="preserve"> INDEX(F_Inputs!$A:$W,MATCH($C116,F_Inputs!$B:$B,0),MATCH(N$87,F_Inputs!$2:$2,0))</f>
        <v>103.542072300927</v>
      </c>
      <c r="O116" s="210">
        <f xml:space="preserve"> INDEX(F_Inputs!$A:$W,MATCH($C116,F_Inputs!$B:$B,0),MATCH(O$87,F_Inputs!$2:$2,0))</f>
        <v>101.24254869604199</v>
      </c>
      <c r="P116" s="210">
        <f xml:space="preserve"> INDEX(F_Inputs!$A:$W,MATCH($C116,F_Inputs!$B:$B,0),MATCH(P$87,F_Inputs!$2:$2,0))</f>
        <v>101.303879973682</v>
      </c>
      <c r="Q116" s="210">
        <f xml:space="preserve"> INDEX(F_Inputs!$A:$W,MATCH($C116,F_Inputs!$B:$B,0),MATCH(Q$87,F_Inputs!$2:$2,0))</f>
        <v>100.410721702082</v>
      </c>
      <c r="R116" s="172"/>
      <c r="S116" s="172"/>
      <c r="T116" s="141"/>
    </row>
    <row r="117" spans="1:20" s="209" customFormat="1">
      <c r="A117" s="41"/>
      <c r="B117" s="170"/>
      <c r="C117" s="41" t="s">
        <v>298</v>
      </c>
      <c r="D117" s="171"/>
      <c r="E117" s="41" t="str">
        <f xml:space="preserve"> INDEX(F_Inputs!$A:$W,MATCH($C117,F_Inputs!$B:$B,0),MATCH(E$87,F_Inputs!$2:$2,0))</f>
        <v>RCV CPI(H) + RPI wedge bf balance - WN - real</v>
      </c>
      <c r="F117" s="41"/>
      <c r="G117" s="41" t="str">
        <f xml:space="preserve"> INDEX(F_Inputs!$A:$W,MATCH($C117,F_Inputs!$B:$B,0),MATCH(G$87,F_Inputs!$2:$2,0))</f>
        <v>£m</v>
      </c>
      <c r="H117" s="41"/>
      <c r="I117" s="41"/>
      <c r="J117" s="210">
        <f xml:space="preserve"> INDEX(F_Inputs!$A:$W,MATCH($C117,F_Inputs!$B:$B,0),MATCH(J$87,F_Inputs!$2:$2,0))</f>
        <v>0</v>
      </c>
      <c r="K117" s="210">
        <f xml:space="preserve"> INDEX(F_Inputs!$A:$W,MATCH($C117,F_Inputs!$B:$B,0),MATCH(K$87,F_Inputs!$2:$2,0))</f>
        <v>0</v>
      </c>
      <c r="L117" s="210">
        <f xml:space="preserve"> INDEX(F_Inputs!$A:$W,MATCH($C117,F_Inputs!$B:$B,0),MATCH(L$87,F_Inputs!$2:$2,0))</f>
        <v>0</v>
      </c>
      <c r="M117" s="210">
        <f xml:space="preserve"> INDEX(F_Inputs!$A:$W,MATCH($C117,F_Inputs!$B:$B,0),MATCH(M$87,F_Inputs!$2:$2,0))</f>
        <v>1601.9747492178201</v>
      </c>
      <c r="N117" s="210">
        <f xml:space="preserve"> INDEX(F_Inputs!$A:$W,MATCH($C117,F_Inputs!$B:$B,0),MATCH(N$87,F_Inputs!$2:$2,0))</f>
        <v>1521.4081548940101</v>
      </c>
      <c r="O117" s="210">
        <f xml:space="preserve"> INDEX(F_Inputs!$A:$W,MATCH($C117,F_Inputs!$B:$B,0),MATCH(O$87,F_Inputs!$2:$2,0))</f>
        <v>1445.89807941859</v>
      </c>
      <c r="P117" s="210">
        <f xml:space="preserve"> INDEX(F_Inputs!$A:$W,MATCH($C117,F_Inputs!$B:$B,0),MATCH(P$87,F_Inputs!$2:$2,0))</f>
        <v>1371.7678932922399</v>
      </c>
      <c r="Q117" s="210">
        <f xml:space="preserve"> INDEX(F_Inputs!$A:$W,MATCH($C117,F_Inputs!$B:$B,0),MATCH(Q$87,F_Inputs!$2:$2,0))</f>
        <v>1299.4588194938699</v>
      </c>
      <c r="R117" s="172"/>
      <c r="S117" s="172"/>
      <c r="T117" s="141"/>
    </row>
    <row r="118" spans="1:20" s="209" customFormat="1">
      <c r="A118" s="41"/>
      <c r="B118" s="170"/>
      <c r="C118" s="41" t="s">
        <v>300</v>
      </c>
      <c r="D118" s="171"/>
      <c r="E118" s="41" t="str">
        <f xml:space="preserve"> INDEX(F_Inputs!$A:$W,MATCH($C118,F_Inputs!$B:$B,0),MATCH(E$87,F_Inputs!$2:$2,0))</f>
        <v>RCV CPI(H) bf balance BEG - WN - nominal</v>
      </c>
      <c r="F118" s="41"/>
      <c r="G118" s="41" t="str">
        <f xml:space="preserve"> INDEX(F_Inputs!$A:$W,MATCH($C118,F_Inputs!$B:$B,0),MATCH(G$87,F_Inputs!$2:$2,0))</f>
        <v>£m</v>
      </c>
      <c r="H118" s="41"/>
      <c r="I118" s="41"/>
      <c r="J118" s="210">
        <f xml:space="preserve"> INDEX(F_Inputs!$A:$W,MATCH($C118,F_Inputs!$B:$B,0),MATCH(J$87,F_Inputs!$2:$2,0))</f>
        <v>0</v>
      </c>
      <c r="K118" s="210">
        <f xml:space="preserve"> INDEX(F_Inputs!$A:$W,MATCH($C118,F_Inputs!$B:$B,0),MATCH(K$87,F_Inputs!$2:$2,0))</f>
        <v>0</v>
      </c>
      <c r="L118" s="210">
        <f xml:space="preserve"> INDEX(F_Inputs!$A:$W,MATCH($C118,F_Inputs!$B:$B,0),MATCH(L$87,F_Inputs!$2:$2,0))</f>
        <v>0</v>
      </c>
      <c r="M118" s="245">
        <f xml:space="preserve"> INDEX(F_Inputs!$A:$W,MATCH($C118,F_Inputs!$B:$B,0),MATCH(M$87,F_Inputs!$2:$2,0))</f>
        <v>1764.7679912942399</v>
      </c>
      <c r="N118" s="210">
        <f xml:space="preserve"> INDEX(F_Inputs!$A:$W,MATCH($C118,F_Inputs!$B:$B,0),MATCH(N$87,F_Inputs!$2:$2,0))</f>
        <v>1712.3632716450099</v>
      </c>
      <c r="O118" s="210">
        <f xml:space="preserve"> INDEX(F_Inputs!$A:$W,MATCH($C118,F_Inputs!$B:$B,0),MATCH(O$87,F_Inputs!$2:$2,0))</f>
        <v>1660.9253451449999</v>
      </c>
      <c r="P118" s="210">
        <f xml:space="preserve"> INDEX(F_Inputs!$A:$W,MATCH($C118,F_Inputs!$B:$B,0),MATCH(P$87,F_Inputs!$2:$2,0))</f>
        <v>1611.4046787135901</v>
      </c>
      <c r="Q118" s="210">
        <f xml:space="preserve"> INDEX(F_Inputs!$A:$W,MATCH($C118,F_Inputs!$B:$B,0),MATCH(Q$87,F_Inputs!$2:$2,0))</f>
        <v>1560.7086648436</v>
      </c>
      <c r="R118" s="172"/>
      <c r="S118" s="172"/>
      <c r="T118" s="141"/>
    </row>
    <row r="119" spans="1:20" s="209" customFormat="1">
      <c r="A119" s="41"/>
      <c r="B119" s="170"/>
      <c r="C119" s="41" t="s">
        <v>302</v>
      </c>
      <c r="D119" s="171"/>
      <c r="E119" s="41" t="str">
        <f xml:space="preserve"> INDEX(F_Inputs!$A:$W,MATCH($C119,F_Inputs!$B:$B,0),MATCH(E$87,F_Inputs!$2:$2,0))</f>
        <v>Indexation on RCV - CPI(H) bf balance - WN - nominal</v>
      </c>
      <c r="F119" s="41"/>
      <c r="G119" s="41" t="str">
        <f xml:space="preserve"> INDEX(F_Inputs!$A:$W,MATCH($C119,F_Inputs!$B:$B,0),MATCH(G$87,F_Inputs!$2:$2,0))</f>
        <v>£m</v>
      </c>
      <c r="H119" s="41"/>
      <c r="I119" s="41"/>
      <c r="J119" s="210">
        <f xml:space="preserve"> INDEX(F_Inputs!$A:$W,MATCH($C119,F_Inputs!$B:$B,0),MATCH(J$87,F_Inputs!$2:$2,0))</f>
        <v>0</v>
      </c>
      <c r="K119" s="210">
        <f xml:space="preserve"> INDEX(F_Inputs!$A:$W,MATCH($C119,F_Inputs!$B:$B,0),MATCH(K$87,F_Inputs!$2:$2,0))</f>
        <v>0</v>
      </c>
      <c r="L119" s="210">
        <f xml:space="preserve"> INDEX(F_Inputs!$A:$W,MATCH($C119,F_Inputs!$B:$B,0),MATCH(L$87,F_Inputs!$2:$2,0))</f>
        <v>0</v>
      </c>
      <c r="M119" s="245">
        <f xml:space="preserve"> INDEX(F_Inputs!$A:$W,MATCH($C119,F_Inputs!$B:$B,0),MATCH(M$87,F_Inputs!$2:$2,0))</f>
        <v>35.0017740150899</v>
      </c>
      <c r="N119" s="210">
        <f xml:space="preserve"> INDEX(F_Inputs!$A:$W,MATCH($C119,F_Inputs!$B:$B,0),MATCH(N$87,F_Inputs!$2:$2,0))</f>
        <v>34.319155765299399</v>
      </c>
      <c r="O119" s="210">
        <f xml:space="preserve"> INDEX(F_Inputs!$A:$W,MATCH($C119,F_Inputs!$B:$B,0),MATCH(O$87,F_Inputs!$2:$2,0))</f>
        <v>34.4662797186432</v>
      </c>
      <c r="P119" s="210">
        <f xml:space="preserve"> INDEX(F_Inputs!$A:$W,MATCH($C119,F_Inputs!$B:$B,0),MATCH(P$87,F_Inputs!$2:$2,0))</f>
        <v>33.839498252986402</v>
      </c>
      <c r="Q119" s="210">
        <f xml:space="preserve"> INDEX(F_Inputs!$A:$W,MATCH($C119,F_Inputs!$B:$B,0),MATCH(Q$87,F_Inputs!$2:$2,0))</f>
        <v>32.774881961717803</v>
      </c>
      <c r="R119" s="172"/>
      <c r="S119" s="172"/>
      <c r="T119" s="141"/>
    </row>
    <row r="120" spans="1:20" s="209" customFormat="1">
      <c r="A120" s="41"/>
      <c r="B120" s="170"/>
      <c r="C120" s="41" t="s">
        <v>304</v>
      </c>
      <c r="D120" s="171"/>
      <c r="E120" s="41" t="str">
        <f xml:space="preserve"> INDEX(F_Inputs!$A:$W,MATCH($C120,F_Inputs!$B:$B,0),MATCH(E$87,F_Inputs!$2:$2,0))</f>
        <v>RCV other adjustments balance - WN - real</v>
      </c>
      <c r="F120" s="41"/>
      <c r="G120" s="41" t="str">
        <f xml:space="preserve"> INDEX(F_Inputs!$A:$W,MATCH($C120,F_Inputs!$B:$B,0),MATCH(G$87,F_Inputs!$2:$2,0))</f>
        <v>£m</v>
      </c>
      <c r="H120" s="41"/>
      <c r="I120" s="41"/>
      <c r="J120" s="210">
        <f xml:space="preserve"> INDEX(F_Inputs!$A:$W,MATCH($C120,F_Inputs!$B:$B,0),MATCH(J$87,F_Inputs!$2:$2,0))</f>
        <v>0</v>
      </c>
      <c r="K120" s="210">
        <f xml:space="preserve"> INDEX(F_Inputs!$A:$W,MATCH($C120,F_Inputs!$B:$B,0),MATCH(K$87,F_Inputs!$2:$2,0))</f>
        <v>0</v>
      </c>
      <c r="L120" s="210">
        <f xml:space="preserve"> INDEX(F_Inputs!$A:$W,MATCH($C120,F_Inputs!$B:$B,0),MATCH(L$87,F_Inputs!$2:$2,0))</f>
        <v>0</v>
      </c>
      <c r="M120" s="245">
        <f xml:space="preserve"> INDEX(F_Inputs!$A:$W,MATCH($C120,F_Inputs!$B:$B,0),MATCH(M$87,F_Inputs!$2:$2,0))</f>
        <v>0</v>
      </c>
      <c r="N120" s="210">
        <f xml:space="preserve"> INDEX(F_Inputs!$A:$W,MATCH($C120,F_Inputs!$B:$B,0),MATCH(N$87,F_Inputs!$2:$2,0))</f>
        <v>0</v>
      </c>
      <c r="O120" s="210">
        <f xml:space="preserve"> INDEX(F_Inputs!$A:$W,MATCH($C120,F_Inputs!$B:$B,0),MATCH(O$87,F_Inputs!$2:$2,0))</f>
        <v>0</v>
      </c>
      <c r="P120" s="210">
        <f xml:space="preserve"> INDEX(F_Inputs!$A:$W,MATCH($C120,F_Inputs!$B:$B,0),MATCH(P$87,F_Inputs!$2:$2,0))</f>
        <v>0</v>
      </c>
      <c r="Q120" s="210">
        <f xml:space="preserve"> INDEX(F_Inputs!$A:$W,MATCH($C120,F_Inputs!$B:$B,0),MATCH(Q$87,F_Inputs!$2:$2,0))</f>
        <v>0</v>
      </c>
      <c r="R120" s="172"/>
      <c r="S120" s="172"/>
      <c r="T120" s="141"/>
    </row>
    <row r="121" spans="1:20" s="209" customFormat="1">
      <c r="A121" s="41"/>
      <c r="B121" s="170"/>
      <c r="C121" s="41" t="s">
        <v>306</v>
      </c>
      <c r="D121" s="171"/>
      <c r="E121" s="41" t="str">
        <f xml:space="preserve"> INDEX(F_Inputs!$A:$W,MATCH($C121,F_Inputs!$B:$B,0),MATCH(E$87,F_Inputs!$2:$2,0))</f>
        <v>Indexation on RCV - CPI(H) other adjustments balance - WN - nominal</v>
      </c>
      <c r="F121" s="41"/>
      <c r="G121" s="41" t="str">
        <f xml:space="preserve"> INDEX(F_Inputs!$A:$W,MATCH($C121,F_Inputs!$B:$B,0),MATCH(G$87,F_Inputs!$2:$2,0))</f>
        <v>£m</v>
      </c>
      <c r="H121" s="41"/>
      <c r="I121" s="41"/>
      <c r="J121" s="210">
        <f xml:space="preserve"> INDEX(F_Inputs!$A:$W,MATCH($C121,F_Inputs!$B:$B,0),MATCH(J$87,F_Inputs!$2:$2,0))</f>
        <v>0</v>
      </c>
      <c r="K121" s="210">
        <f xml:space="preserve"> INDEX(F_Inputs!$A:$W,MATCH($C121,F_Inputs!$B:$B,0),MATCH(K$87,F_Inputs!$2:$2,0))</f>
        <v>0</v>
      </c>
      <c r="L121" s="210">
        <f xml:space="preserve"> INDEX(F_Inputs!$A:$W,MATCH($C121,F_Inputs!$B:$B,0),MATCH(L$87,F_Inputs!$2:$2,0))</f>
        <v>0</v>
      </c>
      <c r="M121" s="245">
        <f xml:space="preserve"> INDEX(F_Inputs!$A:$W,MATCH($C121,F_Inputs!$B:$B,0),MATCH(M$87,F_Inputs!$2:$2,0))</f>
        <v>0</v>
      </c>
      <c r="N121" s="210">
        <f xml:space="preserve"> INDEX(F_Inputs!$A:$W,MATCH($C121,F_Inputs!$B:$B,0),MATCH(N$87,F_Inputs!$2:$2,0))</f>
        <v>0</v>
      </c>
      <c r="O121" s="210">
        <f xml:space="preserve"> INDEX(F_Inputs!$A:$W,MATCH($C121,F_Inputs!$B:$B,0),MATCH(O$87,F_Inputs!$2:$2,0))</f>
        <v>0</v>
      </c>
      <c r="P121" s="210">
        <f xml:space="preserve"> INDEX(F_Inputs!$A:$W,MATCH($C121,F_Inputs!$B:$B,0),MATCH(P$87,F_Inputs!$2:$2,0))</f>
        <v>0</v>
      </c>
      <c r="Q121" s="210">
        <f xml:space="preserve"> INDEX(F_Inputs!$A:$W,MATCH($C121,F_Inputs!$B:$B,0),MATCH(Q$87,F_Inputs!$2:$2,0))</f>
        <v>0</v>
      </c>
      <c r="R121" s="172"/>
      <c r="S121" s="172"/>
      <c r="T121" s="141"/>
    </row>
    <row r="122" spans="1:20" s="209" customFormat="1">
      <c r="A122" s="41"/>
      <c r="B122" s="170"/>
      <c r="C122" s="41" t="s">
        <v>308</v>
      </c>
      <c r="D122" s="171"/>
      <c r="E122" s="41" t="str">
        <f xml:space="preserve"> INDEX(F_Inputs!$A:$W,MATCH($C122,F_Inputs!$B:$B,0),MATCH(E$87,F_Inputs!$2:$2,0))</f>
        <v>RCV - CPI(H) bf depreciation - WN - nominal</v>
      </c>
      <c r="F122" s="41"/>
      <c r="G122" s="41" t="str">
        <f xml:space="preserve"> INDEX(F_Inputs!$A:$W,MATCH($C122,F_Inputs!$B:$B,0),MATCH(G$87,F_Inputs!$2:$2,0))</f>
        <v>£m</v>
      </c>
      <c r="H122" s="41"/>
      <c r="I122" s="41"/>
      <c r="J122" s="210">
        <f xml:space="preserve"> INDEX(F_Inputs!$A:$W,MATCH($C122,F_Inputs!$B:$B,0),MATCH(J$87,F_Inputs!$2:$2,0))</f>
        <v>0</v>
      </c>
      <c r="K122" s="210">
        <f xml:space="preserve"> INDEX(F_Inputs!$A:$W,MATCH($C122,F_Inputs!$B:$B,0),MATCH(K$87,F_Inputs!$2:$2,0))</f>
        <v>0</v>
      </c>
      <c r="L122" s="210">
        <f xml:space="preserve"> INDEX(F_Inputs!$A:$W,MATCH($C122,F_Inputs!$B:$B,0),MATCH(L$87,F_Inputs!$2:$2,0))</f>
        <v>0</v>
      </c>
      <c r="M122" s="210">
        <f xml:space="preserve"> INDEX(F_Inputs!$A:$W,MATCH($C122,F_Inputs!$B:$B,0),MATCH(M$87,F_Inputs!$2:$2,0))</f>
        <v>87.406493664324898</v>
      </c>
      <c r="N122" s="210">
        <f xml:space="preserve"> INDEX(F_Inputs!$A:$W,MATCH($C122,F_Inputs!$B:$B,0),MATCH(N$87,F_Inputs!$2:$2,0))</f>
        <v>85.757082265303396</v>
      </c>
      <c r="O122" s="210">
        <f xml:space="preserve"> INDEX(F_Inputs!$A:$W,MATCH($C122,F_Inputs!$B:$B,0),MATCH(O$87,F_Inputs!$2:$2,0))</f>
        <v>83.986946150055005</v>
      </c>
      <c r="P122" s="210">
        <f xml:space="preserve"> INDEX(F_Inputs!$A:$W,MATCH($C122,F_Inputs!$B:$B,0),MATCH(P$87,F_Inputs!$2:$2,0))</f>
        <v>84.535512122982894</v>
      </c>
      <c r="Q122" s="210">
        <f xml:space="preserve"> INDEX(F_Inputs!$A:$W,MATCH($C122,F_Inputs!$B:$B,0),MATCH(Q$87,F_Inputs!$2:$2,0))</f>
        <v>84.150882406911805</v>
      </c>
      <c r="R122" s="172"/>
      <c r="S122" s="172"/>
      <c r="T122" s="141"/>
    </row>
    <row r="123" spans="1:20" s="209" customFormat="1">
      <c r="A123" s="41"/>
      <c r="B123" s="170"/>
      <c r="C123" s="41" t="s">
        <v>310</v>
      </c>
      <c r="D123" s="171"/>
      <c r="E123" s="41" t="str">
        <f xml:space="preserve"> INDEX(F_Inputs!$A:$W,MATCH($C123,F_Inputs!$B:$B,0),MATCH(E$87,F_Inputs!$2:$2,0))</f>
        <v>Other adjustments CPI(H) - WN - nominal</v>
      </c>
      <c r="F123" s="41"/>
      <c r="G123" s="41" t="str">
        <f xml:space="preserve"> INDEX(F_Inputs!$A:$W,MATCH($C123,F_Inputs!$B:$B,0),MATCH(G$87,F_Inputs!$2:$2,0))</f>
        <v>£m</v>
      </c>
      <c r="H123" s="41"/>
      <c r="I123" s="41"/>
      <c r="J123" s="210">
        <f xml:space="preserve"> INDEX(F_Inputs!$A:$W,MATCH($C123,F_Inputs!$B:$B,0),MATCH(J$87,F_Inputs!$2:$2,0))</f>
        <v>0</v>
      </c>
      <c r="K123" s="210">
        <f xml:space="preserve"> INDEX(F_Inputs!$A:$W,MATCH($C123,F_Inputs!$B:$B,0),MATCH(K$87,F_Inputs!$2:$2,0))</f>
        <v>0</v>
      </c>
      <c r="L123" s="210">
        <f xml:space="preserve"> INDEX(F_Inputs!$A:$W,MATCH($C123,F_Inputs!$B:$B,0),MATCH(L$87,F_Inputs!$2:$2,0))</f>
        <v>0</v>
      </c>
      <c r="M123" s="210">
        <f xml:space="preserve"> INDEX(F_Inputs!$A:$W,MATCH($C123,F_Inputs!$B:$B,0),MATCH(M$87,F_Inputs!$2:$2,0))</f>
        <v>0</v>
      </c>
      <c r="N123" s="210">
        <f xml:space="preserve"> INDEX(F_Inputs!$A:$W,MATCH($C123,F_Inputs!$B:$B,0),MATCH(N$87,F_Inputs!$2:$2,0))</f>
        <v>0</v>
      </c>
      <c r="O123" s="210">
        <f xml:space="preserve"> INDEX(F_Inputs!$A:$W,MATCH($C123,F_Inputs!$B:$B,0),MATCH(O$87,F_Inputs!$2:$2,0))</f>
        <v>0</v>
      </c>
      <c r="P123" s="210">
        <f xml:space="preserve"> INDEX(F_Inputs!$A:$W,MATCH($C123,F_Inputs!$B:$B,0),MATCH(P$87,F_Inputs!$2:$2,0))</f>
        <v>0</v>
      </c>
      <c r="Q123" s="210">
        <f xml:space="preserve"> INDEX(F_Inputs!$A:$W,MATCH($C123,F_Inputs!$B:$B,0),MATCH(Q$87,F_Inputs!$2:$2,0))</f>
        <v>0</v>
      </c>
      <c r="R123" s="172"/>
      <c r="S123" s="172"/>
      <c r="T123" s="141"/>
    </row>
    <row r="124" spans="1:20" s="209" customFormat="1">
      <c r="A124" s="41"/>
      <c r="B124" s="170"/>
      <c r="C124" s="41" t="s">
        <v>312</v>
      </c>
      <c r="D124" s="171"/>
      <c r="E124" s="41" t="str">
        <f xml:space="preserve"> INDEX(F_Inputs!$A:$W,MATCH($C124,F_Inputs!$B:$B,0),MATCH(E$87,F_Inputs!$2:$2,0))</f>
        <v>RCV CPI(H) bf balance - WN - real</v>
      </c>
      <c r="F124" s="41"/>
      <c r="G124" s="41" t="str">
        <f xml:space="preserve"> INDEX(F_Inputs!$A:$W,MATCH($C124,F_Inputs!$B:$B,0),MATCH(G$87,F_Inputs!$2:$2,0))</f>
        <v>£m</v>
      </c>
      <c r="H124" s="41"/>
      <c r="I124" s="41"/>
      <c r="J124" s="210">
        <f xml:space="preserve"> INDEX(F_Inputs!$A:$W,MATCH($C124,F_Inputs!$B:$B,0),MATCH(J$87,F_Inputs!$2:$2,0))</f>
        <v>0</v>
      </c>
      <c r="K124" s="210">
        <f xml:space="preserve"> INDEX(F_Inputs!$A:$W,MATCH($C124,F_Inputs!$B:$B,0),MATCH(K$87,F_Inputs!$2:$2,0))</f>
        <v>0</v>
      </c>
      <c r="L124" s="210">
        <f xml:space="preserve"> INDEX(F_Inputs!$A:$W,MATCH($C124,F_Inputs!$B:$B,0),MATCH(L$87,F_Inputs!$2:$2,0))</f>
        <v>0</v>
      </c>
      <c r="M124" s="210">
        <f xml:space="preserve"> INDEX(F_Inputs!$A:$W,MATCH($C124,F_Inputs!$B:$B,0),MATCH(M$87,F_Inputs!$2:$2,0))</f>
        <v>1611.9975658948199</v>
      </c>
      <c r="N124" s="210">
        <f xml:space="preserve"> INDEX(F_Inputs!$A:$W,MATCH($C124,F_Inputs!$B:$B,0),MATCH(N$87,F_Inputs!$2:$2,0))</f>
        <v>1532.85312286354</v>
      </c>
      <c r="O124" s="210">
        <f xml:space="preserve"> INDEX(F_Inputs!$A:$W,MATCH($C124,F_Inputs!$B:$B,0),MATCH(O$87,F_Inputs!$2:$2,0))</f>
        <v>1456.91806998381</v>
      </c>
      <c r="P124" s="210">
        <f xml:space="preserve"> INDEX(F_Inputs!$A:$W,MATCH($C124,F_Inputs!$B:$B,0),MATCH(P$87,F_Inputs!$2:$2,0))</f>
        <v>1382.0590813354499</v>
      </c>
      <c r="Q124" s="210">
        <f xml:space="preserve"> INDEX(F_Inputs!$A:$W,MATCH($C124,F_Inputs!$B:$B,0),MATCH(Q$87,F_Inputs!$2:$2,0))</f>
        <v>1309.07339443205</v>
      </c>
      <c r="R124" s="172"/>
      <c r="S124" s="172"/>
      <c r="T124" s="141"/>
    </row>
    <row r="125" spans="1:20" s="209" customFormat="1">
      <c r="A125" s="41"/>
      <c r="B125" s="170"/>
      <c r="C125" s="41" t="s">
        <v>314</v>
      </c>
      <c r="D125" s="171"/>
      <c r="E125" s="41" t="str">
        <f xml:space="preserve"> INDEX(F_Inputs!$A:$W,MATCH($C125,F_Inputs!$B:$B,0),MATCH(E$87,F_Inputs!$2:$2,0))</f>
        <v>RCV additions balance BEG - WN - nominal</v>
      </c>
      <c r="F125" s="41"/>
      <c r="G125" s="41" t="str">
        <f xml:space="preserve"> INDEX(F_Inputs!$A:$W,MATCH($C125,F_Inputs!$B:$B,0),MATCH(G$87,F_Inputs!$2:$2,0))</f>
        <v>£m</v>
      </c>
      <c r="H125" s="41"/>
      <c r="I125" s="41"/>
      <c r="J125" s="210">
        <f xml:space="preserve"> INDEX(F_Inputs!$A:$W,MATCH($C125,F_Inputs!$B:$B,0),MATCH(J$87,F_Inputs!$2:$2,0))</f>
        <v>0</v>
      </c>
      <c r="K125" s="210">
        <f xml:space="preserve"> INDEX(F_Inputs!$A:$W,MATCH($C125,F_Inputs!$B:$B,0),MATCH(K$87,F_Inputs!$2:$2,0))</f>
        <v>0</v>
      </c>
      <c r="L125" s="210">
        <f xml:space="preserve"> INDEX(F_Inputs!$A:$W,MATCH($C125,F_Inputs!$B:$B,0),MATCH(L$87,F_Inputs!$2:$2,0))</f>
        <v>0</v>
      </c>
      <c r="M125" s="210">
        <f xml:space="preserve"> INDEX(F_Inputs!$A:$W,MATCH($C125,F_Inputs!$B:$B,0),MATCH(M$87,F_Inputs!$2:$2,0))</f>
        <v>0</v>
      </c>
      <c r="N125" s="210">
        <f xml:space="preserve"> INDEX(F_Inputs!$A:$W,MATCH($C125,F_Inputs!$B:$B,0),MATCH(N$87,F_Inputs!$2:$2,0))</f>
        <v>151.11605846355101</v>
      </c>
      <c r="O125" s="210">
        <f xml:space="preserve"> INDEX(F_Inputs!$A:$W,MATCH($C125,F_Inputs!$B:$B,0),MATCH(O$87,F_Inputs!$2:$2,0))</f>
        <v>281.33681644869898</v>
      </c>
      <c r="P125" s="210">
        <f xml:space="preserve"> INDEX(F_Inputs!$A:$W,MATCH($C125,F_Inputs!$B:$B,0),MATCH(P$87,F_Inputs!$2:$2,0))</f>
        <v>412.69592859007298</v>
      </c>
      <c r="Q125" s="210">
        <f xml:space="preserve"> INDEX(F_Inputs!$A:$W,MATCH($C125,F_Inputs!$B:$B,0),MATCH(Q$87,F_Inputs!$2:$2,0))</f>
        <v>514.43042480731197</v>
      </c>
      <c r="R125" s="172"/>
      <c r="S125" s="172"/>
      <c r="T125" s="141"/>
    </row>
    <row r="126" spans="1:20" s="209" customFormat="1">
      <c r="A126" s="41"/>
      <c r="B126" s="170"/>
      <c r="C126" s="41" t="s">
        <v>316</v>
      </c>
      <c r="D126" s="171"/>
      <c r="E126" s="41" t="str">
        <f xml:space="preserve"> INDEX(F_Inputs!$A:$W,MATCH($C126,F_Inputs!$B:$B,0),MATCH(E$87,F_Inputs!$2:$2,0))</f>
        <v>Indexation of RCV additions b/f - WN - nominal</v>
      </c>
      <c r="F126" s="41"/>
      <c r="G126" s="41" t="str">
        <f xml:space="preserve"> INDEX(F_Inputs!$A:$W,MATCH($C126,F_Inputs!$B:$B,0),MATCH(G$87,F_Inputs!$2:$2,0))</f>
        <v>£m</v>
      </c>
      <c r="H126" s="41"/>
      <c r="I126" s="41"/>
      <c r="J126" s="210">
        <f xml:space="preserve"> INDEX(F_Inputs!$A:$W,MATCH($C126,F_Inputs!$B:$B,0),MATCH(J$87,F_Inputs!$2:$2,0))</f>
        <v>0</v>
      </c>
      <c r="K126" s="210">
        <f xml:space="preserve"> INDEX(F_Inputs!$A:$W,MATCH($C126,F_Inputs!$B:$B,0),MATCH(K$87,F_Inputs!$2:$2,0))</f>
        <v>0</v>
      </c>
      <c r="L126" s="210">
        <f xml:space="preserve"> INDEX(F_Inputs!$A:$W,MATCH($C126,F_Inputs!$B:$B,0),MATCH(L$87,F_Inputs!$2:$2,0))</f>
        <v>0</v>
      </c>
      <c r="M126" s="210">
        <f xml:space="preserve"> INDEX(F_Inputs!$A:$W,MATCH($C126,F_Inputs!$B:$B,0),MATCH(M$87,F_Inputs!$2:$2,0))</f>
        <v>0</v>
      </c>
      <c r="N126" s="210">
        <f xml:space="preserve"> INDEX(F_Inputs!$A:$W,MATCH($C126,F_Inputs!$B:$B,0),MATCH(N$87,F_Inputs!$2:$2,0))</f>
        <v>3.02866549109438</v>
      </c>
      <c r="O126" s="210">
        <f xml:space="preserve"> INDEX(F_Inputs!$A:$W,MATCH($C126,F_Inputs!$B:$B,0),MATCH(O$87,F_Inputs!$2:$2,0))</f>
        <v>5.8380910612372503</v>
      </c>
      <c r="P126" s="210">
        <f xml:space="preserve"> INDEX(F_Inputs!$A:$W,MATCH($C126,F_Inputs!$B:$B,0),MATCH(P$87,F_Inputs!$2:$2,0))</f>
        <v>8.6666145003917698</v>
      </c>
      <c r="Q126" s="210">
        <f xml:space="preserve"> INDEX(F_Inputs!$A:$W,MATCH($C126,F_Inputs!$B:$B,0),MATCH(Q$87,F_Inputs!$2:$2,0))</f>
        <v>10.8030389209543</v>
      </c>
      <c r="R126" s="172"/>
      <c r="S126" s="172"/>
      <c r="T126" s="141"/>
    </row>
    <row r="127" spans="1:20" s="209" customFormat="1">
      <c r="A127" s="41"/>
      <c r="B127" s="170"/>
      <c r="C127" s="41" t="s">
        <v>318</v>
      </c>
      <c r="D127" s="171"/>
      <c r="E127" s="41" t="str">
        <f xml:space="preserve"> INDEX(F_Inputs!$A:$W,MATCH($C127,F_Inputs!$B:$B,0),MATCH(E$87,F_Inputs!$2:$2,0))</f>
        <v>Water network: Non-PAYG Totex - nominal</v>
      </c>
      <c r="F127" s="41"/>
      <c r="G127" s="41" t="str">
        <f xml:space="preserve"> INDEX(F_Inputs!$A:$W,MATCH($C127,F_Inputs!$B:$B,0),MATCH(G$87,F_Inputs!$2:$2,0))</f>
        <v>£m</v>
      </c>
      <c r="H127" s="41"/>
      <c r="I127" s="41"/>
      <c r="J127" s="210">
        <f xml:space="preserve"> INDEX(F_Inputs!$A:$W,MATCH($C127,F_Inputs!$B:$B,0),MATCH(J$87,F_Inputs!$2:$2,0))</f>
        <v>0</v>
      </c>
      <c r="K127" s="210">
        <f xml:space="preserve"> INDEX(F_Inputs!$A:$W,MATCH($C127,F_Inputs!$B:$B,0),MATCH(K$87,F_Inputs!$2:$2,0))</f>
        <v>0</v>
      </c>
      <c r="L127" s="210">
        <f xml:space="preserve"> INDEX(F_Inputs!$A:$W,MATCH($C127,F_Inputs!$B:$B,0),MATCH(L$87,F_Inputs!$2:$2,0))</f>
        <v>0</v>
      </c>
      <c r="M127" s="210">
        <f xml:space="preserve"> INDEX(F_Inputs!$A:$W,MATCH($C127,F_Inputs!$B:$B,0),MATCH(M$87,F_Inputs!$2:$2,0))</f>
        <v>154.87688547884099</v>
      </c>
      <c r="N127" s="210">
        <f xml:space="preserve"> INDEX(F_Inputs!$A:$W,MATCH($C127,F_Inputs!$B:$B,0),MATCH(N$87,F_Inputs!$2:$2,0))</f>
        <v>138.15157749880399</v>
      </c>
      <c r="O127" s="210">
        <f xml:space="preserve"> INDEX(F_Inputs!$A:$W,MATCH($C127,F_Inputs!$B:$B,0),MATCH(O$87,F_Inputs!$2:$2,0))</f>
        <v>143.29653817501699</v>
      </c>
      <c r="P127" s="210">
        <f xml:space="preserve"> INDEX(F_Inputs!$A:$W,MATCH($C127,F_Inputs!$B:$B,0),MATCH(P$87,F_Inputs!$2:$2,0))</f>
        <v>117.743147288644</v>
      </c>
      <c r="Q127" s="210">
        <f xml:space="preserve"> INDEX(F_Inputs!$A:$W,MATCH($C127,F_Inputs!$B:$B,0),MATCH(Q$87,F_Inputs!$2:$2,0))</f>
        <v>101.312305708754</v>
      </c>
      <c r="R127" s="172"/>
      <c r="S127" s="172"/>
      <c r="T127" s="141"/>
    </row>
    <row r="128" spans="1:20" s="209" customFormat="1">
      <c r="A128" s="41"/>
      <c r="B128" s="170"/>
      <c r="C128" s="41" t="s">
        <v>320</v>
      </c>
      <c r="D128" s="171"/>
      <c r="E128" s="41" t="str">
        <f xml:space="preserve"> INDEX(F_Inputs!$A:$W,MATCH($C128,F_Inputs!$B:$B,0),MATCH(E$87,F_Inputs!$2:$2,0))</f>
        <v>RCV additions depreciation - WN - nominal POS</v>
      </c>
      <c r="F128" s="41"/>
      <c r="G128" s="41" t="str">
        <f xml:space="preserve"> INDEX(F_Inputs!$A:$W,MATCH($C128,F_Inputs!$B:$B,0),MATCH(G$87,F_Inputs!$2:$2,0))</f>
        <v>£m</v>
      </c>
      <c r="H128" s="41"/>
      <c r="I128" s="41"/>
      <c r="J128" s="210">
        <f xml:space="preserve"> INDEX(F_Inputs!$A:$W,MATCH($C128,F_Inputs!$B:$B,0),MATCH(J$87,F_Inputs!$2:$2,0))</f>
        <v>0</v>
      </c>
      <c r="K128" s="210">
        <f xml:space="preserve"> INDEX(F_Inputs!$A:$W,MATCH($C128,F_Inputs!$B:$B,0),MATCH(K$87,F_Inputs!$2:$2,0))</f>
        <v>0</v>
      </c>
      <c r="L128" s="210">
        <f xml:space="preserve"> INDEX(F_Inputs!$A:$W,MATCH($C128,F_Inputs!$B:$B,0),MATCH(L$87,F_Inputs!$2:$2,0))</f>
        <v>0</v>
      </c>
      <c r="M128" s="210">
        <f xml:space="preserve"> INDEX(F_Inputs!$A:$W,MATCH($C128,F_Inputs!$B:$B,0),MATCH(M$87,F_Inputs!$2:$2,0))</f>
        <v>3.7608270152904901</v>
      </c>
      <c r="N128" s="210">
        <f xml:space="preserve"> INDEX(F_Inputs!$A:$W,MATCH($C128,F_Inputs!$B:$B,0),MATCH(N$87,F_Inputs!$2:$2,0))</f>
        <v>10.959485004750301</v>
      </c>
      <c r="O128" s="210">
        <f xml:space="preserve"> INDEX(F_Inputs!$A:$W,MATCH($C128,F_Inputs!$B:$B,0),MATCH(O$87,F_Inputs!$2:$2,0))</f>
        <v>17.775517094880701</v>
      </c>
      <c r="P128" s="210">
        <f xml:space="preserve"> INDEX(F_Inputs!$A:$W,MATCH($C128,F_Inputs!$B:$B,0),MATCH(P$87,F_Inputs!$2:$2,0))</f>
        <v>24.6752655717974</v>
      </c>
      <c r="Q128" s="210">
        <f xml:space="preserve"> INDEX(F_Inputs!$A:$W,MATCH($C128,F_Inputs!$B:$B,0),MATCH(Q$87,F_Inputs!$2:$2,0))</f>
        <v>30.4123751397155</v>
      </c>
      <c r="R128" s="172"/>
      <c r="S128" s="172"/>
      <c r="T128" s="141"/>
    </row>
    <row r="129" spans="1:20" s="209" customFormat="1">
      <c r="A129" s="41"/>
      <c r="B129" s="170"/>
      <c r="C129" s="41" t="s">
        <v>322</v>
      </c>
      <c r="D129" s="171"/>
      <c r="E129" s="41" t="str">
        <f xml:space="preserve"> INDEX(F_Inputs!$A:$W,MATCH($C129,F_Inputs!$B:$B,0),MATCH(E$87,F_Inputs!$2:$2,0))</f>
        <v>RCV additions balance - WN - real</v>
      </c>
      <c r="F129" s="41"/>
      <c r="G129" s="41" t="str">
        <f xml:space="preserve"> INDEX(F_Inputs!$A:$W,MATCH($C129,F_Inputs!$B:$B,0),MATCH(G$87,F_Inputs!$2:$2,0))</f>
        <v>£m</v>
      </c>
      <c r="H129" s="41"/>
      <c r="I129" s="41"/>
      <c r="J129" s="210">
        <f xml:space="preserve"> INDEX(F_Inputs!$A:$W,MATCH($C129,F_Inputs!$B:$B,0),MATCH(J$87,F_Inputs!$2:$2,0))</f>
        <v>0</v>
      </c>
      <c r="K129" s="210">
        <f xml:space="preserve"> INDEX(F_Inputs!$A:$W,MATCH($C129,F_Inputs!$B:$B,0),MATCH(K$87,F_Inputs!$2:$2,0))</f>
        <v>0</v>
      </c>
      <c r="L129" s="210">
        <f xml:space="preserve"> INDEX(F_Inputs!$A:$W,MATCH($C129,F_Inputs!$B:$B,0),MATCH(L$87,F_Inputs!$2:$2,0))</f>
        <v>0</v>
      </c>
      <c r="M129" s="210">
        <f xml:space="preserve"> INDEX(F_Inputs!$A:$W,MATCH($C129,F_Inputs!$B:$B,0),MATCH(M$87,F_Inputs!$2:$2,0))</f>
        <v>142.258784946285</v>
      </c>
      <c r="N129" s="210">
        <f xml:space="preserve"> INDEX(F_Inputs!$A:$W,MATCH($C129,F_Inputs!$B:$B,0),MATCH(N$87,F_Inputs!$2:$2,0))</f>
        <v>259.64322775279601</v>
      </c>
      <c r="O129" s="210">
        <f xml:space="preserve"> INDEX(F_Inputs!$A:$W,MATCH($C129,F_Inputs!$B:$B,0),MATCH(O$87,F_Inputs!$2:$2,0))</f>
        <v>373.13045178174701</v>
      </c>
      <c r="P129" s="210">
        <f xml:space="preserve"> INDEX(F_Inputs!$A:$W,MATCH($C129,F_Inputs!$B:$B,0),MATCH(P$87,F_Inputs!$2:$2,0))</f>
        <v>455.54513557560699</v>
      </c>
      <c r="Q129" s="210">
        <f xml:space="preserve"> INDEX(F_Inputs!$A:$W,MATCH($C129,F_Inputs!$B:$B,0),MATCH(Q$87,F_Inputs!$2:$2,0))</f>
        <v>517.03801581616199</v>
      </c>
      <c r="R129" s="172"/>
      <c r="S129" s="172"/>
      <c r="T129" s="141"/>
    </row>
    <row r="130" spans="1:20" s="209" customFormat="1">
      <c r="A130" s="41"/>
      <c r="B130" s="170"/>
      <c r="C130" s="41" t="s">
        <v>324</v>
      </c>
      <c r="D130" s="171"/>
      <c r="E130" s="41" t="str">
        <f xml:space="preserve"> INDEX(F_Inputs!$A:$W,MATCH($C130,F_Inputs!$B:$B,0),MATCH(E$87,F_Inputs!$2:$2,0))</f>
        <v>RCV balance - WN BEG - nominal</v>
      </c>
      <c r="F130" s="41"/>
      <c r="G130" s="41" t="str">
        <f xml:space="preserve"> INDEX(F_Inputs!$A:$W,MATCH($C130,F_Inputs!$B:$B,0),MATCH(G$87,F_Inputs!$2:$2,0))</f>
        <v>£m</v>
      </c>
      <c r="H130" s="41"/>
      <c r="I130" s="41"/>
      <c r="J130" s="210">
        <f xml:space="preserve"> INDEX(F_Inputs!$A:$W,MATCH($C130,F_Inputs!$B:$B,0),MATCH(J$87,F_Inputs!$2:$2,0))</f>
        <v>0</v>
      </c>
      <c r="K130" s="210">
        <f xml:space="preserve"> INDEX(F_Inputs!$A:$W,MATCH($C130,F_Inputs!$B:$B,0),MATCH(K$87,F_Inputs!$2:$2,0))</f>
        <v>0</v>
      </c>
      <c r="L130" s="210">
        <f xml:space="preserve"> INDEX(F_Inputs!$A:$W,MATCH($C130,F_Inputs!$B:$B,0),MATCH(L$87,F_Inputs!$2:$2,0))</f>
        <v>0</v>
      </c>
      <c r="M130" s="210">
        <f xml:space="preserve"> INDEX(F_Inputs!$A:$W,MATCH($C130,F_Inputs!$B:$B,0),MATCH(M$87,F_Inputs!$2:$2,0))</f>
        <v>3529.5359825884898</v>
      </c>
      <c r="N130" s="210">
        <f xml:space="preserve"> INDEX(F_Inputs!$A:$W,MATCH($C130,F_Inputs!$B:$B,0),MATCH(N$87,F_Inputs!$2:$2,0))</f>
        <v>3565.1957474907299</v>
      </c>
      <c r="O130" s="210">
        <f xml:space="preserve"> INDEX(F_Inputs!$A:$W,MATCH($C130,F_Inputs!$B:$B,0),MATCH(O$87,F_Inputs!$2:$2,0))</f>
        <v>3590.7862941949702</v>
      </c>
      <c r="P130" s="210">
        <f xml:space="preserve"> INDEX(F_Inputs!$A:$W,MATCH($C130,F_Inputs!$B:$B,0),MATCH(P$87,F_Inputs!$2:$2,0))</f>
        <v>3623.3167733465598</v>
      </c>
      <c r="Q130" s="210">
        <f xml:space="preserve"> INDEX(F_Inputs!$A:$W,MATCH($C130,F_Inputs!$B:$B,0),MATCH(Q$87,F_Inputs!$2:$2,0))</f>
        <v>3624.2262930335</v>
      </c>
      <c r="R130" s="172"/>
      <c r="S130" s="172"/>
      <c r="T130" s="141"/>
    </row>
    <row r="131" spans="1:20" s="209" customFormat="1">
      <c r="A131" s="41"/>
      <c r="B131" s="170"/>
      <c r="C131" s="41" t="s">
        <v>326</v>
      </c>
      <c r="D131" s="171"/>
      <c r="E131" s="41" t="str">
        <f xml:space="preserve"> INDEX(F_Inputs!$A:$W,MATCH($C131,F_Inputs!$B:$B,0),MATCH(E$87,F_Inputs!$2:$2,0))</f>
        <v>Indexation on RCV balance BEG - WN - nominal</v>
      </c>
      <c r="F131" s="41"/>
      <c r="G131" s="41" t="str">
        <f xml:space="preserve"> INDEX(F_Inputs!$A:$W,MATCH($C131,F_Inputs!$B:$B,0),MATCH(G$87,F_Inputs!$2:$2,0))</f>
        <v>£m</v>
      </c>
      <c r="H131" s="41"/>
      <c r="I131" s="41"/>
      <c r="J131" s="210">
        <f xml:space="preserve"> INDEX(F_Inputs!$A:$W,MATCH($C131,F_Inputs!$B:$B,0),MATCH(J$87,F_Inputs!$2:$2,0))</f>
        <v>0</v>
      </c>
      <c r="K131" s="210">
        <f xml:space="preserve"> INDEX(F_Inputs!$A:$W,MATCH($C131,F_Inputs!$B:$B,0),MATCH(K$87,F_Inputs!$2:$2,0))</f>
        <v>0</v>
      </c>
      <c r="L131" s="210">
        <f xml:space="preserve"> INDEX(F_Inputs!$A:$W,MATCH($C131,F_Inputs!$B:$B,0),MATCH(L$87,F_Inputs!$2:$2,0))</f>
        <v>0</v>
      </c>
      <c r="M131" s="210">
        <f xml:space="preserve"> INDEX(F_Inputs!$A:$W,MATCH($C131,F_Inputs!$B:$B,0),MATCH(M$87,F_Inputs!$2:$2,0))</f>
        <v>77.811677448288407</v>
      </c>
      <c r="N131" s="210">
        <f xml:space="preserve"> INDEX(F_Inputs!$A:$W,MATCH($C131,F_Inputs!$B:$B,0),MATCH(N$87,F_Inputs!$2:$2,0))</f>
        <v>87.697608776406696</v>
      </c>
      <c r="O131" s="210">
        <f xml:space="preserve"> INDEX(F_Inputs!$A:$W,MATCH($C131,F_Inputs!$B:$B,0),MATCH(O$87,F_Inputs!$2:$2,0))</f>
        <v>92.238952917554997</v>
      </c>
      <c r="P131" s="210">
        <f xml:space="preserve"> INDEX(F_Inputs!$A:$W,MATCH($C131,F_Inputs!$B:$B,0),MATCH(P$87,F_Inputs!$2:$2,0))</f>
        <v>93.681030066751902</v>
      </c>
      <c r="Q131" s="210">
        <f xml:space="preserve"> INDEX(F_Inputs!$A:$W,MATCH($C131,F_Inputs!$B:$B,0),MATCH(Q$87,F_Inputs!$2:$2,0))</f>
        <v>93.148711390916006</v>
      </c>
      <c r="R131" s="172"/>
      <c r="S131" s="172"/>
      <c r="T131" s="141"/>
    </row>
    <row r="132" spans="1:20" s="209" customFormat="1">
      <c r="A132" s="41"/>
      <c r="B132" s="170"/>
      <c r="C132" s="41" t="s">
        <v>328</v>
      </c>
      <c r="D132" s="171"/>
      <c r="E132" s="41" t="str">
        <f xml:space="preserve"> INDEX(F_Inputs!$A:$W,MATCH($C132,F_Inputs!$B:$B,0),MATCH(E$87,F_Inputs!$2:$2,0))</f>
        <v>RCV balance - WN - real</v>
      </c>
      <c r="F132" s="41"/>
      <c r="G132" s="41" t="str">
        <f xml:space="preserve"> INDEX(F_Inputs!$A:$W,MATCH($C132,F_Inputs!$B:$B,0),MATCH(G$87,F_Inputs!$2:$2,0))</f>
        <v>£m</v>
      </c>
      <c r="H132" s="41"/>
      <c r="I132" s="41"/>
      <c r="J132" s="210">
        <f xml:space="preserve"> INDEX(F_Inputs!$A:$W,MATCH($C132,F_Inputs!$B:$B,0),MATCH(J$87,F_Inputs!$2:$2,0))</f>
        <v>0</v>
      </c>
      <c r="K132" s="210">
        <f xml:space="preserve"> INDEX(F_Inputs!$A:$W,MATCH($C132,F_Inputs!$B:$B,0),MATCH(K$87,F_Inputs!$2:$2,0))</f>
        <v>0</v>
      </c>
      <c r="L132" s="210">
        <f xml:space="preserve"> INDEX(F_Inputs!$A:$W,MATCH($C132,F_Inputs!$B:$B,0),MATCH(L$87,F_Inputs!$2:$2,0))</f>
        <v>0</v>
      </c>
      <c r="M132" s="210">
        <f xml:space="preserve"> INDEX(F_Inputs!$A:$W,MATCH($C132,F_Inputs!$B:$B,0),MATCH(M$87,F_Inputs!$2:$2,0))</f>
        <v>3356.2311000589302</v>
      </c>
      <c r="N132" s="210">
        <f xml:space="preserve"> INDEX(F_Inputs!$A:$W,MATCH($C132,F_Inputs!$B:$B,0),MATCH(N$87,F_Inputs!$2:$2,0))</f>
        <v>3313.9045055103502</v>
      </c>
      <c r="O132" s="210">
        <f xml:space="preserve"> INDEX(F_Inputs!$A:$W,MATCH($C132,F_Inputs!$B:$B,0),MATCH(O$87,F_Inputs!$2:$2,0))</f>
        <v>3275.94660118415</v>
      </c>
      <c r="P132" s="210">
        <f xml:space="preserve"> INDEX(F_Inputs!$A:$W,MATCH($C132,F_Inputs!$B:$B,0),MATCH(P$87,F_Inputs!$2:$2,0))</f>
        <v>3209.3721102033001</v>
      </c>
      <c r="Q132" s="210">
        <f xml:space="preserve"> INDEX(F_Inputs!$A:$W,MATCH($C132,F_Inputs!$B:$B,0),MATCH(Q$87,F_Inputs!$2:$2,0))</f>
        <v>3125.5702297420698</v>
      </c>
      <c r="R132" s="172"/>
      <c r="S132" s="172"/>
      <c r="T132" s="141"/>
    </row>
    <row r="133" spans="1:20" s="283" customFormat="1">
      <c r="A133" s="256"/>
      <c r="B133" s="257"/>
      <c r="C133" s="41" t="s">
        <v>451</v>
      </c>
      <c r="D133" s="255"/>
      <c r="E133" s="196" t="str">
        <f xml:space="preserve"> INDEX(F_Inputs!$A:$W,MATCH($C133,F_Inputs!$B:$B,0),MATCH(E$87,F_Inputs!$2:$2,0))</f>
        <v>Run-off rate - CPI(H) + RPI wedge - active - WN</v>
      </c>
      <c r="F133" s="196"/>
      <c r="G133" s="196" t="str">
        <f xml:space="preserve"> INDEX(F_Inputs!$A:$W,MATCH($C133,F_Inputs!$B:$B,0),MATCH(G$87,F_Inputs!$2:$2,0))</f>
        <v>%</v>
      </c>
      <c r="H133" s="196"/>
      <c r="I133" s="196"/>
      <c r="J133" s="285">
        <f xml:space="preserve"> INDEX(F_Inputs!$A:$W,MATCH($C133,F_Inputs!$B:$B,0),MATCH(J$87,F_Inputs!$2:$2,0))</f>
        <v>0</v>
      </c>
      <c r="K133" s="285">
        <f xml:space="preserve"> INDEX(F_Inputs!$A:$W,MATCH($C133,F_Inputs!$B:$B,0),MATCH(K$87,F_Inputs!$2:$2,0))</f>
        <v>0</v>
      </c>
      <c r="L133" s="285">
        <f xml:space="preserve"> INDEX(F_Inputs!$A:$W,MATCH($C133,F_Inputs!$B:$B,0),MATCH(L$87,F_Inputs!$2:$2,0))</f>
        <v>0</v>
      </c>
      <c r="M133" s="286">
        <f xml:space="preserve"> INDEX(F_Inputs!$A:$W,MATCH($C133,F_Inputs!$B:$B,0),MATCH(M$87,F_Inputs!$2:$2,0))</f>
        <v>5.8565375054681998E-2</v>
      </c>
      <c r="N133" s="286">
        <f xml:space="preserve"> INDEX(F_Inputs!$A:$W,MATCH($C133,F_Inputs!$B:$B,0),MATCH(N$87,F_Inputs!$2:$2,0))</f>
        <v>5.9097123163052503E-2</v>
      </c>
      <c r="O133" s="286">
        <f xml:space="preserve"> INDEX(F_Inputs!$A:$W,MATCH($C133,F_Inputs!$B:$B,0),MATCH(O$87,F_Inputs!$2:$2,0))</f>
        <v>5.9538375038752298E-2</v>
      </c>
      <c r="P133" s="286">
        <f xml:space="preserve"> INDEX(F_Inputs!$A:$W,MATCH($C133,F_Inputs!$B:$B,0),MATCH(P$87,F_Inputs!$2:$2,0))</f>
        <v>6.1381742179355603E-2</v>
      </c>
      <c r="Q133" s="286">
        <f xml:space="preserve"> INDEX(F_Inputs!$A:$W,MATCH($C133,F_Inputs!$B:$B,0),MATCH(Q$87,F_Inputs!$2:$2,0))</f>
        <v>6.2809382673339298E-2</v>
      </c>
    </row>
    <row r="134" spans="1:20" s="33" customFormat="1">
      <c r="A134" s="34"/>
      <c r="B134" s="42"/>
      <c r="C134" s="34"/>
      <c r="D134" s="34"/>
      <c r="E134" s="34"/>
      <c r="F134" s="34"/>
      <c r="G134" s="34"/>
      <c r="H134" s="34"/>
      <c r="I134" s="34"/>
      <c r="J134" s="34"/>
      <c r="K134" s="34"/>
      <c r="L134" s="34"/>
      <c r="M134" s="34"/>
      <c r="N134" s="34"/>
      <c r="O134" s="34"/>
      <c r="P134" s="34"/>
      <c r="Q134" s="34"/>
      <c r="R134" s="34"/>
      <c r="S134" s="34"/>
      <c r="T134" s="34"/>
    </row>
    <row r="135" spans="1:20" s="140" customFormat="1">
      <c r="A135" s="41"/>
      <c r="B135" s="170" t="s">
        <v>596</v>
      </c>
      <c r="C135" s="41"/>
      <c r="E135" s="171"/>
      <c r="F135" s="41"/>
      <c r="G135" s="41"/>
      <c r="H135" s="41"/>
      <c r="I135" s="41"/>
      <c r="J135" s="41"/>
      <c r="K135" s="41"/>
      <c r="L135" s="141"/>
      <c r="M135" s="172"/>
      <c r="N135" s="172"/>
      <c r="O135" s="172"/>
      <c r="P135" s="172"/>
      <c r="Q135" s="172"/>
      <c r="R135" s="172"/>
      <c r="S135" s="172"/>
      <c r="T135" s="41"/>
    </row>
    <row r="136" spans="1:20" s="209" customFormat="1">
      <c r="A136" s="572"/>
      <c r="B136" s="570"/>
      <c r="C136" s="41" t="s">
        <v>479</v>
      </c>
      <c r="D136" s="571"/>
      <c r="E136" s="41" t="str">
        <f xml:space="preserve"> INDEX(F_Inputs!$A:$W,MATCH($C136,F_Inputs!$B:$B,0),MATCH(E$87,F_Inputs!$2:$2,0))</f>
        <v>Wastewater network 2020 RCV~ 1 April (opening balance) for FM at 2017-18 CPIH deflated price base</v>
      </c>
      <c r="F136" s="41"/>
      <c r="G136" s="41" t="str">
        <f xml:space="preserve"> INDEX(F_Inputs!$A:$W,MATCH($C136,F_Inputs!$B:$B,0),MATCH(G$87,F_Inputs!$2:$2,0))</f>
        <v>£m</v>
      </c>
      <c r="H136" s="41"/>
      <c r="I136" s="41"/>
      <c r="J136" s="210">
        <f xml:space="preserve"> INDEX(F_Inputs!$A:$W,MATCH($C136,F_Inputs!$B:$B,0),MATCH(J$87,F_Inputs!$2:$2,0))</f>
        <v>0</v>
      </c>
      <c r="K136" s="210">
        <f xml:space="preserve"> INDEX(F_Inputs!$A:$W,MATCH($C136,F_Inputs!$B:$B,0),MATCH(K$87,F_Inputs!$2:$2,0))</f>
        <v>0</v>
      </c>
      <c r="L136" s="210">
        <f xml:space="preserve"> INDEX(F_Inputs!$A:$W,MATCH($C136,F_Inputs!$B:$B,0),MATCH(L$87,F_Inputs!$2:$2,0))</f>
        <v>6854.5823857846699</v>
      </c>
      <c r="M136" s="210">
        <f xml:space="preserve"> INDEX(F_Inputs!$A:$W,MATCH($C136,F_Inputs!$B:$B,0),MATCH(M$87,F_Inputs!$2:$2,0))</f>
        <v>0</v>
      </c>
      <c r="N136" s="210">
        <f xml:space="preserve"> INDEX(F_Inputs!$A:$W,MATCH($C136,F_Inputs!$B:$B,0),MATCH(N$87,F_Inputs!$2:$2,0))</f>
        <v>0</v>
      </c>
      <c r="O136" s="210">
        <f xml:space="preserve"> INDEX(F_Inputs!$A:$W,MATCH($C136,F_Inputs!$B:$B,0),MATCH(O$87,F_Inputs!$2:$2,0))</f>
        <v>0</v>
      </c>
      <c r="P136" s="210">
        <f xml:space="preserve"> INDEX(F_Inputs!$A:$W,MATCH($C136,F_Inputs!$B:$B,0),MATCH(P$87,F_Inputs!$2:$2,0))</f>
        <v>0</v>
      </c>
      <c r="Q136" s="210">
        <f xml:space="preserve"> INDEX(F_Inputs!$A:$W,MATCH($C136,F_Inputs!$B:$B,0),MATCH(Q$87,F_Inputs!$2:$2,0))</f>
        <v>0</v>
      </c>
      <c r="R136" s="172"/>
      <c r="S136" s="172"/>
      <c r="T136" s="141"/>
    </row>
    <row r="137" spans="1:20" s="209" customFormat="1">
      <c r="A137" s="41"/>
      <c r="B137" s="170"/>
      <c r="C137" s="41" t="s">
        <v>330</v>
      </c>
      <c r="D137" s="171"/>
      <c r="E137" s="41" t="str">
        <f xml:space="preserve"> INDEX(F_Inputs!$A:$W,MATCH($C137,F_Inputs!$B:$B,0),MATCH(E$87,F_Inputs!$2:$2,0))</f>
        <v>RCV CPI(H) + RPI wedge bf balance BEG - WWN - nominal</v>
      </c>
      <c r="F137" s="41"/>
      <c r="G137" s="41" t="str">
        <f xml:space="preserve"> INDEX(F_Inputs!$A:$W,MATCH($C137,F_Inputs!$B:$B,0),MATCH(G$87,F_Inputs!$2:$2,0))</f>
        <v>£m</v>
      </c>
      <c r="H137" s="41"/>
      <c r="I137" s="41"/>
      <c r="J137" s="210">
        <f xml:space="preserve"> INDEX(F_Inputs!$A:$W,MATCH($C137,F_Inputs!$B:$B,0),MATCH(J$87,F_Inputs!$2:$2,0))</f>
        <v>0</v>
      </c>
      <c r="K137" s="210">
        <f xml:space="preserve"> INDEX(F_Inputs!$A:$W,MATCH($C137,F_Inputs!$B:$B,0),MATCH(K$87,F_Inputs!$2:$2,0))</f>
        <v>0</v>
      </c>
      <c r="L137" s="210">
        <f xml:space="preserve"> INDEX(F_Inputs!$A:$W,MATCH($C137,F_Inputs!$B:$B,0),MATCH(L$87,F_Inputs!$2:$2,0))</f>
        <v>0</v>
      </c>
      <c r="M137" s="210">
        <f xml:space="preserve"> INDEX(F_Inputs!$A:$W,MATCH($C137,F_Inputs!$B:$B,0),MATCH(M$87,F_Inputs!$2:$2,0))</f>
        <v>3569.87651472486</v>
      </c>
      <c r="N137" s="210">
        <f xml:space="preserve"> INDEX(F_Inputs!$A:$W,MATCH($C137,F_Inputs!$B:$B,0),MATCH(N$87,F_Inputs!$2:$2,0))</f>
        <v>3458.0041679798701</v>
      </c>
      <c r="O137" s="210">
        <f xml:space="preserve"> INDEX(F_Inputs!$A:$W,MATCH($C137,F_Inputs!$B:$B,0),MATCH(O$87,F_Inputs!$2:$2,0))</f>
        <v>3371.5713985605698</v>
      </c>
      <c r="P137" s="210">
        <f xml:space="preserve"> INDEX(F_Inputs!$A:$W,MATCH($C137,F_Inputs!$B:$B,0),MATCH(P$87,F_Inputs!$2:$2,0))</f>
        <v>3293.1824502249001</v>
      </c>
      <c r="Q137" s="210">
        <f xml:space="preserve"> INDEX(F_Inputs!$A:$W,MATCH($C137,F_Inputs!$B:$B,0),MATCH(Q$87,F_Inputs!$2:$2,0))</f>
        <v>3218.5816213901899</v>
      </c>
      <c r="R137" s="172"/>
      <c r="S137" s="172"/>
      <c r="T137" s="141"/>
    </row>
    <row r="138" spans="1:20" s="209" customFormat="1">
      <c r="A138" s="41"/>
      <c r="B138" s="170"/>
      <c r="C138" s="41" t="s">
        <v>332</v>
      </c>
      <c r="D138" s="171"/>
      <c r="E138" s="41" t="str">
        <f xml:space="preserve"> INDEX(F_Inputs!$A:$W,MATCH($C138,F_Inputs!$B:$B,0),MATCH(E$87,F_Inputs!$2:$2,0))</f>
        <v>Indexation on RCV - CPI(H) + RPI wedge bf balance - WWN - nominal</v>
      </c>
      <c r="F138" s="41"/>
      <c r="G138" s="41" t="str">
        <f xml:space="preserve"> INDEX(F_Inputs!$A:$W,MATCH($C138,F_Inputs!$B:$B,0),MATCH(G$87,F_Inputs!$2:$2,0))</f>
        <v>£m</v>
      </c>
      <c r="H138" s="41"/>
      <c r="I138" s="41"/>
      <c r="J138" s="210">
        <f xml:space="preserve"> INDEX(F_Inputs!$A:$W,MATCH($C138,F_Inputs!$B:$B,0),MATCH(J$87,F_Inputs!$2:$2,0))</f>
        <v>0</v>
      </c>
      <c r="K138" s="210">
        <f xml:space="preserve"> INDEX(F_Inputs!$A:$W,MATCH($C138,F_Inputs!$B:$B,0),MATCH(K$87,F_Inputs!$2:$2,0))</f>
        <v>0</v>
      </c>
      <c r="L138" s="210">
        <f xml:space="preserve"> INDEX(F_Inputs!$A:$W,MATCH($C138,F_Inputs!$B:$B,0),MATCH(L$87,F_Inputs!$2:$2,0))</f>
        <v>0</v>
      </c>
      <c r="M138" s="210">
        <f xml:space="preserve"> INDEX(F_Inputs!$A:$W,MATCH($C138,F_Inputs!$B:$B,0),MATCH(M$87,F_Inputs!$2:$2,0))</f>
        <v>86.598391186671194</v>
      </c>
      <c r="N138" s="210">
        <f xml:space="preserve"> INDEX(F_Inputs!$A:$W,MATCH($C138,F_Inputs!$B:$B,0),MATCH(N$87,F_Inputs!$2:$2,0))</f>
        <v>102.314212475511</v>
      </c>
      <c r="O138" s="210">
        <f xml:space="preserve"> INDEX(F_Inputs!$A:$W,MATCH($C138,F_Inputs!$B:$B,0),MATCH(O$87,F_Inputs!$2:$2,0))</f>
        <v>106.21691746500601</v>
      </c>
      <c r="P138" s="210">
        <f xml:space="preserve"> INDEX(F_Inputs!$A:$W,MATCH($C138,F_Inputs!$B:$B,0),MATCH(P$87,F_Inputs!$2:$2,0))</f>
        <v>105.381838407199</v>
      </c>
      <c r="Q138" s="210">
        <f xml:space="preserve"> INDEX(F_Inputs!$A:$W,MATCH($C138,F_Inputs!$B:$B,0),MATCH(Q$87,F_Inputs!$2:$2,0))</f>
        <v>102.99461188448799</v>
      </c>
      <c r="R138" s="172"/>
      <c r="S138" s="172"/>
      <c r="T138" s="141"/>
    </row>
    <row r="139" spans="1:20" s="209" customFormat="1">
      <c r="A139" s="41"/>
      <c r="B139" s="170"/>
      <c r="C139" s="41" t="s">
        <v>334</v>
      </c>
      <c r="D139" s="171"/>
      <c r="E139" s="41" t="str">
        <f xml:space="preserve"> INDEX(F_Inputs!$A:$W,MATCH($C139,F_Inputs!$B:$B,0),MATCH(E$87,F_Inputs!$2:$2,0))</f>
        <v>RCV - CPI(H) + RPI wedge bf depreciation - WWN - nominal</v>
      </c>
      <c r="F139" s="41"/>
      <c r="G139" s="41" t="str">
        <f xml:space="preserve"> INDEX(F_Inputs!$A:$W,MATCH($C139,F_Inputs!$B:$B,0),MATCH(G$87,F_Inputs!$2:$2,0))</f>
        <v>£m</v>
      </c>
      <c r="H139" s="41"/>
      <c r="I139" s="41"/>
      <c r="J139" s="210">
        <f xml:space="preserve"> INDEX(F_Inputs!$A:$W,MATCH($C139,F_Inputs!$B:$B,0),MATCH(J$87,F_Inputs!$2:$2,0))</f>
        <v>0</v>
      </c>
      <c r="K139" s="210">
        <f xml:space="preserve"> INDEX(F_Inputs!$A:$W,MATCH($C139,F_Inputs!$B:$B,0),MATCH(K$87,F_Inputs!$2:$2,0))</f>
        <v>0</v>
      </c>
      <c r="L139" s="210">
        <f xml:space="preserve"> INDEX(F_Inputs!$A:$W,MATCH($C139,F_Inputs!$B:$B,0),MATCH(L$87,F_Inputs!$2:$2,0))</f>
        <v>0</v>
      </c>
      <c r="M139" s="210">
        <f xml:space="preserve"> INDEX(F_Inputs!$A:$W,MATCH($C139,F_Inputs!$B:$B,0),MATCH(M$87,F_Inputs!$2:$2,0))</f>
        <v>198.47073793166501</v>
      </c>
      <c r="N139" s="210">
        <f xml:space="preserve"> INDEX(F_Inputs!$A:$W,MATCH($C139,F_Inputs!$B:$B,0),MATCH(N$87,F_Inputs!$2:$2,0))</f>
        <v>188.74698189481299</v>
      </c>
      <c r="O139" s="210">
        <f xml:space="preserve"> INDEX(F_Inputs!$A:$W,MATCH($C139,F_Inputs!$B:$B,0),MATCH(O$87,F_Inputs!$2:$2,0))</f>
        <v>184.60586580067701</v>
      </c>
      <c r="P139" s="210">
        <f xml:space="preserve"> INDEX(F_Inputs!$A:$W,MATCH($C139,F_Inputs!$B:$B,0),MATCH(P$87,F_Inputs!$2:$2,0))</f>
        <v>179.98266724190401</v>
      </c>
      <c r="Q139" s="210">
        <f xml:space="preserve"> INDEX(F_Inputs!$A:$W,MATCH($C139,F_Inputs!$B:$B,0),MATCH(Q$87,F_Inputs!$2:$2,0))</f>
        <v>173.33783043141901</v>
      </c>
      <c r="R139" s="172"/>
      <c r="S139" s="172"/>
      <c r="T139" s="141"/>
    </row>
    <row r="140" spans="1:20" s="209" customFormat="1">
      <c r="A140" s="41"/>
      <c r="B140" s="170"/>
      <c r="C140" s="41" t="s">
        <v>336</v>
      </c>
      <c r="D140" s="171"/>
      <c r="E140" s="41" t="str">
        <f xml:space="preserve"> INDEX(F_Inputs!$A:$W,MATCH($C140,F_Inputs!$B:$B,0),MATCH(E$87,F_Inputs!$2:$2,0))</f>
        <v>RCV CPI(H) + RPI wedge bf balance - WWN - real</v>
      </c>
      <c r="F140" s="41"/>
      <c r="G140" s="41" t="str">
        <f xml:space="preserve"> INDEX(F_Inputs!$A:$W,MATCH($C140,F_Inputs!$B:$B,0),MATCH(G$87,F_Inputs!$2:$2,0))</f>
        <v>£m</v>
      </c>
      <c r="H140" s="41"/>
      <c r="I140" s="41"/>
      <c r="J140" s="210">
        <f xml:space="preserve"> INDEX(F_Inputs!$A:$W,MATCH($C140,F_Inputs!$B:$B,0),MATCH(J$87,F_Inputs!$2:$2,0))</f>
        <v>0</v>
      </c>
      <c r="K140" s="210">
        <f xml:space="preserve"> INDEX(F_Inputs!$A:$W,MATCH($C140,F_Inputs!$B:$B,0),MATCH(K$87,F_Inputs!$2:$2,0))</f>
        <v>0</v>
      </c>
      <c r="L140" s="210">
        <f xml:space="preserve"> INDEX(F_Inputs!$A:$W,MATCH($C140,F_Inputs!$B:$B,0),MATCH(L$87,F_Inputs!$2:$2,0))</f>
        <v>0</v>
      </c>
      <c r="M140" s="210">
        <f xml:space="preserve"> INDEX(F_Inputs!$A:$W,MATCH($C140,F_Inputs!$B:$B,0),MATCH(M$87,F_Inputs!$2:$2,0))</f>
        <v>3255.3222753269301</v>
      </c>
      <c r="N140" s="210">
        <f xml:space="preserve"> INDEX(F_Inputs!$A:$W,MATCH($C140,F_Inputs!$B:$B,0),MATCH(N$87,F_Inputs!$2:$2,0))</f>
        <v>3111.5930420038098</v>
      </c>
      <c r="O140" s="210">
        <f xml:space="preserve"> INDEX(F_Inputs!$A:$W,MATCH($C140,F_Inputs!$B:$B,0),MATCH(O$87,F_Inputs!$2:$2,0))</f>
        <v>2977.4625101103902</v>
      </c>
      <c r="P140" s="210">
        <f xml:space="preserve"> INDEX(F_Inputs!$A:$W,MATCH($C140,F_Inputs!$B:$B,0),MATCH(P$87,F_Inputs!$2:$2,0))</f>
        <v>2850.1603528340002</v>
      </c>
      <c r="Q140" s="210">
        <f xml:space="preserve"> INDEX(F_Inputs!$A:$W,MATCH($C140,F_Inputs!$B:$B,0),MATCH(Q$87,F_Inputs!$2:$2,0))</f>
        <v>2730.5280205633298</v>
      </c>
      <c r="R140" s="172"/>
      <c r="S140" s="172"/>
      <c r="T140" s="141"/>
    </row>
    <row r="141" spans="1:20" s="209" customFormat="1">
      <c r="A141" s="41"/>
      <c r="B141" s="170"/>
      <c r="C141" s="41" t="s">
        <v>338</v>
      </c>
      <c r="D141" s="171"/>
      <c r="E141" s="41" t="str">
        <f xml:space="preserve"> INDEX(F_Inputs!$A:$W,MATCH($C141,F_Inputs!$B:$B,0),MATCH(E$87,F_Inputs!$2:$2,0))</f>
        <v>RCV CPI(H) bf balance BEG - WWN - nominal</v>
      </c>
      <c r="F141" s="41"/>
      <c r="G141" s="41" t="str">
        <f xml:space="preserve"> INDEX(F_Inputs!$A:$W,MATCH($C141,F_Inputs!$B:$B,0),MATCH(G$87,F_Inputs!$2:$2,0))</f>
        <v>£m</v>
      </c>
      <c r="H141" s="41"/>
      <c r="I141" s="41"/>
      <c r="J141" s="210">
        <f xml:space="preserve"> INDEX(F_Inputs!$A:$W,MATCH($C141,F_Inputs!$B:$B,0),MATCH(J$87,F_Inputs!$2:$2,0))</f>
        <v>0</v>
      </c>
      <c r="K141" s="210">
        <f xml:space="preserve"> INDEX(F_Inputs!$A:$W,MATCH($C141,F_Inputs!$B:$B,0),MATCH(K$87,F_Inputs!$2:$2,0))</f>
        <v>0</v>
      </c>
      <c r="L141" s="210">
        <f xml:space="preserve"> INDEX(F_Inputs!$A:$W,MATCH($C141,F_Inputs!$B:$B,0),MATCH(L$87,F_Inputs!$2:$2,0))</f>
        <v>0</v>
      </c>
      <c r="M141" s="210">
        <f xml:space="preserve"> INDEX(F_Inputs!$A:$W,MATCH($C141,F_Inputs!$B:$B,0),MATCH(M$87,F_Inputs!$2:$2,0))</f>
        <v>3569.87651472486</v>
      </c>
      <c r="N141" s="210">
        <f xml:space="preserve"> INDEX(F_Inputs!$A:$W,MATCH($C141,F_Inputs!$B:$B,0),MATCH(N$87,F_Inputs!$2:$2,0))</f>
        <v>3479.4735529917002</v>
      </c>
      <c r="O141" s="210">
        <f xml:space="preserve"> INDEX(F_Inputs!$A:$W,MATCH($C141,F_Inputs!$B:$B,0),MATCH(O$87,F_Inputs!$2:$2,0))</f>
        <v>3396.5431603505199</v>
      </c>
      <c r="P141" s="210">
        <f xml:space="preserve"> INDEX(F_Inputs!$A:$W,MATCH($C141,F_Inputs!$B:$B,0),MATCH(P$87,F_Inputs!$2:$2,0))</f>
        <v>3317.6613687048798</v>
      </c>
      <c r="Q141" s="210">
        <f xml:space="preserve"> INDEX(F_Inputs!$A:$W,MATCH($C141,F_Inputs!$B:$B,0),MATCH(Q$87,F_Inputs!$2:$2,0))</f>
        <v>3241.81774364394</v>
      </c>
      <c r="R141" s="172"/>
      <c r="S141" s="172"/>
      <c r="T141" s="141"/>
    </row>
    <row r="142" spans="1:20" s="209" customFormat="1">
      <c r="A142" s="41"/>
      <c r="B142" s="170"/>
      <c r="C142" s="41" t="s">
        <v>340</v>
      </c>
      <c r="D142" s="171"/>
      <c r="E142" s="41" t="str">
        <f xml:space="preserve"> INDEX(F_Inputs!$A:$W,MATCH($C142,F_Inputs!$B:$B,0),MATCH(E$87,F_Inputs!$2:$2,0))</f>
        <v>Indexation on RCV - CPI(H) bf balance - WWN - nominal</v>
      </c>
      <c r="F142" s="41"/>
      <c r="G142" s="41" t="str">
        <f xml:space="preserve"> INDEX(F_Inputs!$A:$W,MATCH($C142,F_Inputs!$B:$B,0),MATCH(G$87,F_Inputs!$2:$2,0))</f>
        <v>£m</v>
      </c>
      <c r="H142" s="41"/>
      <c r="I142" s="41"/>
      <c r="J142" s="210">
        <f xml:space="preserve"> INDEX(F_Inputs!$A:$W,MATCH($C142,F_Inputs!$B:$B,0),MATCH(J$87,F_Inputs!$2:$2,0))</f>
        <v>0</v>
      </c>
      <c r="K142" s="210">
        <f xml:space="preserve"> INDEX(F_Inputs!$A:$W,MATCH($C142,F_Inputs!$B:$B,0),MATCH(K$87,F_Inputs!$2:$2,0))</f>
        <v>0</v>
      </c>
      <c r="L142" s="210">
        <f xml:space="preserve"> INDEX(F_Inputs!$A:$W,MATCH($C142,F_Inputs!$B:$B,0),MATCH(L$87,F_Inputs!$2:$2,0))</f>
        <v>0</v>
      </c>
      <c r="M142" s="210">
        <f xml:space="preserve"> INDEX(F_Inputs!$A:$W,MATCH($C142,F_Inputs!$B:$B,0),MATCH(M$87,F_Inputs!$2:$2,0))</f>
        <v>70.803647644662405</v>
      </c>
      <c r="N142" s="210">
        <f xml:space="preserve"> INDEX(F_Inputs!$A:$W,MATCH($C142,F_Inputs!$B:$B,0),MATCH(N$87,F_Inputs!$2:$2,0))</f>
        <v>69.735550174260894</v>
      </c>
      <c r="O142" s="210">
        <f xml:space="preserve"> INDEX(F_Inputs!$A:$W,MATCH($C142,F_Inputs!$B:$B,0),MATCH(O$87,F_Inputs!$2:$2,0))</f>
        <v>70.482521675810105</v>
      </c>
      <c r="P142" s="210">
        <f xml:space="preserve"> INDEX(F_Inputs!$A:$W,MATCH($C142,F_Inputs!$B:$B,0),MATCH(P$87,F_Inputs!$2:$2,0))</f>
        <v>69.670888742804294</v>
      </c>
      <c r="Q142" s="210">
        <f xml:space="preserve"> INDEX(F_Inputs!$A:$W,MATCH($C142,F_Inputs!$B:$B,0),MATCH(Q$87,F_Inputs!$2:$2,0))</f>
        <v>68.078172616527496</v>
      </c>
      <c r="R142" s="172"/>
      <c r="S142" s="172"/>
      <c r="T142" s="141"/>
    </row>
    <row r="143" spans="1:20" s="209" customFormat="1">
      <c r="A143" s="41"/>
      <c r="B143" s="170"/>
      <c r="C143" s="41" t="s">
        <v>342</v>
      </c>
      <c r="D143" s="171"/>
      <c r="E143" s="41" t="str">
        <f xml:space="preserve"> INDEX(F_Inputs!$A:$W,MATCH($C143,F_Inputs!$B:$B,0),MATCH(E$87,F_Inputs!$2:$2,0))</f>
        <v>RCV other adjustments balance - WWN - real</v>
      </c>
      <c r="F143" s="41"/>
      <c r="G143" s="41" t="str">
        <f xml:space="preserve"> INDEX(F_Inputs!$A:$W,MATCH($C143,F_Inputs!$B:$B,0),MATCH(G$87,F_Inputs!$2:$2,0))</f>
        <v>£m</v>
      </c>
      <c r="H143" s="41"/>
      <c r="I143" s="41"/>
      <c r="J143" s="210">
        <f xml:space="preserve"> INDEX(F_Inputs!$A:$W,MATCH($C143,F_Inputs!$B:$B,0),MATCH(J$87,F_Inputs!$2:$2,0))</f>
        <v>0</v>
      </c>
      <c r="K143" s="210">
        <f xml:space="preserve"> INDEX(F_Inputs!$A:$W,MATCH($C143,F_Inputs!$B:$B,0),MATCH(K$87,F_Inputs!$2:$2,0))</f>
        <v>0</v>
      </c>
      <c r="L143" s="210">
        <f xml:space="preserve"> INDEX(F_Inputs!$A:$W,MATCH($C143,F_Inputs!$B:$B,0),MATCH(L$87,F_Inputs!$2:$2,0))</f>
        <v>0</v>
      </c>
      <c r="M143" s="245">
        <f xml:space="preserve"> INDEX(F_Inputs!$A:$W,MATCH($C143,F_Inputs!$B:$B,0),MATCH(M$87,F_Inputs!$2:$2,0))</f>
        <v>0</v>
      </c>
      <c r="N143" s="210">
        <f xml:space="preserve"> INDEX(F_Inputs!$A:$W,MATCH($C143,F_Inputs!$B:$B,0),MATCH(N$87,F_Inputs!$2:$2,0))</f>
        <v>0</v>
      </c>
      <c r="O143" s="210">
        <f xml:space="preserve"> INDEX(F_Inputs!$A:$W,MATCH($C143,F_Inputs!$B:$B,0),MATCH(O$87,F_Inputs!$2:$2,0))</f>
        <v>0</v>
      </c>
      <c r="P143" s="210">
        <f xml:space="preserve"> INDEX(F_Inputs!$A:$W,MATCH($C143,F_Inputs!$B:$B,0),MATCH(P$87,F_Inputs!$2:$2,0))</f>
        <v>0</v>
      </c>
      <c r="Q143" s="210">
        <f xml:space="preserve"> INDEX(F_Inputs!$A:$W,MATCH($C143,F_Inputs!$B:$B,0),MATCH(Q$87,F_Inputs!$2:$2,0))</f>
        <v>0</v>
      </c>
      <c r="R143" s="172"/>
      <c r="S143" s="172"/>
      <c r="T143" s="141"/>
    </row>
    <row r="144" spans="1:20" s="209" customFormat="1">
      <c r="A144" s="41"/>
      <c r="B144" s="170"/>
      <c r="C144" s="41" t="s">
        <v>344</v>
      </c>
      <c r="D144" s="171"/>
      <c r="E144" s="41" t="str">
        <f xml:space="preserve"> INDEX(F_Inputs!$A:$W,MATCH($C144,F_Inputs!$B:$B,0),MATCH(E$87,F_Inputs!$2:$2,0))</f>
        <v>Indexation on RCV other adjustments balance BEG - WWN - nominal</v>
      </c>
      <c r="F144" s="41"/>
      <c r="G144" s="41" t="str">
        <f xml:space="preserve"> INDEX(F_Inputs!$A:$W,MATCH($C144,F_Inputs!$B:$B,0),MATCH(G$87,F_Inputs!$2:$2,0))</f>
        <v>£m</v>
      </c>
      <c r="H144" s="41"/>
      <c r="I144" s="41"/>
      <c r="J144" s="210">
        <f xml:space="preserve"> INDEX(F_Inputs!$A:$W,MATCH($C144,F_Inputs!$B:$B,0),MATCH(J$87,F_Inputs!$2:$2,0))</f>
        <v>0</v>
      </c>
      <c r="K144" s="210">
        <f xml:space="preserve"> INDEX(F_Inputs!$A:$W,MATCH($C144,F_Inputs!$B:$B,0),MATCH(K$87,F_Inputs!$2:$2,0))</f>
        <v>0</v>
      </c>
      <c r="L144" s="210">
        <f xml:space="preserve"> INDEX(F_Inputs!$A:$W,MATCH($C144,F_Inputs!$B:$B,0),MATCH(L$87,F_Inputs!$2:$2,0))</f>
        <v>0</v>
      </c>
      <c r="M144" s="210">
        <f xml:space="preserve"> INDEX(F_Inputs!$A:$W,MATCH($C144,F_Inputs!$B:$B,0),MATCH(M$87,F_Inputs!$2:$2,0))</f>
        <v>0</v>
      </c>
      <c r="N144" s="210">
        <f xml:space="preserve"> INDEX(F_Inputs!$A:$W,MATCH($C144,F_Inputs!$B:$B,0),MATCH(N$87,F_Inputs!$2:$2,0))</f>
        <v>0</v>
      </c>
      <c r="O144" s="210">
        <f xml:space="preserve"> INDEX(F_Inputs!$A:$W,MATCH($C144,F_Inputs!$B:$B,0),MATCH(O$87,F_Inputs!$2:$2,0))</f>
        <v>0</v>
      </c>
      <c r="P144" s="210">
        <f xml:space="preserve"> INDEX(F_Inputs!$A:$W,MATCH($C144,F_Inputs!$B:$B,0),MATCH(P$87,F_Inputs!$2:$2,0))</f>
        <v>0</v>
      </c>
      <c r="Q144" s="210">
        <f xml:space="preserve"> INDEX(F_Inputs!$A:$W,MATCH($C144,F_Inputs!$B:$B,0),MATCH(Q$87,F_Inputs!$2:$2,0))</f>
        <v>0</v>
      </c>
      <c r="R144" s="172"/>
      <c r="S144" s="172"/>
      <c r="T144" s="141"/>
    </row>
    <row r="145" spans="1:20" s="209" customFormat="1">
      <c r="A145" s="41"/>
      <c r="B145" s="170"/>
      <c r="C145" s="41" t="s">
        <v>346</v>
      </c>
      <c r="D145" s="171"/>
      <c r="E145" s="41" t="str">
        <f xml:space="preserve"> INDEX(F_Inputs!$A:$W,MATCH($C145,F_Inputs!$B:$B,0),MATCH(E$87,F_Inputs!$2:$2,0))</f>
        <v>RCV - CPI(H) bf depreciation - WWN - nominal</v>
      </c>
      <c r="F145" s="41"/>
      <c r="G145" s="41" t="str">
        <f xml:space="preserve"> INDEX(F_Inputs!$A:$W,MATCH($C145,F_Inputs!$B:$B,0),MATCH(G$87,F_Inputs!$2:$2,0))</f>
        <v>£m</v>
      </c>
      <c r="H145" s="41"/>
      <c r="I145" s="41"/>
      <c r="J145" s="210">
        <f xml:space="preserve"> INDEX(F_Inputs!$A:$W,MATCH($C145,F_Inputs!$B:$B,0),MATCH(J$87,F_Inputs!$2:$2,0))</f>
        <v>0</v>
      </c>
      <c r="K145" s="210">
        <f xml:space="preserve"> INDEX(F_Inputs!$A:$W,MATCH($C145,F_Inputs!$B:$B,0),MATCH(K$87,F_Inputs!$2:$2,0))</f>
        <v>0</v>
      </c>
      <c r="L145" s="210">
        <f xml:space="preserve"> INDEX(F_Inputs!$A:$W,MATCH($C145,F_Inputs!$B:$B,0),MATCH(L$87,F_Inputs!$2:$2,0))</f>
        <v>0</v>
      </c>
      <c r="M145" s="210">
        <f xml:space="preserve"> INDEX(F_Inputs!$A:$W,MATCH($C145,F_Inputs!$B:$B,0),MATCH(M$87,F_Inputs!$2:$2,0))</f>
        <v>161.20660937782901</v>
      </c>
      <c r="N145" s="210">
        <f xml:space="preserve"> INDEX(F_Inputs!$A:$W,MATCH($C145,F_Inputs!$B:$B,0),MATCH(N$87,F_Inputs!$2:$2,0))</f>
        <v>152.665942815439</v>
      </c>
      <c r="O145" s="210">
        <f xml:space="preserve"> INDEX(F_Inputs!$A:$W,MATCH($C145,F_Inputs!$B:$B,0),MATCH(O$87,F_Inputs!$2:$2,0))</f>
        <v>149.36431332145401</v>
      </c>
      <c r="P145" s="210">
        <f xml:space="preserve"> INDEX(F_Inputs!$A:$W,MATCH($C145,F_Inputs!$B:$B,0),MATCH(P$87,F_Inputs!$2:$2,0))</f>
        <v>145.514513803737</v>
      </c>
      <c r="Q145" s="210">
        <f xml:space="preserve"> INDEX(F_Inputs!$A:$W,MATCH($C145,F_Inputs!$B:$B,0),MATCH(Q$87,F_Inputs!$2:$2,0))</f>
        <v>139.62932909130501</v>
      </c>
      <c r="R145" s="172"/>
      <c r="S145" s="172"/>
      <c r="T145" s="141"/>
    </row>
    <row r="146" spans="1:20" s="209" customFormat="1">
      <c r="A146" s="41"/>
      <c r="B146" s="170"/>
      <c r="C146" s="41" t="s">
        <v>348</v>
      </c>
      <c r="D146" s="171"/>
      <c r="E146" s="41" t="str">
        <f xml:space="preserve"> INDEX(F_Inputs!$A:$W,MATCH($C146,F_Inputs!$B:$B,0),MATCH(E$87,F_Inputs!$2:$2,0))</f>
        <v>Other adjustments CPI(H) - WWN - nominal</v>
      </c>
      <c r="F146" s="41"/>
      <c r="G146" s="41" t="str">
        <f xml:space="preserve"> INDEX(F_Inputs!$A:$W,MATCH($C146,F_Inputs!$B:$B,0),MATCH(G$87,F_Inputs!$2:$2,0))</f>
        <v>£m</v>
      </c>
      <c r="H146" s="41"/>
      <c r="I146" s="41"/>
      <c r="J146" s="210">
        <f xml:space="preserve"> INDEX(F_Inputs!$A:$W,MATCH($C146,F_Inputs!$B:$B,0),MATCH(J$87,F_Inputs!$2:$2,0))</f>
        <v>0</v>
      </c>
      <c r="K146" s="210">
        <f xml:space="preserve"> INDEX(F_Inputs!$A:$W,MATCH($C146,F_Inputs!$B:$B,0),MATCH(K$87,F_Inputs!$2:$2,0))</f>
        <v>0</v>
      </c>
      <c r="L146" s="210">
        <f xml:space="preserve"> INDEX(F_Inputs!$A:$W,MATCH($C146,F_Inputs!$B:$B,0),MATCH(L$87,F_Inputs!$2:$2,0))</f>
        <v>0</v>
      </c>
      <c r="M146" s="210">
        <f xml:space="preserve"> INDEX(F_Inputs!$A:$W,MATCH($C146,F_Inputs!$B:$B,0),MATCH(M$87,F_Inputs!$2:$2,0))</f>
        <v>0</v>
      </c>
      <c r="N146" s="210">
        <f xml:space="preserve"> INDEX(F_Inputs!$A:$W,MATCH($C146,F_Inputs!$B:$B,0),MATCH(N$87,F_Inputs!$2:$2,0))</f>
        <v>0</v>
      </c>
      <c r="O146" s="210">
        <f xml:space="preserve"> INDEX(F_Inputs!$A:$W,MATCH($C146,F_Inputs!$B:$B,0),MATCH(O$87,F_Inputs!$2:$2,0))</f>
        <v>0</v>
      </c>
      <c r="P146" s="210">
        <f xml:space="preserve"> INDEX(F_Inputs!$A:$W,MATCH($C146,F_Inputs!$B:$B,0),MATCH(P$87,F_Inputs!$2:$2,0))</f>
        <v>0</v>
      </c>
      <c r="Q146" s="210">
        <f xml:space="preserve"> INDEX(F_Inputs!$A:$W,MATCH($C146,F_Inputs!$B:$B,0),MATCH(Q$87,F_Inputs!$2:$2,0))</f>
        <v>0</v>
      </c>
      <c r="R146" s="172"/>
      <c r="S146" s="172"/>
      <c r="T146" s="141"/>
    </row>
    <row r="147" spans="1:20" s="209" customFormat="1">
      <c r="A147" s="41"/>
      <c r="B147" s="170"/>
      <c r="C147" s="41" t="s">
        <v>350</v>
      </c>
      <c r="D147" s="171"/>
      <c r="E147" s="41" t="str">
        <f xml:space="preserve"> INDEX(F_Inputs!$A:$W,MATCH($C147,F_Inputs!$B:$B,0),MATCH(E$87,F_Inputs!$2:$2,0))</f>
        <v>RCV CPI(H) bf balance - WWN - real</v>
      </c>
      <c r="F147" s="41"/>
      <c r="G147" s="41" t="str">
        <f xml:space="preserve"> INDEX(F_Inputs!$A:$W,MATCH($C147,F_Inputs!$B:$B,0),MATCH(G$87,F_Inputs!$2:$2,0))</f>
        <v>£m</v>
      </c>
      <c r="H147" s="41"/>
      <c r="I147" s="41"/>
      <c r="J147" s="210">
        <f xml:space="preserve"> INDEX(F_Inputs!$A:$W,MATCH($C147,F_Inputs!$B:$B,0),MATCH(J$87,F_Inputs!$2:$2,0))</f>
        <v>0</v>
      </c>
      <c r="K147" s="210">
        <f xml:space="preserve"> INDEX(F_Inputs!$A:$W,MATCH($C147,F_Inputs!$B:$B,0),MATCH(K$87,F_Inputs!$2:$2,0))</f>
        <v>0</v>
      </c>
      <c r="L147" s="210">
        <f xml:space="preserve"> INDEX(F_Inputs!$A:$W,MATCH($C147,F_Inputs!$B:$B,0),MATCH(L$87,F_Inputs!$2:$2,0))</f>
        <v>0</v>
      </c>
      <c r="M147" s="210">
        <f xml:space="preserve"> INDEX(F_Inputs!$A:$W,MATCH($C147,F_Inputs!$B:$B,0),MATCH(M$87,F_Inputs!$2:$2,0))</f>
        <v>3275.5332883481801</v>
      </c>
      <c r="N147" s="210">
        <f xml:space="preserve"> INDEX(F_Inputs!$A:$W,MATCH($C147,F_Inputs!$B:$B,0),MATCH(N$87,F_Inputs!$2:$2,0))</f>
        <v>3134.6392572687</v>
      </c>
      <c r="O147" s="210">
        <f xml:space="preserve"> INDEX(F_Inputs!$A:$W,MATCH($C147,F_Inputs!$B:$B,0),MATCH(O$87,F_Inputs!$2:$2,0))</f>
        <v>2999.5946158056599</v>
      </c>
      <c r="P147" s="210">
        <f xml:space="preserve"> INDEX(F_Inputs!$A:$W,MATCH($C147,F_Inputs!$B:$B,0),MATCH(P$87,F_Inputs!$2:$2,0))</f>
        <v>2870.73670670401</v>
      </c>
      <c r="Q147" s="210">
        <f xml:space="preserve"> INDEX(F_Inputs!$A:$W,MATCH($C147,F_Inputs!$B:$B,0),MATCH(Q$87,F_Inputs!$2:$2,0))</f>
        <v>2749.6334906223001</v>
      </c>
      <c r="R147" s="172"/>
      <c r="S147" s="172"/>
      <c r="T147" s="141"/>
    </row>
    <row r="148" spans="1:20" s="209" customFormat="1">
      <c r="A148" s="41"/>
      <c r="B148" s="170"/>
      <c r="C148" s="41" t="s">
        <v>352</v>
      </c>
      <c r="D148" s="171"/>
      <c r="E148" s="41" t="str">
        <f xml:space="preserve"> INDEX(F_Inputs!$A:$W,MATCH($C148,F_Inputs!$B:$B,0),MATCH(E$87,F_Inputs!$2:$2,0))</f>
        <v>RCV additions balance BEG - WWN - nominal</v>
      </c>
      <c r="F148" s="41"/>
      <c r="G148" s="41" t="str">
        <f xml:space="preserve"> INDEX(F_Inputs!$A:$W,MATCH($C148,F_Inputs!$B:$B,0),MATCH(G$87,F_Inputs!$2:$2,0))</f>
        <v>£m</v>
      </c>
      <c r="H148" s="41"/>
      <c r="I148" s="41"/>
      <c r="J148" s="210">
        <f xml:space="preserve"> INDEX(F_Inputs!$A:$W,MATCH($C148,F_Inputs!$B:$B,0),MATCH(J$87,F_Inputs!$2:$2,0))</f>
        <v>0</v>
      </c>
      <c r="K148" s="210">
        <f xml:space="preserve"> INDEX(F_Inputs!$A:$W,MATCH($C148,F_Inputs!$B:$B,0),MATCH(K$87,F_Inputs!$2:$2,0))</f>
        <v>0</v>
      </c>
      <c r="L148" s="210">
        <f xml:space="preserve"> INDEX(F_Inputs!$A:$W,MATCH($C148,F_Inputs!$B:$B,0),MATCH(L$87,F_Inputs!$2:$2,0))</f>
        <v>0</v>
      </c>
      <c r="M148" s="210">
        <f xml:space="preserve"> INDEX(F_Inputs!$A:$W,MATCH($C148,F_Inputs!$B:$B,0),MATCH(M$87,F_Inputs!$2:$2,0))</f>
        <v>0</v>
      </c>
      <c r="N148" s="210">
        <f xml:space="preserve"> INDEX(F_Inputs!$A:$W,MATCH($C148,F_Inputs!$B:$B,0),MATCH(N$87,F_Inputs!$2:$2,0))</f>
        <v>219.07960782856901</v>
      </c>
      <c r="O148" s="210">
        <f xml:space="preserve"> INDEX(F_Inputs!$A:$W,MATCH($C148,F_Inputs!$B:$B,0),MATCH(O$87,F_Inputs!$2:$2,0))</f>
        <v>456.42646033914502</v>
      </c>
      <c r="P148" s="210">
        <f xml:space="preserve"> INDEX(F_Inputs!$A:$W,MATCH($C148,F_Inputs!$B:$B,0),MATCH(P$87,F_Inputs!$2:$2,0))</f>
        <v>654.14980803775904</v>
      </c>
      <c r="Q148" s="210">
        <f xml:space="preserve"> INDEX(F_Inputs!$A:$W,MATCH($C148,F_Inputs!$B:$B,0),MATCH(Q$87,F_Inputs!$2:$2,0))</f>
        <v>1043.38036962251</v>
      </c>
      <c r="R148" s="172"/>
      <c r="S148" s="172"/>
      <c r="T148" s="141"/>
    </row>
    <row r="149" spans="1:20" s="209" customFormat="1">
      <c r="A149" s="41"/>
      <c r="B149" s="170"/>
      <c r="C149" s="41" t="s">
        <v>354</v>
      </c>
      <c r="D149" s="171"/>
      <c r="E149" s="41" t="str">
        <f xml:space="preserve"> INDEX(F_Inputs!$A:$W,MATCH($C149,F_Inputs!$B:$B,0),MATCH(E$87,F_Inputs!$2:$2,0))</f>
        <v>Indexation of RCV additions b/f - WWN - nominal</v>
      </c>
      <c r="F149" s="41"/>
      <c r="G149" s="41" t="str">
        <f xml:space="preserve"> INDEX(F_Inputs!$A:$W,MATCH($C149,F_Inputs!$B:$B,0),MATCH(G$87,F_Inputs!$2:$2,0))</f>
        <v>£m</v>
      </c>
      <c r="H149" s="41"/>
      <c r="I149" s="41"/>
      <c r="J149" s="210">
        <f xml:space="preserve"> INDEX(F_Inputs!$A:$W,MATCH($C149,F_Inputs!$B:$B,0),MATCH(J$87,F_Inputs!$2:$2,0))</f>
        <v>0</v>
      </c>
      <c r="K149" s="210">
        <f xml:space="preserve"> INDEX(F_Inputs!$A:$W,MATCH($C149,F_Inputs!$B:$B,0),MATCH(K$87,F_Inputs!$2:$2,0))</f>
        <v>0</v>
      </c>
      <c r="L149" s="210">
        <f xml:space="preserve"> INDEX(F_Inputs!$A:$W,MATCH($C149,F_Inputs!$B:$B,0),MATCH(L$87,F_Inputs!$2:$2,0))</f>
        <v>0</v>
      </c>
      <c r="M149" s="210">
        <f xml:space="preserve"> INDEX(F_Inputs!$A:$W,MATCH($C149,F_Inputs!$B:$B,0),MATCH(M$87,F_Inputs!$2:$2,0))</f>
        <v>0</v>
      </c>
      <c r="N149" s="210">
        <f xml:space="preserve"> INDEX(F_Inputs!$A:$W,MATCH($C149,F_Inputs!$B:$B,0),MATCH(N$87,F_Inputs!$2:$2,0))</f>
        <v>4.3907897994369502</v>
      </c>
      <c r="O149" s="210">
        <f xml:space="preserve"> INDEX(F_Inputs!$A:$W,MATCH($C149,F_Inputs!$B:$B,0),MATCH(O$87,F_Inputs!$2:$2,0))</f>
        <v>9.4714203133951003</v>
      </c>
      <c r="P149" s="210">
        <f xml:space="preserve"> INDEX(F_Inputs!$A:$W,MATCH($C149,F_Inputs!$B:$B,0),MATCH(P$87,F_Inputs!$2:$2,0))</f>
        <v>13.7371459687933</v>
      </c>
      <c r="Q149" s="210">
        <f xml:space="preserve"> INDEX(F_Inputs!$A:$W,MATCH($C149,F_Inputs!$B:$B,0),MATCH(Q$87,F_Inputs!$2:$2,0))</f>
        <v>21.910987762074299</v>
      </c>
      <c r="R149" s="172"/>
      <c r="S149" s="172"/>
      <c r="T149" s="141"/>
    </row>
    <row r="150" spans="1:20" s="209" customFormat="1">
      <c r="A150" s="41"/>
      <c r="B150" s="170"/>
      <c r="C150" s="41" t="s">
        <v>356</v>
      </c>
      <c r="D150" s="171"/>
      <c r="E150" s="41" t="str">
        <f xml:space="preserve"> INDEX(F_Inputs!$A:$W,MATCH($C150,F_Inputs!$B:$B,0),MATCH(E$87,F_Inputs!$2:$2,0))</f>
        <v>Wastewater network: Non-PAYG Totex - nominal</v>
      </c>
      <c r="F150" s="41"/>
      <c r="G150" s="41" t="str">
        <f xml:space="preserve"> INDEX(F_Inputs!$A:$W,MATCH($C150,F_Inputs!$B:$B,0),MATCH(G$87,F_Inputs!$2:$2,0))</f>
        <v>£m</v>
      </c>
      <c r="H150" s="41"/>
      <c r="I150" s="41"/>
      <c r="J150" s="210">
        <f xml:space="preserve"> INDEX(F_Inputs!$A:$W,MATCH($C150,F_Inputs!$B:$B,0),MATCH(J$87,F_Inputs!$2:$2,0))</f>
        <v>0</v>
      </c>
      <c r="K150" s="210">
        <f xml:space="preserve"> INDEX(F_Inputs!$A:$W,MATCH($C150,F_Inputs!$B:$B,0),MATCH(K$87,F_Inputs!$2:$2,0))</f>
        <v>0</v>
      </c>
      <c r="L150" s="210">
        <f xml:space="preserve"> INDEX(F_Inputs!$A:$W,MATCH($C150,F_Inputs!$B:$B,0),MATCH(L$87,F_Inputs!$2:$2,0))</f>
        <v>0</v>
      </c>
      <c r="M150" s="210">
        <f xml:space="preserve"> INDEX(F_Inputs!$A:$W,MATCH($C150,F_Inputs!$B:$B,0),MATCH(M$87,F_Inputs!$2:$2,0))</f>
        <v>224.039764894515</v>
      </c>
      <c r="N150" s="210">
        <f xml:space="preserve"> INDEX(F_Inputs!$A:$W,MATCH($C150,F_Inputs!$B:$B,0),MATCH(N$87,F_Inputs!$2:$2,0))</f>
        <v>247.90003003113901</v>
      </c>
      <c r="O150" s="210">
        <f xml:space="preserve"> INDEX(F_Inputs!$A:$W,MATCH($C150,F_Inputs!$B:$B,0),MATCH(O$87,F_Inputs!$2:$2,0))</f>
        <v>212.90968280674201</v>
      </c>
      <c r="P150" s="210">
        <f xml:space="preserve"> INDEX(F_Inputs!$A:$W,MATCH($C150,F_Inputs!$B:$B,0),MATCH(P$87,F_Inputs!$2:$2,0))</f>
        <v>413.05693922684401</v>
      </c>
      <c r="Q150" s="210">
        <f xml:space="preserve"> INDEX(F_Inputs!$A:$W,MATCH($C150,F_Inputs!$B:$B,0),MATCH(Q$87,F_Inputs!$2:$2,0))</f>
        <v>333.978270113088</v>
      </c>
      <c r="R150" s="172"/>
      <c r="S150" s="172"/>
      <c r="T150" s="141"/>
    </row>
    <row r="151" spans="1:20" s="209" customFormat="1">
      <c r="A151" s="41"/>
      <c r="B151" s="170"/>
      <c r="C151" s="41" t="s">
        <v>358</v>
      </c>
      <c r="D151" s="171"/>
      <c r="E151" s="41" t="str">
        <f xml:space="preserve"> INDEX(F_Inputs!$A:$W,MATCH($C151,F_Inputs!$B:$B,0),MATCH(E$87,F_Inputs!$2:$2,0))</f>
        <v>RCV additions depreciation - WWN - nominal POS</v>
      </c>
      <c r="F151" s="41"/>
      <c r="G151" s="41" t="str">
        <f xml:space="preserve"> INDEX(F_Inputs!$A:$W,MATCH($C151,F_Inputs!$B:$B,0),MATCH(G$87,F_Inputs!$2:$2,0))</f>
        <v>£m</v>
      </c>
      <c r="H151" s="41"/>
      <c r="I151" s="41"/>
      <c r="J151" s="210">
        <f xml:space="preserve"> INDEX(F_Inputs!$A:$W,MATCH($C151,F_Inputs!$B:$B,0),MATCH(J$87,F_Inputs!$2:$2,0))</f>
        <v>0</v>
      </c>
      <c r="K151" s="210">
        <f xml:space="preserve"> INDEX(F_Inputs!$A:$W,MATCH($C151,F_Inputs!$B:$B,0),MATCH(K$87,F_Inputs!$2:$2,0))</f>
        <v>0</v>
      </c>
      <c r="L151" s="210">
        <f xml:space="preserve"> INDEX(F_Inputs!$A:$W,MATCH($C151,F_Inputs!$B:$B,0),MATCH(L$87,F_Inputs!$2:$2,0))</f>
        <v>0</v>
      </c>
      <c r="M151" s="210">
        <f xml:space="preserve"> INDEX(F_Inputs!$A:$W,MATCH($C151,F_Inputs!$B:$B,0),MATCH(M$87,F_Inputs!$2:$2,0))</f>
        <v>4.9601570659456504</v>
      </c>
      <c r="N151" s="210">
        <f xml:space="preserve"> INDEX(F_Inputs!$A:$W,MATCH($C151,F_Inputs!$B:$B,0),MATCH(N$87,F_Inputs!$2:$2,0))</f>
        <v>14.9439673200005</v>
      </c>
      <c r="O151" s="210">
        <f xml:space="preserve"> INDEX(F_Inputs!$A:$W,MATCH($C151,F_Inputs!$B:$B,0),MATCH(O$87,F_Inputs!$2:$2,0))</f>
        <v>24.6577554215236</v>
      </c>
      <c r="P151" s="210">
        <f xml:space="preserve"> INDEX(F_Inputs!$A:$W,MATCH($C151,F_Inputs!$B:$B,0),MATCH(P$87,F_Inputs!$2:$2,0))</f>
        <v>37.563523610885198</v>
      </c>
      <c r="Q151" s="210">
        <f xml:space="preserve"> INDEX(F_Inputs!$A:$W,MATCH($C151,F_Inputs!$B:$B,0),MATCH(Q$87,F_Inputs!$2:$2,0))</f>
        <v>51.984262576526604</v>
      </c>
      <c r="R151" s="172"/>
      <c r="S151" s="172"/>
      <c r="T151" s="141"/>
    </row>
    <row r="152" spans="1:20" s="209" customFormat="1">
      <c r="A152" s="41"/>
      <c r="B152" s="170"/>
      <c r="C152" s="41" t="s">
        <v>360</v>
      </c>
      <c r="D152" s="171"/>
      <c r="E152" s="41" t="str">
        <f xml:space="preserve"> INDEX(F_Inputs!$A:$W,MATCH($C152,F_Inputs!$B:$B,0),MATCH(E$87,F_Inputs!$2:$2,0))</f>
        <v>RCV additions balance - WWN - real</v>
      </c>
      <c r="F152" s="41"/>
      <c r="G152" s="41" t="str">
        <f xml:space="preserve"> INDEX(F_Inputs!$A:$W,MATCH($C152,F_Inputs!$B:$B,0),MATCH(G$87,F_Inputs!$2:$2,0))</f>
        <v>£m</v>
      </c>
      <c r="H152" s="41"/>
      <c r="I152" s="41"/>
      <c r="J152" s="210">
        <f xml:space="preserve"> INDEX(F_Inputs!$A:$W,MATCH($C152,F_Inputs!$B:$B,0),MATCH(J$87,F_Inputs!$2:$2,0))</f>
        <v>0</v>
      </c>
      <c r="K152" s="210">
        <f xml:space="preserve"> INDEX(F_Inputs!$A:$W,MATCH($C152,F_Inputs!$B:$B,0),MATCH(K$87,F_Inputs!$2:$2,0))</f>
        <v>0</v>
      </c>
      <c r="L152" s="210">
        <f xml:space="preserve"> INDEX(F_Inputs!$A:$W,MATCH($C152,F_Inputs!$B:$B,0),MATCH(L$87,F_Inputs!$2:$2,0))</f>
        <v>0</v>
      </c>
      <c r="M152" s="210">
        <f xml:space="preserve"> INDEX(F_Inputs!$A:$W,MATCH($C152,F_Inputs!$B:$B,0),MATCH(M$87,F_Inputs!$2:$2,0))</f>
        <v>206.23882817667601</v>
      </c>
      <c r="N152" s="210">
        <f xml:space="preserve"> INDEX(F_Inputs!$A:$W,MATCH($C152,F_Inputs!$B:$B,0),MATCH(N$87,F_Inputs!$2:$2,0))</f>
        <v>421.23189168826298</v>
      </c>
      <c r="O152" s="210">
        <f xml:space="preserve"> INDEX(F_Inputs!$A:$W,MATCH($C152,F_Inputs!$B:$B,0),MATCH(O$87,F_Inputs!$2:$2,0))</f>
        <v>591.43596167753299</v>
      </c>
      <c r="P152" s="210">
        <f xml:space="preserve"> INDEX(F_Inputs!$A:$W,MATCH($C152,F_Inputs!$B:$B,0),MATCH(P$87,F_Inputs!$2:$2,0))</f>
        <v>923.94778577617706</v>
      </c>
      <c r="Q152" s="210">
        <f xml:space="preserve"> INDEX(F_Inputs!$A:$W,MATCH($C152,F_Inputs!$B:$B,0),MATCH(Q$87,F_Inputs!$2:$2,0))</f>
        <v>1168.5266393071299</v>
      </c>
      <c r="R152" s="172"/>
      <c r="S152" s="172"/>
      <c r="T152" s="141"/>
    </row>
    <row r="153" spans="1:20" s="209" customFormat="1">
      <c r="A153" s="41"/>
      <c r="B153" s="170"/>
      <c r="C153" s="41" t="s">
        <v>362</v>
      </c>
      <c r="D153" s="171"/>
      <c r="E153" s="41" t="str">
        <f xml:space="preserve"> INDEX(F_Inputs!$A:$W,MATCH($C153,F_Inputs!$B:$B,0),MATCH(E$87,F_Inputs!$2:$2,0))</f>
        <v>RCV balance - WWN BEG - nominal</v>
      </c>
      <c r="F153" s="41"/>
      <c r="G153" s="41" t="str">
        <f xml:space="preserve"> INDEX(F_Inputs!$A:$W,MATCH($C153,F_Inputs!$B:$B,0),MATCH(G$87,F_Inputs!$2:$2,0))</f>
        <v>£m</v>
      </c>
      <c r="H153" s="41"/>
      <c r="I153" s="41"/>
      <c r="J153" s="210">
        <f xml:space="preserve"> INDEX(F_Inputs!$A:$W,MATCH($C153,F_Inputs!$B:$B,0),MATCH(J$87,F_Inputs!$2:$2,0))</f>
        <v>0</v>
      </c>
      <c r="K153" s="210">
        <f xml:space="preserve"> INDEX(F_Inputs!$A:$W,MATCH($C153,F_Inputs!$B:$B,0),MATCH(K$87,F_Inputs!$2:$2,0))</f>
        <v>0</v>
      </c>
      <c r="L153" s="210">
        <f xml:space="preserve"> INDEX(F_Inputs!$A:$W,MATCH($C153,F_Inputs!$B:$B,0),MATCH(L$87,F_Inputs!$2:$2,0))</f>
        <v>0</v>
      </c>
      <c r="M153" s="210">
        <f xml:space="preserve"> INDEX(F_Inputs!$A:$W,MATCH($C153,F_Inputs!$B:$B,0),MATCH(M$87,F_Inputs!$2:$2,0))</f>
        <v>7139.7530294497301</v>
      </c>
      <c r="N153" s="210">
        <f xml:space="preserve"> INDEX(F_Inputs!$A:$W,MATCH($C153,F_Inputs!$B:$B,0),MATCH(N$87,F_Inputs!$2:$2,0))</f>
        <v>7156.5573288001397</v>
      </c>
      <c r="O153" s="210">
        <f xml:space="preserve"> INDEX(F_Inputs!$A:$W,MATCH($C153,F_Inputs!$B:$B,0),MATCH(O$87,F_Inputs!$2:$2,0))</f>
        <v>7224.5410192502304</v>
      </c>
      <c r="P153" s="210">
        <f xml:space="preserve"> INDEX(F_Inputs!$A:$W,MATCH($C153,F_Inputs!$B:$B,0),MATCH(P$87,F_Inputs!$2:$2,0))</f>
        <v>7264.99362696753</v>
      </c>
      <c r="Q153" s="210">
        <f xml:space="preserve"> INDEX(F_Inputs!$A:$W,MATCH($C153,F_Inputs!$B:$B,0),MATCH(Q$87,F_Inputs!$2:$2,0))</f>
        <v>7503.7797346566404</v>
      </c>
      <c r="R153" s="172"/>
      <c r="S153" s="172"/>
      <c r="T153" s="141"/>
    </row>
    <row r="154" spans="1:20" s="209" customFormat="1">
      <c r="A154" s="41"/>
      <c r="B154" s="170"/>
      <c r="C154" s="41" t="s">
        <v>364</v>
      </c>
      <c r="D154" s="171"/>
      <c r="E154" s="41" t="str">
        <f xml:space="preserve"> INDEX(F_Inputs!$A:$W,MATCH($C154,F_Inputs!$B:$B,0),MATCH(E$87,F_Inputs!$2:$2,0))</f>
        <v>Indexation on RCV balance BEG - WWN - nominal</v>
      </c>
      <c r="F154" s="41"/>
      <c r="G154" s="41" t="str">
        <f xml:space="preserve"> INDEX(F_Inputs!$A:$W,MATCH($C154,F_Inputs!$B:$B,0),MATCH(G$87,F_Inputs!$2:$2,0))</f>
        <v>£m</v>
      </c>
      <c r="H154" s="41"/>
      <c r="I154" s="41"/>
      <c r="J154" s="210">
        <f xml:space="preserve"> INDEX(F_Inputs!$A:$W,MATCH($C154,F_Inputs!$B:$B,0),MATCH(J$87,F_Inputs!$2:$2,0))</f>
        <v>0</v>
      </c>
      <c r="K154" s="210">
        <f xml:space="preserve"> INDEX(F_Inputs!$A:$W,MATCH($C154,F_Inputs!$B:$B,0),MATCH(K$87,F_Inputs!$2:$2,0))</f>
        <v>0</v>
      </c>
      <c r="L154" s="210">
        <f xml:space="preserve"> INDEX(F_Inputs!$A:$W,MATCH($C154,F_Inputs!$B:$B,0),MATCH(L$87,F_Inputs!$2:$2,0))</f>
        <v>0</v>
      </c>
      <c r="M154" s="210">
        <f xml:space="preserve"> INDEX(F_Inputs!$A:$W,MATCH($C154,F_Inputs!$B:$B,0),MATCH(M$87,F_Inputs!$2:$2,0))</f>
        <v>157.40203883133401</v>
      </c>
      <c r="N154" s="210">
        <f xml:space="preserve"> INDEX(F_Inputs!$A:$W,MATCH($C154,F_Inputs!$B:$B,0),MATCH(N$87,F_Inputs!$2:$2,0))</f>
        <v>176.44055244920901</v>
      </c>
      <c r="O154" s="210">
        <f xml:space="preserve"> INDEX(F_Inputs!$A:$W,MATCH($C154,F_Inputs!$B:$B,0),MATCH(O$87,F_Inputs!$2:$2,0))</f>
        <v>186.17085945421101</v>
      </c>
      <c r="P154" s="210">
        <f xml:space="preserve"> INDEX(F_Inputs!$A:$W,MATCH($C154,F_Inputs!$B:$B,0),MATCH(P$87,F_Inputs!$2:$2,0))</f>
        <v>188.789873118797</v>
      </c>
      <c r="Q154" s="210">
        <f xml:space="preserve"> INDEX(F_Inputs!$A:$W,MATCH($C154,F_Inputs!$B:$B,0),MATCH(Q$87,F_Inputs!$2:$2,0))</f>
        <v>192.98377226309</v>
      </c>
      <c r="R154" s="172"/>
      <c r="S154" s="172"/>
      <c r="T154" s="141"/>
    </row>
    <row r="155" spans="1:20" s="209" customFormat="1">
      <c r="A155" s="41"/>
      <c r="B155" s="170"/>
      <c r="C155" s="41" t="s">
        <v>366</v>
      </c>
      <c r="D155" s="171"/>
      <c r="E155" s="41" t="str">
        <f xml:space="preserve"> INDEX(F_Inputs!$A:$W,MATCH($C155,F_Inputs!$B:$B,0),MATCH(E$87,F_Inputs!$2:$2,0))</f>
        <v>RCV balance - WWN - real</v>
      </c>
      <c r="F155" s="41"/>
      <c r="G155" s="41" t="str">
        <f xml:space="preserve"> INDEX(F_Inputs!$A:$W,MATCH($C155,F_Inputs!$B:$B,0),MATCH(G$87,F_Inputs!$2:$2,0))</f>
        <v>£m</v>
      </c>
      <c r="H155" s="41"/>
      <c r="I155" s="41"/>
      <c r="J155" s="210">
        <f xml:space="preserve"> INDEX(F_Inputs!$A:$W,MATCH($C155,F_Inputs!$B:$B,0),MATCH(J$87,F_Inputs!$2:$2,0))</f>
        <v>0</v>
      </c>
      <c r="K155" s="210">
        <f xml:space="preserve"> INDEX(F_Inputs!$A:$W,MATCH($C155,F_Inputs!$B:$B,0),MATCH(K$87,F_Inputs!$2:$2,0))</f>
        <v>0</v>
      </c>
      <c r="L155" s="210">
        <f xml:space="preserve"> INDEX(F_Inputs!$A:$W,MATCH($C155,F_Inputs!$B:$B,0),MATCH(L$87,F_Inputs!$2:$2,0))</f>
        <v>0</v>
      </c>
      <c r="M155" s="210">
        <f xml:space="preserve"> INDEX(F_Inputs!$A:$W,MATCH($C155,F_Inputs!$B:$B,0),MATCH(M$87,F_Inputs!$2:$2,0))</f>
        <v>6737.0943918517896</v>
      </c>
      <c r="N155" s="210">
        <f xml:space="preserve"> INDEX(F_Inputs!$A:$W,MATCH($C155,F_Inputs!$B:$B,0),MATCH(N$87,F_Inputs!$2:$2,0))</f>
        <v>6667.4641909607699</v>
      </c>
      <c r="O155" s="210">
        <f xml:space="preserve"> INDEX(F_Inputs!$A:$W,MATCH($C155,F_Inputs!$B:$B,0),MATCH(O$87,F_Inputs!$2:$2,0))</f>
        <v>6568.4930875935797</v>
      </c>
      <c r="P155" s="210">
        <f xml:space="preserve"> INDEX(F_Inputs!$A:$W,MATCH($C155,F_Inputs!$B:$B,0),MATCH(P$87,F_Inputs!$2:$2,0))</f>
        <v>6644.84484531419</v>
      </c>
      <c r="Q155" s="210">
        <f xml:space="preserve"> INDEX(F_Inputs!$A:$W,MATCH($C155,F_Inputs!$B:$B,0),MATCH(Q$87,F_Inputs!$2:$2,0))</f>
        <v>6648.6881504927696</v>
      </c>
      <c r="R155" s="172"/>
      <c r="S155" s="172"/>
      <c r="T155" s="141"/>
    </row>
    <row r="156" spans="1:20" s="283" customFormat="1">
      <c r="A156" s="256"/>
      <c r="B156" s="257"/>
      <c r="C156" s="41" t="s">
        <v>457</v>
      </c>
      <c r="D156" s="255"/>
      <c r="E156" s="196" t="str">
        <f xml:space="preserve"> INDEX(F_Inputs!$A:$W,MATCH($C156,F_Inputs!$B:$B,0),MATCH(E$87,F_Inputs!$2:$2,0))</f>
        <v>Run-off rate - CPI(H) + RPI wedge - active - WWN</v>
      </c>
      <c r="F156" s="196"/>
      <c r="G156" s="196" t="str">
        <f xml:space="preserve"> INDEX(F_Inputs!$A:$W,MATCH($C156,F_Inputs!$B:$B,0),MATCH(G$87,F_Inputs!$2:$2,0))</f>
        <v>%</v>
      </c>
      <c r="H156" s="196"/>
      <c r="I156" s="196"/>
      <c r="J156" s="285">
        <f xml:space="preserve"> INDEX(F_Inputs!$A:$W,MATCH($C156,F_Inputs!$B:$B,0),MATCH(J$87,F_Inputs!$2:$2,0))</f>
        <v>0</v>
      </c>
      <c r="K156" s="285">
        <f xml:space="preserve"> INDEX(F_Inputs!$A:$W,MATCH($C156,F_Inputs!$B:$B,0),MATCH(K$87,F_Inputs!$2:$2,0))</f>
        <v>0</v>
      </c>
      <c r="L156" s="285">
        <f xml:space="preserve"> INDEX(F_Inputs!$A:$W,MATCH($C156,F_Inputs!$B:$B,0),MATCH(L$87,F_Inputs!$2:$2,0))</f>
        <v>0</v>
      </c>
      <c r="M156" s="286">
        <f xml:space="preserve"> INDEX(F_Inputs!$A:$W,MATCH($C156,F_Inputs!$B:$B,0),MATCH(M$87,F_Inputs!$2:$2,0))</f>
        <v>5.4279256124742402E-2</v>
      </c>
      <c r="N156" s="286">
        <f xml:space="preserve"> INDEX(F_Inputs!$A:$W,MATCH($C156,F_Inputs!$B:$B,0),MATCH(N$87,F_Inputs!$2:$2,0))</f>
        <v>5.30140739465755E-2</v>
      </c>
      <c r="O156" s="286">
        <f xml:space="preserve"> INDEX(F_Inputs!$A:$W,MATCH($C156,F_Inputs!$B:$B,0),MATCH(O$87,F_Inputs!$2:$2,0))</f>
        <v>5.30813980109189E-2</v>
      </c>
      <c r="P156" s="286">
        <f xml:space="preserve"> INDEX(F_Inputs!$A:$W,MATCH($C156,F_Inputs!$B:$B,0),MATCH(P$87,F_Inputs!$2:$2,0))</f>
        <v>5.2958441258248598E-2</v>
      </c>
      <c r="Q156" s="286">
        <f xml:space="preserve"> INDEX(F_Inputs!$A:$W,MATCH($C156,F_Inputs!$B:$B,0),MATCH(Q$87,F_Inputs!$2:$2,0))</f>
        <v>5.2185413869164303E-2</v>
      </c>
    </row>
    <row r="157" spans="1:20" s="33" customFormat="1">
      <c r="A157" s="34"/>
      <c r="B157" s="42"/>
      <c r="C157" s="34"/>
      <c r="D157" s="34"/>
      <c r="E157" s="34"/>
      <c r="F157" s="34"/>
      <c r="G157" s="34"/>
      <c r="H157" s="34"/>
      <c r="I157" s="34"/>
      <c r="J157" s="34"/>
      <c r="K157" s="34"/>
      <c r="L157" s="34"/>
      <c r="M157" s="34"/>
      <c r="N157" s="34"/>
      <c r="O157" s="34"/>
      <c r="P157" s="34"/>
      <c r="Q157" s="34"/>
      <c r="R157" s="34"/>
      <c r="S157" s="34"/>
      <c r="T157" s="34"/>
    </row>
    <row r="158" spans="1:20" s="140" customFormat="1">
      <c r="A158" s="41"/>
      <c r="B158" s="170" t="s">
        <v>597</v>
      </c>
      <c r="C158" s="41"/>
      <c r="E158" s="171"/>
      <c r="F158" s="41"/>
      <c r="G158" s="41"/>
      <c r="H158" s="41"/>
      <c r="I158" s="41"/>
      <c r="J158" s="41"/>
      <c r="K158" s="41"/>
      <c r="L158" s="141"/>
      <c r="M158" s="172"/>
      <c r="N158" s="172"/>
      <c r="O158" s="172"/>
      <c r="P158" s="172"/>
      <c r="Q158" s="172"/>
      <c r="R158" s="172"/>
      <c r="S158" s="172"/>
      <c r="T158" s="41"/>
    </row>
    <row r="159" spans="1:20" s="573" customFormat="1">
      <c r="A159" s="572"/>
      <c r="B159" s="570"/>
      <c r="C159" s="41" t="s">
        <v>481</v>
      </c>
      <c r="D159" s="571"/>
      <c r="E159" s="41" t="str">
        <f xml:space="preserve"> INDEX(F_Inputs!$A:$W,MATCH($C159,F_Inputs!$B:$B,0),MATCH(E$87,F_Inputs!$2:$2,0))</f>
        <v>Bioresources 2020 RCV~ 1 April (opening balance) for FM at 2017-18 CPIH deflated price base</v>
      </c>
      <c r="F159" s="41"/>
      <c r="G159" s="41" t="str">
        <f xml:space="preserve"> INDEX(F_Inputs!$A:$W,MATCH($C159,F_Inputs!$B:$B,0),MATCH(G$87,F_Inputs!$2:$2,0))</f>
        <v>£m</v>
      </c>
      <c r="H159" s="41"/>
      <c r="I159" s="41"/>
      <c r="J159" s="210">
        <f xml:space="preserve"> INDEX(F_Inputs!$A:$W,MATCH($C159,F_Inputs!$B:$B,0),MATCH(J$87,F_Inputs!$2:$2,0))</f>
        <v>0</v>
      </c>
      <c r="K159" s="210">
        <f xml:space="preserve"> INDEX(F_Inputs!$A:$W,MATCH($C159,F_Inputs!$B:$B,0),MATCH(K$87,F_Inputs!$2:$2,0))</f>
        <v>0</v>
      </c>
      <c r="L159" s="210">
        <f xml:space="preserve"> INDEX(F_Inputs!$A:$W,MATCH($C159,F_Inputs!$B:$B,0),MATCH(L$87,F_Inputs!$2:$2,0))</f>
        <v>437.39318782450698</v>
      </c>
      <c r="M159" s="210">
        <f xml:space="preserve"> INDEX(F_Inputs!$A:$W,MATCH($C159,F_Inputs!$B:$B,0),MATCH(M$87,F_Inputs!$2:$2,0))</f>
        <v>0</v>
      </c>
      <c r="N159" s="210">
        <f xml:space="preserve"> INDEX(F_Inputs!$A:$W,MATCH($C159,F_Inputs!$B:$B,0),MATCH(N$87,F_Inputs!$2:$2,0))</f>
        <v>0</v>
      </c>
      <c r="O159" s="210">
        <f xml:space="preserve"> INDEX(F_Inputs!$A:$W,MATCH($C159,F_Inputs!$B:$B,0),MATCH(O$87,F_Inputs!$2:$2,0))</f>
        <v>0</v>
      </c>
      <c r="P159" s="210">
        <f xml:space="preserve"> INDEX(F_Inputs!$A:$W,MATCH($C159,F_Inputs!$B:$B,0),MATCH(P$87,F_Inputs!$2:$2,0))</f>
        <v>0</v>
      </c>
      <c r="Q159" s="210">
        <f xml:space="preserve"> INDEX(F_Inputs!$A:$W,MATCH($C159,F_Inputs!$B:$B,0),MATCH(Q$87,F_Inputs!$2:$2,0))</f>
        <v>0</v>
      </c>
    </row>
    <row r="160" spans="1:20" s="140" customFormat="1">
      <c r="A160" s="41"/>
      <c r="B160" s="170"/>
      <c r="C160" s="41" t="s">
        <v>368</v>
      </c>
      <c r="D160" s="171"/>
      <c r="E160" s="41" t="str">
        <f xml:space="preserve"> INDEX(F_Inputs!$A:$W,MATCH($C160,F_Inputs!$B:$B,0),MATCH(E$87,F_Inputs!$2:$2,0))</f>
        <v>RCV CPI(H) + RPI wedge bf balance BEG - BR - nominal</v>
      </c>
      <c r="F160" s="41"/>
      <c r="G160" s="41" t="str">
        <f xml:space="preserve"> INDEX(F_Inputs!$A:$W,MATCH($C160,F_Inputs!$B:$B,0),MATCH(G$87,F_Inputs!$2:$2,0))</f>
        <v>£m</v>
      </c>
      <c r="H160" s="41"/>
      <c r="I160" s="41"/>
      <c r="J160" s="210">
        <f xml:space="preserve"> INDEX(F_Inputs!$A:$W,MATCH($C160,F_Inputs!$B:$B,0),MATCH(J$87,F_Inputs!$2:$2,0))</f>
        <v>0</v>
      </c>
      <c r="K160" s="210">
        <f xml:space="preserve"> INDEX(F_Inputs!$A:$W,MATCH($C160,F_Inputs!$B:$B,0),MATCH(K$87,F_Inputs!$2:$2,0))</f>
        <v>0</v>
      </c>
      <c r="L160" s="210">
        <f xml:space="preserve"> INDEX(F_Inputs!$A:$W,MATCH($C160,F_Inputs!$B:$B,0),MATCH(L$87,F_Inputs!$2:$2,0))</f>
        <v>0</v>
      </c>
      <c r="M160" s="210">
        <f xml:space="preserve"> INDEX(F_Inputs!$A:$W,MATCH($C160,F_Inputs!$B:$B,0),MATCH(M$87,F_Inputs!$2:$2,0))</f>
        <v>227.79501084610601</v>
      </c>
      <c r="N160" s="210">
        <f xml:space="preserve"> INDEX(F_Inputs!$A:$W,MATCH($C160,F_Inputs!$B:$B,0),MATCH(N$87,F_Inputs!$2:$2,0))</f>
        <v>212.14702810691</v>
      </c>
      <c r="O160" s="210">
        <f xml:space="preserve"> INDEX(F_Inputs!$A:$W,MATCH($C160,F_Inputs!$B:$B,0),MATCH(O$87,F_Inputs!$2:$2,0))</f>
        <v>197.971428181851</v>
      </c>
      <c r="P160" s="210">
        <f xml:space="preserve"> INDEX(F_Inputs!$A:$W,MATCH($C160,F_Inputs!$B:$B,0),MATCH(P$87,F_Inputs!$2:$2,0))</f>
        <v>184.18388239570001</v>
      </c>
      <c r="Q160" s="210">
        <f xml:space="preserve"> INDEX(F_Inputs!$A:$W,MATCH($C160,F_Inputs!$B:$B,0),MATCH(Q$87,F_Inputs!$2:$2,0))</f>
        <v>170.40290116872299</v>
      </c>
      <c r="R160" s="172"/>
      <c r="S160" s="172"/>
      <c r="T160" s="141"/>
    </row>
    <row r="161" spans="1:20" s="140" customFormat="1">
      <c r="A161" s="41"/>
      <c r="B161" s="170"/>
      <c r="C161" s="41" t="s">
        <v>370</v>
      </c>
      <c r="D161" s="171"/>
      <c r="E161" s="41" t="str">
        <f xml:space="preserve"> INDEX(F_Inputs!$A:$W,MATCH($C161,F_Inputs!$B:$B,0),MATCH(E$87,F_Inputs!$2:$2,0))</f>
        <v>Indexation on RCV - CPI(H) + RPI wedge bf balance - BR - nominal</v>
      </c>
      <c r="F161" s="41"/>
      <c r="G161" s="41" t="str">
        <f xml:space="preserve"> INDEX(F_Inputs!$A:$W,MATCH($C161,F_Inputs!$B:$B,0),MATCH(G$87,F_Inputs!$2:$2,0))</f>
        <v>£m</v>
      </c>
      <c r="H161" s="41"/>
      <c r="I161" s="41"/>
      <c r="J161" s="210">
        <f xml:space="preserve"> INDEX(F_Inputs!$A:$W,MATCH($C161,F_Inputs!$B:$B,0),MATCH(J$87,F_Inputs!$2:$2,0))</f>
        <v>0</v>
      </c>
      <c r="K161" s="210">
        <f xml:space="preserve"> INDEX(F_Inputs!$A:$W,MATCH($C161,F_Inputs!$B:$B,0),MATCH(K$87,F_Inputs!$2:$2,0))</f>
        <v>0</v>
      </c>
      <c r="L161" s="210">
        <f xml:space="preserve"> INDEX(F_Inputs!$A:$W,MATCH($C161,F_Inputs!$B:$B,0),MATCH(L$87,F_Inputs!$2:$2,0))</f>
        <v>0</v>
      </c>
      <c r="M161" s="210">
        <f xml:space="preserve"> INDEX(F_Inputs!$A:$W,MATCH($C161,F_Inputs!$B:$B,0),MATCH(M$87,F_Inputs!$2:$2,0))</f>
        <v>5.5258722194606502</v>
      </c>
      <c r="N161" s="210">
        <f xml:space="preserve"> INDEX(F_Inputs!$A:$W,MATCH($C161,F_Inputs!$B:$B,0),MATCH(N$87,F_Inputs!$2:$2,0))</f>
        <v>6.2769317373202496</v>
      </c>
      <c r="O161" s="210">
        <f xml:space="preserve"> INDEX(F_Inputs!$A:$W,MATCH($C161,F_Inputs!$B:$B,0),MATCH(O$87,F_Inputs!$2:$2,0))</f>
        <v>6.2368291701010596</v>
      </c>
      <c r="P161" s="210">
        <f xml:space="preserve"> INDEX(F_Inputs!$A:$W,MATCH($C161,F_Inputs!$B:$B,0),MATCH(P$87,F_Inputs!$2:$2,0))</f>
        <v>5.8938842366625304</v>
      </c>
      <c r="Q161" s="210">
        <f xml:space="preserve"> INDEX(F_Inputs!$A:$W,MATCH($C161,F_Inputs!$B:$B,0),MATCH(Q$87,F_Inputs!$2:$2,0))</f>
        <v>5.45289283739924</v>
      </c>
      <c r="R161" s="172"/>
      <c r="S161" s="172"/>
      <c r="T161" s="141"/>
    </row>
    <row r="162" spans="1:20" s="140" customFormat="1">
      <c r="A162" s="41"/>
      <c r="B162" s="170"/>
      <c r="C162" s="41" t="s">
        <v>372</v>
      </c>
      <c r="D162" s="171"/>
      <c r="E162" s="41" t="str">
        <f xml:space="preserve"> INDEX(F_Inputs!$A:$W,MATCH($C162,F_Inputs!$B:$B,0),MATCH(E$87,F_Inputs!$2:$2,0))</f>
        <v>RCV - CPI(H) + RPI wedge bf depreciation - BR - nominal</v>
      </c>
      <c r="F162" s="41"/>
      <c r="G162" s="41" t="str">
        <f xml:space="preserve"> INDEX(F_Inputs!$A:$W,MATCH($C162,F_Inputs!$B:$B,0),MATCH(G$87,F_Inputs!$2:$2,0))</f>
        <v>£m</v>
      </c>
      <c r="H162" s="41"/>
      <c r="I162" s="41"/>
      <c r="J162" s="210">
        <f xml:space="preserve"> INDEX(F_Inputs!$A:$W,MATCH($C162,F_Inputs!$B:$B,0),MATCH(J$87,F_Inputs!$2:$2,0))</f>
        <v>0</v>
      </c>
      <c r="K162" s="210">
        <f xml:space="preserve"> INDEX(F_Inputs!$A:$W,MATCH($C162,F_Inputs!$B:$B,0),MATCH(K$87,F_Inputs!$2:$2,0))</f>
        <v>0</v>
      </c>
      <c r="L162" s="210">
        <f xml:space="preserve"> INDEX(F_Inputs!$A:$W,MATCH($C162,F_Inputs!$B:$B,0),MATCH(L$87,F_Inputs!$2:$2,0))</f>
        <v>0</v>
      </c>
      <c r="M162" s="210">
        <f xml:space="preserve"> INDEX(F_Inputs!$A:$W,MATCH($C162,F_Inputs!$B:$B,0),MATCH(M$87,F_Inputs!$2:$2,0))</f>
        <v>21.1738549586576</v>
      </c>
      <c r="N162" s="210">
        <f xml:space="preserve"> INDEX(F_Inputs!$A:$W,MATCH($C162,F_Inputs!$B:$B,0),MATCH(N$87,F_Inputs!$2:$2,0))</f>
        <v>20.452531662378501</v>
      </c>
      <c r="O162" s="210">
        <f xml:space="preserve"> INDEX(F_Inputs!$A:$W,MATCH($C162,F_Inputs!$B:$B,0),MATCH(O$87,F_Inputs!$2:$2,0))</f>
        <v>20.0243749562521</v>
      </c>
      <c r="P162" s="210">
        <f xml:space="preserve"> INDEX(F_Inputs!$A:$W,MATCH($C162,F_Inputs!$B:$B,0),MATCH(P$87,F_Inputs!$2:$2,0))</f>
        <v>19.674865463640199</v>
      </c>
      <c r="Q162" s="210">
        <f xml:space="preserve"> INDEX(F_Inputs!$A:$W,MATCH($C162,F_Inputs!$B:$B,0),MATCH(Q$87,F_Inputs!$2:$2,0))</f>
        <v>19.257611512209699</v>
      </c>
      <c r="R162" s="172"/>
      <c r="S162" s="172"/>
      <c r="T162" s="141"/>
    </row>
    <row r="163" spans="1:20" s="140" customFormat="1">
      <c r="A163" s="41"/>
      <c r="B163" s="170"/>
      <c r="C163" s="41" t="s">
        <v>374</v>
      </c>
      <c r="D163" s="171"/>
      <c r="E163" s="41" t="str">
        <f xml:space="preserve"> INDEX(F_Inputs!$A:$W,MATCH($C163,F_Inputs!$B:$B,0),MATCH(E$87,F_Inputs!$2:$2,0))</f>
        <v>RCV CPI(H) + RPI wedge bf balance - BR - real</v>
      </c>
      <c r="F163" s="41"/>
      <c r="G163" s="41" t="str">
        <f xml:space="preserve"> INDEX(F_Inputs!$A:$W,MATCH($C163,F_Inputs!$B:$B,0),MATCH(G$87,F_Inputs!$2:$2,0))</f>
        <v>£m</v>
      </c>
      <c r="H163" s="41"/>
      <c r="I163" s="41"/>
      <c r="J163" s="210">
        <f xml:space="preserve"> INDEX(F_Inputs!$A:$W,MATCH($C163,F_Inputs!$B:$B,0),MATCH(J$87,F_Inputs!$2:$2,0))</f>
        <v>0</v>
      </c>
      <c r="K163" s="210">
        <f xml:space="preserve"> INDEX(F_Inputs!$A:$W,MATCH($C163,F_Inputs!$B:$B,0),MATCH(K$87,F_Inputs!$2:$2,0))</f>
        <v>0</v>
      </c>
      <c r="L163" s="210">
        <f xml:space="preserve"> INDEX(F_Inputs!$A:$W,MATCH($C163,F_Inputs!$B:$B,0),MATCH(L$87,F_Inputs!$2:$2,0))</f>
        <v>0</v>
      </c>
      <c r="M163" s="210">
        <f xml:space="preserve"> INDEX(F_Inputs!$A:$W,MATCH($C163,F_Inputs!$B:$B,0),MATCH(M$87,F_Inputs!$2:$2,0))</f>
        <v>199.71258352886201</v>
      </c>
      <c r="N163" s="210">
        <f xml:space="preserve"> INDEX(F_Inputs!$A:$W,MATCH($C163,F_Inputs!$B:$B,0),MATCH(N$87,F_Inputs!$2:$2,0))</f>
        <v>182.70605768847099</v>
      </c>
      <c r="O163" s="210">
        <f xml:space="preserve"> INDEX(F_Inputs!$A:$W,MATCH($C163,F_Inputs!$B:$B,0),MATCH(O$87,F_Inputs!$2:$2,0))</f>
        <v>166.52603160882501</v>
      </c>
      <c r="P163" s="210">
        <f xml:space="preserve"> INDEX(F_Inputs!$A:$W,MATCH($C163,F_Inputs!$B:$B,0),MATCH(P$87,F_Inputs!$2:$2,0))</f>
        <v>150.89739831087701</v>
      </c>
      <c r="Q163" s="210">
        <f xml:space="preserve"> INDEX(F_Inputs!$A:$W,MATCH($C163,F_Inputs!$B:$B,0),MATCH(Q$87,F_Inputs!$2:$2,0))</f>
        <v>135.820630636722</v>
      </c>
      <c r="R163" s="172"/>
      <c r="S163" s="172"/>
      <c r="T163" s="141"/>
    </row>
    <row r="164" spans="1:20" s="140" customFormat="1">
      <c r="A164" s="41"/>
      <c r="B164" s="170"/>
      <c r="C164" s="41" t="s">
        <v>376</v>
      </c>
      <c r="D164" s="171"/>
      <c r="E164" s="41" t="str">
        <f xml:space="preserve"> INDEX(F_Inputs!$A:$W,MATCH($C164,F_Inputs!$B:$B,0),MATCH(E$87,F_Inputs!$2:$2,0))</f>
        <v>RCV CPI(H) bf balance BEG - BR - nominal</v>
      </c>
      <c r="F164" s="41"/>
      <c r="G164" s="41" t="str">
        <f xml:space="preserve"> INDEX(F_Inputs!$A:$W,MATCH($C164,F_Inputs!$B:$B,0),MATCH(G$87,F_Inputs!$2:$2,0))</f>
        <v>£m</v>
      </c>
      <c r="H164" s="41"/>
      <c r="I164" s="41"/>
      <c r="J164" s="210">
        <f xml:space="preserve"> INDEX(F_Inputs!$A:$W,MATCH($C164,F_Inputs!$B:$B,0),MATCH(J$87,F_Inputs!$2:$2,0))</f>
        <v>0</v>
      </c>
      <c r="K164" s="210">
        <f xml:space="preserve"> INDEX(F_Inputs!$A:$W,MATCH($C164,F_Inputs!$B:$B,0),MATCH(K$87,F_Inputs!$2:$2,0))</f>
        <v>0</v>
      </c>
      <c r="L164" s="210">
        <f xml:space="preserve"> INDEX(F_Inputs!$A:$W,MATCH($C164,F_Inputs!$B:$B,0),MATCH(L$87,F_Inputs!$2:$2,0))</f>
        <v>0</v>
      </c>
      <c r="M164" s="210">
        <f xml:space="preserve"> INDEX(F_Inputs!$A:$W,MATCH($C164,F_Inputs!$B:$B,0),MATCH(M$87,F_Inputs!$2:$2,0))</f>
        <v>227.79501084610601</v>
      </c>
      <c r="N164" s="210">
        <f xml:space="preserve"> INDEX(F_Inputs!$A:$W,MATCH($C164,F_Inputs!$B:$B,0),MATCH(N$87,F_Inputs!$2:$2,0))</f>
        <v>213.553754348616</v>
      </c>
      <c r="O164" s="210">
        <f xml:space="preserve"> INDEX(F_Inputs!$A:$W,MATCH($C164,F_Inputs!$B:$B,0),MATCH(O$87,F_Inputs!$2:$2,0))</f>
        <v>199.614862543642</v>
      </c>
      <c r="P164" s="210">
        <f xml:space="preserve"> INDEX(F_Inputs!$A:$W,MATCH($C164,F_Inputs!$B:$B,0),MATCH(P$87,F_Inputs!$2:$2,0))</f>
        <v>185.81455484892501</v>
      </c>
      <c r="Q164" s="210">
        <f xml:space="preserve"> INDEX(F_Inputs!$A:$W,MATCH($C164,F_Inputs!$B:$B,0),MATCH(Q$87,F_Inputs!$2:$2,0))</f>
        <v>171.976339577917</v>
      </c>
      <c r="R164" s="172"/>
      <c r="S164" s="172"/>
      <c r="T164" s="141"/>
    </row>
    <row r="165" spans="1:20" s="140" customFormat="1">
      <c r="A165" s="41"/>
      <c r="B165" s="170"/>
      <c r="C165" s="41" t="s">
        <v>378</v>
      </c>
      <c r="D165" s="171"/>
      <c r="E165" s="41" t="str">
        <f xml:space="preserve"> INDEX(F_Inputs!$A:$W,MATCH($C165,F_Inputs!$B:$B,0),MATCH(E$87,F_Inputs!$2:$2,0))</f>
        <v>Indexation on RCV - CPI(H) bf balance - BR - nominal</v>
      </c>
      <c r="F165" s="41"/>
      <c r="G165" s="41" t="str">
        <f xml:space="preserve"> INDEX(F_Inputs!$A:$W,MATCH($C165,F_Inputs!$B:$B,0),MATCH(G$87,F_Inputs!$2:$2,0))</f>
        <v>£m</v>
      </c>
      <c r="H165" s="41"/>
      <c r="I165" s="41"/>
      <c r="J165" s="210">
        <f xml:space="preserve"> INDEX(F_Inputs!$A:$W,MATCH($C165,F_Inputs!$B:$B,0),MATCH(J$87,F_Inputs!$2:$2,0))</f>
        <v>0</v>
      </c>
      <c r="K165" s="210">
        <f xml:space="preserve"> INDEX(F_Inputs!$A:$W,MATCH($C165,F_Inputs!$B:$B,0),MATCH(K$87,F_Inputs!$2:$2,0))</f>
        <v>0</v>
      </c>
      <c r="L165" s="210">
        <f xml:space="preserve"> INDEX(F_Inputs!$A:$W,MATCH($C165,F_Inputs!$B:$B,0),MATCH(L$87,F_Inputs!$2:$2,0))</f>
        <v>0</v>
      </c>
      <c r="M165" s="210">
        <f xml:space="preserve"> INDEX(F_Inputs!$A:$W,MATCH($C165,F_Inputs!$B:$B,0),MATCH(M$87,F_Inputs!$2:$2,0))</f>
        <v>4.5180043669949903</v>
      </c>
      <c r="N165" s="210">
        <f xml:space="preserve"> INDEX(F_Inputs!$A:$W,MATCH($C165,F_Inputs!$B:$B,0),MATCH(N$87,F_Inputs!$2:$2,0))</f>
        <v>4.2800407373336897</v>
      </c>
      <c r="O165" s="210">
        <f xml:space="preserve"> INDEX(F_Inputs!$A:$W,MATCH($C165,F_Inputs!$B:$B,0),MATCH(O$87,F_Inputs!$2:$2,0))</f>
        <v>4.14225823486787</v>
      </c>
      <c r="P165" s="210">
        <f xml:space="preserve"> INDEX(F_Inputs!$A:$W,MATCH($C165,F_Inputs!$B:$B,0),MATCH(P$87,F_Inputs!$2:$2,0))</f>
        <v>3.9021056518275401</v>
      </c>
      <c r="Q165" s="210">
        <f xml:space="preserve"> INDEX(F_Inputs!$A:$W,MATCH($C165,F_Inputs!$B:$B,0),MATCH(Q$87,F_Inputs!$2:$2,0))</f>
        <v>3.6115031311364998</v>
      </c>
      <c r="R165" s="172"/>
      <c r="S165" s="172"/>
      <c r="T165" s="141"/>
    </row>
    <row r="166" spans="1:20" s="140" customFormat="1">
      <c r="A166" s="41"/>
      <c r="B166" s="170"/>
      <c r="C166" s="41" t="s">
        <v>380</v>
      </c>
      <c r="D166" s="171"/>
      <c r="E166" s="41" t="str">
        <f xml:space="preserve"> INDEX(F_Inputs!$A:$W,MATCH($C166,F_Inputs!$B:$B,0),MATCH(E$87,F_Inputs!$2:$2,0))</f>
        <v>RCV other adjustments balance - BR - real</v>
      </c>
      <c r="F166" s="41"/>
      <c r="G166" s="41" t="str">
        <f xml:space="preserve"> INDEX(F_Inputs!$A:$W,MATCH($C166,F_Inputs!$B:$B,0),MATCH(G$87,F_Inputs!$2:$2,0))</f>
        <v>£m</v>
      </c>
      <c r="H166" s="41"/>
      <c r="I166" s="41"/>
      <c r="J166" s="210">
        <f xml:space="preserve"> INDEX(F_Inputs!$A:$W,MATCH($C166,F_Inputs!$B:$B,0),MATCH(J$87,F_Inputs!$2:$2,0))</f>
        <v>0</v>
      </c>
      <c r="K166" s="210">
        <f xml:space="preserve"> INDEX(F_Inputs!$A:$W,MATCH($C166,F_Inputs!$B:$B,0),MATCH(K$87,F_Inputs!$2:$2,0))</f>
        <v>0</v>
      </c>
      <c r="L166" s="210">
        <f xml:space="preserve"> INDEX(F_Inputs!$A:$W,MATCH($C166,F_Inputs!$B:$B,0),MATCH(L$87,F_Inputs!$2:$2,0))</f>
        <v>0</v>
      </c>
      <c r="M166" s="210">
        <f xml:space="preserve"> INDEX(F_Inputs!$A:$W,MATCH($C166,F_Inputs!$B:$B,0),MATCH(M$87,F_Inputs!$2:$2,0))</f>
        <v>0</v>
      </c>
      <c r="N166" s="210">
        <f xml:space="preserve"> INDEX(F_Inputs!$A:$W,MATCH($C166,F_Inputs!$B:$B,0),MATCH(N$87,F_Inputs!$2:$2,0))</f>
        <v>0</v>
      </c>
      <c r="O166" s="210">
        <f xml:space="preserve"> INDEX(F_Inputs!$A:$W,MATCH($C166,F_Inputs!$B:$B,0),MATCH(O$87,F_Inputs!$2:$2,0))</f>
        <v>0</v>
      </c>
      <c r="P166" s="210">
        <f xml:space="preserve"> INDEX(F_Inputs!$A:$W,MATCH($C166,F_Inputs!$B:$B,0),MATCH(P$87,F_Inputs!$2:$2,0))</f>
        <v>0</v>
      </c>
      <c r="Q166" s="210">
        <f xml:space="preserve"> INDEX(F_Inputs!$A:$W,MATCH($C166,F_Inputs!$B:$B,0),MATCH(Q$87,F_Inputs!$2:$2,0))</f>
        <v>0</v>
      </c>
      <c r="R166" s="172"/>
      <c r="S166" s="172"/>
      <c r="T166" s="141"/>
    </row>
    <row r="167" spans="1:20" s="140" customFormat="1">
      <c r="A167" s="41"/>
      <c r="B167" s="170"/>
      <c r="C167" s="41" t="s">
        <v>382</v>
      </c>
      <c r="D167" s="171"/>
      <c r="E167" s="41" t="str">
        <f xml:space="preserve"> INDEX(F_Inputs!$A:$W,MATCH($C167,F_Inputs!$B:$B,0),MATCH(E$87,F_Inputs!$2:$2,0))</f>
        <v>Indexation on RCV other adjustments balance BEG - BR - nominal</v>
      </c>
      <c r="F167" s="41"/>
      <c r="G167" s="41" t="str">
        <f xml:space="preserve"> INDEX(F_Inputs!$A:$W,MATCH($C167,F_Inputs!$B:$B,0),MATCH(G$87,F_Inputs!$2:$2,0))</f>
        <v>£m</v>
      </c>
      <c r="H167" s="41"/>
      <c r="I167" s="41"/>
      <c r="J167" s="210">
        <f xml:space="preserve"> INDEX(F_Inputs!$A:$W,MATCH($C167,F_Inputs!$B:$B,0),MATCH(J$87,F_Inputs!$2:$2,0))</f>
        <v>0</v>
      </c>
      <c r="K167" s="210">
        <f xml:space="preserve"> INDEX(F_Inputs!$A:$W,MATCH($C167,F_Inputs!$B:$B,0),MATCH(K$87,F_Inputs!$2:$2,0))</f>
        <v>0</v>
      </c>
      <c r="L167" s="210">
        <f xml:space="preserve"> INDEX(F_Inputs!$A:$W,MATCH($C167,F_Inputs!$B:$B,0),MATCH(L$87,F_Inputs!$2:$2,0))</f>
        <v>0</v>
      </c>
      <c r="M167" s="210">
        <f xml:space="preserve"> INDEX(F_Inputs!$A:$W,MATCH($C167,F_Inputs!$B:$B,0),MATCH(M$87,F_Inputs!$2:$2,0))</f>
        <v>0</v>
      </c>
      <c r="N167" s="210">
        <f xml:space="preserve"> INDEX(F_Inputs!$A:$W,MATCH($C167,F_Inputs!$B:$B,0),MATCH(N$87,F_Inputs!$2:$2,0))</f>
        <v>0</v>
      </c>
      <c r="O167" s="210">
        <f xml:space="preserve"> INDEX(F_Inputs!$A:$W,MATCH($C167,F_Inputs!$B:$B,0),MATCH(O$87,F_Inputs!$2:$2,0))</f>
        <v>0</v>
      </c>
      <c r="P167" s="210">
        <f xml:space="preserve"> INDEX(F_Inputs!$A:$W,MATCH($C167,F_Inputs!$B:$B,0),MATCH(P$87,F_Inputs!$2:$2,0))</f>
        <v>0</v>
      </c>
      <c r="Q167" s="210">
        <f xml:space="preserve"> INDEX(F_Inputs!$A:$W,MATCH($C167,F_Inputs!$B:$B,0),MATCH(Q$87,F_Inputs!$2:$2,0))</f>
        <v>0</v>
      </c>
      <c r="R167" s="172"/>
      <c r="S167" s="172"/>
      <c r="T167" s="141"/>
    </row>
    <row r="168" spans="1:20" s="140" customFormat="1">
      <c r="A168" s="41"/>
      <c r="B168" s="170"/>
      <c r="C168" s="41" t="s">
        <v>384</v>
      </c>
      <c r="D168" s="171"/>
      <c r="E168" s="41" t="str">
        <f xml:space="preserve"> INDEX(F_Inputs!$A:$W,MATCH($C168,F_Inputs!$B:$B,0),MATCH(E$87,F_Inputs!$2:$2,0))</f>
        <v>RCV - CPI(H) bf depreciation - BR - nominal</v>
      </c>
      <c r="F168" s="41"/>
      <c r="G168" s="41" t="str">
        <f xml:space="preserve"> INDEX(F_Inputs!$A:$W,MATCH($C168,F_Inputs!$B:$B,0),MATCH(G$87,F_Inputs!$2:$2,0))</f>
        <v>£m</v>
      </c>
      <c r="H168" s="41"/>
      <c r="I168" s="41"/>
      <c r="J168" s="210">
        <f xml:space="preserve"> INDEX(F_Inputs!$A:$W,MATCH($C168,F_Inputs!$B:$B,0),MATCH(J$87,F_Inputs!$2:$2,0))</f>
        <v>0</v>
      </c>
      <c r="K168" s="210">
        <f xml:space="preserve"> INDEX(F_Inputs!$A:$W,MATCH($C168,F_Inputs!$B:$B,0),MATCH(K$87,F_Inputs!$2:$2,0))</f>
        <v>0</v>
      </c>
      <c r="L168" s="210">
        <f xml:space="preserve"> INDEX(F_Inputs!$A:$W,MATCH($C168,F_Inputs!$B:$B,0),MATCH(L$87,F_Inputs!$2:$2,0))</f>
        <v>0</v>
      </c>
      <c r="M168" s="210">
        <f xml:space="preserve"> INDEX(F_Inputs!$A:$W,MATCH($C168,F_Inputs!$B:$B,0),MATCH(M$87,F_Inputs!$2:$2,0))</f>
        <v>18.7592608644858</v>
      </c>
      <c r="N168" s="210">
        <f xml:space="preserve"> INDEX(F_Inputs!$A:$W,MATCH($C168,F_Inputs!$B:$B,0),MATCH(N$87,F_Inputs!$2:$2,0))</f>
        <v>18.218932542307702</v>
      </c>
      <c r="O168" s="210">
        <f xml:space="preserve"> INDEX(F_Inputs!$A:$W,MATCH($C168,F_Inputs!$B:$B,0),MATCH(O$87,F_Inputs!$2:$2,0))</f>
        <v>17.942565929584301</v>
      </c>
      <c r="P168" s="210">
        <f xml:space="preserve"> INDEX(F_Inputs!$A:$W,MATCH($C168,F_Inputs!$B:$B,0),MATCH(P$87,F_Inputs!$2:$2,0))</f>
        <v>17.740320922836201</v>
      </c>
      <c r="Q168" s="210">
        <f xml:space="preserve"> INDEX(F_Inputs!$A:$W,MATCH($C168,F_Inputs!$B:$B,0),MATCH(Q$87,F_Inputs!$2:$2,0))</f>
        <v>17.472390281759701</v>
      </c>
      <c r="R168" s="172"/>
      <c r="S168" s="172"/>
      <c r="T168" s="141"/>
    </row>
    <row r="169" spans="1:20" s="140" customFormat="1">
      <c r="A169" s="41"/>
      <c r="B169" s="170"/>
      <c r="C169" s="41" t="s">
        <v>386</v>
      </c>
      <c r="D169" s="171"/>
      <c r="E169" s="41" t="str">
        <f xml:space="preserve"> INDEX(F_Inputs!$A:$W,MATCH($C169,F_Inputs!$B:$B,0),MATCH(E$87,F_Inputs!$2:$2,0))</f>
        <v>Other adjustments CPI(H) - BR - nominal</v>
      </c>
      <c r="F169" s="41"/>
      <c r="G169" s="41" t="str">
        <f xml:space="preserve"> INDEX(F_Inputs!$A:$W,MATCH($C169,F_Inputs!$B:$B,0),MATCH(G$87,F_Inputs!$2:$2,0))</f>
        <v>£m</v>
      </c>
      <c r="H169" s="41"/>
      <c r="I169" s="41"/>
      <c r="J169" s="210">
        <f xml:space="preserve"> INDEX(F_Inputs!$A:$W,MATCH($C169,F_Inputs!$B:$B,0),MATCH(J$87,F_Inputs!$2:$2,0))</f>
        <v>0</v>
      </c>
      <c r="K169" s="210">
        <f xml:space="preserve"> INDEX(F_Inputs!$A:$W,MATCH($C169,F_Inputs!$B:$B,0),MATCH(K$87,F_Inputs!$2:$2,0))</f>
        <v>0</v>
      </c>
      <c r="L169" s="210">
        <f xml:space="preserve"> INDEX(F_Inputs!$A:$W,MATCH($C169,F_Inputs!$B:$B,0),MATCH(L$87,F_Inputs!$2:$2,0))</f>
        <v>0</v>
      </c>
      <c r="M169" s="210">
        <f xml:space="preserve"> INDEX(F_Inputs!$A:$W,MATCH($C169,F_Inputs!$B:$B,0),MATCH(M$87,F_Inputs!$2:$2,0))</f>
        <v>0</v>
      </c>
      <c r="N169" s="210">
        <f xml:space="preserve"> INDEX(F_Inputs!$A:$W,MATCH($C169,F_Inputs!$B:$B,0),MATCH(N$87,F_Inputs!$2:$2,0))</f>
        <v>0</v>
      </c>
      <c r="O169" s="210">
        <f xml:space="preserve"> INDEX(F_Inputs!$A:$W,MATCH($C169,F_Inputs!$B:$B,0),MATCH(O$87,F_Inputs!$2:$2,0))</f>
        <v>0</v>
      </c>
      <c r="P169" s="210">
        <f xml:space="preserve"> INDEX(F_Inputs!$A:$W,MATCH($C169,F_Inputs!$B:$B,0),MATCH(P$87,F_Inputs!$2:$2,0))</f>
        <v>0</v>
      </c>
      <c r="Q169" s="210">
        <f xml:space="preserve"> INDEX(F_Inputs!$A:$W,MATCH($C169,F_Inputs!$B:$B,0),MATCH(Q$87,F_Inputs!$2:$2,0))</f>
        <v>0</v>
      </c>
      <c r="R169" s="172"/>
      <c r="S169" s="172"/>
      <c r="T169" s="141"/>
    </row>
    <row r="170" spans="1:20" s="140" customFormat="1">
      <c r="A170" s="41"/>
      <c r="B170" s="170"/>
      <c r="C170" s="41" t="s">
        <v>388</v>
      </c>
      <c r="D170" s="171"/>
      <c r="E170" s="41" t="str">
        <f xml:space="preserve"> INDEX(F_Inputs!$A:$W,MATCH($C170,F_Inputs!$B:$B,0),MATCH(E$87,F_Inputs!$2:$2,0))</f>
        <v>RCV CPI(H) bf balance - BR - real</v>
      </c>
      <c r="F170" s="41"/>
      <c r="G170" s="41" t="str">
        <f xml:space="preserve"> INDEX(F_Inputs!$A:$W,MATCH($C170,F_Inputs!$B:$B,0),MATCH(G$87,F_Inputs!$2:$2,0))</f>
        <v>£m</v>
      </c>
      <c r="H170" s="41"/>
      <c r="I170" s="41"/>
      <c r="J170" s="210">
        <f xml:space="preserve"> INDEX(F_Inputs!$A:$W,MATCH($C170,F_Inputs!$B:$B,0),MATCH(J$87,F_Inputs!$2:$2,0))</f>
        <v>0</v>
      </c>
      <c r="K170" s="210">
        <f xml:space="preserve"> INDEX(F_Inputs!$A:$W,MATCH($C170,F_Inputs!$B:$B,0),MATCH(K$87,F_Inputs!$2:$2,0))</f>
        <v>0</v>
      </c>
      <c r="L170" s="210">
        <f xml:space="preserve"> INDEX(F_Inputs!$A:$W,MATCH($C170,F_Inputs!$B:$B,0),MATCH(L$87,F_Inputs!$2:$2,0))</f>
        <v>0</v>
      </c>
      <c r="M170" s="210">
        <f xml:space="preserve"> INDEX(F_Inputs!$A:$W,MATCH($C170,F_Inputs!$B:$B,0),MATCH(M$87,F_Inputs!$2:$2,0))</f>
        <v>201.03685818194501</v>
      </c>
      <c r="N170" s="210">
        <f xml:space="preserve"> INDEX(F_Inputs!$A:$W,MATCH($C170,F_Inputs!$B:$B,0),MATCH(N$87,F_Inputs!$2:$2,0))</f>
        <v>184.22276853947599</v>
      </c>
      <c r="O170" s="210">
        <f xml:space="preserve"> INDEX(F_Inputs!$A:$W,MATCH($C170,F_Inputs!$B:$B,0),MATCH(O$87,F_Inputs!$2:$2,0))</f>
        <v>168.00037023692499</v>
      </c>
      <c r="P170" s="210">
        <f xml:space="preserve"> INDEX(F_Inputs!$A:$W,MATCH($C170,F_Inputs!$B:$B,0),MATCH(P$87,F_Inputs!$2:$2,0))</f>
        <v>152.290730001367</v>
      </c>
      <c r="Q170" s="210">
        <f xml:space="preserve"> INDEX(F_Inputs!$A:$W,MATCH($C170,F_Inputs!$B:$B,0),MATCH(Q$87,F_Inputs!$2:$2,0))</f>
        <v>137.13658817796599</v>
      </c>
      <c r="R170" s="172"/>
      <c r="S170" s="172"/>
      <c r="T170" s="141"/>
    </row>
    <row r="171" spans="1:20" s="140" customFormat="1">
      <c r="A171" s="41"/>
      <c r="B171" s="170"/>
      <c r="C171" s="41" t="s">
        <v>390</v>
      </c>
      <c r="D171" s="171"/>
      <c r="E171" s="41" t="str">
        <f xml:space="preserve"> INDEX(F_Inputs!$A:$W,MATCH($C171,F_Inputs!$B:$B,0),MATCH(E$87,F_Inputs!$2:$2,0))</f>
        <v>RCV additions balance BEG - BR - nominal</v>
      </c>
      <c r="F171" s="41"/>
      <c r="G171" s="41" t="str">
        <f xml:space="preserve"> INDEX(F_Inputs!$A:$W,MATCH($C171,F_Inputs!$B:$B,0),MATCH(G$87,F_Inputs!$2:$2,0))</f>
        <v>£m</v>
      </c>
      <c r="H171" s="41"/>
      <c r="I171" s="41"/>
      <c r="J171" s="210">
        <f xml:space="preserve"> INDEX(F_Inputs!$A:$W,MATCH($C171,F_Inputs!$B:$B,0),MATCH(J$87,F_Inputs!$2:$2,0))</f>
        <v>0</v>
      </c>
      <c r="K171" s="210">
        <f xml:space="preserve"> INDEX(F_Inputs!$A:$W,MATCH($C171,F_Inputs!$B:$B,0),MATCH(K$87,F_Inputs!$2:$2,0))</f>
        <v>0</v>
      </c>
      <c r="L171" s="210">
        <f xml:space="preserve"> INDEX(F_Inputs!$A:$W,MATCH($C171,F_Inputs!$B:$B,0),MATCH(L$87,F_Inputs!$2:$2,0))</f>
        <v>0</v>
      </c>
      <c r="M171" s="210">
        <f xml:space="preserve"> INDEX(F_Inputs!$A:$W,MATCH($C171,F_Inputs!$B:$B,0),MATCH(M$87,F_Inputs!$2:$2,0))</f>
        <v>0</v>
      </c>
      <c r="N171" s="210">
        <f xml:space="preserve"> INDEX(F_Inputs!$A:$W,MATCH($C171,F_Inputs!$B:$B,0),MATCH(N$87,F_Inputs!$2:$2,0))</f>
        <v>35.293471966396503</v>
      </c>
      <c r="O171" s="210">
        <f xml:space="preserve"> INDEX(F_Inputs!$A:$W,MATCH($C171,F_Inputs!$B:$B,0),MATCH(O$87,F_Inputs!$2:$2,0))</f>
        <v>71.572539676240297</v>
      </c>
      <c r="P171" s="210">
        <f xml:space="preserve"> INDEX(F_Inputs!$A:$W,MATCH($C171,F_Inputs!$B:$B,0),MATCH(P$87,F_Inputs!$2:$2,0))</f>
        <v>101.28894944400599</v>
      </c>
      <c r="Q171" s="210">
        <f xml:space="preserve"> INDEX(F_Inputs!$A:$W,MATCH($C171,F_Inputs!$B:$B,0),MATCH(Q$87,F_Inputs!$2:$2,0))</f>
        <v>124.397156732985</v>
      </c>
      <c r="R171" s="172"/>
      <c r="S171" s="172"/>
      <c r="T171" s="141"/>
    </row>
    <row r="172" spans="1:20" s="140" customFormat="1">
      <c r="A172" s="41"/>
      <c r="B172" s="170"/>
      <c r="C172" s="41" t="s">
        <v>392</v>
      </c>
      <c r="D172" s="171"/>
      <c r="E172" s="41" t="str">
        <f xml:space="preserve"> INDEX(F_Inputs!$A:$W,MATCH($C172,F_Inputs!$B:$B,0),MATCH(E$87,F_Inputs!$2:$2,0))</f>
        <v>Indexation of RCV additions b/f - BR - nominal</v>
      </c>
      <c r="F172" s="41"/>
      <c r="G172" s="41" t="str">
        <f xml:space="preserve"> INDEX(F_Inputs!$A:$W,MATCH($C172,F_Inputs!$B:$B,0),MATCH(G$87,F_Inputs!$2:$2,0))</f>
        <v>£m</v>
      </c>
      <c r="H172" s="41"/>
      <c r="I172" s="41"/>
      <c r="J172" s="210">
        <f xml:space="preserve"> INDEX(F_Inputs!$A:$W,MATCH($C172,F_Inputs!$B:$B,0),MATCH(J$87,F_Inputs!$2:$2,0))</f>
        <v>0</v>
      </c>
      <c r="K172" s="210">
        <f xml:space="preserve"> INDEX(F_Inputs!$A:$W,MATCH($C172,F_Inputs!$B:$B,0),MATCH(K$87,F_Inputs!$2:$2,0))</f>
        <v>0</v>
      </c>
      <c r="L172" s="210">
        <f xml:space="preserve"> INDEX(F_Inputs!$A:$W,MATCH($C172,F_Inputs!$B:$B,0),MATCH(L$87,F_Inputs!$2:$2,0))</f>
        <v>0</v>
      </c>
      <c r="M172" s="210">
        <f xml:space="preserve"> INDEX(F_Inputs!$A:$W,MATCH($C172,F_Inputs!$B:$B,0),MATCH(M$87,F_Inputs!$2:$2,0))</f>
        <v>0</v>
      </c>
      <c r="N172" s="210">
        <f xml:space="preserve"> INDEX(F_Inputs!$A:$W,MATCH($C172,F_Inputs!$B:$B,0),MATCH(N$87,F_Inputs!$2:$2,0))</f>
        <v>0.70735116897794204</v>
      </c>
      <c r="O172" s="210">
        <f xml:space="preserve"> INDEX(F_Inputs!$A:$W,MATCH($C172,F_Inputs!$B:$B,0),MATCH(O$87,F_Inputs!$2:$2,0))</f>
        <v>1.4852197781590399</v>
      </c>
      <c r="P172" s="210">
        <f xml:space="preserve"> INDEX(F_Inputs!$A:$W,MATCH($C172,F_Inputs!$B:$B,0),MATCH(P$87,F_Inputs!$2:$2,0))</f>
        <v>2.12706793832418</v>
      </c>
      <c r="Q172" s="210">
        <f xml:space="preserve"> INDEX(F_Inputs!$A:$W,MATCH($C172,F_Inputs!$B:$B,0),MATCH(Q$87,F_Inputs!$2:$2,0))</f>
        <v>2.6123402913928602</v>
      </c>
      <c r="R172" s="172"/>
      <c r="S172" s="172"/>
      <c r="T172" s="141"/>
    </row>
    <row r="173" spans="1:20" s="140" customFormat="1">
      <c r="A173" s="41"/>
      <c r="B173" s="170"/>
      <c r="C173" s="41" t="s">
        <v>394</v>
      </c>
      <c r="D173" s="171"/>
      <c r="E173" s="41" t="str">
        <f xml:space="preserve"> INDEX(F_Inputs!$A:$W,MATCH($C173,F_Inputs!$B:$B,0),MATCH(E$87,F_Inputs!$2:$2,0))</f>
        <v>Bio resources: Non-PAYG Totex - nominal</v>
      </c>
      <c r="F173" s="41"/>
      <c r="G173" s="41" t="str">
        <f xml:space="preserve"> INDEX(F_Inputs!$A:$W,MATCH($C173,F_Inputs!$B:$B,0),MATCH(G$87,F_Inputs!$2:$2,0))</f>
        <v>£m</v>
      </c>
      <c r="H173" s="41"/>
      <c r="I173" s="41"/>
      <c r="J173" s="210">
        <f xml:space="preserve"> INDEX(F_Inputs!$A:$W,MATCH($C173,F_Inputs!$B:$B,0),MATCH(J$87,F_Inputs!$2:$2,0))</f>
        <v>0</v>
      </c>
      <c r="K173" s="210">
        <f xml:space="preserve"> INDEX(F_Inputs!$A:$W,MATCH($C173,F_Inputs!$B:$B,0),MATCH(K$87,F_Inputs!$2:$2,0))</f>
        <v>0</v>
      </c>
      <c r="L173" s="210">
        <f xml:space="preserve"> INDEX(F_Inputs!$A:$W,MATCH($C173,F_Inputs!$B:$B,0),MATCH(L$87,F_Inputs!$2:$2,0))</f>
        <v>0</v>
      </c>
      <c r="M173" s="210">
        <f xml:space="preserve"> INDEX(F_Inputs!$A:$W,MATCH($C173,F_Inputs!$B:$B,0),MATCH(M$87,F_Inputs!$2:$2,0))</f>
        <v>36.778398614062702</v>
      </c>
      <c r="N173" s="210">
        <f xml:space="preserve"> INDEX(F_Inputs!$A:$W,MATCH($C173,F_Inputs!$B:$B,0),MATCH(N$87,F_Inputs!$2:$2,0))</f>
        <v>40.266597706714599</v>
      </c>
      <c r="O173" s="210">
        <f xml:space="preserve"> INDEX(F_Inputs!$A:$W,MATCH($C173,F_Inputs!$B:$B,0),MATCH(O$87,F_Inputs!$2:$2,0))</f>
        <v>36.261104674696199</v>
      </c>
      <c r="P173" s="210">
        <f xml:space="preserve"> INDEX(F_Inputs!$A:$W,MATCH($C173,F_Inputs!$B:$B,0),MATCH(P$87,F_Inputs!$2:$2,0))</f>
        <v>32.154921586906497</v>
      </c>
      <c r="Q173" s="210">
        <f xml:space="preserve"> INDEX(F_Inputs!$A:$W,MATCH($C173,F_Inputs!$B:$B,0),MATCH(Q$87,F_Inputs!$2:$2,0))</f>
        <v>35.294042685420898</v>
      </c>
      <c r="R173" s="172"/>
      <c r="S173" s="172"/>
      <c r="T173" s="141"/>
    </row>
    <row r="174" spans="1:20" s="140" customFormat="1">
      <c r="A174" s="41"/>
      <c r="B174" s="170"/>
      <c r="C174" s="41" t="s">
        <v>396</v>
      </c>
      <c r="D174" s="171"/>
      <c r="E174" s="41" t="str">
        <f xml:space="preserve"> INDEX(F_Inputs!$A:$W,MATCH($C174,F_Inputs!$B:$B,0),MATCH(E$87,F_Inputs!$2:$2,0))</f>
        <v>RCV additions depreciation - BR - nominal POS</v>
      </c>
      <c r="F174" s="41"/>
      <c r="G174" s="41" t="str">
        <f xml:space="preserve"> INDEX(F_Inputs!$A:$W,MATCH($C174,F_Inputs!$B:$B,0),MATCH(G$87,F_Inputs!$2:$2,0))</f>
        <v>£m</v>
      </c>
      <c r="H174" s="41"/>
      <c r="I174" s="41"/>
      <c r="J174" s="210">
        <f xml:space="preserve"> INDEX(F_Inputs!$A:$W,MATCH($C174,F_Inputs!$B:$B,0),MATCH(J$87,F_Inputs!$2:$2,0))</f>
        <v>0</v>
      </c>
      <c r="K174" s="210">
        <f xml:space="preserve"> INDEX(F_Inputs!$A:$W,MATCH($C174,F_Inputs!$B:$B,0),MATCH(K$87,F_Inputs!$2:$2,0))</f>
        <v>0</v>
      </c>
      <c r="L174" s="210">
        <f xml:space="preserve"> INDEX(F_Inputs!$A:$W,MATCH($C174,F_Inputs!$B:$B,0),MATCH(L$87,F_Inputs!$2:$2,0))</f>
        <v>0</v>
      </c>
      <c r="M174" s="210">
        <f xml:space="preserve"> INDEX(F_Inputs!$A:$W,MATCH($C174,F_Inputs!$B:$B,0),MATCH(M$87,F_Inputs!$2:$2,0))</f>
        <v>1.48492664766622</v>
      </c>
      <c r="N174" s="210">
        <f xml:space="preserve"> INDEX(F_Inputs!$A:$W,MATCH($C174,F_Inputs!$B:$B,0),MATCH(N$87,F_Inputs!$2:$2,0))</f>
        <v>4.6948811658487299</v>
      </c>
      <c r="O174" s="210">
        <f xml:space="preserve"> INDEX(F_Inputs!$A:$W,MATCH($C174,F_Inputs!$B:$B,0),MATCH(O$87,F_Inputs!$2:$2,0))</f>
        <v>8.0299146850895404</v>
      </c>
      <c r="P174" s="210">
        <f xml:space="preserve"> INDEX(F_Inputs!$A:$W,MATCH($C174,F_Inputs!$B:$B,0),MATCH(P$87,F_Inputs!$2:$2,0))</f>
        <v>11.1737822362518</v>
      </c>
      <c r="Q174" s="210">
        <f xml:space="preserve"> INDEX(F_Inputs!$A:$W,MATCH($C174,F_Inputs!$B:$B,0),MATCH(Q$87,F_Inputs!$2:$2,0))</f>
        <v>14.3944768995103</v>
      </c>
      <c r="R174" s="172"/>
      <c r="S174" s="172"/>
      <c r="T174" s="141"/>
    </row>
    <row r="175" spans="1:20" s="140" customFormat="1">
      <c r="A175" s="41"/>
      <c r="B175" s="170"/>
      <c r="C175" s="41" t="s">
        <v>398</v>
      </c>
      <c r="D175" s="171"/>
      <c r="E175" s="41" t="str">
        <f xml:space="preserve"> INDEX(F_Inputs!$A:$W,MATCH($C175,F_Inputs!$B:$B,0),MATCH(E$87,F_Inputs!$2:$2,0))</f>
        <v>RCV additions balance - BR - real</v>
      </c>
      <c r="F175" s="41"/>
      <c r="G175" s="41" t="str">
        <f xml:space="preserve"> INDEX(F_Inputs!$A:$W,MATCH($C175,F_Inputs!$B:$B,0),MATCH(G$87,F_Inputs!$2:$2,0))</f>
        <v>£m</v>
      </c>
      <c r="H175" s="41"/>
      <c r="I175" s="41"/>
      <c r="J175" s="210">
        <f xml:space="preserve"> INDEX(F_Inputs!$A:$W,MATCH($C175,F_Inputs!$B:$B,0),MATCH(J$87,F_Inputs!$2:$2,0))</f>
        <v>0</v>
      </c>
      <c r="K175" s="210">
        <f xml:space="preserve"> INDEX(F_Inputs!$A:$W,MATCH($C175,F_Inputs!$B:$B,0),MATCH(K$87,F_Inputs!$2:$2,0))</f>
        <v>0</v>
      </c>
      <c r="L175" s="210">
        <f xml:space="preserve"> INDEX(F_Inputs!$A:$W,MATCH($C175,F_Inputs!$B:$B,0),MATCH(L$87,F_Inputs!$2:$2,0))</f>
        <v>0</v>
      </c>
      <c r="M175" s="210">
        <f xml:space="preserve"> INDEX(F_Inputs!$A:$W,MATCH($C175,F_Inputs!$B:$B,0),MATCH(M$87,F_Inputs!$2:$2,0))</f>
        <v>33.224837184900103</v>
      </c>
      <c r="N175" s="210">
        <f xml:space="preserve"> INDEX(F_Inputs!$A:$W,MATCH($C175,F_Inputs!$B:$B,0),MATCH(N$87,F_Inputs!$2:$2,0))</f>
        <v>66.053655737562195</v>
      </c>
      <c r="O175" s="210">
        <f xml:space="preserve"> INDEX(F_Inputs!$A:$W,MATCH($C175,F_Inputs!$B:$B,0),MATCH(O$87,F_Inputs!$2:$2,0))</f>
        <v>91.578299780322993</v>
      </c>
      <c r="P175" s="210">
        <f xml:space="preserve"> INDEX(F_Inputs!$A:$W,MATCH($C175,F_Inputs!$B:$B,0),MATCH(P$87,F_Inputs!$2:$2,0))</f>
        <v>110.157791795409</v>
      </c>
      <c r="Q175" s="210">
        <f xml:space="preserve"> INDEX(F_Inputs!$A:$W,MATCH($C175,F_Inputs!$B:$B,0),MATCH(Q$87,F_Inputs!$2:$2,0))</f>
        <v>128.28438917904299</v>
      </c>
      <c r="R175" s="172"/>
      <c r="S175" s="172"/>
      <c r="T175" s="141"/>
    </row>
    <row r="176" spans="1:20" s="140" customFormat="1">
      <c r="A176" s="41"/>
      <c r="B176" s="170"/>
      <c r="C176" s="41" t="s">
        <v>400</v>
      </c>
      <c r="D176" s="171"/>
      <c r="E176" s="41" t="str">
        <f xml:space="preserve"> INDEX(F_Inputs!$A:$W,MATCH($C176,F_Inputs!$B:$B,0),MATCH(E$87,F_Inputs!$2:$2,0))</f>
        <v>RCV balance - BR BEG - nominal</v>
      </c>
      <c r="F176" s="41"/>
      <c r="G176" s="41" t="str">
        <f xml:space="preserve"> INDEX(F_Inputs!$A:$W,MATCH($C176,F_Inputs!$B:$B,0),MATCH(G$87,F_Inputs!$2:$2,0))</f>
        <v>£m</v>
      </c>
      <c r="H176" s="41"/>
      <c r="I176" s="41"/>
      <c r="J176" s="210">
        <f xml:space="preserve"> INDEX(F_Inputs!$A:$W,MATCH($C176,F_Inputs!$B:$B,0),MATCH(J$87,F_Inputs!$2:$2,0))</f>
        <v>0</v>
      </c>
      <c r="K176" s="210">
        <f xml:space="preserve"> INDEX(F_Inputs!$A:$W,MATCH($C176,F_Inputs!$B:$B,0),MATCH(K$87,F_Inputs!$2:$2,0))</f>
        <v>0</v>
      </c>
      <c r="L176" s="210">
        <f xml:space="preserve"> INDEX(F_Inputs!$A:$W,MATCH($C176,F_Inputs!$B:$B,0),MATCH(L$87,F_Inputs!$2:$2,0))</f>
        <v>0</v>
      </c>
      <c r="M176" s="210">
        <f xml:space="preserve"> INDEX(F_Inputs!$A:$W,MATCH($C176,F_Inputs!$B:$B,0),MATCH(M$87,F_Inputs!$2:$2,0))</f>
        <v>455.59002169221299</v>
      </c>
      <c r="N176" s="210">
        <f xml:space="preserve"> INDEX(F_Inputs!$A:$W,MATCH($C176,F_Inputs!$B:$B,0),MATCH(N$87,F_Inputs!$2:$2,0))</f>
        <v>460.99425442192199</v>
      </c>
      <c r="O176" s="210">
        <f xml:space="preserve"> INDEX(F_Inputs!$A:$W,MATCH($C176,F_Inputs!$B:$B,0),MATCH(O$87,F_Inputs!$2:$2,0))</f>
        <v>469.15883040173298</v>
      </c>
      <c r="P176" s="210">
        <f xml:space="preserve"> INDEX(F_Inputs!$A:$W,MATCH($C176,F_Inputs!$B:$B,0),MATCH(P$87,F_Inputs!$2:$2,0))</f>
        <v>471.28738668863099</v>
      </c>
      <c r="Q176" s="210">
        <f xml:space="preserve"> INDEX(F_Inputs!$A:$W,MATCH($C176,F_Inputs!$B:$B,0),MATCH(Q$87,F_Inputs!$2:$2,0))</f>
        <v>466.77639747962399</v>
      </c>
      <c r="R176" s="172"/>
      <c r="S176" s="172"/>
      <c r="T176" s="141"/>
    </row>
    <row r="177" spans="1:20" s="140" customFormat="1">
      <c r="A177" s="41"/>
      <c r="B177" s="170"/>
      <c r="C177" s="41" t="s">
        <v>402</v>
      </c>
      <c r="D177" s="171"/>
      <c r="E177" s="41" t="str">
        <f xml:space="preserve"> INDEX(F_Inputs!$A:$W,MATCH($C177,F_Inputs!$B:$B,0),MATCH(E$87,F_Inputs!$2:$2,0))</f>
        <v>Indexation on RCV balance BEG - BR - nominal</v>
      </c>
      <c r="F177" s="41"/>
      <c r="G177" s="41" t="str">
        <f xml:space="preserve"> INDEX(F_Inputs!$A:$W,MATCH($C177,F_Inputs!$B:$B,0),MATCH(G$87,F_Inputs!$2:$2,0))</f>
        <v>£m</v>
      </c>
      <c r="H177" s="41"/>
      <c r="I177" s="41"/>
      <c r="J177" s="210">
        <f xml:space="preserve"> INDEX(F_Inputs!$A:$W,MATCH($C177,F_Inputs!$B:$B,0),MATCH(J$87,F_Inputs!$2:$2,0))</f>
        <v>0</v>
      </c>
      <c r="K177" s="210">
        <f xml:space="preserve"> INDEX(F_Inputs!$A:$W,MATCH($C177,F_Inputs!$B:$B,0),MATCH(K$87,F_Inputs!$2:$2,0))</f>
        <v>0</v>
      </c>
      <c r="L177" s="210">
        <f xml:space="preserve"> INDEX(F_Inputs!$A:$W,MATCH($C177,F_Inputs!$B:$B,0),MATCH(L$87,F_Inputs!$2:$2,0))</f>
        <v>0</v>
      </c>
      <c r="M177" s="210">
        <f xml:space="preserve"> INDEX(F_Inputs!$A:$W,MATCH($C177,F_Inputs!$B:$B,0),MATCH(M$87,F_Inputs!$2:$2,0))</f>
        <v>10.0438765864556</v>
      </c>
      <c r="N177" s="210">
        <f xml:space="preserve"> INDEX(F_Inputs!$A:$W,MATCH($C177,F_Inputs!$B:$B,0),MATCH(N$87,F_Inputs!$2:$2,0))</f>
        <v>11.264323643631901</v>
      </c>
      <c r="O177" s="210">
        <f xml:space="preserve"> INDEX(F_Inputs!$A:$W,MATCH($C177,F_Inputs!$B:$B,0),MATCH(O$87,F_Inputs!$2:$2,0))</f>
        <v>11.864307183128</v>
      </c>
      <c r="P177" s="210">
        <f xml:space="preserve"> INDEX(F_Inputs!$A:$W,MATCH($C177,F_Inputs!$B:$B,0),MATCH(P$87,F_Inputs!$2:$2,0))</f>
        <v>11.923057826814301</v>
      </c>
      <c r="Q177" s="210">
        <f xml:space="preserve"> INDEX(F_Inputs!$A:$W,MATCH($C177,F_Inputs!$B:$B,0),MATCH(Q$87,F_Inputs!$2:$2,0))</f>
        <v>11.6767362599286</v>
      </c>
      <c r="R177" s="172"/>
      <c r="S177" s="172"/>
      <c r="T177" s="141"/>
    </row>
    <row r="178" spans="1:20" s="140" customFormat="1">
      <c r="A178" s="41"/>
      <c r="B178" s="170"/>
      <c r="C178" s="41" t="s">
        <v>404</v>
      </c>
      <c r="D178" s="171"/>
      <c r="E178" s="41" t="str">
        <f xml:space="preserve"> INDEX(F_Inputs!$A:$W,MATCH($C178,F_Inputs!$B:$B,0),MATCH(E$87,F_Inputs!$2:$2,0))</f>
        <v>RCV balance - BR - real</v>
      </c>
      <c r="F178" s="41"/>
      <c r="G178" s="41" t="str">
        <f xml:space="preserve"> INDEX(F_Inputs!$A:$W,MATCH($C178,F_Inputs!$B:$B,0),MATCH(G$87,F_Inputs!$2:$2,0))</f>
        <v>£m</v>
      </c>
      <c r="H178" s="41"/>
      <c r="I178" s="41"/>
      <c r="J178" s="210">
        <f xml:space="preserve"> INDEX(F_Inputs!$A:$W,MATCH($C178,F_Inputs!$B:$B,0),MATCH(J$87,F_Inputs!$2:$2,0))</f>
        <v>0</v>
      </c>
      <c r="K178" s="210">
        <f xml:space="preserve"> INDEX(F_Inputs!$A:$W,MATCH($C178,F_Inputs!$B:$B,0),MATCH(K$87,F_Inputs!$2:$2,0))</f>
        <v>0</v>
      </c>
      <c r="L178" s="210">
        <f xml:space="preserve"> INDEX(F_Inputs!$A:$W,MATCH($C178,F_Inputs!$B:$B,0),MATCH(L$87,F_Inputs!$2:$2,0))</f>
        <v>0</v>
      </c>
      <c r="M178" s="210">
        <f xml:space="preserve"> INDEX(F_Inputs!$A:$W,MATCH($C178,F_Inputs!$B:$B,0),MATCH(M$87,F_Inputs!$2:$2,0))</f>
        <v>433.97427889570702</v>
      </c>
      <c r="N178" s="210">
        <f xml:space="preserve"> INDEX(F_Inputs!$A:$W,MATCH($C178,F_Inputs!$B:$B,0),MATCH(N$87,F_Inputs!$2:$2,0))</f>
        <v>432.98248196550901</v>
      </c>
      <c r="O178" s="210">
        <f xml:space="preserve"> INDEX(F_Inputs!$A:$W,MATCH($C178,F_Inputs!$B:$B,0),MATCH(O$87,F_Inputs!$2:$2,0))</f>
        <v>426.10470162607299</v>
      </c>
      <c r="P178" s="210">
        <f xml:space="preserve"> INDEX(F_Inputs!$A:$W,MATCH($C178,F_Inputs!$B:$B,0),MATCH(P$87,F_Inputs!$2:$2,0))</f>
        <v>413.345920107653</v>
      </c>
      <c r="Q178" s="210">
        <f xml:space="preserve"> INDEX(F_Inputs!$A:$W,MATCH($C178,F_Inputs!$B:$B,0),MATCH(Q$87,F_Inputs!$2:$2,0))</f>
        <v>401.24160799373101</v>
      </c>
      <c r="R178" s="172"/>
      <c r="S178" s="172"/>
      <c r="T178" s="141"/>
    </row>
    <row r="179" spans="1:20" s="283" customFormat="1">
      <c r="A179" s="256"/>
      <c r="B179" s="257"/>
      <c r="C179" s="41" t="s">
        <v>463</v>
      </c>
      <c r="D179" s="255"/>
      <c r="E179" s="196" t="str">
        <f xml:space="preserve"> INDEX(F_Inputs!$A:$W,MATCH($C179,F_Inputs!$B:$B,0),MATCH(E$87,F_Inputs!$2:$2,0))</f>
        <v>Run-off rate - CPI(H) + RPI wedge - active - BR</v>
      </c>
      <c r="F179" s="196"/>
      <c r="G179" s="196" t="str">
        <f xml:space="preserve"> INDEX(F_Inputs!$A:$W,MATCH($C179,F_Inputs!$B:$B,0),MATCH(G$87,F_Inputs!$2:$2,0))</f>
        <v>%</v>
      </c>
      <c r="H179" s="196"/>
      <c r="I179" s="196"/>
      <c r="J179" s="285">
        <f xml:space="preserve"> INDEX(F_Inputs!$A:$W,MATCH($C179,F_Inputs!$B:$B,0),MATCH(J$87,F_Inputs!$2:$2,0))</f>
        <v>0</v>
      </c>
      <c r="K179" s="285">
        <f xml:space="preserve"> INDEX(F_Inputs!$A:$W,MATCH($C179,F_Inputs!$B:$B,0),MATCH(K$87,F_Inputs!$2:$2,0))</f>
        <v>0</v>
      </c>
      <c r="L179" s="285">
        <f xml:space="preserve"> INDEX(F_Inputs!$A:$W,MATCH($C179,F_Inputs!$B:$B,0),MATCH(L$87,F_Inputs!$2:$2,0))</f>
        <v>0</v>
      </c>
      <c r="M179" s="286">
        <f xml:space="preserve"> INDEX(F_Inputs!$A:$W,MATCH($C179,F_Inputs!$B:$B,0),MATCH(M$87,F_Inputs!$2:$2,0))</f>
        <v>9.0749934941345797E-2</v>
      </c>
      <c r="N179" s="286">
        <f xml:space="preserve"> INDEX(F_Inputs!$A:$W,MATCH($C179,F_Inputs!$B:$B,0),MATCH(N$87,F_Inputs!$2:$2,0))</f>
        <v>9.3636850448844205E-2</v>
      </c>
      <c r="O179" s="286">
        <f xml:space="preserve"> INDEX(F_Inputs!$A:$W,MATCH($C179,F_Inputs!$B:$B,0),MATCH(O$87,F_Inputs!$2:$2,0))</f>
        <v>9.8058595748849606E-2</v>
      </c>
      <c r="P179" s="286">
        <f xml:space="preserve"> INDEX(F_Inputs!$A:$W,MATCH($C179,F_Inputs!$B:$B,0),MATCH(P$87,F_Inputs!$2:$2,0))</f>
        <v>0.103509557231351</v>
      </c>
      <c r="Q179" s="286">
        <f xml:space="preserve"> INDEX(F_Inputs!$A:$W,MATCH($C179,F_Inputs!$B:$B,0),MATCH(Q$87,F_Inputs!$2:$2,0))</f>
        <v>0.10950797283107599</v>
      </c>
    </row>
    <row r="180" spans="1:20" s="33" customFormat="1">
      <c r="A180" s="34"/>
      <c r="B180" s="42"/>
      <c r="C180" s="34"/>
      <c r="D180" s="34"/>
      <c r="E180" s="34"/>
      <c r="F180" s="34"/>
      <c r="G180" s="34"/>
      <c r="H180" s="34"/>
      <c r="I180" s="34"/>
      <c r="J180" s="34"/>
      <c r="K180" s="34"/>
      <c r="L180" s="34"/>
      <c r="M180" s="34"/>
      <c r="N180" s="34"/>
      <c r="O180" s="34"/>
      <c r="P180" s="34"/>
      <c r="Q180" s="34"/>
      <c r="R180" s="34"/>
      <c r="S180" s="34"/>
      <c r="T180" s="34"/>
    </row>
    <row r="181" spans="1:20" s="140" customFormat="1">
      <c r="A181" s="41"/>
      <c r="B181" s="170" t="s">
        <v>598</v>
      </c>
      <c r="C181" s="41"/>
      <c r="E181" s="171"/>
      <c r="F181" s="41"/>
      <c r="G181" s="41"/>
      <c r="H181" s="41"/>
      <c r="I181" s="41"/>
      <c r="J181" s="41"/>
      <c r="K181" s="41"/>
      <c r="L181" s="41"/>
      <c r="M181" s="41"/>
      <c r="N181" s="41"/>
      <c r="O181" s="41"/>
      <c r="P181" s="41"/>
      <c r="Q181" s="41"/>
      <c r="R181" s="41"/>
      <c r="S181" s="41"/>
      <c r="T181" s="41"/>
    </row>
    <row r="182" spans="1:20" s="140" customFormat="1">
      <c r="A182" s="572"/>
      <c r="B182" s="570"/>
      <c r="C182" s="41" t="s">
        <v>483</v>
      </c>
      <c r="D182" s="571"/>
      <c r="E182" s="41" t="str">
        <f xml:space="preserve"> INDEX(F_Inputs!$A:$W,MATCH($C182,F_Inputs!$B:$B,0),MATCH(E$87,F_Inputs!$2:$2,0))</f>
        <v>Dummy Control 2020 RCV~ 1 April (opening balance) for FM at 2017-18 CPIH deflated price base</v>
      </c>
      <c r="F182" s="41"/>
      <c r="G182" s="41" t="str">
        <f xml:space="preserve"> INDEX(F_Inputs!$A:$W,MATCH($C182,F_Inputs!$B:$B,0),MATCH(G$87,F_Inputs!$2:$2,0))</f>
        <v>£m</v>
      </c>
      <c r="H182" s="41"/>
      <c r="I182" s="41"/>
      <c r="J182" s="210">
        <f xml:space="preserve"> INDEX(F_Inputs!$A:$W,MATCH($C182,F_Inputs!$B:$B,0),MATCH(J$87,F_Inputs!$2:$2,0))</f>
        <v>0</v>
      </c>
      <c r="K182" s="210">
        <f xml:space="preserve"> INDEX(F_Inputs!$A:$W,MATCH($C182,F_Inputs!$B:$B,0),MATCH(K$87,F_Inputs!$2:$2,0))</f>
        <v>0</v>
      </c>
      <c r="L182" s="210">
        <f xml:space="preserve"> INDEX(F_Inputs!$A:$W,MATCH($C182,F_Inputs!$B:$B,0),MATCH(L$87,F_Inputs!$2:$2,0))</f>
        <v>0</v>
      </c>
      <c r="M182" s="210">
        <f xml:space="preserve"> INDEX(F_Inputs!$A:$W,MATCH($C182,F_Inputs!$B:$B,0),MATCH(M$87,F_Inputs!$2:$2,0))</f>
        <v>0</v>
      </c>
      <c r="N182" s="210">
        <f xml:space="preserve"> INDEX(F_Inputs!$A:$W,MATCH($C182,F_Inputs!$B:$B,0),MATCH(N$87,F_Inputs!$2:$2,0))</f>
        <v>0</v>
      </c>
      <c r="O182" s="210">
        <f xml:space="preserve"> INDEX(F_Inputs!$A:$W,MATCH($C182,F_Inputs!$B:$B,0),MATCH(O$87,F_Inputs!$2:$2,0))</f>
        <v>0</v>
      </c>
      <c r="P182" s="210">
        <f xml:space="preserve"> INDEX(F_Inputs!$A:$W,MATCH($C182,F_Inputs!$B:$B,0),MATCH(P$87,F_Inputs!$2:$2,0))</f>
        <v>0</v>
      </c>
      <c r="Q182" s="210">
        <f xml:space="preserve"> INDEX(F_Inputs!$A:$W,MATCH($C182,F_Inputs!$B:$B,0),MATCH(Q$87,F_Inputs!$2:$2,0))</f>
        <v>0</v>
      </c>
      <c r="R182" s="141"/>
      <c r="S182" s="141"/>
      <c r="T182" s="41"/>
    </row>
    <row r="183" spans="1:20" s="209" customFormat="1">
      <c r="A183" s="41"/>
      <c r="B183" s="170"/>
      <c r="C183" s="41" t="s">
        <v>406</v>
      </c>
      <c r="D183" s="171"/>
      <c r="E183" s="41" t="str">
        <f xml:space="preserve"> INDEX(F_Inputs!$A:$W,MATCH($C183,F_Inputs!$B:$B,0),MATCH(E$87,F_Inputs!$2:$2,0))</f>
        <v>RCV CPI(H) + RPI wedge bf balance BEG - DMMY - nominal</v>
      </c>
      <c r="F183" s="41"/>
      <c r="G183" s="41" t="str">
        <f xml:space="preserve"> INDEX(F_Inputs!$A:$W,MATCH($C183,F_Inputs!$B:$B,0),MATCH(G$87,F_Inputs!$2:$2,0))</f>
        <v>£m</v>
      </c>
      <c r="H183" s="41"/>
      <c r="I183" s="41"/>
      <c r="J183" s="210">
        <f xml:space="preserve"> INDEX(F_Inputs!$A:$W,MATCH($C183,F_Inputs!$B:$B,0),MATCH(J$87,F_Inputs!$2:$2,0))</f>
        <v>0</v>
      </c>
      <c r="K183" s="210">
        <f xml:space="preserve"> INDEX(F_Inputs!$A:$W,MATCH($C183,F_Inputs!$B:$B,0),MATCH(K$87,F_Inputs!$2:$2,0))</f>
        <v>0</v>
      </c>
      <c r="L183" s="210">
        <f xml:space="preserve"> INDEX(F_Inputs!$A:$W,MATCH($C183,F_Inputs!$B:$B,0),MATCH(L$87,F_Inputs!$2:$2,0))</f>
        <v>0</v>
      </c>
      <c r="M183" s="210">
        <f xml:space="preserve"> INDEX(F_Inputs!$A:$W,MATCH($C183,F_Inputs!$B:$B,0),MATCH(M$87,F_Inputs!$2:$2,0))</f>
        <v>0</v>
      </c>
      <c r="N183" s="210">
        <f xml:space="preserve"> INDEX(F_Inputs!$A:$W,MATCH($C183,F_Inputs!$B:$B,0),MATCH(N$87,F_Inputs!$2:$2,0))</f>
        <v>0</v>
      </c>
      <c r="O183" s="210">
        <f xml:space="preserve"> INDEX(F_Inputs!$A:$W,MATCH($C183,F_Inputs!$B:$B,0),MATCH(O$87,F_Inputs!$2:$2,0))</f>
        <v>0</v>
      </c>
      <c r="P183" s="210">
        <f xml:space="preserve"> INDEX(F_Inputs!$A:$W,MATCH($C183,F_Inputs!$B:$B,0),MATCH(P$87,F_Inputs!$2:$2,0))</f>
        <v>0</v>
      </c>
      <c r="Q183" s="210">
        <f xml:space="preserve"> INDEX(F_Inputs!$A:$W,MATCH($C183,F_Inputs!$B:$B,0),MATCH(Q$87,F_Inputs!$2:$2,0))</f>
        <v>0</v>
      </c>
      <c r="R183" s="141"/>
      <c r="S183" s="141"/>
      <c r="T183" s="141"/>
    </row>
    <row r="184" spans="1:20" s="209" customFormat="1">
      <c r="A184" s="41"/>
      <c r="B184" s="170"/>
      <c r="C184" s="41" t="s">
        <v>408</v>
      </c>
      <c r="D184" s="171"/>
      <c r="E184" s="41" t="str">
        <f xml:space="preserve"> INDEX(F_Inputs!$A:$W,MATCH($C184,F_Inputs!$B:$B,0),MATCH(E$87,F_Inputs!$2:$2,0))</f>
        <v>Indexation on RCV - CPI(H) + RPI wedge bf balance - DMMY - nominal</v>
      </c>
      <c r="F184" s="41"/>
      <c r="G184" s="41" t="str">
        <f xml:space="preserve"> INDEX(F_Inputs!$A:$W,MATCH($C184,F_Inputs!$B:$B,0),MATCH(G$87,F_Inputs!$2:$2,0))</f>
        <v>£m</v>
      </c>
      <c r="H184" s="41"/>
      <c r="I184" s="41"/>
      <c r="J184" s="210">
        <f xml:space="preserve"> INDEX(F_Inputs!$A:$W,MATCH($C184,F_Inputs!$B:$B,0),MATCH(J$87,F_Inputs!$2:$2,0))</f>
        <v>0</v>
      </c>
      <c r="K184" s="210">
        <f xml:space="preserve"> INDEX(F_Inputs!$A:$W,MATCH($C184,F_Inputs!$B:$B,0),MATCH(K$87,F_Inputs!$2:$2,0))</f>
        <v>0</v>
      </c>
      <c r="L184" s="210">
        <f xml:space="preserve"> INDEX(F_Inputs!$A:$W,MATCH($C184,F_Inputs!$B:$B,0),MATCH(L$87,F_Inputs!$2:$2,0))</f>
        <v>0</v>
      </c>
      <c r="M184" s="210">
        <f xml:space="preserve"> INDEX(F_Inputs!$A:$W,MATCH($C184,F_Inputs!$B:$B,0),MATCH(M$87,F_Inputs!$2:$2,0))</f>
        <v>0</v>
      </c>
      <c r="N184" s="210">
        <f xml:space="preserve"> INDEX(F_Inputs!$A:$W,MATCH($C184,F_Inputs!$B:$B,0),MATCH(N$87,F_Inputs!$2:$2,0))</f>
        <v>0</v>
      </c>
      <c r="O184" s="210">
        <f xml:space="preserve"> INDEX(F_Inputs!$A:$W,MATCH($C184,F_Inputs!$B:$B,0),MATCH(O$87,F_Inputs!$2:$2,0))</f>
        <v>0</v>
      </c>
      <c r="P184" s="210">
        <f xml:space="preserve"> INDEX(F_Inputs!$A:$W,MATCH($C184,F_Inputs!$B:$B,0),MATCH(P$87,F_Inputs!$2:$2,0))</f>
        <v>0</v>
      </c>
      <c r="Q184" s="210">
        <f xml:space="preserve"> INDEX(F_Inputs!$A:$W,MATCH($C184,F_Inputs!$B:$B,0),MATCH(Q$87,F_Inputs!$2:$2,0))</f>
        <v>0</v>
      </c>
      <c r="R184" s="141"/>
      <c r="S184" s="141"/>
      <c r="T184" s="141"/>
    </row>
    <row r="185" spans="1:20" s="209" customFormat="1">
      <c r="A185" s="41"/>
      <c r="B185" s="170"/>
      <c r="C185" s="41" t="s">
        <v>410</v>
      </c>
      <c r="D185" s="171"/>
      <c r="E185" s="41" t="str">
        <f xml:space="preserve"> INDEX(F_Inputs!$A:$W,MATCH($C185,F_Inputs!$B:$B,0),MATCH(E$87,F_Inputs!$2:$2,0))</f>
        <v>RCV - CPI(H) + RPI wedge bf depreciation - DMMY - nominal</v>
      </c>
      <c r="F185" s="41"/>
      <c r="G185" s="41" t="str">
        <f xml:space="preserve"> INDEX(F_Inputs!$A:$W,MATCH($C185,F_Inputs!$B:$B,0),MATCH(G$87,F_Inputs!$2:$2,0))</f>
        <v>£m</v>
      </c>
      <c r="H185" s="41"/>
      <c r="I185" s="41"/>
      <c r="J185" s="210">
        <f xml:space="preserve"> INDEX(F_Inputs!$A:$W,MATCH($C185,F_Inputs!$B:$B,0),MATCH(J$87,F_Inputs!$2:$2,0))</f>
        <v>0</v>
      </c>
      <c r="K185" s="210">
        <f xml:space="preserve"> INDEX(F_Inputs!$A:$W,MATCH($C185,F_Inputs!$B:$B,0),MATCH(K$87,F_Inputs!$2:$2,0))</f>
        <v>0</v>
      </c>
      <c r="L185" s="210">
        <f xml:space="preserve"> INDEX(F_Inputs!$A:$W,MATCH($C185,F_Inputs!$B:$B,0),MATCH(L$87,F_Inputs!$2:$2,0))</f>
        <v>0</v>
      </c>
      <c r="M185" s="210">
        <f xml:space="preserve"> INDEX(F_Inputs!$A:$W,MATCH($C185,F_Inputs!$B:$B,0),MATCH(M$87,F_Inputs!$2:$2,0))</f>
        <v>0</v>
      </c>
      <c r="N185" s="210">
        <f xml:space="preserve"> INDEX(F_Inputs!$A:$W,MATCH($C185,F_Inputs!$B:$B,0),MATCH(N$87,F_Inputs!$2:$2,0))</f>
        <v>0</v>
      </c>
      <c r="O185" s="210">
        <f xml:space="preserve"> INDEX(F_Inputs!$A:$W,MATCH($C185,F_Inputs!$B:$B,0),MATCH(O$87,F_Inputs!$2:$2,0))</f>
        <v>0</v>
      </c>
      <c r="P185" s="210">
        <f xml:space="preserve"> INDEX(F_Inputs!$A:$W,MATCH($C185,F_Inputs!$B:$B,0),MATCH(P$87,F_Inputs!$2:$2,0))</f>
        <v>0</v>
      </c>
      <c r="Q185" s="210">
        <f xml:space="preserve"> INDEX(F_Inputs!$A:$W,MATCH($C185,F_Inputs!$B:$B,0),MATCH(Q$87,F_Inputs!$2:$2,0))</f>
        <v>0</v>
      </c>
      <c r="R185" s="141"/>
      <c r="S185" s="141"/>
      <c r="T185" s="141"/>
    </row>
    <row r="186" spans="1:20" s="209" customFormat="1">
      <c r="A186" s="41"/>
      <c r="B186" s="170"/>
      <c r="C186" s="41" t="s">
        <v>412</v>
      </c>
      <c r="D186" s="171"/>
      <c r="E186" s="41" t="str">
        <f xml:space="preserve"> INDEX(F_Inputs!$A:$W,MATCH($C186,F_Inputs!$B:$B,0),MATCH(E$87,F_Inputs!$2:$2,0))</f>
        <v>RCV CPI(H) + RPI wedge bf balance - DMMY - real</v>
      </c>
      <c r="F186" s="41"/>
      <c r="G186" s="41" t="str">
        <f xml:space="preserve"> INDEX(F_Inputs!$A:$W,MATCH($C186,F_Inputs!$B:$B,0),MATCH(G$87,F_Inputs!$2:$2,0))</f>
        <v>£m</v>
      </c>
      <c r="H186" s="41"/>
      <c r="I186" s="41"/>
      <c r="J186" s="210">
        <f xml:space="preserve"> INDEX(F_Inputs!$A:$W,MATCH($C186,F_Inputs!$B:$B,0),MATCH(J$87,F_Inputs!$2:$2,0))</f>
        <v>0</v>
      </c>
      <c r="K186" s="210">
        <f xml:space="preserve"> INDEX(F_Inputs!$A:$W,MATCH($C186,F_Inputs!$B:$B,0),MATCH(K$87,F_Inputs!$2:$2,0))</f>
        <v>0</v>
      </c>
      <c r="L186" s="210">
        <f xml:space="preserve"> INDEX(F_Inputs!$A:$W,MATCH($C186,F_Inputs!$B:$B,0),MATCH(L$87,F_Inputs!$2:$2,0))</f>
        <v>0</v>
      </c>
      <c r="M186" s="210">
        <f xml:space="preserve"> INDEX(F_Inputs!$A:$W,MATCH($C186,F_Inputs!$B:$B,0),MATCH(M$87,F_Inputs!$2:$2,0))</f>
        <v>0</v>
      </c>
      <c r="N186" s="210">
        <f xml:space="preserve"> INDEX(F_Inputs!$A:$W,MATCH($C186,F_Inputs!$B:$B,0),MATCH(N$87,F_Inputs!$2:$2,0))</f>
        <v>0</v>
      </c>
      <c r="O186" s="210">
        <f xml:space="preserve"> INDEX(F_Inputs!$A:$W,MATCH($C186,F_Inputs!$B:$B,0),MATCH(O$87,F_Inputs!$2:$2,0))</f>
        <v>0</v>
      </c>
      <c r="P186" s="210">
        <f xml:space="preserve"> INDEX(F_Inputs!$A:$W,MATCH($C186,F_Inputs!$B:$B,0),MATCH(P$87,F_Inputs!$2:$2,0))</f>
        <v>0</v>
      </c>
      <c r="Q186" s="210">
        <f xml:space="preserve"> INDEX(F_Inputs!$A:$W,MATCH($C186,F_Inputs!$B:$B,0),MATCH(Q$87,F_Inputs!$2:$2,0))</f>
        <v>0</v>
      </c>
      <c r="R186" s="141"/>
      <c r="S186" s="141"/>
      <c r="T186" s="141"/>
    </row>
    <row r="187" spans="1:20" s="209" customFormat="1">
      <c r="A187" s="41"/>
      <c r="B187" s="170"/>
      <c r="C187" s="41" t="s">
        <v>414</v>
      </c>
      <c r="D187" s="171"/>
      <c r="E187" s="41" t="str">
        <f xml:space="preserve"> INDEX(F_Inputs!$A:$W,MATCH($C187,F_Inputs!$B:$B,0),MATCH(E$87,F_Inputs!$2:$2,0))</f>
        <v>RCV CPI(H) bf balance BEG - DMMY - nominal</v>
      </c>
      <c r="F187" s="41"/>
      <c r="G187" s="41" t="str">
        <f xml:space="preserve"> INDEX(F_Inputs!$A:$W,MATCH($C187,F_Inputs!$B:$B,0),MATCH(G$87,F_Inputs!$2:$2,0))</f>
        <v>£m</v>
      </c>
      <c r="H187" s="41"/>
      <c r="I187" s="41"/>
      <c r="J187" s="210">
        <f xml:space="preserve"> INDEX(F_Inputs!$A:$W,MATCH($C187,F_Inputs!$B:$B,0),MATCH(J$87,F_Inputs!$2:$2,0))</f>
        <v>0</v>
      </c>
      <c r="K187" s="210">
        <f xml:space="preserve"> INDEX(F_Inputs!$A:$W,MATCH($C187,F_Inputs!$B:$B,0),MATCH(K$87,F_Inputs!$2:$2,0))</f>
        <v>0</v>
      </c>
      <c r="L187" s="210">
        <f xml:space="preserve"> INDEX(F_Inputs!$A:$W,MATCH($C187,F_Inputs!$B:$B,0),MATCH(L$87,F_Inputs!$2:$2,0))</f>
        <v>0</v>
      </c>
      <c r="M187" s="245">
        <f xml:space="preserve"> INDEX(F_Inputs!$A:$W,MATCH($C187,F_Inputs!$B:$B,0),MATCH(M$87,F_Inputs!$2:$2,0))</f>
        <v>0</v>
      </c>
      <c r="N187" s="210">
        <f xml:space="preserve"> INDEX(F_Inputs!$A:$W,MATCH($C187,F_Inputs!$B:$B,0),MATCH(N$87,F_Inputs!$2:$2,0))</f>
        <v>0</v>
      </c>
      <c r="O187" s="210">
        <f xml:space="preserve"> INDEX(F_Inputs!$A:$W,MATCH($C187,F_Inputs!$B:$B,0),MATCH(O$87,F_Inputs!$2:$2,0))</f>
        <v>0</v>
      </c>
      <c r="P187" s="210">
        <f xml:space="preserve"> INDEX(F_Inputs!$A:$W,MATCH($C187,F_Inputs!$B:$B,0),MATCH(P$87,F_Inputs!$2:$2,0))</f>
        <v>0</v>
      </c>
      <c r="Q187" s="210">
        <f xml:space="preserve"> INDEX(F_Inputs!$A:$W,MATCH($C187,F_Inputs!$B:$B,0),MATCH(Q$87,F_Inputs!$2:$2,0))</f>
        <v>0</v>
      </c>
      <c r="R187" s="141"/>
      <c r="S187" s="141"/>
      <c r="T187" s="141"/>
    </row>
    <row r="188" spans="1:20" s="209" customFormat="1">
      <c r="A188" s="41"/>
      <c r="B188" s="170"/>
      <c r="C188" s="41" t="s">
        <v>416</v>
      </c>
      <c r="D188" s="171"/>
      <c r="E188" s="41" t="str">
        <f xml:space="preserve"> INDEX(F_Inputs!$A:$W,MATCH($C188,F_Inputs!$B:$B,0),MATCH(E$87,F_Inputs!$2:$2,0))</f>
        <v>Indexation on RCV - CPI(H) bf balance - DMMY - nominal</v>
      </c>
      <c r="F188" s="41"/>
      <c r="G188" s="41" t="str">
        <f xml:space="preserve"> INDEX(F_Inputs!$A:$W,MATCH($C188,F_Inputs!$B:$B,0),MATCH(G$87,F_Inputs!$2:$2,0))</f>
        <v>£m</v>
      </c>
      <c r="H188" s="41"/>
      <c r="I188" s="41"/>
      <c r="J188" s="210">
        <f xml:space="preserve"> INDEX(F_Inputs!$A:$W,MATCH($C188,F_Inputs!$B:$B,0),MATCH(J$87,F_Inputs!$2:$2,0))</f>
        <v>0</v>
      </c>
      <c r="K188" s="210">
        <f xml:space="preserve"> INDEX(F_Inputs!$A:$W,MATCH($C188,F_Inputs!$B:$B,0),MATCH(K$87,F_Inputs!$2:$2,0))</f>
        <v>0</v>
      </c>
      <c r="L188" s="210">
        <f xml:space="preserve"> INDEX(F_Inputs!$A:$W,MATCH($C188,F_Inputs!$B:$B,0),MATCH(L$87,F_Inputs!$2:$2,0))</f>
        <v>0</v>
      </c>
      <c r="M188" s="245">
        <f xml:space="preserve"> INDEX(F_Inputs!$A:$W,MATCH($C188,F_Inputs!$B:$B,0),MATCH(M$87,F_Inputs!$2:$2,0))</f>
        <v>0</v>
      </c>
      <c r="N188" s="210">
        <f xml:space="preserve"> INDEX(F_Inputs!$A:$W,MATCH($C188,F_Inputs!$B:$B,0),MATCH(N$87,F_Inputs!$2:$2,0))</f>
        <v>0</v>
      </c>
      <c r="O188" s="210">
        <f xml:space="preserve"> INDEX(F_Inputs!$A:$W,MATCH($C188,F_Inputs!$B:$B,0),MATCH(O$87,F_Inputs!$2:$2,0))</f>
        <v>0</v>
      </c>
      <c r="P188" s="210">
        <f xml:space="preserve"> INDEX(F_Inputs!$A:$W,MATCH($C188,F_Inputs!$B:$B,0),MATCH(P$87,F_Inputs!$2:$2,0))</f>
        <v>0</v>
      </c>
      <c r="Q188" s="210">
        <f xml:space="preserve"> INDEX(F_Inputs!$A:$W,MATCH($C188,F_Inputs!$B:$B,0),MATCH(Q$87,F_Inputs!$2:$2,0))</f>
        <v>0</v>
      </c>
      <c r="R188" s="141"/>
      <c r="S188" s="141"/>
      <c r="T188" s="141"/>
    </row>
    <row r="189" spans="1:20" s="209" customFormat="1">
      <c r="A189" s="41"/>
      <c r="B189" s="170"/>
      <c r="C189" s="41" t="s">
        <v>418</v>
      </c>
      <c r="D189" s="171"/>
      <c r="E189" s="41" t="str">
        <f xml:space="preserve"> INDEX(F_Inputs!$A:$W,MATCH($C189,F_Inputs!$B:$B,0),MATCH(E$87,F_Inputs!$2:$2,0))</f>
        <v>RCV other adjustments balance - DMMY - real</v>
      </c>
      <c r="F189" s="41"/>
      <c r="G189" s="41" t="str">
        <f xml:space="preserve"> INDEX(F_Inputs!$A:$W,MATCH($C189,F_Inputs!$B:$B,0),MATCH(G$87,F_Inputs!$2:$2,0))</f>
        <v>£m</v>
      </c>
      <c r="H189" s="41"/>
      <c r="I189" s="41"/>
      <c r="J189" s="245">
        <f xml:space="preserve"> INDEX(F_Inputs!$A:$W,MATCH($C189,F_Inputs!$B:$B,0),MATCH(J$87,F_Inputs!$2:$2,0))</f>
        <v>0</v>
      </c>
      <c r="K189" s="210">
        <f xml:space="preserve"> INDEX(F_Inputs!$A:$W,MATCH($C189,F_Inputs!$B:$B,0),MATCH(K$87,F_Inputs!$2:$2,0))</f>
        <v>0</v>
      </c>
      <c r="L189" s="210">
        <f xml:space="preserve"> INDEX(F_Inputs!$A:$W,MATCH($C189,F_Inputs!$B:$B,0),MATCH(L$87,F_Inputs!$2:$2,0))</f>
        <v>0</v>
      </c>
      <c r="M189" s="210">
        <f xml:space="preserve"> INDEX(F_Inputs!$A:$W,MATCH($C189,F_Inputs!$B:$B,0),MATCH(M$87,F_Inputs!$2:$2,0))</f>
        <v>0</v>
      </c>
      <c r="N189" s="210">
        <f xml:space="preserve"> INDEX(F_Inputs!$A:$W,MATCH($C189,F_Inputs!$B:$B,0),MATCH(N$87,F_Inputs!$2:$2,0))</f>
        <v>0</v>
      </c>
      <c r="O189" s="210">
        <f xml:space="preserve"> INDEX(F_Inputs!$A:$W,MATCH($C189,F_Inputs!$B:$B,0),MATCH(O$87,F_Inputs!$2:$2,0))</f>
        <v>0</v>
      </c>
      <c r="P189" s="210">
        <f xml:space="preserve"> INDEX(F_Inputs!$A:$W,MATCH($C189,F_Inputs!$B:$B,0),MATCH(P$87,F_Inputs!$2:$2,0))</f>
        <v>0</v>
      </c>
      <c r="Q189" s="210">
        <f xml:space="preserve"> INDEX(F_Inputs!$A:$W,MATCH($C189,F_Inputs!$B:$B,0),MATCH(Q$87,F_Inputs!$2:$2,0))</f>
        <v>0</v>
      </c>
      <c r="R189" s="141"/>
      <c r="S189" s="141"/>
      <c r="T189" s="141"/>
    </row>
    <row r="190" spans="1:20" s="209" customFormat="1">
      <c r="A190" s="41"/>
      <c r="B190" s="170"/>
      <c r="C190" s="41" t="s">
        <v>420</v>
      </c>
      <c r="D190" s="171"/>
      <c r="E190" s="41" t="str">
        <f xml:space="preserve"> INDEX(F_Inputs!$A:$W,MATCH($C190,F_Inputs!$B:$B,0),MATCH(E$87,F_Inputs!$2:$2,0))</f>
        <v>Indexation on RCV other adjustments balance BEG - DMMY - nominal</v>
      </c>
      <c r="F190" s="41"/>
      <c r="G190" s="41" t="str">
        <f xml:space="preserve"> INDEX(F_Inputs!$A:$W,MATCH($C190,F_Inputs!$B:$B,0),MATCH(G$87,F_Inputs!$2:$2,0))</f>
        <v>£m</v>
      </c>
      <c r="H190" s="41"/>
      <c r="I190" s="41"/>
      <c r="J190" s="245">
        <f xml:space="preserve"> INDEX(F_Inputs!$A:$W,MATCH($C190,F_Inputs!$B:$B,0),MATCH(J$87,F_Inputs!$2:$2,0))</f>
        <v>0</v>
      </c>
      <c r="K190" s="210">
        <f xml:space="preserve"> INDEX(F_Inputs!$A:$W,MATCH($C190,F_Inputs!$B:$B,0),MATCH(K$87,F_Inputs!$2:$2,0))</f>
        <v>0</v>
      </c>
      <c r="L190" s="210">
        <f xml:space="preserve"> INDEX(F_Inputs!$A:$W,MATCH($C190,F_Inputs!$B:$B,0),MATCH(L$87,F_Inputs!$2:$2,0))</f>
        <v>0</v>
      </c>
      <c r="M190" s="210">
        <f xml:space="preserve"> INDEX(F_Inputs!$A:$W,MATCH($C190,F_Inputs!$B:$B,0),MATCH(M$87,F_Inputs!$2:$2,0))</f>
        <v>0</v>
      </c>
      <c r="N190" s="210">
        <f xml:space="preserve"> INDEX(F_Inputs!$A:$W,MATCH($C190,F_Inputs!$B:$B,0),MATCH(N$87,F_Inputs!$2:$2,0))</f>
        <v>0</v>
      </c>
      <c r="O190" s="210">
        <f xml:space="preserve"> INDEX(F_Inputs!$A:$W,MATCH($C190,F_Inputs!$B:$B,0),MATCH(O$87,F_Inputs!$2:$2,0))</f>
        <v>0</v>
      </c>
      <c r="P190" s="210">
        <f xml:space="preserve"> INDEX(F_Inputs!$A:$W,MATCH($C190,F_Inputs!$B:$B,0),MATCH(P$87,F_Inputs!$2:$2,0))</f>
        <v>0</v>
      </c>
      <c r="Q190" s="210">
        <f xml:space="preserve"> INDEX(F_Inputs!$A:$W,MATCH($C190,F_Inputs!$B:$B,0),MATCH(Q$87,F_Inputs!$2:$2,0))</f>
        <v>0</v>
      </c>
      <c r="R190" s="141"/>
      <c r="S190" s="141"/>
      <c r="T190" s="141"/>
    </row>
    <row r="191" spans="1:20" s="209" customFormat="1">
      <c r="A191" s="41"/>
      <c r="B191" s="170"/>
      <c r="C191" s="41" t="s">
        <v>422</v>
      </c>
      <c r="D191" s="171"/>
      <c r="E191" s="41" t="str">
        <f xml:space="preserve"> INDEX(F_Inputs!$A:$W,MATCH($C191,F_Inputs!$B:$B,0),MATCH(E$87,F_Inputs!$2:$2,0))</f>
        <v>RCV - CPI(H) bf depreciation - DMMY - nominal</v>
      </c>
      <c r="F191" s="41"/>
      <c r="G191" s="41" t="str">
        <f xml:space="preserve"> INDEX(F_Inputs!$A:$W,MATCH($C191,F_Inputs!$B:$B,0),MATCH(G$87,F_Inputs!$2:$2,0))</f>
        <v>£m</v>
      </c>
      <c r="H191" s="41"/>
      <c r="I191" s="41"/>
      <c r="J191" s="210">
        <f xml:space="preserve"> INDEX(F_Inputs!$A:$W,MATCH($C191,F_Inputs!$B:$B,0),MATCH(J$87,F_Inputs!$2:$2,0))</f>
        <v>0</v>
      </c>
      <c r="K191" s="210">
        <f xml:space="preserve"> INDEX(F_Inputs!$A:$W,MATCH($C191,F_Inputs!$B:$B,0),MATCH(K$87,F_Inputs!$2:$2,0))</f>
        <v>0</v>
      </c>
      <c r="L191" s="210">
        <f xml:space="preserve"> INDEX(F_Inputs!$A:$W,MATCH($C191,F_Inputs!$B:$B,0),MATCH(L$87,F_Inputs!$2:$2,0))</f>
        <v>0</v>
      </c>
      <c r="M191" s="210">
        <f xml:space="preserve"> INDEX(F_Inputs!$A:$W,MATCH($C191,F_Inputs!$B:$B,0),MATCH(M$87,F_Inputs!$2:$2,0))</f>
        <v>0</v>
      </c>
      <c r="N191" s="210">
        <f xml:space="preserve"> INDEX(F_Inputs!$A:$W,MATCH($C191,F_Inputs!$B:$B,0),MATCH(N$87,F_Inputs!$2:$2,0))</f>
        <v>0</v>
      </c>
      <c r="O191" s="210">
        <f xml:space="preserve"> INDEX(F_Inputs!$A:$W,MATCH($C191,F_Inputs!$B:$B,0),MATCH(O$87,F_Inputs!$2:$2,0))</f>
        <v>0</v>
      </c>
      <c r="P191" s="210">
        <f xml:space="preserve"> INDEX(F_Inputs!$A:$W,MATCH($C191,F_Inputs!$B:$B,0),MATCH(P$87,F_Inputs!$2:$2,0))</f>
        <v>0</v>
      </c>
      <c r="Q191" s="210">
        <f xml:space="preserve"> INDEX(F_Inputs!$A:$W,MATCH($C191,F_Inputs!$B:$B,0),MATCH(Q$87,F_Inputs!$2:$2,0))</f>
        <v>0</v>
      </c>
      <c r="R191" s="141"/>
      <c r="S191" s="141"/>
      <c r="T191" s="141"/>
    </row>
    <row r="192" spans="1:20" s="209" customFormat="1">
      <c r="A192" s="41"/>
      <c r="B192" s="170"/>
      <c r="C192" s="41" t="s">
        <v>424</v>
      </c>
      <c r="D192" s="171"/>
      <c r="E192" s="41" t="str">
        <f xml:space="preserve"> INDEX(F_Inputs!$A:$W,MATCH($C192,F_Inputs!$B:$B,0),MATCH(E$87,F_Inputs!$2:$2,0))</f>
        <v>Other adjustments CPI(H) - DMMY - nominal</v>
      </c>
      <c r="F192" s="41"/>
      <c r="G192" s="41" t="str">
        <f xml:space="preserve"> INDEX(F_Inputs!$A:$W,MATCH($C192,F_Inputs!$B:$B,0),MATCH(G$87,F_Inputs!$2:$2,0))</f>
        <v>£m</v>
      </c>
      <c r="H192" s="41"/>
      <c r="I192" s="41"/>
      <c r="J192" s="210">
        <f xml:space="preserve"> INDEX(F_Inputs!$A:$W,MATCH($C192,F_Inputs!$B:$B,0),MATCH(J$87,F_Inputs!$2:$2,0))</f>
        <v>0</v>
      </c>
      <c r="K192" s="210">
        <f xml:space="preserve"> INDEX(F_Inputs!$A:$W,MATCH($C192,F_Inputs!$B:$B,0),MATCH(K$87,F_Inputs!$2:$2,0))</f>
        <v>0</v>
      </c>
      <c r="L192" s="210">
        <f xml:space="preserve"> INDEX(F_Inputs!$A:$W,MATCH($C192,F_Inputs!$B:$B,0),MATCH(L$87,F_Inputs!$2:$2,0))</f>
        <v>0</v>
      </c>
      <c r="M192" s="210">
        <f xml:space="preserve"> INDEX(F_Inputs!$A:$W,MATCH($C192,F_Inputs!$B:$B,0),MATCH(M$87,F_Inputs!$2:$2,0))</f>
        <v>0</v>
      </c>
      <c r="N192" s="210">
        <f xml:space="preserve"> INDEX(F_Inputs!$A:$W,MATCH($C192,F_Inputs!$B:$B,0),MATCH(N$87,F_Inputs!$2:$2,0))</f>
        <v>0</v>
      </c>
      <c r="O192" s="210">
        <f xml:space="preserve"> INDEX(F_Inputs!$A:$W,MATCH($C192,F_Inputs!$B:$B,0),MATCH(O$87,F_Inputs!$2:$2,0))</f>
        <v>0</v>
      </c>
      <c r="P192" s="210">
        <f xml:space="preserve"> INDEX(F_Inputs!$A:$W,MATCH($C192,F_Inputs!$B:$B,0),MATCH(P$87,F_Inputs!$2:$2,0))</f>
        <v>0</v>
      </c>
      <c r="Q192" s="210">
        <f xml:space="preserve"> INDEX(F_Inputs!$A:$W,MATCH($C192,F_Inputs!$B:$B,0),MATCH(Q$87,F_Inputs!$2:$2,0))</f>
        <v>0</v>
      </c>
      <c r="R192" s="141"/>
      <c r="S192" s="141"/>
      <c r="T192" s="141"/>
    </row>
    <row r="193" spans="1:20" s="209" customFormat="1">
      <c r="A193" s="41"/>
      <c r="B193" s="170"/>
      <c r="C193" s="41" t="s">
        <v>426</v>
      </c>
      <c r="D193" s="171"/>
      <c r="E193" s="41" t="str">
        <f xml:space="preserve"> INDEX(F_Inputs!$A:$W,MATCH($C193,F_Inputs!$B:$B,0),MATCH(E$87,F_Inputs!$2:$2,0))</f>
        <v>RCV CPI(H) bf balance - DMMY - real</v>
      </c>
      <c r="F193" s="41"/>
      <c r="G193" s="41" t="str">
        <f xml:space="preserve"> INDEX(F_Inputs!$A:$W,MATCH($C193,F_Inputs!$B:$B,0),MATCH(G$87,F_Inputs!$2:$2,0))</f>
        <v>£m</v>
      </c>
      <c r="H193" s="41"/>
      <c r="I193" s="41"/>
      <c r="J193" s="210">
        <f xml:space="preserve"> INDEX(F_Inputs!$A:$W,MATCH($C193,F_Inputs!$B:$B,0),MATCH(J$87,F_Inputs!$2:$2,0))</f>
        <v>0</v>
      </c>
      <c r="K193" s="210">
        <f xml:space="preserve"> INDEX(F_Inputs!$A:$W,MATCH($C193,F_Inputs!$B:$B,0),MATCH(K$87,F_Inputs!$2:$2,0))</f>
        <v>0</v>
      </c>
      <c r="L193" s="210">
        <f xml:space="preserve"> INDEX(F_Inputs!$A:$W,MATCH($C193,F_Inputs!$B:$B,0),MATCH(L$87,F_Inputs!$2:$2,0))</f>
        <v>0</v>
      </c>
      <c r="M193" s="210">
        <f xml:space="preserve"> INDEX(F_Inputs!$A:$W,MATCH($C193,F_Inputs!$B:$B,0),MATCH(M$87,F_Inputs!$2:$2,0))</f>
        <v>0</v>
      </c>
      <c r="N193" s="210">
        <f xml:space="preserve"> INDEX(F_Inputs!$A:$W,MATCH($C193,F_Inputs!$B:$B,0),MATCH(N$87,F_Inputs!$2:$2,0))</f>
        <v>0</v>
      </c>
      <c r="O193" s="210">
        <f xml:space="preserve"> INDEX(F_Inputs!$A:$W,MATCH($C193,F_Inputs!$B:$B,0),MATCH(O$87,F_Inputs!$2:$2,0))</f>
        <v>0</v>
      </c>
      <c r="P193" s="210">
        <f xml:space="preserve"> INDEX(F_Inputs!$A:$W,MATCH($C193,F_Inputs!$B:$B,0),MATCH(P$87,F_Inputs!$2:$2,0))</f>
        <v>0</v>
      </c>
      <c r="Q193" s="210">
        <f xml:space="preserve"> INDEX(F_Inputs!$A:$W,MATCH($C193,F_Inputs!$B:$B,0),MATCH(Q$87,F_Inputs!$2:$2,0))</f>
        <v>0</v>
      </c>
      <c r="R193" s="141"/>
      <c r="S193" s="141"/>
      <c r="T193" s="141"/>
    </row>
    <row r="194" spans="1:20" s="209" customFormat="1">
      <c r="A194" s="41"/>
      <c r="B194" s="170"/>
      <c r="C194" s="41" t="s">
        <v>428</v>
      </c>
      <c r="D194" s="171"/>
      <c r="E194" s="41" t="str">
        <f xml:space="preserve"> INDEX(F_Inputs!$A:$W,MATCH($C194,F_Inputs!$B:$B,0),MATCH(E$87,F_Inputs!$2:$2,0))</f>
        <v>RCV additions balance BEG - DMMY - nominal</v>
      </c>
      <c r="F194" s="41"/>
      <c r="G194" s="41" t="str">
        <f xml:space="preserve"> INDEX(F_Inputs!$A:$W,MATCH($C194,F_Inputs!$B:$B,0),MATCH(G$87,F_Inputs!$2:$2,0))</f>
        <v>£m</v>
      </c>
      <c r="H194" s="41"/>
      <c r="I194" s="41"/>
      <c r="J194" s="210">
        <f xml:space="preserve"> INDEX(F_Inputs!$A:$W,MATCH($C194,F_Inputs!$B:$B,0),MATCH(J$87,F_Inputs!$2:$2,0))</f>
        <v>0</v>
      </c>
      <c r="K194" s="210">
        <f xml:space="preserve"> INDEX(F_Inputs!$A:$W,MATCH($C194,F_Inputs!$B:$B,0),MATCH(K$87,F_Inputs!$2:$2,0))</f>
        <v>0</v>
      </c>
      <c r="L194" s="210">
        <f xml:space="preserve"> INDEX(F_Inputs!$A:$W,MATCH($C194,F_Inputs!$B:$B,0),MATCH(L$87,F_Inputs!$2:$2,0))</f>
        <v>0</v>
      </c>
      <c r="M194" s="210">
        <f xml:space="preserve"> INDEX(F_Inputs!$A:$W,MATCH($C194,F_Inputs!$B:$B,0),MATCH(M$87,F_Inputs!$2:$2,0))</f>
        <v>0</v>
      </c>
      <c r="N194" s="210">
        <f xml:space="preserve"> INDEX(F_Inputs!$A:$W,MATCH($C194,F_Inputs!$B:$B,0),MATCH(N$87,F_Inputs!$2:$2,0))</f>
        <v>0</v>
      </c>
      <c r="O194" s="210">
        <f xml:space="preserve"> INDEX(F_Inputs!$A:$W,MATCH($C194,F_Inputs!$B:$B,0),MATCH(O$87,F_Inputs!$2:$2,0))</f>
        <v>0</v>
      </c>
      <c r="P194" s="210">
        <f xml:space="preserve"> INDEX(F_Inputs!$A:$W,MATCH($C194,F_Inputs!$B:$B,0),MATCH(P$87,F_Inputs!$2:$2,0))</f>
        <v>0</v>
      </c>
      <c r="Q194" s="210">
        <f xml:space="preserve"> INDEX(F_Inputs!$A:$W,MATCH($C194,F_Inputs!$B:$B,0),MATCH(Q$87,F_Inputs!$2:$2,0))</f>
        <v>0</v>
      </c>
      <c r="R194" s="141"/>
      <c r="S194" s="141"/>
      <c r="T194" s="141"/>
    </row>
    <row r="195" spans="1:20" s="209" customFormat="1">
      <c r="A195" s="41"/>
      <c r="B195" s="170"/>
      <c r="C195" s="41" t="s">
        <v>430</v>
      </c>
      <c r="D195" s="171"/>
      <c r="E195" s="41" t="str">
        <f xml:space="preserve"> INDEX(F_Inputs!$A:$W,MATCH($C195,F_Inputs!$B:$B,0),MATCH(E$87,F_Inputs!$2:$2,0))</f>
        <v>Indexation of RCV additions b/f - DMMY - nominal</v>
      </c>
      <c r="F195" s="41"/>
      <c r="G195" s="41" t="str">
        <f xml:space="preserve"> INDEX(F_Inputs!$A:$W,MATCH($C195,F_Inputs!$B:$B,0),MATCH(G$87,F_Inputs!$2:$2,0))</f>
        <v>£m</v>
      </c>
      <c r="H195" s="41"/>
      <c r="I195" s="41"/>
      <c r="J195" s="210">
        <f xml:space="preserve"> INDEX(F_Inputs!$A:$W,MATCH($C195,F_Inputs!$B:$B,0),MATCH(J$87,F_Inputs!$2:$2,0))</f>
        <v>0</v>
      </c>
      <c r="K195" s="210">
        <f xml:space="preserve"> INDEX(F_Inputs!$A:$W,MATCH($C195,F_Inputs!$B:$B,0),MATCH(K$87,F_Inputs!$2:$2,0))</f>
        <v>0</v>
      </c>
      <c r="L195" s="210">
        <f xml:space="preserve"> INDEX(F_Inputs!$A:$W,MATCH($C195,F_Inputs!$B:$B,0),MATCH(L$87,F_Inputs!$2:$2,0))</f>
        <v>0</v>
      </c>
      <c r="M195" s="210">
        <f xml:space="preserve"> INDEX(F_Inputs!$A:$W,MATCH($C195,F_Inputs!$B:$B,0),MATCH(M$87,F_Inputs!$2:$2,0))</f>
        <v>0</v>
      </c>
      <c r="N195" s="210">
        <f xml:space="preserve"> INDEX(F_Inputs!$A:$W,MATCH($C195,F_Inputs!$B:$B,0),MATCH(N$87,F_Inputs!$2:$2,0))</f>
        <v>0</v>
      </c>
      <c r="O195" s="210">
        <f xml:space="preserve"> INDEX(F_Inputs!$A:$W,MATCH($C195,F_Inputs!$B:$B,0),MATCH(O$87,F_Inputs!$2:$2,0))</f>
        <v>0</v>
      </c>
      <c r="P195" s="210">
        <f xml:space="preserve"> INDEX(F_Inputs!$A:$W,MATCH($C195,F_Inputs!$B:$B,0),MATCH(P$87,F_Inputs!$2:$2,0))</f>
        <v>0</v>
      </c>
      <c r="Q195" s="210">
        <f xml:space="preserve"> INDEX(F_Inputs!$A:$W,MATCH($C195,F_Inputs!$B:$B,0),MATCH(Q$87,F_Inputs!$2:$2,0))</f>
        <v>0</v>
      </c>
      <c r="R195" s="141"/>
      <c r="S195" s="141"/>
      <c r="T195" s="141"/>
    </row>
    <row r="196" spans="1:20" s="209" customFormat="1">
      <c r="A196" s="41"/>
      <c r="B196" s="170"/>
      <c r="C196" s="41" t="s">
        <v>432</v>
      </c>
      <c r="D196" s="171"/>
      <c r="E196" s="41" t="str">
        <f xml:space="preserve"> INDEX(F_Inputs!$A:$W,MATCH($C196,F_Inputs!$B:$B,0),MATCH(E$87,F_Inputs!$2:$2,0))</f>
        <v>Dummy control: Non-PAYG Totex - nominal</v>
      </c>
      <c r="F196" s="41"/>
      <c r="G196" s="41" t="str">
        <f xml:space="preserve"> INDEX(F_Inputs!$A:$W,MATCH($C196,F_Inputs!$B:$B,0),MATCH(G$87,F_Inputs!$2:$2,0))</f>
        <v>£m</v>
      </c>
      <c r="H196" s="41"/>
      <c r="I196" s="41"/>
      <c r="J196" s="210">
        <f xml:space="preserve"> INDEX(F_Inputs!$A:$W,MATCH($C196,F_Inputs!$B:$B,0),MATCH(J$87,F_Inputs!$2:$2,0))</f>
        <v>0</v>
      </c>
      <c r="K196" s="210">
        <f xml:space="preserve"> INDEX(F_Inputs!$A:$W,MATCH($C196,F_Inputs!$B:$B,0),MATCH(K$87,F_Inputs!$2:$2,0))</f>
        <v>0</v>
      </c>
      <c r="L196" s="210">
        <f xml:space="preserve"> INDEX(F_Inputs!$A:$W,MATCH($C196,F_Inputs!$B:$B,0),MATCH(L$87,F_Inputs!$2:$2,0))</f>
        <v>0</v>
      </c>
      <c r="M196" s="210">
        <f xml:space="preserve"> INDEX(F_Inputs!$A:$W,MATCH($C196,F_Inputs!$B:$B,0),MATCH(M$87,F_Inputs!$2:$2,0))</f>
        <v>0</v>
      </c>
      <c r="N196" s="210">
        <f xml:space="preserve"> INDEX(F_Inputs!$A:$W,MATCH($C196,F_Inputs!$B:$B,0),MATCH(N$87,F_Inputs!$2:$2,0))</f>
        <v>0</v>
      </c>
      <c r="O196" s="210">
        <f xml:space="preserve"> INDEX(F_Inputs!$A:$W,MATCH($C196,F_Inputs!$B:$B,0),MATCH(O$87,F_Inputs!$2:$2,0))</f>
        <v>0</v>
      </c>
      <c r="P196" s="210">
        <f xml:space="preserve"> INDEX(F_Inputs!$A:$W,MATCH($C196,F_Inputs!$B:$B,0),MATCH(P$87,F_Inputs!$2:$2,0))</f>
        <v>0</v>
      </c>
      <c r="Q196" s="210">
        <f xml:space="preserve"> INDEX(F_Inputs!$A:$W,MATCH($C196,F_Inputs!$B:$B,0),MATCH(Q$87,F_Inputs!$2:$2,0))</f>
        <v>0</v>
      </c>
      <c r="R196" s="141"/>
      <c r="S196" s="141"/>
      <c r="T196" s="141"/>
    </row>
    <row r="197" spans="1:20" s="209" customFormat="1">
      <c r="A197" s="41"/>
      <c r="B197" s="170"/>
      <c r="C197" s="41" t="s">
        <v>434</v>
      </c>
      <c r="D197" s="171"/>
      <c r="E197" s="41" t="str">
        <f xml:space="preserve"> INDEX(F_Inputs!$A:$W,MATCH($C197,F_Inputs!$B:$B,0),MATCH(E$87,F_Inputs!$2:$2,0))</f>
        <v>RCV additions depreciation - DMMY - nominal POS</v>
      </c>
      <c r="F197" s="41"/>
      <c r="G197" s="41" t="str">
        <f xml:space="preserve"> INDEX(F_Inputs!$A:$W,MATCH($C197,F_Inputs!$B:$B,0),MATCH(G$87,F_Inputs!$2:$2,0))</f>
        <v>£m</v>
      </c>
      <c r="H197" s="41"/>
      <c r="I197" s="41"/>
      <c r="J197" s="210">
        <f xml:space="preserve"> INDEX(F_Inputs!$A:$W,MATCH($C197,F_Inputs!$B:$B,0),MATCH(J$87,F_Inputs!$2:$2,0))</f>
        <v>0</v>
      </c>
      <c r="K197" s="210">
        <f xml:space="preserve"> INDEX(F_Inputs!$A:$W,MATCH($C197,F_Inputs!$B:$B,0),MATCH(K$87,F_Inputs!$2:$2,0))</f>
        <v>0</v>
      </c>
      <c r="L197" s="210">
        <f xml:space="preserve"> INDEX(F_Inputs!$A:$W,MATCH($C197,F_Inputs!$B:$B,0),MATCH(L$87,F_Inputs!$2:$2,0))</f>
        <v>0</v>
      </c>
      <c r="M197" s="210">
        <f xml:space="preserve"> INDEX(F_Inputs!$A:$W,MATCH($C197,F_Inputs!$B:$B,0),MATCH(M$87,F_Inputs!$2:$2,0))</f>
        <v>0</v>
      </c>
      <c r="N197" s="210">
        <f xml:space="preserve"> INDEX(F_Inputs!$A:$W,MATCH($C197,F_Inputs!$B:$B,0),MATCH(N$87,F_Inputs!$2:$2,0))</f>
        <v>0</v>
      </c>
      <c r="O197" s="210">
        <f xml:space="preserve"> INDEX(F_Inputs!$A:$W,MATCH($C197,F_Inputs!$B:$B,0),MATCH(O$87,F_Inputs!$2:$2,0))</f>
        <v>0</v>
      </c>
      <c r="P197" s="210">
        <f xml:space="preserve"> INDEX(F_Inputs!$A:$W,MATCH($C197,F_Inputs!$B:$B,0),MATCH(P$87,F_Inputs!$2:$2,0))</f>
        <v>0</v>
      </c>
      <c r="Q197" s="210">
        <f xml:space="preserve"> INDEX(F_Inputs!$A:$W,MATCH($C197,F_Inputs!$B:$B,0),MATCH(Q$87,F_Inputs!$2:$2,0))</f>
        <v>0</v>
      </c>
      <c r="R197" s="141"/>
      <c r="S197" s="141"/>
      <c r="T197" s="141"/>
    </row>
    <row r="198" spans="1:20" s="209" customFormat="1">
      <c r="A198" s="41"/>
      <c r="B198" s="170"/>
      <c r="C198" s="41" t="s">
        <v>436</v>
      </c>
      <c r="D198" s="171"/>
      <c r="E198" s="41" t="str">
        <f xml:space="preserve"> INDEX(F_Inputs!$A:$W,MATCH($C198,F_Inputs!$B:$B,0),MATCH(E$87,F_Inputs!$2:$2,0))</f>
        <v>RCV additions balance - DMMY - real</v>
      </c>
      <c r="F198" s="41"/>
      <c r="G198" s="41" t="str">
        <f xml:space="preserve"> INDEX(F_Inputs!$A:$W,MATCH($C198,F_Inputs!$B:$B,0),MATCH(G$87,F_Inputs!$2:$2,0))</f>
        <v>£m</v>
      </c>
      <c r="H198" s="41"/>
      <c r="I198" s="41"/>
      <c r="J198" s="210">
        <f xml:space="preserve"> INDEX(F_Inputs!$A:$W,MATCH($C198,F_Inputs!$B:$B,0),MATCH(J$87,F_Inputs!$2:$2,0))</f>
        <v>0</v>
      </c>
      <c r="K198" s="210">
        <f xml:space="preserve"> INDEX(F_Inputs!$A:$W,MATCH($C198,F_Inputs!$B:$B,0),MATCH(K$87,F_Inputs!$2:$2,0))</f>
        <v>0</v>
      </c>
      <c r="L198" s="210">
        <f xml:space="preserve"> INDEX(F_Inputs!$A:$W,MATCH($C198,F_Inputs!$B:$B,0),MATCH(L$87,F_Inputs!$2:$2,0))</f>
        <v>0</v>
      </c>
      <c r="M198" s="210">
        <f xml:space="preserve"> INDEX(F_Inputs!$A:$W,MATCH($C198,F_Inputs!$B:$B,0),MATCH(M$87,F_Inputs!$2:$2,0))</f>
        <v>0</v>
      </c>
      <c r="N198" s="210">
        <f xml:space="preserve"> INDEX(F_Inputs!$A:$W,MATCH($C198,F_Inputs!$B:$B,0),MATCH(N$87,F_Inputs!$2:$2,0))</f>
        <v>0</v>
      </c>
      <c r="O198" s="210">
        <f xml:space="preserve"> INDEX(F_Inputs!$A:$W,MATCH($C198,F_Inputs!$B:$B,0),MATCH(O$87,F_Inputs!$2:$2,0))</f>
        <v>0</v>
      </c>
      <c r="P198" s="210">
        <f xml:space="preserve"> INDEX(F_Inputs!$A:$W,MATCH($C198,F_Inputs!$B:$B,0),MATCH(P$87,F_Inputs!$2:$2,0))</f>
        <v>0</v>
      </c>
      <c r="Q198" s="210">
        <f xml:space="preserve"> INDEX(F_Inputs!$A:$W,MATCH($C198,F_Inputs!$B:$B,0),MATCH(Q$87,F_Inputs!$2:$2,0))</f>
        <v>0</v>
      </c>
      <c r="R198" s="141"/>
      <c r="S198" s="141"/>
      <c r="T198" s="141"/>
    </row>
    <row r="199" spans="1:20" s="209" customFormat="1">
      <c r="A199" s="41"/>
      <c r="B199" s="170"/>
      <c r="C199" s="41" t="s">
        <v>438</v>
      </c>
      <c r="D199" s="171"/>
      <c r="E199" s="41" t="str">
        <f xml:space="preserve"> INDEX(F_Inputs!$A:$W,MATCH($C199,F_Inputs!$B:$B,0),MATCH(E$87,F_Inputs!$2:$2,0))</f>
        <v>RCV balance - DMMY BEG - nominal</v>
      </c>
      <c r="F199" s="41"/>
      <c r="G199" s="41" t="str">
        <f xml:space="preserve"> INDEX(F_Inputs!$A:$W,MATCH($C199,F_Inputs!$B:$B,0),MATCH(G$87,F_Inputs!$2:$2,0))</f>
        <v>£m</v>
      </c>
      <c r="H199" s="41"/>
      <c r="I199" s="41"/>
      <c r="J199" s="210">
        <f xml:space="preserve"> INDEX(F_Inputs!$A:$W,MATCH($C199,F_Inputs!$B:$B,0),MATCH(J$87,F_Inputs!$2:$2,0))</f>
        <v>0</v>
      </c>
      <c r="K199" s="210">
        <f xml:space="preserve"> INDEX(F_Inputs!$A:$W,MATCH($C199,F_Inputs!$B:$B,0),MATCH(K$87,F_Inputs!$2:$2,0))</f>
        <v>0</v>
      </c>
      <c r="L199" s="210">
        <f xml:space="preserve"> INDEX(F_Inputs!$A:$W,MATCH($C199,F_Inputs!$B:$B,0),MATCH(L$87,F_Inputs!$2:$2,0))</f>
        <v>0</v>
      </c>
      <c r="M199" s="210">
        <f xml:space="preserve"> INDEX(F_Inputs!$A:$W,MATCH($C199,F_Inputs!$B:$B,0),MATCH(M$87,F_Inputs!$2:$2,0))</f>
        <v>0</v>
      </c>
      <c r="N199" s="210">
        <f xml:space="preserve"> INDEX(F_Inputs!$A:$W,MATCH($C199,F_Inputs!$B:$B,0),MATCH(N$87,F_Inputs!$2:$2,0))</f>
        <v>0</v>
      </c>
      <c r="O199" s="210">
        <f xml:space="preserve"> INDEX(F_Inputs!$A:$W,MATCH($C199,F_Inputs!$B:$B,0),MATCH(O$87,F_Inputs!$2:$2,0))</f>
        <v>0</v>
      </c>
      <c r="P199" s="210">
        <f xml:space="preserve"> INDEX(F_Inputs!$A:$W,MATCH($C199,F_Inputs!$B:$B,0),MATCH(P$87,F_Inputs!$2:$2,0))</f>
        <v>0</v>
      </c>
      <c r="Q199" s="210">
        <f xml:space="preserve"> INDEX(F_Inputs!$A:$W,MATCH($C199,F_Inputs!$B:$B,0),MATCH(Q$87,F_Inputs!$2:$2,0))</f>
        <v>0</v>
      </c>
      <c r="R199" s="141"/>
      <c r="S199" s="141"/>
      <c r="T199" s="141"/>
    </row>
    <row r="200" spans="1:20" s="209" customFormat="1">
      <c r="A200" s="41"/>
      <c r="B200" s="170"/>
      <c r="C200" s="41" t="s">
        <v>440</v>
      </c>
      <c r="D200" s="171"/>
      <c r="E200" s="41" t="str">
        <f xml:space="preserve"> INDEX(F_Inputs!$A:$W,MATCH($C200,F_Inputs!$B:$B,0),MATCH(E$87,F_Inputs!$2:$2,0))</f>
        <v>Indexation on RCV balance BEG - DMMY - nominal</v>
      </c>
      <c r="F200" s="41"/>
      <c r="G200" s="41" t="str">
        <f xml:space="preserve"> INDEX(F_Inputs!$A:$W,MATCH($C200,F_Inputs!$B:$B,0),MATCH(G$87,F_Inputs!$2:$2,0))</f>
        <v>£m</v>
      </c>
      <c r="H200" s="41"/>
      <c r="I200" s="41"/>
      <c r="J200" s="210">
        <f xml:space="preserve"> INDEX(F_Inputs!$A:$W,MATCH($C200,F_Inputs!$B:$B,0),MATCH(J$87,F_Inputs!$2:$2,0))</f>
        <v>0</v>
      </c>
      <c r="K200" s="210">
        <f xml:space="preserve"> INDEX(F_Inputs!$A:$W,MATCH($C200,F_Inputs!$B:$B,0),MATCH(K$87,F_Inputs!$2:$2,0))</f>
        <v>0</v>
      </c>
      <c r="L200" s="210">
        <f xml:space="preserve"> INDEX(F_Inputs!$A:$W,MATCH($C200,F_Inputs!$B:$B,0),MATCH(L$87,F_Inputs!$2:$2,0))</f>
        <v>0</v>
      </c>
      <c r="M200" s="210">
        <f xml:space="preserve"> INDEX(F_Inputs!$A:$W,MATCH($C200,F_Inputs!$B:$B,0),MATCH(M$87,F_Inputs!$2:$2,0))</f>
        <v>0</v>
      </c>
      <c r="N200" s="210">
        <f xml:space="preserve"> INDEX(F_Inputs!$A:$W,MATCH($C200,F_Inputs!$B:$B,0),MATCH(N$87,F_Inputs!$2:$2,0))</f>
        <v>0</v>
      </c>
      <c r="O200" s="210">
        <f xml:space="preserve"> INDEX(F_Inputs!$A:$W,MATCH($C200,F_Inputs!$B:$B,0),MATCH(O$87,F_Inputs!$2:$2,0))</f>
        <v>0</v>
      </c>
      <c r="P200" s="210">
        <f xml:space="preserve"> INDEX(F_Inputs!$A:$W,MATCH($C200,F_Inputs!$B:$B,0),MATCH(P$87,F_Inputs!$2:$2,0))</f>
        <v>0</v>
      </c>
      <c r="Q200" s="210">
        <f xml:space="preserve"> INDEX(F_Inputs!$A:$W,MATCH($C200,F_Inputs!$B:$B,0),MATCH(Q$87,F_Inputs!$2:$2,0))</f>
        <v>0</v>
      </c>
      <c r="R200" s="141"/>
      <c r="S200" s="141"/>
      <c r="T200" s="141"/>
    </row>
    <row r="201" spans="1:20" s="209" customFormat="1">
      <c r="A201" s="41"/>
      <c r="B201" s="170"/>
      <c r="C201" s="41" t="s">
        <v>442</v>
      </c>
      <c r="D201" s="171"/>
      <c r="E201" s="41" t="str">
        <f xml:space="preserve"> INDEX(F_Inputs!$A:$W,MATCH($C201,F_Inputs!$B:$B,0),MATCH(E$87,F_Inputs!$2:$2,0))</f>
        <v>RCV balance - DMMY - real</v>
      </c>
      <c r="F201" s="41"/>
      <c r="G201" s="41" t="str">
        <f xml:space="preserve"> INDEX(F_Inputs!$A:$W,MATCH($C201,F_Inputs!$B:$B,0),MATCH(G$87,F_Inputs!$2:$2,0))</f>
        <v>£m</v>
      </c>
      <c r="H201" s="41"/>
      <c r="I201" s="41"/>
      <c r="J201" s="210">
        <f xml:space="preserve"> INDEX(F_Inputs!$A:$W,MATCH($C201,F_Inputs!$B:$B,0),MATCH(J$87,F_Inputs!$2:$2,0))</f>
        <v>0</v>
      </c>
      <c r="K201" s="210">
        <f xml:space="preserve"> INDEX(F_Inputs!$A:$W,MATCH($C201,F_Inputs!$B:$B,0),MATCH(K$87,F_Inputs!$2:$2,0))</f>
        <v>0</v>
      </c>
      <c r="L201" s="210">
        <f xml:space="preserve"> INDEX(F_Inputs!$A:$W,MATCH($C201,F_Inputs!$B:$B,0),MATCH(L$87,F_Inputs!$2:$2,0))</f>
        <v>0</v>
      </c>
      <c r="M201" s="210">
        <f xml:space="preserve"> INDEX(F_Inputs!$A:$W,MATCH($C201,F_Inputs!$B:$B,0),MATCH(M$87,F_Inputs!$2:$2,0))</f>
        <v>0</v>
      </c>
      <c r="N201" s="210">
        <f xml:space="preserve"> INDEX(F_Inputs!$A:$W,MATCH($C201,F_Inputs!$B:$B,0),MATCH(N$87,F_Inputs!$2:$2,0))</f>
        <v>0</v>
      </c>
      <c r="O201" s="210">
        <f xml:space="preserve"> INDEX(F_Inputs!$A:$W,MATCH($C201,F_Inputs!$B:$B,0),MATCH(O$87,F_Inputs!$2:$2,0))</f>
        <v>0</v>
      </c>
      <c r="P201" s="210">
        <f xml:space="preserve"> INDEX(F_Inputs!$A:$W,MATCH($C201,F_Inputs!$B:$B,0),MATCH(P$87,F_Inputs!$2:$2,0))</f>
        <v>0</v>
      </c>
      <c r="Q201" s="210">
        <f xml:space="preserve"> INDEX(F_Inputs!$A:$W,MATCH($C201,F_Inputs!$B:$B,0),MATCH(Q$87,F_Inputs!$2:$2,0))</f>
        <v>0</v>
      </c>
      <c r="R201" s="141"/>
      <c r="S201" s="141"/>
      <c r="T201" s="141"/>
    </row>
    <row r="202" spans="1:20" s="283" customFormat="1">
      <c r="A202" s="256"/>
      <c r="B202" s="257"/>
      <c r="C202" s="41" t="s">
        <v>469</v>
      </c>
      <c r="D202" s="255"/>
      <c r="E202" s="41" t="str">
        <f xml:space="preserve"> INDEX(F_Inputs!$A:$W,MATCH($C202,F_Inputs!$B:$B,0),MATCH(E$87,F_Inputs!$2:$2,0))</f>
        <v>Run-off rate - CPI(H) + RPI wedge - active - DMMY</v>
      </c>
      <c r="F202" s="41"/>
      <c r="G202" s="41" t="str">
        <f xml:space="preserve"> INDEX(F_Inputs!$A:$W,MATCH($C202,F_Inputs!$B:$B,0),MATCH(G$87,F_Inputs!$2:$2,0))</f>
        <v>%</v>
      </c>
      <c r="H202" s="41"/>
      <c r="I202" s="41"/>
      <c r="J202" s="285">
        <f xml:space="preserve"> INDEX(F_Inputs!$A:$W,MATCH($C202,F_Inputs!$B:$B,0),MATCH(J$87,F_Inputs!$2:$2,0))</f>
        <v>0</v>
      </c>
      <c r="K202" s="285">
        <f xml:space="preserve"> INDEX(F_Inputs!$A:$W,MATCH($C202,F_Inputs!$B:$B,0),MATCH(K$87,F_Inputs!$2:$2,0))</f>
        <v>0</v>
      </c>
      <c r="L202" s="285">
        <f xml:space="preserve"> INDEX(F_Inputs!$A:$W,MATCH($C202,F_Inputs!$B:$B,0),MATCH(L$87,F_Inputs!$2:$2,0))</f>
        <v>0</v>
      </c>
      <c r="M202" s="286">
        <f xml:space="preserve"> INDEX(F_Inputs!$A:$W,MATCH($C202,F_Inputs!$B:$B,0),MATCH(M$87,F_Inputs!$2:$2,0))</f>
        <v>0</v>
      </c>
      <c r="N202" s="286">
        <f xml:space="preserve"> INDEX(F_Inputs!$A:$W,MATCH($C202,F_Inputs!$B:$B,0),MATCH(N$87,F_Inputs!$2:$2,0))</f>
        <v>0</v>
      </c>
      <c r="O202" s="286">
        <f xml:space="preserve"> INDEX(F_Inputs!$A:$W,MATCH($C202,F_Inputs!$B:$B,0),MATCH(O$87,F_Inputs!$2:$2,0))</f>
        <v>0</v>
      </c>
      <c r="P202" s="286">
        <f xml:space="preserve"> INDEX(F_Inputs!$A:$W,MATCH($C202,F_Inputs!$B:$B,0),MATCH(P$87,F_Inputs!$2:$2,0))</f>
        <v>0</v>
      </c>
      <c r="Q202" s="286">
        <f xml:space="preserve"> INDEX(F_Inputs!$A:$W,MATCH($C202,F_Inputs!$B:$B,0),MATCH(Q$87,F_Inputs!$2:$2,0))</f>
        <v>0</v>
      </c>
    </row>
    <row r="203" spans="1:20" s="33" customFormat="1">
      <c r="A203" s="34"/>
      <c r="B203" s="42"/>
      <c r="C203" s="34"/>
      <c r="D203" s="34"/>
      <c r="E203" s="34"/>
      <c r="F203" s="34"/>
      <c r="G203" s="34"/>
      <c r="H203" s="34"/>
      <c r="I203" s="34"/>
      <c r="J203" s="34"/>
      <c r="K203" s="34"/>
      <c r="L203" s="34"/>
      <c r="M203" s="34"/>
      <c r="N203" s="34"/>
      <c r="O203" s="34"/>
      <c r="P203" s="34"/>
      <c r="Q203" s="34"/>
      <c r="R203" s="34"/>
      <c r="S203" s="34"/>
      <c r="T203" s="34"/>
    </row>
    <row r="204" spans="1:20" s="37" customFormat="1">
      <c r="A204" s="33" t="s">
        <v>599</v>
      </c>
      <c r="B204" s="168"/>
      <c r="C204" s="33"/>
      <c r="D204" s="33"/>
      <c r="E204" s="33"/>
      <c r="F204" s="33"/>
      <c r="G204" s="33"/>
      <c r="H204" s="33"/>
      <c r="I204" s="33"/>
      <c r="J204" s="33"/>
      <c r="K204" s="33"/>
      <c r="L204" s="33"/>
      <c r="M204" s="33"/>
      <c r="N204" s="33"/>
      <c r="O204" s="33"/>
      <c r="P204" s="33"/>
      <c r="Q204" s="33"/>
      <c r="R204" s="33"/>
      <c r="S204" s="33"/>
      <c r="T204" s="33"/>
    </row>
    <row r="205" spans="1:20" s="33" customFormat="1">
      <c r="A205" s="34"/>
      <c r="B205" s="42"/>
      <c r="C205" s="34"/>
      <c r="D205" s="34"/>
      <c r="E205" s="34"/>
      <c r="F205" s="34"/>
      <c r="G205" s="34"/>
      <c r="H205" s="34"/>
      <c r="I205" s="34"/>
      <c r="J205" s="34"/>
      <c r="K205" s="34"/>
      <c r="L205" s="34"/>
      <c r="M205" s="34"/>
      <c r="N205" s="34"/>
      <c r="O205" s="34"/>
      <c r="P205" s="34"/>
      <c r="Q205" s="34"/>
      <c r="R205" s="34"/>
      <c r="S205" s="34"/>
      <c r="T205" s="34"/>
    </row>
    <row r="206" spans="1:20" s="33" customFormat="1">
      <c r="A206" s="34"/>
      <c r="B206" s="42"/>
      <c r="C206" s="34"/>
      <c r="D206" s="34"/>
      <c r="E206" s="34" t="s">
        <v>600</v>
      </c>
      <c r="F206" s="34"/>
      <c r="G206" s="34" t="s">
        <v>446</v>
      </c>
      <c r="H206" s="34"/>
      <c r="I206" s="34"/>
      <c r="J206" s="300"/>
      <c r="K206" s="300"/>
      <c r="L206" s="300"/>
      <c r="M206" s="248">
        <v>0.4</v>
      </c>
      <c r="N206" s="248">
        <v>0.4</v>
      </c>
      <c r="O206" s="248">
        <v>0.4</v>
      </c>
      <c r="P206" s="248">
        <v>0.4</v>
      </c>
      <c r="Q206" s="248">
        <v>0.4</v>
      </c>
      <c r="R206" s="34"/>
      <c r="S206" s="34"/>
      <c r="T206" s="34"/>
    </row>
    <row r="207" spans="1:20" s="33" customFormat="1">
      <c r="A207" s="34"/>
      <c r="B207" s="42"/>
      <c r="C207" s="34"/>
      <c r="D207" s="34"/>
      <c r="E207" s="34"/>
      <c r="F207" s="34"/>
      <c r="G207" s="34"/>
      <c r="H207" s="34"/>
      <c r="I207" s="34"/>
      <c r="J207" s="34"/>
      <c r="K207" s="34"/>
      <c r="L207" s="34"/>
      <c r="M207" s="34"/>
      <c r="N207" s="34"/>
      <c r="O207" s="34"/>
      <c r="P207" s="34"/>
      <c r="Q207" s="34"/>
      <c r="R207" s="34"/>
      <c r="S207" s="34"/>
      <c r="T207" s="34"/>
    </row>
    <row r="208" spans="1:20" s="37" customFormat="1">
      <c r="A208" s="33" t="s">
        <v>601</v>
      </c>
      <c r="B208" s="168"/>
      <c r="C208" s="33"/>
      <c r="D208" s="33"/>
      <c r="E208" s="33"/>
      <c r="F208" s="33"/>
      <c r="G208" s="33"/>
      <c r="H208" s="33"/>
      <c r="I208" s="33"/>
      <c r="J208" s="33"/>
      <c r="K208" s="33"/>
      <c r="L208" s="33"/>
      <c r="M208" s="33"/>
      <c r="N208" s="33"/>
      <c r="O208" s="33"/>
      <c r="P208" s="33"/>
      <c r="Q208" s="33"/>
      <c r="R208" s="33"/>
      <c r="S208" s="33"/>
      <c r="T208" s="33"/>
    </row>
    <row r="209" spans="1:20" s="33" customFormat="1">
      <c r="A209" s="34"/>
      <c r="B209" s="42"/>
      <c r="C209" s="34"/>
      <c r="D209" s="34"/>
      <c r="E209" s="34"/>
      <c r="F209" s="34"/>
      <c r="G209" s="34"/>
      <c r="H209" s="34"/>
      <c r="I209" s="34"/>
      <c r="J209" s="34"/>
      <c r="K209" s="34"/>
      <c r="L209" s="34"/>
      <c r="M209" s="34"/>
      <c r="N209" s="34"/>
      <c r="O209" s="34"/>
      <c r="P209" s="34"/>
      <c r="Q209" s="34"/>
      <c r="R209" s="34"/>
      <c r="S209" s="34"/>
      <c r="T209" s="34"/>
    </row>
    <row r="210" spans="1:20" s="33" customFormat="1">
      <c r="A210" s="34"/>
      <c r="B210" s="42"/>
      <c r="C210" s="34"/>
      <c r="D210" s="34"/>
      <c r="E210" s="34" t="s">
        <v>602</v>
      </c>
      <c r="F210" s="34"/>
      <c r="G210" s="34" t="s">
        <v>446</v>
      </c>
      <c r="H210" s="34"/>
      <c r="I210" s="34"/>
      <c r="J210" s="300"/>
      <c r="K210" s="300"/>
      <c r="L210" s="300"/>
      <c r="M210" s="299">
        <v>0.67710000000000004</v>
      </c>
      <c r="N210" s="384">
        <f xml:space="preserve"> M211</f>
        <v>0.65300000000000002</v>
      </c>
      <c r="O210" s="384">
        <f t="shared" ref="O210:Q210" si="0" xml:space="preserve"> N211</f>
        <v>0</v>
      </c>
      <c r="P210" s="384">
        <f t="shared" si="0"/>
        <v>0</v>
      </c>
      <c r="Q210" s="384">
        <f t="shared" si="0"/>
        <v>0</v>
      </c>
      <c r="R210" s="34"/>
      <c r="S210" s="34"/>
      <c r="T210" s="34"/>
    </row>
    <row r="211" spans="1:20" s="33" customFormat="1">
      <c r="A211" s="34"/>
      <c r="B211" s="42"/>
      <c r="C211" s="34"/>
      <c r="D211" s="34"/>
      <c r="E211" s="34" t="s">
        <v>603</v>
      </c>
      <c r="F211" s="34"/>
      <c r="G211" s="34" t="s">
        <v>446</v>
      </c>
      <c r="H211" s="34"/>
      <c r="I211" s="34"/>
      <c r="J211" s="300"/>
      <c r="K211" s="300"/>
      <c r="L211" s="300"/>
      <c r="M211" s="299">
        <v>0.65300000000000002</v>
      </c>
      <c r="N211" s="299"/>
      <c r="O211" s="299"/>
      <c r="P211" s="299"/>
      <c r="Q211" s="299"/>
      <c r="R211" s="34"/>
      <c r="S211" s="34"/>
      <c r="T211" s="34"/>
    </row>
    <row r="212" spans="1:20" s="33" customFormat="1">
      <c r="A212" s="34"/>
      <c r="B212" s="42"/>
      <c r="C212" s="34"/>
      <c r="D212" s="34"/>
      <c r="E212" s="34"/>
      <c r="F212" s="34"/>
      <c r="G212" s="34"/>
      <c r="H212" s="34"/>
      <c r="I212" s="34"/>
      <c r="J212" s="34"/>
      <c r="K212" s="34"/>
      <c r="L212" s="34"/>
      <c r="M212" s="34"/>
      <c r="N212" s="34"/>
      <c r="O212" s="34"/>
      <c r="P212" s="34"/>
      <c r="Q212" s="34"/>
      <c r="R212" s="34"/>
      <c r="S212" s="34"/>
      <c r="T212" s="34"/>
    </row>
    <row r="213" spans="1:20" s="33" customFormat="1">
      <c r="A213" s="34"/>
      <c r="B213" s="42"/>
      <c r="C213" s="34"/>
      <c r="D213" s="34"/>
      <c r="E213" s="34" t="s">
        <v>604</v>
      </c>
      <c r="F213" s="34"/>
      <c r="G213" s="34" t="s">
        <v>446</v>
      </c>
      <c r="H213" s="34"/>
      <c r="I213" s="34"/>
      <c r="J213" s="300"/>
      <c r="K213" s="300"/>
      <c r="L213" s="300"/>
      <c r="M213" s="302">
        <f xml:space="preserve"> IF( AND(M210 &lt;&gt; 0, M211 &lt;&gt; 0), SUM(M210:M211) / 2, 0)</f>
        <v>0.66505000000000003</v>
      </c>
      <c r="N213" s="302">
        <f t="shared" ref="N213:Q213" si="1" xml:space="preserve"> IF( AND(N210 &lt;&gt; 0, N211 &lt;&gt; 0), SUM(N210:N211) / 2, 0)</f>
        <v>0</v>
      </c>
      <c r="O213" s="302">
        <f t="shared" si="1"/>
        <v>0</v>
      </c>
      <c r="P213" s="302">
        <f t="shared" si="1"/>
        <v>0</v>
      </c>
      <c r="Q213" s="302">
        <f t="shared" si="1"/>
        <v>0</v>
      </c>
      <c r="R213" s="34"/>
      <c r="S213" s="34"/>
      <c r="T213" s="34"/>
    </row>
    <row r="214" spans="1:20" s="33" customFormat="1">
      <c r="A214" s="34"/>
      <c r="B214" s="42"/>
      <c r="C214" s="34"/>
      <c r="D214" s="34"/>
      <c r="E214" s="34" t="s">
        <v>605</v>
      </c>
      <c r="F214" s="34"/>
      <c r="G214" s="34" t="s">
        <v>446</v>
      </c>
      <c r="H214" s="34"/>
      <c r="I214" s="34"/>
      <c r="J214" s="300"/>
      <c r="K214" s="300"/>
      <c r="L214" s="300"/>
      <c r="M214" s="302">
        <f t="shared" ref="M214:Q214" si="2" xml:space="preserve"> IF( AND(M210 &lt;&gt; 0, M211 &lt;&gt; 0), 1 - M213, 0)</f>
        <v>0.33494999999999997</v>
      </c>
      <c r="N214" s="302">
        <f t="shared" si="2"/>
        <v>0</v>
      </c>
      <c r="O214" s="302">
        <f t="shared" si="2"/>
        <v>0</v>
      </c>
      <c r="P214" s="302">
        <f t="shared" si="2"/>
        <v>0</v>
      </c>
      <c r="Q214" s="302">
        <f t="shared" si="2"/>
        <v>0</v>
      </c>
      <c r="R214" s="34"/>
      <c r="S214" s="34"/>
      <c r="T214" s="34"/>
    </row>
    <row r="215" spans="1:20" s="33" customFormat="1">
      <c r="A215" s="34"/>
      <c r="B215" s="42"/>
      <c r="C215" s="34"/>
      <c r="D215" s="34"/>
      <c r="E215" s="34"/>
      <c r="F215" s="34"/>
      <c r="G215" s="34"/>
      <c r="H215" s="34"/>
      <c r="I215" s="34"/>
      <c r="J215" s="34"/>
      <c r="K215" s="34"/>
      <c r="L215" s="34"/>
      <c r="M215" s="34"/>
      <c r="N215" s="34"/>
      <c r="O215" s="34"/>
      <c r="P215" s="34"/>
      <c r="Q215" s="34"/>
      <c r="R215" s="34"/>
      <c r="S215" s="34"/>
      <c r="T215" s="34"/>
    </row>
    <row r="216" spans="1:20" s="37" customFormat="1">
      <c r="A216" s="33" t="s">
        <v>19</v>
      </c>
      <c r="B216" s="168"/>
      <c r="C216" s="33"/>
      <c r="D216" s="33"/>
      <c r="E216" s="33"/>
      <c r="F216" s="33"/>
      <c r="G216" s="33"/>
      <c r="H216" s="33"/>
      <c r="I216" s="33"/>
      <c r="J216" s="33"/>
      <c r="K216" s="33"/>
      <c r="L216" s="33"/>
      <c r="M216" s="33"/>
      <c r="N216" s="33"/>
      <c r="O216" s="33"/>
      <c r="P216" s="33"/>
      <c r="Q216" s="33"/>
      <c r="R216" s="33"/>
      <c r="S216" s="33"/>
      <c r="T216" s="33"/>
    </row>
    <row r="217" spans="1:20" s="37" customFormat="1">
      <c r="A217" s="34"/>
      <c r="B217" s="42"/>
      <c r="C217" s="34"/>
      <c r="D217" s="34"/>
      <c r="E217" s="34"/>
      <c r="F217" s="34"/>
      <c r="G217" s="34"/>
      <c r="H217" s="34"/>
      <c r="I217" s="34"/>
      <c r="J217" s="34"/>
      <c r="K217" s="34"/>
      <c r="L217" s="34"/>
      <c r="M217" s="34"/>
      <c r="N217" s="34"/>
      <c r="O217" s="34"/>
      <c r="P217" s="34"/>
      <c r="Q217" s="34"/>
      <c r="R217" s="34"/>
      <c r="S217" s="34"/>
      <c r="T217" s="34"/>
    </row>
    <row r="218" spans="1:20" s="37" customFormat="1">
      <c r="A218" s="34"/>
      <c r="B218" s="42"/>
      <c r="C218" s="34"/>
      <c r="D218" s="34"/>
      <c r="E218" s="36" t="s">
        <v>606</v>
      </c>
      <c r="F218" s="47">
        <v>42826</v>
      </c>
      <c r="G218" s="36" t="s">
        <v>607</v>
      </c>
      <c r="H218" s="34"/>
      <c r="I218" s="34"/>
      <c r="J218" s="34"/>
      <c r="K218" s="34"/>
      <c r="L218" s="34"/>
      <c r="M218" s="34"/>
      <c r="N218" s="34"/>
      <c r="O218" s="34"/>
      <c r="P218" s="34"/>
      <c r="Q218" s="34"/>
      <c r="R218" s="34"/>
      <c r="S218" s="34"/>
      <c r="T218" s="34"/>
    </row>
    <row r="219" spans="1:20" s="37" customFormat="1">
      <c r="A219" s="34"/>
      <c r="B219" s="42"/>
      <c r="C219" s="34"/>
      <c r="D219" s="34"/>
      <c r="E219" s="36"/>
      <c r="F219" s="36"/>
      <c r="G219" s="36"/>
      <c r="H219" s="34"/>
      <c r="I219" s="34"/>
      <c r="J219" s="34"/>
      <c r="K219" s="34"/>
      <c r="L219" s="34"/>
      <c r="M219" s="34"/>
      <c r="N219" s="34"/>
      <c r="O219" s="34"/>
      <c r="P219" s="34"/>
      <c r="Q219" s="34"/>
      <c r="R219" s="34"/>
      <c r="S219" s="34"/>
      <c r="T219" s="34"/>
    </row>
    <row r="220" spans="1:20" s="37" customFormat="1">
      <c r="A220" s="34"/>
      <c r="B220" s="42"/>
      <c r="C220" s="34"/>
      <c r="D220" s="34"/>
      <c r="E220" s="36" t="s">
        <v>608</v>
      </c>
      <c r="F220" s="47">
        <v>43921</v>
      </c>
      <c r="G220" s="36" t="s">
        <v>607</v>
      </c>
      <c r="H220" s="34"/>
      <c r="I220" s="34"/>
      <c r="J220" s="34"/>
      <c r="K220" s="34"/>
      <c r="L220" s="34"/>
      <c r="M220" s="34"/>
      <c r="N220" s="34"/>
      <c r="O220" s="34"/>
      <c r="P220" s="34"/>
      <c r="Q220" s="34"/>
      <c r="R220" s="34"/>
      <c r="S220" s="34"/>
      <c r="T220" s="34"/>
    </row>
    <row r="221" spans="1:20" s="37" customFormat="1">
      <c r="A221" s="34"/>
      <c r="B221" s="42"/>
      <c r="C221" s="34"/>
      <c r="D221" s="34"/>
      <c r="E221" s="36"/>
      <c r="F221" s="36"/>
      <c r="G221" s="36"/>
      <c r="H221" s="34"/>
      <c r="I221" s="34"/>
      <c r="J221" s="34"/>
      <c r="K221" s="34"/>
      <c r="L221" s="34"/>
      <c r="M221" s="34"/>
      <c r="N221" s="34"/>
      <c r="O221" s="34"/>
      <c r="P221" s="34"/>
      <c r="Q221" s="34"/>
      <c r="R221" s="34"/>
      <c r="S221" s="34"/>
      <c r="T221" s="34"/>
    </row>
    <row r="222" spans="1:20" s="37" customFormat="1">
      <c r="A222" s="34"/>
      <c r="B222" s="42"/>
      <c r="C222" s="34"/>
      <c r="D222" s="34"/>
      <c r="E222" s="36" t="s">
        <v>609</v>
      </c>
      <c r="F222" s="47">
        <v>43921</v>
      </c>
      <c r="G222" s="36" t="s">
        <v>607</v>
      </c>
      <c r="H222" s="34"/>
      <c r="I222" s="34"/>
      <c r="J222" s="34"/>
      <c r="K222" s="34"/>
      <c r="L222" s="34"/>
      <c r="M222" s="34"/>
      <c r="N222" s="34"/>
      <c r="O222" s="34"/>
      <c r="P222" s="34"/>
      <c r="Q222" s="34"/>
      <c r="R222" s="34"/>
      <c r="S222" s="34"/>
      <c r="T222" s="34"/>
    </row>
    <row r="223" spans="1:20" s="37" customFormat="1" ht="15">
      <c r="A223" s="34"/>
      <c r="B223" s="42"/>
      <c r="C223" s="34"/>
      <c r="D223" s="34"/>
      <c r="E223" s="36" t="s">
        <v>610</v>
      </c>
      <c r="F223" s="48">
        <v>5</v>
      </c>
      <c r="G223" s="49" t="s">
        <v>611</v>
      </c>
      <c r="H223" s="34"/>
      <c r="I223" s="34"/>
      <c r="J223" s="34"/>
      <c r="K223" s="34"/>
      <c r="L223" s="34"/>
      <c r="M223" s="34"/>
      <c r="N223" s="34"/>
      <c r="O223" s="34"/>
      <c r="P223" s="34"/>
      <c r="Q223" s="34"/>
      <c r="R223" s="34"/>
      <c r="S223" s="34"/>
      <c r="T223" s="34"/>
    </row>
    <row r="224" spans="1:20" s="37" customFormat="1">
      <c r="A224" s="34"/>
      <c r="B224" s="42"/>
      <c r="C224" s="34"/>
      <c r="D224" s="34"/>
      <c r="E224" s="36" t="s">
        <v>612</v>
      </c>
      <c r="F224" s="50">
        <f>DATE(YEAR(F222)+F223,MONTH(F222),DAY(F222))</f>
        <v>45747</v>
      </c>
      <c r="G224" s="36" t="s">
        <v>607</v>
      </c>
      <c r="H224" s="34"/>
      <c r="I224" s="34"/>
      <c r="J224" s="34"/>
      <c r="K224" s="34"/>
      <c r="L224" s="34"/>
      <c r="M224" s="34"/>
      <c r="N224" s="34"/>
      <c r="O224" s="34"/>
      <c r="P224" s="34"/>
      <c r="Q224" s="34"/>
      <c r="R224" s="34"/>
      <c r="S224" s="34"/>
      <c r="T224" s="34"/>
    </row>
    <row r="225" spans="1:20" s="37" customFormat="1">
      <c r="A225" s="34"/>
      <c r="B225" s="42"/>
      <c r="C225" s="34"/>
      <c r="D225" s="34"/>
      <c r="E225" s="36"/>
      <c r="F225" s="36"/>
      <c r="G225" s="36"/>
      <c r="H225" s="34"/>
      <c r="I225" s="34"/>
      <c r="J225" s="34"/>
      <c r="K225" s="34"/>
      <c r="L225" s="34"/>
      <c r="M225" s="34"/>
      <c r="N225" s="34"/>
      <c r="O225" s="34"/>
      <c r="P225" s="34"/>
      <c r="Q225" s="34"/>
      <c r="R225" s="34"/>
      <c r="S225" s="34"/>
      <c r="T225" s="34"/>
    </row>
    <row r="226" spans="1:20" s="37" customFormat="1">
      <c r="A226" s="34"/>
      <c r="B226" s="42"/>
      <c r="C226" s="34"/>
      <c r="D226" s="34"/>
      <c r="E226" s="36" t="s">
        <v>613</v>
      </c>
      <c r="F226" s="47">
        <v>44286</v>
      </c>
      <c r="G226" s="36" t="s">
        <v>607</v>
      </c>
      <c r="H226" s="34"/>
      <c r="I226" s="34"/>
      <c r="J226" s="34"/>
      <c r="K226" s="34"/>
      <c r="L226" s="34"/>
      <c r="M226" s="34"/>
      <c r="N226" s="34"/>
      <c r="O226" s="34"/>
      <c r="P226" s="34"/>
      <c r="Q226" s="34"/>
      <c r="R226" s="34"/>
      <c r="S226" s="34"/>
      <c r="T226" s="34"/>
    </row>
    <row r="227" spans="1:20" s="37" customFormat="1">
      <c r="A227" s="34"/>
      <c r="B227" s="42"/>
      <c r="C227" s="34"/>
      <c r="D227" s="34"/>
      <c r="E227" s="36" t="s">
        <v>614</v>
      </c>
      <c r="F227" s="47">
        <v>45747</v>
      </c>
      <c r="G227" s="36" t="s">
        <v>607</v>
      </c>
      <c r="H227" s="34"/>
      <c r="I227" s="34"/>
      <c r="J227" s="34"/>
      <c r="K227" s="34"/>
      <c r="L227" s="34"/>
      <c r="M227" s="34"/>
      <c r="N227" s="34"/>
      <c r="O227" s="34"/>
      <c r="P227" s="34"/>
      <c r="Q227" s="34"/>
      <c r="R227" s="34"/>
      <c r="S227" s="34"/>
      <c r="T227" s="34"/>
    </row>
    <row r="228" spans="1:20" s="37" customFormat="1">
      <c r="A228" s="34"/>
      <c r="B228" s="42"/>
      <c r="C228" s="34"/>
      <c r="D228" s="34"/>
      <c r="E228" s="36" t="s">
        <v>615</v>
      </c>
      <c r="F228" s="48">
        <v>2018</v>
      </c>
      <c r="G228" s="36" t="s">
        <v>616</v>
      </c>
      <c r="H228" s="34"/>
      <c r="I228" s="34"/>
      <c r="J228" s="34"/>
      <c r="K228" s="34"/>
      <c r="L228" s="34"/>
      <c r="M228" s="34"/>
      <c r="N228" s="34"/>
      <c r="O228" s="34"/>
      <c r="P228" s="34"/>
      <c r="Q228" s="34"/>
      <c r="R228" s="34"/>
      <c r="S228" s="34"/>
      <c r="T228" s="34"/>
    </row>
    <row r="229" spans="1:20" s="37" customFormat="1">
      <c r="A229" s="34"/>
      <c r="B229" s="42"/>
      <c r="C229" s="34"/>
      <c r="D229" s="34"/>
      <c r="E229" s="36" t="s">
        <v>617</v>
      </c>
      <c r="F229" s="48">
        <v>3</v>
      </c>
      <c r="G229" s="36" t="s">
        <v>618</v>
      </c>
      <c r="H229" s="34"/>
      <c r="I229" s="34"/>
      <c r="J229" s="34"/>
      <c r="K229" s="34"/>
      <c r="L229" s="34"/>
      <c r="M229" s="34"/>
      <c r="N229" s="34"/>
      <c r="O229" s="34"/>
      <c r="P229" s="34"/>
      <c r="Q229" s="34"/>
      <c r="R229" s="34"/>
      <c r="S229" s="34"/>
      <c r="T229" s="34"/>
    </row>
    <row r="230" spans="1:20" s="51" customFormat="1">
      <c r="A230" s="34"/>
      <c r="B230" s="42"/>
      <c r="C230" s="34"/>
      <c r="D230" s="34"/>
      <c r="E230" s="34"/>
      <c r="F230" s="34"/>
      <c r="G230" s="34"/>
      <c r="H230" s="34"/>
      <c r="I230" s="34"/>
      <c r="J230" s="34"/>
      <c r="K230" s="34"/>
      <c r="L230" s="34"/>
      <c r="M230" s="34"/>
      <c r="N230" s="34"/>
      <c r="O230" s="34"/>
      <c r="P230" s="34"/>
      <c r="Q230" s="34"/>
      <c r="R230" s="34"/>
      <c r="S230" s="34"/>
      <c r="T230" s="34"/>
    </row>
    <row r="231" spans="1:20">
      <c r="A231" s="51" t="s">
        <v>88</v>
      </c>
      <c r="B231" s="169"/>
      <c r="C231" s="51"/>
      <c r="D231" s="51"/>
      <c r="E231" s="51"/>
      <c r="F231" s="51"/>
      <c r="G231" s="51"/>
      <c r="H231" s="51"/>
      <c r="I231" s="51"/>
      <c r="J231" s="51"/>
      <c r="K231" s="51"/>
      <c r="L231" s="51"/>
      <c r="M231" s="51"/>
      <c r="N231" s="51"/>
      <c r="O231" s="51"/>
      <c r="P231" s="51"/>
      <c r="Q231" s="51"/>
      <c r="R231" s="51"/>
      <c r="S231" s="51"/>
      <c r="T231" s="51"/>
    </row>
    <row r="529"/>
    <row r="530"/>
    <row r="531"/>
    <row r="532"/>
    <row r="533"/>
    <row r="539"/>
    <row r="540"/>
    <row r="541"/>
    <row r="542"/>
  </sheetData>
  <conditionalFormatting sqref="T3">
    <cfRule type="cellIs" dxfId="116" priority="3" operator="equal">
      <formula>"Post-Fcst"</formula>
    </cfRule>
    <cfRule type="cellIs" dxfId="115" priority="4" operator="equal">
      <formula>"Forecast"</formula>
    </cfRule>
    <cfRule type="cellIs" dxfId="114" priority="5" operator="equal">
      <formula>"Pre Fcst"</formula>
    </cfRule>
  </conditionalFormatting>
  <conditionalFormatting sqref="J3:S3">
    <cfRule type="cellIs" dxfId="113" priority="6" operator="equal">
      <formula>"Post-Fcst"</formula>
    </cfRule>
    <cfRule type="cellIs" dxfId="112" priority="7" operator="equal">
      <formula>"Forecast"</formula>
    </cfRule>
    <cfRule type="cellIs" dxfId="111" priority="8" operator="equal">
      <formula>"Pre Fcst"</formula>
    </cfRule>
  </conditionalFormatting>
  <conditionalFormatting sqref="F13">
    <cfRule type="cellIs" dxfId="110" priority="1" stopIfTrue="1" operator="notEqual">
      <formula>0</formula>
    </cfRule>
    <cfRule type="cellIs" dxfId="109" priority="2" stopIfTrue="1" operator="equal">
      <formula>""</formula>
    </cfRule>
  </conditionalFormatting>
  <pageMargins left="0.70866141732283472" right="0.70866141732283472" top="0.74803149606299213" bottom="0.74803149606299213" header="0.31496062992125984" footer="0.31496062992125984"/>
  <pageSetup paperSize="9" scale="61"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5879B8AF-8EAB-4A24-A431-499485F56DA9}">
          <x14:formula1>
            <xm:f>Validation!$A$6:$A$10</xm:f>
          </x14:formula1>
          <xm:sqref>F17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A34D6-26E9-4989-9CF0-A37C9C7AAC3E}">
  <sheetPr>
    <tabColor rgb="FFCCCCCE"/>
    <outlinePr summaryBelow="0" summaryRight="0"/>
    <pageSetUpPr fitToPage="1"/>
  </sheetPr>
  <dimension ref="A1:CA89"/>
  <sheetViews>
    <sheetView zoomScaleNormal="100" workbookViewId="0">
      <pane ySplit="5" topLeftCell="A6" activePane="bottomLeft" state="frozen"/>
      <selection pane="bottomLeft"/>
    </sheetView>
  </sheetViews>
  <sheetFormatPr defaultColWidth="0" defaultRowHeight="12.75" zeroHeight="1" outlineLevelRow="1"/>
  <cols>
    <col min="1" max="1" width="1.625" style="67" customWidth="1"/>
    <col min="2" max="2" width="1.625" style="85" customWidth="1"/>
    <col min="3" max="3" width="1.625" style="86" customWidth="1"/>
    <col min="4" max="4" width="1.625" style="83" customWidth="1"/>
    <col min="5" max="5" width="45.625" style="84"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88" t="e">
        <f ca="1" xml:space="preserve"> RIGHT(CELL("filename", $A$1), LEN(CELL("filename", $A$1)) - SEARCH("]", CELL("filename", $A$1)))</f>
        <v>#VALUE!</v>
      </c>
      <c r="B1" s="55"/>
      <c r="C1" s="89"/>
      <c r="D1" s="55"/>
      <c r="E1" s="90"/>
      <c r="F1" s="55"/>
      <c r="G1" s="55"/>
      <c r="H1" s="457" t="str">
        <f>Inp!$F$10</f>
        <v>United Utilities</v>
      </c>
      <c r="I1" s="55"/>
      <c r="J1" s="55"/>
      <c r="K1" s="55"/>
      <c r="L1" s="55"/>
      <c r="M1" s="55"/>
      <c r="N1" s="55"/>
      <c r="O1" s="55"/>
      <c r="P1" s="55"/>
      <c r="Q1" s="55"/>
      <c r="R1" s="55"/>
      <c r="S1" s="55"/>
      <c r="T1" s="55"/>
    </row>
    <row r="2" spans="1:79" s="62" customFormat="1">
      <c r="A2" s="4"/>
      <c r="B2" s="5"/>
      <c r="C2" s="6"/>
      <c r="D2" s="7"/>
      <c r="E2" s="8" t="str">
        <f>Time!E$22</f>
        <v>Model Period END</v>
      </c>
      <c r="F2" s="9"/>
      <c r="G2" s="9"/>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11"/>
      <c r="B3" s="12"/>
      <c r="C3" s="13"/>
      <c r="D3" s="14"/>
      <c r="E3" s="8" t="str">
        <f>Time!E$58</f>
        <v>Pre Forecast vs Forecast</v>
      </c>
      <c r="F3" s="9"/>
      <c r="G3" s="9"/>
      <c r="H3" s="9"/>
      <c r="I3" s="9"/>
      <c r="J3" s="9" t="str">
        <f>Time!J$58</f>
        <v>Pre Fcst</v>
      </c>
      <c r="K3" s="9" t="str">
        <f>Time!K$58</f>
        <v>Pre Fcst</v>
      </c>
      <c r="L3" s="9" t="str">
        <f>Time!L$58</f>
        <v>Pre Fcst</v>
      </c>
      <c r="M3" s="9" t="str">
        <f>Time!M$58</f>
        <v>Forecast</v>
      </c>
      <c r="N3" s="9" t="str">
        <f>Time!N$58</f>
        <v>Forecast</v>
      </c>
      <c r="O3" s="9" t="str">
        <f>Time!O$58</f>
        <v>Forecast</v>
      </c>
      <c r="P3" s="9" t="str">
        <f>Time!P$58</f>
        <v>Forecast</v>
      </c>
      <c r="Q3" s="9" t="str">
        <f>Time!Q$58</f>
        <v>Forecast</v>
      </c>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16"/>
      <c r="B4" s="17"/>
      <c r="C4" s="18"/>
      <c r="D4" s="19"/>
      <c r="E4" s="8" t="str">
        <f>Time!E$86</f>
        <v>Financial Year Ending</v>
      </c>
      <c r="F4" s="20"/>
      <c r="G4" s="20"/>
      <c r="H4" s="20"/>
      <c r="J4" s="21">
        <f>Time!J$86</f>
        <v>2018</v>
      </c>
      <c r="K4" s="21">
        <f>Time!K$86</f>
        <v>2019</v>
      </c>
      <c r="L4" s="21">
        <f>Time!L$86</f>
        <v>2020</v>
      </c>
      <c r="M4" s="21">
        <f>Time!M$86</f>
        <v>2021</v>
      </c>
      <c r="N4" s="21">
        <f>Time!N$86</f>
        <v>2022</v>
      </c>
      <c r="O4" s="21">
        <f>Time!O$86</f>
        <v>2023</v>
      </c>
      <c r="P4" s="21">
        <f>Time!P$86</f>
        <v>2024</v>
      </c>
      <c r="Q4" s="21">
        <f>Time!Q$86</f>
        <v>2025</v>
      </c>
    </row>
    <row r="5" spans="1:79" s="66" customFormat="1">
      <c r="A5" s="22"/>
      <c r="B5" s="23"/>
      <c r="C5" s="24"/>
      <c r="D5" s="25"/>
      <c r="E5" s="8" t="str">
        <f>Time!E$10</f>
        <v>Model column counter</v>
      </c>
      <c r="F5" s="26" t="s">
        <v>522</v>
      </c>
      <c r="G5" s="26" t="s">
        <v>193</v>
      </c>
      <c r="H5" s="26" t="s">
        <v>523</v>
      </c>
      <c r="I5" s="27"/>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66" customFormat="1">
      <c r="A6" s="22"/>
      <c r="B6" s="23"/>
      <c r="C6" s="24"/>
      <c r="D6" s="25"/>
      <c r="E6" s="8"/>
      <c r="F6" s="26"/>
      <c r="G6" s="26"/>
      <c r="H6" s="26"/>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row>
    <row r="7" spans="1:79" s="33" customFormat="1" collapsed="1">
      <c r="A7" s="33" t="s">
        <v>619</v>
      </c>
    </row>
    <row r="8" spans="1:79" hidden="1" outlineLevel="1"/>
    <row r="9" spans="1:79" s="92" customFormat="1" hidden="1" outlineLevel="1">
      <c r="A9" s="11"/>
      <c r="B9" s="12" t="s">
        <v>620</v>
      </c>
      <c r="C9" s="13"/>
      <c r="D9" s="14"/>
      <c r="E9" s="91"/>
      <c r="G9" s="93"/>
    </row>
    <row r="10" spans="1:79" s="98" customFormat="1" hidden="1" outlineLevel="1">
      <c r="A10" s="94"/>
      <c r="B10" s="95"/>
      <c r="C10" s="96"/>
      <c r="D10" s="97"/>
      <c r="E10" s="84" t="s">
        <v>621</v>
      </c>
      <c r="G10" s="98" t="s">
        <v>622</v>
      </c>
      <c r="I10" s="1"/>
      <c r="J10" s="98">
        <f xml:space="preserve"> I10 + 1</f>
        <v>1</v>
      </c>
      <c r="K10" s="98">
        <f t="shared" ref="K10:Q10" si="0" xml:space="preserve"> J10 + 1</f>
        <v>2</v>
      </c>
      <c r="L10" s="98">
        <f t="shared" si="0"/>
        <v>3</v>
      </c>
      <c r="M10" s="98">
        <f t="shared" si="0"/>
        <v>4</v>
      </c>
      <c r="N10" s="98">
        <f t="shared" si="0"/>
        <v>5</v>
      </c>
      <c r="O10" s="98">
        <f t="shared" si="0"/>
        <v>6</v>
      </c>
      <c r="P10" s="98">
        <f t="shared" si="0"/>
        <v>7</v>
      </c>
      <c r="Q10" s="98">
        <f t="shared" si="0"/>
        <v>8</v>
      </c>
    </row>
    <row r="11" spans="1:79" hidden="1" outlineLevel="1">
      <c r="E11" s="84" t="s">
        <v>623</v>
      </c>
      <c r="F11" s="70">
        <f xml:space="preserve"> MAX(J10:Q10)</f>
        <v>8</v>
      </c>
      <c r="G11" s="70" t="s">
        <v>624</v>
      </c>
    </row>
    <row r="12" spans="1:79" hidden="1" outlineLevel="1"/>
    <row r="13" spans="1:79" s="103" customFormat="1" hidden="1" outlineLevel="1">
      <c r="A13" s="99"/>
      <c r="B13" s="100"/>
      <c r="C13" s="101"/>
      <c r="D13" s="102"/>
      <c r="E13" s="84" t="str">
        <f t="shared" ref="E13:Q13" si="1" xml:space="preserve"> E$10</f>
        <v>Model column counter</v>
      </c>
      <c r="F13" s="103">
        <f xml:space="preserve"> F$10</f>
        <v>0</v>
      </c>
      <c r="G13" s="103" t="str">
        <f t="shared" si="1"/>
        <v>counter</v>
      </c>
      <c r="H13" s="103">
        <f t="shared" si="1"/>
        <v>0</v>
      </c>
      <c r="I13" s="103">
        <f t="shared" si="1"/>
        <v>0</v>
      </c>
      <c r="J13" s="103">
        <f xml:space="preserve"> J$10</f>
        <v>1</v>
      </c>
      <c r="K13" s="103">
        <f t="shared" si="1"/>
        <v>2</v>
      </c>
      <c r="L13" s="103">
        <f t="shared" si="1"/>
        <v>3</v>
      </c>
      <c r="M13" s="103">
        <f t="shared" si="1"/>
        <v>4</v>
      </c>
      <c r="N13" s="103">
        <f t="shared" si="1"/>
        <v>5</v>
      </c>
      <c r="O13" s="103">
        <f t="shared" si="1"/>
        <v>6</v>
      </c>
      <c r="P13" s="103">
        <f t="shared" si="1"/>
        <v>7</v>
      </c>
      <c r="Q13" s="103">
        <f t="shared" si="1"/>
        <v>8</v>
      </c>
    </row>
    <row r="14" spans="1:79" hidden="1" outlineLevel="1">
      <c r="E14" s="84" t="s">
        <v>625</v>
      </c>
      <c r="G14" s="70" t="s">
        <v>626</v>
      </c>
      <c r="H14" s="70">
        <f xml:space="preserve"> SUM(J14:Q14)</f>
        <v>1</v>
      </c>
      <c r="J14" s="70">
        <f xml:space="preserve"> IF( J13 = 1, 1, 0)</f>
        <v>1</v>
      </c>
      <c r="K14" s="70">
        <f t="shared" ref="K14:Q14" si="2" xml:space="preserve"> IF( K13 = 1, 1, 0)</f>
        <v>0</v>
      </c>
      <c r="L14" s="70">
        <f t="shared" si="2"/>
        <v>0</v>
      </c>
      <c r="M14" s="70">
        <f t="shared" si="2"/>
        <v>0</v>
      </c>
      <c r="N14" s="70">
        <f t="shared" si="2"/>
        <v>0</v>
      </c>
      <c r="O14" s="70">
        <f t="shared" si="2"/>
        <v>0</v>
      </c>
      <c r="P14" s="70">
        <f t="shared" si="2"/>
        <v>0</v>
      </c>
      <c r="Q14" s="70">
        <f t="shared" si="2"/>
        <v>0</v>
      </c>
    </row>
    <row r="15" spans="1:79" hidden="1" outlineLevel="1"/>
    <row r="16" spans="1:79" s="110" customFormat="1" hidden="1" outlineLevel="1">
      <c r="A16" s="104"/>
      <c r="B16" s="105"/>
      <c r="C16" s="106"/>
      <c r="D16" s="107"/>
      <c r="E16" s="108" t="str">
        <f>Inp!E$218</f>
        <v>First date of time ruler</v>
      </c>
      <c r="F16" s="109">
        <f>Inp!F$218</f>
        <v>42826</v>
      </c>
      <c r="G16" s="108" t="str">
        <f>Inp!G$218</f>
        <v>date</v>
      </c>
    </row>
    <row r="17" spans="1:79" s="111" customFormat="1" hidden="1" outlineLevel="1">
      <c r="A17" s="104"/>
      <c r="B17" s="105"/>
      <c r="C17" s="106"/>
      <c r="D17" s="107"/>
      <c r="E17" s="84" t="s">
        <v>627</v>
      </c>
      <c r="F17" s="111">
        <f xml:space="preserve"> DATE(YEAR(F16), MONTH(F16), 1)</f>
        <v>42826</v>
      </c>
      <c r="G17" s="111" t="s">
        <v>628</v>
      </c>
    </row>
    <row r="18" spans="1:79" s="110" customFormat="1" hidden="1" outlineLevel="1">
      <c r="A18" s="104"/>
      <c r="B18" s="105"/>
      <c r="C18" s="106"/>
      <c r="D18" s="107"/>
      <c r="E18" s="108"/>
    </row>
    <row r="19" spans="1:79" s="111" customFormat="1" hidden="1" outlineLevel="1">
      <c r="A19" s="104"/>
      <c r="B19" s="105"/>
      <c r="C19" s="106"/>
      <c r="D19" s="107"/>
      <c r="E19" s="84" t="str">
        <f xml:space="preserve"> E$17</f>
        <v>First model period BEG</v>
      </c>
      <c r="F19" s="111">
        <f xml:space="preserve"> F$17</f>
        <v>42826</v>
      </c>
      <c r="G19" s="111" t="str">
        <f xml:space="preserve"> G$17</f>
        <v>month</v>
      </c>
    </row>
    <row r="20" spans="1:79" hidden="1" outlineLevel="1">
      <c r="E20" s="84" t="str">
        <f t="shared" ref="E20:Q20" si="3" xml:space="preserve"> E$14</f>
        <v>First model column flag</v>
      </c>
      <c r="F20" s="70">
        <f t="shared" si="3"/>
        <v>0</v>
      </c>
      <c r="G20" s="70" t="str">
        <f t="shared" si="3"/>
        <v>flag</v>
      </c>
      <c r="H20" s="70">
        <f t="shared" si="3"/>
        <v>1</v>
      </c>
      <c r="I20" s="70">
        <f t="shared" si="3"/>
        <v>0</v>
      </c>
      <c r="J20" s="70">
        <f t="shared" si="3"/>
        <v>1</v>
      </c>
      <c r="K20" s="70">
        <f t="shared" si="3"/>
        <v>0</v>
      </c>
      <c r="L20" s="70">
        <f t="shared" si="3"/>
        <v>0</v>
      </c>
      <c r="M20" s="70">
        <f t="shared" si="3"/>
        <v>0</v>
      </c>
      <c r="N20" s="70">
        <f t="shared" si="3"/>
        <v>0</v>
      </c>
      <c r="O20" s="70">
        <f t="shared" si="3"/>
        <v>0</v>
      </c>
      <c r="P20" s="70">
        <f t="shared" si="3"/>
        <v>0</v>
      </c>
      <c r="Q20" s="70">
        <f t="shared" si="3"/>
        <v>0</v>
      </c>
    </row>
    <row r="21" spans="1:79" s="116" customFormat="1" hidden="1" outlineLevel="1">
      <c r="A21" s="112"/>
      <c r="B21" s="113"/>
      <c r="C21" s="114"/>
      <c r="D21" s="115"/>
      <c r="E21" s="84" t="s">
        <v>629</v>
      </c>
      <c r="G21" s="116" t="s">
        <v>607</v>
      </c>
      <c r="J21" s="116">
        <f t="shared" ref="J21:Q21" si="4" xml:space="preserve"> IF( J20 = 1, $F19, I22 + 1)</f>
        <v>42826</v>
      </c>
      <c r="K21" s="116">
        <f t="shared" si="4"/>
        <v>43191</v>
      </c>
      <c r="L21" s="116">
        <f t="shared" si="4"/>
        <v>43556</v>
      </c>
      <c r="M21" s="116">
        <f t="shared" si="4"/>
        <v>43922</v>
      </c>
      <c r="N21" s="116">
        <f t="shared" si="4"/>
        <v>44287</v>
      </c>
      <c r="O21" s="116">
        <f t="shared" si="4"/>
        <v>44652</v>
      </c>
      <c r="P21" s="116">
        <f t="shared" si="4"/>
        <v>45017</v>
      </c>
      <c r="Q21" s="116">
        <f t="shared" si="4"/>
        <v>45383</v>
      </c>
    </row>
    <row r="22" spans="1:79" s="119" customFormat="1" hidden="1" outlineLevel="1">
      <c r="A22" s="112"/>
      <c r="B22" s="113"/>
      <c r="C22" s="114"/>
      <c r="D22" s="115"/>
      <c r="E22" s="117" t="s">
        <v>630</v>
      </c>
      <c r="F22" s="118"/>
      <c r="G22" s="119" t="s">
        <v>607</v>
      </c>
      <c r="J22" s="119">
        <f t="shared" ref="J22:Q22" si="5" xml:space="preserve"> DATE(YEAR(J21), MONTH(J21) + 12, DAY(1) - 1)</f>
        <v>43190</v>
      </c>
      <c r="K22" s="119">
        <f t="shared" si="5"/>
        <v>43555</v>
      </c>
      <c r="L22" s="119">
        <f t="shared" si="5"/>
        <v>43921</v>
      </c>
      <c r="M22" s="119">
        <f t="shared" si="5"/>
        <v>44286</v>
      </c>
      <c r="N22" s="119">
        <f t="shared" si="5"/>
        <v>44651</v>
      </c>
      <c r="O22" s="119">
        <f t="shared" si="5"/>
        <v>45016</v>
      </c>
      <c r="P22" s="119">
        <f t="shared" si="5"/>
        <v>45382</v>
      </c>
      <c r="Q22" s="119">
        <f t="shared" si="5"/>
        <v>45747</v>
      </c>
    </row>
    <row r="23" spans="1:79" s="116" customFormat="1" hidden="1" outlineLevel="1">
      <c r="A23" s="112"/>
      <c r="B23" s="113"/>
      <c r="C23" s="114"/>
      <c r="D23" s="115"/>
      <c r="E23" s="84"/>
    </row>
    <row r="24" spans="1:79" s="116" customFormat="1" hidden="1" outlineLevel="1">
      <c r="A24" s="112"/>
      <c r="B24" s="113"/>
      <c r="C24" s="114"/>
      <c r="D24" s="115"/>
      <c r="E24" s="84" t="str">
        <f t="shared" ref="E24:Q24" si="6" xml:space="preserve"> E$22</f>
        <v>Model Period END</v>
      </c>
      <c r="F24" s="116">
        <f t="shared" si="6"/>
        <v>0</v>
      </c>
      <c r="G24" s="116" t="str">
        <f t="shared" si="6"/>
        <v>date</v>
      </c>
      <c r="H24" s="116">
        <f t="shared" si="6"/>
        <v>0</v>
      </c>
      <c r="I24" s="116">
        <f t="shared" si="6"/>
        <v>0</v>
      </c>
      <c r="J24" s="116">
        <f t="shared" si="6"/>
        <v>43190</v>
      </c>
      <c r="K24" s="116">
        <f t="shared" si="6"/>
        <v>43555</v>
      </c>
      <c r="L24" s="116">
        <f t="shared" si="6"/>
        <v>43921</v>
      </c>
      <c r="M24" s="116">
        <f t="shared" si="6"/>
        <v>44286</v>
      </c>
      <c r="N24" s="116">
        <f t="shared" si="6"/>
        <v>44651</v>
      </c>
      <c r="O24" s="116">
        <f t="shared" si="6"/>
        <v>45016</v>
      </c>
      <c r="P24" s="116">
        <f t="shared" si="6"/>
        <v>45382</v>
      </c>
      <c r="Q24" s="116">
        <f t="shared" si="6"/>
        <v>45747</v>
      </c>
    </row>
    <row r="25" spans="1:79" s="116" customFormat="1" hidden="1" outlineLevel="1">
      <c r="A25" s="112"/>
      <c r="B25" s="113"/>
      <c r="C25" s="114"/>
      <c r="D25" s="115" t="s">
        <v>631</v>
      </c>
      <c r="E25" s="84" t="str">
        <f t="shared" ref="E25:Q25" si="7" xml:space="preserve"> E$21</f>
        <v>Model Period BEG</v>
      </c>
      <c r="F25" s="116">
        <f t="shared" si="7"/>
        <v>0</v>
      </c>
      <c r="G25" s="116" t="str">
        <f t="shared" si="7"/>
        <v>date</v>
      </c>
      <c r="H25" s="116">
        <f t="shared" si="7"/>
        <v>0</v>
      </c>
      <c r="I25" s="116">
        <f t="shared" si="7"/>
        <v>0</v>
      </c>
      <c r="J25" s="116">
        <f t="shared" si="7"/>
        <v>42826</v>
      </c>
      <c r="K25" s="116">
        <f t="shared" si="7"/>
        <v>43191</v>
      </c>
      <c r="L25" s="116">
        <f t="shared" si="7"/>
        <v>43556</v>
      </c>
      <c r="M25" s="116">
        <f t="shared" si="7"/>
        <v>43922</v>
      </c>
      <c r="N25" s="116">
        <f t="shared" si="7"/>
        <v>44287</v>
      </c>
      <c r="O25" s="116">
        <f t="shared" si="7"/>
        <v>44652</v>
      </c>
      <c r="P25" s="116">
        <f t="shared" si="7"/>
        <v>45017</v>
      </c>
      <c r="Q25" s="116">
        <f t="shared" si="7"/>
        <v>45383</v>
      </c>
    </row>
    <row r="26" spans="1:79" s="124" customFormat="1" hidden="1" outlineLevel="1">
      <c r="A26" s="120"/>
      <c r="B26" s="121"/>
      <c r="C26" s="122"/>
      <c r="D26" s="123"/>
      <c r="E26" s="84" t="s">
        <v>632</v>
      </c>
      <c r="G26" s="124" t="s">
        <v>633</v>
      </c>
      <c r="H26" s="125">
        <f xml:space="preserve"> SUM(J26:Q26)</f>
        <v>2922</v>
      </c>
      <c r="J26" s="125">
        <f t="shared" ref="J26:Q26" si="8" xml:space="preserve"> J24 - J25 + 1</f>
        <v>365</v>
      </c>
      <c r="K26" s="125">
        <f t="shared" si="8"/>
        <v>365</v>
      </c>
      <c r="L26" s="125">
        <f t="shared" si="8"/>
        <v>366</v>
      </c>
      <c r="M26" s="125">
        <f t="shared" si="8"/>
        <v>365</v>
      </c>
      <c r="N26" s="125">
        <f t="shared" si="8"/>
        <v>365</v>
      </c>
      <c r="O26" s="125">
        <f t="shared" si="8"/>
        <v>365</v>
      </c>
      <c r="P26" s="125">
        <f t="shared" si="8"/>
        <v>366</v>
      </c>
      <c r="Q26" s="125">
        <f t="shared" si="8"/>
        <v>365</v>
      </c>
      <c r="R26" s="125"/>
      <c r="S26" s="125"/>
      <c r="T26" s="125"/>
      <c r="U26" s="125"/>
      <c r="V26" s="125"/>
      <c r="W26" s="125"/>
      <c r="X26" s="125"/>
      <c r="Y26" s="125"/>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c r="BM26" s="125"/>
      <c r="BN26" s="125"/>
      <c r="BO26" s="125"/>
      <c r="BP26" s="125"/>
      <c r="BQ26" s="125"/>
      <c r="BR26" s="125"/>
      <c r="BS26" s="125"/>
      <c r="BT26" s="125"/>
      <c r="BU26" s="125"/>
      <c r="BV26" s="125"/>
      <c r="BW26" s="125"/>
      <c r="BX26" s="125"/>
      <c r="BY26" s="125"/>
      <c r="BZ26" s="125"/>
      <c r="CA26" s="125"/>
    </row>
    <row r="27" spans="1:79" s="92" customFormat="1" hidden="1" outlineLevel="1">
      <c r="A27" s="11"/>
      <c r="B27" s="12"/>
      <c r="C27" s="13"/>
      <c r="D27" s="14"/>
      <c r="E27" s="91"/>
      <c r="G27" s="93"/>
    </row>
    <row r="28" spans="1:79" s="92" customFormat="1">
      <c r="A28" s="11"/>
      <c r="B28" s="12"/>
      <c r="C28" s="13"/>
      <c r="D28" s="14"/>
      <c r="E28" s="91"/>
      <c r="G28" s="93"/>
    </row>
    <row r="29" spans="1:79" s="33" customFormat="1" collapsed="1">
      <c r="A29" s="33" t="s">
        <v>634</v>
      </c>
    </row>
    <row r="30" spans="1:79" s="116" customFormat="1" hidden="1" outlineLevel="1">
      <c r="A30" s="112"/>
      <c r="B30" s="113"/>
      <c r="C30" s="114"/>
      <c r="D30" s="115"/>
      <c r="E30" s="84"/>
    </row>
    <row r="31" spans="1:79" s="110" customFormat="1" hidden="1" outlineLevel="1">
      <c r="A31" s="104"/>
      <c r="B31" s="105"/>
      <c r="C31" s="106"/>
      <c r="D31" s="107"/>
      <c r="E31" s="108" t="str">
        <f>Inp!E$220</f>
        <v>Last Pre Forecast Date</v>
      </c>
      <c r="F31" s="110">
        <f>Inp!F$220</f>
        <v>43921</v>
      </c>
      <c r="G31" s="110" t="str">
        <f>Inp!G$220</f>
        <v>date</v>
      </c>
    </row>
    <row r="32" spans="1:79" s="127" customFormat="1" hidden="1" outlineLevel="1">
      <c r="A32" s="112"/>
      <c r="B32" s="113"/>
      <c r="C32" s="114"/>
      <c r="D32" s="115"/>
      <c r="E32" s="126" t="str">
        <f t="shared" ref="E32:Q32" si="9" xml:space="preserve"> E$22</f>
        <v>Model Period END</v>
      </c>
      <c r="F32" s="127">
        <f t="shared" si="9"/>
        <v>0</v>
      </c>
      <c r="G32" s="127" t="str">
        <f t="shared" si="9"/>
        <v>date</v>
      </c>
      <c r="H32" s="127">
        <f t="shared" si="9"/>
        <v>0</v>
      </c>
      <c r="I32" s="127">
        <f t="shared" si="9"/>
        <v>0</v>
      </c>
      <c r="J32" s="127">
        <f t="shared" si="9"/>
        <v>43190</v>
      </c>
      <c r="K32" s="127">
        <f t="shared" si="9"/>
        <v>43555</v>
      </c>
      <c r="L32" s="127">
        <f t="shared" si="9"/>
        <v>43921</v>
      </c>
      <c r="M32" s="127">
        <f t="shared" si="9"/>
        <v>44286</v>
      </c>
      <c r="N32" s="127">
        <f t="shared" si="9"/>
        <v>44651</v>
      </c>
      <c r="O32" s="127">
        <f t="shared" si="9"/>
        <v>45016</v>
      </c>
      <c r="P32" s="127">
        <f t="shared" si="9"/>
        <v>45382</v>
      </c>
      <c r="Q32" s="127">
        <f t="shared" si="9"/>
        <v>45747</v>
      </c>
    </row>
    <row r="33" spans="1:79" s="310" customFormat="1" hidden="1" outlineLevel="1">
      <c r="A33" s="306"/>
      <c r="B33" s="307"/>
      <c r="C33" s="308"/>
      <c r="D33" s="250"/>
      <c r="E33" s="309" t="s">
        <v>635</v>
      </c>
      <c r="G33" s="310" t="s">
        <v>626</v>
      </c>
      <c r="H33" s="310">
        <f xml:space="preserve"> SUM(J33:Q33)</f>
        <v>1</v>
      </c>
      <c r="J33" s="310">
        <f t="shared" ref="J33:Q33" si="10" xml:space="preserve"> IF(J32 = $F31, 1, 0)</f>
        <v>0</v>
      </c>
      <c r="K33" s="310">
        <f t="shared" si="10"/>
        <v>0</v>
      </c>
      <c r="L33" s="310">
        <f t="shared" si="10"/>
        <v>1</v>
      </c>
      <c r="M33" s="310">
        <f t="shared" si="10"/>
        <v>0</v>
      </c>
      <c r="N33" s="310">
        <f t="shared" si="10"/>
        <v>0</v>
      </c>
      <c r="O33" s="310">
        <f t="shared" si="10"/>
        <v>0</v>
      </c>
      <c r="P33" s="310">
        <f t="shared" si="10"/>
        <v>0</v>
      </c>
      <c r="Q33" s="310">
        <f t="shared" si="10"/>
        <v>0</v>
      </c>
    </row>
    <row r="34" spans="1:79" s="118" customFormat="1" hidden="1" outlineLevel="1">
      <c r="A34" s="268"/>
      <c r="B34" s="269"/>
      <c r="C34" s="270"/>
      <c r="D34" s="271"/>
      <c r="E34" s="117" t="s">
        <v>636</v>
      </c>
      <c r="G34" s="118" t="s">
        <v>626</v>
      </c>
      <c r="H34" s="118">
        <f xml:space="preserve"> SUM(J34:Q34)</f>
        <v>3</v>
      </c>
      <c r="J34" s="118">
        <f t="shared" ref="J34:Q34" si="11" xml:space="preserve"> IF($F31 &gt;= J32, 1, 0)</f>
        <v>1</v>
      </c>
      <c r="K34" s="118">
        <f t="shared" si="11"/>
        <v>1</v>
      </c>
      <c r="L34" s="118">
        <f t="shared" si="11"/>
        <v>1</v>
      </c>
      <c r="M34" s="118">
        <f t="shared" si="11"/>
        <v>0</v>
      </c>
      <c r="N34" s="118">
        <f t="shared" si="11"/>
        <v>0</v>
      </c>
      <c r="O34" s="118">
        <f t="shared" si="11"/>
        <v>0</v>
      </c>
      <c r="P34" s="118">
        <f t="shared" si="11"/>
        <v>0</v>
      </c>
      <c r="Q34" s="118">
        <f t="shared" si="11"/>
        <v>0</v>
      </c>
    </row>
    <row r="35" spans="1:79" hidden="1" outlineLevel="1">
      <c r="E35" s="84" t="s">
        <v>637</v>
      </c>
      <c r="F35" s="125">
        <f xml:space="preserve"> SUM(J34:Q34)</f>
        <v>3</v>
      </c>
      <c r="G35" s="70" t="s">
        <v>638</v>
      </c>
    </row>
    <row r="36" spans="1:79" hidden="1" outlineLevel="1"/>
    <row r="37" spans="1:79" s="110" customFormat="1" hidden="1" outlineLevel="1">
      <c r="A37" s="104"/>
      <c r="B37" s="105"/>
      <c r="C37" s="106"/>
      <c r="D37" s="107"/>
      <c r="E37" s="108" t="str">
        <f>Inp!E$222</f>
        <v>Acquisition date (midnight)</v>
      </c>
      <c r="F37" s="110">
        <f>Inp!F$222</f>
        <v>43921</v>
      </c>
      <c r="G37" s="110" t="str">
        <f>Inp!G$222</f>
        <v>date</v>
      </c>
    </row>
    <row r="38" spans="1:79" s="127" customFormat="1" hidden="1" outlineLevel="1">
      <c r="A38" s="112"/>
      <c r="B38" s="113"/>
      <c r="C38" s="114"/>
      <c r="D38" s="115"/>
      <c r="E38" s="126" t="str">
        <f t="shared" ref="E38:Q38" si="12" xml:space="preserve"> E$22</f>
        <v>Model Period END</v>
      </c>
      <c r="F38" s="127">
        <f t="shared" si="12"/>
        <v>0</v>
      </c>
      <c r="G38" s="127" t="str">
        <f t="shared" si="12"/>
        <v>date</v>
      </c>
      <c r="H38" s="127">
        <f t="shared" si="12"/>
        <v>0</v>
      </c>
      <c r="I38" s="127">
        <f t="shared" si="12"/>
        <v>0</v>
      </c>
      <c r="J38" s="127">
        <f t="shared" si="12"/>
        <v>43190</v>
      </c>
      <c r="K38" s="127">
        <f t="shared" si="12"/>
        <v>43555</v>
      </c>
      <c r="L38" s="127">
        <f t="shared" si="12"/>
        <v>43921</v>
      </c>
      <c r="M38" s="127">
        <f t="shared" si="12"/>
        <v>44286</v>
      </c>
      <c r="N38" s="127">
        <f t="shared" si="12"/>
        <v>44651</v>
      </c>
      <c r="O38" s="127">
        <f t="shared" si="12"/>
        <v>45016</v>
      </c>
      <c r="P38" s="127">
        <f t="shared" si="12"/>
        <v>45382</v>
      </c>
      <c r="Q38" s="127">
        <f t="shared" si="12"/>
        <v>45747</v>
      </c>
    </row>
    <row r="39" spans="1:79" s="129" customFormat="1" hidden="1" outlineLevel="1">
      <c r="A39" s="67"/>
      <c r="B39" s="85"/>
      <c r="C39" s="86"/>
      <c r="D39" s="83"/>
      <c r="E39" s="128" t="s">
        <v>639</v>
      </c>
      <c r="G39" s="129" t="s">
        <v>626</v>
      </c>
      <c r="H39" s="129">
        <f xml:space="preserve"> SUM(J39:Q39)</f>
        <v>1</v>
      </c>
      <c r="J39" s="129">
        <f t="shared" ref="J39:Q39" si="13" xml:space="preserve"> IF(J38 = $F37, 1, 0)</f>
        <v>0</v>
      </c>
      <c r="K39" s="129">
        <f t="shared" si="13"/>
        <v>0</v>
      </c>
      <c r="L39" s="129">
        <f t="shared" si="13"/>
        <v>1</v>
      </c>
      <c r="M39" s="129">
        <f t="shared" si="13"/>
        <v>0</v>
      </c>
      <c r="N39" s="129">
        <f t="shared" si="13"/>
        <v>0</v>
      </c>
      <c r="O39" s="129">
        <f t="shared" si="13"/>
        <v>0</v>
      </c>
      <c r="P39" s="129">
        <f t="shared" si="13"/>
        <v>0</v>
      </c>
      <c r="Q39" s="129">
        <f t="shared" si="13"/>
        <v>0</v>
      </c>
    </row>
    <row r="40" spans="1:79" s="116" customFormat="1" hidden="1" outlineLevel="1">
      <c r="A40" s="112"/>
      <c r="B40" s="113"/>
      <c r="C40" s="114"/>
      <c r="D40" s="115"/>
      <c r="E40" s="84"/>
    </row>
    <row r="41" spans="1:79" s="116" customFormat="1">
      <c r="A41" s="112"/>
      <c r="B41" s="113"/>
      <c r="C41" s="114"/>
      <c r="D41" s="115"/>
      <c r="E41" s="84"/>
    </row>
    <row r="42" spans="1:79" s="33" customFormat="1" collapsed="1">
      <c r="A42" s="33" t="s">
        <v>640</v>
      </c>
    </row>
    <row r="43" spans="1:79" hidden="1" outlineLevel="1"/>
    <row r="44" spans="1:79" hidden="1" outlineLevel="1">
      <c r="E44" s="84" t="str">
        <f t="shared" ref="E44:Q44" si="14" xml:space="preserve"> E$33</f>
        <v>Last Pre Forecast Flag</v>
      </c>
      <c r="F44" s="70">
        <f t="shared" si="14"/>
        <v>0</v>
      </c>
      <c r="G44" s="70" t="str">
        <f t="shared" si="14"/>
        <v>flag</v>
      </c>
      <c r="H44" s="70">
        <f t="shared" si="14"/>
        <v>1</v>
      </c>
      <c r="I44" s="70">
        <f t="shared" si="14"/>
        <v>0</v>
      </c>
      <c r="J44" s="70">
        <f t="shared" si="14"/>
        <v>0</v>
      </c>
      <c r="K44" s="70">
        <f t="shared" si="14"/>
        <v>0</v>
      </c>
      <c r="L44" s="70">
        <f t="shared" si="14"/>
        <v>1</v>
      </c>
      <c r="M44" s="70">
        <f t="shared" si="14"/>
        <v>0</v>
      </c>
      <c r="N44" s="70">
        <f t="shared" si="14"/>
        <v>0</v>
      </c>
      <c r="O44" s="70">
        <f t="shared" si="14"/>
        <v>0</v>
      </c>
      <c r="P44" s="70">
        <f t="shared" si="14"/>
        <v>0</v>
      </c>
      <c r="Q44" s="70">
        <f t="shared" si="14"/>
        <v>0</v>
      </c>
    </row>
    <row r="45" spans="1:79" s="129" customFormat="1" hidden="1" outlineLevel="1">
      <c r="A45" s="130"/>
      <c r="B45" s="131"/>
      <c r="C45" s="132"/>
      <c r="D45" s="133"/>
      <c r="E45" s="128" t="s">
        <v>641</v>
      </c>
      <c r="G45" s="129" t="s">
        <v>626</v>
      </c>
      <c r="H45" s="129">
        <f xml:space="preserve"> SUM(J45:Q45)</f>
        <v>1</v>
      </c>
      <c r="I45" s="1"/>
      <c r="J45" s="129">
        <f t="shared" ref="J45:Q45" si="15" xml:space="preserve"> I44</f>
        <v>0</v>
      </c>
      <c r="K45" s="129">
        <f t="shared" si="15"/>
        <v>0</v>
      </c>
      <c r="L45" s="129">
        <f t="shared" si="15"/>
        <v>0</v>
      </c>
      <c r="M45" s="129">
        <f t="shared" si="15"/>
        <v>1</v>
      </c>
      <c r="N45" s="129">
        <f t="shared" si="15"/>
        <v>0</v>
      </c>
      <c r="O45" s="129">
        <f t="shared" si="15"/>
        <v>0</v>
      </c>
      <c r="P45" s="129">
        <f t="shared" si="15"/>
        <v>0</v>
      </c>
      <c r="Q45" s="129">
        <f t="shared" si="15"/>
        <v>0</v>
      </c>
    </row>
    <row r="46" spans="1:79" hidden="1" outlineLevel="1"/>
    <row r="47" spans="1:79" s="110" customFormat="1" hidden="1" outlineLevel="1">
      <c r="A47" s="104"/>
      <c r="B47" s="105"/>
      <c r="C47" s="106"/>
      <c r="D47" s="107"/>
      <c r="E47" s="108" t="str">
        <f>Inp!E$224</f>
        <v>Last forecast date</v>
      </c>
      <c r="F47" s="110">
        <f>Inp!F$224</f>
        <v>45747</v>
      </c>
      <c r="G47" s="110" t="str">
        <f>Inp!G$224</f>
        <v>date</v>
      </c>
    </row>
    <row r="48" spans="1:79" hidden="1" outlineLevel="1">
      <c r="E48" s="126" t="str">
        <f t="shared" ref="E48:Q48" si="16" xml:space="preserve"> E$22</f>
        <v>Model Period END</v>
      </c>
      <c r="F48" s="127">
        <f t="shared" si="16"/>
        <v>0</v>
      </c>
      <c r="G48" s="127" t="str">
        <f t="shared" si="16"/>
        <v>date</v>
      </c>
      <c r="H48" s="127">
        <f t="shared" si="16"/>
        <v>0</v>
      </c>
      <c r="I48" s="127">
        <f t="shared" si="16"/>
        <v>0</v>
      </c>
      <c r="J48" s="127">
        <f t="shared" si="16"/>
        <v>43190</v>
      </c>
      <c r="K48" s="127">
        <f t="shared" si="16"/>
        <v>43555</v>
      </c>
      <c r="L48" s="127">
        <f t="shared" si="16"/>
        <v>43921</v>
      </c>
      <c r="M48" s="127">
        <f t="shared" si="16"/>
        <v>44286</v>
      </c>
      <c r="N48" s="127">
        <f t="shared" si="16"/>
        <v>44651</v>
      </c>
      <c r="O48" s="127">
        <f t="shared" si="16"/>
        <v>45016</v>
      </c>
      <c r="P48" s="127">
        <f t="shared" si="16"/>
        <v>45382</v>
      </c>
      <c r="Q48" s="127">
        <f t="shared" si="16"/>
        <v>45747</v>
      </c>
      <c r="R48" s="127"/>
      <c r="S48" s="127"/>
      <c r="T48" s="127"/>
      <c r="U48" s="127"/>
      <c r="V48" s="127"/>
      <c r="W48" s="127"/>
      <c r="X48" s="127"/>
      <c r="Y48" s="127"/>
      <c r="Z48" s="127"/>
      <c r="AA48" s="127"/>
      <c r="AB48" s="127"/>
      <c r="AC48" s="127"/>
      <c r="AD48" s="127"/>
      <c r="AE48" s="127"/>
      <c r="AF48" s="127"/>
      <c r="AG48" s="127"/>
      <c r="AH48" s="127"/>
      <c r="AI48" s="127"/>
      <c r="AJ48" s="127"/>
      <c r="AK48" s="127"/>
      <c r="AL48" s="127"/>
      <c r="AM48" s="127"/>
      <c r="AN48" s="127"/>
      <c r="AO48" s="127"/>
      <c r="AP48" s="127"/>
      <c r="AQ48" s="127"/>
      <c r="AR48" s="127"/>
      <c r="AS48" s="127"/>
      <c r="AT48" s="127"/>
      <c r="AU48" s="127"/>
      <c r="AV48" s="127"/>
      <c r="AW48" s="127"/>
      <c r="AX48" s="127"/>
      <c r="AY48" s="127"/>
      <c r="AZ48" s="127"/>
      <c r="BA48" s="127"/>
      <c r="BB48" s="127"/>
      <c r="BC48" s="127"/>
      <c r="BD48" s="127"/>
      <c r="BE48" s="127"/>
      <c r="BF48" s="127"/>
      <c r="BG48" s="127"/>
      <c r="BH48" s="127"/>
      <c r="BI48" s="127"/>
      <c r="BJ48" s="127"/>
      <c r="BK48" s="127"/>
      <c r="BL48" s="127"/>
      <c r="BM48" s="127"/>
      <c r="BN48" s="127"/>
      <c r="BO48" s="127"/>
      <c r="BP48" s="127"/>
      <c r="BQ48" s="127"/>
      <c r="BR48" s="127"/>
      <c r="BS48" s="127"/>
      <c r="BT48" s="127"/>
      <c r="BU48" s="127"/>
      <c r="BV48" s="127"/>
      <c r="BW48" s="127"/>
      <c r="BX48" s="127"/>
      <c r="BY48" s="127"/>
      <c r="BZ48" s="127"/>
      <c r="CA48" s="127"/>
    </row>
    <row r="49" spans="1:17" hidden="1" outlineLevel="1">
      <c r="E49" s="84" t="s">
        <v>642</v>
      </c>
      <c r="G49" s="70" t="s">
        <v>626</v>
      </c>
      <c r="H49" s="70">
        <f xml:space="preserve"> SUM(J49:Q49)</f>
        <v>1</v>
      </c>
      <c r="J49" s="70">
        <f xml:space="preserve"> IF(AND($F47 &gt; I48, $F47 &lt;= J48), 1, 0)</f>
        <v>0</v>
      </c>
      <c r="K49" s="70">
        <f t="shared" ref="K49:Q49" si="17" xml:space="preserve"> IF(AND($F47 &gt; J48, $F47 &lt;= K48), 1, 0)</f>
        <v>0</v>
      </c>
      <c r="L49" s="70">
        <f t="shared" si="17"/>
        <v>0</v>
      </c>
      <c r="M49" s="70">
        <f t="shared" si="17"/>
        <v>0</v>
      </c>
      <c r="N49" s="70">
        <f t="shared" si="17"/>
        <v>0</v>
      </c>
      <c r="O49" s="70">
        <f t="shared" si="17"/>
        <v>0</v>
      </c>
      <c r="P49" s="70">
        <f t="shared" si="17"/>
        <v>0</v>
      </c>
      <c r="Q49" s="70">
        <f t="shared" si="17"/>
        <v>1</v>
      </c>
    </row>
    <row r="50" spans="1:17" hidden="1" outlineLevel="1"/>
    <row r="51" spans="1:17" hidden="1" outlineLevel="1">
      <c r="E51" s="84" t="str">
        <f t="shared" ref="E51:Q51" si="18" xml:space="preserve"> E$45</f>
        <v>1st Forecast Period Flag</v>
      </c>
      <c r="F51" s="70">
        <f t="shared" si="18"/>
        <v>0</v>
      </c>
      <c r="G51" s="70" t="str">
        <f t="shared" si="18"/>
        <v>flag</v>
      </c>
      <c r="H51" s="70">
        <f t="shared" si="18"/>
        <v>1</v>
      </c>
      <c r="I51" s="70">
        <f t="shared" si="18"/>
        <v>0</v>
      </c>
      <c r="J51" s="70">
        <f t="shared" si="18"/>
        <v>0</v>
      </c>
      <c r="K51" s="70">
        <f t="shared" si="18"/>
        <v>0</v>
      </c>
      <c r="L51" s="70">
        <f t="shared" si="18"/>
        <v>0</v>
      </c>
      <c r="M51" s="70">
        <f t="shared" si="18"/>
        <v>1</v>
      </c>
      <c r="N51" s="70">
        <f t="shared" si="18"/>
        <v>0</v>
      </c>
      <c r="O51" s="70">
        <f t="shared" si="18"/>
        <v>0</v>
      </c>
      <c r="P51" s="70">
        <f t="shared" si="18"/>
        <v>0</v>
      </c>
      <c r="Q51" s="70">
        <f t="shared" si="18"/>
        <v>0</v>
      </c>
    </row>
    <row r="52" spans="1:17" hidden="1" outlineLevel="1">
      <c r="E52" s="84" t="str">
        <f t="shared" ref="E52:Q52" si="19" xml:space="preserve"> E$49</f>
        <v>Last Forecast Period Flag</v>
      </c>
      <c r="F52" s="70">
        <f t="shared" si="19"/>
        <v>0</v>
      </c>
      <c r="G52" s="70" t="str">
        <f t="shared" si="19"/>
        <v>flag</v>
      </c>
      <c r="H52" s="70">
        <f t="shared" si="19"/>
        <v>1</v>
      </c>
      <c r="I52" s="70">
        <f t="shared" si="19"/>
        <v>0</v>
      </c>
      <c r="J52" s="70">
        <f t="shared" si="19"/>
        <v>0</v>
      </c>
      <c r="K52" s="70">
        <f t="shared" si="19"/>
        <v>0</v>
      </c>
      <c r="L52" s="70">
        <f t="shared" si="19"/>
        <v>0</v>
      </c>
      <c r="M52" s="70">
        <f t="shared" si="19"/>
        <v>0</v>
      </c>
      <c r="N52" s="70">
        <f t="shared" si="19"/>
        <v>0</v>
      </c>
      <c r="O52" s="70">
        <f t="shared" si="19"/>
        <v>0</v>
      </c>
      <c r="P52" s="70">
        <f t="shared" si="19"/>
        <v>0</v>
      </c>
      <c r="Q52" s="70">
        <f t="shared" si="19"/>
        <v>1</v>
      </c>
    </row>
    <row r="53" spans="1:17" s="118" customFormat="1" hidden="1" outlineLevel="1">
      <c r="A53" s="67"/>
      <c r="B53" s="85"/>
      <c r="C53" s="86"/>
      <c r="D53" s="83"/>
      <c r="E53" s="117" t="s">
        <v>643</v>
      </c>
      <c r="G53" s="118" t="s">
        <v>626</v>
      </c>
      <c r="H53" s="118">
        <f xml:space="preserve"> SUM(J53:Q53)</f>
        <v>5</v>
      </c>
      <c r="J53" s="118">
        <f t="shared" ref="J53:Q53" si="20" xml:space="preserve"> J51 - I52 + I53</f>
        <v>0</v>
      </c>
      <c r="K53" s="118">
        <f t="shared" si="20"/>
        <v>0</v>
      </c>
      <c r="L53" s="118">
        <f t="shared" si="20"/>
        <v>0</v>
      </c>
      <c r="M53" s="118">
        <f t="shared" si="20"/>
        <v>1</v>
      </c>
      <c r="N53" s="118">
        <f t="shared" si="20"/>
        <v>1</v>
      </c>
      <c r="O53" s="118">
        <f t="shared" si="20"/>
        <v>1</v>
      </c>
      <c r="P53" s="118">
        <f t="shared" si="20"/>
        <v>1</v>
      </c>
      <c r="Q53" s="118">
        <f t="shared" si="20"/>
        <v>1</v>
      </c>
    </row>
    <row r="54" spans="1:17" hidden="1" outlineLevel="1">
      <c r="E54" s="84" t="s">
        <v>644</v>
      </c>
      <c r="F54" s="70">
        <f xml:space="preserve"> SUM(J53:Q53)</f>
        <v>5</v>
      </c>
      <c r="G54" s="70" t="s">
        <v>638</v>
      </c>
    </row>
    <row r="55" spans="1:17" hidden="1" outlineLevel="1"/>
    <row r="56" spans="1:17" hidden="1" outlineLevel="1">
      <c r="E56" s="84" t="str">
        <f t="shared" ref="E56:Q56" si="21" xml:space="preserve"> E$34</f>
        <v>Pre Forecast Period Flag</v>
      </c>
      <c r="F56" s="70">
        <f t="shared" si="21"/>
        <v>0</v>
      </c>
      <c r="G56" s="70" t="str">
        <f t="shared" si="21"/>
        <v>flag</v>
      </c>
      <c r="H56" s="70">
        <f t="shared" si="21"/>
        <v>3</v>
      </c>
      <c r="I56" s="70">
        <f t="shared" si="21"/>
        <v>0</v>
      </c>
      <c r="J56" s="70">
        <f t="shared" si="21"/>
        <v>1</v>
      </c>
      <c r="K56" s="70">
        <f t="shared" si="21"/>
        <v>1</v>
      </c>
      <c r="L56" s="70">
        <f t="shared" si="21"/>
        <v>1</v>
      </c>
      <c r="M56" s="70">
        <f t="shared" si="21"/>
        <v>0</v>
      </c>
      <c r="N56" s="70">
        <f t="shared" si="21"/>
        <v>0</v>
      </c>
      <c r="O56" s="70">
        <f t="shared" si="21"/>
        <v>0</v>
      </c>
      <c r="P56" s="70">
        <f t="shared" si="21"/>
        <v>0</v>
      </c>
      <c r="Q56" s="70">
        <f t="shared" si="21"/>
        <v>0</v>
      </c>
    </row>
    <row r="57" spans="1:17" hidden="1" outlineLevel="1">
      <c r="E57" s="84" t="str">
        <f t="shared" ref="E57:Q57" si="22" xml:space="preserve"> E$53</f>
        <v>Forecast Period Flag</v>
      </c>
      <c r="F57" s="70">
        <f t="shared" si="22"/>
        <v>0</v>
      </c>
      <c r="G57" s="70" t="str">
        <f t="shared" si="22"/>
        <v>flag</v>
      </c>
      <c r="H57" s="70">
        <f t="shared" si="22"/>
        <v>5</v>
      </c>
      <c r="I57" s="70">
        <f t="shared" si="22"/>
        <v>0</v>
      </c>
      <c r="J57" s="70">
        <f t="shared" si="22"/>
        <v>0</v>
      </c>
      <c r="K57" s="70">
        <f t="shared" si="22"/>
        <v>0</v>
      </c>
      <c r="L57" s="70">
        <f t="shared" si="22"/>
        <v>0</v>
      </c>
      <c r="M57" s="70">
        <f t="shared" si="22"/>
        <v>1</v>
      </c>
      <c r="N57" s="70">
        <f t="shared" si="22"/>
        <v>1</v>
      </c>
      <c r="O57" s="70">
        <f t="shared" si="22"/>
        <v>1</v>
      </c>
      <c r="P57" s="70">
        <f t="shared" si="22"/>
        <v>1</v>
      </c>
      <c r="Q57" s="70">
        <f t="shared" si="22"/>
        <v>1</v>
      </c>
    </row>
    <row r="58" spans="1:17" hidden="1" outlineLevel="1">
      <c r="E58" s="84" t="s">
        <v>645</v>
      </c>
      <c r="G58" s="70" t="s">
        <v>626</v>
      </c>
      <c r="J58" s="70" t="str">
        <f xml:space="preserve"> IF(J56 = 1, "Pre Fcst", IF(J57 = 1, "Forecast", "Post-Fcst"))</f>
        <v>Pre Fcst</v>
      </c>
      <c r="K58" s="70" t="str">
        <f t="shared" ref="K58:Q58" si="23" xml:space="preserve"> IF(K56 = 1, "Pre Fcst", IF(K57 = 1, "Forecast", "Post-Fcst"))</f>
        <v>Pre Fcst</v>
      </c>
      <c r="L58" s="70" t="str">
        <f t="shared" si="23"/>
        <v>Pre Fcst</v>
      </c>
      <c r="M58" s="70" t="str">
        <f t="shared" si="23"/>
        <v>Forecast</v>
      </c>
      <c r="N58" s="70" t="str">
        <f t="shared" si="23"/>
        <v>Forecast</v>
      </c>
      <c r="O58" s="70" t="str">
        <f t="shared" si="23"/>
        <v>Forecast</v>
      </c>
      <c r="P58" s="70" t="str">
        <f t="shared" si="23"/>
        <v>Forecast</v>
      </c>
      <c r="Q58" s="70" t="str">
        <f t="shared" si="23"/>
        <v>Forecast</v>
      </c>
    </row>
    <row r="59" spans="1:17" hidden="1" outlineLevel="1"/>
    <row r="60" spans="1:17"/>
    <row r="61" spans="1:17" s="33" customFormat="1" collapsed="1">
      <c r="A61" s="33" t="s">
        <v>646</v>
      </c>
    </row>
    <row r="62" spans="1:17" hidden="1" outlineLevel="1"/>
    <row r="63" spans="1:17" hidden="1" outlineLevel="1">
      <c r="E63" s="84" t="str">
        <f t="shared" ref="E63:Q63" si="24" xml:space="preserve"> E$49</f>
        <v>Last Forecast Period Flag</v>
      </c>
      <c r="F63" s="70">
        <f t="shared" si="24"/>
        <v>0</v>
      </c>
      <c r="G63" s="70" t="str">
        <f t="shared" si="24"/>
        <v>flag</v>
      </c>
      <c r="H63" s="70">
        <f t="shared" si="24"/>
        <v>1</v>
      </c>
      <c r="I63" s="70">
        <f t="shared" si="24"/>
        <v>0</v>
      </c>
      <c r="J63" s="70">
        <f t="shared" si="24"/>
        <v>0</v>
      </c>
      <c r="K63" s="70">
        <f t="shared" si="24"/>
        <v>0</v>
      </c>
      <c r="L63" s="70">
        <f t="shared" si="24"/>
        <v>0</v>
      </c>
      <c r="M63" s="70">
        <f t="shared" si="24"/>
        <v>0</v>
      </c>
      <c r="N63" s="70">
        <f t="shared" si="24"/>
        <v>0</v>
      </c>
      <c r="O63" s="70">
        <f t="shared" si="24"/>
        <v>0</v>
      </c>
      <c r="P63" s="70">
        <f t="shared" si="24"/>
        <v>0</v>
      </c>
      <c r="Q63" s="70">
        <f t="shared" si="24"/>
        <v>1</v>
      </c>
    </row>
    <row r="64" spans="1:17" hidden="1" outlineLevel="1">
      <c r="E64" s="84" t="s">
        <v>647</v>
      </c>
      <c r="G64" s="70" t="s">
        <v>626</v>
      </c>
      <c r="H64" s="70">
        <f xml:space="preserve"> SUM(J64:Q64)</f>
        <v>0</v>
      </c>
      <c r="I64" s="1"/>
      <c r="J64" s="70">
        <f t="shared" ref="J64:Q64" si="25" xml:space="preserve"> I63</f>
        <v>0</v>
      </c>
      <c r="K64" s="70">
        <f t="shared" si="25"/>
        <v>0</v>
      </c>
      <c r="L64" s="70">
        <f t="shared" si="25"/>
        <v>0</v>
      </c>
      <c r="M64" s="70">
        <f t="shared" si="25"/>
        <v>0</v>
      </c>
      <c r="N64" s="70">
        <f t="shared" si="25"/>
        <v>0</v>
      </c>
      <c r="O64" s="70">
        <f t="shared" si="25"/>
        <v>0</v>
      </c>
      <c r="P64" s="70">
        <f t="shared" si="25"/>
        <v>0</v>
      </c>
      <c r="Q64" s="70">
        <f t="shared" si="25"/>
        <v>0</v>
      </c>
    </row>
    <row r="65" spans="1:17" hidden="1" outlineLevel="1"/>
    <row r="66" spans="1:17" hidden="1" outlineLevel="1">
      <c r="E66" s="84" t="str">
        <f t="shared" ref="E66:Q66" si="26" xml:space="preserve"> E$64</f>
        <v>1st Post Last Forecast Period Flag</v>
      </c>
      <c r="F66" s="70">
        <f t="shared" si="26"/>
        <v>0</v>
      </c>
      <c r="G66" s="70" t="str">
        <f t="shared" si="26"/>
        <v>flag</v>
      </c>
      <c r="H66" s="70">
        <f t="shared" si="26"/>
        <v>0</v>
      </c>
      <c r="I66" s="70">
        <f t="shared" si="26"/>
        <v>0</v>
      </c>
      <c r="J66" s="70">
        <f t="shared" si="26"/>
        <v>0</v>
      </c>
      <c r="K66" s="70">
        <f t="shared" si="26"/>
        <v>0</v>
      </c>
      <c r="L66" s="70">
        <f t="shared" si="26"/>
        <v>0</v>
      </c>
      <c r="M66" s="70">
        <f t="shared" si="26"/>
        <v>0</v>
      </c>
      <c r="N66" s="70">
        <f t="shared" si="26"/>
        <v>0</v>
      </c>
      <c r="O66" s="70">
        <f t="shared" si="26"/>
        <v>0</v>
      </c>
      <c r="P66" s="70">
        <f t="shared" si="26"/>
        <v>0</v>
      </c>
      <c r="Q66" s="70">
        <f t="shared" si="26"/>
        <v>0</v>
      </c>
    </row>
    <row r="67" spans="1:17" hidden="1" outlineLevel="1">
      <c r="E67" s="84" t="s">
        <v>648</v>
      </c>
      <c r="G67" s="70" t="s">
        <v>626</v>
      </c>
      <c r="H67" s="70">
        <f xml:space="preserve"> SUM(J67:Q67)</f>
        <v>0</v>
      </c>
      <c r="I67" s="1"/>
      <c r="J67" s="70">
        <f t="shared" ref="J67:Q67" si="27" xml:space="preserve"> I67 + J66</f>
        <v>0</v>
      </c>
      <c r="K67" s="70">
        <f t="shared" si="27"/>
        <v>0</v>
      </c>
      <c r="L67" s="70">
        <f t="shared" si="27"/>
        <v>0</v>
      </c>
      <c r="M67" s="70">
        <f t="shared" si="27"/>
        <v>0</v>
      </c>
      <c r="N67" s="70">
        <f t="shared" si="27"/>
        <v>0</v>
      </c>
      <c r="O67" s="70">
        <f t="shared" si="27"/>
        <v>0</v>
      </c>
      <c r="P67" s="70">
        <f t="shared" si="27"/>
        <v>0</v>
      </c>
      <c r="Q67" s="70">
        <f t="shared" si="27"/>
        <v>0</v>
      </c>
    </row>
    <row r="68" spans="1:17" hidden="1" outlineLevel="1">
      <c r="E68" s="84" t="s">
        <v>649</v>
      </c>
      <c r="F68" s="70">
        <f xml:space="preserve"> SUM(J67:Q67)</f>
        <v>0</v>
      </c>
      <c r="G68" s="70" t="s">
        <v>638</v>
      </c>
    </row>
    <row r="69" spans="1:17" hidden="1" outlineLevel="1"/>
    <row r="70" spans="1:17"/>
    <row r="71" spans="1:17" s="33" customFormat="1" collapsed="1">
      <c r="A71" s="33" t="s">
        <v>650</v>
      </c>
    </row>
    <row r="72" spans="1:17" hidden="1" outlineLevel="1"/>
    <row r="73" spans="1:17" hidden="1" outlineLevel="1">
      <c r="E73" s="84" t="str">
        <f xml:space="preserve"> E$11</f>
        <v>Model Column Total</v>
      </c>
      <c r="F73" s="70">
        <f xml:space="preserve"> F$11</f>
        <v>8</v>
      </c>
      <c r="G73" s="70" t="str">
        <f xml:space="preserve"> G$11</f>
        <v>column</v>
      </c>
    </row>
    <row r="74" spans="1:17" hidden="1" outlineLevel="1">
      <c r="D74" s="83" t="s">
        <v>631</v>
      </c>
      <c r="E74" s="84" t="str">
        <f xml:space="preserve"> E$35</f>
        <v>Pre Forecast Period Total</v>
      </c>
      <c r="F74" s="70">
        <f xml:space="preserve"> F$35</f>
        <v>3</v>
      </c>
      <c r="G74" s="70" t="str">
        <f xml:space="preserve"> G$35</f>
        <v>columns</v>
      </c>
    </row>
    <row r="75" spans="1:17" hidden="1" outlineLevel="1">
      <c r="D75" s="83" t="s">
        <v>631</v>
      </c>
      <c r="E75" s="84" t="str">
        <f xml:space="preserve"> E$54</f>
        <v xml:space="preserve">Forecast Period Total </v>
      </c>
      <c r="F75" s="70">
        <f xml:space="preserve"> F$54</f>
        <v>5</v>
      </c>
      <c r="G75" s="70" t="str">
        <f xml:space="preserve"> G$54</f>
        <v>columns</v>
      </c>
    </row>
    <row r="76" spans="1:17" hidden="1" outlineLevel="1">
      <c r="D76" s="83" t="s">
        <v>631</v>
      </c>
      <c r="E76" s="84" t="str">
        <f xml:space="preserve"> E$68</f>
        <v>Post Forecast Period Total</v>
      </c>
      <c r="F76" s="70">
        <f xml:space="preserve"> F$68</f>
        <v>0</v>
      </c>
      <c r="G76" s="70" t="str">
        <f xml:space="preserve"> G$68</f>
        <v>columns</v>
      </c>
    </row>
    <row r="77" spans="1:17" hidden="1" outlineLevel="1">
      <c r="E77" s="84" t="s">
        <v>651</v>
      </c>
      <c r="F77" s="134">
        <f xml:space="preserve"> IF(F73 - SUM(F74:F76) &lt;&gt; 0, 1, 0)</f>
        <v>0</v>
      </c>
      <c r="G77" s="70" t="s">
        <v>652</v>
      </c>
    </row>
    <row r="78" spans="1:17" hidden="1" outlineLevel="1"/>
    <row r="79" spans="1:17"/>
    <row r="80" spans="1:17" s="33" customFormat="1" collapsed="1">
      <c r="A80" s="33" t="s">
        <v>537</v>
      </c>
    </row>
    <row r="81" spans="1:20" hidden="1" outlineLevel="1"/>
    <row r="82" spans="1:20" hidden="1" outlineLevel="1">
      <c r="E82" s="108" t="str">
        <f>Inp!E$228</f>
        <v>First Modelling Column Financial Year Number</v>
      </c>
      <c r="F82" s="135">
        <f>Inp!F$228</f>
        <v>2018</v>
      </c>
      <c r="G82" s="108" t="str">
        <f>Inp!G$228</f>
        <v>year</v>
      </c>
    </row>
    <row r="83" spans="1:20" hidden="1" outlineLevel="1">
      <c r="E83" s="108" t="str">
        <f>Inp!E$229</f>
        <v>Financial Year End Month Number</v>
      </c>
      <c r="F83" s="136">
        <f>Inp!F$229</f>
        <v>3</v>
      </c>
      <c r="G83" s="136" t="str">
        <f>Inp!G$229</f>
        <v>month #</v>
      </c>
    </row>
    <row r="84" spans="1:20" s="116" customFormat="1" hidden="1" outlineLevel="1">
      <c r="A84" s="112"/>
      <c r="B84" s="113"/>
      <c r="C84" s="114"/>
      <c r="D84" s="115"/>
      <c r="E84" s="84" t="str">
        <f t="shared" ref="E84:Q84" si="28" xml:space="preserve"> E$22</f>
        <v>Model Period END</v>
      </c>
      <c r="F84" s="116">
        <f t="shared" si="28"/>
        <v>0</v>
      </c>
      <c r="G84" s="116" t="str">
        <f t="shared" si="28"/>
        <v>date</v>
      </c>
      <c r="H84" s="116">
        <f t="shared" si="28"/>
        <v>0</v>
      </c>
      <c r="I84" s="116">
        <f t="shared" si="28"/>
        <v>0</v>
      </c>
      <c r="J84" s="116">
        <f t="shared" si="28"/>
        <v>43190</v>
      </c>
      <c r="K84" s="116">
        <f t="shared" si="28"/>
        <v>43555</v>
      </c>
      <c r="L84" s="116">
        <f t="shared" si="28"/>
        <v>43921</v>
      </c>
      <c r="M84" s="116">
        <f t="shared" si="28"/>
        <v>44286</v>
      </c>
      <c r="N84" s="116">
        <f t="shared" si="28"/>
        <v>44651</v>
      </c>
      <c r="O84" s="116">
        <f t="shared" si="28"/>
        <v>45016</v>
      </c>
      <c r="P84" s="116">
        <f t="shared" si="28"/>
        <v>45382</v>
      </c>
      <c r="Q84" s="116">
        <f t="shared" si="28"/>
        <v>45747</v>
      </c>
    </row>
    <row r="85" spans="1:20" hidden="1" outlineLevel="1">
      <c r="E85" s="84" t="str">
        <f t="shared" ref="E85:Q85" si="29" xml:space="preserve"> E$14</f>
        <v>First model column flag</v>
      </c>
      <c r="F85" s="70">
        <f t="shared" si="29"/>
        <v>0</v>
      </c>
      <c r="G85" s="70" t="str">
        <f t="shared" si="29"/>
        <v>flag</v>
      </c>
      <c r="H85" s="70">
        <f t="shared" si="29"/>
        <v>1</v>
      </c>
      <c r="I85" s="70">
        <f t="shared" si="29"/>
        <v>0</v>
      </c>
      <c r="J85" s="70">
        <f t="shared" si="29"/>
        <v>1</v>
      </c>
      <c r="K85" s="70">
        <f t="shared" si="29"/>
        <v>0</v>
      </c>
      <c r="L85" s="70">
        <f t="shared" si="29"/>
        <v>0</v>
      </c>
      <c r="M85" s="70">
        <f t="shared" si="29"/>
        <v>0</v>
      </c>
      <c r="N85" s="70">
        <f t="shared" si="29"/>
        <v>0</v>
      </c>
      <c r="O85" s="70">
        <f t="shared" si="29"/>
        <v>0</v>
      </c>
      <c r="P85" s="70">
        <f t="shared" si="29"/>
        <v>0</v>
      </c>
      <c r="Q85" s="70">
        <f t="shared" si="29"/>
        <v>0</v>
      </c>
    </row>
    <row r="86" spans="1:20" s="118" customFormat="1" hidden="1" outlineLevel="1">
      <c r="A86" s="67"/>
      <c r="B86" s="85"/>
      <c r="C86" s="86"/>
      <c r="D86" s="83"/>
      <c r="E86" s="117" t="s">
        <v>653</v>
      </c>
      <c r="G86" s="118" t="s">
        <v>654</v>
      </c>
      <c r="I86" s="137"/>
      <c r="J86" s="138">
        <f xml:space="preserve"> IF(J85 = 1, $F82, IF(J84 &gt; (DATE(I86, $F83 + 1, 1) - 1), I86 + 1, I86))</f>
        <v>2018</v>
      </c>
      <c r="K86" s="138">
        <f t="shared" ref="K86:Q86" si="30" xml:space="preserve"> IF(K85 = 1, $F82, IF(K84 &gt; (DATE(J86, $F83 + 1, 1) - 1), J86 + 1, J86))</f>
        <v>2019</v>
      </c>
      <c r="L86" s="138">
        <f t="shared" si="30"/>
        <v>2020</v>
      </c>
      <c r="M86" s="138">
        <f t="shared" si="30"/>
        <v>2021</v>
      </c>
      <c r="N86" s="138">
        <f t="shared" si="30"/>
        <v>2022</v>
      </c>
      <c r="O86" s="138">
        <f t="shared" si="30"/>
        <v>2023</v>
      </c>
      <c r="P86" s="138">
        <f t="shared" si="30"/>
        <v>2024</v>
      </c>
      <c r="Q86" s="138">
        <f t="shared" si="30"/>
        <v>2025</v>
      </c>
      <c r="R86" s="138"/>
      <c r="S86" s="138"/>
      <c r="T86" s="138"/>
    </row>
    <row r="87" spans="1:20" s="118" customFormat="1" hidden="1" outlineLevel="1">
      <c r="A87" s="67"/>
      <c r="B87" s="85"/>
      <c r="C87" s="86"/>
      <c r="D87" s="83"/>
      <c r="E87" s="117"/>
      <c r="I87" s="137"/>
      <c r="J87" s="138"/>
      <c r="K87" s="138"/>
      <c r="L87" s="138"/>
      <c r="M87" s="138"/>
      <c r="N87" s="138"/>
      <c r="O87" s="138"/>
      <c r="P87" s="138"/>
      <c r="Q87" s="138"/>
      <c r="R87" s="138"/>
      <c r="S87" s="138"/>
      <c r="T87" s="138"/>
    </row>
    <row r="88" spans="1:20"/>
    <row r="89" spans="1:20" s="51" customFormat="1">
      <c r="A89" s="51" t="s">
        <v>88</v>
      </c>
    </row>
  </sheetData>
  <conditionalFormatting sqref="F77">
    <cfRule type="cellIs" dxfId="108" priority="7" stopIfTrue="1" operator="notEqual">
      <formula>0</formula>
    </cfRule>
    <cfRule type="cellIs" dxfId="107" priority="8" stopIfTrue="1" operator="equal">
      <formula>""</formula>
    </cfRule>
  </conditionalFormatting>
  <conditionalFormatting sqref="J3:S3 U3:CA3">
    <cfRule type="cellIs" dxfId="106" priority="4" operator="equal">
      <formula>"Post-Fcst"</formula>
    </cfRule>
    <cfRule type="cellIs" dxfId="105" priority="5" operator="equal">
      <formula>"Forecast"</formula>
    </cfRule>
    <cfRule type="cellIs" dxfId="104" priority="6" operator="equal">
      <formula>"Pre Fcst"</formula>
    </cfRule>
  </conditionalFormatting>
  <conditionalFormatting sqref="T3">
    <cfRule type="cellIs" dxfId="103" priority="1" operator="equal">
      <formula>"Post-Fcst"</formula>
    </cfRule>
    <cfRule type="cellIs" dxfId="102" priority="2" operator="equal">
      <formula>"Forecast"</formula>
    </cfRule>
    <cfRule type="cellIs" dxfId="101" priority="3" operator="equal">
      <formula>"Pre Fcst"</formula>
    </cfRule>
  </conditionalFormatting>
  <pageMargins left="0.70866141732283472" right="0.70866141732283472" top="0.74803149606299213" bottom="0.74803149606299213" header="0.31496062992125984" footer="0.31496062992125984"/>
  <pageSetup paperSize="9" scale="66"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EA90D-5D26-45B9-8534-7F3669767337}">
  <sheetPr>
    <tabColor rgb="FFCCCCCE"/>
    <outlinePr summaryBelow="0" summaryRight="0"/>
    <pageSetUpPr fitToPage="1"/>
  </sheetPr>
  <dimension ref="A1:T244"/>
  <sheetViews>
    <sheetView showGridLines="0" zoomScaleNormal="100" workbookViewId="0">
      <pane ySplit="5" topLeftCell="A6" activePane="bottomLeft" state="frozen"/>
      <selection pane="bottomLeft"/>
    </sheetView>
  </sheetViews>
  <sheetFormatPr defaultColWidth="0" defaultRowHeight="12.75" customHeight="1" outlineLevelRow="2"/>
  <cols>
    <col min="1" max="1" width="1.625" style="68" customWidth="1"/>
    <col min="2" max="2" width="1.625" style="178" customWidth="1"/>
    <col min="3" max="3" width="1.625" style="87" customWidth="1"/>
    <col min="4" max="4" width="1.625" style="69" customWidth="1"/>
    <col min="5" max="5" width="50.75" style="69" bestFit="1" customWidth="1"/>
    <col min="6" max="7" width="15.625" style="69" customWidth="1"/>
    <col min="8" max="8" width="15.625" style="70" customWidth="1"/>
    <col min="9" max="9" width="4.125" style="70" customWidth="1"/>
    <col min="10" max="17" width="9.625" style="70" customWidth="1"/>
    <col min="18" max="20" width="9.625" style="70" hidden="1" customWidth="1"/>
    <col min="21" max="16384" width="9.625" style="70" hidden="1"/>
  </cols>
  <sheetData>
    <row r="1" spans="1:20" s="56" customFormat="1" ht="28.5">
      <c r="A1" s="52" t="e">
        <f ca="1" xml:space="preserve"> RIGHT(CELL("filename", $A$1), LEN(CELL("filename", $A$1)) - SEARCH("]", CELL("filename", $A$1)))</f>
        <v>#VALUE!</v>
      </c>
      <c r="B1" s="177"/>
      <c r="C1" s="79"/>
      <c r="D1" s="53"/>
      <c r="E1" s="53"/>
      <c r="F1" s="53"/>
      <c r="G1" s="53"/>
      <c r="H1" s="54" t="str">
        <f>Inp!$F$10</f>
        <v>United Utilities</v>
      </c>
      <c r="I1" s="55"/>
      <c r="J1" s="55"/>
      <c r="K1" s="55"/>
      <c r="L1" s="55"/>
      <c r="M1" s="55"/>
      <c r="N1" s="55"/>
      <c r="O1" s="55"/>
      <c r="P1" s="55"/>
      <c r="Q1" s="55"/>
      <c r="R1" s="55"/>
      <c r="S1" s="55"/>
      <c r="T1" s="55"/>
    </row>
    <row r="2" spans="1:20" s="62" customFormat="1">
      <c r="A2" s="57"/>
      <c r="B2" s="174"/>
      <c r="C2" s="59"/>
      <c r="D2" s="60"/>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row>
    <row r="3" spans="1:20" s="26" customFormat="1">
      <c r="A3" s="63"/>
      <c r="B3" s="174"/>
      <c r="C3" s="59"/>
      <c r="D3" s="60"/>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row>
    <row r="4" spans="1:20" s="65" customFormat="1">
      <c r="A4" s="63"/>
      <c r="B4" s="174"/>
      <c r="C4" s="59"/>
      <c r="D4" s="60"/>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c r="R4" s="21"/>
      <c r="S4" s="21"/>
      <c r="T4" s="21"/>
    </row>
    <row r="5" spans="1:20" s="66" customFormat="1">
      <c r="A5" s="63"/>
      <c r="B5" s="174"/>
      <c r="C5" s="59"/>
      <c r="D5" s="60"/>
      <c r="E5" s="29" t="str">
        <f>Time!E$10</f>
        <v>Model column counter</v>
      </c>
      <c r="F5" s="63" t="s">
        <v>522</v>
      </c>
      <c r="G5" s="63" t="s">
        <v>193</v>
      </c>
      <c r="H5" s="26" t="s">
        <v>523</v>
      </c>
      <c r="I5" s="27"/>
      <c r="J5" s="27">
        <f>Time!J$10</f>
        <v>1</v>
      </c>
      <c r="K5" s="27">
        <f>Time!K$10</f>
        <v>2</v>
      </c>
      <c r="L5" s="27">
        <f>Time!L$10</f>
        <v>3</v>
      </c>
      <c r="M5" s="27">
        <f>Time!M$10</f>
        <v>4</v>
      </c>
      <c r="N5" s="27">
        <f>Time!N$10</f>
        <v>5</v>
      </c>
      <c r="O5" s="27">
        <f>Time!O$10</f>
        <v>6</v>
      </c>
      <c r="P5" s="27">
        <f>Time!P$10</f>
        <v>7</v>
      </c>
      <c r="Q5" s="27">
        <f>Time!Q$10</f>
        <v>8</v>
      </c>
      <c r="R5" s="27"/>
      <c r="S5" s="27"/>
      <c r="T5" s="27"/>
    </row>
    <row r="6" spans="1:20" s="80" customFormat="1">
      <c r="B6" s="175"/>
      <c r="C6" s="81"/>
      <c r="D6" s="82"/>
      <c r="E6" s="82"/>
      <c r="I6" s="82"/>
      <c r="J6" s="82"/>
      <c r="K6" s="82"/>
      <c r="L6" s="82"/>
      <c r="M6" s="82"/>
      <c r="N6" s="82"/>
      <c r="O6" s="82"/>
      <c r="P6" s="82"/>
      <c r="Q6" s="82"/>
      <c r="R6" s="82"/>
      <c r="S6" s="82"/>
      <c r="T6" s="82"/>
    </row>
    <row r="7" spans="1:20" s="33" customFormat="1" collapsed="1">
      <c r="A7" s="33" t="s">
        <v>655</v>
      </c>
      <c r="D7" s="253"/>
    </row>
    <row r="8" spans="1:20" s="208" customFormat="1" hidden="1" outlineLevel="1">
      <c r="D8" s="394"/>
    </row>
    <row r="9" spans="1:20" s="292" customFormat="1" hidden="1" outlineLevel="1">
      <c r="A9" s="287"/>
      <c r="B9" s="288"/>
      <c r="C9" s="289"/>
      <c r="D9" s="290"/>
      <c r="E9" s="272" t="str">
        <f xml:space="preserve"> Inp!E$17</f>
        <v>Reporting year ending March</v>
      </c>
      <c r="F9" s="321">
        <f xml:space="preserve"> Inp!F$17</f>
        <v>2022</v>
      </c>
      <c r="G9" s="321" t="str">
        <f xml:space="preserve"> Inp!G$17</f>
        <v>Year</v>
      </c>
      <c r="H9" s="181"/>
      <c r="I9" s="181"/>
      <c r="J9" s="181"/>
      <c r="K9" s="181"/>
      <c r="L9" s="181"/>
      <c r="M9" s="181"/>
      <c r="N9" s="181"/>
      <c r="O9" s="181"/>
      <c r="P9" s="181"/>
      <c r="Q9" s="181"/>
    </row>
    <row r="10" spans="1:20" s="292" customFormat="1" hidden="1" outlineLevel="1">
      <c r="A10" s="287"/>
      <c r="B10" s="288"/>
      <c r="C10" s="289"/>
      <c r="D10" s="290"/>
      <c r="E10" s="272" t="str">
        <f xml:space="preserve"> Time!E$33</f>
        <v>Last Pre Forecast Flag</v>
      </c>
      <c r="F10" s="272">
        <f xml:space="preserve"> Time!F$33</f>
        <v>0</v>
      </c>
      <c r="G10" s="272" t="str">
        <f xml:space="preserve"> Time!G$33</f>
        <v>flag</v>
      </c>
      <c r="H10" s="272">
        <f xml:space="preserve"> Time!H$33</f>
        <v>1</v>
      </c>
      <c r="I10" s="272">
        <f xml:space="preserve"> Time!I$33</f>
        <v>0</v>
      </c>
      <c r="J10" s="272">
        <f xml:space="preserve"> Time!J$33</f>
        <v>0</v>
      </c>
      <c r="K10" s="272">
        <f xml:space="preserve"> Time!K$33</f>
        <v>0</v>
      </c>
      <c r="L10" s="272">
        <f xml:space="preserve"> Time!L$33</f>
        <v>1</v>
      </c>
      <c r="M10" s="272">
        <f xml:space="preserve"> Time!M$33</f>
        <v>0</v>
      </c>
      <c r="N10" s="272">
        <f xml:space="preserve"> Time!N$33</f>
        <v>0</v>
      </c>
      <c r="O10" s="272">
        <f xml:space="preserve"> Time!O$33</f>
        <v>0</v>
      </c>
      <c r="P10" s="272">
        <f xml:space="preserve"> Time!P$33</f>
        <v>0</v>
      </c>
      <c r="Q10" s="272">
        <f xml:space="preserve"> Time!Q$33</f>
        <v>0</v>
      </c>
    </row>
    <row r="11" spans="1:20" s="200" customFormat="1" hidden="1" outlineLevel="1">
      <c r="A11" s="198"/>
      <c r="B11" s="199"/>
      <c r="C11" s="199"/>
      <c r="D11" s="198"/>
      <c r="E11" s="272" t="str">
        <f xml:space="preserve"> Time!E$53</f>
        <v>Forecast Period Flag</v>
      </c>
      <c r="F11" s="272">
        <f xml:space="preserve"> Time!F$53</f>
        <v>0</v>
      </c>
      <c r="G11" s="272" t="str">
        <f xml:space="preserve"> Time!G$53</f>
        <v>flag</v>
      </c>
      <c r="H11" s="272">
        <f xml:space="preserve"> Time!H$53</f>
        <v>5</v>
      </c>
      <c r="I11" s="272">
        <f xml:space="preserve"> Time!I$53</f>
        <v>0</v>
      </c>
      <c r="J11" s="272">
        <f xml:space="preserve"> Time!J$53</f>
        <v>0</v>
      </c>
      <c r="K11" s="272">
        <f xml:space="preserve"> Time!K$53</f>
        <v>0</v>
      </c>
      <c r="L11" s="272">
        <f xml:space="preserve"> Time!L$53</f>
        <v>0</v>
      </c>
      <c r="M11" s="272">
        <f xml:space="preserve"> Time!M$53</f>
        <v>1</v>
      </c>
      <c r="N11" s="272">
        <f xml:space="preserve"> Time!N$53</f>
        <v>1</v>
      </c>
      <c r="O11" s="272">
        <f xml:space="preserve"> Time!O$53</f>
        <v>1</v>
      </c>
      <c r="P11" s="272">
        <f xml:space="preserve"> Time!P$53</f>
        <v>1</v>
      </c>
      <c r="Q11" s="272">
        <f xml:space="preserve"> Time!Q$53</f>
        <v>1</v>
      </c>
      <c r="R11" s="196"/>
      <c r="S11" s="196"/>
      <c r="T11" s="196"/>
    </row>
    <row r="12" spans="1:20" s="192" customFormat="1" hidden="1" outlineLevel="1">
      <c r="A12" s="188"/>
      <c r="B12" s="189"/>
      <c r="C12" s="190"/>
      <c r="D12" s="191"/>
      <c r="E12" s="195" t="s">
        <v>656</v>
      </c>
      <c r="G12" s="192" t="s">
        <v>626</v>
      </c>
      <c r="J12" s="192">
        <f t="shared" ref="J12:Q12" si="0">IF(J$5&gt;1,1,0)</f>
        <v>0</v>
      </c>
      <c r="K12" s="192">
        <f t="shared" si="0"/>
        <v>1</v>
      </c>
      <c r="L12" s="192">
        <f t="shared" si="0"/>
        <v>1</v>
      </c>
      <c r="M12" s="192">
        <f t="shared" si="0"/>
        <v>1</v>
      </c>
      <c r="N12" s="192">
        <f t="shared" si="0"/>
        <v>1</v>
      </c>
      <c r="O12" s="192">
        <f t="shared" si="0"/>
        <v>1</v>
      </c>
      <c r="P12" s="192">
        <f t="shared" si="0"/>
        <v>1</v>
      </c>
      <c r="Q12" s="192">
        <f t="shared" si="0"/>
        <v>1</v>
      </c>
    </row>
    <row r="13" spans="1:20" s="192" customFormat="1" hidden="1" outlineLevel="1">
      <c r="A13" s="188"/>
      <c r="B13" s="189"/>
      <c r="C13" s="190"/>
      <c r="D13" s="191"/>
      <c r="E13" s="195" t="s">
        <v>657</v>
      </c>
      <c r="G13" s="192" t="s">
        <v>626</v>
      </c>
      <c r="J13" s="192">
        <f t="shared" ref="J13:Q13" si="1">IF(J$5&gt;0,1,0)</f>
        <v>1</v>
      </c>
      <c r="K13" s="192">
        <f t="shared" si="1"/>
        <v>1</v>
      </c>
      <c r="L13" s="192">
        <f t="shared" si="1"/>
        <v>1</v>
      </c>
      <c r="M13" s="192">
        <f t="shared" si="1"/>
        <v>1</v>
      </c>
      <c r="N13" s="192">
        <f t="shared" si="1"/>
        <v>1</v>
      </c>
      <c r="O13" s="192">
        <f t="shared" si="1"/>
        <v>1</v>
      </c>
      <c r="P13" s="192">
        <f t="shared" si="1"/>
        <v>1</v>
      </c>
      <c r="Q13" s="192">
        <f t="shared" si="1"/>
        <v>1</v>
      </c>
    </row>
    <row r="14" spans="1:20" s="192" customFormat="1" hidden="1" outlineLevel="1">
      <c r="A14" s="188"/>
      <c r="B14" s="189"/>
      <c r="C14" s="190"/>
      <c r="D14" s="191"/>
      <c r="E14" s="195" t="s">
        <v>658</v>
      </c>
      <c r="G14" s="192" t="s">
        <v>626</v>
      </c>
      <c r="J14" s="192">
        <f t="shared" ref="J14:L14" si="2" xml:space="preserve"> IF( J$4 &lt;= $F$9, J10 + J11, 0)</f>
        <v>0</v>
      </c>
      <c r="K14" s="192">
        <f t="shared" si="2"/>
        <v>0</v>
      </c>
      <c r="L14" s="192">
        <f t="shared" si="2"/>
        <v>1</v>
      </c>
      <c r="M14" s="192">
        <f xml:space="preserve"> IF( M$4 &lt;= $F$9, M10 + M11, 0)</f>
        <v>1</v>
      </c>
      <c r="N14" s="192">
        <f t="shared" ref="N14:Q14" si="3" xml:space="preserve"> IF( N$4 &lt;= $F$9, N10 + N11, 0)</f>
        <v>1</v>
      </c>
      <c r="O14" s="192">
        <f t="shared" si="3"/>
        <v>0</v>
      </c>
      <c r="P14" s="192">
        <f t="shared" si="3"/>
        <v>0</v>
      </c>
      <c r="Q14" s="192">
        <f t="shared" si="3"/>
        <v>0</v>
      </c>
    </row>
    <row r="15" spans="1:20">
      <c r="A15" s="67"/>
      <c r="B15" s="176"/>
      <c r="C15" s="86"/>
      <c r="D15" s="83"/>
      <c r="E15" s="84"/>
      <c r="F15" s="70"/>
      <c r="G15" s="70"/>
    </row>
    <row r="16" spans="1:20" s="33" customFormat="1" collapsed="1">
      <c r="A16" s="33" t="s">
        <v>659</v>
      </c>
      <c r="B16" s="168"/>
    </row>
    <row r="17" spans="1:20" s="36" customFormat="1" ht="15" hidden="1" outlineLevel="1">
      <c r="A17" s="46"/>
      <c r="B17" s="71"/>
      <c r="C17" s="42"/>
      <c r="D17" s="43"/>
      <c r="H17" s="49"/>
    </row>
    <row r="18" spans="1:20" s="141" customFormat="1" hidden="1" outlineLevel="1" collapsed="1">
      <c r="A18" s="193"/>
      <c r="B18" s="180" t="s">
        <v>660</v>
      </c>
      <c r="C18" s="170"/>
      <c r="D18" s="171"/>
    </row>
    <row r="19" spans="1:20" s="187" customFormat="1" hidden="1" outlineLevel="2">
      <c r="A19" s="183"/>
      <c r="B19" s="184"/>
      <c r="C19" s="185"/>
      <c r="D19" s="186"/>
      <c r="E19" s="181" t="str">
        <f xml:space="preserve"> Inp!E$27</f>
        <v>RPI index (PR19FD) - April</v>
      </c>
      <c r="F19" s="182">
        <f xml:space="preserve"> Inp!F$27</f>
        <v>0</v>
      </c>
      <c r="G19" s="181" t="str">
        <f xml:space="preserve"> Inp!G$27</f>
        <v>Index</v>
      </c>
      <c r="H19" s="182">
        <f xml:space="preserve"> Inp!H$27</f>
        <v>0</v>
      </c>
      <c r="I19" s="182">
        <f xml:space="preserve"> Inp!I$27</f>
        <v>0</v>
      </c>
      <c r="J19" s="181">
        <f xml:space="preserve"> Inp!J$27</f>
        <v>270.60000000000002</v>
      </c>
      <c r="K19" s="181">
        <f xml:space="preserve"> Inp!K$27</f>
        <v>279.7</v>
      </c>
      <c r="L19" s="181">
        <f xml:space="preserve"> Inp!L$27</f>
        <v>288.2</v>
      </c>
      <c r="M19" s="181">
        <f xml:space="preserve"> Inp!M$27</f>
        <v>296.81994379694203</v>
      </c>
      <c r="N19" s="181">
        <f xml:space="preserve"> Inp!N$27</f>
        <v>305.32865399748601</v>
      </c>
      <c r="O19" s="181">
        <f xml:space="preserve"> Inp!O$27</f>
        <v>314.691934446201</v>
      </c>
      <c r="P19" s="181">
        <f xml:space="preserve"> Inp!P$27</f>
        <v>324.76207634847901</v>
      </c>
      <c r="Q19" s="181">
        <f xml:space="preserve"> Inp!Q$27</f>
        <v>335.15446279163098</v>
      </c>
      <c r="R19" s="181"/>
      <c r="S19" s="181"/>
      <c r="T19" s="181"/>
    </row>
    <row r="20" spans="1:20" s="187" customFormat="1" hidden="1" outlineLevel="2">
      <c r="A20" s="183"/>
      <c r="B20" s="184"/>
      <c r="C20" s="185"/>
      <c r="D20" s="186"/>
      <c r="E20" s="181" t="str">
        <f xml:space="preserve"> Inp!E$28</f>
        <v>RPI index (PR19FD) - May</v>
      </c>
      <c r="F20" s="182">
        <f xml:space="preserve"> Inp!F$28</f>
        <v>0</v>
      </c>
      <c r="G20" s="181" t="str">
        <f xml:space="preserve"> Inp!G$28</f>
        <v>Index</v>
      </c>
      <c r="H20" s="182">
        <f xml:space="preserve"> Inp!H$28</f>
        <v>0</v>
      </c>
      <c r="I20" s="182">
        <f xml:space="preserve"> Inp!I$28</f>
        <v>0</v>
      </c>
      <c r="J20" s="181">
        <f xml:space="preserve"> Inp!J$28</f>
        <v>271.7</v>
      </c>
      <c r="K20" s="181">
        <f xml:space="preserve"> Inp!K$28</f>
        <v>280.7</v>
      </c>
      <c r="L20" s="181">
        <f xml:space="preserve"> Inp!L$28</f>
        <v>289.2</v>
      </c>
      <c r="M20" s="181">
        <f xml:space="preserve"> Inp!M$28</f>
        <v>297.50379137925398</v>
      </c>
      <c r="N20" s="181">
        <f xml:space="preserve"> Inp!N$28</f>
        <v>306.08167682745898</v>
      </c>
      <c r="O20" s="181">
        <f xml:space="preserve"> Inp!O$28</f>
        <v>315.51905088813697</v>
      </c>
      <c r="P20" s="181">
        <f xml:space="preserve"> Inp!P$28</f>
        <v>325.61566051655802</v>
      </c>
      <c r="Q20" s="181">
        <f xml:space="preserve"> Inp!Q$28</f>
        <v>336.03536165308702</v>
      </c>
      <c r="R20" s="181"/>
      <c r="S20" s="181"/>
      <c r="T20" s="181"/>
    </row>
    <row r="21" spans="1:20" s="187" customFormat="1" hidden="1" outlineLevel="2">
      <c r="A21" s="183"/>
      <c r="B21" s="184"/>
      <c r="C21" s="185"/>
      <c r="D21" s="186"/>
      <c r="E21" s="181" t="str">
        <f xml:space="preserve"> Inp!E$29</f>
        <v>RPI index (PR19FD) - June</v>
      </c>
      <c r="F21" s="182">
        <f xml:space="preserve"> Inp!F$29</f>
        <v>0</v>
      </c>
      <c r="G21" s="181" t="str">
        <f xml:space="preserve"> Inp!G$29</f>
        <v>Index</v>
      </c>
      <c r="H21" s="182">
        <f xml:space="preserve"> Inp!H$29</f>
        <v>0</v>
      </c>
      <c r="I21" s="182">
        <f xml:space="preserve"> Inp!I$29</f>
        <v>0</v>
      </c>
      <c r="J21" s="181">
        <f xml:space="preserve"> Inp!J$29</f>
        <v>272.3</v>
      </c>
      <c r="K21" s="181">
        <f xml:space="preserve"> Inp!K$29</f>
        <v>281.5</v>
      </c>
      <c r="L21" s="181">
        <f xml:space="preserve"> Inp!L$29</f>
        <v>289.60000000000002</v>
      </c>
      <c r="M21" s="181">
        <f xml:space="preserve"> Inp!M$29</f>
        <v>298.18921448748898</v>
      </c>
      <c r="N21" s="181">
        <f xml:space="preserve"> Inp!N$29</f>
        <v>306.83655681487397</v>
      </c>
      <c r="O21" s="181">
        <f xml:space="preserve"> Inp!O$29</f>
        <v>316.34834127078699</v>
      </c>
      <c r="P21" s="181">
        <f xml:space="preserve"> Inp!P$29</f>
        <v>326.47148819145201</v>
      </c>
      <c r="Q21" s="181">
        <f xml:space="preserve"> Inp!Q$29</f>
        <v>336.91857581357903</v>
      </c>
      <c r="R21" s="181"/>
      <c r="S21" s="181"/>
      <c r="T21" s="181"/>
    </row>
    <row r="22" spans="1:20" s="187" customFormat="1" hidden="1" outlineLevel="2">
      <c r="A22" s="183"/>
      <c r="B22" s="184"/>
      <c r="C22" s="185"/>
      <c r="D22" s="186"/>
      <c r="E22" s="181" t="str">
        <f xml:space="preserve"> Inp!E$30</f>
        <v>RPI index (PR19FD) - July</v>
      </c>
      <c r="F22" s="182">
        <f xml:space="preserve"> Inp!F$30</f>
        <v>0</v>
      </c>
      <c r="G22" s="181" t="str">
        <f xml:space="preserve"> Inp!G$30</f>
        <v>Index</v>
      </c>
      <c r="H22" s="182">
        <f xml:space="preserve"> Inp!H$30</f>
        <v>0</v>
      </c>
      <c r="I22" s="182">
        <f xml:space="preserve"> Inp!I$30</f>
        <v>0</v>
      </c>
      <c r="J22" s="181">
        <f xml:space="preserve"> Inp!J$30</f>
        <v>272.89999999999998</v>
      </c>
      <c r="K22" s="181">
        <f xml:space="preserve"> Inp!K$30</f>
        <v>281.7</v>
      </c>
      <c r="L22" s="181">
        <f xml:space="preserve"> Inp!L$30</f>
        <v>289.5</v>
      </c>
      <c r="M22" s="181">
        <f xml:space="preserve"> Inp!M$30</f>
        <v>298.87621675152297</v>
      </c>
      <c r="N22" s="181">
        <f xml:space="preserve"> Inp!N$30</f>
        <v>307.593298539984</v>
      </c>
      <c r="O22" s="181">
        <f xml:space="preserve"> Inp!O$30</f>
        <v>317.17981130799899</v>
      </c>
      <c r="P22" s="181">
        <f xml:space="preserve"> Inp!P$30</f>
        <v>327.32956526985498</v>
      </c>
      <c r="Q22" s="181">
        <f xml:space="preserve"> Inp!Q$30</f>
        <v>337.80411135849101</v>
      </c>
      <c r="R22" s="181"/>
      <c r="S22" s="181"/>
      <c r="T22" s="181"/>
    </row>
    <row r="23" spans="1:20" s="187" customFormat="1" hidden="1" outlineLevel="2">
      <c r="A23" s="183"/>
      <c r="B23" s="184"/>
      <c r="C23" s="185"/>
      <c r="D23" s="186"/>
      <c r="E23" s="181" t="str">
        <f xml:space="preserve"> Inp!E$31</f>
        <v>RPI index (PR19FD) - August</v>
      </c>
      <c r="F23" s="182">
        <f xml:space="preserve"> Inp!F$31</f>
        <v>0</v>
      </c>
      <c r="G23" s="181" t="str">
        <f xml:space="preserve"> Inp!G$31</f>
        <v>Index</v>
      </c>
      <c r="H23" s="182">
        <f xml:space="preserve"> Inp!H$31</f>
        <v>0</v>
      </c>
      <c r="I23" s="182">
        <f xml:space="preserve"> Inp!I$31</f>
        <v>0</v>
      </c>
      <c r="J23" s="181">
        <f xml:space="preserve"> Inp!J$31</f>
        <v>274.7</v>
      </c>
      <c r="K23" s="181">
        <f xml:space="preserve"> Inp!K$31</f>
        <v>284.2</v>
      </c>
      <c r="L23" s="181">
        <f xml:space="preserve"> Inp!L$31</f>
        <v>291.5</v>
      </c>
      <c r="M23" s="181">
        <f xml:space="preserve"> Inp!M$31</f>
        <v>299.56480180959397</v>
      </c>
      <c r="N23" s="181">
        <f xml:space="preserve"> Inp!N$31</f>
        <v>308.35190659433698</v>
      </c>
      <c r="O23" s="181">
        <f xml:space="preserve"> Inp!O$31</f>
        <v>318.01346672864003</v>
      </c>
      <c r="P23" s="181">
        <f xml:space="preserve"> Inp!P$31</f>
        <v>328.18989766395703</v>
      </c>
      <c r="Q23" s="181">
        <f xml:space="preserve"> Inp!Q$31</f>
        <v>338.69197438920298</v>
      </c>
      <c r="R23" s="181"/>
      <c r="S23" s="181"/>
      <c r="T23" s="181"/>
    </row>
    <row r="24" spans="1:20" s="187" customFormat="1" hidden="1" outlineLevel="2">
      <c r="A24" s="183"/>
      <c r="B24" s="184"/>
      <c r="C24" s="185"/>
      <c r="D24" s="186"/>
      <c r="E24" s="181" t="str">
        <f xml:space="preserve"> Inp!E$32</f>
        <v>RPI index (PR19FD) - September</v>
      </c>
      <c r="F24" s="182">
        <f xml:space="preserve"> Inp!F$32</f>
        <v>0</v>
      </c>
      <c r="G24" s="181" t="str">
        <f xml:space="preserve"> Inp!G$32</f>
        <v>Index</v>
      </c>
      <c r="H24" s="182">
        <f xml:space="preserve"> Inp!H$32</f>
        <v>0</v>
      </c>
      <c r="I24" s="182">
        <f xml:space="preserve"> Inp!I$32</f>
        <v>0</v>
      </c>
      <c r="J24" s="181">
        <f xml:space="preserve"> Inp!J$32</f>
        <v>275.10000000000002</v>
      </c>
      <c r="K24" s="181">
        <f xml:space="preserve"> Inp!K$32</f>
        <v>284.10000000000002</v>
      </c>
      <c r="L24" s="181">
        <f xml:space="preserve"> Inp!L$32</f>
        <v>292.14789585630501</v>
      </c>
      <c r="M24" s="181">
        <f xml:space="preserve"> Inp!M$32</f>
        <v>300.254973308324</v>
      </c>
      <c r="N24" s="181">
        <f xml:space="preserve"> Inp!N$32</f>
        <v>309.11238558080299</v>
      </c>
      <c r="O24" s="181">
        <f xml:space="preserve"> Inp!O$32</f>
        <v>318.84931327663401</v>
      </c>
      <c r="P24" s="181">
        <f xml:space="preserve"> Inp!P$32</f>
        <v>329.05249130148701</v>
      </c>
      <c r="Q24" s="181">
        <f xml:space="preserve"> Inp!Q$32</f>
        <v>339.58217102313398</v>
      </c>
      <c r="R24" s="181"/>
      <c r="S24" s="181"/>
      <c r="T24" s="181"/>
    </row>
    <row r="25" spans="1:20" s="187" customFormat="1" hidden="1" outlineLevel="2">
      <c r="A25" s="183"/>
      <c r="B25" s="184"/>
      <c r="C25" s="185"/>
      <c r="D25" s="186"/>
      <c r="E25" s="181" t="str">
        <f xml:space="preserve"> Inp!E$33</f>
        <v>RPI index (PR19FD) - October</v>
      </c>
      <c r="F25" s="182">
        <f xml:space="preserve"> Inp!F$33</f>
        <v>0</v>
      </c>
      <c r="G25" s="181" t="str">
        <f xml:space="preserve"> Inp!G$33</f>
        <v>Index</v>
      </c>
      <c r="H25" s="182">
        <f xml:space="preserve"> Inp!H$33</f>
        <v>0</v>
      </c>
      <c r="I25" s="182">
        <f xml:space="preserve"> Inp!I$33</f>
        <v>0</v>
      </c>
      <c r="J25" s="181">
        <f xml:space="preserve"> Inp!J$33</f>
        <v>275.3</v>
      </c>
      <c r="K25" s="181">
        <f xml:space="preserve"> Inp!K$33</f>
        <v>284.5</v>
      </c>
      <c r="L25" s="181">
        <f xml:space="preserve"> Inp!L$33</f>
        <v>292.79723174362402</v>
      </c>
      <c r="M25" s="181">
        <f xml:space="preserve"> Inp!M$33</f>
        <v>300.94673490273601</v>
      </c>
      <c r="N25" s="181">
        <f xml:space="preserve"> Inp!N$33</f>
        <v>309.87474011360501</v>
      </c>
      <c r="O25" s="181">
        <f xml:space="preserve"> Inp!O$33</f>
        <v>319.687356711002</v>
      </c>
      <c r="P25" s="181">
        <f xml:space="preserve"> Inp!P$33</f>
        <v>329.91735212575401</v>
      </c>
      <c r="Q25" s="181">
        <f xml:space="preserve"> Inp!Q$33</f>
        <v>340.474707393779</v>
      </c>
      <c r="R25" s="181"/>
      <c r="S25" s="181"/>
      <c r="T25" s="181"/>
    </row>
    <row r="26" spans="1:20" s="187" customFormat="1" hidden="1" outlineLevel="2">
      <c r="A26" s="183"/>
      <c r="B26" s="184"/>
      <c r="C26" s="185"/>
      <c r="D26" s="186"/>
      <c r="E26" s="181" t="str">
        <f xml:space="preserve"> Inp!E$34</f>
        <v>RPI index (PR19FD) - November</v>
      </c>
      <c r="F26" s="182">
        <f xml:space="preserve"> Inp!F$34</f>
        <v>0</v>
      </c>
      <c r="G26" s="181" t="str">
        <f xml:space="preserve"> Inp!G$34</f>
        <v>Index</v>
      </c>
      <c r="H26" s="182">
        <f xml:space="preserve"> Inp!H$34</f>
        <v>0</v>
      </c>
      <c r="I26" s="182">
        <f xml:space="preserve"> Inp!I$34</f>
        <v>0</v>
      </c>
      <c r="J26" s="181">
        <f xml:space="preserve"> Inp!J$34</f>
        <v>275.8</v>
      </c>
      <c r="K26" s="181">
        <f xml:space="preserve"> Inp!K$34</f>
        <v>284.60000000000002</v>
      </c>
      <c r="L26" s="181">
        <f xml:space="preserve"> Inp!L$34</f>
        <v>293.44801086260998</v>
      </c>
      <c r="M26" s="181">
        <f xml:space="preserve"> Inp!M$34</f>
        <v>301.640090256272</v>
      </c>
      <c r="N26" s="181">
        <f xml:space="preserve"> Inp!N$34</f>
        <v>310.638974818348</v>
      </c>
      <c r="O26" s="181">
        <f xml:space="preserve"> Inp!O$34</f>
        <v>320.52760280590201</v>
      </c>
      <c r="P26" s="181">
        <f xml:space="preserve"> Inp!P$34</f>
        <v>330.78448609569102</v>
      </c>
      <c r="Q26" s="181">
        <f xml:space="preserve"> Inp!Q$34</f>
        <v>341.36958965075303</v>
      </c>
      <c r="R26" s="181"/>
      <c r="S26" s="181"/>
      <c r="T26" s="181"/>
    </row>
    <row r="27" spans="1:20" s="187" customFormat="1" hidden="1" outlineLevel="2">
      <c r="A27" s="183"/>
      <c r="B27" s="184"/>
      <c r="C27" s="185"/>
      <c r="D27" s="186"/>
      <c r="E27" s="181" t="str">
        <f xml:space="preserve"> Inp!E$35</f>
        <v>RPI index (PR19FD) - December</v>
      </c>
      <c r="F27" s="182">
        <f xml:space="preserve"> Inp!F$35</f>
        <v>0</v>
      </c>
      <c r="G27" s="181" t="str">
        <f xml:space="preserve"> Inp!G$35</f>
        <v>Index</v>
      </c>
      <c r="H27" s="182">
        <f xml:space="preserve"> Inp!H$35</f>
        <v>0</v>
      </c>
      <c r="I27" s="182">
        <f xml:space="preserve"> Inp!I$35</f>
        <v>0</v>
      </c>
      <c r="J27" s="181">
        <f xml:space="preserve"> Inp!J$35</f>
        <v>278.10000000000002</v>
      </c>
      <c r="K27" s="181">
        <f xml:space="preserve"> Inp!K$35</f>
        <v>285.60000000000002</v>
      </c>
      <c r="L27" s="181">
        <f xml:space="preserve"> Inp!L$35</f>
        <v>294.100236421028</v>
      </c>
      <c r="M27" s="181">
        <f xml:space="preserve"> Inp!M$35</f>
        <v>302.33504304081703</v>
      </c>
      <c r="N27" s="181">
        <f xml:space="preserve"> Inp!N$35</f>
        <v>311.40509433204198</v>
      </c>
      <c r="O27" s="181">
        <f xml:space="preserve"> Inp!O$35</f>
        <v>321.37005735066703</v>
      </c>
      <c r="P27" s="181">
        <f xml:space="preserve"> Inp!P$35</f>
        <v>331.65389918588897</v>
      </c>
      <c r="Q27" s="181">
        <f xml:space="preserve"> Inp!Q$35</f>
        <v>342.26682395983698</v>
      </c>
      <c r="R27" s="181"/>
      <c r="S27" s="181"/>
      <c r="T27" s="181"/>
    </row>
    <row r="28" spans="1:20" s="187" customFormat="1" hidden="1" outlineLevel="2">
      <c r="A28" s="183"/>
      <c r="B28" s="184"/>
      <c r="C28" s="185"/>
      <c r="D28" s="186"/>
      <c r="E28" s="181" t="str">
        <f xml:space="preserve"> Inp!E$36</f>
        <v>RPI index (PR19FD) - January</v>
      </c>
      <c r="F28" s="182">
        <f xml:space="preserve"> Inp!F$36</f>
        <v>0</v>
      </c>
      <c r="G28" s="181" t="str">
        <f xml:space="preserve"> Inp!G$36</f>
        <v>Index</v>
      </c>
      <c r="H28" s="182">
        <f xml:space="preserve"> Inp!H$36</f>
        <v>0</v>
      </c>
      <c r="I28" s="182">
        <f xml:space="preserve"> Inp!I$36</f>
        <v>0</v>
      </c>
      <c r="J28" s="181">
        <f xml:space="preserve"> Inp!J$36</f>
        <v>276</v>
      </c>
      <c r="K28" s="181">
        <f xml:space="preserve"> Inp!K$36</f>
        <v>283</v>
      </c>
      <c r="L28" s="181">
        <f xml:space="preserve"> Inp!L$36</f>
        <v>294.77781803182302</v>
      </c>
      <c r="M28" s="181">
        <f xml:space="preserve"> Inp!M$36</f>
        <v>303.08068281857697</v>
      </c>
      <c r="N28" s="181">
        <f xml:space="preserve"> Inp!N$36</f>
        <v>312.22357185062901</v>
      </c>
      <c r="O28" s="181">
        <f xml:space="preserve"> Inp!O$36</f>
        <v>322.21472614984901</v>
      </c>
      <c r="P28" s="181">
        <f xml:space="preserve"> Inp!P$36</f>
        <v>332.52559738664399</v>
      </c>
      <c r="Q28" s="181">
        <f xml:space="preserve"> Inp!Q$36</f>
        <v>343.16641650301699</v>
      </c>
      <c r="R28" s="181"/>
      <c r="S28" s="181"/>
      <c r="T28" s="181"/>
    </row>
    <row r="29" spans="1:20" s="187" customFormat="1" hidden="1" outlineLevel="2">
      <c r="A29" s="183"/>
      <c r="B29" s="184"/>
      <c r="C29" s="185"/>
      <c r="D29" s="186"/>
      <c r="E29" s="181" t="str">
        <f xml:space="preserve"> Inp!E$37</f>
        <v>RPI index (PR19FD) - February</v>
      </c>
      <c r="F29" s="182">
        <f xml:space="preserve"> Inp!F$37</f>
        <v>0</v>
      </c>
      <c r="G29" s="181" t="str">
        <f xml:space="preserve"> Inp!G$37</f>
        <v>Index</v>
      </c>
      <c r="H29" s="182">
        <f xml:space="preserve"> Inp!H$37</f>
        <v>0</v>
      </c>
      <c r="I29" s="182">
        <f xml:space="preserve"> Inp!I$37</f>
        <v>0</v>
      </c>
      <c r="J29" s="181">
        <f xml:space="preserve"> Inp!J$37</f>
        <v>278.10000000000002</v>
      </c>
      <c r="K29" s="181">
        <f xml:space="preserve"> Inp!K$37</f>
        <v>285</v>
      </c>
      <c r="L29" s="181">
        <f xml:space="preserve"> Inp!L$37</f>
        <v>295.45696073228203</v>
      </c>
      <c r="M29" s="181">
        <f xml:space="preserve"> Inp!M$37</f>
        <v>303.82816154518099</v>
      </c>
      <c r="N29" s="181">
        <f xml:space="preserve"> Inp!N$37</f>
        <v>313.04420060392698</v>
      </c>
      <c r="O29" s="181">
        <f xml:space="preserve"> Inp!O$37</f>
        <v>323.06161502325301</v>
      </c>
      <c r="P29" s="181">
        <f xml:space="preserve"> Inp!P$37</f>
        <v>333.39958670399699</v>
      </c>
      <c r="Q29" s="181">
        <f xml:space="preserve"> Inp!Q$37</f>
        <v>344.06837347852502</v>
      </c>
      <c r="R29" s="181"/>
      <c r="S29" s="181"/>
      <c r="T29" s="181"/>
    </row>
    <row r="30" spans="1:20" s="182" customFormat="1" hidden="1" outlineLevel="2">
      <c r="A30" s="179"/>
      <c r="B30" s="206"/>
      <c r="C30" s="206"/>
      <c r="D30" s="179"/>
      <c r="E30" s="181" t="str">
        <f xml:space="preserve"> Inp!E$38</f>
        <v>RPI index (PR19FD) - March</v>
      </c>
      <c r="F30" s="182">
        <f xml:space="preserve"> Inp!F$38</f>
        <v>0</v>
      </c>
      <c r="G30" s="181" t="str">
        <f xml:space="preserve"> Inp!G$38</f>
        <v>Index</v>
      </c>
      <c r="H30" s="182">
        <f xml:space="preserve"> Inp!H$38</f>
        <v>0</v>
      </c>
      <c r="I30" s="182">
        <f xml:space="preserve"> Inp!I$38</f>
        <v>0</v>
      </c>
      <c r="J30" s="181">
        <f xml:space="preserve"> Inp!J$38</f>
        <v>278.3</v>
      </c>
      <c r="K30" s="181">
        <f xml:space="preserve"> Inp!K$38</f>
        <v>285.10000000000002</v>
      </c>
      <c r="L30" s="181">
        <f xml:space="preserve"> Inp!L$38</f>
        <v>296.13766811902099</v>
      </c>
      <c r="M30" s="181">
        <f xml:space="preserve"> Inp!M$38</f>
        <v>304.57748375597498</v>
      </c>
      <c r="N30" s="181">
        <f xml:space="preserve"> Inp!N$38</f>
        <v>313.86698624610801</v>
      </c>
      <c r="O30" s="181">
        <f xml:space="preserve"> Inp!O$38</f>
        <v>323.91072980598301</v>
      </c>
      <c r="P30" s="181">
        <f xml:space="preserve"> Inp!P$38</f>
        <v>334.27587315977502</v>
      </c>
      <c r="Q30" s="181">
        <f xml:space="preserve"> Inp!Q$38</f>
        <v>344.972701100888</v>
      </c>
      <c r="R30" s="181"/>
      <c r="S30" s="181"/>
      <c r="T30" s="181"/>
    </row>
    <row r="31" spans="1:20" s="141" customFormat="1" hidden="1" outlineLevel="1">
      <c r="A31" s="193"/>
      <c r="B31" s="180"/>
      <c r="C31" s="170"/>
      <c r="D31" s="171"/>
      <c r="E31" s="141" t="s">
        <v>661</v>
      </c>
      <c r="G31" s="141" t="s">
        <v>20</v>
      </c>
      <c r="J31" s="141">
        <f t="shared" ref="J31" si="4" xml:space="preserve"> SUM(J19:J30) / 12</f>
        <v>274.90833333333336</v>
      </c>
      <c r="K31" s="141">
        <f t="shared" ref="K31" si="5" xml:space="preserve"> SUM(K19:K30) / 12</f>
        <v>283.30833333333334</v>
      </c>
      <c r="L31" s="141">
        <f t="shared" ref="L31" si="6" xml:space="preserve"> SUM(L19:L30) / 12</f>
        <v>292.23881848055777</v>
      </c>
      <c r="M31" s="141">
        <f t="shared" ref="M31" si="7" xml:space="preserve"> SUM(M19:M30) / 12</f>
        <v>300.63476148772367</v>
      </c>
      <c r="N31" s="141">
        <f t="shared" ref="N31" si="8" xml:space="preserve"> SUM(N19:N30) / 12</f>
        <v>309.52983719330018</v>
      </c>
      <c r="O31" s="141">
        <f t="shared" ref="O31" si="9" xml:space="preserve"> SUM(O19:O30) / 12</f>
        <v>319.28116714708784</v>
      </c>
      <c r="P31" s="141">
        <f t="shared" ref="P31" si="10" xml:space="preserve"> SUM(P19:P30) / 12</f>
        <v>329.49816449579487</v>
      </c>
      <c r="Q31" s="141">
        <f t="shared" ref="Q31" si="11" xml:space="preserve"> SUM(Q19:Q30) / 12</f>
        <v>340.04210575966027</v>
      </c>
      <c r="R31" s="196"/>
      <c r="S31" s="196"/>
      <c r="T31" s="196"/>
    </row>
    <row r="32" spans="1:20" s="141" customFormat="1" hidden="1" outlineLevel="1">
      <c r="A32" s="193"/>
      <c r="B32" s="180"/>
      <c r="C32" s="170"/>
      <c r="D32" s="171"/>
    </row>
    <row r="33" spans="1:20" s="141" customFormat="1" hidden="1" outlineLevel="1">
      <c r="A33" s="193"/>
      <c r="B33" s="180" t="s">
        <v>662</v>
      </c>
      <c r="C33" s="170"/>
      <c r="D33" s="171"/>
    </row>
    <row r="34" spans="1:20" s="182" customFormat="1" hidden="1" outlineLevel="1">
      <c r="A34" s="179"/>
      <c r="B34" s="206"/>
      <c r="C34" s="206"/>
      <c r="D34" s="179"/>
      <c r="E34" s="181" t="str">
        <f xml:space="preserve"> Inp!E$38</f>
        <v>RPI index (PR19FD) - March</v>
      </c>
      <c r="F34" s="182">
        <f xml:space="preserve"> Inp!F$38</f>
        <v>0</v>
      </c>
      <c r="G34" s="181" t="str">
        <f xml:space="preserve"> Inp!G$38</f>
        <v>Index</v>
      </c>
      <c r="H34" s="182">
        <f xml:space="preserve"> Inp!H$38</f>
        <v>0</v>
      </c>
      <c r="I34" s="182">
        <f xml:space="preserve"> Inp!I$38</f>
        <v>0</v>
      </c>
      <c r="J34" s="181">
        <f xml:space="preserve"> Inp!J$38</f>
        <v>278.3</v>
      </c>
      <c r="K34" s="181">
        <f xml:space="preserve"> Inp!K$38</f>
        <v>285.10000000000002</v>
      </c>
      <c r="L34" s="181">
        <f xml:space="preserve"> Inp!L$38</f>
        <v>296.13766811902099</v>
      </c>
      <c r="M34" s="181">
        <f xml:space="preserve"> Inp!M$38</f>
        <v>304.57748375597498</v>
      </c>
      <c r="N34" s="181">
        <f xml:space="preserve"> Inp!N$38</f>
        <v>313.86698624610801</v>
      </c>
      <c r="O34" s="181">
        <f xml:space="preserve"> Inp!O$38</f>
        <v>323.91072980598301</v>
      </c>
      <c r="P34" s="181">
        <f xml:space="preserve"> Inp!P$38</f>
        <v>334.27587315977502</v>
      </c>
      <c r="Q34" s="181">
        <f xml:space="preserve"> Inp!Q$38</f>
        <v>344.972701100888</v>
      </c>
      <c r="R34" s="181"/>
      <c r="S34" s="181"/>
      <c r="T34" s="181"/>
    </row>
    <row r="35" spans="1:20" hidden="1" outlineLevel="1">
      <c r="A35" s="67"/>
      <c r="B35" s="176"/>
      <c r="C35" s="86"/>
      <c r="D35" s="83"/>
      <c r="E35" s="84"/>
      <c r="F35" s="70"/>
      <c r="G35" s="70"/>
    </row>
    <row r="36" spans="1:20" s="141" customFormat="1" hidden="1" outlineLevel="1" collapsed="1">
      <c r="A36" s="193"/>
      <c r="B36" s="180" t="s">
        <v>663</v>
      </c>
      <c r="C36" s="170"/>
      <c r="D36" s="171"/>
    </row>
    <row r="37" spans="1:20" s="187" customFormat="1" hidden="1" outlineLevel="2">
      <c r="A37" s="183"/>
      <c r="B37" s="184"/>
      <c r="C37" s="185"/>
      <c r="D37" s="186"/>
      <c r="E37" s="181" t="str">
        <f>Inp!E$41</f>
        <v>CPIH index (PR19FD) - April</v>
      </c>
      <c r="F37" s="182">
        <f>Inp!F$41</f>
        <v>0</v>
      </c>
      <c r="G37" s="181" t="str">
        <f>Inp!G$41</f>
        <v>Index</v>
      </c>
      <c r="H37" s="182">
        <f>Inp!H$41</f>
        <v>0</v>
      </c>
      <c r="I37" s="182">
        <f>Inp!I$41</f>
        <v>0</v>
      </c>
      <c r="J37" s="181">
        <f>Inp!J$41</f>
        <v>103.2</v>
      </c>
      <c r="K37" s="181">
        <f>Inp!K$41</f>
        <v>105.5</v>
      </c>
      <c r="L37" s="181">
        <f>Inp!L$41</f>
        <v>107.6</v>
      </c>
      <c r="M37" s="181">
        <f>Inp!M$41</f>
        <v>109.703354739972</v>
      </c>
      <c r="N37" s="181">
        <f>Inp!N$41</f>
        <v>111.897421834771</v>
      </c>
      <c r="O37" s="181">
        <f>Inp!O$41</f>
        <v>114.172657229451</v>
      </c>
      <c r="P37" s="181">
        <f>Inp!P$41</f>
        <v>116.57028303126999</v>
      </c>
      <c r="Q37" s="181">
        <f>Inp!Q$41</f>
        <v>119.01825897492699</v>
      </c>
      <c r="R37" s="181"/>
      <c r="S37" s="181"/>
      <c r="T37" s="181"/>
    </row>
    <row r="38" spans="1:20" s="187" customFormat="1" hidden="1" outlineLevel="2">
      <c r="A38" s="183"/>
      <c r="B38" s="184"/>
      <c r="C38" s="185"/>
      <c r="D38" s="186"/>
      <c r="E38" s="181" t="str">
        <f>Inp!E$42</f>
        <v>CPIH index (PR19FD) - May</v>
      </c>
      <c r="F38" s="182">
        <f>Inp!F$42</f>
        <v>0</v>
      </c>
      <c r="G38" s="181" t="str">
        <f>Inp!G$42</f>
        <v>Index</v>
      </c>
      <c r="H38" s="182">
        <f>Inp!H$42</f>
        <v>0</v>
      </c>
      <c r="I38" s="182">
        <f>Inp!I$42</f>
        <v>0</v>
      </c>
      <c r="J38" s="181">
        <f>Inp!J$42</f>
        <v>103.5</v>
      </c>
      <c r="K38" s="181">
        <f>Inp!K$42</f>
        <v>105.9</v>
      </c>
      <c r="L38" s="181">
        <f>Inp!L$42</f>
        <v>107.9</v>
      </c>
      <c r="M38" s="181">
        <f>Inp!M$42</f>
        <v>109.884538749418</v>
      </c>
      <c r="N38" s="181">
        <f>Inp!N$42</f>
        <v>112.082229524407</v>
      </c>
      <c r="O38" s="181">
        <f>Inp!O$42</f>
        <v>114.370561696745</v>
      </c>
      <c r="P38" s="181">
        <f>Inp!P$42</f>
        <v>116.772343492377</v>
      </c>
      <c r="Q38" s="181">
        <f>Inp!Q$42</f>
        <v>119.22456270571701</v>
      </c>
      <c r="R38" s="181"/>
      <c r="S38" s="181"/>
      <c r="T38" s="181"/>
    </row>
    <row r="39" spans="1:20" s="187" customFormat="1" hidden="1" outlineLevel="2">
      <c r="A39" s="183"/>
      <c r="B39" s="184"/>
      <c r="C39" s="185"/>
      <c r="D39" s="186"/>
      <c r="E39" s="181" t="str">
        <f>Inp!E$43</f>
        <v>CPIH index (PR19FD) - June</v>
      </c>
      <c r="F39" s="182">
        <f>Inp!F$43</f>
        <v>0</v>
      </c>
      <c r="G39" s="181" t="str">
        <f>Inp!G$43</f>
        <v>Index</v>
      </c>
      <c r="H39" s="182">
        <f>Inp!H$43</f>
        <v>0</v>
      </c>
      <c r="I39" s="182">
        <f>Inp!I$43</f>
        <v>0</v>
      </c>
      <c r="J39" s="181">
        <f>Inp!J$43</f>
        <v>103.5</v>
      </c>
      <c r="K39" s="181">
        <f>Inp!K$43</f>
        <v>105.9</v>
      </c>
      <c r="L39" s="181">
        <f>Inp!L$43</f>
        <v>107.9</v>
      </c>
      <c r="M39" s="181">
        <f>Inp!M$43</f>
        <v>110.066021998987</v>
      </c>
      <c r="N39" s="181">
        <f>Inp!N$43</f>
        <v>112.26734243896701</v>
      </c>
      <c r="O39" s="181">
        <f>Inp!O$43</f>
        <v>114.568809207453</v>
      </c>
      <c r="P39" s="181">
        <f>Inp!P$43</f>
        <v>116.97475420081</v>
      </c>
      <c r="Q39" s="181">
        <f>Inp!Q$43</f>
        <v>119.431224039027</v>
      </c>
      <c r="R39" s="181"/>
      <c r="S39" s="181"/>
      <c r="T39" s="181"/>
    </row>
    <row r="40" spans="1:20" s="187" customFormat="1" hidden="1" outlineLevel="2">
      <c r="A40" s="183"/>
      <c r="B40" s="184"/>
      <c r="C40" s="185"/>
      <c r="D40" s="186"/>
      <c r="E40" s="181" t="str">
        <f>Inp!E$44</f>
        <v>CPIH index (PR19FD) - July</v>
      </c>
      <c r="F40" s="182">
        <f>Inp!F$44</f>
        <v>0</v>
      </c>
      <c r="G40" s="181" t="str">
        <f>Inp!G$44</f>
        <v>Index</v>
      </c>
      <c r="H40" s="182">
        <f>Inp!H$44</f>
        <v>0</v>
      </c>
      <c r="I40" s="182">
        <f>Inp!I$44</f>
        <v>0</v>
      </c>
      <c r="J40" s="181">
        <f>Inp!J$44</f>
        <v>103.5</v>
      </c>
      <c r="K40" s="181">
        <f>Inp!K$44</f>
        <v>105.9</v>
      </c>
      <c r="L40" s="181">
        <f>Inp!L$44</f>
        <v>108</v>
      </c>
      <c r="M40" s="181">
        <f>Inp!M$44</f>
        <v>110.24780498289699</v>
      </c>
      <c r="N40" s="181">
        <f>Inp!N$44</f>
        <v>112.452761082555</v>
      </c>
      <c r="O40" s="181">
        <f>Inp!O$44</f>
        <v>114.7674003562</v>
      </c>
      <c r="P40" s="181">
        <f>Inp!P$44</f>
        <v>117.17751576368001</v>
      </c>
      <c r="Q40" s="181">
        <f>Inp!Q$44</f>
        <v>119.638243594717</v>
      </c>
      <c r="R40" s="181"/>
      <c r="S40" s="181"/>
      <c r="T40" s="181"/>
    </row>
    <row r="41" spans="1:20" s="187" customFormat="1" hidden="1" outlineLevel="2">
      <c r="A41" s="183"/>
      <c r="B41" s="184"/>
      <c r="C41" s="185"/>
      <c r="D41" s="186"/>
      <c r="E41" s="181" t="str">
        <f>Inp!E$45</f>
        <v>CPIH index (PR19FD) - August</v>
      </c>
      <c r="F41" s="182">
        <f>Inp!F$45</f>
        <v>0</v>
      </c>
      <c r="G41" s="181" t="str">
        <f>Inp!G$45</f>
        <v>Index</v>
      </c>
      <c r="H41" s="182">
        <f>Inp!H$45</f>
        <v>0</v>
      </c>
      <c r="I41" s="182">
        <f>Inp!I$45</f>
        <v>0</v>
      </c>
      <c r="J41" s="181">
        <f>Inp!J$45</f>
        <v>104</v>
      </c>
      <c r="K41" s="181">
        <f>Inp!K$45</f>
        <v>106.5</v>
      </c>
      <c r="L41" s="181">
        <f>Inp!L$45</f>
        <v>108.3</v>
      </c>
      <c r="M41" s="181">
        <f>Inp!M$45</f>
        <v>110.429888196185</v>
      </c>
      <c r="N41" s="181">
        <f>Inp!N$45</f>
        <v>112.638485960108</v>
      </c>
      <c r="O41" s="181">
        <f>Inp!O$45</f>
        <v>114.96633573864</v>
      </c>
      <c r="P41" s="181">
        <f>Inp!P$45</f>
        <v>117.380628789151</v>
      </c>
      <c r="Q41" s="181">
        <f>Inp!Q$45</f>
        <v>119.845621993724</v>
      </c>
      <c r="R41" s="181"/>
      <c r="S41" s="181"/>
      <c r="T41" s="181"/>
    </row>
    <row r="42" spans="1:20" s="187" customFormat="1" hidden="1" outlineLevel="2">
      <c r="A42" s="183"/>
      <c r="B42" s="184"/>
      <c r="C42" s="185"/>
      <c r="D42" s="186"/>
      <c r="E42" s="181" t="str">
        <f>Inp!E$46</f>
        <v>CPIH index (PR19FD) - September</v>
      </c>
      <c r="F42" s="182">
        <f>Inp!F$46</f>
        <v>0</v>
      </c>
      <c r="G42" s="181" t="str">
        <f>Inp!G$46</f>
        <v>Index</v>
      </c>
      <c r="H42" s="182">
        <f>Inp!H$46</f>
        <v>0</v>
      </c>
      <c r="I42" s="182">
        <f>Inp!I$46</f>
        <v>0</v>
      </c>
      <c r="J42" s="181">
        <f>Inp!J$46</f>
        <v>104.3</v>
      </c>
      <c r="K42" s="181">
        <f>Inp!K$46</f>
        <v>106.6</v>
      </c>
      <c r="L42" s="181">
        <f>Inp!L$46</f>
        <v>108.469999617629</v>
      </c>
      <c r="M42" s="181">
        <f>Inp!M$46</f>
        <v>110.61227213470301</v>
      </c>
      <c r="N42" s="181">
        <f>Inp!N$46</f>
        <v>112.824517577397</v>
      </c>
      <c r="O42" s="181">
        <f>Inp!O$46</f>
        <v>115.16561595146101</v>
      </c>
      <c r="P42" s="181">
        <f>Inp!P$46</f>
        <v>117.58409388644201</v>
      </c>
      <c r="Q42" s="181">
        <f>Inp!Q$46</f>
        <v>120.05335985805699</v>
      </c>
      <c r="R42" s="181"/>
      <c r="S42" s="181"/>
      <c r="T42" s="181"/>
    </row>
    <row r="43" spans="1:20" s="187" customFormat="1" hidden="1" outlineLevel="2">
      <c r="A43" s="183"/>
      <c r="B43" s="184"/>
      <c r="C43" s="185"/>
      <c r="D43" s="186"/>
      <c r="E43" s="181" t="str">
        <f>Inp!E$47</f>
        <v>CPIH index (PR19FD) - October</v>
      </c>
      <c r="F43" s="182">
        <f>Inp!F$47</f>
        <v>0</v>
      </c>
      <c r="G43" s="181" t="str">
        <f>Inp!G$47</f>
        <v>Index</v>
      </c>
      <c r="H43" s="182">
        <f>Inp!H$47</f>
        <v>0</v>
      </c>
      <c r="I43" s="182">
        <f>Inp!I$47</f>
        <v>0</v>
      </c>
      <c r="J43" s="181">
        <f>Inp!J$47</f>
        <v>104.4</v>
      </c>
      <c r="K43" s="181">
        <f>Inp!K$47</f>
        <v>106.7</v>
      </c>
      <c r="L43" s="181">
        <f>Inp!L$47</f>
        <v>108.64026608539599</v>
      </c>
      <c r="M43" s="181">
        <f>Inp!M$47</f>
        <v>110.794957295123</v>
      </c>
      <c r="N43" s="181">
        <f>Inp!N$47</f>
        <v>113.01085644102599</v>
      </c>
      <c r="O43" s="181">
        <f>Inp!O$47</f>
        <v>115.365241592385</v>
      </c>
      <c r="P43" s="181">
        <f>Inp!P$47</f>
        <v>117.78791166582501</v>
      </c>
      <c r="Q43" s="181">
        <f>Inp!Q$47</f>
        <v>120.261457810807</v>
      </c>
      <c r="R43" s="181"/>
      <c r="S43" s="181"/>
      <c r="T43" s="181"/>
    </row>
    <row r="44" spans="1:20" s="187" customFormat="1" hidden="1" outlineLevel="2">
      <c r="A44" s="183"/>
      <c r="B44" s="184"/>
      <c r="C44" s="185"/>
      <c r="D44" s="186"/>
      <c r="E44" s="181" t="str">
        <f>Inp!E$48</f>
        <v>CPIH index (PR19FD) - November</v>
      </c>
      <c r="F44" s="182">
        <f>Inp!F$48</f>
        <v>0</v>
      </c>
      <c r="G44" s="181" t="str">
        <f>Inp!G$48</f>
        <v>Index</v>
      </c>
      <c r="H44" s="182">
        <f>Inp!H$48</f>
        <v>0</v>
      </c>
      <c r="I44" s="182">
        <f>Inp!I$48</f>
        <v>0</v>
      </c>
      <c r="J44" s="181">
        <f>Inp!J$48</f>
        <v>104.7</v>
      </c>
      <c r="K44" s="181">
        <f>Inp!K$48</f>
        <v>106.9</v>
      </c>
      <c r="L44" s="181">
        <f>Inp!L$48</f>
        <v>108.81079982217901</v>
      </c>
      <c r="M44" s="181">
        <f>Inp!M$48</f>
        <v>110.977944174939</v>
      </c>
      <c r="N44" s="181">
        <f>Inp!N$48</f>
        <v>113.197503058438</v>
      </c>
      <c r="O44" s="181">
        <f>Inp!O$48</f>
        <v>115.565213260169</v>
      </c>
      <c r="P44" s="181">
        <f>Inp!P$48</f>
        <v>117.992082738633</v>
      </c>
      <c r="Q44" s="181">
        <f>Inp!Q$48</f>
        <v>120.46991647614399</v>
      </c>
      <c r="R44" s="181"/>
      <c r="S44" s="181"/>
      <c r="T44" s="181"/>
    </row>
    <row r="45" spans="1:20" s="187" customFormat="1" hidden="1" outlineLevel="2">
      <c r="A45" s="183"/>
      <c r="B45" s="184"/>
      <c r="C45" s="185"/>
      <c r="D45" s="186"/>
      <c r="E45" s="181" t="str">
        <f>Inp!E$49</f>
        <v>CPIH index (PR19FD) - December</v>
      </c>
      <c r="F45" s="182">
        <f>Inp!F$49</f>
        <v>0</v>
      </c>
      <c r="G45" s="181" t="str">
        <f>Inp!G$49</f>
        <v>Index</v>
      </c>
      <c r="H45" s="182">
        <f>Inp!H$49</f>
        <v>0</v>
      </c>
      <c r="I45" s="182">
        <f>Inp!I$49</f>
        <v>0</v>
      </c>
      <c r="J45" s="181">
        <f>Inp!J$49</f>
        <v>105</v>
      </c>
      <c r="K45" s="181">
        <f>Inp!K$49</f>
        <v>107.1</v>
      </c>
      <c r="L45" s="181">
        <f>Inp!L$49</f>
        <v>108.981601247513</v>
      </c>
      <c r="M45" s="181">
        <f>Inp!M$49</f>
        <v>111.161233272464</v>
      </c>
      <c r="N45" s="181">
        <f>Inp!N$49</f>
        <v>113.384457937913</v>
      </c>
      <c r="O45" s="181">
        <f>Inp!O$49</f>
        <v>115.765531554609</v>
      </c>
      <c r="P45" s="181">
        <f>Inp!P$49</f>
        <v>118.196607717256</v>
      </c>
      <c r="Q45" s="181">
        <f>Inp!Q$49</f>
        <v>120.678736479319</v>
      </c>
      <c r="R45" s="181"/>
      <c r="S45" s="181"/>
      <c r="T45" s="181"/>
    </row>
    <row r="46" spans="1:20" s="187" customFormat="1" hidden="1" outlineLevel="2">
      <c r="A46" s="183"/>
      <c r="B46" s="184"/>
      <c r="C46" s="185"/>
      <c r="D46" s="186"/>
      <c r="E46" s="181" t="str">
        <f>Inp!E$50</f>
        <v>CPIH index (PR19FD) - January</v>
      </c>
      <c r="F46" s="182">
        <f>Inp!F$50</f>
        <v>0</v>
      </c>
      <c r="G46" s="181" t="str">
        <f>Inp!G$50</f>
        <v>Index</v>
      </c>
      <c r="H46" s="182">
        <f>Inp!H$50</f>
        <v>0</v>
      </c>
      <c r="I46" s="182">
        <f>Inp!I$50</f>
        <v>0</v>
      </c>
      <c r="J46" s="181">
        <f>Inp!J$50</f>
        <v>104.5</v>
      </c>
      <c r="K46" s="181">
        <f>Inp!K$50</f>
        <v>106.4</v>
      </c>
      <c r="L46" s="181">
        <f>Inp!L$50</f>
        <v>109.161593222387</v>
      </c>
      <c r="M46" s="181">
        <f>Inp!M$50</f>
        <v>111.344825086835</v>
      </c>
      <c r="N46" s="181">
        <f>Inp!N$50</f>
        <v>113.580996157239</v>
      </c>
      <c r="O46" s="181">
        <f>Inp!O$50</f>
        <v>115.96619707654099</v>
      </c>
      <c r="P46" s="181">
        <f>Inp!P$50</f>
        <v>118.40148721514799</v>
      </c>
      <c r="Q46" s="181">
        <f>Inp!Q$50</f>
        <v>120.887918446667</v>
      </c>
      <c r="R46" s="181"/>
      <c r="S46" s="181"/>
      <c r="T46" s="181"/>
    </row>
    <row r="47" spans="1:20" s="187" customFormat="1" hidden="1" outlineLevel="2">
      <c r="A47" s="183"/>
      <c r="B47" s="184"/>
      <c r="C47" s="185"/>
      <c r="D47" s="186"/>
      <c r="E47" s="181" t="str">
        <f>Inp!E$51</f>
        <v>CPIH index (PR19FD) - Februaury</v>
      </c>
      <c r="F47" s="182">
        <f>Inp!F$51</f>
        <v>0</v>
      </c>
      <c r="G47" s="181" t="str">
        <f>Inp!G$51</f>
        <v>Index</v>
      </c>
      <c r="H47" s="182">
        <f>Inp!H$51</f>
        <v>0</v>
      </c>
      <c r="I47" s="182">
        <f>Inp!I$51</f>
        <v>0</v>
      </c>
      <c r="J47" s="181">
        <f>Inp!J$51</f>
        <v>104.9</v>
      </c>
      <c r="K47" s="181">
        <f>Inp!K$51</f>
        <v>106.8</v>
      </c>
      <c r="L47" s="181">
        <f>Inp!L$51</f>
        <v>109.341882468641</v>
      </c>
      <c r="M47" s="181">
        <f>Inp!M$51</f>
        <v>111.52872011801399</v>
      </c>
      <c r="N47" s="181">
        <f>Inp!N$51</f>
        <v>113.77787505175399</v>
      </c>
      <c r="O47" s="181">
        <f>Inp!O$51</f>
        <v>116.167210427841</v>
      </c>
      <c r="P47" s="181">
        <f>Inp!P$51</f>
        <v>118.606721846825</v>
      </c>
      <c r="Q47" s="181">
        <f>Inp!Q$51</f>
        <v>121.097463005609</v>
      </c>
      <c r="R47" s="181"/>
      <c r="S47" s="181"/>
      <c r="T47" s="181"/>
    </row>
    <row r="48" spans="1:20" s="182" customFormat="1" hidden="1" outlineLevel="2">
      <c r="A48" s="179"/>
      <c r="B48" s="206"/>
      <c r="C48" s="206"/>
      <c r="D48" s="179"/>
      <c r="E48" s="181" t="str">
        <f>Inp!E$52</f>
        <v>CPIH index (PR19FD) - March</v>
      </c>
      <c r="F48" s="182">
        <f>Inp!F$52</f>
        <v>0</v>
      </c>
      <c r="G48" s="181" t="str">
        <f>Inp!G$52</f>
        <v>Index</v>
      </c>
      <c r="H48" s="182">
        <f>Inp!H$52</f>
        <v>0</v>
      </c>
      <c r="I48" s="182">
        <f>Inp!I$52</f>
        <v>0</v>
      </c>
      <c r="J48" s="181">
        <f>Inp!J$52</f>
        <v>105.1</v>
      </c>
      <c r="K48" s="181">
        <f>Inp!K$52</f>
        <v>107</v>
      </c>
      <c r="L48" s="181">
        <f>Inp!L$52</f>
        <v>109.52246947724301</v>
      </c>
      <c r="M48" s="181">
        <f>Inp!M$52</f>
        <v>111.712918866788</v>
      </c>
      <c r="N48" s="181">
        <f>Inp!N$52</f>
        <v>113.97509521197701</v>
      </c>
      <c r="O48" s="181">
        <f>Inp!O$52</f>
        <v>116.368572211429</v>
      </c>
      <c r="P48" s="181">
        <f>Inp!P$52</f>
        <v>118.812312227869</v>
      </c>
      <c r="Q48" s="181">
        <f>Inp!Q$52</f>
        <v>121.307370784654</v>
      </c>
      <c r="R48" s="181"/>
      <c r="S48" s="181"/>
      <c r="T48" s="181"/>
    </row>
    <row r="49" spans="1:20" s="141" customFormat="1" hidden="1" outlineLevel="1">
      <c r="A49" s="193"/>
      <c r="B49" s="180"/>
      <c r="C49" s="170"/>
      <c r="D49" s="171"/>
      <c r="E49" s="141" t="s">
        <v>664</v>
      </c>
      <c r="G49" s="141" t="s">
        <v>20</v>
      </c>
      <c r="J49" s="141">
        <f t="shared" ref="J49" si="12" xml:space="preserve"> SUM(J37:J48) / 12</f>
        <v>104.21666666666665</v>
      </c>
      <c r="K49" s="141">
        <f t="shared" ref="K49" si="13" xml:space="preserve"> SUM(K37:K48) / 12</f>
        <v>106.43333333333334</v>
      </c>
      <c r="L49" s="141">
        <f t="shared" ref="L49" si="14" xml:space="preserve"> SUM(L37:L48) / 12</f>
        <v>108.55238432841566</v>
      </c>
      <c r="M49" s="141">
        <f t="shared" ref="M49" si="15" xml:space="preserve"> SUM(M37:M48) / 12</f>
        <v>110.70537330136041</v>
      </c>
      <c r="N49" s="141">
        <f t="shared" ref="N49" si="16" xml:space="preserve"> SUM(N37:N48) / 12</f>
        <v>112.92412852304601</v>
      </c>
      <c r="O49" s="141">
        <f t="shared" ref="O49" si="17" xml:space="preserve"> SUM(O37:O48) / 12</f>
        <v>115.26744552524366</v>
      </c>
      <c r="P49" s="141">
        <f t="shared" ref="P49" si="18" xml:space="preserve"> SUM(P37:P48) / 12</f>
        <v>117.68806188127384</v>
      </c>
      <c r="Q49" s="141">
        <f t="shared" ref="Q49" si="19" xml:space="preserve"> SUM(Q37:Q48) / 12</f>
        <v>120.15951118078074</v>
      </c>
      <c r="R49" s="196"/>
      <c r="S49" s="196"/>
      <c r="T49" s="196"/>
    </row>
    <row r="50" spans="1:20" s="141" customFormat="1" hidden="1" outlineLevel="1">
      <c r="A50" s="193"/>
      <c r="B50" s="180"/>
      <c r="C50" s="170"/>
      <c r="D50" s="171"/>
    </row>
    <row r="51" spans="1:20" s="141" customFormat="1" hidden="1" outlineLevel="1">
      <c r="A51" s="193"/>
      <c r="B51" s="180" t="s">
        <v>665</v>
      </c>
      <c r="C51" s="170"/>
      <c r="D51" s="171"/>
    </row>
    <row r="52" spans="1:20" s="182" customFormat="1" hidden="1" outlineLevel="1">
      <c r="A52" s="179"/>
      <c r="B52" s="206"/>
      <c r="C52" s="206"/>
      <c r="D52" s="179"/>
      <c r="E52" s="181" t="str">
        <f>Inp!E$52</f>
        <v>CPIH index (PR19FD) - March</v>
      </c>
      <c r="F52" s="182">
        <f>Inp!F$52</f>
        <v>0</v>
      </c>
      <c r="G52" s="181" t="str">
        <f>Inp!G$52</f>
        <v>Index</v>
      </c>
      <c r="H52" s="182">
        <f>Inp!H$52</f>
        <v>0</v>
      </c>
      <c r="I52" s="182">
        <f>Inp!I$52</f>
        <v>0</v>
      </c>
      <c r="J52" s="181">
        <f>Inp!J$52</f>
        <v>105.1</v>
      </c>
      <c r="K52" s="181">
        <f>Inp!K$52</f>
        <v>107</v>
      </c>
      <c r="L52" s="181">
        <f>Inp!L$52</f>
        <v>109.52246947724301</v>
      </c>
      <c r="M52" s="181">
        <f>Inp!M$52</f>
        <v>111.712918866788</v>
      </c>
      <c r="N52" s="181">
        <f>Inp!N$52</f>
        <v>113.97509521197701</v>
      </c>
      <c r="O52" s="181">
        <f>Inp!O$52</f>
        <v>116.368572211429</v>
      </c>
      <c r="P52" s="181">
        <f>Inp!P$52</f>
        <v>118.812312227869</v>
      </c>
      <c r="Q52" s="181">
        <f>Inp!Q$52</f>
        <v>121.307370784654</v>
      </c>
      <c r="R52" s="181"/>
      <c r="S52" s="181"/>
      <c r="T52" s="181"/>
    </row>
    <row r="53" spans="1:20" s="200" customFormat="1">
      <c r="A53" s="198"/>
      <c r="B53" s="199"/>
      <c r="C53" s="199"/>
      <c r="D53" s="198"/>
      <c r="E53" s="196"/>
      <c r="G53" s="196"/>
      <c r="J53" s="196"/>
      <c r="K53" s="196"/>
      <c r="L53" s="196"/>
      <c r="M53" s="196"/>
      <c r="N53" s="196"/>
      <c r="O53" s="196"/>
      <c r="P53" s="196"/>
      <c r="Q53" s="196"/>
      <c r="R53" s="196"/>
      <c r="S53" s="196"/>
      <c r="T53" s="196"/>
    </row>
    <row r="54" spans="1:20" s="33" customFormat="1" collapsed="1">
      <c r="A54" s="33" t="s">
        <v>666</v>
      </c>
      <c r="B54" s="168"/>
    </row>
    <row r="55" spans="1:20" s="182" customFormat="1" hidden="1" outlineLevel="1">
      <c r="A55" s="179"/>
      <c r="B55" s="180"/>
      <c r="C55" s="170"/>
      <c r="D55" s="171"/>
      <c r="E55" s="181"/>
      <c r="F55" s="181"/>
      <c r="G55" s="181"/>
      <c r="H55" s="181"/>
      <c r="I55" s="181"/>
      <c r="J55" s="181"/>
      <c r="K55" s="181"/>
      <c r="L55" s="181"/>
      <c r="M55" s="181"/>
      <c r="N55" s="181"/>
      <c r="O55" s="181"/>
      <c r="P55" s="181"/>
      <c r="Q55" s="181"/>
      <c r="R55" s="181"/>
      <c r="S55" s="181"/>
      <c r="T55" s="181"/>
    </row>
    <row r="56" spans="1:20" s="141" customFormat="1" hidden="1" outlineLevel="1" collapsed="1">
      <c r="A56" s="193"/>
      <c r="B56" s="180" t="s">
        <v>660</v>
      </c>
      <c r="C56" s="170"/>
      <c r="D56" s="171"/>
    </row>
    <row r="57" spans="1:20" s="141" customFormat="1" hidden="1" outlineLevel="2">
      <c r="A57" s="193"/>
      <c r="B57" s="180"/>
      <c r="C57" s="170"/>
      <c r="D57" s="171"/>
      <c r="E57" s="141" t="str">
        <f t="shared" ref="E57:I57" si="20" xml:space="preserve"> E$31</f>
        <v>RPI index (PR19FD) - FYA</v>
      </c>
      <c r="F57" s="141">
        <f t="shared" si="20"/>
        <v>0</v>
      </c>
      <c r="G57" s="141" t="str">
        <f t="shared" si="20"/>
        <v>Index</v>
      </c>
      <c r="H57" s="141">
        <f t="shared" si="20"/>
        <v>0</v>
      </c>
      <c r="I57" s="141">
        <f t="shared" si="20"/>
        <v>0</v>
      </c>
      <c r="J57" s="141">
        <f t="shared" ref="J57:Q57" si="21" xml:space="preserve"> J$31</f>
        <v>274.90833333333336</v>
      </c>
      <c r="K57" s="141">
        <f t="shared" si="21"/>
        <v>283.30833333333334</v>
      </c>
      <c r="L57" s="141">
        <f t="shared" si="21"/>
        <v>292.23881848055777</v>
      </c>
      <c r="M57" s="141">
        <f t="shared" si="21"/>
        <v>300.63476148772367</v>
      </c>
      <c r="N57" s="141">
        <f t="shared" si="21"/>
        <v>309.52983719330018</v>
      </c>
      <c r="O57" s="141">
        <f t="shared" si="21"/>
        <v>319.28116714708784</v>
      </c>
      <c r="P57" s="141">
        <f t="shared" si="21"/>
        <v>329.49816449579487</v>
      </c>
      <c r="Q57" s="141">
        <f t="shared" si="21"/>
        <v>340.04210575966027</v>
      </c>
    </row>
    <row r="58" spans="1:20" s="194" customFormat="1" hidden="1" outlineLevel="2">
      <c r="A58" s="201"/>
      <c r="B58" s="202"/>
      <c r="C58" s="203"/>
      <c r="D58" s="204"/>
      <c r="E58" s="194" t="str">
        <f t="shared" ref="E58:Q58" si="22" xml:space="preserve"> E$12</f>
        <v>Annual inflation flag</v>
      </c>
      <c r="F58" s="194">
        <f t="shared" si="22"/>
        <v>0</v>
      </c>
      <c r="G58" s="194" t="str">
        <f t="shared" si="22"/>
        <v>flag</v>
      </c>
      <c r="H58" s="194">
        <f t="shared" si="22"/>
        <v>0</v>
      </c>
      <c r="I58" s="194">
        <f t="shared" si="22"/>
        <v>0</v>
      </c>
      <c r="J58" s="194">
        <f t="shared" si="22"/>
        <v>0</v>
      </c>
      <c r="K58" s="194">
        <f t="shared" si="22"/>
        <v>1</v>
      </c>
      <c r="L58" s="194">
        <f t="shared" si="22"/>
        <v>1</v>
      </c>
      <c r="M58" s="194">
        <f t="shared" si="22"/>
        <v>1</v>
      </c>
      <c r="N58" s="194">
        <f t="shared" si="22"/>
        <v>1</v>
      </c>
      <c r="O58" s="194">
        <f t="shared" si="22"/>
        <v>1</v>
      </c>
      <c r="P58" s="194">
        <f t="shared" si="22"/>
        <v>1</v>
      </c>
      <c r="Q58" s="194">
        <f t="shared" si="22"/>
        <v>1</v>
      </c>
    </row>
    <row r="59" spans="1:20" s="200" customFormat="1" hidden="1" outlineLevel="2">
      <c r="A59" s="198"/>
      <c r="B59" s="199"/>
      <c r="C59" s="199"/>
      <c r="D59" s="198"/>
      <c r="E59" s="200" t="s">
        <v>667</v>
      </c>
      <c r="G59" s="200" t="s">
        <v>668</v>
      </c>
      <c r="J59" s="205">
        <f t="shared" ref="J59:Q59" si="23">IF(AND(J57&lt;&gt;0,J58),J57/I57,0)</f>
        <v>0</v>
      </c>
      <c r="K59" s="205">
        <f t="shared" si="23"/>
        <v>1.0305556397587075</v>
      </c>
      <c r="L59" s="205">
        <f t="shared" si="23"/>
        <v>1.0315221407085018</v>
      </c>
      <c r="M59" s="205">
        <f t="shared" si="23"/>
        <v>1.0287297322471363</v>
      </c>
      <c r="N59" s="205">
        <f t="shared" si="23"/>
        <v>1.0295876486855953</v>
      </c>
      <c r="O59" s="205">
        <f t="shared" si="23"/>
        <v>1.03150368327076</v>
      </c>
      <c r="P59" s="205">
        <f t="shared" si="23"/>
        <v>1.0320000000000007</v>
      </c>
      <c r="Q59" s="205">
        <f t="shared" si="23"/>
        <v>1.0319999999999998</v>
      </c>
    </row>
    <row r="60" spans="1:20" s="141" customFormat="1" hidden="1" outlineLevel="2">
      <c r="A60" s="193"/>
      <c r="B60" s="180"/>
      <c r="C60" s="170"/>
      <c r="D60" s="171"/>
      <c r="J60" s="197"/>
    </row>
    <row r="61" spans="1:20" s="141" customFormat="1" hidden="1" outlineLevel="2">
      <c r="A61" s="193"/>
      <c r="B61" s="180"/>
      <c r="C61" s="170"/>
      <c r="D61" s="171"/>
      <c r="E61" s="141" t="str">
        <f t="shared" ref="E61:Q61" si="24" xml:space="preserve"> E$31</f>
        <v>RPI index (PR19FD) - FYA</v>
      </c>
      <c r="F61" s="141">
        <f t="shared" si="24"/>
        <v>0</v>
      </c>
      <c r="G61" s="141" t="str">
        <f t="shared" si="24"/>
        <v>Index</v>
      </c>
      <c r="H61" s="141">
        <f t="shared" si="24"/>
        <v>0</v>
      </c>
      <c r="I61" s="141">
        <f t="shared" si="24"/>
        <v>0</v>
      </c>
      <c r="J61" s="141">
        <f t="shared" si="24"/>
        <v>274.90833333333336</v>
      </c>
      <c r="K61" s="141">
        <f t="shared" si="24"/>
        <v>283.30833333333334</v>
      </c>
      <c r="L61" s="141">
        <f t="shared" si="24"/>
        <v>292.23881848055777</v>
      </c>
      <c r="M61" s="141">
        <f t="shared" si="24"/>
        <v>300.63476148772367</v>
      </c>
      <c r="N61" s="141">
        <f t="shared" si="24"/>
        <v>309.52983719330018</v>
      </c>
      <c r="O61" s="141">
        <f t="shared" si="24"/>
        <v>319.28116714708784</v>
      </c>
      <c r="P61" s="141">
        <f t="shared" si="24"/>
        <v>329.49816449579487</v>
      </c>
      <c r="Q61" s="141">
        <f t="shared" si="24"/>
        <v>340.04210575966027</v>
      </c>
    </row>
    <row r="62" spans="1:20" s="194" customFormat="1" hidden="1" outlineLevel="2">
      <c r="A62" s="201"/>
      <c r="B62" s="202"/>
      <c r="C62" s="203"/>
      <c r="D62" s="204"/>
      <c r="E62" s="194" t="str">
        <f t="shared" ref="E62:Q62" si="25" xml:space="preserve"> E$13</f>
        <v>Cumulative inflation flag</v>
      </c>
      <c r="F62" s="194">
        <f t="shared" si="25"/>
        <v>0</v>
      </c>
      <c r="G62" s="194" t="str">
        <f t="shared" si="25"/>
        <v>flag</v>
      </c>
      <c r="H62" s="194">
        <f t="shared" si="25"/>
        <v>0</v>
      </c>
      <c r="I62" s="194">
        <f t="shared" si="25"/>
        <v>0</v>
      </c>
      <c r="J62" s="194">
        <f t="shared" si="25"/>
        <v>1</v>
      </c>
      <c r="K62" s="194">
        <f t="shared" si="25"/>
        <v>1</v>
      </c>
      <c r="L62" s="194">
        <f t="shared" si="25"/>
        <v>1</v>
      </c>
      <c r="M62" s="194">
        <f t="shared" si="25"/>
        <v>1</v>
      </c>
      <c r="N62" s="194">
        <f t="shared" si="25"/>
        <v>1</v>
      </c>
      <c r="O62" s="194">
        <f t="shared" si="25"/>
        <v>1</v>
      </c>
      <c r="P62" s="194">
        <f t="shared" si="25"/>
        <v>1</v>
      </c>
      <c r="Q62" s="194">
        <f t="shared" si="25"/>
        <v>1</v>
      </c>
    </row>
    <row r="63" spans="1:20" s="200" customFormat="1" hidden="1" outlineLevel="2">
      <c r="A63" s="198"/>
      <c r="B63" s="199"/>
      <c r="C63" s="199"/>
      <c r="D63" s="198"/>
      <c r="E63" s="200" t="s">
        <v>669</v>
      </c>
      <c r="G63" s="200" t="s">
        <v>668</v>
      </c>
      <c r="J63" s="205">
        <f t="shared" ref="J63:Q63" si="26">IF(AND(J61&lt;&gt;0,J$13),J61/$J61,0)</f>
        <v>1</v>
      </c>
      <c r="K63" s="205">
        <f>IF(AND(K61&lt;&gt;0,K$13),K61/$J61,0)</f>
        <v>1.0305556397587075</v>
      </c>
      <c r="L63" s="205">
        <f t="shared" si="26"/>
        <v>1.0630409596431214</v>
      </c>
      <c r="M63" s="205">
        <f t="shared" si="26"/>
        <v>1.0935818417814069</v>
      </c>
      <c r="N63" s="205">
        <f t="shared" si="26"/>
        <v>1.1259383571249817</v>
      </c>
      <c r="O63" s="205">
        <f t="shared" si="26"/>
        <v>1.161409562510247</v>
      </c>
      <c r="P63" s="205">
        <f>IF(AND(P61&lt;&gt;0,P$13),P61/$J61,0)</f>
        <v>1.1985746685105756</v>
      </c>
      <c r="Q63" s="205">
        <f t="shared" si="26"/>
        <v>1.236929057902914</v>
      </c>
    </row>
    <row r="64" spans="1:20" s="141" customFormat="1" hidden="1" outlineLevel="1">
      <c r="A64" s="193"/>
      <c r="B64" s="180"/>
      <c r="C64" s="170"/>
      <c r="D64" s="171"/>
    </row>
    <row r="65" spans="1:20" s="141" customFormat="1" hidden="1" outlineLevel="1" collapsed="1">
      <c r="A65" s="193"/>
      <c r="B65" s="180" t="s">
        <v>662</v>
      </c>
      <c r="C65" s="170"/>
      <c r="D65" s="171"/>
    </row>
    <row r="66" spans="1:20" s="182" customFormat="1" hidden="1" outlineLevel="2">
      <c r="A66" s="179"/>
      <c r="B66" s="206"/>
      <c r="C66" s="206"/>
      <c r="D66" s="179"/>
      <c r="E66" s="181" t="str">
        <f xml:space="preserve"> Inp!E$38</f>
        <v>RPI index (PR19FD) - March</v>
      </c>
      <c r="F66" s="182">
        <f xml:space="preserve"> Inp!F$38</f>
        <v>0</v>
      </c>
      <c r="G66" s="181" t="str">
        <f xml:space="preserve"> Inp!G$38</f>
        <v>Index</v>
      </c>
      <c r="H66" s="207">
        <f xml:space="preserve"> Inp!H$38</f>
        <v>0</v>
      </c>
      <c r="I66" s="207">
        <f xml:space="preserve"> Inp!I$38</f>
        <v>0</v>
      </c>
      <c r="J66" s="181">
        <f xml:space="preserve"> Inp!J$38</f>
        <v>278.3</v>
      </c>
      <c r="K66" s="181">
        <f xml:space="preserve"> Inp!K$38</f>
        <v>285.10000000000002</v>
      </c>
      <c r="L66" s="181">
        <f xml:space="preserve"> Inp!L$38</f>
        <v>296.13766811902099</v>
      </c>
      <c r="M66" s="181">
        <f xml:space="preserve"> Inp!M$38</f>
        <v>304.57748375597498</v>
      </c>
      <c r="N66" s="181">
        <f xml:space="preserve"> Inp!N$38</f>
        <v>313.86698624610801</v>
      </c>
      <c r="O66" s="181">
        <f xml:space="preserve"> Inp!O$38</f>
        <v>323.91072980598301</v>
      </c>
      <c r="P66" s="181">
        <f xml:space="preserve"> Inp!P$38</f>
        <v>334.27587315977502</v>
      </c>
      <c r="Q66" s="181">
        <f xml:space="preserve"> Inp!Q$38</f>
        <v>344.972701100888</v>
      </c>
      <c r="R66" s="181"/>
      <c r="S66" s="181"/>
      <c r="T66" s="181"/>
    </row>
    <row r="67" spans="1:20" s="194" customFormat="1" hidden="1" outlineLevel="2">
      <c r="A67" s="201"/>
      <c r="B67" s="202"/>
      <c r="C67" s="203"/>
      <c r="D67" s="204"/>
      <c r="E67" s="194" t="str">
        <f t="shared" ref="E67:Q67" si="27" xml:space="preserve"> E$12</f>
        <v>Annual inflation flag</v>
      </c>
      <c r="F67" s="194">
        <f t="shared" si="27"/>
        <v>0</v>
      </c>
      <c r="G67" s="194" t="str">
        <f t="shared" si="27"/>
        <v>flag</v>
      </c>
      <c r="H67" s="194">
        <f t="shared" si="27"/>
        <v>0</v>
      </c>
      <c r="I67" s="194">
        <f t="shared" si="27"/>
        <v>0</v>
      </c>
      <c r="J67" s="194">
        <f t="shared" si="27"/>
        <v>0</v>
      </c>
      <c r="K67" s="194">
        <f t="shared" si="27"/>
        <v>1</v>
      </c>
      <c r="L67" s="194">
        <f t="shared" si="27"/>
        <v>1</v>
      </c>
      <c r="M67" s="194">
        <f t="shared" si="27"/>
        <v>1</v>
      </c>
      <c r="N67" s="194">
        <f t="shared" si="27"/>
        <v>1</v>
      </c>
      <c r="O67" s="194">
        <f t="shared" si="27"/>
        <v>1</v>
      </c>
      <c r="P67" s="194">
        <f t="shared" si="27"/>
        <v>1</v>
      </c>
      <c r="Q67" s="194">
        <f t="shared" si="27"/>
        <v>1</v>
      </c>
    </row>
    <row r="68" spans="1:20" s="200" customFormat="1" hidden="1" outlineLevel="2">
      <c r="A68" s="198"/>
      <c r="B68" s="199"/>
      <c r="C68" s="199"/>
      <c r="D68" s="198"/>
      <c r="E68" s="200" t="s">
        <v>670</v>
      </c>
      <c r="G68" s="200" t="s">
        <v>668</v>
      </c>
      <c r="J68" s="205">
        <f t="shared" ref="J68" si="28">IF(AND(J66&lt;&gt;0,J67),J66/I66,0)</f>
        <v>0</v>
      </c>
      <c r="K68" s="205">
        <f t="shared" ref="K68" si="29">IF(AND(K66&lt;&gt;0,K67),K66/J66,0)</f>
        <v>1.0244340639597558</v>
      </c>
      <c r="L68" s="205">
        <f t="shared" ref="L68" si="30">IF(AND(L66&lt;&gt;0,L67),L66/K66,0)</f>
        <v>1.0387150758296071</v>
      </c>
      <c r="M68" s="205">
        <f>IF(AND(M66&lt;&gt;0,M67),M66/L66,0)</f>
        <v>1.0284996356274472</v>
      </c>
      <c r="N68" s="205">
        <f t="shared" ref="N68" si="31">IF(AND(N66&lt;&gt;0,N67),N66/M66,0)</f>
        <v>1.0304996363341674</v>
      </c>
      <c r="O68" s="205">
        <f t="shared" ref="O68" si="32">IF(AND(O66&lt;&gt;0,O67),O66/N66,0)</f>
        <v>1.0319999999999985</v>
      </c>
      <c r="P68" s="205">
        <f t="shared" ref="P68" si="33">IF(AND(P66&lt;&gt;0,P67),P66/O66,0)</f>
        <v>1.0320000000000018</v>
      </c>
      <c r="Q68" s="205">
        <f t="shared" ref="Q68" si="34">IF(AND(Q66&lt;&gt;0,Q67),Q66/P66,0)</f>
        <v>1.0320000000000005</v>
      </c>
    </row>
    <row r="69" spans="1:20" s="141" customFormat="1" hidden="1" outlineLevel="2">
      <c r="A69" s="193"/>
      <c r="B69" s="180"/>
      <c r="C69" s="170"/>
      <c r="D69" s="171"/>
    </row>
    <row r="70" spans="1:20" s="182" customFormat="1" hidden="1" outlineLevel="2">
      <c r="A70" s="179"/>
      <c r="B70" s="206"/>
      <c r="C70" s="206"/>
      <c r="D70" s="179"/>
      <c r="E70" s="181" t="str">
        <f xml:space="preserve"> Inp!E$38</f>
        <v>RPI index (PR19FD) - March</v>
      </c>
      <c r="F70" s="182">
        <f xml:space="preserve"> Inp!F$38</f>
        <v>0</v>
      </c>
      <c r="G70" s="181" t="str">
        <f xml:space="preserve"> Inp!G$38</f>
        <v>Index</v>
      </c>
      <c r="H70" s="207">
        <f xml:space="preserve"> Inp!H$38</f>
        <v>0</v>
      </c>
      <c r="I70" s="207">
        <f xml:space="preserve"> Inp!I$38</f>
        <v>0</v>
      </c>
      <c r="J70" s="181">
        <f xml:space="preserve"> Inp!J$38</f>
        <v>278.3</v>
      </c>
      <c r="K70" s="181">
        <f xml:space="preserve"> Inp!K$38</f>
        <v>285.10000000000002</v>
      </c>
      <c r="L70" s="181">
        <f xml:space="preserve"> Inp!L$38</f>
        <v>296.13766811902099</v>
      </c>
      <c r="M70" s="181">
        <f xml:space="preserve"> Inp!M$38</f>
        <v>304.57748375597498</v>
      </c>
      <c r="N70" s="181">
        <f xml:space="preserve"> Inp!N$38</f>
        <v>313.86698624610801</v>
      </c>
      <c r="O70" s="181">
        <f xml:space="preserve"> Inp!O$38</f>
        <v>323.91072980598301</v>
      </c>
      <c r="P70" s="181">
        <f xml:space="preserve"> Inp!P$38</f>
        <v>334.27587315977502</v>
      </c>
      <c r="Q70" s="181">
        <f xml:space="preserve"> Inp!Q$38</f>
        <v>344.972701100888</v>
      </c>
      <c r="R70" s="181"/>
      <c r="S70" s="181"/>
      <c r="T70" s="181"/>
    </row>
    <row r="71" spans="1:20" s="194" customFormat="1" hidden="1" outlineLevel="2">
      <c r="A71" s="201"/>
      <c r="B71" s="202"/>
      <c r="C71" s="203"/>
      <c r="D71" s="204"/>
      <c r="E71" s="194" t="str">
        <f t="shared" ref="E71:Q71" si="35" xml:space="preserve"> E$13</f>
        <v>Cumulative inflation flag</v>
      </c>
      <c r="F71" s="194">
        <f t="shared" si="35"/>
        <v>0</v>
      </c>
      <c r="G71" s="194" t="str">
        <f t="shared" si="35"/>
        <v>flag</v>
      </c>
      <c r="H71" s="194">
        <f t="shared" si="35"/>
        <v>0</v>
      </c>
      <c r="I71" s="194">
        <f t="shared" si="35"/>
        <v>0</v>
      </c>
      <c r="J71" s="194">
        <f t="shared" si="35"/>
        <v>1</v>
      </c>
      <c r="K71" s="194">
        <f t="shared" si="35"/>
        <v>1</v>
      </c>
      <c r="L71" s="194">
        <f t="shared" si="35"/>
        <v>1</v>
      </c>
      <c r="M71" s="194">
        <f t="shared" si="35"/>
        <v>1</v>
      </c>
      <c r="N71" s="194">
        <f t="shared" si="35"/>
        <v>1</v>
      </c>
      <c r="O71" s="194">
        <f t="shared" si="35"/>
        <v>1</v>
      </c>
      <c r="P71" s="194">
        <f t="shared" si="35"/>
        <v>1</v>
      </c>
      <c r="Q71" s="194">
        <f t="shared" si="35"/>
        <v>1</v>
      </c>
    </row>
    <row r="72" spans="1:20" s="200" customFormat="1" hidden="1" outlineLevel="2">
      <c r="A72" s="198"/>
      <c r="B72" s="199"/>
      <c r="C72" s="199"/>
      <c r="D72" s="198"/>
      <c r="E72" s="200" t="s">
        <v>671</v>
      </c>
      <c r="G72" s="200" t="s">
        <v>668</v>
      </c>
      <c r="J72" s="205">
        <f>IF(AND(J70&lt;&gt;0,J$13),J70/$J70,0)</f>
        <v>1</v>
      </c>
      <c r="K72" s="205">
        <f t="shared" ref="K72:Q72" si="36">IF(AND(K70&lt;&gt;0,K$13),K70/$J70,0)</f>
        <v>1.0244340639597558</v>
      </c>
      <c r="L72" s="205">
        <f t="shared" si="36"/>
        <v>1.0640951064283901</v>
      </c>
      <c r="M72" s="205">
        <f>IF(AND(M70&lt;&gt;0,M$13),M70/$J70,0)</f>
        <v>1.0944214292345489</v>
      </c>
      <c r="N72" s="205">
        <f t="shared" si="36"/>
        <v>1.1278008848225225</v>
      </c>
      <c r="O72" s="205">
        <f t="shared" si="36"/>
        <v>1.1638905131368416</v>
      </c>
      <c r="P72" s="205">
        <f t="shared" si="36"/>
        <v>1.2011350095572224</v>
      </c>
      <c r="Q72" s="205">
        <f t="shared" si="36"/>
        <v>1.2395713298630542</v>
      </c>
    </row>
    <row r="73" spans="1:20" s="141" customFormat="1" hidden="1" outlineLevel="2">
      <c r="A73" s="193"/>
      <c r="B73" s="180"/>
      <c r="C73" s="170"/>
      <c r="D73" s="171"/>
      <c r="E73" s="200"/>
      <c r="J73" s="205"/>
      <c r="K73" s="205"/>
      <c r="L73" s="205"/>
      <c r="M73" s="205"/>
      <c r="N73" s="205"/>
      <c r="O73" s="205"/>
      <c r="P73" s="205"/>
      <c r="Q73" s="205"/>
    </row>
    <row r="74" spans="1:20" s="141" customFormat="1" hidden="1" outlineLevel="2">
      <c r="A74" s="193"/>
      <c r="B74" s="180"/>
      <c r="C74" s="170"/>
      <c r="D74" s="171"/>
      <c r="E74" s="141" t="str">
        <f t="shared" ref="E74:Q74" si="37" xml:space="preserve"> E$31</f>
        <v>RPI index (PR19FD) - FYA</v>
      </c>
      <c r="F74" s="141">
        <f t="shared" si="37"/>
        <v>0</v>
      </c>
      <c r="G74" s="141" t="str">
        <f t="shared" si="37"/>
        <v>Index</v>
      </c>
      <c r="H74" s="141">
        <f t="shared" si="37"/>
        <v>0</v>
      </c>
      <c r="I74" s="141">
        <f t="shared" si="37"/>
        <v>0</v>
      </c>
      <c r="J74" s="141">
        <f t="shared" si="37"/>
        <v>274.90833333333336</v>
      </c>
      <c r="K74" s="141">
        <f t="shared" si="37"/>
        <v>283.30833333333334</v>
      </c>
      <c r="L74" s="141">
        <f t="shared" si="37"/>
        <v>292.23881848055777</v>
      </c>
      <c r="M74" s="141">
        <f t="shared" si="37"/>
        <v>300.63476148772367</v>
      </c>
      <c r="N74" s="141">
        <f t="shared" si="37"/>
        <v>309.52983719330018</v>
      </c>
      <c r="O74" s="141">
        <f t="shared" si="37"/>
        <v>319.28116714708784</v>
      </c>
      <c r="P74" s="141">
        <f t="shared" si="37"/>
        <v>329.49816449579487</v>
      </c>
      <c r="Q74" s="141">
        <f t="shared" si="37"/>
        <v>340.04210575966027</v>
      </c>
    </row>
    <row r="75" spans="1:20" s="182" customFormat="1" hidden="1" outlineLevel="2">
      <c r="A75" s="179"/>
      <c r="B75" s="206"/>
      <c r="C75" s="206"/>
      <c r="D75" s="179"/>
      <c r="E75" s="181" t="str">
        <f xml:space="preserve"> Inp!E$38</f>
        <v>RPI index (PR19FD) - March</v>
      </c>
      <c r="F75" s="181">
        <f xml:space="preserve"> Inp!F$38</f>
        <v>0</v>
      </c>
      <c r="G75" s="181" t="str">
        <f xml:space="preserve"> Inp!G$38</f>
        <v>Index</v>
      </c>
      <c r="H75" s="181">
        <f xml:space="preserve"> Inp!H$38</f>
        <v>0</v>
      </c>
      <c r="I75" s="181">
        <f xml:space="preserve"> Inp!I$38</f>
        <v>0</v>
      </c>
      <c r="J75" s="181">
        <f xml:space="preserve"> Inp!J$38</f>
        <v>278.3</v>
      </c>
      <c r="K75" s="181">
        <f xml:space="preserve"> Inp!K$38</f>
        <v>285.10000000000002</v>
      </c>
      <c r="L75" s="181">
        <f xml:space="preserve"> Inp!L$38</f>
        <v>296.13766811902099</v>
      </c>
      <c r="M75" s="181">
        <f xml:space="preserve"> Inp!M$38</f>
        <v>304.57748375597498</v>
      </c>
      <c r="N75" s="181">
        <f xml:space="preserve"> Inp!N$38</f>
        <v>313.86698624610801</v>
      </c>
      <c r="O75" s="181">
        <f xml:space="preserve"> Inp!O$38</f>
        <v>323.91072980598301</v>
      </c>
      <c r="P75" s="181">
        <f xml:space="preserve"> Inp!P$38</f>
        <v>334.27587315977502</v>
      </c>
      <c r="Q75" s="181">
        <f xml:space="preserve"> Inp!Q$38</f>
        <v>344.972701100888</v>
      </c>
      <c r="R75" s="181"/>
      <c r="S75" s="181"/>
      <c r="T75" s="181"/>
    </row>
    <row r="76" spans="1:20" s="141" customFormat="1" hidden="1" outlineLevel="2">
      <c r="A76" s="193"/>
      <c r="B76" s="180"/>
      <c r="C76" s="170"/>
      <c r="D76" s="171"/>
      <c r="E76" s="200" t="s">
        <v>672</v>
      </c>
      <c r="G76" s="141" t="s">
        <v>668</v>
      </c>
      <c r="J76" s="205">
        <f>IF(AND(J75&lt;&gt;0,J74&lt;&gt;0),J75/$J74,0)</f>
        <v>1.0123374458152716</v>
      </c>
      <c r="K76" s="205">
        <f t="shared" ref="K76" si="38">IF(AND(K75&lt;&gt;0,K74&lt;&gt;0),K75/$J74,0)</f>
        <v>1.0370729637151779</v>
      </c>
      <c r="L76" s="205">
        <f t="shared" ref="L76" si="39">IF(AND(L75&lt;&gt;0,L74&lt;&gt;0),L75/$J74,0)</f>
        <v>1.0772233221462462</v>
      </c>
      <c r="M76" s="205">
        <f>IF(AND(M75&lt;&gt;0,M74&lt;&gt;0),M75/$J74,0)</f>
        <v>1.1079237943168023</v>
      </c>
      <c r="N76" s="205">
        <f t="shared" ref="N76" si="40">IF(AND(N75&lt;&gt;0,N74&lt;&gt;0),N75/$J74,0)</f>
        <v>1.1417150671294358</v>
      </c>
      <c r="O76" s="205">
        <f t="shared" ref="O76" si="41">IF(AND(O75&lt;&gt;0,O74&lt;&gt;0),O75/$J74,0)</f>
        <v>1.178249949277576</v>
      </c>
      <c r="P76" s="205">
        <f t="shared" ref="P76" si="42">IF(AND(P75&lt;&gt;0,P74&lt;&gt;0),P75/$J74,0)</f>
        <v>1.2159539476544605</v>
      </c>
      <c r="Q76" s="205">
        <f t="shared" ref="Q76" si="43">IF(AND(Q75&lt;&gt;0,Q74&lt;&gt;0),Q75/$J74,0)</f>
        <v>1.2548644739794039</v>
      </c>
    </row>
    <row r="77" spans="1:20" s="141" customFormat="1" hidden="1" outlineLevel="1">
      <c r="A77" s="193"/>
      <c r="B77" s="180"/>
      <c r="C77" s="170"/>
      <c r="D77" s="171"/>
    </row>
    <row r="78" spans="1:20" s="141" customFormat="1" hidden="1" outlineLevel="1" collapsed="1">
      <c r="A78" s="193"/>
      <c r="B78" s="180" t="s">
        <v>673</v>
      </c>
      <c r="C78" s="170"/>
      <c r="D78" s="171"/>
    </row>
    <row r="79" spans="1:20" s="141" customFormat="1" hidden="1" outlineLevel="2">
      <c r="A79" s="193"/>
      <c r="B79" s="180"/>
      <c r="C79" s="170"/>
      <c r="D79" s="171"/>
      <c r="E79" s="141" t="str">
        <f t="shared" ref="E79:Q79" si="44" xml:space="preserve"> E$49</f>
        <v>CPIH index (PR19FD) - FYA</v>
      </c>
      <c r="F79" s="141">
        <f t="shared" si="44"/>
        <v>0</v>
      </c>
      <c r="G79" s="141" t="str">
        <f t="shared" si="44"/>
        <v>Index</v>
      </c>
      <c r="H79" s="141">
        <f t="shared" si="44"/>
        <v>0</v>
      </c>
      <c r="I79" s="141">
        <f t="shared" si="44"/>
        <v>0</v>
      </c>
      <c r="J79" s="141">
        <f t="shared" si="44"/>
        <v>104.21666666666665</v>
      </c>
      <c r="K79" s="141">
        <f t="shared" si="44"/>
        <v>106.43333333333334</v>
      </c>
      <c r="L79" s="141">
        <f t="shared" si="44"/>
        <v>108.55238432841566</v>
      </c>
      <c r="M79" s="141">
        <f t="shared" si="44"/>
        <v>110.70537330136041</v>
      </c>
      <c r="N79" s="141">
        <f t="shared" si="44"/>
        <v>112.92412852304601</v>
      </c>
      <c r="O79" s="141">
        <f t="shared" si="44"/>
        <v>115.26744552524366</v>
      </c>
      <c r="P79" s="141">
        <f t="shared" si="44"/>
        <v>117.68806188127384</v>
      </c>
      <c r="Q79" s="141">
        <f t="shared" si="44"/>
        <v>120.15951118078074</v>
      </c>
    </row>
    <row r="80" spans="1:20" s="141" customFormat="1" hidden="1" outlineLevel="2">
      <c r="A80" s="193"/>
      <c r="B80" s="180"/>
      <c r="C80" s="170"/>
      <c r="D80" s="171"/>
      <c r="E80" s="194" t="str">
        <f t="shared" ref="E80:Q80" si="45" xml:space="preserve"> E$12</f>
        <v>Annual inflation flag</v>
      </c>
      <c r="F80" s="194">
        <f t="shared" si="45"/>
        <v>0</v>
      </c>
      <c r="G80" s="194" t="str">
        <f t="shared" si="45"/>
        <v>flag</v>
      </c>
      <c r="H80" s="194">
        <f t="shared" si="45"/>
        <v>0</v>
      </c>
      <c r="I80" s="194">
        <f t="shared" si="45"/>
        <v>0</v>
      </c>
      <c r="J80" s="194">
        <f t="shared" si="45"/>
        <v>0</v>
      </c>
      <c r="K80" s="194">
        <f t="shared" si="45"/>
        <v>1</v>
      </c>
      <c r="L80" s="194">
        <f t="shared" si="45"/>
        <v>1</v>
      </c>
      <c r="M80" s="194">
        <f t="shared" si="45"/>
        <v>1</v>
      </c>
      <c r="N80" s="194">
        <f t="shared" si="45"/>
        <v>1</v>
      </c>
      <c r="O80" s="194">
        <f t="shared" si="45"/>
        <v>1</v>
      </c>
      <c r="P80" s="194">
        <f t="shared" si="45"/>
        <v>1</v>
      </c>
      <c r="Q80" s="194">
        <f t="shared" si="45"/>
        <v>1</v>
      </c>
    </row>
    <row r="81" spans="1:20" s="141" customFormat="1" hidden="1" outlineLevel="2">
      <c r="A81" s="193"/>
      <c r="B81" s="180"/>
      <c r="C81" s="170"/>
      <c r="D81" s="171"/>
      <c r="E81" s="200" t="s">
        <v>674</v>
      </c>
      <c r="F81" s="200"/>
      <c r="G81" s="200" t="s">
        <v>668</v>
      </c>
      <c r="H81" s="200"/>
      <c r="I81" s="200"/>
      <c r="J81" s="205">
        <f t="shared" ref="J81:Q81" si="46">IF(AND(J79&lt;&gt;0,J80),J79/I79,0)</f>
        <v>0</v>
      </c>
      <c r="K81" s="205">
        <f t="shared" si="46"/>
        <v>1.0212697905005599</v>
      </c>
      <c r="L81" s="205">
        <f t="shared" si="46"/>
        <v>1.0199096554501941</v>
      </c>
      <c r="M81" s="205">
        <f t="shared" si="46"/>
        <v>1.0198336405622477</v>
      </c>
      <c r="N81" s="205">
        <f t="shared" si="46"/>
        <v>1.0200419831081347</v>
      </c>
      <c r="O81" s="205">
        <f t="shared" si="46"/>
        <v>1.0207512515956181</v>
      </c>
      <c r="P81" s="205">
        <f t="shared" si="46"/>
        <v>1.0210000000000006</v>
      </c>
      <c r="Q81" s="205">
        <f t="shared" si="46"/>
        <v>1.0210000000000012</v>
      </c>
    </row>
    <row r="82" spans="1:20" s="141" customFormat="1" hidden="1" outlineLevel="2">
      <c r="A82" s="193"/>
      <c r="B82" s="180"/>
      <c r="C82" s="170"/>
      <c r="D82" s="171"/>
      <c r="E82" s="200"/>
      <c r="F82" s="200"/>
      <c r="G82" s="200"/>
      <c r="H82" s="200"/>
      <c r="I82" s="200"/>
      <c r="J82" s="205"/>
    </row>
    <row r="83" spans="1:20" s="141" customFormat="1" hidden="1" outlineLevel="2">
      <c r="A83" s="193"/>
      <c r="B83" s="180"/>
      <c r="C83" s="170"/>
      <c r="D83" s="171"/>
      <c r="E83" s="141" t="str">
        <f t="shared" ref="E83:Q83" si="47" xml:space="preserve"> E$49</f>
        <v>CPIH index (PR19FD) - FYA</v>
      </c>
      <c r="F83" s="141">
        <f t="shared" si="47"/>
        <v>0</v>
      </c>
      <c r="G83" s="141" t="str">
        <f t="shared" si="47"/>
        <v>Index</v>
      </c>
      <c r="H83" s="141">
        <f t="shared" si="47"/>
        <v>0</v>
      </c>
      <c r="I83" s="141">
        <f t="shared" si="47"/>
        <v>0</v>
      </c>
      <c r="J83" s="141">
        <f t="shared" si="47"/>
        <v>104.21666666666665</v>
      </c>
      <c r="K83" s="141">
        <f t="shared" si="47"/>
        <v>106.43333333333334</v>
      </c>
      <c r="L83" s="141">
        <f t="shared" si="47"/>
        <v>108.55238432841566</v>
      </c>
      <c r="M83" s="141">
        <f t="shared" si="47"/>
        <v>110.70537330136041</v>
      </c>
      <c r="N83" s="141">
        <f t="shared" si="47"/>
        <v>112.92412852304601</v>
      </c>
      <c r="O83" s="141">
        <f t="shared" si="47"/>
        <v>115.26744552524366</v>
      </c>
      <c r="P83" s="141">
        <f t="shared" si="47"/>
        <v>117.68806188127384</v>
      </c>
      <c r="Q83" s="141">
        <f t="shared" si="47"/>
        <v>120.15951118078074</v>
      </c>
    </row>
    <row r="84" spans="1:20" s="141" customFormat="1" hidden="1" outlineLevel="2">
      <c r="A84" s="193"/>
      <c r="B84" s="180"/>
      <c r="C84" s="170"/>
      <c r="D84" s="171"/>
      <c r="E84" s="194" t="str">
        <f t="shared" ref="E84:Q84" si="48" xml:space="preserve"> E$13</f>
        <v>Cumulative inflation flag</v>
      </c>
      <c r="F84" s="194">
        <f t="shared" si="48"/>
        <v>0</v>
      </c>
      <c r="G84" s="194" t="str">
        <f t="shared" si="48"/>
        <v>flag</v>
      </c>
      <c r="H84" s="194">
        <f t="shared" si="48"/>
        <v>0</v>
      </c>
      <c r="I84" s="194">
        <f t="shared" si="48"/>
        <v>0</v>
      </c>
      <c r="J84" s="194">
        <f t="shared" si="48"/>
        <v>1</v>
      </c>
      <c r="K84" s="194">
        <f t="shared" si="48"/>
        <v>1</v>
      </c>
      <c r="L84" s="194">
        <f t="shared" si="48"/>
        <v>1</v>
      </c>
      <c r="M84" s="194">
        <f t="shared" si="48"/>
        <v>1</v>
      </c>
      <c r="N84" s="194">
        <f t="shared" si="48"/>
        <v>1</v>
      </c>
      <c r="O84" s="194">
        <f t="shared" si="48"/>
        <v>1</v>
      </c>
      <c r="P84" s="194">
        <f t="shared" si="48"/>
        <v>1</v>
      </c>
      <c r="Q84" s="194">
        <f t="shared" si="48"/>
        <v>1</v>
      </c>
    </row>
    <row r="85" spans="1:20" s="214" customFormat="1" hidden="1" outlineLevel="2">
      <c r="A85" s="212"/>
      <c r="B85" s="213"/>
      <c r="C85" s="213"/>
      <c r="D85" s="212"/>
      <c r="E85" s="214" t="s">
        <v>675</v>
      </c>
      <c r="G85" s="214" t="s">
        <v>668</v>
      </c>
      <c r="J85" s="215">
        <f t="shared" ref="J85:Q85" si="49">IF(AND(J83&lt;&gt;0,J$13),J83/$J83,0)</f>
        <v>1</v>
      </c>
      <c r="K85" s="215">
        <f t="shared" si="49"/>
        <v>1.0212697905005599</v>
      </c>
      <c r="L85" s="215">
        <f t="shared" si="49"/>
        <v>1.0416029201511179</v>
      </c>
      <c r="M85" s="215">
        <f t="shared" si="49"/>
        <v>1.0622616980779827</v>
      </c>
      <c r="N85" s="215">
        <f t="shared" si="49"/>
        <v>1.0835515290872799</v>
      </c>
      <c r="O85" s="215">
        <f t="shared" si="49"/>
        <v>1.1060365794841869</v>
      </c>
      <c r="P85" s="215">
        <f t="shared" si="49"/>
        <v>1.1292633476533553</v>
      </c>
      <c r="Q85" s="215">
        <f t="shared" si="49"/>
        <v>1.1529778779540774</v>
      </c>
    </row>
    <row r="86" spans="1:20" s="141" customFormat="1" hidden="1" outlineLevel="1">
      <c r="A86" s="193"/>
      <c r="B86" s="180"/>
      <c r="C86" s="170"/>
      <c r="D86" s="171"/>
    </row>
    <row r="87" spans="1:20" s="141" customFormat="1" hidden="1" outlineLevel="1" collapsed="1">
      <c r="A87" s="193"/>
      <c r="B87" s="180" t="s">
        <v>665</v>
      </c>
      <c r="C87" s="170"/>
      <c r="D87" s="171"/>
    </row>
    <row r="88" spans="1:20" s="182" customFormat="1" hidden="1" outlineLevel="2">
      <c r="A88" s="179"/>
      <c r="B88" s="206"/>
      <c r="C88" s="206"/>
      <c r="D88" s="179"/>
      <c r="E88" s="181" t="str">
        <f xml:space="preserve"> Inp!E$52</f>
        <v>CPIH index (PR19FD) - March</v>
      </c>
      <c r="F88" s="181">
        <f xml:space="preserve"> Inp!F$52</f>
        <v>0</v>
      </c>
      <c r="G88" s="181" t="str">
        <f xml:space="preserve"> Inp!G$52</f>
        <v>Index</v>
      </c>
      <c r="H88" s="181">
        <f xml:space="preserve"> Inp!H$52</f>
        <v>0</v>
      </c>
      <c r="I88" s="181">
        <f xml:space="preserve"> Inp!I$52</f>
        <v>0</v>
      </c>
      <c r="J88" s="181">
        <f xml:space="preserve"> Inp!J$52</f>
        <v>105.1</v>
      </c>
      <c r="K88" s="181">
        <f xml:space="preserve"> Inp!K$52</f>
        <v>107</v>
      </c>
      <c r="L88" s="181">
        <f xml:space="preserve"> Inp!L$52</f>
        <v>109.52246947724301</v>
      </c>
      <c r="M88" s="181">
        <f xml:space="preserve"> Inp!M$52</f>
        <v>111.712918866788</v>
      </c>
      <c r="N88" s="181">
        <f xml:space="preserve"> Inp!N$52</f>
        <v>113.97509521197701</v>
      </c>
      <c r="O88" s="181">
        <f xml:space="preserve"> Inp!O$52</f>
        <v>116.368572211429</v>
      </c>
      <c r="P88" s="181">
        <f xml:space="preserve"> Inp!P$52</f>
        <v>118.812312227869</v>
      </c>
      <c r="Q88" s="181">
        <f xml:space="preserve"> Inp!Q$52</f>
        <v>121.307370784654</v>
      </c>
      <c r="R88" s="181"/>
      <c r="S88" s="181"/>
      <c r="T88" s="181"/>
    </row>
    <row r="89" spans="1:20" s="141" customFormat="1" hidden="1" outlineLevel="2">
      <c r="A89" s="193"/>
      <c r="B89" s="180"/>
      <c r="C89" s="170"/>
      <c r="D89" s="171"/>
      <c r="E89" s="194" t="str">
        <f t="shared" ref="E89:Q89" si="50" xml:space="preserve"> E$12</f>
        <v>Annual inflation flag</v>
      </c>
      <c r="F89" s="194">
        <f t="shared" si="50"/>
        <v>0</v>
      </c>
      <c r="G89" s="194" t="str">
        <f t="shared" si="50"/>
        <v>flag</v>
      </c>
      <c r="H89" s="194">
        <f t="shared" si="50"/>
        <v>0</v>
      </c>
      <c r="I89" s="194">
        <f t="shared" si="50"/>
        <v>0</v>
      </c>
      <c r="J89" s="194">
        <f t="shared" si="50"/>
        <v>0</v>
      </c>
      <c r="K89" s="194">
        <f t="shared" si="50"/>
        <v>1</v>
      </c>
      <c r="L89" s="194">
        <f t="shared" si="50"/>
        <v>1</v>
      </c>
      <c r="M89" s="194">
        <f t="shared" si="50"/>
        <v>1</v>
      </c>
      <c r="N89" s="194">
        <f t="shared" si="50"/>
        <v>1</v>
      </c>
      <c r="O89" s="194">
        <f t="shared" si="50"/>
        <v>1</v>
      </c>
      <c r="P89" s="194">
        <f t="shared" si="50"/>
        <v>1</v>
      </c>
      <c r="Q89" s="194">
        <f t="shared" si="50"/>
        <v>1</v>
      </c>
    </row>
    <row r="90" spans="1:20" s="141" customFormat="1" hidden="1" outlineLevel="2">
      <c r="A90" s="193"/>
      <c r="B90" s="180"/>
      <c r="C90" s="170"/>
      <c r="D90" s="171"/>
      <c r="E90" s="200" t="s">
        <v>676</v>
      </c>
      <c r="G90" s="141" t="s">
        <v>668</v>
      </c>
      <c r="J90" s="205">
        <f t="shared" ref="J90:Q90" si="51">IF(AND(J88&lt;&gt;0,J89),J88/I88,0)</f>
        <v>0</v>
      </c>
      <c r="K90" s="205">
        <f t="shared" si="51"/>
        <v>1.0180780209324454</v>
      </c>
      <c r="L90" s="205">
        <f t="shared" si="51"/>
        <v>1.023574481095729</v>
      </c>
      <c r="M90" s="205">
        <f t="shared" si="51"/>
        <v>1.0200000000000011</v>
      </c>
      <c r="N90" s="205">
        <f t="shared" si="51"/>
        <v>1.0202499081407634</v>
      </c>
      <c r="O90" s="205">
        <f t="shared" si="51"/>
        <v>1.0210000000000041</v>
      </c>
      <c r="P90" s="205">
        <f t="shared" si="51"/>
        <v>1.0209999999999999</v>
      </c>
      <c r="Q90" s="205">
        <f t="shared" si="51"/>
        <v>1.0209999999999979</v>
      </c>
    </row>
    <row r="91" spans="1:20" s="141" customFormat="1" hidden="1" outlineLevel="2">
      <c r="A91" s="193"/>
      <c r="B91" s="180"/>
      <c r="C91" s="170"/>
      <c r="D91" s="171"/>
    </row>
    <row r="92" spans="1:20" s="182" customFormat="1" hidden="1" outlineLevel="2">
      <c r="A92" s="179"/>
      <c r="B92" s="206"/>
      <c r="C92" s="206"/>
      <c r="D92" s="179"/>
      <c r="E92" s="181" t="str">
        <f xml:space="preserve"> Inp!E$52</f>
        <v>CPIH index (PR19FD) - March</v>
      </c>
      <c r="F92" s="181">
        <f xml:space="preserve"> Inp!F$52</f>
        <v>0</v>
      </c>
      <c r="G92" s="181" t="str">
        <f xml:space="preserve"> Inp!G$52</f>
        <v>Index</v>
      </c>
      <c r="H92" s="181">
        <f xml:space="preserve"> Inp!H$52</f>
        <v>0</v>
      </c>
      <c r="I92" s="181">
        <f xml:space="preserve"> Inp!I$52</f>
        <v>0</v>
      </c>
      <c r="J92" s="181">
        <f xml:space="preserve"> Inp!J$52</f>
        <v>105.1</v>
      </c>
      <c r="K92" s="181">
        <f xml:space="preserve"> Inp!K$52</f>
        <v>107</v>
      </c>
      <c r="L92" s="181">
        <f xml:space="preserve"> Inp!L$52</f>
        <v>109.52246947724301</v>
      </c>
      <c r="M92" s="181">
        <f xml:space="preserve"> Inp!M$52</f>
        <v>111.712918866788</v>
      </c>
      <c r="N92" s="181">
        <f xml:space="preserve"> Inp!N$52</f>
        <v>113.97509521197701</v>
      </c>
      <c r="O92" s="181">
        <f xml:space="preserve"> Inp!O$52</f>
        <v>116.368572211429</v>
      </c>
      <c r="P92" s="181">
        <f xml:space="preserve"> Inp!P$52</f>
        <v>118.812312227869</v>
      </c>
      <c r="Q92" s="181">
        <f xml:space="preserve"> Inp!Q$52</f>
        <v>121.307370784654</v>
      </c>
      <c r="R92" s="181"/>
      <c r="S92" s="181"/>
      <c r="T92" s="181"/>
    </row>
    <row r="93" spans="1:20" s="141" customFormat="1" hidden="1" outlineLevel="2">
      <c r="A93" s="193"/>
      <c r="B93" s="180"/>
      <c r="C93" s="170"/>
      <c r="D93" s="171"/>
      <c r="E93" s="194" t="str">
        <f t="shared" ref="E93:Q93" si="52" xml:space="preserve"> E$13</f>
        <v>Cumulative inflation flag</v>
      </c>
      <c r="F93" s="194">
        <f t="shared" si="52"/>
        <v>0</v>
      </c>
      <c r="G93" s="194" t="str">
        <f t="shared" si="52"/>
        <v>flag</v>
      </c>
      <c r="H93" s="194">
        <f t="shared" si="52"/>
        <v>0</v>
      </c>
      <c r="I93" s="194">
        <f t="shared" si="52"/>
        <v>0</v>
      </c>
      <c r="J93" s="194">
        <f t="shared" si="52"/>
        <v>1</v>
      </c>
      <c r="K93" s="194">
        <f t="shared" si="52"/>
        <v>1</v>
      </c>
      <c r="L93" s="194">
        <f t="shared" si="52"/>
        <v>1</v>
      </c>
      <c r="M93" s="194">
        <f t="shared" si="52"/>
        <v>1</v>
      </c>
      <c r="N93" s="194">
        <f t="shared" si="52"/>
        <v>1</v>
      </c>
      <c r="O93" s="194">
        <f t="shared" si="52"/>
        <v>1</v>
      </c>
      <c r="P93" s="194">
        <f t="shared" si="52"/>
        <v>1</v>
      </c>
      <c r="Q93" s="194">
        <f t="shared" si="52"/>
        <v>1</v>
      </c>
    </row>
    <row r="94" spans="1:20" s="141" customFormat="1" hidden="1" outlineLevel="2">
      <c r="A94" s="193"/>
      <c r="B94" s="180"/>
      <c r="C94" s="170"/>
      <c r="D94" s="171"/>
      <c r="E94" s="200" t="s">
        <v>677</v>
      </c>
      <c r="G94" s="141" t="s">
        <v>668</v>
      </c>
      <c r="J94" s="205">
        <f t="shared" ref="J94:Q94" si="53">IF(AND(J92&lt;&gt;0,J$13),J92/$J92,0)</f>
        <v>1</v>
      </c>
      <c r="K94" s="205">
        <f t="shared" si="53"/>
        <v>1.0180780209324454</v>
      </c>
      <c r="L94" s="205">
        <f t="shared" si="53"/>
        <v>1.0420786819908945</v>
      </c>
      <c r="M94" s="205">
        <f t="shared" si="53"/>
        <v>1.0629202556307136</v>
      </c>
      <c r="N94" s="205">
        <f t="shared" si="53"/>
        <v>1.0844442931681924</v>
      </c>
      <c r="O94" s="205">
        <f t="shared" si="53"/>
        <v>1.1072176233247288</v>
      </c>
      <c r="P94" s="205">
        <f t="shared" si="53"/>
        <v>1.1304691934145481</v>
      </c>
      <c r="Q94" s="205">
        <f t="shared" si="53"/>
        <v>1.1542090464762513</v>
      </c>
    </row>
    <row r="95" spans="1:20" s="141" customFormat="1" hidden="1" outlineLevel="2">
      <c r="A95" s="193"/>
      <c r="B95" s="180"/>
      <c r="C95" s="170"/>
      <c r="D95" s="171"/>
      <c r="E95" s="200"/>
      <c r="J95" s="205"/>
      <c r="K95" s="205"/>
      <c r="L95" s="205"/>
      <c r="M95" s="205"/>
      <c r="N95" s="205"/>
      <c r="O95" s="205"/>
      <c r="P95" s="205"/>
      <c r="Q95" s="205"/>
    </row>
    <row r="96" spans="1:20" s="141" customFormat="1" hidden="1" outlineLevel="2">
      <c r="A96" s="193"/>
      <c r="B96" s="180"/>
      <c r="C96" s="170"/>
      <c r="D96" s="171"/>
      <c r="E96" s="141" t="str">
        <f t="shared" ref="E96:Q96" si="54" xml:space="preserve"> E$49</f>
        <v>CPIH index (PR19FD) - FYA</v>
      </c>
      <c r="F96" s="141">
        <f t="shared" si="54"/>
        <v>0</v>
      </c>
      <c r="G96" s="141" t="str">
        <f t="shared" si="54"/>
        <v>Index</v>
      </c>
      <c r="H96" s="141">
        <f t="shared" si="54"/>
        <v>0</v>
      </c>
      <c r="I96" s="141">
        <f t="shared" si="54"/>
        <v>0</v>
      </c>
      <c r="J96" s="141">
        <f t="shared" si="54"/>
        <v>104.21666666666665</v>
      </c>
      <c r="K96" s="141">
        <f t="shared" si="54"/>
        <v>106.43333333333334</v>
      </c>
      <c r="L96" s="141">
        <f t="shared" si="54"/>
        <v>108.55238432841566</v>
      </c>
      <c r="M96" s="141">
        <f t="shared" si="54"/>
        <v>110.70537330136041</v>
      </c>
      <c r="N96" s="141">
        <f t="shared" si="54"/>
        <v>112.92412852304601</v>
      </c>
      <c r="O96" s="141">
        <f t="shared" si="54"/>
        <v>115.26744552524366</v>
      </c>
      <c r="P96" s="141">
        <f t="shared" si="54"/>
        <v>117.68806188127384</v>
      </c>
      <c r="Q96" s="141">
        <f t="shared" si="54"/>
        <v>120.15951118078074</v>
      </c>
    </row>
    <row r="97" spans="1:20" s="182" customFormat="1" hidden="1" outlineLevel="2">
      <c r="A97" s="179"/>
      <c r="B97" s="206"/>
      <c r="C97" s="206"/>
      <c r="D97" s="179"/>
      <c r="E97" s="181" t="str">
        <f xml:space="preserve"> Inp!E$52</f>
        <v>CPIH index (PR19FD) - March</v>
      </c>
      <c r="F97" s="181">
        <f xml:space="preserve"> Inp!F$52</f>
        <v>0</v>
      </c>
      <c r="G97" s="181" t="str">
        <f xml:space="preserve"> Inp!G$52</f>
        <v>Index</v>
      </c>
      <c r="H97" s="181">
        <f xml:space="preserve"> Inp!H$52</f>
        <v>0</v>
      </c>
      <c r="I97" s="181">
        <f xml:space="preserve"> Inp!I$52</f>
        <v>0</v>
      </c>
      <c r="J97" s="181">
        <f xml:space="preserve"> Inp!J$52</f>
        <v>105.1</v>
      </c>
      <c r="K97" s="181">
        <f xml:space="preserve"> Inp!K$52</f>
        <v>107</v>
      </c>
      <c r="L97" s="181">
        <f xml:space="preserve"> Inp!L$52</f>
        <v>109.52246947724301</v>
      </c>
      <c r="M97" s="181">
        <f xml:space="preserve"> Inp!M$52</f>
        <v>111.712918866788</v>
      </c>
      <c r="N97" s="181">
        <f xml:space="preserve"> Inp!N$52</f>
        <v>113.97509521197701</v>
      </c>
      <c r="O97" s="181">
        <f xml:space="preserve"> Inp!O$52</f>
        <v>116.368572211429</v>
      </c>
      <c r="P97" s="181">
        <f xml:space="preserve"> Inp!P$52</f>
        <v>118.812312227869</v>
      </c>
      <c r="Q97" s="181">
        <f xml:space="preserve"> Inp!Q$52</f>
        <v>121.307370784654</v>
      </c>
      <c r="R97" s="181"/>
      <c r="S97" s="181"/>
      <c r="T97" s="181"/>
    </row>
    <row r="98" spans="1:20" s="214" customFormat="1" hidden="1" outlineLevel="2">
      <c r="A98" s="212"/>
      <c r="B98" s="213"/>
      <c r="C98" s="213"/>
      <c r="D98" s="212"/>
      <c r="E98" s="214" t="s">
        <v>678</v>
      </c>
      <c r="G98" s="214" t="s">
        <v>668</v>
      </c>
      <c r="J98" s="215">
        <f t="shared" ref="J98:Q98" si="55">IF(AND(J97&lt;&gt;0,J96&lt;&gt;0),J97/$J96,0)</f>
        <v>1.0084759315528546</v>
      </c>
      <c r="K98" s="215">
        <f t="shared" si="55"/>
        <v>1.0267071805533345</v>
      </c>
      <c r="L98" s="215">
        <f t="shared" si="55"/>
        <v>1.0509112695721383</v>
      </c>
      <c r="M98" s="215">
        <f t="shared" si="55"/>
        <v>1.0719294949635825</v>
      </c>
      <c r="N98" s="215">
        <f t="shared" si="55"/>
        <v>1.0936359687699697</v>
      </c>
      <c r="O98" s="215">
        <f t="shared" si="55"/>
        <v>1.1166023241141436</v>
      </c>
      <c r="P98" s="215">
        <f t="shared" si="55"/>
        <v>1.1400509729205406</v>
      </c>
      <c r="Q98" s="215">
        <f t="shared" si="55"/>
        <v>1.1639920433518696</v>
      </c>
    </row>
    <row r="99" spans="1:20" s="200" customFormat="1" hidden="1" outlineLevel="1">
      <c r="A99" s="198"/>
      <c r="B99" s="199"/>
      <c r="C99" s="199"/>
      <c r="D99" s="198"/>
      <c r="E99" s="196"/>
      <c r="G99" s="196"/>
      <c r="J99" s="196"/>
      <c r="K99" s="196"/>
      <c r="L99" s="196"/>
      <c r="M99" s="196"/>
      <c r="N99" s="196"/>
      <c r="O99" s="196"/>
      <c r="P99" s="196"/>
      <c r="Q99" s="196"/>
      <c r="R99" s="196"/>
      <c r="S99" s="196"/>
      <c r="T99" s="196"/>
    </row>
    <row r="100" spans="1:20" s="200" customFormat="1" hidden="1" outlineLevel="1" collapsed="1">
      <c r="A100" s="198"/>
      <c r="B100" s="199" t="s">
        <v>679</v>
      </c>
      <c r="C100" s="199"/>
      <c r="D100" s="198"/>
      <c r="E100" s="196"/>
      <c r="G100" s="196"/>
      <c r="J100" s="196"/>
      <c r="K100" s="196"/>
      <c r="L100" s="196"/>
      <c r="M100" s="196"/>
      <c r="N100" s="196"/>
      <c r="O100" s="196"/>
      <c r="P100" s="196"/>
      <c r="Q100" s="196"/>
      <c r="R100" s="196"/>
      <c r="S100" s="196"/>
      <c r="T100" s="196"/>
    </row>
    <row r="101" spans="1:20" s="200" customFormat="1" hidden="1" outlineLevel="2">
      <c r="A101" s="198"/>
      <c r="B101" s="199"/>
      <c r="C101" s="199"/>
      <c r="D101" s="198"/>
      <c r="E101" s="196"/>
      <c r="G101" s="196"/>
      <c r="J101" s="196"/>
      <c r="K101" s="196"/>
      <c r="L101" s="196"/>
      <c r="M101" s="196"/>
      <c r="N101" s="196"/>
      <c r="O101" s="196"/>
      <c r="P101" s="196"/>
      <c r="Q101" s="196"/>
      <c r="R101" s="196"/>
      <c r="S101" s="196"/>
      <c r="T101" s="196"/>
    </row>
    <row r="102" spans="1:20" s="200" customFormat="1" hidden="1" outlineLevel="2">
      <c r="A102" s="198"/>
      <c r="B102" s="199"/>
      <c r="C102" s="199"/>
      <c r="D102" s="198"/>
      <c r="E102" s="181" t="str">
        <f xml:space="preserve"> Inp!E$38</f>
        <v>RPI index (PR19FD) - March</v>
      </c>
      <c r="F102" s="181">
        <f xml:space="preserve"> Inp!F$38</f>
        <v>0</v>
      </c>
      <c r="G102" s="181" t="str">
        <f xml:space="preserve"> Inp!G$38</f>
        <v>Index</v>
      </c>
      <c r="H102" s="181">
        <f xml:space="preserve"> Inp!H$38</f>
        <v>0</v>
      </c>
      <c r="I102" s="181">
        <f xml:space="preserve"> Inp!I$38</f>
        <v>0</v>
      </c>
      <c r="J102" s="181">
        <f xml:space="preserve"> Inp!J$38</f>
        <v>278.3</v>
      </c>
      <c r="K102" s="181">
        <f xml:space="preserve"> Inp!K$38</f>
        <v>285.10000000000002</v>
      </c>
      <c r="L102" s="181">
        <f xml:space="preserve"> Inp!L$38</f>
        <v>296.13766811902099</v>
      </c>
      <c r="M102" s="181">
        <f xml:space="preserve"> Inp!M$38</f>
        <v>304.57748375597498</v>
      </c>
      <c r="N102" s="181">
        <f xml:space="preserve"> Inp!N$38</f>
        <v>313.86698624610801</v>
      </c>
      <c r="O102" s="181">
        <f xml:space="preserve"> Inp!O$38</f>
        <v>323.91072980598301</v>
      </c>
      <c r="P102" s="181">
        <f xml:space="preserve"> Inp!P$38</f>
        <v>334.27587315977502</v>
      </c>
      <c r="Q102" s="181">
        <f xml:space="preserve"> Inp!Q$38</f>
        <v>344.972701100888</v>
      </c>
      <c r="R102" s="196"/>
      <c r="S102" s="196"/>
      <c r="T102" s="196"/>
    </row>
    <row r="103" spans="1:20" s="200" customFormat="1" hidden="1" outlineLevel="2">
      <c r="A103" s="198"/>
      <c r="B103" s="199"/>
      <c r="C103" s="199"/>
      <c r="D103" s="198"/>
      <c r="E103" s="196" t="str">
        <f xml:space="preserve"> E$31</f>
        <v>RPI index (PR19FD) - FYA</v>
      </c>
      <c r="F103" s="196">
        <f t="shared" ref="F103:Q103" si="56" xml:space="preserve"> F$31</f>
        <v>0</v>
      </c>
      <c r="G103" s="196" t="str">
        <f t="shared" si="56"/>
        <v>Index</v>
      </c>
      <c r="H103" s="196">
        <f t="shared" si="56"/>
        <v>0</v>
      </c>
      <c r="I103" s="196">
        <f t="shared" si="56"/>
        <v>0</v>
      </c>
      <c r="J103" s="196">
        <f t="shared" si="56"/>
        <v>274.90833333333336</v>
      </c>
      <c r="K103" s="196">
        <f t="shared" si="56"/>
        <v>283.30833333333334</v>
      </c>
      <c r="L103" s="196">
        <f t="shared" si="56"/>
        <v>292.23881848055777</v>
      </c>
      <c r="M103" s="196">
        <f t="shared" si="56"/>
        <v>300.63476148772367</v>
      </c>
      <c r="N103" s="196">
        <f t="shared" si="56"/>
        <v>309.52983719330018</v>
      </c>
      <c r="O103" s="196">
        <f t="shared" si="56"/>
        <v>319.28116714708784</v>
      </c>
      <c r="P103" s="196">
        <f t="shared" si="56"/>
        <v>329.49816449579487</v>
      </c>
      <c r="Q103" s="196">
        <f t="shared" si="56"/>
        <v>340.04210575966027</v>
      </c>
      <c r="R103" s="196"/>
      <c r="S103" s="196"/>
      <c r="T103" s="196"/>
    </row>
    <row r="104" spans="1:20" s="200" customFormat="1" hidden="1" outlineLevel="2">
      <c r="A104" s="198"/>
      <c r="B104" s="199"/>
      <c r="C104" s="199"/>
      <c r="D104" s="198"/>
      <c r="E104" s="181" t="str">
        <f xml:space="preserve"> Time!E$45</f>
        <v>1st Forecast Period Flag</v>
      </c>
      <c r="F104" s="181">
        <f xml:space="preserve"> Time!F$45</f>
        <v>0</v>
      </c>
      <c r="G104" s="272" t="str">
        <f xml:space="preserve"> Time!G$45</f>
        <v>flag</v>
      </c>
      <c r="H104" s="272">
        <f xml:space="preserve"> Time!H$45</f>
        <v>1</v>
      </c>
      <c r="I104" s="272">
        <f xml:space="preserve"> Time!I$45</f>
        <v>0</v>
      </c>
      <c r="J104" s="272">
        <f xml:space="preserve"> Time!J$45</f>
        <v>0</v>
      </c>
      <c r="K104" s="272">
        <f xml:space="preserve"> Time!K$45</f>
        <v>0</v>
      </c>
      <c r="L104" s="272">
        <f xml:space="preserve"> Time!L$45</f>
        <v>0</v>
      </c>
      <c r="M104" s="272">
        <f xml:space="preserve"> Time!M$45</f>
        <v>1</v>
      </c>
      <c r="N104" s="272">
        <f xml:space="preserve"> Time!N$45</f>
        <v>0</v>
      </c>
      <c r="O104" s="272">
        <f xml:space="preserve"> Time!O$45</f>
        <v>0</v>
      </c>
      <c r="P104" s="272">
        <f xml:space="preserve"> Time!P$45</f>
        <v>0</v>
      </c>
      <c r="Q104" s="272">
        <f xml:space="preserve"> Time!Q$45</f>
        <v>0</v>
      </c>
      <c r="R104" s="196"/>
      <c r="S104" s="196"/>
      <c r="T104" s="196"/>
    </row>
    <row r="105" spans="1:20" s="200" customFormat="1" hidden="1" outlineLevel="2">
      <c r="A105" s="198"/>
      <c r="B105" s="199"/>
      <c r="C105" s="199"/>
      <c r="D105" s="198"/>
      <c r="E105" s="196" t="s">
        <v>680</v>
      </c>
      <c r="F105" s="196"/>
      <c r="G105" s="196" t="s">
        <v>668</v>
      </c>
      <c r="H105" s="267"/>
      <c r="I105" s="267"/>
      <c r="J105" s="267">
        <f t="shared" ref="J105:Q105" si="57" xml:space="preserve"> IFERROR((J103 / I102) * J104, 0)</f>
        <v>0</v>
      </c>
      <c r="K105" s="267">
        <f t="shared" si="57"/>
        <v>0</v>
      </c>
      <c r="L105" s="267">
        <f t="shared" si="57"/>
        <v>0</v>
      </c>
      <c r="M105" s="267">
        <f t="shared" si="57"/>
        <v>1.0151858201533999</v>
      </c>
      <c r="N105" s="267">
        <f t="shared" si="57"/>
        <v>0</v>
      </c>
      <c r="O105" s="267">
        <f t="shared" si="57"/>
        <v>0</v>
      </c>
      <c r="P105" s="267">
        <f t="shared" si="57"/>
        <v>0</v>
      </c>
      <c r="Q105" s="267">
        <f t="shared" si="57"/>
        <v>0</v>
      </c>
      <c r="R105" s="196"/>
      <c r="S105" s="196"/>
      <c r="T105" s="196"/>
    </row>
    <row r="106" spans="1:20" s="200" customFormat="1" hidden="1" outlineLevel="2">
      <c r="A106" s="198"/>
      <c r="B106" s="199"/>
      <c r="C106" s="199"/>
      <c r="D106" s="198"/>
      <c r="E106" s="196"/>
      <c r="G106" s="196"/>
      <c r="J106" s="196"/>
      <c r="K106" s="196"/>
      <c r="L106" s="196"/>
      <c r="M106" s="196"/>
      <c r="N106" s="196"/>
      <c r="O106" s="196"/>
      <c r="P106" s="196"/>
      <c r="Q106" s="196"/>
      <c r="R106" s="196"/>
      <c r="S106" s="196"/>
      <c r="T106" s="196"/>
    </row>
    <row r="107" spans="1:20" s="200" customFormat="1" hidden="1" outlineLevel="2">
      <c r="A107" s="198"/>
      <c r="B107" s="199"/>
      <c r="C107" s="199"/>
      <c r="D107" s="198"/>
      <c r="E107" s="181" t="str">
        <f xml:space="preserve"> Inp!E$52</f>
        <v>CPIH index (PR19FD) - March</v>
      </c>
      <c r="F107" s="181">
        <f xml:space="preserve"> Inp!F$52</f>
        <v>0</v>
      </c>
      <c r="G107" s="181" t="str">
        <f xml:space="preserve"> Inp!G$52</f>
        <v>Index</v>
      </c>
      <c r="H107" s="181">
        <f xml:space="preserve"> Inp!H$52</f>
        <v>0</v>
      </c>
      <c r="I107" s="181">
        <f xml:space="preserve"> Inp!I$52</f>
        <v>0</v>
      </c>
      <c r="J107" s="181">
        <f xml:space="preserve"> Inp!J$52</f>
        <v>105.1</v>
      </c>
      <c r="K107" s="181">
        <f xml:space="preserve"> Inp!K$52</f>
        <v>107</v>
      </c>
      <c r="L107" s="181">
        <f xml:space="preserve"> Inp!L$52</f>
        <v>109.52246947724301</v>
      </c>
      <c r="M107" s="181">
        <f xml:space="preserve"> Inp!M$52</f>
        <v>111.712918866788</v>
      </c>
      <c r="N107" s="181">
        <f xml:space="preserve"> Inp!N$52</f>
        <v>113.97509521197701</v>
      </c>
      <c r="O107" s="181">
        <f xml:space="preserve"> Inp!O$52</f>
        <v>116.368572211429</v>
      </c>
      <c r="P107" s="181">
        <f xml:space="preserve"> Inp!P$52</f>
        <v>118.812312227869</v>
      </c>
      <c r="Q107" s="181">
        <f xml:space="preserve"> Inp!Q$52</f>
        <v>121.307370784654</v>
      </c>
      <c r="R107" s="196"/>
      <c r="S107" s="196"/>
      <c r="T107" s="196"/>
    </row>
    <row r="108" spans="1:20" s="200" customFormat="1" hidden="1" outlineLevel="2">
      <c r="A108" s="198"/>
      <c r="B108" s="199"/>
      <c r="C108" s="199"/>
      <c r="D108" s="198"/>
      <c r="E108" s="196" t="str">
        <f t="shared" ref="E108:Q108" si="58" xml:space="preserve"> E$49</f>
        <v>CPIH index (PR19FD) - FYA</v>
      </c>
      <c r="F108" s="196">
        <f t="shared" si="58"/>
        <v>0</v>
      </c>
      <c r="G108" s="196" t="str">
        <f t="shared" si="58"/>
        <v>Index</v>
      </c>
      <c r="H108" s="196">
        <f t="shared" si="58"/>
        <v>0</v>
      </c>
      <c r="I108" s="196">
        <f t="shared" si="58"/>
        <v>0</v>
      </c>
      <c r="J108" s="196">
        <f t="shared" si="58"/>
        <v>104.21666666666665</v>
      </c>
      <c r="K108" s="196">
        <f t="shared" si="58"/>
        <v>106.43333333333334</v>
      </c>
      <c r="L108" s="196">
        <f t="shared" si="58"/>
        <v>108.55238432841566</v>
      </c>
      <c r="M108" s="196">
        <f t="shared" si="58"/>
        <v>110.70537330136041</v>
      </c>
      <c r="N108" s="196">
        <f t="shared" si="58"/>
        <v>112.92412852304601</v>
      </c>
      <c r="O108" s="196">
        <f t="shared" si="58"/>
        <v>115.26744552524366</v>
      </c>
      <c r="P108" s="196">
        <f t="shared" si="58"/>
        <v>117.68806188127384</v>
      </c>
      <c r="Q108" s="196">
        <f t="shared" si="58"/>
        <v>120.15951118078074</v>
      </c>
      <c r="R108" s="196"/>
      <c r="S108" s="196"/>
      <c r="T108" s="196"/>
    </row>
    <row r="109" spans="1:20" s="200" customFormat="1" hidden="1" outlineLevel="2">
      <c r="A109" s="198"/>
      <c r="B109" s="199"/>
      <c r="C109" s="199"/>
      <c r="D109" s="198"/>
      <c r="E109" s="181" t="str">
        <f xml:space="preserve"> Time!E$45</f>
        <v>1st Forecast Period Flag</v>
      </c>
      <c r="F109" s="181">
        <f xml:space="preserve"> Time!F$45</f>
        <v>0</v>
      </c>
      <c r="G109" s="272" t="str">
        <f xml:space="preserve"> Time!G$45</f>
        <v>flag</v>
      </c>
      <c r="H109" s="272">
        <f xml:space="preserve"> Time!H$45</f>
        <v>1</v>
      </c>
      <c r="I109" s="272">
        <f xml:space="preserve"> Time!I$45</f>
        <v>0</v>
      </c>
      <c r="J109" s="272">
        <f xml:space="preserve"> Time!J$45</f>
        <v>0</v>
      </c>
      <c r="K109" s="272">
        <f xml:space="preserve"> Time!K$45</f>
        <v>0</v>
      </c>
      <c r="L109" s="272">
        <f xml:space="preserve"> Time!L$45</f>
        <v>0</v>
      </c>
      <c r="M109" s="272">
        <f xml:space="preserve"> Time!M$45</f>
        <v>1</v>
      </c>
      <c r="N109" s="272">
        <f xml:space="preserve"> Time!N$45</f>
        <v>0</v>
      </c>
      <c r="O109" s="272">
        <f xml:space="preserve"> Time!O$45</f>
        <v>0</v>
      </c>
      <c r="P109" s="272">
        <f xml:space="preserve"> Time!P$45</f>
        <v>0</v>
      </c>
      <c r="Q109" s="272">
        <f xml:space="preserve"> Time!Q$45</f>
        <v>0</v>
      </c>
      <c r="R109" s="196"/>
      <c r="S109" s="196"/>
      <c r="T109" s="196"/>
    </row>
    <row r="110" spans="1:20" s="200" customFormat="1" hidden="1" outlineLevel="2">
      <c r="A110" s="198"/>
      <c r="B110" s="199"/>
      <c r="C110" s="199"/>
      <c r="D110" s="198"/>
      <c r="E110" s="196" t="s">
        <v>681</v>
      </c>
      <c r="F110" s="196"/>
      <c r="G110" s="196" t="s">
        <v>668</v>
      </c>
      <c r="H110" s="267"/>
      <c r="I110" s="267"/>
      <c r="J110" s="267">
        <f t="shared" ref="J110" si="59" xml:space="preserve"> IFERROR((J108 / I107) * J109, 0)</f>
        <v>0</v>
      </c>
      <c r="K110" s="267">
        <f t="shared" ref="K110" si="60" xml:space="preserve"> IFERROR((K108 / J107) * K109, 0)</f>
        <v>0</v>
      </c>
      <c r="L110" s="267">
        <f t="shared" ref="L110" si="61" xml:space="preserve"> IFERROR((L108 / K107) * L109, 0)</f>
        <v>0</v>
      </c>
      <c r="M110" s="267">
        <f t="shared" ref="M110" si="62" xml:space="preserve"> IFERROR((M108 / L107) * M109, 0)</f>
        <v>1.0108005583672781</v>
      </c>
      <c r="N110" s="267">
        <f t="shared" ref="N110" si="63" xml:space="preserve"> IFERROR((N108 / M107) * N109, 0)</f>
        <v>0</v>
      </c>
      <c r="O110" s="267">
        <f t="shared" ref="O110" si="64" xml:space="preserve"> IFERROR((O108 / N107) * O109, 0)</f>
        <v>0</v>
      </c>
      <c r="P110" s="267">
        <f t="shared" ref="P110" si="65" xml:space="preserve"> IFERROR((P108 / O107) * P109, 0)</f>
        <v>0</v>
      </c>
      <c r="Q110" s="267">
        <f t="shared" ref="Q110" si="66" xml:space="preserve"> IFERROR((Q108 / P107) * Q109, 0)</f>
        <v>0</v>
      </c>
      <c r="R110" s="196"/>
      <c r="S110" s="196"/>
      <c r="T110" s="196"/>
    </row>
    <row r="111" spans="1:20" s="200" customFormat="1" hidden="1" outlineLevel="2">
      <c r="A111" s="198"/>
      <c r="B111" s="199"/>
      <c r="C111" s="199"/>
      <c r="D111" s="198"/>
      <c r="E111" s="196"/>
      <c r="G111" s="196"/>
      <c r="J111" s="196"/>
      <c r="K111" s="196"/>
      <c r="L111" s="196"/>
      <c r="M111" s="196"/>
      <c r="N111" s="196"/>
      <c r="O111" s="196"/>
      <c r="P111" s="196"/>
      <c r="Q111" s="196"/>
      <c r="R111" s="196"/>
      <c r="S111" s="196"/>
      <c r="T111" s="196"/>
    </row>
    <row r="112" spans="1:20" s="200" customFormat="1" hidden="1" outlineLevel="2">
      <c r="A112" s="198"/>
      <c r="B112" s="199"/>
      <c r="C112" s="199"/>
      <c r="D112" s="198"/>
      <c r="E112" s="196" t="str">
        <f xml:space="preserve"> E$105</f>
        <v>RPI growth (PR19FD) - RPI growth from 2019-20 FYE to 2020-21 FYA</v>
      </c>
      <c r="F112" s="196">
        <f t="shared" ref="F112:Q112" si="67" xml:space="preserve"> F$105</f>
        <v>0</v>
      </c>
      <c r="G112" s="196" t="str">
        <f t="shared" si="67"/>
        <v>Factor</v>
      </c>
      <c r="H112" s="267">
        <f t="shared" si="67"/>
        <v>0</v>
      </c>
      <c r="I112" s="267">
        <f t="shared" si="67"/>
        <v>0</v>
      </c>
      <c r="J112" s="267">
        <f t="shared" si="67"/>
        <v>0</v>
      </c>
      <c r="K112" s="267">
        <f t="shared" si="67"/>
        <v>0</v>
      </c>
      <c r="L112" s="267">
        <f t="shared" si="67"/>
        <v>0</v>
      </c>
      <c r="M112" s="267">
        <f t="shared" si="67"/>
        <v>1.0151858201533999</v>
      </c>
      <c r="N112" s="267">
        <f t="shared" si="67"/>
        <v>0</v>
      </c>
      <c r="O112" s="267">
        <f t="shared" si="67"/>
        <v>0</v>
      </c>
      <c r="P112" s="267">
        <f t="shared" si="67"/>
        <v>0</v>
      </c>
      <c r="Q112" s="267">
        <f t="shared" si="67"/>
        <v>0</v>
      </c>
      <c r="R112" s="196"/>
      <c r="S112" s="196"/>
      <c r="T112" s="196"/>
    </row>
    <row r="113" spans="1:20" s="200" customFormat="1" hidden="1" outlineLevel="2">
      <c r="A113" s="198"/>
      <c r="B113" s="199"/>
      <c r="C113" s="199"/>
      <c r="D113" s="198"/>
      <c r="E113" s="196" t="str">
        <f xml:space="preserve"> E$110</f>
        <v>CPIH growth (PR19FD) - CPIH growth from 2019-20 FYE to 2020-21 FYA</v>
      </c>
      <c r="F113" s="196">
        <f t="shared" ref="F113:Q113" si="68" xml:space="preserve"> F$110</f>
        <v>0</v>
      </c>
      <c r="G113" s="196" t="str">
        <f t="shared" si="68"/>
        <v>Factor</v>
      </c>
      <c r="H113" s="267">
        <f t="shared" si="68"/>
        <v>0</v>
      </c>
      <c r="I113" s="267">
        <f t="shared" si="68"/>
        <v>0</v>
      </c>
      <c r="J113" s="267">
        <f t="shared" si="68"/>
        <v>0</v>
      </c>
      <c r="K113" s="267">
        <f t="shared" si="68"/>
        <v>0</v>
      </c>
      <c r="L113" s="267">
        <f t="shared" si="68"/>
        <v>0</v>
      </c>
      <c r="M113" s="267">
        <f t="shared" si="68"/>
        <v>1.0108005583672781</v>
      </c>
      <c r="N113" s="267">
        <f t="shared" si="68"/>
        <v>0</v>
      </c>
      <c r="O113" s="267">
        <f t="shared" si="68"/>
        <v>0</v>
      </c>
      <c r="P113" s="267">
        <f t="shared" si="68"/>
        <v>0</v>
      </c>
      <c r="Q113" s="267">
        <f t="shared" si="68"/>
        <v>0</v>
      </c>
      <c r="R113" s="196"/>
      <c r="S113" s="196"/>
      <c r="T113" s="196"/>
    </row>
    <row r="114" spans="1:20" s="200" customFormat="1" hidden="1" outlineLevel="2">
      <c r="A114" s="198"/>
      <c r="B114" s="199"/>
      <c r="C114" s="199"/>
      <c r="D114" s="198"/>
      <c r="E114" s="196" t="s">
        <v>682</v>
      </c>
      <c r="F114" s="196"/>
      <c r="G114" s="196" t="s">
        <v>668</v>
      </c>
      <c r="H114" s="267"/>
      <c r="I114" s="267"/>
      <c r="J114" s="267">
        <f xml:space="preserve"> IF( AND(J113 &lt;&gt; 0, J112 &lt;&gt; 0), 1 - J113 / J112, 0)</f>
        <v>0</v>
      </c>
      <c r="K114" s="267">
        <f t="shared" ref="K114:Q114" si="69" xml:space="preserve"> IF( AND(K113 &lt;&gt; 0, K112 &lt;&gt; 0), K113 / K112, 0)</f>
        <v>0</v>
      </c>
      <c r="L114" s="267">
        <f t="shared" si="69"/>
        <v>0</v>
      </c>
      <c r="M114" s="267">
        <f t="shared" si="69"/>
        <v>0.99568033585668181</v>
      </c>
      <c r="N114" s="267">
        <f t="shared" si="69"/>
        <v>0</v>
      </c>
      <c r="O114" s="267">
        <f t="shared" si="69"/>
        <v>0</v>
      </c>
      <c r="P114" s="267">
        <f t="shared" si="69"/>
        <v>0</v>
      </c>
      <c r="Q114" s="267">
        <f t="shared" si="69"/>
        <v>0</v>
      </c>
      <c r="R114" s="196"/>
      <c r="S114" s="196"/>
      <c r="T114" s="196"/>
    </row>
    <row r="115" spans="1:20" s="200" customFormat="1" hidden="1" outlineLevel="2">
      <c r="A115" s="198"/>
      <c r="B115" s="199"/>
      <c r="C115" s="199"/>
      <c r="D115" s="198"/>
      <c r="E115" s="196"/>
      <c r="G115" s="196"/>
      <c r="J115" s="196"/>
      <c r="K115" s="196"/>
      <c r="L115" s="196"/>
      <c r="M115" s="196"/>
      <c r="N115" s="196"/>
      <c r="O115" s="196"/>
      <c r="P115" s="196"/>
      <c r="Q115" s="196"/>
      <c r="R115" s="196"/>
      <c r="S115" s="196"/>
      <c r="T115" s="196"/>
    </row>
    <row r="116" spans="1:20" s="200" customFormat="1" hidden="1" outlineLevel="2">
      <c r="A116" s="198"/>
      <c r="B116" s="199"/>
      <c r="C116" s="199"/>
      <c r="D116" s="198"/>
      <c r="E116" s="196" t="str">
        <f t="shared" ref="E116:Q116" si="70" xml:space="preserve"> E$81</f>
        <v>CPIH index (PR19FD) - FYA - annual inflation</v>
      </c>
      <c r="F116" s="196">
        <f t="shared" si="70"/>
        <v>0</v>
      </c>
      <c r="G116" s="196" t="str">
        <f t="shared" si="70"/>
        <v>Factor</v>
      </c>
      <c r="H116" s="267">
        <f t="shared" si="70"/>
        <v>0</v>
      </c>
      <c r="I116" s="267">
        <f t="shared" si="70"/>
        <v>0</v>
      </c>
      <c r="J116" s="267">
        <f t="shared" si="70"/>
        <v>0</v>
      </c>
      <c r="K116" s="267">
        <f t="shared" si="70"/>
        <v>1.0212697905005599</v>
      </c>
      <c r="L116" s="267">
        <f t="shared" si="70"/>
        <v>1.0199096554501941</v>
      </c>
      <c r="M116" s="267">
        <f t="shared" si="70"/>
        <v>1.0198336405622477</v>
      </c>
      <c r="N116" s="267">
        <f t="shared" si="70"/>
        <v>1.0200419831081347</v>
      </c>
      <c r="O116" s="267">
        <f t="shared" si="70"/>
        <v>1.0207512515956181</v>
      </c>
      <c r="P116" s="267">
        <f t="shared" si="70"/>
        <v>1.0210000000000006</v>
      </c>
      <c r="Q116" s="267">
        <f t="shared" si="70"/>
        <v>1.0210000000000012</v>
      </c>
      <c r="R116" s="196"/>
      <c r="S116" s="196"/>
      <c r="T116" s="196"/>
    </row>
    <row r="117" spans="1:20" s="200" customFormat="1" hidden="1" outlineLevel="2">
      <c r="A117" s="198"/>
      <c r="B117" s="199"/>
      <c r="C117" s="199"/>
      <c r="D117" s="198"/>
      <c r="E117" s="196" t="str">
        <f t="shared" ref="E117:Q117" si="71" xml:space="preserve"> E$114</f>
        <v xml:space="preserve">Wedge 2020-21 (PR19FD) </v>
      </c>
      <c r="F117" s="196">
        <f t="shared" si="71"/>
        <v>0</v>
      </c>
      <c r="G117" s="196" t="str">
        <f t="shared" si="71"/>
        <v>Factor</v>
      </c>
      <c r="H117" s="267">
        <f t="shared" si="71"/>
        <v>0</v>
      </c>
      <c r="I117" s="267">
        <f t="shared" si="71"/>
        <v>0</v>
      </c>
      <c r="J117" s="267">
        <f t="shared" si="71"/>
        <v>0</v>
      </c>
      <c r="K117" s="267">
        <f t="shared" si="71"/>
        <v>0</v>
      </c>
      <c r="L117" s="267">
        <f t="shared" si="71"/>
        <v>0</v>
      </c>
      <c r="M117" s="267">
        <f t="shared" si="71"/>
        <v>0.99568033585668181</v>
      </c>
      <c r="N117" s="267">
        <f t="shared" si="71"/>
        <v>0</v>
      </c>
      <c r="O117" s="267">
        <f t="shared" si="71"/>
        <v>0</v>
      </c>
      <c r="P117" s="267">
        <f t="shared" si="71"/>
        <v>0</v>
      </c>
      <c r="Q117" s="267">
        <f t="shared" si="71"/>
        <v>0</v>
      </c>
      <c r="R117" s="196"/>
      <c r="S117" s="196"/>
      <c r="T117" s="196"/>
    </row>
    <row r="118" spans="1:20" s="200" customFormat="1" hidden="1" outlineLevel="2">
      <c r="A118" s="198"/>
      <c r="B118" s="199"/>
      <c r="C118" s="199"/>
      <c r="D118" s="198"/>
      <c r="E118" s="181" t="str">
        <f xml:space="preserve"> Time!E$45</f>
        <v>1st Forecast Period Flag</v>
      </c>
      <c r="F118" s="181">
        <f xml:space="preserve"> Time!F$45</f>
        <v>0</v>
      </c>
      <c r="G118" s="181" t="str">
        <f xml:space="preserve"> Time!G$45</f>
        <v>flag</v>
      </c>
      <c r="H118" s="272">
        <f xml:space="preserve"> Time!H$45</f>
        <v>1</v>
      </c>
      <c r="I118" s="272">
        <f xml:space="preserve"> Time!I$45</f>
        <v>0</v>
      </c>
      <c r="J118" s="272">
        <f xml:space="preserve"> Time!J$45</f>
        <v>0</v>
      </c>
      <c r="K118" s="272">
        <f xml:space="preserve"> Time!K$45</f>
        <v>0</v>
      </c>
      <c r="L118" s="272">
        <f xml:space="preserve"> Time!L$45</f>
        <v>0</v>
      </c>
      <c r="M118" s="272">
        <f xml:space="preserve"> Time!M$45</f>
        <v>1</v>
      </c>
      <c r="N118" s="272">
        <f xml:space="preserve"> Time!N$45</f>
        <v>0</v>
      </c>
      <c r="O118" s="272">
        <f xml:space="preserve"> Time!O$45</f>
        <v>0</v>
      </c>
      <c r="P118" s="272">
        <f xml:space="preserve"> Time!P$45</f>
        <v>0</v>
      </c>
      <c r="Q118" s="272">
        <f xml:space="preserve"> Time!Q$45</f>
        <v>0</v>
      </c>
      <c r="R118" s="196"/>
      <c r="S118" s="196"/>
      <c r="T118" s="196"/>
    </row>
    <row r="119" spans="1:20" s="200" customFormat="1" hidden="1" outlineLevel="2">
      <c r="A119" s="198"/>
      <c r="B119" s="199"/>
      <c r="C119" s="199"/>
      <c r="D119" s="198"/>
      <c r="E119" s="196" t="s">
        <v>683</v>
      </c>
      <c r="G119" s="196" t="s">
        <v>668</v>
      </c>
      <c r="J119" s="267">
        <f xml:space="preserve"> IF( J117 &lt;&gt; 0, (J116 / J117) * J118, 0)</f>
        <v>0</v>
      </c>
      <c r="K119" s="267">
        <f t="shared" ref="K119:Q119" si="72" xml:space="preserve"> IF( K117 &lt;&gt; 0, (K116 / K117) * K118, 0)</f>
        <v>0</v>
      </c>
      <c r="L119" s="267">
        <f t="shared" si="72"/>
        <v>0</v>
      </c>
      <c r="M119" s="267">
        <f t="shared" si="72"/>
        <v>1.0242580915136628</v>
      </c>
      <c r="N119" s="267">
        <f t="shared" si="72"/>
        <v>0</v>
      </c>
      <c r="O119" s="267">
        <f t="shared" si="72"/>
        <v>0</v>
      </c>
      <c r="P119" s="267">
        <f t="shared" si="72"/>
        <v>0</v>
      </c>
      <c r="Q119" s="267">
        <f t="shared" si="72"/>
        <v>0</v>
      </c>
      <c r="R119" s="196"/>
      <c r="S119" s="196"/>
      <c r="T119" s="196"/>
    </row>
    <row r="120" spans="1:20" s="200" customFormat="1" hidden="1" outlineLevel="2">
      <c r="A120" s="198"/>
      <c r="B120" s="199"/>
      <c r="C120" s="199"/>
      <c r="D120" s="198"/>
      <c r="E120" s="196"/>
      <c r="G120" s="196"/>
      <c r="J120" s="196"/>
      <c r="K120" s="196"/>
      <c r="L120" s="196"/>
      <c r="M120" s="196"/>
      <c r="N120" s="196"/>
      <c r="O120" s="196"/>
      <c r="P120" s="196"/>
      <c r="Q120" s="196"/>
      <c r="R120" s="196"/>
      <c r="S120" s="196"/>
      <c r="T120" s="196"/>
    </row>
    <row r="121" spans="1:20" s="200" customFormat="1" hidden="1" outlineLevel="2">
      <c r="A121" s="198"/>
      <c r="B121" s="199"/>
      <c r="C121" s="199"/>
      <c r="D121" s="198"/>
      <c r="E121" s="196" t="str">
        <f t="shared" ref="E121:Q121" si="73" xml:space="preserve"> E$119</f>
        <v>CPIH + wedge 2020-21 (PR19FD) - annual inflation</v>
      </c>
      <c r="F121" s="196">
        <f t="shared" si="73"/>
        <v>0</v>
      </c>
      <c r="G121" s="196" t="str">
        <f t="shared" si="73"/>
        <v>Factor</v>
      </c>
      <c r="H121" s="267">
        <f t="shared" si="73"/>
        <v>0</v>
      </c>
      <c r="I121" s="267">
        <f t="shared" si="73"/>
        <v>0</v>
      </c>
      <c r="J121" s="267">
        <f t="shared" si="73"/>
        <v>0</v>
      </c>
      <c r="K121" s="267">
        <f t="shared" si="73"/>
        <v>0</v>
      </c>
      <c r="L121" s="267">
        <f t="shared" si="73"/>
        <v>0</v>
      </c>
      <c r="M121" s="267">
        <f t="shared" si="73"/>
        <v>1.0242580915136628</v>
      </c>
      <c r="N121" s="267">
        <f t="shared" si="73"/>
        <v>0</v>
      </c>
      <c r="O121" s="267">
        <f t="shared" si="73"/>
        <v>0</v>
      </c>
      <c r="P121" s="267">
        <f t="shared" si="73"/>
        <v>0</v>
      </c>
      <c r="Q121" s="267">
        <f t="shared" si="73"/>
        <v>0</v>
      </c>
      <c r="R121" s="196"/>
      <c r="S121" s="196"/>
      <c r="T121" s="196"/>
    </row>
    <row r="122" spans="1:20" s="200" customFormat="1" hidden="1" outlineLevel="2">
      <c r="A122" s="198"/>
      <c r="B122" s="199"/>
      <c r="C122" s="199"/>
      <c r="D122" s="198"/>
      <c r="E122" s="196" t="str">
        <f t="shared" ref="E122:Q122" si="74" xml:space="preserve"> E$59</f>
        <v>RPI index (PR19FD) - FYA - annual inflation</v>
      </c>
      <c r="F122" s="196">
        <f t="shared" si="74"/>
        <v>0</v>
      </c>
      <c r="G122" s="196" t="str">
        <f t="shared" si="74"/>
        <v>Factor</v>
      </c>
      <c r="H122" s="267">
        <f t="shared" si="74"/>
        <v>0</v>
      </c>
      <c r="I122" s="267">
        <f t="shared" si="74"/>
        <v>0</v>
      </c>
      <c r="J122" s="267">
        <f t="shared" si="74"/>
        <v>0</v>
      </c>
      <c r="K122" s="267">
        <f t="shared" si="74"/>
        <v>1.0305556397587075</v>
      </c>
      <c r="L122" s="267">
        <f t="shared" si="74"/>
        <v>1.0315221407085018</v>
      </c>
      <c r="M122" s="267">
        <f t="shared" si="74"/>
        <v>1.0287297322471363</v>
      </c>
      <c r="N122" s="267">
        <f t="shared" si="74"/>
        <v>1.0295876486855953</v>
      </c>
      <c r="O122" s="267">
        <f t="shared" si="74"/>
        <v>1.03150368327076</v>
      </c>
      <c r="P122" s="267">
        <f t="shared" si="74"/>
        <v>1.0320000000000007</v>
      </c>
      <c r="Q122" s="267">
        <f t="shared" si="74"/>
        <v>1.0319999999999998</v>
      </c>
      <c r="R122" s="196"/>
      <c r="S122" s="196"/>
      <c r="T122" s="196"/>
    </row>
    <row r="123" spans="1:20" s="200" customFormat="1" hidden="1" outlineLevel="2">
      <c r="A123" s="198"/>
      <c r="B123" s="199"/>
      <c r="C123" s="199"/>
      <c r="D123" s="198"/>
      <c r="E123" s="196" t="s">
        <v>684</v>
      </c>
      <c r="G123" s="196" t="s">
        <v>668</v>
      </c>
      <c r="H123" s="267"/>
      <c r="I123" s="267"/>
      <c r="J123" s="267">
        <f t="shared" ref="J123:Q123" si="75" xml:space="preserve"> IF(J121 = 0, J122, J121)</f>
        <v>0</v>
      </c>
      <c r="K123" s="267">
        <f t="shared" si="75"/>
        <v>1.0305556397587075</v>
      </c>
      <c r="L123" s="267">
        <f t="shared" si="75"/>
        <v>1.0315221407085018</v>
      </c>
      <c r="M123" s="267">
        <f t="shared" si="75"/>
        <v>1.0242580915136628</v>
      </c>
      <c r="N123" s="267">
        <f t="shared" si="75"/>
        <v>1.0295876486855953</v>
      </c>
      <c r="O123" s="267">
        <f t="shared" si="75"/>
        <v>1.03150368327076</v>
      </c>
      <c r="P123" s="267">
        <f t="shared" si="75"/>
        <v>1.0320000000000007</v>
      </c>
      <c r="Q123" s="267">
        <f t="shared" si="75"/>
        <v>1.0319999999999998</v>
      </c>
      <c r="R123" s="196"/>
      <c r="S123" s="196"/>
      <c r="T123" s="196"/>
    </row>
    <row r="124" spans="1:20" s="200" customFormat="1" hidden="1" outlineLevel="2">
      <c r="A124" s="198"/>
      <c r="B124" s="199"/>
      <c r="C124" s="199"/>
      <c r="D124" s="198"/>
      <c r="E124" s="196"/>
      <c r="G124" s="196"/>
      <c r="J124" s="196"/>
      <c r="K124" s="196"/>
      <c r="L124" s="196"/>
      <c r="M124" s="196"/>
      <c r="N124" s="196"/>
      <c r="O124" s="196"/>
      <c r="P124" s="196"/>
      <c r="Q124" s="196"/>
      <c r="R124" s="196"/>
      <c r="S124" s="196"/>
      <c r="T124" s="196"/>
    </row>
    <row r="125" spans="1:20" s="200" customFormat="1" hidden="1" outlineLevel="2">
      <c r="A125" s="198"/>
      <c r="B125" s="199"/>
      <c r="C125" s="199"/>
      <c r="D125" s="198"/>
      <c r="E125" s="267" t="str">
        <f t="shared" ref="E125:Q125" si="76" xml:space="preserve"> E$123</f>
        <v>RPI index (PR19FD) - FYA - annual inflation active</v>
      </c>
      <c r="F125" s="267">
        <f t="shared" si="76"/>
        <v>0</v>
      </c>
      <c r="G125" s="267" t="str">
        <f t="shared" si="76"/>
        <v>Factor</v>
      </c>
      <c r="H125" s="267">
        <f t="shared" si="76"/>
        <v>0</v>
      </c>
      <c r="I125" s="267">
        <f t="shared" si="76"/>
        <v>0</v>
      </c>
      <c r="J125" s="267">
        <f t="shared" si="76"/>
        <v>0</v>
      </c>
      <c r="K125" s="267">
        <f t="shared" si="76"/>
        <v>1.0305556397587075</v>
      </c>
      <c r="L125" s="267">
        <f t="shared" si="76"/>
        <v>1.0315221407085018</v>
      </c>
      <c r="M125" s="267">
        <f t="shared" si="76"/>
        <v>1.0242580915136628</v>
      </c>
      <c r="N125" s="267">
        <f t="shared" si="76"/>
        <v>1.0295876486855953</v>
      </c>
      <c r="O125" s="267">
        <f t="shared" si="76"/>
        <v>1.03150368327076</v>
      </c>
      <c r="P125" s="267">
        <f t="shared" si="76"/>
        <v>1.0320000000000007</v>
      </c>
      <c r="Q125" s="267">
        <f t="shared" si="76"/>
        <v>1.0319999999999998</v>
      </c>
      <c r="R125" s="196"/>
      <c r="S125" s="196"/>
      <c r="T125" s="196"/>
    </row>
    <row r="126" spans="1:20" s="200" customFormat="1" hidden="1" outlineLevel="2">
      <c r="A126" s="198"/>
      <c r="B126" s="199"/>
      <c r="C126" s="199"/>
      <c r="D126" s="198"/>
      <c r="E126" s="196" t="str">
        <f t="shared" ref="E126:Q126" si="77" xml:space="preserve"> E$81</f>
        <v>CPIH index (PR19FD) - FYA - annual inflation</v>
      </c>
      <c r="F126" s="196">
        <f t="shared" si="77"/>
        <v>0</v>
      </c>
      <c r="G126" s="196" t="str">
        <f t="shared" si="77"/>
        <v>Factor</v>
      </c>
      <c r="H126" s="267">
        <f t="shared" si="77"/>
        <v>0</v>
      </c>
      <c r="I126" s="267">
        <f t="shared" si="77"/>
        <v>0</v>
      </c>
      <c r="J126" s="267">
        <f t="shared" si="77"/>
        <v>0</v>
      </c>
      <c r="K126" s="267">
        <f t="shared" si="77"/>
        <v>1.0212697905005599</v>
      </c>
      <c r="L126" s="267">
        <f t="shared" si="77"/>
        <v>1.0199096554501941</v>
      </c>
      <c r="M126" s="267">
        <f t="shared" si="77"/>
        <v>1.0198336405622477</v>
      </c>
      <c r="N126" s="267">
        <f t="shared" si="77"/>
        <v>1.0200419831081347</v>
      </c>
      <c r="O126" s="267">
        <f t="shared" si="77"/>
        <v>1.0207512515956181</v>
      </c>
      <c r="P126" s="267">
        <f t="shared" si="77"/>
        <v>1.0210000000000006</v>
      </c>
      <c r="Q126" s="267">
        <f t="shared" si="77"/>
        <v>1.0210000000000012</v>
      </c>
      <c r="R126" s="196"/>
      <c r="S126" s="196"/>
      <c r="T126" s="196"/>
    </row>
    <row r="127" spans="1:20" s="214" customFormat="1" hidden="1" outlineLevel="1">
      <c r="A127" s="212"/>
      <c r="B127" s="213"/>
      <c r="C127" s="213"/>
      <c r="D127" s="212"/>
      <c r="E127" s="275" t="s">
        <v>685</v>
      </c>
      <c r="G127" s="275" t="s">
        <v>668</v>
      </c>
      <c r="J127" s="276">
        <f t="shared" ref="J127:Q127" si="78" xml:space="preserve"> J125 - J126</f>
        <v>0</v>
      </c>
      <c r="K127" s="276">
        <f t="shared" si="78"/>
        <v>9.2858492581475716E-3</v>
      </c>
      <c r="L127" s="276">
        <f t="shared" si="78"/>
        <v>1.1612485258307714E-2</v>
      </c>
      <c r="M127" s="276">
        <f t="shared" si="78"/>
        <v>4.424450951415082E-3</v>
      </c>
      <c r="N127" s="276">
        <f t="shared" si="78"/>
        <v>9.5456655774606158E-3</v>
      </c>
      <c r="O127" s="276">
        <f t="shared" si="78"/>
        <v>1.0752431675141949E-2</v>
      </c>
      <c r="P127" s="276">
        <f t="shared" si="78"/>
        <v>1.1000000000000121E-2</v>
      </c>
      <c r="Q127" s="276">
        <f t="shared" si="78"/>
        <v>1.0999999999998566E-2</v>
      </c>
      <c r="R127" s="275"/>
      <c r="S127" s="275"/>
      <c r="T127" s="275"/>
    </row>
    <row r="128" spans="1:20" s="182" customFormat="1" hidden="1" outlineLevel="1">
      <c r="A128" s="179"/>
      <c r="B128" s="180"/>
      <c r="C128" s="170"/>
      <c r="D128" s="171"/>
      <c r="E128" s="181"/>
      <c r="F128" s="181"/>
      <c r="G128" s="181"/>
      <c r="H128" s="181"/>
      <c r="I128" s="181"/>
      <c r="J128" s="181"/>
      <c r="K128" s="181"/>
      <c r="L128" s="181"/>
      <c r="M128" s="181"/>
      <c r="N128" s="181"/>
      <c r="O128" s="181"/>
      <c r="P128" s="181"/>
      <c r="Q128" s="181"/>
      <c r="R128" s="181"/>
      <c r="S128" s="181"/>
      <c r="T128" s="181"/>
    </row>
    <row r="129" spans="1:20" s="141" customFormat="1">
      <c r="A129" s="193"/>
      <c r="B129" s="180"/>
      <c r="C129" s="170"/>
      <c r="D129" s="171"/>
    </row>
    <row r="130" spans="1:20" s="33" customFormat="1" collapsed="1">
      <c r="A130" s="33" t="s">
        <v>686</v>
      </c>
      <c r="B130" s="168"/>
    </row>
    <row r="131" spans="1:20" s="36" customFormat="1" ht="15" hidden="1" outlineLevel="1">
      <c r="A131" s="46"/>
      <c r="B131" s="71"/>
      <c r="C131" s="42"/>
      <c r="D131" s="43"/>
      <c r="H131" s="49"/>
    </row>
    <row r="132" spans="1:20" s="141" customFormat="1" hidden="1" outlineLevel="1" collapsed="1">
      <c r="A132" s="193"/>
      <c r="B132" s="180" t="s">
        <v>687</v>
      </c>
      <c r="C132" s="170"/>
      <c r="D132" s="171"/>
    </row>
    <row r="133" spans="1:20" s="187" customFormat="1" hidden="1" outlineLevel="2">
      <c r="A133" s="183"/>
      <c r="B133" s="184"/>
      <c r="C133" s="185"/>
      <c r="D133" s="186"/>
      <c r="E133" s="181" t="str">
        <f xml:space="preserve"> Inp!E$58</f>
        <v>RPI index (actual) - April</v>
      </c>
      <c r="F133" s="182">
        <f xml:space="preserve"> Inp!F$58</f>
        <v>0</v>
      </c>
      <c r="G133" s="181" t="str">
        <f xml:space="preserve"> Inp!G$58</f>
        <v>Index</v>
      </c>
      <c r="H133" s="182">
        <f xml:space="preserve"> Inp!H$58</f>
        <v>0</v>
      </c>
      <c r="I133" s="182">
        <f xml:space="preserve"> Inp!I$58</f>
        <v>0</v>
      </c>
      <c r="J133" s="181">
        <f xml:space="preserve"> Inp!J$58</f>
        <v>270.60000000000002</v>
      </c>
      <c r="K133" s="181">
        <f xml:space="preserve"> Inp!K$58</f>
        <v>279.7</v>
      </c>
      <c r="L133" s="181">
        <f xml:space="preserve"> Inp!L$58</f>
        <v>288.2</v>
      </c>
      <c r="M133" s="181">
        <f xml:space="preserve"> Inp!M$58</f>
        <v>292.60000000000002</v>
      </c>
      <c r="N133" s="181">
        <f xml:space="preserve"> Inp!N$58</f>
        <v>301.10000000000002</v>
      </c>
      <c r="O133" s="181">
        <f xml:space="preserve"> Inp!O$58</f>
        <v>0</v>
      </c>
      <c r="P133" s="181">
        <f xml:space="preserve"> Inp!P$58</f>
        <v>0</v>
      </c>
      <c r="Q133" s="181">
        <f xml:space="preserve"> Inp!Q$58</f>
        <v>0</v>
      </c>
      <c r="R133" s="181"/>
      <c r="S133" s="181"/>
      <c r="T133" s="181"/>
    </row>
    <row r="134" spans="1:20" s="187" customFormat="1" hidden="1" outlineLevel="2">
      <c r="A134" s="183"/>
      <c r="B134" s="184"/>
      <c r="C134" s="185"/>
      <c r="D134" s="186"/>
      <c r="E134" s="181" t="str">
        <f xml:space="preserve"> Inp!E$59</f>
        <v>RPI index (actual) - May</v>
      </c>
      <c r="F134" s="182">
        <f xml:space="preserve"> Inp!F$59</f>
        <v>0</v>
      </c>
      <c r="G134" s="181" t="str">
        <f xml:space="preserve"> Inp!G$59</f>
        <v>Index</v>
      </c>
      <c r="H134" s="182">
        <f xml:space="preserve"> Inp!H$59</f>
        <v>0</v>
      </c>
      <c r="I134" s="182">
        <f xml:space="preserve"> Inp!I$59</f>
        <v>0</v>
      </c>
      <c r="J134" s="181">
        <f xml:space="preserve"> Inp!J$59</f>
        <v>271.7</v>
      </c>
      <c r="K134" s="181">
        <f xml:space="preserve"> Inp!K$59</f>
        <v>280.7</v>
      </c>
      <c r="L134" s="181">
        <f xml:space="preserve"> Inp!L$59</f>
        <v>289.2</v>
      </c>
      <c r="M134" s="181">
        <f xml:space="preserve"> Inp!M$59</f>
        <v>292.2</v>
      </c>
      <c r="N134" s="181">
        <f xml:space="preserve"> Inp!N$59</f>
        <v>301.89999999999998</v>
      </c>
      <c r="O134" s="181">
        <f xml:space="preserve"> Inp!O$59</f>
        <v>0</v>
      </c>
      <c r="P134" s="181">
        <f xml:space="preserve"> Inp!P$59</f>
        <v>0</v>
      </c>
      <c r="Q134" s="181">
        <f xml:space="preserve"> Inp!Q$59</f>
        <v>0</v>
      </c>
      <c r="R134" s="181"/>
      <c r="S134" s="181"/>
      <c r="T134" s="181"/>
    </row>
    <row r="135" spans="1:20" s="187" customFormat="1" hidden="1" outlineLevel="2">
      <c r="A135" s="183"/>
      <c r="B135" s="184"/>
      <c r="C135" s="185"/>
      <c r="D135" s="186"/>
      <c r="E135" s="181" t="str">
        <f xml:space="preserve"> Inp!E$60</f>
        <v>RPI index (actual) - June</v>
      </c>
      <c r="F135" s="182">
        <f xml:space="preserve"> Inp!F$60</f>
        <v>0</v>
      </c>
      <c r="G135" s="181" t="str">
        <f xml:space="preserve"> Inp!G$60</f>
        <v>Index</v>
      </c>
      <c r="H135" s="182">
        <f xml:space="preserve"> Inp!H$60</f>
        <v>0</v>
      </c>
      <c r="I135" s="182">
        <f xml:space="preserve"> Inp!I$60</f>
        <v>0</v>
      </c>
      <c r="J135" s="181">
        <f xml:space="preserve"> Inp!J$60</f>
        <v>272.3</v>
      </c>
      <c r="K135" s="181">
        <f xml:space="preserve"> Inp!K$60</f>
        <v>281.5</v>
      </c>
      <c r="L135" s="181">
        <f xml:space="preserve"> Inp!L$60</f>
        <v>289.60000000000002</v>
      </c>
      <c r="M135" s="181">
        <f xml:space="preserve"> Inp!M$60</f>
        <v>292.7</v>
      </c>
      <c r="N135" s="181">
        <f xml:space="preserve"> Inp!N$60</f>
        <v>304</v>
      </c>
      <c r="O135" s="181">
        <f xml:space="preserve"> Inp!O$60</f>
        <v>0</v>
      </c>
      <c r="P135" s="181">
        <f xml:space="preserve"> Inp!P$60</f>
        <v>0</v>
      </c>
      <c r="Q135" s="181">
        <f xml:space="preserve"> Inp!Q$60</f>
        <v>0</v>
      </c>
      <c r="R135" s="181"/>
      <c r="S135" s="181"/>
      <c r="T135" s="181"/>
    </row>
    <row r="136" spans="1:20" s="187" customFormat="1" hidden="1" outlineLevel="2">
      <c r="A136" s="183"/>
      <c r="B136" s="184"/>
      <c r="C136" s="185"/>
      <c r="D136" s="186"/>
      <c r="E136" s="181" t="str">
        <f xml:space="preserve"> Inp!E$61</f>
        <v>RPI index (actual) - July</v>
      </c>
      <c r="F136" s="182">
        <f xml:space="preserve"> Inp!F$61</f>
        <v>0</v>
      </c>
      <c r="G136" s="181" t="str">
        <f xml:space="preserve"> Inp!G$61</f>
        <v>Index</v>
      </c>
      <c r="H136" s="182">
        <f xml:space="preserve"> Inp!H$61</f>
        <v>0</v>
      </c>
      <c r="I136" s="182">
        <f xml:space="preserve"> Inp!I$61</f>
        <v>0</v>
      </c>
      <c r="J136" s="181">
        <f xml:space="preserve"> Inp!J$61</f>
        <v>272.89999999999998</v>
      </c>
      <c r="K136" s="181">
        <f xml:space="preserve"> Inp!K$61</f>
        <v>281.7</v>
      </c>
      <c r="L136" s="181">
        <f xml:space="preserve"> Inp!L$61</f>
        <v>289.5</v>
      </c>
      <c r="M136" s="181">
        <f xml:space="preserve"> Inp!M$61</f>
        <v>294.2</v>
      </c>
      <c r="N136" s="181">
        <f xml:space="preserve"> Inp!N$61</f>
        <v>305.5</v>
      </c>
      <c r="O136" s="181">
        <f xml:space="preserve"> Inp!O$61</f>
        <v>0</v>
      </c>
      <c r="P136" s="181">
        <f xml:space="preserve"> Inp!P$61</f>
        <v>0</v>
      </c>
      <c r="Q136" s="181">
        <f xml:space="preserve"> Inp!Q$61</f>
        <v>0</v>
      </c>
      <c r="R136" s="181"/>
      <c r="S136" s="181"/>
      <c r="T136" s="181"/>
    </row>
    <row r="137" spans="1:20" s="187" customFormat="1" hidden="1" outlineLevel="2">
      <c r="A137" s="183"/>
      <c r="B137" s="184"/>
      <c r="C137" s="185"/>
      <c r="D137" s="186"/>
      <c r="E137" s="181" t="str">
        <f xml:space="preserve"> Inp!E$62</f>
        <v>RPI index (actual) - August</v>
      </c>
      <c r="F137" s="182">
        <f xml:space="preserve"> Inp!F$62</f>
        <v>0</v>
      </c>
      <c r="G137" s="181" t="str">
        <f xml:space="preserve"> Inp!G$62</f>
        <v>Index</v>
      </c>
      <c r="H137" s="182">
        <f xml:space="preserve"> Inp!H$62</f>
        <v>0</v>
      </c>
      <c r="I137" s="182">
        <f xml:space="preserve"> Inp!I$62</f>
        <v>0</v>
      </c>
      <c r="J137" s="181">
        <f xml:space="preserve"> Inp!J$62</f>
        <v>274.7</v>
      </c>
      <c r="K137" s="181">
        <f xml:space="preserve"> Inp!K$62</f>
        <v>284.2</v>
      </c>
      <c r="L137" s="181">
        <f xml:space="preserve"> Inp!L$62</f>
        <v>291.7</v>
      </c>
      <c r="M137" s="181">
        <f xml:space="preserve"> Inp!M$62</f>
        <v>293.3</v>
      </c>
      <c r="N137" s="181">
        <f xml:space="preserve"> Inp!N$62</f>
        <v>307.39999999999998</v>
      </c>
      <c r="O137" s="181">
        <f xml:space="preserve"> Inp!O$62</f>
        <v>0</v>
      </c>
      <c r="P137" s="181">
        <f xml:space="preserve"> Inp!P$62</f>
        <v>0</v>
      </c>
      <c r="Q137" s="181">
        <f xml:space="preserve"> Inp!Q$62</f>
        <v>0</v>
      </c>
      <c r="R137" s="181"/>
      <c r="S137" s="181"/>
      <c r="T137" s="181"/>
    </row>
    <row r="138" spans="1:20" s="187" customFormat="1" hidden="1" outlineLevel="2">
      <c r="A138" s="183"/>
      <c r="B138" s="184"/>
      <c r="C138" s="185"/>
      <c r="D138" s="186"/>
      <c r="E138" s="181" t="str">
        <f xml:space="preserve"> Inp!E$63</f>
        <v>RPI index (actual) - September</v>
      </c>
      <c r="F138" s="182">
        <f xml:space="preserve"> Inp!F$63</f>
        <v>0</v>
      </c>
      <c r="G138" s="181" t="str">
        <f xml:space="preserve"> Inp!G$63</f>
        <v>Index</v>
      </c>
      <c r="H138" s="182">
        <f xml:space="preserve"> Inp!H$63</f>
        <v>0</v>
      </c>
      <c r="I138" s="182">
        <f xml:space="preserve"> Inp!I$63</f>
        <v>0</v>
      </c>
      <c r="J138" s="181">
        <f xml:space="preserve"> Inp!J$63</f>
        <v>275.10000000000002</v>
      </c>
      <c r="K138" s="181">
        <f xml:space="preserve"> Inp!K$63</f>
        <v>284.10000000000002</v>
      </c>
      <c r="L138" s="181">
        <f xml:space="preserve"> Inp!L$63</f>
        <v>291</v>
      </c>
      <c r="M138" s="181">
        <f xml:space="preserve"> Inp!M$63</f>
        <v>294.3</v>
      </c>
      <c r="N138" s="181">
        <f xml:space="preserve"> Inp!N$63</f>
        <v>308.60000000000002</v>
      </c>
      <c r="O138" s="181">
        <f xml:space="preserve"> Inp!O$63</f>
        <v>0</v>
      </c>
      <c r="P138" s="181">
        <f xml:space="preserve"> Inp!P$63</f>
        <v>0</v>
      </c>
      <c r="Q138" s="181">
        <f xml:space="preserve"> Inp!Q$63</f>
        <v>0</v>
      </c>
      <c r="R138" s="181"/>
      <c r="S138" s="181"/>
      <c r="T138" s="181"/>
    </row>
    <row r="139" spans="1:20" s="187" customFormat="1" hidden="1" outlineLevel="2">
      <c r="A139" s="183"/>
      <c r="B139" s="184"/>
      <c r="C139" s="185"/>
      <c r="D139" s="186"/>
      <c r="E139" s="181" t="str">
        <f xml:space="preserve"> Inp!E$64</f>
        <v>RPI index (actual) - October</v>
      </c>
      <c r="F139" s="182">
        <f xml:space="preserve"> Inp!F$64</f>
        <v>0</v>
      </c>
      <c r="G139" s="181" t="str">
        <f xml:space="preserve"> Inp!G$64</f>
        <v>Index</v>
      </c>
      <c r="H139" s="182">
        <f xml:space="preserve"> Inp!H$64</f>
        <v>0</v>
      </c>
      <c r="I139" s="182">
        <f xml:space="preserve"> Inp!I$64</f>
        <v>0</v>
      </c>
      <c r="J139" s="181">
        <f xml:space="preserve"> Inp!J$64</f>
        <v>275.3</v>
      </c>
      <c r="K139" s="181">
        <f xml:space="preserve"> Inp!K$64</f>
        <v>284.5</v>
      </c>
      <c r="L139" s="181">
        <f xml:space="preserve"> Inp!L$64</f>
        <v>290.39999999999998</v>
      </c>
      <c r="M139" s="181">
        <f xml:space="preserve"> Inp!M$64</f>
        <v>294.3</v>
      </c>
      <c r="N139" s="181">
        <f xml:space="preserve"> Inp!N$64</f>
        <v>312</v>
      </c>
      <c r="O139" s="181">
        <f xml:space="preserve"> Inp!O$64</f>
        <v>0</v>
      </c>
      <c r="P139" s="181">
        <f xml:space="preserve"> Inp!P$64</f>
        <v>0</v>
      </c>
      <c r="Q139" s="181">
        <f xml:space="preserve"> Inp!Q$64</f>
        <v>0</v>
      </c>
      <c r="R139" s="181"/>
      <c r="S139" s="181"/>
      <c r="T139" s="181"/>
    </row>
    <row r="140" spans="1:20" s="187" customFormat="1" hidden="1" outlineLevel="2">
      <c r="A140" s="183"/>
      <c r="B140" s="184"/>
      <c r="C140" s="185"/>
      <c r="D140" s="186"/>
      <c r="E140" s="181" t="str">
        <f xml:space="preserve"> Inp!E$65</f>
        <v>RPI index (actual) - November</v>
      </c>
      <c r="F140" s="182">
        <f xml:space="preserve"> Inp!F$65</f>
        <v>0</v>
      </c>
      <c r="G140" s="181" t="str">
        <f xml:space="preserve"> Inp!G$65</f>
        <v>Index</v>
      </c>
      <c r="H140" s="182">
        <f xml:space="preserve"> Inp!H$65</f>
        <v>0</v>
      </c>
      <c r="I140" s="182">
        <f xml:space="preserve"> Inp!I$65</f>
        <v>0</v>
      </c>
      <c r="J140" s="181">
        <f xml:space="preserve"> Inp!J$65</f>
        <v>275.8</v>
      </c>
      <c r="K140" s="181">
        <f xml:space="preserve"> Inp!K$65</f>
        <v>284.60000000000002</v>
      </c>
      <c r="L140" s="181">
        <f xml:space="preserve"> Inp!L$65</f>
        <v>291</v>
      </c>
      <c r="M140" s="181">
        <f xml:space="preserve"> Inp!M$65</f>
        <v>293.5</v>
      </c>
      <c r="N140" s="181">
        <f xml:space="preserve"> Inp!N$65</f>
        <v>314.3</v>
      </c>
      <c r="O140" s="181">
        <f xml:space="preserve"> Inp!O$65</f>
        <v>0</v>
      </c>
      <c r="P140" s="181">
        <f xml:space="preserve"> Inp!P$65</f>
        <v>0</v>
      </c>
      <c r="Q140" s="181">
        <f xml:space="preserve"> Inp!Q$65</f>
        <v>0</v>
      </c>
      <c r="R140" s="181"/>
      <c r="S140" s="181"/>
      <c r="T140" s="181"/>
    </row>
    <row r="141" spans="1:20" s="187" customFormat="1" hidden="1" outlineLevel="2">
      <c r="A141" s="183"/>
      <c r="B141" s="184"/>
      <c r="C141" s="185"/>
      <c r="D141" s="186"/>
      <c r="E141" s="181" t="str">
        <f xml:space="preserve"> Inp!E$66</f>
        <v>RPI index (actual) - December</v>
      </c>
      <c r="F141" s="182">
        <f xml:space="preserve"> Inp!F$66</f>
        <v>0</v>
      </c>
      <c r="G141" s="181" t="str">
        <f xml:space="preserve"> Inp!G$66</f>
        <v>Index</v>
      </c>
      <c r="H141" s="182">
        <f xml:space="preserve"> Inp!H$66</f>
        <v>0</v>
      </c>
      <c r="I141" s="182">
        <f xml:space="preserve"> Inp!I$66</f>
        <v>0</v>
      </c>
      <c r="J141" s="181">
        <f xml:space="preserve"> Inp!J$66</f>
        <v>278.10000000000002</v>
      </c>
      <c r="K141" s="181">
        <f xml:space="preserve"> Inp!K$66</f>
        <v>285.60000000000002</v>
      </c>
      <c r="L141" s="181">
        <f xml:space="preserve"> Inp!L$66</f>
        <v>291.89999999999998</v>
      </c>
      <c r="M141" s="181">
        <f xml:space="preserve"> Inp!M$66</f>
        <v>295.39999999999998</v>
      </c>
      <c r="N141" s="181">
        <f xml:space="preserve"> Inp!N$66</f>
        <v>317.7</v>
      </c>
      <c r="O141" s="181">
        <f xml:space="preserve"> Inp!O$66</f>
        <v>0</v>
      </c>
      <c r="P141" s="181">
        <f xml:space="preserve"> Inp!P$66</f>
        <v>0</v>
      </c>
      <c r="Q141" s="181">
        <f xml:space="preserve"> Inp!Q$66</f>
        <v>0</v>
      </c>
      <c r="R141" s="181"/>
      <c r="S141" s="181"/>
      <c r="T141" s="181"/>
    </row>
    <row r="142" spans="1:20" s="187" customFormat="1" hidden="1" outlineLevel="2">
      <c r="A142" s="183"/>
      <c r="B142" s="184"/>
      <c r="C142" s="185"/>
      <c r="D142" s="186"/>
      <c r="E142" s="181" t="str">
        <f xml:space="preserve"> Inp!E$67</f>
        <v>RPI index (actual) - January</v>
      </c>
      <c r="F142" s="182">
        <f xml:space="preserve"> Inp!F$67</f>
        <v>0</v>
      </c>
      <c r="G142" s="181" t="str">
        <f xml:space="preserve"> Inp!G$67</f>
        <v>Index</v>
      </c>
      <c r="H142" s="182">
        <f xml:space="preserve"> Inp!H$67</f>
        <v>0</v>
      </c>
      <c r="I142" s="182">
        <f xml:space="preserve"> Inp!I$67</f>
        <v>0</v>
      </c>
      <c r="J142" s="181">
        <f xml:space="preserve"> Inp!J$67</f>
        <v>276</v>
      </c>
      <c r="K142" s="181">
        <f xml:space="preserve"> Inp!K$67</f>
        <v>283</v>
      </c>
      <c r="L142" s="181">
        <f xml:space="preserve"> Inp!L$67</f>
        <v>290.60000000000002</v>
      </c>
      <c r="M142" s="181">
        <f xml:space="preserve"> Inp!M$67</f>
        <v>294.60000000000002</v>
      </c>
      <c r="N142" s="181">
        <f xml:space="preserve"> Inp!N$67</f>
        <v>317.7</v>
      </c>
      <c r="O142" s="181">
        <f xml:space="preserve"> Inp!O$67</f>
        <v>0</v>
      </c>
      <c r="P142" s="181">
        <f xml:space="preserve"> Inp!P$67</f>
        <v>0</v>
      </c>
      <c r="Q142" s="181">
        <f xml:space="preserve"> Inp!Q$67</f>
        <v>0</v>
      </c>
      <c r="R142" s="181"/>
      <c r="S142" s="181"/>
      <c r="T142" s="181"/>
    </row>
    <row r="143" spans="1:20" s="187" customFormat="1" hidden="1" outlineLevel="2">
      <c r="A143" s="183"/>
      <c r="B143" s="184"/>
      <c r="C143" s="185"/>
      <c r="D143" s="186"/>
      <c r="E143" s="181" t="str">
        <f xml:space="preserve"> Inp!E$68</f>
        <v>RPI index (actual) - February</v>
      </c>
      <c r="F143" s="182">
        <f xml:space="preserve"> Inp!F$68</f>
        <v>0</v>
      </c>
      <c r="G143" s="181" t="str">
        <f xml:space="preserve"> Inp!G$68</f>
        <v>Index</v>
      </c>
      <c r="H143" s="182">
        <f xml:space="preserve"> Inp!H$68</f>
        <v>0</v>
      </c>
      <c r="I143" s="182">
        <f xml:space="preserve"> Inp!I$68</f>
        <v>0</v>
      </c>
      <c r="J143" s="181">
        <f xml:space="preserve"> Inp!J$68</f>
        <v>278.10000000000002</v>
      </c>
      <c r="K143" s="181">
        <f xml:space="preserve"> Inp!K$68</f>
        <v>285</v>
      </c>
      <c r="L143" s="181">
        <f xml:space="preserve"> Inp!L$68</f>
        <v>292</v>
      </c>
      <c r="M143" s="181">
        <f xml:space="preserve"> Inp!M$68</f>
        <v>296</v>
      </c>
      <c r="N143" s="181">
        <f xml:space="preserve"> Inp!N$68</f>
        <v>320.2</v>
      </c>
      <c r="O143" s="181">
        <f xml:space="preserve"> Inp!O$68</f>
        <v>0</v>
      </c>
      <c r="P143" s="181">
        <f xml:space="preserve"> Inp!P$68</f>
        <v>0</v>
      </c>
      <c r="Q143" s="181">
        <f xml:space="preserve"> Inp!Q$68</f>
        <v>0</v>
      </c>
      <c r="R143" s="181"/>
      <c r="S143" s="181"/>
      <c r="T143" s="181"/>
    </row>
    <row r="144" spans="1:20" s="187" customFormat="1" hidden="1" outlineLevel="2">
      <c r="A144" s="183"/>
      <c r="B144" s="184"/>
      <c r="C144" s="185"/>
      <c r="D144" s="186"/>
      <c r="E144" s="181" t="str">
        <f xml:space="preserve"> Inp!E$69</f>
        <v>RPI index (actual) - March</v>
      </c>
      <c r="F144" s="182">
        <f xml:space="preserve"> Inp!F$69</f>
        <v>0</v>
      </c>
      <c r="G144" s="181" t="str">
        <f xml:space="preserve"> Inp!G$69</f>
        <v>Index</v>
      </c>
      <c r="H144" s="182">
        <f xml:space="preserve"> Inp!H$69</f>
        <v>0</v>
      </c>
      <c r="I144" s="182">
        <f xml:space="preserve"> Inp!I$69</f>
        <v>0</v>
      </c>
      <c r="J144" s="181">
        <f xml:space="preserve"> Inp!J$69</f>
        <v>278.3</v>
      </c>
      <c r="K144" s="181">
        <f xml:space="preserve"> Inp!K$69</f>
        <v>285.10000000000002</v>
      </c>
      <c r="L144" s="181">
        <f xml:space="preserve"> Inp!L$69</f>
        <v>292.60000000000002</v>
      </c>
      <c r="M144" s="181">
        <f xml:space="preserve"> Inp!M$69</f>
        <v>296.89999999999998</v>
      </c>
      <c r="N144" s="181">
        <f xml:space="preserve"> Inp!N$69</f>
        <v>323.5</v>
      </c>
      <c r="O144" s="181">
        <f xml:space="preserve"> Inp!O$69</f>
        <v>0</v>
      </c>
      <c r="P144" s="181">
        <f xml:space="preserve"> Inp!P$69</f>
        <v>0</v>
      </c>
      <c r="Q144" s="181">
        <f xml:space="preserve"> Inp!Q$69</f>
        <v>0</v>
      </c>
      <c r="R144" s="181"/>
      <c r="S144" s="181"/>
      <c r="T144" s="181"/>
    </row>
    <row r="145" spans="1:20" s="141" customFormat="1" hidden="1" outlineLevel="1">
      <c r="A145" s="193"/>
      <c r="B145" s="180"/>
      <c r="C145" s="170"/>
      <c r="D145" s="171"/>
      <c r="E145" s="141" t="s">
        <v>688</v>
      </c>
      <c r="G145" s="141" t="s">
        <v>20</v>
      </c>
      <c r="J145" s="141">
        <f t="shared" ref="J145" si="79" xml:space="preserve"> SUM(J133:J144) / 12</f>
        <v>274.90833333333336</v>
      </c>
      <c r="K145" s="141">
        <f t="shared" ref="K145" si="80" xml:space="preserve"> SUM(K133:K144) / 12</f>
        <v>283.30833333333334</v>
      </c>
      <c r="L145" s="141">
        <f t="shared" ref="L145" si="81" xml:space="preserve"> SUM(L133:L144) / 12</f>
        <v>290.64166666666665</v>
      </c>
      <c r="M145" s="141">
        <f t="shared" ref="M145" si="82" xml:space="preserve"> SUM(M133:M144) / 12</f>
        <v>294.16666666666669</v>
      </c>
      <c r="N145" s="141">
        <f t="shared" ref="N145" si="83" xml:space="preserve"> SUM(N133:N144) / 12</f>
        <v>311.1583333333333</v>
      </c>
      <c r="O145" s="141">
        <f t="shared" ref="O145" si="84" xml:space="preserve"> SUM(O133:O144) / 12</f>
        <v>0</v>
      </c>
      <c r="P145" s="141">
        <f t="shared" ref="P145" si="85" xml:space="preserve"> SUM(P133:P144) / 12</f>
        <v>0</v>
      </c>
      <c r="Q145" s="141">
        <f t="shared" ref="Q145" si="86" xml:space="preserve"> SUM(Q133:Q144) / 12</f>
        <v>0</v>
      </c>
      <c r="R145" s="196"/>
      <c r="S145" s="196"/>
      <c r="T145" s="196"/>
    </row>
    <row r="146" spans="1:20" s="141" customFormat="1" hidden="1" outlineLevel="1">
      <c r="A146" s="193"/>
      <c r="B146" s="180"/>
      <c r="C146" s="170"/>
      <c r="D146" s="171"/>
    </row>
    <row r="147" spans="1:20" s="141" customFormat="1" hidden="1" outlineLevel="1">
      <c r="A147" s="193"/>
      <c r="B147" s="180" t="s">
        <v>689</v>
      </c>
      <c r="C147" s="170"/>
      <c r="D147" s="171"/>
    </row>
    <row r="148" spans="1:20" s="182" customFormat="1" hidden="1" outlineLevel="1">
      <c r="A148" s="179"/>
      <c r="B148" s="206"/>
      <c r="C148" s="206"/>
      <c r="D148" s="179"/>
      <c r="E148" s="181" t="str">
        <f xml:space="preserve"> Inp!E$69</f>
        <v>RPI index (actual) - March</v>
      </c>
      <c r="F148" s="182">
        <f xml:space="preserve"> Inp!F$69</f>
        <v>0</v>
      </c>
      <c r="G148" s="181" t="str">
        <f xml:space="preserve"> Inp!G$69</f>
        <v>Index</v>
      </c>
      <c r="H148" s="207">
        <f xml:space="preserve"> Inp!H$69</f>
        <v>0</v>
      </c>
      <c r="I148" s="207">
        <f xml:space="preserve"> Inp!I$69</f>
        <v>0</v>
      </c>
      <c r="J148" s="181">
        <f xml:space="preserve"> Inp!J$69</f>
        <v>278.3</v>
      </c>
      <c r="K148" s="181">
        <f xml:space="preserve"> Inp!K$69</f>
        <v>285.10000000000002</v>
      </c>
      <c r="L148" s="181">
        <f xml:space="preserve"> Inp!L$69</f>
        <v>292.60000000000002</v>
      </c>
      <c r="M148" s="181">
        <f xml:space="preserve"> Inp!M$69</f>
        <v>296.89999999999998</v>
      </c>
      <c r="N148" s="181">
        <f xml:space="preserve"> Inp!N$69</f>
        <v>323.5</v>
      </c>
      <c r="O148" s="181">
        <f xml:space="preserve"> Inp!O$69</f>
        <v>0</v>
      </c>
      <c r="P148" s="181">
        <f xml:space="preserve"> Inp!P$69</f>
        <v>0</v>
      </c>
      <c r="Q148" s="181">
        <f xml:space="preserve"> Inp!Q$69</f>
        <v>0</v>
      </c>
      <c r="R148" s="181"/>
      <c r="S148" s="181"/>
      <c r="T148" s="181"/>
    </row>
    <row r="149" spans="1:20" hidden="1" outlineLevel="1">
      <c r="A149" s="67"/>
      <c r="B149" s="176"/>
      <c r="C149" s="86"/>
      <c r="D149" s="83"/>
      <c r="E149" s="84"/>
      <c r="F149" s="70"/>
      <c r="G149" s="70"/>
    </row>
    <row r="150" spans="1:20" s="141" customFormat="1" hidden="1" outlineLevel="1" collapsed="1">
      <c r="A150" s="193"/>
      <c r="B150" s="180" t="s">
        <v>690</v>
      </c>
      <c r="C150" s="170"/>
      <c r="D150" s="171"/>
    </row>
    <row r="151" spans="1:20" s="187" customFormat="1" hidden="1" outlineLevel="2">
      <c r="A151" s="183"/>
      <c r="B151" s="184"/>
      <c r="C151" s="185"/>
      <c r="D151" s="186"/>
      <c r="E151" s="181" t="str">
        <f>Inp!E$72</f>
        <v>CPIH index (actual) - April</v>
      </c>
      <c r="F151" s="182">
        <f>Inp!F$72</f>
        <v>0</v>
      </c>
      <c r="G151" s="181" t="str">
        <f>Inp!G$72</f>
        <v>Index</v>
      </c>
      <c r="H151" s="182">
        <f>Inp!H$72</f>
        <v>0</v>
      </c>
      <c r="I151" s="182">
        <f>Inp!I$72</f>
        <v>0</v>
      </c>
      <c r="J151" s="181">
        <f>Inp!J$72</f>
        <v>103.2</v>
      </c>
      <c r="K151" s="181">
        <f>Inp!K$72</f>
        <v>105.5</v>
      </c>
      <c r="L151" s="181">
        <f>Inp!L$72</f>
        <v>107.6</v>
      </c>
      <c r="M151" s="181">
        <f>Inp!M$72</f>
        <v>108.6</v>
      </c>
      <c r="N151" s="181">
        <f>Inp!N$72</f>
        <v>110.4</v>
      </c>
      <c r="O151" s="181">
        <f>Inp!O$72</f>
        <v>0</v>
      </c>
      <c r="P151" s="181">
        <f>Inp!P$72</f>
        <v>0</v>
      </c>
      <c r="Q151" s="181">
        <f>Inp!Q$72</f>
        <v>0</v>
      </c>
      <c r="R151" s="181"/>
      <c r="S151" s="181"/>
      <c r="T151" s="181"/>
    </row>
    <row r="152" spans="1:20" s="187" customFormat="1" hidden="1" outlineLevel="2">
      <c r="A152" s="183"/>
      <c r="B152" s="184"/>
      <c r="C152" s="185"/>
      <c r="D152" s="186"/>
      <c r="E152" s="181" t="str">
        <f>Inp!E$73</f>
        <v>CPIH index (actual) - May</v>
      </c>
      <c r="F152" s="182">
        <f>Inp!F$73</f>
        <v>0</v>
      </c>
      <c r="G152" s="181" t="str">
        <f>Inp!G$73</f>
        <v>Index</v>
      </c>
      <c r="H152" s="182">
        <f>Inp!H$73</f>
        <v>0</v>
      </c>
      <c r="I152" s="182">
        <f>Inp!I$73</f>
        <v>0</v>
      </c>
      <c r="J152" s="181">
        <f>Inp!J$73</f>
        <v>103.5</v>
      </c>
      <c r="K152" s="181">
        <f>Inp!K$73</f>
        <v>105.9</v>
      </c>
      <c r="L152" s="181">
        <f>Inp!L$73</f>
        <v>107.9</v>
      </c>
      <c r="M152" s="181">
        <f>Inp!M$73</f>
        <v>108.6</v>
      </c>
      <c r="N152" s="181">
        <f>Inp!N$73</f>
        <v>111</v>
      </c>
      <c r="O152" s="181">
        <f>Inp!O$73</f>
        <v>0</v>
      </c>
      <c r="P152" s="181">
        <f>Inp!P$73</f>
        <v>0</v>
      </c>
      <c r="Q152" s="181">
        <f>Inp!Q$73</f>
        <v>0</v>
      </c>
      <c r="R152" s="181"/>
      <c r="S152" s="181"/>
      <c r="T152" s="181"/>
    </row>
    <row r="153" spans="1:20" s="187" customFormat="1" hidden="1" outlineLevel="2">
      <c r="A153" s="183"/>
      <c r="B153" s="184"/>
      <c r="C153" s="185"/>
      <c r="D153" s="186"/>
      <c r="E153" s="181" t="str">
        <f>Inp!E$74</f>
        <v>CPIH index (actual) - June</v>
      </c>
      <c r="F153" s="182">
        <f>Inp!F$74</f>
        <v>0</v>
      </c>
      <c r="G153" s="181" t="str">
        <f>Inp!G$74</f>
        <v>Index</v>
      </c>
      <c r="H153" s="182">
        <f>Inp!H$74</f>
        <v>0</v>
      </c>
      <c r="I153" s="182">
        <f>Inp!I$74</f>
        <v>0</v>
      </c>
      <c r="J153" s="181">
        <f>Inp!J$74</f>
        <v>103.5</v>
      </c>
      <c r="K153" s="181">
        <f>Inp!K$74</f>
        <v>105.9</v>
      </c>
      <c r="L153" s="181">
        <f>Inp!L$74</f>
        <v>107.9</v>
      </c>
      <c r="M153" s="181">
        <f>Inp!M$74</f>
        <v>108.8</v>
      </c>
      <c r="N153" s="181">
        <f>Inp!N$74</f>
        <v>111.4</v>
      </c>
      <c r="O153" s="181">
        <f>Inp!O$74</f>
        <v>0</v>
      </c>
      <c r="P153" s="181">
        <f>Inp!P$74</f>
        <v>0</v>
      </c>
      <c r="Q153" s="181">
        <f>Inp!Q$74</f>
        <v>0</v>
      </c>
      <c r="R153" s="181"/>
      <c r="S153" s="181"/>
      <c r="T153" s="181"/>
    </row>
    <row r="154" spans="1:20" s="187" customFormat="1" hidden="1" outlineLevel="2">
      <c r="A154" s="183"/>
      <c r="B154" s="184"/>
      <c r="C154" s="185"/>
      <c r="D154" s="186"/>
      <c r="E154" s="181" t="str">
        <f>Inp!E$75</f>
        <v>CPIH index (actual) - July</v>
      </c>
      <c r="F154" s="182">
        <f>Inp!F$75</f>
        <v>0</v>
      </c>
      <c r="G154" s="181" t="str">
        <f>Inp!G$75</f>
        <v>Index</v>
      </c>
      <c r="H154" s="182">
        <f>Inp!H$75</f>
        <v>0</v>
      </c>
      <c r="I154" s="182">
        <f>Inp!I$75</f>
        <v>0</v>
      </c>
      <c r="J154" s="181">
        <f>Inp!J$75</f>
        <v>103.5</v>
      </c>
      <c r="K154" s="181">
        <f>Inp!K$75</f>
        <v>105.9</v>
      </c>
      <c r="L154" s="181">
        <f>Inp!L$75</f>
        <v>108</v>
      </c>
      <c r="M154" s="181">
        <f>Inp!M$75</f>
        <v>109.2</v>
      </c>
      <c r="N154" s="181">
        <f>Inp!N$75</f>
        <v>111.4</v>
      </c>
      <c r="O154" s="181">
        <f>Inp!O$75</f>
        <v>0</v>
      </c>
      <c r="P154" s="181">
        <f>Inp!P$75</f>
        <v>0</v>
      </c>
      <c r="Q154" s="181">
        <f>Inp!Q$75</f>
        <v>0</v>
      </c>
      <c r="R154" s="181"/>
      <c r="S154" s="181"/>
      <c r="T154" s="181"/>
    </row>
    <row r="155" spans="1:20" s="187" customFormat="1" hidden="1" outlineLevel="2">
      <c r="A155" s="183"/>
      <c r="B155" s="184"/>
      <c r="C155" s="185"/>
      <c r="D155" s="186"/>
      <c r="E155" s="181" t="str">
        <f>Inp!E$76</f>
        <v>CPIH index (actual) - August</v>
      </c>
      <c r="F155" s="182">
        <f>Inp!F$76</f>
        <v>0</v>
      </c>
      <c r="G155" s="181" t="str">
        <f>Inp!G$76</f>
        <v>Index</v>
      </c>
      <c r="H155" s="182">
        <f>Inp!H$76</f>
        <v>0</v>
      </c>
      <c r="I155" s="182">
        <f>Inp!I$76</f>
        <v>0</v>
      </c>
      <c r="J155" s="181">
        <f>Inp!J$76</f>
        <v>104</v>
      </c>
      <c r="K155" s="181">
        <f>Inp!K$76</f>
        <v>106.5</v>
      </c>
      <c r="L155" s="181">
        <f>Inp!L$76</f>
        <v>108.3</v>
      </c>
      <c r="M155" s="181">
        <f>Inp!M$76</f>
        <v>108.8</v>
      </c>
      <c r="N155" s="181">
        <f>Inp!N$76</f>
        <v>112.1</v>
      </c>
      <c r="O155" s="181">
        <f>Inp!O$76</f>
        <v>0</v>
      </c>
      <c r="P155" s="181">
        <f>Inp!P$76</f>
        <v>0</v>
      </c>
      <c r="Q155" s="181">
        <f>Inp!Q$76</f>
        <v>0</v>
      </c>
      <c r="R155" s="181"/>
      <c r="S155" s="181"/>
      <c r="T155" s="181"/>
    </row>
    <row r="156" spans="1:20" s="187" customFormat="1" hidden="1" outlineLevel="2">
      <c r="A156" s="183"/>
      <c r="B156" s="184"/>
      <c r="C156" s="185"/>
      <c r="D156" s="186"/>
      <c r="E156" s="181" t="str">
        <f>Inp!E$77</f>
        <v>CPIH index (actual) - September</v>
      </c>
      <c r="F156" s="182">
        <f>Inp!F$77</f>
        <v>0</v>
      </c>
      <c r="G156" s="181" t="str">
        <f>Inp!G$77</f>
        <v>Index</v>
      </c>
      <c r="H156" s="182">
        <f>Inp!H$77</f>
        <v>0</v>
      </c>
      <c r="I156" s="182">
        <f>Inp!I$77</f>
        <v>0</v>
      </c>
      <c r="J156" s="181">
        <f>Inp!J$77</f>
        <v>104.3</v>
      </c>
      <c r="K156" s="181">
        <f>Inp!K$77</f>
        <v>106.6</v>
      </c>
      <c r="L156" s="181">
        <f>Inp!L$77</f>
        <v>108.4</v>
      </c>
      <c r="M156" s="181">
        <f>Inp!M$77</f>
        <v>109.2</v>
      </c>
      <c r="N156" s="181">
        <f>Inp!N$77</f>
        <v>112.4</v>
      </c>
      <c r="O156" s="181">
        <f>Inp!O$77</f>
        <v>0</v>
      </c>
      <c r="P156" s="181">
        <f>Inp!P$77</f>
        <v>0</v>
      </c>
      <c r="Q156" s="181">
        <f>Inp!Q$77</f>
        <v>0</v>
      </c>
      <c r="R156" s="181"/>
      <c r="S156" s="181"/>
      <c r="T156" s="181"/>
    </row>
    <row r="157" spans="1:20" s="187" customFormat="1" hidden="1" outlineLevel="2">
      <c r="A157" s="183"/>
      <c r="B157" s="184"/>
      <c r="C157" s="185"/>
      <c r="D157" s="186"/>
      <c r="E157" s="181" t="str">
        <f>Inp!E$78</f>
        <v>CPIH index (actual) - October</v>
      </c>
      <c r="F157" s="182">
        <f>Inp!F$78</f>
        <v>0</v>
      </c>
      <c r="G157" s="181" t="str">
        <f>Inp!G$78</f>
        <v>Index</v>
      </c>
      <c r="H157" s="182">
        <f>Inp!H$78</f>
        <v>0</v>
      </c>
      <c r="I157" s="182">
        <f>Inp!I$78</f>
        <v>0</v>
      </c>
      <c r="J157" s="181">
        <f>Inp!J$78</f>
        <v>104.4</v>
      </c>
      <c r="K157" s="181">
        <f>Inp!K$78</f>
        <v>106.7</v>
      </c>
      <c r="L157" s="181">
        <f>Inp!L$78</f>
        <v>108.3</v>
      </c>
      <c r="M157" s="181">
        <f>Inp!M$78</f>
        <v>109.2</v>
      </c>
      <c r="N157" s="181">
        <f>Inp!N$78</f>
        <v>113.4</v>
      </c>
      <c r="O157" s="181">
        <f>Inp!O$78</f>
        <v>0</v>
      </c>
      <c r="P157" s="181">
        <f>Inp!P$78</f>
        <v>0</v>
      </c>
      <c r="Q157" s="181">
        <f>Inp!Q$78</f>
        <v>0</v>
      </c>
      <c r="R157" s="181"/>
      <c r="S157" s="181"/>
      <c r="T157" s="181"/>
    </row>
    <row r="158" spans="1:20" s="187" customFormat="1" hidden="1" outlineLevel="2">
      <c r="A158" s="183"/>
      <c r="B158" s="184"/>
      <c r="C158" s="185"/>
      <c r="D158" s="186"/>
      <c r="E158" s="181" t="str">
        <f>Inp!E$79</f>
        <v>CPIH index (actual) - November</v>
      </c>
      <c r="F158" s="182">
        <f>Inp!F$79</f>
        <v>0</v>
      </c>
      <c r="G158" s="181" t="str">
        <f>Inp!G$79</f>
        <v>Index</v>
      </c>
      <c r="H158" s="182">
        <f>Inp!H$79</f>
        <v>0</v>
      </c>
      <c r="I158" s="182">
        <f>Inp!I$79</f>
        <v>0</v>
      </c>
      <c r="J158" s="181">
        <f>Inp!J$79</f>
        <v>104.7</v>
      </c>
      <c r="K158" s="181">
        <f>Inp!K$79</f>
        <v>106.9</v>
      </c>
      <c r="L158" s="181">
        <f>Inp!L$79</f>
        <v>108.5</v>
      </c>
      <c r="M158" s="181">
        <f>Inp!M$79</f>
        <v>109.1</v>
      </c>
      <c r="N158" s="181">
        <f>Inp!N$79</f>
        <v>114.1</v>
      </c>
      <c r="O158" s="181">
        <f>Inp!O$79</f>
        <v>0</v>
      </c>
      <c r="P158" s="181">
        <f>Inp!P$79</f>
        <v>0</v>
      </c>
      <c r="Q158" s="181">
        <f>Inp!Q$79</f>
        <v>0</v>
      </c>
      <c r="R158" s="181"/>
      <c r="S158" s="181"/>
      <c r="T158" s="181"/>
    </row>
    <row r="159" spans="1:20" s="187" customFormat="1" hidden="1" outlineLevel="2">
      <c r="A159" s="183"/>
      <c r="B159" s="184"/>
      <c r="C159" s="185"/>
      <c r="D159" s="186"/>
      <c r="E159" s="181" t="str">
        <f>Inp!E$80</f>
        <v>CPIH index (actual) - December</v>
      </c>
      <c r="F159" s="182">
        <f>Inp!F$80</f>
        <v>0</v>
      </c>
      <c r="G159" s="181" t="str">
        <f>Inp!G$80</f>
        <v>Index</v>
      </c>
      <c r="H159" s="182">
        <f>Inp!H$80</f>
        <v>0</v>
      </c>
      <c r="I159" s="182">
        <f>Inp!I$80</f>
        <v>0</v>
      </c>
      <c r="J159" s="181">
        <f>Inp!J$80</f>
        <v>105</v>
      </c>
      <c r="K159" s="181">
        <f>Inp!K$80</f>
        <v>107.1</v>
      </c>
      <c r="L159" s="181">
        <f>Inp!L$80</f>
        <v>108.5</v>
      </c>
      <c r="M159" s="181">
        <f>Inp!M$80</f>
        <v>109.4</v>
      </c>
      <c r="N159" s="181">
        <f>Inp!N$80</f>
        <v>114.7</v>
      </c>
      <c r="O159" s="181">
        <f>Inp!O$80</f>
        <v>0</v>
      </c>
      <c r="P159" s="181">
        <f>Inp!P$80</f>
        <v>0</v>
      </c>
      <c r="Q159" s="181">
        <f>Inp!Q$80</f>
        <v>0</v>
      </c>
      <c r="R159" s="181"/>
      <c r="S159" s="181"/>
      <c r="T159" s="181"/>
    </row>
    <row r="160" spans="1:20" s="187" customFormat="1" hidden="1" outlineLevel="2">
      <c r="A160" s="183"/>
      <c r="B160" s="184"/>
      <c r="C160" s="185"/>
      <c r="D160" s="186"/>
      <c r="E160" s="181" t="str">
        <f>Inp!E$81</f>
        <v>CPIH index (actual) - January</v>
      </c>
      <c r="F160" s="182">
        <f>Inp!F$81</f>
        <v>0</v>
      </c>
      <c r="G160" s="181" t="str">
        <f>Inp!G$81</f>
        <v>Index</v>
      </c>
      <c r="H160" s="182">
        <f>Inp!H$81</f>
        <v>0</v>
      </c>
      <c r="I160" s="182">
        <f>Inp!I$81</f>
        <v>0</v>
      </c>
      <c r="J160" s="181">
        <f>Inp!J$81</f>
        <v>104.5</v>
      </c>
      <c r="K160" s="181">
        <f>Inp!K$81</f>
        <v>106.4</v>
      </c>
      <c r="L160" s="181">
        <f>Inp!L$81</f>
        <v>108.3</v>
      </c>
      <c r="M160" s="181">
        <f>Inp!M$81</f>
        <v>109.3</v>
      </c>
      <c r="N160" s="181">
        <f>Inp!N$81</f>
        <v>114.6</v>
      </c>
      <c r="O160" s="181">
        <f>Inp!O$81</f>
        <v>0</v>
      </c>
      <c r="P160" s="181">
        <f>Inp!P$81</f>
        <v>0</v>
      </c>
      <c r="Q160" s="181">
        <f>Inp!Q$81</f>
        <v>0</v>
      </c>
      <c r="R160" s="181"/>
      <c r="S160" s="181"/>
      <c r="T160" s="181"/>
    </row>
    <row r="161" spans="1:20" s="187" customFormat="1" hidden="1" outlineLevel="2">
      <c r="A161" s="183"/>
      <c r="B161" s="184"/>
      <c r="C161" s="185"/>
      <c r="D161" s="186"/>
      <c r="E161" s="181" t="str">
        <f>Inp!E$82</f>
        <v>CPIH index (actual) - Februaury</v>
      </c>
      <c r="F161" s="182">
        <f>Inp!F$82</f>
        <v>0</v>
      </c>
      <c r="G161" s="181" t="str">
        <f>Inp!G$82</f>
        <v>Index</v>
      </c>
      <c r="H161" s="182">
        <f>Inp!H$82</f>
        <v>0</v>
      </c>
      <c r="I161" s="182">
        <f>Inp!I$82</f>
        <v>0</v>
      </c>
      <c r="J161" s="181">
        <f>Inp!J$82</f>
        <v>104.9</v>
      </c>
      <c r="K161" s="181">
        <f>Inp!K$82</f>
        <v>106.8</v>
      </c>
      <c r="L161" s="181">
        <f>Inp!L$82</f>
        <v>108.6</v>
      </c>
      <c r="M161" s="181">
        <f>Inp!M$82</f>
        <v>109.4</v>
      </c>
      <c r="N161" s="181">
        <f>Inp!N$82</f>
        <v>115.4</v>
      </c>
      <c r="O161" s="181">
        <f>Inp!O$82</f>
        <v>0</v>
      </c>
      <c r="P161" s="181">
        <f>Inp!P$82</f>
        <v>0</v>
      </c>
      <c r="Q161" s="181">
        <f>Inp!Q$82</f>
        <v>0</v>
      </c>
      <c r="R161" s="181"/>
      <c r="S161" s="181"/>
      <c r="T161" s="181"/>
    </row>
    <row r="162" spans="1:20" s="187" customFormat="1" hidden="1" outlineLevel="2">
      <c r="A162" s="183"/>
      <c r="B162" s="184"/>
      <c r="C162" s="185"/>
      <c r="D162" s="186"/>
      <c r="E162" s="181" t="str">
        <f>Inp!E$83</f>
        <v>CPIH index (actual) - March</v>
      </c>
      <c r="F162" s="182">
        <f>Inp!F$83</f>
        <v>0</v>
      </c>
      <c r="G162" s="181" t="str">
        <f>Inp!G$83</f>
        <v>Index</v>
      </c>
      <c r="H162" s="182">
        <f>Inp!H$83</f>
        <v>0</v>
      </c>
      <c r="I162" s="182">
        <f>Inp!I$83</f>
        <v>0</v>
      </c>
      <c r="J162" s="181">
        <f>Inp!J$83</f>
        <v>105.1</v>
      </c>
      <c r="K162" s="181">
        <f>Inp!K$83</f>
        <v>107</v>
      </c>
      <c r="L162" s="181">
        <f>Inp!L$83</f>
        <v>108.6</v>
      </c>
      <c r="M162" s="181">
        <f>Inp!M$83</f>
        <v>109.7</v>
      </c>
      <c r="N162" s="181">
        <f>Inp!N$83</f>
        <v>116.5</v>
      </c>
      <c r="O162" s="181">
        <f>Inp!O$83</f>
        <v>0</v>
      </c>
      <c r="P162" s="181">
        <f>Inp!P$83</f>
        <v>0</v>
      </c>
      <c r="Q162" s="181">
        <f>Inp!Q$83</f>
        <v>0</v>
      </c>
      <c r="R162" s="181"/>
      <c r="S162" s="181"/>
      <c r="T162" s="181"/>
    </row>
    <row r="163" spans="1:20" s="141" customFormat="1" hidden="1" outlineLevel="1">
      <c r="A163" s="193"/>
      <c r="B163" s="180"/>
      <c r="C163" s="170"/>
      <c r="D163" s="171"/>
      <c r="E163" s="141" t="s">
        <v>691</v>
      </c>
      <c r="G163" s="141" t="s">
        <v>20</v>
      </c>
      <c r="J163" s="141">
        <f t="shared" ref="J163" si="87" xml:space="preserve"> SUM(J151:J162) / 12</f>
        <v>104.21666666666665</v>
      </c>
      <c r="K163" s="141">
        <f t="shared" ref="K163" si="88" xml:space="preserve"> SUM(K151:K162) / 12</f>
        <v>106.43333333333334</v>
      </c>
      <c r="L163" s="141">
        <f t="shared" ref="L163" si="89" xml:space="preserve"> SUM(L151:L162) / 12</f>
        <v>108.24166666666663</v>
      </c>
      <c r="M163" s="141">
        <f t="shared" ref="M163" si="90" xml:space="preserve"> SUM(M151:M162) / 12</f>
        <v>109.10833333333335</v>
      </c>
      <c r="N163" s="141">
        <f t="shared" ref="N163" si="91" xml:space="preserve"> SUM(N151:N162) / 12</f>
        <v>113.11666666666667</v>
      </c>
      <c r="O163" s="141">
        <f t="shared" ref="O163" si="92" xml:space="preserve"> SUM(O151:O162) / 12</f>
        <v>0</v>
      </c>
      <c r="P163" s="141">
        <f t="shared" ref="P163" si="93" xml:space="preserve"> SUM(P151:P162) / 12</f>
        <v>0</v>
      </c>
      <c r="Q163" s="141">
        <f t="shared" ref="Q163" si="94" xml:space="preserve"> SUM(Q151:Q162) / 12</f>
        <v>0</v>
      </c>
      <c r="R163" s="196"/>
      <c r="S163" s="196"/>
      <c r="T163" s="196"/>
    </row>
    <row r="164" spans="1:20" s="141" customFormat="1" hidden="1" outlineLevel="1">
      <c r="A164" s="193"/>
      <c r="B164" s="180"/>
      <c r="C164" s="170"/>
      <c r="D164" s="171"/>
    </row>
    <row r="165" spans="1:20" s="141" customFormat="1" hidden="1" outlineLevel="1">
      <c r="A165" s="193"/>
      <c r="B165" s="180" t="s">
        <v>692</v>
      </c>
      <c r="C165" s="170"/>
      <c r="D165" s="171"/>
    </row>
    <row r="166" spans="1:20" s="182" customFormat="1" hidden="1" outlineLevel="1">
      <c r="A166" s="179"/>
      <c r="B166" s="206"/>
      <c r="C166" s="206"/>
      <c r="D166" s="179"/>
      <c r="E166" s="181" t="str">
        <f>Inp!E$83</f>
        <v>CPIH index (actual) - March</v>
      </c>
      <c r="F166" s="182">
        <f>Inp!F$83</f>
        <v>0</v>
      </c>
      <c r="G166" s="181" t="str">
        <f>Inp!G$83</f>
        <v>Index</v>
      </c>
      <c r="H166" s="207">
        <f>Inp!H$83</f>
        <v>0</v>
      </c>
      <c r="I166" s="207">
        <f>Inp!I$83</f>
        <v>0</v>
      </c>
      <c r="J166" s="181">
        <f>Inp!J$83</f>
        <v>105.1</v>
      </c>
      <c r="K166" s="181">
        <f>Inp!K$83</f>
        <v>107</v>
      </c>
      <c r="L166" s="181">
        <f>Inp!L$83</f>
        <v>108.6</v>
      </c>
      <c r="M166" s="181">
        <f>Inp!M$83</f>
        <v>109.7</v>
      </c>
      <c r="N166" s="181">
        <f>Inp!N$83</f>
        <v>116.5</v>
      </c>
      <c r="O166" s="181">
        <f>Inp!O$83</f>
        <v>0</v>
      </c>
      <c r="P166" s="181">
        <f>Inp!P$83</f>
        <v>0</v>
      </c>
      <c r="Q166" s="181">
        <f>Inp!Q$83</f>
        <v>0</v>
      </c>
      <c r="R166" s="181"/>
      <c r="S166" s="181"/>
      <c r="T166" s="181"/>
    </row>
    <row r="167" spans="1:20" s="182" customFormat="1">
      <c r="A167" s="179"/>
      <c r="B167" s="180"/>
      <c r="C167" s="170"/>
      <c r="D167" s="171"/>
      <c r="E167" s="181"/>
      <c r="F167" s="181"/>
      <c r="G167" s="181"/>
      <c r="H167" s="181"/>
      <c r="I167" s="181"/>
      <c r="J167" s="181"/>
      <c r="K167" s="181"/>
      <c r="L167" s="181"/>
      <c r="M167" s="181"/>
      <c r="N167" s="181"/>
      <c r="O167" s="181"/>
      <c r="P167" s="181"/>
      <c r="Q167" s="181"/>
      <c r="R167" s="181"/>
      <c r="S167" s="181"/>
      <c r="T167" s="181"/>
    </row>
    <row r="168" spans="1:20" s="33" customFormat="1" collapsed="1">
      <c r="A168" s="33" t="s">
        <v>693</v>
      </c>
      <c r="B168" s="168"/>
    </row>
    <row r="169" spans="1:20" s="208" customFormat="1" hidden="1" outlineLevel="1">
      <c r="A169" s="179"/>
      <c r="B169" s="180"/>
      <c r="C169" s="170"/>
      <c r="D169" s="171"/>
      <c r="E169" s="181"/>
      <c r="F169" s="181"/>
      <c r="G169" s="181"/>
      <c r="H169" s="181"/>
      <c r="I169" s="181"/>
      <c r="J169" s="181"/>
    </row>
    <row r="170" spans="1:20" s="208" customFormat="1" hidden="1" outlineLevel="1" collapsed="1">
      <c r="A170" s="193"/>
      <c r="B170" s="180" t="s">
        <v>687</v>
      </c>
      <c r="C170" s="170"/>
      <c r="D170" s="171"/>
      <c r="E170" s="141"/>
      <c r="F170" s="141"/>
      <c r="G170" s="141"/>
      <c r="H170" s="141"/>
      <c r="I170" s="141"/>
      <c r="J170" s="141"/>
    </row>
    <row r="171" spans="1:20" s="208" customFormat="1" hidden="1" outlineLevel="2">
      <c r="A171" s="193"/>
      <c r="B171" s="180"/>
      <c r="C171" s="170"/>
      <c r="D171" s="171"/>
      <c r="E171" s="141" t="str">
        <f t="shared" ref="E171" si="95" xml:space="preserve"> E$145</f>
        <v>RPI index (actual) - FYA</v>
      </c>
      <c r="F171" s="141">
        <f t="shared" ref="F171" si="96" xml:space="preserve"> F$145</f>
        <v>0</v>
      </c>
      <c r="G171" s="141" t="str">
        <f t="shared" ref="G171" si="97" xml:space="preserve"> G$145</f>
        <v>Index</v>
      </c>
      <c r="H171" s="141">
        <f t="shared" ref="H171" si="98" xml:space="preserve"> H$145</f>
        <v>0</v>
      </c>
      <c r="I171" s="141">
        <f t="shared" ref="I171" si="99" xml:space="preserve"> I$145</f>
        <v>0</v>
      </c>
      <c r="J171" s="141">
        <f t="shared" ref="J171" si="100" xml:space="preserve"> J$145</f>
        <v>274.90833333333336</v>
      </c>
      <c r="K171" s="141">
        <f t="shared" ref="K171" si="101" xml:space="preserve"> K$145</f>
        <v>283.30833333333334</v>
      </c>
      <c r="L171" s="141">
        <f t="shared" ref="L171" si="102" xml:space="preserve"> L$145</f>
        <v>290.64166666666665</v>
      </c>
      <c r="M171" s="141">
        <f t="shared" ref="M171" si="103" xml:space="preserve"> M$145</f>
        <v>294.16666666666669</v>
      </c>
      <c r="N171" s="141">
        <f t="shared" ref="N171" si="104" xml:space="preserve"> N$145</f>
        <v>311.1583333333333</v>
      </c>
      <c r="O171" s="141">
        <f t="shared" ref="O171" si="105" xml:space="preserve"> O$145</f>
        <v>0</v>
      </c>
      <c r="P171" s="141">
        <f t="shared" ref="P171" si="106" xml:space="preserve"> P$145</f>
        <v>0</v>
      </c>
      <c r="Q171" s="141">
        <f xml:space="preserve"> Q$145</f>
        <v>0</v>
      </c>
    </row>
    <row r="172" spans="1:20" s="208" customFormat="1" hidden="1" outlineLevel="2">
      <c r="A172" s="201"/>
      <c r="B172" s="202"/>
      <c r="C172" s="203"/>
      <c r="D172" s="204"/>
      <c r="E172" s="194" t="str">
        <f t="shared" ref="E172" si="107" xml:space="preserve"> E$12</f>
        <v>Annual inflation flag</v>
      </c>
      <c r="F172" s="194">
        <f t="shared" ref="F172" si="108" xml:space="preserve"> F$12</f>
        <v>0</v>
      </c>
      <c r="G172" s="194" t="str">
        <f t="shared" ref="G172" si="109" xml:space="preserve"> G$12</f>
        <v>flag</v>
      </c>
      <c r="H172" s="194">
        <f t="shared" ref="H172" si="110" xml:space="preserve"> H$12</f>
        <v>0</v>
      </c>
      <c r="I172" s="194">
        <f t="shared" ref="I172" si="111" xml:space="preserve"> I$12</f>
        <v>0</v>
      </c>
      <c r="J172" s="194">
        <f t="shared" ref="J172:Q172" si="112" xml:space="preserve"> J$12</f>
        <v>0</v>
      </c>
      <c r="K172" s="194">
        <f t="shared" si="112"/>
        <v>1</v>
      </c>
      <c r="L172" s="194">
        <f t="shared" si="112"/>
        <v>1</v>
      </c>
      <c r="M172" s="194">
        <f t="shared" si="112"/>
        <v>1</v>
      </c>
      <c r="N172" s="194">
        <f t="shared" si="112"/>
        <v>1</v>
      </c>
      <c r="O172" s="194">
        <f t="shared" si="112"/>
        <v>1</v>
      </c>
      <c r="P172" s="194">
        <f t="shared" si="112"/>
        <v>1</v>
      </c>
      <c r="Q172" s="194">
        <f t="shared" si="112"/>
        <v>1</v>
      </c>
    </row>
    <row r="173" spans="1:20" s="208" customFormat="1" hidden="1" outlineLevel="2">
      <c r="A173" s="198"/>
      <c r="B173" s="199"/>
      <c r="C173" s="199"/>
      <c r="D173" s="198"/>
      <c r="E173" s="200" t="s">
        <v>694</v>
      </c>
      <c r="F173" s="200"/>
      <c r="G173" s="200" t="s">
        <v>668</v>
      </c>
      <c r="H173" s="200"/>
      <c r="I173" s="200"/>
      <c r="J173" s="205">
        <f>IF(AND(J171&lt;&gt;0,J172),J171/I171,0)</f>
        <v>0</v>
      </c>
      <c r="K173" s="205">
        <f t="shared" ref="K173:Q173" si="113">IF(AND(K171&lt;&gt;0,K172),K171/J171,0)</f>
        <v>1.0305556397587075</v>
      </c>
      <c r="L173" s="205">
        <f t="shared" si="113"/>
        <v>1.0258846368797245</v>
      </c>
      <c r="M173" s="205">
        <f t="shared" si="113"/>
        <v>1.0121283367262093</v>
      </c>
      <c r="N173" s="205">
        <f t="shared" si="113"/>
        <v>1.0577620396600564</v>
      </c>
      <c r="O173" s="205">
        <f t="shared" si="113"/>
        <v>0</v>
      </c>
      <c r="P173" s="205">
        <f t="shared" si="113"/>
        <v>0</v>
      </c>
      <c r="Q173" s="205">
        <f t="shared" si="113"/>
        <v>0</v>
      </c>
    </row>
    <row r="174" spans="1:20" s="208" customFormat="1" hidden="1" outlineLevel="2">
      <c r="A174" s="193"/>
      <c r="B174" s="180"/>
      <c r="C174" s="170"/>
      <c r="D174" s="171"/>
      <c r="E174" s="141"/>
      <c r="F174" s="141"/>
      <c r="G174" s="141"/>
      <c r="H174" s="141"/>
      <c r="I174" s="141"/>
      <c r="J174" s="197"/>
    </row>
    <row r="175" spans="1:20" s="208" customFormat="1" hidden="1" outlineLevel="2">
      <c r="A175" s="193"/>
      <c r="B175" s="180"/>
      <c r="C175" s="170"/>
      <c r="D175" s="171"/>
      <c r="E175" s="141" t="str">
        <f t="shared" ref="E175" si="114" xml:space="preserve"> E$145</f>
        <v>RPI index (actual) - FYA</v>
      </c>
      <c r="F175" s="141">
        <f t="shared" ref="F175" si="115" xml:space="preserve"> F$145</f>
        <v>0</v>
      </c>
      <c r="G175" s="141" t="str">
        <f t="shared" ref="G175" si="116" xml:space="preserve"> G$145</f>
        <v>Index</v>
      </c>
      <c r="H175" s="141">
        <f t="shared" ref="H175" si="117" xml:space="preserve"> H$145</f>
        <v>0</v>
      </c>
      <c r="I175" s="141">
        <f t="shared" ref="I175" si="118" xml:space="preserve"> I$145</f>
        <v>0</v>
      </c>
      <c r="J175" s="141">
        <f t="shared" ref="J175:Q175" si="119" xml:space="preserve"> J$145</f>
        <v>274.90833333333336</v>
      </c>
      <c r="K175" s="141">
        <f t="shared" si="119"/>
        <v>283.30833333333334</v>
      </c>
      <c r="L175" s="141">
        <f t="shared" si="119"/>
        <v>290.64166666666665</v>
      </c>
      <c r="M175" s="141">
        <f t="shared" si="119"/>
        <v>294.16666666666669</v>
      </c>
      <c r="N175" s="141">
        <f t="shared" si="119"/>
        <v>311.1583333333333</v>
      </c>
      <c r="O175" s="141">
        <f t="shared" si="119"/>
        <v>0</v>
      </c>
      <c r="P175" s="141">
        <f t="shared" si="119"/>
        <v>0</v>
      </c>
      <c r="Q175" s="141">
        <f t="shared" si="119"/>
        <v>0</v>
      </c>
    </row>
    <row r="176" spans="1:20" s="208" customFormat="1" hidden="1" outlineLevel="2">
      <c r="A176" s="201"/>
      <c r="B176" s="202"/>
      <c r="C176" s="203"/>
      <c r="D176" s="204"/>
      <c r="E176" s="194" t="str">
        <f t="shared" ref="E176:I176" si="120" xml:space="preserve"> E$13</f>
        <v>Cumulative inflation flag</v>
      </c>
      <c r="F176" s="194">
        <f t="shared" si="120"/>
        <v>0</v>
      </c>
      <c r="G176" s="194" t="str">
        <f t="shared" si="120"/>
        <v>flag</v>
      </c>
      <c r="H176" s="194">
        <f t="shared" si="120"/>
        <v>0</v>
      </c>
      <c r="I176" s="194">
        <f t="shared" si="120"/>
        <v>0</v>
      </c>
      <c r="J176" s="194">
        <f t="shared" ref="J176:Q176" si="121" xml:space="preserve"> J$13</f>
        <v>1</v>
      </c>
      <c r="K176" s="194">
        <f t="shared" si="121"/>
        <v>1</v>
      </c>
      <c r="L176" s="194">
        <f t="shared" si="121"/>
        <v>1</v>
      </c>
      <c r="M176" s="194">
        <f t="shared" si="121"/>
        <v>1</v>
      </c>
      <c r="N176" s="194">
        <f t="shared" si="121"/>
        <v>1</v>
      </c>
      <c r="O176" s="194">
        <f t="shared" si="121"/>
        <v>1</v>
      </c>
      <c r="P176" s="194">
        <f t="shared" si="121"/>
        <v>1</v>
      </c>
      <c r="Q176" s="194">
        <f t="shared" si="121"/>
        <v>1</v>
      </c>
    </row>
    <row r="177" spans="1:20" s="208" customFormat="1" hidden="1" outlineLevel="2">
      <c r="A177" s="198"/>
      <c r="B177" s="199"/>
      <c r="C177" s="199"/>
      <c r="D177" s="198"/>
      <c r="E177" s="200" t="s">
        <v>695</v>
      </c>
      <c r="F177" s="200"/>
      <c r="G177" s="200" t="s">
        <v>668</v>
      </c>
      <c r="H177" s="200"/>
      <c r="I177" s="200"/>
      <c r="J177" s="205">
        <f t="shared" ref="J177:Q177" si="122">IF(AND(J175&lt;&gt;0,J$13),J175/$J175,0)</f>
        <v>1</v>
      </c>
      <c r="K177" s="205">
        <f t="shared" si="122"/>
        <v>1.0305556397587075</v>
      </c>
      <c r="L177" s="205">
        <f t="shared" si="122"/>
        <v>1.0572311982782139</v>
      </c>
      <c r="M177" s="205">
        <f t="shared" si="122"/>
        <v>1.0700536542483858</v>
      </c>
      <c r="N177" s="205">
        <f t="shared" si="122"/>
        <v>1.1318621358634695</v>
      </c>
      <c r="O177" s="205">
        <f t="shared" si="122"/>
        <v>0</v>
      </c>
      <c r="P177" s="205">
        <f t="shared" si="122"/>
        <v>0</v>
      </c>
      <c r="Q177" s="205">
        <f t="shared" si="122"/>
        <v>0</v>
      </c>
    </row>
    <row r="178" spans="1:20" s="208" customFormat="1" hidden="1" outlineLevel="1">
      <c r="A178" s="193"/>
      <c r="B178" s="180"/>
      <c r="C178" s="170"/>
      <c r="D178" s="171"/>
      <c r="E178" s="141"/>
      <c r="F178" s="141"/>
      <c r="G178" s="141"/>
      <c r="H178" s="141"/>
      <c r="I178" s="141"/>
      <c r="J178" s="141"/>
    </row>
    <row r="179" spans="1:20" s="208" customFormat="1" hidden="1" outlineLevel="1" collapsed="1">
      <c r="A179" s="193"/>
      <c r="B179" s="180" t="s">
        <v>689</v>
      </c>
      <c r="C179" s="170"/>
      <c r="D179" s="171"/>
      <c r="E179" s="141"/>
      <c r="F179" s="141"/>
      <c r="G179" s="141"/>
      <c r="H179" s="141"/>
      <c r="I179" s="141"/>
      <c r="J179" s="141"/>
    </row>
    <row r="180" spans="1:20" s="182" customFormat="1" hidden="1" outlineLevel="2">
      <c r="A180" s="179"/>
      <c r="B180" s="206"/>
      <c r="C180" s="206"/>
      <c r="D180" s="179"/>
      <c r="E180" s="181" t="str">
        <f xml:space="preserve"> Inp!E$69</f>
        <v>RPI index (actual) - March</v>
      </c>
      <c r="F180" s="182">
        <f xml:space="preserve"> Inp!F$69</f>
        <v>0</v>
      </c>
      <c r="G180" s="181" t="str">
        <f xml:space="preserve"> Inp!G$69</f>
        <v>Index</v>
      </c>
      <c r="H180" s="207">
        <f xml:space="preserve"> Inp!H$69</f>
        <v>0</v>
      </c>
      <c r="I180" s="207">
        <f xml:space="preserve"> Inp!I$69</f>
        <v>0</v>
      </c>
      <c r="J180" s="181">
        <f xml:space="preserve"> Inp!J$69</f>
        <v>278.3</v>
      </c>
      <c r="K180" s="181">
        <f xml:space="preserve"> Inp!K$69</f>
        <v>285.10000000000002</v>
      </c>
      <c r="L180" s="181">
        <f xml:space="preserve"> Inp!L$69</f>
        <v>292.60000000000002</v>
      </c>
      <c r="M180" s="181">
        <f xml:space="preserve"> Inp!M$69</f>
        <v>296.89999999999998</v>
      </c>
      <c r="N180" s="181">
        <f xml:space="preserve"> Inp!N$69</f>
        <v>323.5</v>
      </c>
      <c r="O180" s="181">
        <f xml:space="preserve"> Inp!O$69</f>
        <v>0</v>
      </c>
      <c r="P180" s="181">
        <f xml:space="preserve"> Inp!P$69</f>
        <v>0</v>
      </c>
      <c r="Q180" s="181">
        <f xml:space="preserve"> Inp!Q$69</f>
        <v>0</v>
      </c>
      <c r="R180" s="181"/>
      <c r="S180" s="181"/>
      <c r="T180" s="181"/>
    </row>
    <row r="181" spans="1:20" s="208" customFormat="1" hidden="1" outlineLevel="2">
      <c r="A181" s="201"/>
      <c r="B181" s="202"/>
      <c r="C181" s="203"/>
      <c r="D181" s="204"/>
      <c r="E181" s="194" t="str">
        <f t="shared" ref="E181:I181" si="123" xml:space="preserve"> E$12</f>
        <v>Annual inflation flag</v>
      </c>
      <c r="F181" s="194">
        <f t="shared" si="123"/>
        <v>0</v>
      </c>
      <c r="G181" s="194" t="str">
        <f t="shared" si="123"/>
        <v>flag</v>
      </c>
      <c r="H181" s="194">
        <f t="shared" si="123"/>
        <v>0</v>
      </c>
      <c r="I181" s="194">
        <f t="shared" si="123"/>
        <v>0</v>
      </c>
      <c r="J181" s="194">
        <f t="shared" ref="J181:Q181" si="124" xml:space="preserve"> J$12</f>
        <v>0</v>
      </c>
      <c r="K181" s="194">
        <f t="shared" si="124"/>
        <v>1</v>
      </c>
      <c r="L181" s="194">
        <f t="shared" si="124"/>
        <v>1</v>
      </c>
      <c r="M181" s="194">
        <f t="shared" si="124"/>
        <v>1</v>
      </c>
      <c r="N181" s="194">
        <f t="shared" si="124"/>
        <v>1</v>
      </c>
      <c r="O181" s="194">
        <f t="shared" si="124"/>
        <v>1</v>
      </c>
      <c r="P181" s="194">
        <f t="shared" si="124"/>
        <v>1</v>
      </c>
      <c r="Q181" s="194">
        <f t="shared" si="124"/>
        <v>1</v>
      </c>
    </row>
    <row r="182" spans="1:20" s="273" customFormat="1" hidden="1" outlineLevel="2">
      <c r="A182" s="198"/>
      <c r="B182" s="199"/>
      <c r="C182" s="199"/>
      <c r="D182" s="198"/>
      <c r="E182" s="200" t="s">
        <v>696</v>
      </c>
      <c r="F182" s="200"/>
      <c r="G182" s="200" t="s">
        <v>668</v>
      </c>
      <c r="H182" s="200"/>
      <c r="I182" s="200"/>
      <c r="J182" s="205">
        <f t="shared" ref="J182:Q182" si="125">IF(AND(J180&lt;&gt;0,J181),J180/I180,0)</f>
        <v>0</v>
      </c>
      <c r="K182" s="205">
        <f t="shared" si="125"/>
        <v>1.0244340639597558</v>
      </c>
      <c r="L182" s="205">
        <f t="shared" si="125"/>
        <v>1.0263065591020695</v>
      </c>
      <c r="M182" s="205">
        <f t="shared" si="125"/>
        <v>1.014695830485304</v>
      </c>
      <c r="N182" s="205">
        <f t="shared" si="125"/>
        <v>1.0895924553721792</v>
      </c>
      <c r="O182" s="205">
        <f t="shared" si="125"/>
        <v>0</v>
      </c>
      <c r="P182" s="205">
        <f t="shared" si="125"/>
        <v>0</v>
      </c>
      <c r="Q182" s="205">
        <f t="shared" si="125"/>
        <v>0</v>
      </c>
    </row>
    <row r="183" spans="1:20" s="208" customFormat="1" hidden="1" outlineLevel="2">
      <c r="A183" s="193"/>
      <c r="B183" s="180"/>
      <c r="C183" s="170"/>
      <c r="D183" s="171"/>
      <c r="E183" s="141"/>
      <c r="F183" s="141"/>
      <c r="G183" s="141"/>
      <c r="H183" s="141"/>
      <c r="I183" s="141"/>
      <c r="J183" s="141"/>
    </row>
    <row r="184" spans="1:20" s="182" customFormat="1" hidden="1" outlineLevel="2">
      <c r="A184" s="179"/>
      <c r="B184" s="206"/>
      <c r="C184" s="206"/>
      <c r="D184" s="179"/>
      <c r="E184" s="181" t="str">
        <f xml:space="preserve"> Inp!E$69</f>
        <v>RPI index (actual) - March</v>
      </c>
      <c r="F184" s="182">
        <f xml:space="preserve"> Inp!F$69</f>
        <v>0</v>
      </c>
      <c r="G184" s="181" t="str">
        <f xml:space="preserve"> Inp!G$69</f>
        <v>Index</v>
      </c>
      <c r="H184" s="207">
        <f xml:space="preserve"> Inp!H$69</f>
        <v>0</v>
      </c>
      <c r="I184" s="207">
        <f xml:space="preserve"> Inp!I$69</f>
        <v>0</v>
      </c>
      <c r="J184" s="181">
        <f xml:space="preserve"> Inp!J$69</f>
        <v>278.3</v>
      </c>
      <c r="K184" s="181">
        <f xml:space="preserve"> Inp!K$69</f>
        <v>285.10000000000002</v>
      </c>
      <c r="L184" s="181">
        <f xml:space="preserve"> Inp!L$69</f>
        <v>292.60000000000002</v>
      </c>
      <c r="M184" s="181">
        <f xml:space="preserve"> Inp!M$69</f>
        <v>296.89999999999998</v>
      </c>
      <c r="N184" s="181">
        <f xml:space="preserve"> Inp!N$69</f>
        <v>323.5</v>
      </c>
      <c r="O184" s="181">
        <f xml:space="preserve"> Inp!O$69</f>
        <v>0</v>
      </c>
      <c r="P184" s="181">
        <f xml:space="preserve"> Inp!P$69</f>
        <v>0</v>
      </c>
      <c r="Q184" s="181">
        <f xml:space="preserve"> Inp!Q$69</f>
        <v>0</v>
      </c>
      <c r="R184" s="181"/>
      <c r="S184" s="181"/>
      <c r="T184" s="181"/>
    </row>
    <row r="185" spans="1:20" s="208" customFormat="1" hidden="1" outlineLevel="2">
      <c r="A185" s="201"/>
      <c r="B185" s="202"/>
      <c r="C185" s="203"/>
      <c r="D185" s="204"/>
      <c r="E185" s="194" t="str">
        <f t="shared" ref="E185:I185" si="126" xml:space="preserve"> E$13</f>
        <v>Cumulative inflation flag</v>
      </c>
      <c r="F185" s="194">
        <f t="shared" si="126"/>
        <v>0</v>
      </c>
      <c r="G185" s="194" t="str">
        <f t="shared" si="126"/>
        <v>flag</v>
      </c>
      <c r="H185" s="194">
        <f t="shared" si="126"/>
        <v>0</v>
      </c>
      <c r="I185" s="194">
        <f t="shared" si="126"/>
        <v>0</v>
      </c>
      <c r="J185" s="194">
        <f t="shared" ref="J185:Q185" si="127" xml:space="preserve"> J$13</f>
        <v>1</v>
      </c>
      <c r="K185" s="194">
        <f t="shared" si="127"/>
        <v>1</v>
      </c>
      <c r="L185" s="194">
        <f t="shared" si="127"/>
        <v>1</v>
      </c>
      <c r="M185" s="194">
        <f t="shared" si="127"/>
        <v>1</v>
      </c>
      <c r="N185" s="194">
        <f t="shared" si="127"/>
        <v>1</v>
      </c>
      <c r="O185" s="194">
        <f t="shared" si="127"/>
        <v>1</v>
      </c>
      <c r="P185" s="194">
        <f t="shared" si="127"/>
        <v>1</v>
      </c>
      <c r="Q185" s="194">
        <f t="shared" si="127"/>
        <v>1</v>
      </c>
    </row>
    <row r="186" spans="1:20" s="208" customFormat="1" hidden="1" outlineLevel="2">
      <c r="A186" s="198"/>
      <c r="B186" s="199"/>
      <c r="C186" s="199"/>
      <c r="D186" s="198"/>
      <c r="E186" s="200" t="s">
        <v>697</v>
      </c>
      <c r="F186" s="200"/>
      <c r="G186" s="200" t="s">
        <v>668</v>
      </c>
      <c r="H186" s="200"/>
      <c r="I186" s="200"/>
      <c r="J186" s="205">
        <f t="shared" ref="J186:Q186" si="128">IF(AND(J184&lt;&gt;0,J$13),J184/$J184,0)</f>
        <v>1</v>
      </c>
      <c r="K186" s="205">
        <f t="shared" si="128"/>
        <v>1.0244340639597558</v>
      </c>
      <c r="L186" s="205">
        <f t="shared" si="128"/>
        <v>1.0513833992094863</v>
      </c>
      <c r="M186" s="205">
        <f t="shared" si="128"/>
        <v>1.0668343514193315</v>
      </c>
      <c r="N186" s="205">
        <f t="shared" si="128"/>
        <v>1.1624146604383758</v>
      </c>
      <c r="O186" s="205">
        <f t="shared" si="128"/>
        <v>0</v>
      </c>
      <c r="P186" s="205">
        <f t="shared" si="128"/>
        <v>0</v>
      </c>
      <c r="Q186" s="205">
        <f t="shared" si="128"/>
        <v>0</v>
      </c>
    </row>
    <row r="187" spans="1:20" s="141" customFormat="1" hidden="1" outlineLevel="2">
      <c r="A187" s="193"/>
      <c r="B187" s="180"/>
      <c r="C187" s="170"/>
      <c r="D187" s="171"/>
      <c r="E187" s="200"/>
      <c r="J187" s="205"/>
      <c r="K187" s="205"/>
      <c r="L187" s="205"/>
      <c r="M187" s="205"/>
      <c r="N187" s="205"/>
      <c r="O187" s="205"/>
      <c r="P187" s="205"/>
      <c r="Q187" s="205"/>
    </row>
    <row r="188" spans="1:20" s="141" customFormat="1" hidden="1" outlineLevel="2">
      <c r="A188" s="193"/>
      <c r="B188" s="180"/>
      <c r="C188" s="170"/>
      <c r="D188" s="171"/>
      <c r="E188" s="141" t="str">
        <f t="shared" ref="E188:Q188" si="129" xml:space="preserve"> E$145</f>
        <v>RPI index (actual) - FYA</v>
      </c>
      <c r="F188" s="141">
        <f t="shared" si="129"/>
        <v>0</v>
      </c>
      <c r="G188" s="141" t="str">
        <f t="shared" si="129"/>
        <v>Index</v>
      </c>
      <c r="H188" s="141">
        <f t="shared" si="129"/>
        <v>0</v>
      </c>
      <c r="I188" s="141">
        <f t="shared" si="129"/>
        <v>0</v>
      </c>
      <c r="J188" s="141">
        <f t="shared" si="129"/>
        <v>274.90833333333336</v>
      </c>
      <c r="K188" s="141">
        <f t="shared" si="129"/>
        <v>283.30833333333334</v>
      </c>
      <c r="L188" s="141">
        <f t="shared" si="129"/>
        <v>290.64166666666665</v>
      </c>
      <c r="M188" s="141">
        <f t="shared" si="129"/>
        <v>294.16666666666669</v>
      </c>
      <c r="N188" s="141">
        <f t="shared" si="129"/>
        <v>311.1583333333333</v>
      </c>
      <c r="O188" s="141">
        <f t="shared" si="129"/>
        <v>0</v>
      </c>
      <c r="P188" s="141">
        <f t="shared" si="129"/>
        <v>0</v>
      </c>
      <c r="Q188" s="141">
        <f t="shared" si="129"/>
        <v>0</v>
      </c>
    </row>
    <row r="189" spans="1:20" s="182" customFormat="1" hidden="1" outlineLevel="2">
      <c r="A189" s="179"/>
      <c r="B189" s="206"/>
      <c r="C189" s="206"/>
      <c r="D189" s="179"/>
      <c r="E189" s="181" t="str">
        <f xml:space="preserve"> Inp!E$69</f>
        <v>RPI index (actual) - March</v>
      </c>
      <c r="F189" s="181">
        <f xml:space="preserve"> Inp!F$69</f>
        <v>0</v>
      </c>
      <c r="G189" s="181" t="str">
        <f xml:space="preserve"> Inp!G$69</f>
        <v>Index</v>
      </c>
      <c r="H189" s="181">
        <f xml:space="preserve"> Inp!H$69</f>
        <v>0</v>
      </c>
      <c r="I189" s="181">
        <f xml:space="preserve"> Inp!I$69</f>
        <v>0</v>
      </c>
      <c r="J189" s="181">
        <f xml:space="preserve"> Inp!J$69</f>
        <v>278.3</v>
      </c>
      <c r="K189" s="181">
        <f xml:space="preserve"> Inp!K$69</f>
        <v>285.10000000000002</v>
      </c>
      <c r="L189" s="181">
        <f xml:space="preserve"> Inp!L$69</f>
        <v>292.60000000000002</v>
      </c>
      <c r="M189" s="181">
        <f xml:space="preserve"> Inp!M$69</f>
        <v>296.89999999999998</v>
      </c>
      <c r="N189" s="181">
        <f xml:space="preserve"> Inp!N$69</f>
        <v>323.5</v>
      </c>
      <c r="O189" s="181">
        <f xml:space="preserve"> Inp!O$69</f>
        <v>0</v>
      </c>
      <c r="P189" s="181">
        <f xml:space="preserve"> Inp!P$69</f>
        <v>0</v>
      </c>
      <c r="Q189" s="181">
        <f xml:space="preserve"> Inp!Q$69</f>
        <v>0</v>
      </c>
      <c r="R189" s="181"/>
      <c r="S189" s="181"/>
      <c r="T189" s="181"/>
    </row>
    <row r="190" spans="1:20" s="141" customFormat="1" hidden="1" outlineLevel="2">
      <c r="A190" s="193"/>
      <c r="B190" s="180"/>
      <c r="C190" s="170"/>
      <c r="D190" s="171"/>
      <c r="E190" s="200" t="s">
        <v>698</v>
      </c>
      <c r="G190" s="141" t="s">
        <v>668</v>
      </c>
      <c r="J190" s="205">
        <f>IF(AND(J189&lt;&gt;0,J188&lt;&gt;0),J189/$J188,0)</f>
        <v>1.0123374458152716</v>
      </c>
      <c r="K190" s="205">
        <f t="shared" ref="K190" si="130">IF(AND(K189&lt;&gt;0,K188&lt;&gt;0),K189/$J188,0)</f>
        <v>1.0370729637151779</v>
      </c>
      <c r="L190" s="205">
        <f t="shared" ref="L190" si="131">IF(AND(L189&lt;&gt;0,L188&lt;&gt;0),L189/$J188,0)</f>
        <v>1.0643547849283095</v>
      </c>
      <c r="M190" s="205">
        <f t="shared" ref="M190" si="132">IF(AND(M189&lt;&gt;0,M188&lt;&gt;0),M189/$J188,0)</f>
        <v>1.079996362423838</v>
      </c>
      <c r="N190" s="205">
        <f t="shared" ref="N190" si="133">IF(AND(N189&lt;&gt;0,N188&lt;&gt;0),N189/$J188,0)</f>
        <v>1.1767558883264118</v>
      </c>
      <c r="O190" s="205">
        <f t="shared" ref="O190" si="134">IF(AND(O189&lt;&gt;0,O188&lt;&gt;0),O189/$J188,0)</f>
        <v>0</v>
      </c>
      <c r="P190" s="205">
        <f t="shared" ref="P190" si="135">IF(AND(P189&lt;&gt;0,P188&lt;&gt;0),P189/$J188,0)</f>
        <v>0</v>
      </c>
      <c r="Q190" s="205">
        <f t="shared" ref="Q190" si="136">IF(AND(Q189&lt;&gt;0,Q188&lt;&gt;0),Q189/$J188,0)</f>
        <v>0</v>
      </c>
    </row>
    <row r="191" spans="1:20" s="208" customFormat="1" hidden="1" outlineLevel="1">
      <c r="A191" s="193"/>
      <c r="B191" s="180"/>
      <c r="C191" s="170"/>
      <c r="D191" s="171"/>
      <c r="E191" s="141"/>
      <c r="F191" s="141"/>
      <c r="G191" s="141"/>
      <c r="H191" s="141"/>
      <c r="I191" s="141"/>
      <c r="J191" s="141"/>
    </row>
    <row r="192" spans="1:20" s="208" customFormat="1" hidden="1" outlineLevel="1" collapsed="1">
      <c r="A192" s="193"/>
      <c r="B192" s="180" t="s">
        <v>699</v>
      </c>
      <c r="C192" s="170"/>
      <c r="D192" s="171"/>
      <c r="E192" s="141"/>
      <c r="F192" s="141"/>
      <c r="G192" s="141"/>
      <c r="H192" s="141"/>
      <c r="I192" s="141"/>
      <c r="J192" s="141"/>
    </row>
    <row r="193" spans="1:20" s="208" customFormat="1" hidden="1" outlineLevel="2">
      <c r="A193" s="193"/>
      <c r="B193" s="180"/>
      <c r="C193" s="170"/>
      <c r="D193" s="171"/>
      <c r="E193" s="141" t="str">
        <f t="shared" ref="E193" si="137" xml:space="preserve"> E$163</f>
        <v>CPIH index (actual) - FYA</v>
      </c>
      <c r="F193" s="141">
        <f t="shared" ref="F193" si="138" xml:space="preserve"> F$163</f>
        <v>0</v>
      </c>
      <c r="G193" s="141" t="str">
        <f t="shared" ref="G193" si="139" xml:space="preserve"> G$163</f>
        <v>Index</v>
      </c>
      <c r="H193" s="141">
        <f t="shared" ref="H193" si="140" xml:space="preserve"> H$163</f>
        <v>0</v>
      </c>
      <c r="I193" s="141">
        <f t="shared" ref="I193" si="141" xml:space="preserve"> I$163</f>
        <v>0</v>
      </c>
      <c r="J193" s="141">
        <f t="shared" ref="J193:Q193" si="142" xml:space="preserve"> J$163</f>
        <v>104.21666666666665</v>
      </c>
      <c r="K193" s="141">
        <f t="shared" si="142"/>
        <v>106.43333333333334</v>
      </c>
      <c r="L193" s="141">
        <f t="shared" si="142"/>
        <v>108.24166666666663</v>
      </c>
      <c r="M193" s="141">
        <f t="shared" si="142"/>
        <v>109.10833333333335</v>
      </c>
      <c r="N193" s="141">
        <f t="shared" si="142"/>
        <v>113.11666666666667</v>
      </c>
      <c r="O193" s="141">
        <f t="shared" si="142"/>
        <v>0</v>
      </c>
      <c r="P193" s="141">
        <f t="shared" si="142"/>
        <v>0</v>
      </c>
      <c r="Q193" s="141">
        <f t="shared" si="142"/>
        <v>0</v>
      </c>
    </row>
    <row r="194" spans="1:20" s="208" customFormat="1" hidden="1" outlineLevel="2">
      <c r="A194" s="193"/>
      <c r="B194" s="180"/>
      <c r="C194" s="170"/>
      <c r="D194" s="171"/>
      <c r="E194" s="194" t="str">
        <f t="shared" ref="E194" si="143" xml:space="preserve"> E$12</f>
        <v>Annual inflation flag</v>
      </c>
      <c r="F194" s="194">
        <f t="shared" ref="F194" si="144" xml:space="preserve"> F$12</f>
        <v>0</v>
      </c>
      <c r="G194" s="194" t="str">
        <f t="shared" ref="G194" si="145" xml:space="preserve"> G$12</f>
        <v>flag</v>
      </c>
      <c r="H194" s="194">
        <f t="shared" ref="H194" si="146" xml:space="preserve"> H$12</f>
        <v>0</v>
      </c>
      <c r="I194" s="194">
        <f t="shared" ref="I194" si="147" xml:space="preserve"> I$12</f>
        <v>0</v>
      </c>
      <c r="J194" s="194">
        <f t="shared" ref="J194:Q194" si="148" xml:space="preserve"> J$12</f>
        <v>0</v>
      </c>
      <c r="K194" s="194">
        <f t="shared" si="148"/>
        <v>1</v>
      </c>
      <c r="L194" s="194">
        <f t="shared" si="148"/>
        <v>1</v>
      </c>
      <c r="M194" s="194">
        <f t="shared" si="148"/>
        <v>1</v>
      </c>
      <c r="N194" s="194">
        <f t="shared" si="148"/>
        <v>1</v>
      </c>
      <c r="O194" s="194">
        <f t="shared" si="148"/>
        <v>1</v>
      </c>
      <c r="P194" s="194">
        <f t="shared" si="148"/>
        <v>1</v>
      </c>
      <c r="Q194" s="194">
        <f t="shared" si="148"/>
        <v>1</v>
      </c>
    </row>
    <row r="195" spans="1:20" s="262" customFormat="1" hidden="1" outlineLevel="2">
      <c r="A195" s="212"/>
      <c r="B195" s="213"/>
      <c r="C195" s="213"/>
      <c r="D195" s="212"/>
      <c r="E195" s="214" t="s">
        <v>700</v>
      </c>
      <c r="F195" s="214"/>
      <c r="G195" s="214" t="s">
        <v>668</v>
      </c>
      <c r="H195" s="214"/>
      <c r="I195" s="214"/>
      <c r="J195" s="215">
        <f t="shared" ref="J195:Q195" si="149">IF(AND(J193&lt;&gt;0,J194),J193/I193,0)</f>
        <v>0</v>
      </c>
      <c r="K195" s="215">
        <f t="shared" si="149"/>
        <v>1.0212697905005599</v>
      </c>
      <c r="L195" s="215">
        <f t="shared" si="149"/>
        <v>1.0169902912621356</v>
      </c>
      <c r="M195" s="215">
        <f>IF(AND(M193&lt;&gt;0,M194),M193/L193,0)</f>
        <v>1.0080067749634312</v>
      </c>
      <c r="N195" s="215">
        <f t="shared" si="149"/>
        <v>1.0367371878102802</v>
      </c>
      <c r="O195" s="215">
        <f t="shared" si="149"/>
        <v>0</v>
      </c>
      <c r="P195" s="215">
        <f t="shared" si="149"/>
        <v>0</v>
      </c>
      <c r="Q195" s="215">
        <f t="shared" si="149"/>
        <v>0</v>
      </c>
    </row>
    <row r="196" spans="1:20" s="208" customFormat="1" hidden="1" outlineLevel="2">
      <c r="A196" s="193"/>
      <c r="B196" s="180"/>
      <c r="C196" s="170"/>
      <c r="D196" s="171"/>
      <c r="E196" s="200"/>
      <c r="F196" s="200"/>
      <c r="G196" s="200"/>
      <c r="H196" s="200"/>
      <c r="I196" s="200"/>
      <c r="J196" s="205"/>
    </row>
    <row r="197" spans="1:20" s="208" customFormat="1" hidden="1" outlineLevel="2">
      <c r="A197" s="193"/>
      <c r="B197" s="180"/>
      <c r="C197" s="170"/>
      <c r="D197" s="171"/>
      <c r="E197" s="141" t="str">
        <f t="shared" ref="E197:Q197" si="150" xml:space="preserve"> E$163</f>
        <v>CPIH index (actual) - FYA</v>
      </c>
      <c r="F197" s="141">
        <f t="shared" si="150"/>
        <v>0</v>
      </c>
      <c r="G197" s="141" t="str">
        <f t="shared" si="150"/>
        <v>Index</v>
      </c>
      <c r="H197" s="141">
        <f t="shared" si="150"/>
        <v>0</v>
      </c>
      <c r="I197" s="141">
        <f t="shared" si="150"/>
        <v>0</v>
      </c>
      <c r="J197" s="141">
        <f t="shared" si="150"/>
        <v>104.21666666666665</v>
      </c>
      <c r="K197" s="141">
        <f t="shared" si="150"/>
        <v>106.43333333333334</v>
      </c>
      <c r="L197" s="141">
        <f t="shared" si="150"/>
        <v>108.24166666666663</v>
      </c>
      <c r="M197" s="141">
        <f t="shared" si="150"/>
        <v>109.10833333333335</v>
      </c>
      <c r="N197" s="141">
        <f t="shared" si="150"/>
        <v>113.11666666666667</v>
      </c>
      <c r="O197" s="141">
        <f t="shared" si="150"/>
        <v>0</v>
      </c>
      <c r="P197" s="141">
        <f t="shared" si="150"/>
        <v>0</v>
      </c>
      <c r="Q197" s="141">
        <f t="shared" si="150"/>
        <v>0</v>
      </c>
    </row>
    <row r="198" spans="1:20" s="208" customFormat="1" hidden="1" outlineLevel="2">
      <c r="A198" s="193"/>
      <c r="B198" s="180"/>
      <c r="C198" s="170"/>
      <c r="D198" s="171"/>
      <c r="E198" s="194" t="str">
        <f t="shared" ref="E198:I198" si="151" xml:space="preserve"> E$13</f>
        <v>Cumulative inflation flag</v>
      </c>
      <c r="F198" s="194">
        <f t="shared" si="151"/>
        <v>0</v>
      </c>
      <c r="G198" s="194" t="str">
        <f t="shared" si="151"/>
        <v>flag</v>
      </c>
      <c r="H198" s="194">
        <f t="shared" si="151"/>
        <v>0</v>
      </c>
      <c r="I198" s="194">
        <f t="shared" si="151"/>
        <v>0</v>
      </c>
      <c r="J198" s="194">
        <f t="shared" ref="J198:Q198" si="152" xml:space="preserve"> J$13</f>
        <v>1</v>
      </c>
      <c r="K198" s="194">
        <f t="shared" si="152"/>
        <v>1</v>
      </c>
      <c r="L198" s="194">
        <f t="shared" si="152"/>
        <v>1</v>
      </c>
      <c r="M198" s="194">
        <f t="shared" si="152"/>
        <v>1</v>
      </c>
      <c r="N198" s="194">
        <f t="shared" si="152"/>
        <v>1</v>
      </c>
      <c r="O198" s="194">
        <f t="shared" si="152"/>
        <v>1</v>
      </c>
      <c r="P198" s="194">
        <f t="shared" si="152"/>
        <v>1</v>
      </c>
      <c r="Q198" s="194">
        <f t="shared" si="152"/>
        <v>1</v>
      </c>
    </row>
    <row r="199" spans="1:20" s="262" customFormat="1" hidden="1" outlineLevel="2">
      <c r="A199" s="212"/>
      <c r="B199" s="213"/>
      <c r="C199" s="213"/>
      <c r="D199" s="212"/>
      <c r="E199" s="214" t="s">
        <v>701</v>
      </c>
      <c r="F199" s="214"/>
      <c r="G199" s="214" t="s">
        <v>668</v>
      </c>
      <c r="H199" s="214"/>
      <c r="I199" s="214"/>
      <c r="J199" s="215">
        <f>IF(AND(J197&lt;&gt;0,J$13),J197/$J197,0)</f>
        <v>1</v>
      </c>
      <c r="K199" s="215">
        <f t="shared" ref="K199:Q199" si="153">IF(AND(K197&lt;&gt;0,K$13),K197/$J197,0)</f>
        <v>1.0212697905005599</v>
      </c>
      <c r="L199" s="215">
        <f t="shared" si="153"/>
        <v>1.0386214616983847</v>
      </c>
      <c r="M199" s="215">
        <f>IF(AND(M197&lt;&gt;0,M$13),M197/$J197,0)</f>
        <v>1.0469374700143934</v>
      </c>
      <c r="N199" s="215">
        <f t="shared" si="153"/>
        <v>1.0853990084759317</v>
      </c>
      <c r="O199" s="215">
        <f t="shared" si="153"/>
        <v>0</v>
      </c>
      <c r="P199" s="215">
        <f t="shared" si="153"/>
        <v>0</v>
      </c>
      <c r="Q199" s="215">
        <f t="shared" si="153"/>
        <v>0</v>
      </c>
    </row>
    <row r="200" spans="1:20" s="208" customFormat="1" hidden="1" outlineLevel="1">
      <c r="A200" s="193"/>
      <c r="B200" s="180"/>
      <c r="C200" s="170"/>
      <c r="D200" s="171"/>
      <c r="E200" s="141"/>
      <c r="F200" s="141"/>
      <c r="G200" s="141"/>
      <c r="H200" s="141"/>
      <c r="I200" s="141"/>
      <c r="J200" s="141"/>
    </row>
    <row r="201" spans="1:20" s="208" customFormat="1" hidden="1" outlineLevel="1" collapsed="1">
      <c r="A201" s="193"/>
      <c r="B201" s="180" t="s">
        <v>692</v>
      </c>
      <c r="C201" s="170"/>
      <c r="D201" s="171"/>
      <c r="E201" s="141"/>
      <c r="F201" s="141"/>
      <c r="G201" s="141"/>
      <c r="H201" s="141"/>
      <c r="I201" s="141"/>
      <c r="J201" s="141"/>
    </row>
    <row r="202" spans="1:20" s="182" customFormat="1" hidden="1" outlineLevel="2">
      <c r="A202" s="179"/>
      <c r="B202" s="206"/>
      <c r="C202" s="206"/>
      <c r="D202" s="179"/>
      <c r="E202" s="181" t="str">
        <f>Inp!E$83</f>
        <v>CPIH index (actual) - March</v>
      </c>
      <c r="F202" s="182">
        <f>Inp!F$83</f>
        <v>0</v>
      </c>
      <c r="G202" s="181" t="str">
        <f>Inp!G$83</f>
        <v>Index</v>
      </c>
      <c r="H202" s="207">
        <f>Inp!H$83</f>
        <v>0</v>
      </c>
      <c r="I202" s="207">
        <f>Inp!I$83</f>
        <v>0</v>
      </c>
      <c r="J202" s="181">
        <f>Inp!J$83</f>
        <v>105.1</v>
      </c>
      <c r="K202" s="181">
        <f>Inp!K$83</f>
        <v>107</v>
      </c>
      <c r="L202" s="181">
        <f>Inp!L$83</f>
        <v>108.6</v>
      </c>
      <c r="M202" s="181">
        <f>Inp!M$83</f>
        <v>109.7</v>
      </c>
      <c r="N202" s="181">
        <f>Inp!N$83</f>
        <v>116.5</v>
      </c>
      <c r="O202" s="181">
        <f>Inp!O$83</f>
        <v>0</v>
      </c>
      <c r="P202" s="181">
        <f>Inp!P$83</f>
        <v>0</v>
      </c>
      <c r="Q202" s="181">
        <f>Inp!Q$83</f>
        <v>0</v>
      </c>
      <c r="R202" s="181"/>
      <c r="S202" s="181"/>
      <c r="T202" s="181"/>
    </row>
    <row r="203" spans="1:20" s="208" customFormat="1" hidden="1" outlineLevel="2">
      <c r="A203" s="193"/>
      <c r="B203" s="180"/>
      <c r="C203" s="170"/>
      <c r="D203" s="171"/>
      <c r="E203" s="194" t="str">
        <f t="shared" ref="E203:I203" si="154" xml:space="preserve"> E$12</f>
        <v>Annual inflation flag</v>
      </c>
      <c r="F203" s="194">
        <f t="shared" si="154"/>
        <v>0</v>
      </c>
      <c r="G203" s="194" t="str">
        <f t="shared" si="154"/>
        <v>flag</v>
      </c>
      <c r="H203" s="194">
        <f t="shared" si="154"/>
        <v>0</v>
      </c>
      <c r="I203" s="194">
        <f t="shared" si="154"/>
        <v>0</v>
      </c>
      <c r="J203" s="194">
        <f t="shared" ref="J203:Q203" si="155" xml:space="preserve"> J$12</f>
        <v>0</v>
      </c>
      <c r="K203" s="194">
        <f t="shared" si="155"/>
        <v>1</v>
      </c>
      <c r="L203" s="194">
        <f t="shared" si="155"/>
        <v>1</v>
      </c>
      <c r="M203" s="194">
        <f t="shared" si="155"/>
        <v>1</v>
      </c>
      <c r="N203" s="194">
        <f t="shared" si="155"/>
        <v>1</v>
      </c>
      <c r="O203" s="194">
        <f t="shared" si="155"/>
        <v>1</v>
      </c>
      <c r="P203" s="194">
        <f t="shared" si="155"/>
        <v>1</v>
      </c>
      <c r="Q203" s="194">
        <f t="shared" si="155"/>
        <v>1</v>
      </c>
    </row>
    <row r="204" spans="1:20" s="262" customFormat="1" hidden="1" outlineLevel="2">
      <c r="A204" s="212"/>
      <c r="B204" s="213"/>
      <c r="C204" s="213"/>
      <c r="D204" s="212"/>
      <c r="E204" s="214" t="s">
        <v>702</v>
      </c>
      <c r="F204" s="214"/>
      <c r="G204" s="214" t="s">
        <v>668</v>
      </c>
      <c r="H204" s="214"/>
      <c r="I204" s="214"/>
      <c r="J204" s="215">
        <f t="shared" ref="J204:Q204" si="156">IF(AND(J202&lt;&gt;0,J203),J202/I202,0)</f>
        <v>0</v>
      </c>
      <c r="K204" s="215">
        <f t="shared" si="156"/>
        <v>1.0180780209324454</v>
      </c>
      <c r="L204" s="215">
        <f t="shared" si="156"/>
        <v>1.0149532710280373</v>
      </c>
      <c r="M204" s="215">
        <f t="shared" si="156"/>
        <v>1.0101289134438307</v>
      </c>
      <c r="N204" s="215">
        <f t="shared" si="156"/>
        <v>1.0619872379216044</v>
      </c>
      <c r="O204" s="215">
        <f t="shared" si="156"/>
        <v>0</v>
      </c>
      <c r="P204" s="215">
        <f t="shared" si="156"/>
        <v>0</v>
      </c>
      <c r="Q204" s="215">
        <f t="shared" si="156"/>
        <v>0</v>
      </c>
    </row>
    <row r="205" spans="1:20" s="208" customFormat="1" hidden="1" outlineLevel="2">
      <c r="A205" s="193"/>
      <c r="B205" s="180"/>
      <c r="C205" s="170"/>
      <c r="D205" s="171"/>
      <c r="E205" s="141"/>
      <c r="F205" s="141"/>
      <c r="G205" s="141"/>
      <c r="H205" s="141"/>
      <c r="I205" s="141"/>
      <c r="J205" s="141"/>
    </row>
    <row r="206" spans="1:20" s="182" customFormat="1" hidden="1" outlineLevel="2">
      <c r="A206" s="179"/>
      <c r="B206" s="206"/>
      <c r="C206" s="206"/>
      <c r="D206" s="179"/>
      <c r="E206" s="181" t="str">
        <f>Inp!E$83</f>
        <v>CPIH index (actual) - March</v>
      </c>
      <c r="F206" s="182">
        <f>Inp!F$83</f>
        <v>0</v>
      </c>
      <c r="G206" s="181" t="str">
        <f>Inp!G$83</f>
        <v>Index</v>
      </c>
      <c r="H206" s="207">
        <f>Inp!H$83</f>
        <v>0</v>
      </c>
      <c r="I206" s="207">
        <f>Inp!I$83</f>
        <v>0</v>
      </c>
      <c r="J206" s="181">
        <f>Inp!J$83</f>
        <v>105.1</v>
      </c>
      <c r="K206" s="181">
        <f>Inp!K$83</f>
        <v>107</v>
      </c>
      <c r="L206" s="181">
        <f>Inp!L$83</f>
        <v>108.6</v>
      </c>
      <c r="M206" s="181">
        <f>Inp!M$83</f>
        <v>109.7</v>
      </c>
      <c r="N206" s="181">
        <f>Inp!N$83</f>
        <v>116.5</v>
      </c>
      <c r="O206" s="181">
        <f>Inp!O$83</f>
        <v>0</v>
      </c>
      <c r="P206" s="181">
        <f>Inp!P$83</f>
        <v>0</v>
      </c>
      <c r="Q206" s="181">
        <f>Inp!Q$83</f>
        <v>0</v>
      </c>
      <c r="R206" s="181"/>
      <c r="S206" s="181"/>
      <c r="T206" s="181"/>
    </row>
    <row r="207" spans="1:20" s="208" customFormat="1" hidden="1" outlineLevel="2">
      <c r="A207" s="193"/>
      <c r="B207" s="180"/>
      <c r="C207" s="170"/>
      <c r="D207" s="171"/>
      <c r="E207" s="194" t="str">
        <f t="shared" ref="E207:I207" si="157" xml:space="preserve"> E$13</f>
        <v>Cumulative inflation flag</v>
      </c>
      <c r="F207" s="194">
        <f t="shared" si="157"/>
        <v>0</v>
      </c>
      <c r="G207" s="194" t="str">
        <f t="shared" si="157"/>
        <v>flag</v>
      </c>
      <c r="H207" s="194">
        <f t="shared" si="157"/>
        <v>0</v>
      </c>
      <c r="I207" s="194">
        <f t="shared" si="157"/>
        <v>0</v>
      </c>
      <c r="J207" s="194">
        <f t="shared" ref="J207:Q207" si="158" xml:space="preserve"> J$13</f>
        <v>1</v>
      </c>
      <c r="K207" s="194">
        <f t="shared" si="158"/>
        <v>1</v>
      </c>
      <c r="L207" s="194">
        <f t="shared" si="158"/>
        <v>1</v>
      </c>
      <c r="M207" s="194">
        <f t="shared" si="158"/>
        <v>1</v>
      </c>
      <c r="N207" s="194">
        <f t="shared" si="158"/>
        <v>1</v>
      </c>
      <c r="O207" s="194">
        <f t="shared" si="158"/>
        <v>1</v>
      </c>
      <c r="P207" s="194">
        <f t="shared" si="158"/>
        <v>1</v>
      </c>
      <c r="Q207" s="194">
        <f t="shared" si="158"/>
        <v>1</v>
      </c>
    </row>
    <row r="208" spans="1:20" s="208" customFormat="1" hidden="1" outlineLevel="2">
      <c r="A208" s="193"/>
      <c r="B208" s="180"/>
      <c r="C208" s="170"/>
      <c r="D208" s="171"/>
      <c r="E208" s="200" t="s">
        <v>703</v>
      </c>
      <c r="F208" s="141"/>
      <c r="G208" s="141" t="s">
        <v>668</v>
      </c>
      <c r="H208" s="141"/>
      <c r="I208" s="141"/>
      <c r="J208" s="205">
        <f t="shared" ref="J208:Q208" si="159">IF(AND(J206&lt;&gt;0,J$13),J206/$J206,0)</f>
        <v>1</v>
      </c>
      <c r="K208" s="205">
        <f t="shared" si="159"/>
        <v>1.0180780209324454</v>
      </c>
      <c r="L208" s="205">
        <f t="shared" si="159"/>
        <v>1.0333016175071361</v>
      </c>
      <c r="M208" s="205">
        <f t="shared" si="159"/>
        <v>1.0437678401522361</v>
      </c>
      <c r="N208" s="205">
        <f t="shared" si="159"/>
        <v>1.1084681255946718</v>
      </c>
      <c r="O208" s="205">
        <f t="shared" si="159"/>
        <v>0</v>
      </c>
      <c r="P208" s="205">
        <f t="shared" si="159"/>
        <v>0</v>
      </c>
      <c r="Q208" s="205">
        <f t="shared" si="159"/>
        <v>0</v>
      </c>
    </row>
    <row r="209" spans="1:20" s="141" customFormat="1" hidden="1" outlineLevel="2">
      <c r="A209" s="193"/>
      <c r="B209" s="180"/>
      <c r="C209" s="170"/>
      <c r="D209" s="171"/>
      <c r="E209" s="200"/>
      <c r="J209" s="205"/>
      <c r="K209" s="205"/>
      <c r="L209" s="205"/>
      <c r="M209" s="205"/>
      <c r="N209" s="205"/>
      <c r="O209" s="205"/>
      <c r="P209" s="205"/>
      <c r="Q209" s="205"/>
    </row>
    <row r="210" spans="1:20" s="141" customFormat="1" hidden="1" outlineLevel="2">
      <c r="A210" s="193"/>
      <c r="B210" s="180"/>
      <c r="C210" s="170"/>
      <c r="D210" s="171"/>
      <c r="E210" s="141" t="str">
        <f t="shared" ref="E210:Q210" si="160" xml:space="preserve"> E$163</f>
        <v>CPIH index (actual) - FYA</v>
      </c>
      <c r="F210" s="141">
        <f t="shared" si="160"/>
        <v>0</v>
      </c>
      <c r="G210" s="141" t="str">
        <f t="shared" si="160"/>
        <v>Index</v>
      </c>
      <c r="H210" s="141">
        <f t="shared" si="160"/>
        <v>0</v>
      </c>
      <c r="I210" s="141">
        <f t="shared" si="160"/>
        <v>0</v>
      </c>
      <c r="J210" s="141">
        <f t="shared" si="160"/>
        <v>104.21666666666665</v>
      </c>
      <c r="K210" s="141">
        <f t="shared" si="160"/>
        <v>106.43333333333334</v>
      </c>
      <c r="L210" s="141">
        <f t="shared" si="160"/>
        <v>108.24166666666663</v>
      </c>
      <c r="M210" s="141">
        <f t="shared" si="160"/>
        <v>109.10833333333335</v>
      </c>
      <c r="N210" s="141">
        <f t="shared" si="160"/>
        <v>113.11666666666667</v>
      </c>
      <c r="O210" s="141">
        <f t="shared" si="160"/>
        <v>0</v>
      </c>
      <c r="P210" s="141">
        <f t="shared" si="160"/>
        <v>0</v>
      </c>
      <c r="Q210" s="141">
        <f t="shared" si="160"/>
        <v>0</v>
      </c>
    </row>
    <row r="211" spans="1:20" s="182" customFormat="1" hidden="1" outlineLevel="2">
      <c r="A211" s="179"/>
      <c r="B211" s="206"/>
      <c r="C211" s="206"/>
      <c r="D211" s="179"/>
      <c r="E211" s="181" t="str">
        <f xml:space="preserve"> Inp!E$83</f>
        <v>CPIH index (actual) - March</v>
      </c>
      <c r="F211" s="181">
        <f xml:space="preserve"> Inp!F$83</f>
        <v>0</v>
      </c>
      <c r="G211" s="181" t="str">
        <f xml:space="preserve"> Inp!G$83</f>
        <v>Index</v>
      </c>
      <c r="H211" s="181">
        <f xml:space="preserve"> Inp!H$83</f>
        <v>0</v>
      </c>
      <c r="I211" s="181">
        <f xml:space="preserve"> Inp!I$83</f>
        <v>0</v>
      </c>
      <c r="J211" s="181">
        <f xml:space="preserve"> Inp!J$83</f>
        <v>105.1</v>
      </c>
      <c r="K211" s="181">
        <f xml:space="preserve"> Inp!K$83</f>
        <v>107</v>
      </c>
      <c r="L211" s="181">
        <f xml:space="preserve"> Inp!L$83</f>
        <v>108.6</v>
      </c>
      <c r="M211" s="181">
        <f xml:space="preserve"> Inp!M$83</f>
        <v>109.7</v>
      </c>
      <c r="N211" s="181">
        <f xml:space="preserve"> Inp!N$83</f>
        <v>116.5</v>
      </c>
      <c r="O211" s="181">
        <f xml:space="preserve"> Inp!O$83</f>
        <v>0</v>
      </c>
      <c r="P211" s="181">
        <f xml:space="preserve"> Inp!P$83</f>
        <v>0</v>
      </c>
      <c r="Q211" s="181">
        <f xml:space="preserve"> Inp!Q$83</f>
        <v>0</v>
      </c>
      <c r="R211" s="181"/>
      <c r="S211" s="181"/>
      <c r="T211" s="181"/>
    </row>
    <row r="212" spans="1:20" s="214" customFormat="1" hidden="1" outlineLevel="2">
      <c r="A212" s="212"/>
      <c r="B212" s="213"/>
      <c r="C212" s="213"/>
      <c r="D212" s="212"/>
      <c r="E212" s="214" t="s">
        <v>704</v>
      </c>
      <c r="G212" s="214" t="s">
        <v>668</v>
      </c>
      <c r="J212" s="215">
        <f>IF(AND(J211&lt;&gt;0,J210&lt;&gt;0),J211/$J210,0)</f>
        <v>1.0084759315528546</v>
      </c>
      <c r="K212" s="215">
        <f t="shared" ref="K212" si="161">IF(AND(K211&lt;&gt;0,K210&lt;&gt;0),K211/$J210,0)</f>
        <v>1.0267071805533345</v>
      </c>
      <c r="L212" s="215">
        <f t="shared" ref="L212" si="162">IF(AND(L211&lt;&gt;0,L210&lt;&gt;0),L211/$J210,0)</f>
        <v>1.0420598112905806</v>
      </c>
      <c r="M212" s="215">
        <f t="shared" ref="M212" si="163">IF(AND(M211&lt;&gt;0,M210&lt;&gt;0),M211/$J210,0)</f>
        <v>1.0526147449224375</v>
      </c>
      <c r="N212" s="215">
        <f t="shared" ref="N212" si="164">IF(AND(N211&lt;&gt;0,N210&lt;&gt;0),N211/$J210,0)</f>
        <v>1.1178634255557334</v>
      </c>
      <c r="O212" s="215">
        <f t="shared" ref="O212" si="165">IF(AND(O211&lt;&gt;0,O210&lt;&gt;0),O211/$J210,0)</f>
        <v>0</v>
      </c>
      <c r="P212" s="215">
        <f t="shared" ref="P212" si="166">IF(AND(P211&lt;&gt;0,P210&lt;&gt;0),P211/$J210,0)</f>
        <v>0</v>
      </c>
      <c r="Q212" s="215">
        <f t="shared" ref="Q212" si="167">IF(AND(Q211&lt;&gt;0,Q210&lt;&gt;0),Q211/$J210,0)</f>
        <v>0</v>
      </c>
    </row>
    <row r="213" spans="1:20" s="200" customFormat="1" hidden="1" outlineLevel="1">
      <c r="A213" s="198"/>
      <c r="B213" s="199"/>
      <c r="C213" s="199"/>
      <c r="D213" s="198"/>
      <c r="E213" s="196"/>
      <c r="G213" s="196"/>
      <c r="J213" s="196"/>
      <c r="K213" s="196"/>
      <c r="L213" s="196"/>
      <c r="M213" s="196"/>
      <c r="N213" s="196"/>
      <c r="O213" s="196"/>
      <c r="P213" s="196"/>
      <c r="Q213" s="196"/>
      <c r="R213" s="196"/>
      <c r="S213" s="196"/>
      <c r="T213" s="196"/>
    </row>
    <row r="214" spans="1:20" s="200" customFormat="1" hidden="1" outlineLevel="1" collapsed="1">
      <c r="A214" s="198"/>
      <c r="B214" s="199" t="s">
        <v>705</v>
      </c>
      <c r="C214" s="199"/>
      <c r="D214" s="198"/>
      <c r="E214" s="196"/>
      <c r="G214" s="196"/>
      <c r="J214" s="196"/>
      <c r="K214" s="196"/>
      <c r="L214" s="196"/>
      <c r="M214" s="196"/>
      <c r="N214" s="196"/>
      <c r="O214" s="196"/>
      <c r="P214" s="196"/>
      <c r="Q214" s="196"/>
      <c r="R214" s="196"/>
      <c r="S214" s="196"/>
      <c r="T214" s="196"/>
    </row>
    <row r="215" spans="1:20" s="200" customFormat="1" hidden="1" outlineLevel="2">
      <c r="A215" s="198"/>
      <c r="B215" s="199"/>
      <c r="C215" s="199"/>
      <c r="D215" s="198"/>
      <c r="E215" s="196"/>
      <c r="G215" s="196"/>
      <c r="J215" s="196"/>
      <c r="K215" s="196"/>
      <c r="L215" s="196"/>
      <c r="M215" s="196"/>
      <c r="N215" s="196"/>
      <c r="O215" s="196"/>
      <c r="P215" s="196"/>
      <c r="Q215" s="196"/>
      <c r="R215" s="196"/>
      <c r="S215" s="196"/>
      <c r="T215" s="196"/>
    </row>
    <row r="216" spans="1:20" s="200" customFormat="1" hidden="1" outlineLevel="2">
      <c r="A216" s="198"/>
      <c r="B216" s="199"/>
      <c r="C216" s="199"/>
      <c r="D216" s="198"/>
      <c r="E216" s="181" t="str">
        <f xml:space="preserve"> Inp!E$69</f>
        <v>RPI index (actual) - March</v>
      </c>
      <c r="F216" s="181">
        <f xml:space="preserve"> Inp!F$69</f>
        <v>0</v>
      </c>
      <c r="G216" s="181" t="str">
        <f xml:space="preserve"> Inp!G$69</f>
        <v>Index</v>
      </c>
      <c r="H216" s="181">
        <f xml:space="preserve"> Inp!H$69</f>
        <v>0</v>
      </c>
      <c r="I216" s="181">
        <f xml:space="preserve"> Inp!I$69</f>
        <v>0</v>
      </c>
      <c r="J216" s="181">
        <f xml:space="preserve"> Inp!J$69</f>
        <v>278.3</v>
      </c>
      <c r="K216" s="181">
        <f xml:space="preserve"> Inp!K$69</f>
        <v>285.10000000000002</v>
      </c>
      <c r="L216" s="181">
        <f xml:space="preserve"> Inp!L$69</f>
        <v>292.60000000000002</v>
      </c>
      <c r="M216" s="181">
        <f xml:space="preserve"> Inp!M$69</f>
        <v>296.89999999999998</v>
      </c>
      <c r="N216" s="181">
        <f xml:space="preserve"> Inp!N$69</f>
        <v>323.5</v>
      </c>
      <c r="O216" s="181">
        <f xml:space="preserve"> Inp!O$69</f>
        <v>0</v>
      </c>
      <c r="P216" s="181">
        <f xml:space="preserve"> Inp!P$69</f>
        <v>0</v>
      </c>
      <c r="Q216" s="181">
        <f xml:space="preserve"> Inp!Q$69</f>
        <v>0</v>
      </c>
      <c r="R216" s="196"/>
      <c r="S216" s="196"/>
      <c r="T216" s="196"/>
    </row>
    <row r="217" spans="1:20" s="200" customFormat="1" hidden="1" outlineLevel="2">
      <c r="A217" s="198"/>
      <c r="B217" s="199"/>
      <c r="C217" s="199"/>
      <c r="D217" s="198"/>
      <c r="E217" s="196" t="str">
        <f xml:space="preserve"> E$145</f>
        <v>RPI index (actual) - FYA</v>
      </c>
      <c r="F217" s="196">
        <f t="shared" ref="F217:Q217" si="168" xml:space="preserve"> F$145</f>
        <v>0</v>
      </c>
      <c r="G217" s="196" t="str">
        <f t="shared" si="168"/>
        <v>Index</v>
      </c>
      <c r="H217" s="196">
        <f t="shared" si="168"/>
        <v>0</v>
      </c>
      <c r="I217" s="196">
        <f t="shared" si="168"/>
        <v>0</v>
      </c>
      <c r="J217" s="196">
        <f t="shared" si="168"/>
        <v>274.90833333333336</v>
      </c>
      <c r="K217" s="196">
        <f t="shared" si="168"/>
        <v>283.30833333333334</v>
      </c>
      <c r="L217" s="196">
        <f t="shared" si="168"/>
        <v>290.64166666666665</v>
      </c>
      <c r="M217" s="196">
        <f t="shared" si="168"/>
        <v>294.16666666666669</v>
      </c>
      <c r="N217" s="196">
        <f t="shared" si="168"/>
        <v>311.1583333333333</v>
      </c>
      <c r="O217" s="196">
        <f t="shared" si="168"/>
        <v>0</v>
      </c>
      <c r="P217" s="196">
        <f t="shared" si="168"/>
        <v>0</v>
      </c>
      <c r="Q217" s="196">
        <f t="shared" si="168"/>
        <v>0</v>
      </c>
      <c r="R217" s="196"/>
      <c r="S217" s="196"/>
      <c r="T217" s="196"/>
    </row>
    <row r="218" spans="1:20" s="200" customFormat="1" hidden="1" outlineLevel="2">
      <c r="A218" s="198"/>
      <c r="B218" s="199"/>
      <c r="C218" s="199"/>
      <c r="D218" s="198"/>
      <c r="E218" s="181" t="str">
        <f xml:space="preserve"> Time!E$45</f>
        <v>1st Forecast Period Flag</v>
      </c>
      <c r="F218" s="181">
        <f xml:space="preserve"> Time!F$45</f>
        <v>0</v>
      </c>
      <c r="G218" s="272" t="str">
        <f xml:space="preserve"> Time!G$45</f>
        <v>flag</v>
      </c>
      <c r="H218" s="272">
        <f xml:space="preserve"> Time!H$45</f>
        <v>1</v>
      </c>
      <c r="I218" s="272">
        <f xml:space="preserve"> Time!I$45</f>
        <v>0</v>
      </c>
      <c r="J218" s="272">
        <f xml:space="preserve"> Time!J$45</f>
        <v>0</v>
      </c>
      <c r="K218" s="272">
        <f xml:space="preserve"> Time!K$45</f>
        <v>0</v>
      </c>
      <c r="L218" s="272">
        <f xml:space="preserve"> Time!L$45</f>
        <v>0</v>
      </c>
      <c r="M218" s="272">
        <f xml:space="preserve"> Time!M$45</f>
        <v>1</v>
      </c>
      <c r="N218" s="272">
        <f xml:space="preserve"> Time!N$45</f>
        <v>0</v>
      </c>
      <c r="O218" s="272">
        <f xml:space="preserve"> Time!O$45</f>
        <v>0</v>
      </c>
      <c r="P218" s="272">
        <f xml:space="preserve"> Time!P$45</f>
        <v>0</v>
      </c>
      <c r="Q218" s="272">
        <f xml:space="preserve"> Time!Q$45</f>
        <v>0</v>
      </c>
      <c r="R218" s="196"/>
      <c r="S218" s="196"/>
      <c r="T218" s="196"/>
    </row>
    <row r="219" spans="1:20" s="200" customFormat="1" hidden="1" outlineLevel="2">
      <c r="A219" s="198"/>
      <c r="B219" s="199"/>
      <c r="C219" s="199"/>
      <c r="D219" s="198"/>
      <c r="E219" s="196" t="s">
        <v>706</v>
      </c>
      <c r="F219" s="196"/>
      <c r="G219" s="196" t="s">
        <v>668</v>
      </c>
      <c r="H219" s="267"/>
      <c r="I219" s="267"/>
      <c r="J219" s="267">
        <f t="shared" ref="J219" si="169" xml:space="preserve"> IFERROR((J217 / I216) * J218, 0)</f>
        <v>0</v>
      </c>
      <c r="K219" s="267">
        <f t="shared" ref="K219" si="170" xml:space="preserve"> IFERROR((K217 / J216) * K218, 0)</f>
        <v>0</v>
      </c>
      <c r="L219" s="267">
        <f t="shared" ref="L219" si="171" xml:space="preserve"> IFERROR((L217 / K216) * L218, 0)</f>
        <v>0</v>
      </c>
      <c r="M219" s="267">
        <f t="shared" ref="M219" si="172" xml:space="preserve"> IFERROR((M217 / L216) * M218, 0)</f>
        <v>1.005354294827979</v>
      </c>
      <c r="N219" s="267">
        <f t="shared" ref="N219" si="173" xml:space="preserve"> IFERROR((N217 / M216) * N218, 0)</f>
        <v>0</v>
      </c>
      <c r="O219" s="267">
        <f t="shared" ref="O219" si="174" xml:space="preserve"> IFERROR((O217 / N216) * O218, 0)</f>
        <v>0</v>
      </c>
      <c r="P219" s="267">
        <f t="shared" ref="P219" si="175" xml:space="preserve"> IFERROR((P217 / O216) * P218, 0)</f>
        <v>0</v>
      </c>
      <c r="Q219" s="267">
        <f t="shared" ref="Q219" si="176" xml:space="preserve"> IFERROR((Q217 / P216) * Q218, 0)</f>
        <v>0</v>
      </c>
      <c r="R219" s="196"/>
      <c r="S219" s="196"/>
      <c r="T219" s="196"/>
    </row>
    <row r="220" spans="1:20" s="200" customFormat="1" hidden="1" outlineLevel="2">
      <c r="A220" s="198"/>
      <c r="B220" s="199"/>
      <c r="C220" s="199"/>
      <c r="D220" s="198"/>
      <c r="E220" s="196"/>
      <c r="G220" s="196"/>
      <c r="J220" s="196"/>
      <c r="K220" s="196"/>
      <c r="L220" s="196"/>
      <c r="M220" s="196"/>
      <c r="N220" s="196"/>
      <c r="O220" s="196"/>
      <c r="P220" s="196"/>
      <c r="Q220" s="196"/>
      <c r="R220" s="196"/>
      <c r="S220" s="196"/>
      <c r="T220" s="196"/>
    </row>
    <row r="221" spans="1:20" s="200" customFormat="1" hidden="1" outlineLevel="2">
      <c r="A221" s="198"/>
      <c r="B221" s="199"/>
      <c r="C221" s="199"/>
      <c r="D221" s="198"/>
      <c r="E221" s="181" t="str">
        <f xml:space="preserve"> Inp!E$83</f>
        <v>CPIH index (actual) - March</v>
      </c>
      <c r="F221" s="181">
        <f xml:space="preserve"> Inp!F$83</f>
        <v>0</v>
      </c>
      <c r="G221" s="181" t="str">
        <f xml:space="preserve"> Inp!G$83</f>
        <v>Index</v>
      </c>
      <c r="H221" s="181">
        <f xml:space="preserve"> Inp!H$83</f>
        <v>0</v>
      </c>
      <c r="I221" s="181">
        <f xml:space="preserve"> Inp!I$83</f>
        <v>0</v>
      </c>
      <c r="J221" s="181">
        <f xml:space="preserve"> Inp!J$83</f>
        <v>105.1</v>
      </c>
      <c r="K221" s="181">
        <f xml:space="preserve"> Inp!K$83</f>
        <v>107</v>
      </c>
      <c r="L221" s="181">
        <f xml:space="preserve"> Inp!L$83</f>
        <v>108.6</v>
      </c>
      <c r="M221" s="181">
        <f xml:space="preserve"> Inp!M$83</f>
        <v>109.7</v>
      </c>
      <c r="N221" s="181">
        <f xml:space="preserve"> Inp!N$83</f>
        <v>116.5</v>
      </c>
      <c r="O221" s="181">
        <f xml:space="preserve"> Inp!O$83</f>
        <v>0</v>
      </c>
      <c r="P221" s="181">
        <f xml:space="preserve"> Inp!P$83</f>
        <v>0</v>
      </c>
      <c r="Q221" s="181">
        <f xml:space="preserve"> Inp!Q$83</f>
        <v>0</v>
      </c>
      <c r="R221" s="196"/>
      <c r="S221" s="196"/>
      <c r="T221" s="196"/>
    </row>
    <row r="222" spans="1:20" s="200" customFormat="1" hidden="1" outlineLevel="2">
      <c r="A222" s="198"/>
      <c r="B222" s="199"/>
      <c r="C222" s="199"/>
      <c r="D222" s="198"/>
      <c r="E222" s="196" t="str">
        <f xml:space="preserve"> E$163</f>
        <v>CPIH index (actual) - FYA</v>
      </c>
      <c r="F222" s="196">
        <f t="shared" ref="F222:Q222" si="177" xml:space="preserve"> F$163</f>
        <v>0</v>
      </c>
      <c r="G222" s="196" t="str">
        <f t="shared" si="177"/>
        <v>Index</v>
      </c>
      <c r="H222" s="196">
        <f t="shared" si="177"/>
        <v>0</v>
      </c>
      <c r="I222" s="196">
        <f t="shared" si="177"/>
        <v>0</v>
      </c>
      <c r="J222" s="196">
        <f t="shared" si="177"/>
        <v>104.21666666666665</v>
      </c>
      <c r="K222" s="196">
        <f t="shared" si="177"/>
        <v>106.43333333333334</v>
      </c>
      <c r="L222" s="196">
        <f t="shared" si="177"/>
        <v>108.24166666666663</v>
      </c>
      <c r="M222" s="196">
        <f t="shared" si="177"/>
        <v>109.10833333333335</v>
      </c>
      <c r="N222" s="196">
        <f t="shared" si="177"/>
        <v>113.11666666666667</v>
      </c>
      <c r="O222" s="196">
        <f t="shared" si="177"/>
        <v>0</v>
      </c>
      <c r="P222" s="196">
        <f t="shared" si="177"/>
        <v>0</v>
      </c>
      <c r="Q222" s="196">
        <f t="shared" si="177"/>
        <v>0</v>
      </c>
      <c r="R222" s="196"/>
      <c r="S222" s="196"/>
      <c r="T222" s="196"/>
    </row>
    <row r="223" spans="1:20" s="200" customFormat="1" hidden="1" outlineLevel="2">
      <c r="A223" s="198"/>
      <c r="B223" s="199"/>
      <c r="C223" s="199"/>
      <c r="D223" s="198"/>
      <c r="E223" s="181" t="str">
        <f xml:space="preserve"> Time!E$45</f>
        <v>1st Forecast Period Flag</v>
      </c>
      <c r="F223" s="181">
        <f xml:space="preserve"> Time!F$45</f>
        <v>0</v>
      </c>
      <c r="G223" s="272" t="str">
        <f xml:space="preserve"> Time!G$45</f>
        <v>flag</v>
      </c>
      <c r="H223" s="272">
        <f xml:space="preserve"> Time!H$45</f>
        <v>1</v>
      </c>
      <c r="I223" s="272">
        <f xml:space="preserve"> Time!I$45</f>
        <v>0</v>
      </c>
      <c r="J223" s="272">
        <f xml:space="preserve"> Time!J$45</f>
        <v>0</v>
      </c>
      <c r="K223" s="272">
        <f xml:space="preserve"> Time!K$45</f>
        <v>0</v>
      </c>
      <c r="L223" s="272">
        <f xml:space="preserve"> Time!L$45</f>
        <v>0</v>
      </c>
      <c r="M223" s="272">
        <f xml:space="preserve"> Time!M$45</f>
        <v>1</v>
      </c>
      <c r="N223" s="272">
        <f xml:space="preserve"> Time!N$45</f>
        <v>0</v>
      </c>
      <c r="O223" s="272">
        <f xml:space="preserve"> Time!O$45</f>
        <v>0</v>
      </c>
      <c r="P223" s="272">
        <f xml:space="preserve"> Time!P$45</f>
        <v>0</v>
      </c>
      <c r="Q223" s="272">
        <f xml:space="preserve"> Time!Q$45</f>
        <v>0</v>
      </c>
      <c r="R223" s="196"/>
      <c r="S223" s="196"/>
      <c r="T223" s="196"/>
    </row>
    <row r="224" spans="1:20" s="200" customFormat="1" hidden="1" outlineLevel="2">
      <c r="A224" s="198"/>
      <c r="B224" s="199"/>
      <c r="C224" s="199"/>
      <c r="D224" s="198"/>
      <c r="E224" s="196" t="s">
        <v>707</v>
      </c>
      <c r="F224" s="196"/>
      <c r="G224" s="196" t="s">
        <v>668</v>
      </c>
      <c r="H224" s="267"/>
      <c r="I224" s="267"/>
      <c r="J224" s="267">
        <f t="shared" ref="J224" si="178" xml:space="preserve"> IFERROR((J222 / I221) * J223, 0)</f>
        <v>0</v>
      </c>
      <c r="K224" s="267">
        <f t="shared" ref="K224" si="179" xml:space="preserve"> IFERROR((K222 / J221) * K223, 0)</f>
        <v>0</v>
      </c>
      <c r="L224" s="267">
        <f t="shared" ref="L224" si="180" xml:space="preserve"> IFERROR((L222 / K221) * L223, 0)</f>
        <v>0</v>
      </c>
      <c r="M224" s="267">
        <f t="shared" ref="M224" si="181" xml:space="preserve"> IFERROR((M222 / L221) * M223, 0)</f>
        <v>1.0046807857581339</v>
      </c>
      <c r="N224" s="267">
        <f t="shared" ref="N224" si="182" xml:space="preserve"> IFERROR((N222 / M221) * N223, 0)</f>
        <v>0</v>
      </c>
      <c r="O224" s="267">
        <f t="shared" ref="O224" si="183" xml:space="preserve"> IFERROR((O222 / N221) * O223, 0)</f>
        <v>0</v>
      </c>
      <c r="P224" s="267">
        <f t="shared" ref="P224" si="184" xml:space="preserve"> IFERROR((P222 / O221) * P223, 0)</f>
        <v>0</v>
      </c>
      <c r="Q224" s="267">
        <f t="shared" ref="Q224" si="185" xml:space="preserve"> IFERROR((Q222 / P221) * Q223, 0)</f>
        <v>0</v>
      </c>
      <c r="R224" s="196"/>
      <c r="S224" s="196"/>
      <c r="T224" s="196"/>
    </row>
    <row r="225" spans="1:20" s="200" customFormat="1" hidden="1" outlineLevel="2">
      <c r="A225" s="198"/>
      <c r="B225" s="199"/>
      <c r="C225" s="199"/>
      <c r="D225" s="198"/>
      <c r="E225" s="196"/>
      <c r="G225" s="196"/>
      <c r="J225" s="196"/>
      <c r="K225" s="196"/>
      <c r="L225" s="196"/>
      <c r="M225" s="196"/>
      <c r="N225" s="196"/>
      <c r="O225" s="196"/>
      <c r="P225" s="196"/>
      <c r="Q225" s="196"/>
      <c r="R225" s="196"/>
      <c r="S225" s="196"/>
      <c r="T225" s="196"/>
    </row>
    <row r="226" spans="1:20" s="200" customFormat="1" hidden="1" outlineLevel="2">
      <c r="A226" s="198"/>
      <c r="B226" s="199"/>
      <c r="C226" s="199"/>
      <c r="D226" s="198"/>
      <c r="E226" s="196" t="str">
        <f xml:space="preserve"> E$219</f>
        <v>RPI growth (actual) - RPI growth from 2019-20 FYE to 2020-21 FYA</v>
      </c>
      <c r="F226" s="196">
        <f t="shared" ref="F226:Q226" si="186" xml:space="preserve"> F$219</f>
        <v>0</v>
      </c>
      <c r="G226" s="196" t="str">
        <f t="shared" si="186"/>
        <v>Factor</v>
      </c>
      <c r="H226" s="267">
        <f t="shared" si="186"/>
        <v>0</v>
      </c>
      <c r="I226" s="267">
        <f t="shared" si="186"/>
        <v>0</v>
      </c>
      <c r="J226" s="267">
        <f t="shared" si="186"/>
        <v>0</v>
      </c>
      <c r="K226" s="267">
        <f t="shared" si="186"/>
        <v>0</v>
      </c>
      <c r="L226" s="267">
        <f t="shared" si="186"/>
        <v>0</v>
      </c>
      <c r="M226" s="267">
        <f t="shared" si="186"/>
        <v>1.005354294827979</v>
      </c>
      <c r="N226" s="267">
        <f t="shared" si="186"/>
        <v>0</v>
      </c>
      <c r="O226" s="267">
        <f t="shared" si="186"/>
        <v>0</v>
      </c>
      <c r="P226" s="267">
        <f t="shared" si="186"/>
        <v>0</v>
      </c>
      <c r="Q226" s="267">
        <f t="shared" si="186"/>
        <v>0</v>
      </c>
      <c r="R226" s="196"/>
      <c r="S226" s="196"/>
      <c r="T226" s="196"/>
    </row>
    <row r="227" spans="1:20" s="200" customFormat="1" hidden="1" outlineLevel="2">
      <c r="A227" s="198"/>
      <c r="B227" s="199"/>
      <c r="C227" s="199"/>
      <c r="D227" s="198"/>
      <c r="E227" s="196" t="str">
        <f xml:space="preserve"> E$224</f>
        <v>CPIH growth (actual) - CPIH growth from 2019-20 FYE to 2020-21 FYA</v>
      </c>
      <c r="F227" s="196">
        <f t="shared" ref="F227:Q227" si="187" xml:space="preserve"> F$224</f>
        <v>0</v>
      </c>
      <c r="G227" s="196" t="str">
        <f t="shared" si="187"/>
        <v>Factor</v>
      </c>
      <c r="H227" s="267">
        <f t="shared" si="187"/>
        <v>0</v>
      </c>
      <c r="I227" s="267">
        <f t="shared" si="187"/>
        <v>0</v>
      </c>
      <c r="J227" s="267">
        <f t="shared" si="187"/>
        <v>0</v>
      </c>
      <c r="K227" s="267">
        <f t="shared" si="187"/>
        <v>0</v>
      </c>
      <c r="L227" s="267">
        <f t="shared" si="187"/>
        <v>0</v>
      </c>
      <c r="M227" s="267">
        <f t="shared" si="187"/>
        <v>1.0046807857581339</v>
      </c>
      <c r="N227" s="267">
        <f t="shared" si="187"/>
        <v>0</v>
      </c>
      <c r="O227" s="267">
        <f t="shared" si="187"/>
        <v>0</v>
      </c>
      <c r="P227" s="267">
        <f t="shared" si="187"/>
        <v>0</v>
      </c>
      <c r="Q227" s="267">
        <f t="shared" si="187"/>
        <v>0</v>
      </c>
      <c r="R227" s="196"/>
      <c r="S227" s="196"/>
      <c r="T227" s="196"/>
    </row>
    <row r="228" spans="1:20" s="200" customFormat="1" hidden="1" outlineLevel="2">
      <c r="A228" s="198"/>
      <c r="B228" s="199"/>
      <c r="C228" s="199"/>
      <c r="D228" s="198"/>
      <c r="E228" s="196" t="s">
        <v>708</v>
      </c>
      <c r="F228" s="196"/>
      <c r="G228" s="196" t="s">
        <v>668</v>
      </c>
      <c r="H228" s="267"/>
      <c r="I228" s="267"/>
      <c r="J228" s="267">
        <f xml:space="preserve"> IF( AND(J227 &lt;&gt; 0, J226 &lt;&gt; 0), 1 - J227 / J226, 0)</f>
        <v>0</v>
      </c>
      <c r="K228" s="267">
        <f t="shared" ref="K228" si="188" xml:space="preserve"> IF( AND(K227 &lt;&gt; 0, K226 &lt;&gt; 0), K227 / K226, 0)</f>
        <v>0</v>
      </c>
      <c r="L228" s="267">
        <f t="shared" ref="L228" si="189" xml:space="preserve"> IF( AND(L227 &lt;&gt; 0, L226 &lt;&gt; 0), L227 / L226, 0)</f>
        <v>0</v>
      </c>
      <c r="M228" s="267">
        <f t="shared" ref="M228" si="190" xml:space="preserve"> IF( AND(M227 &lt;&gt; 0, M226 &lt;&gt; 0), M227 / M226, 0)</f>
        <v>0.99933007789064021</v>
      </c>
      <c r="N228" s="267">
        <f t="shared" ref="N228" si="191" xml:space="preserve"> IF( AND(N227 &lt;&gt; 0, N226 &lt;&gt; 0), N227 / N226, 0)</f>
        <v>0</v>
      </c>
      <c r="O228" s="267">
        <f t="shared" ref="O228" si="192" xml:space="preserve"> IF( AND(O227 &lt;&gt; 0, O226 &lt;&gt; 0), O227 / O226, 0)</f>
        <v>0</v>
      </c>
      <c r="P228" s="267">
        <f t="shared" ref="P228" si="193" xml:space="preserve"> IF( AND(P227 &lt;&gt; 0, P226 &lt;&gt; 0), P227 / P226, 0)</f>
        <v>0</v>
      </c>
      <c r="Q228" s="267">
        <f t="shared" ref="Q228" si="194" xml:space="preserve"> IF( AND(Q227 &lt;&gt; 0, Q226 &lt;&gt; 0), Q227 / Q226, 0)</f>
        <v>0</v>
      </c>
      <c r="R228" s="196"/>
      <c r="S228" s="196"/>
      <c r="T228" s="196"/>
    </row>
    <row r="229" spans="1:20" s="200" customFormat="1" hidden="1" outlineLevel="2">
      <c r="A229" s="198"/>
      <c r="B229" s="199"/>
      <c r="C229" s="199"/>
      <c r="D229" s="198"/>
      <c r="E229" s="196"/>
      <c r="G229" s="196"/>
      <c r="J229" s="196"/>
      <c r="K229" s="196"/>
      <c r="L229" s="196"/>
      <c r="M229" s="196"/>
      <c r="N229" s="196"/>
      <c r="O229" s="196"/>
      <c r="P229" s="196"/>
      <c r="Q229" s="196"/>
      <c r="R229" s="196"/>
      <c r="S229" s="196"/>
      <c r="T229" s="196"/>
    </row>
    <row r="230" spans="1:20" s="200" customFormat="1" hidden="1" outlineLevel="2">
      <c r="A230" s="198"/>
      <c r="B230" s="199"/>
      <c r="C230" s="199"/>
      <c r="D230" s="198"/>
      <c r="E230" s="196" t="str">
        <f xml:space="preserve"> E$195</f>
        <v>CPIH index (actual) - FYA - annual inflation</v>
      </c>
      <c r="F230" s="196">
        <f t="shared" ref="F230:Q230" si="195" xml:space="preserve"> F$195</f>
        <v>0</v>
      </c>
      <c r="G230" s="196" t="str">
        <f t="shared" si="195"/>
        <v>Factor</v>
      </c>
      <c r="H230" s="267">
        <f t="shared" si="195"/>
        <v>0</v>
      </c>
      <c r="I230" s="267">
        <f t="shared" si="195"/>
        <v>0</v>
      </c>
      <c r="J230" s="267">
        <f t="shared" si="195"/>
        <v>0</v>
      </c>
      <c r="K230" s="267">
        <f t="shared" si="195"/>
        <v>1.0212697905005599</v>
      </c>
      <c r="L230" s="267">
        <f t="shared" si="195"/>
        <v>1.0169902912621356</v>
      </c>
      <c r="M230" s="267">
        <f t="shared" si="195"/>
        <v>1.0080067749634312</v>
      </c>
      <c r="N230" s="267">
        <f t="shared" si="195"/>
        <v>1.0367371878102802</v>
      </c>
      <c r="O230" s="267">
        <f t="shared" si="195"/>
        <v>0</v>
      </c>
      <c r="P230" s="267">
        <f t="shared" si="195"/>
        <v>0</v>
      </c>
      <c r="Q230" s="267">
        <f t="shared" si="195"/>
        <v>0</v>
      </c>
      <c r="R230" s="196"/>
      <c r="S230" s="196"/>
      <c r="T230" s="196"/>
    </row>
    <row r="231" spans="1:20" s="200" customFormat="1" hidden="1" outlineLevel="2">
      <c r="A231" s="198"/>
      <c r="B231" s="199"/>
      <c r="C231" s="199"/>
      <c r="D231" s="198"/>
      <c r="E231" s="196" t="str">
        <f xml:space="preserve"> E$228</f>
        <v xml:space="preserve">Wedge 2020-21 (actual) </v>
      </c>
      <c r="F231" s="196">
        <f t="shared" ref="F231:Q231" si="196" xml:space="preserve"> F$228</f>
        <v>0</v>
      </c>
      <c r="G231" s="196" t="str">
        <f t="shared" si="196"/>
        <v>Factor</v>
      </c>
      <c r="H231" s="267">
        <f t="shared" si="196"/>
        <v>0</v>
      </c>
      <c r="I231" s="267">
        <f t="shared" si="196"/>
        <v>0</v>
      </c>
      <c r="J231" s="267">
        <f t="shared" si="196"/>
        <v>0</v>
      </c>
      <c r="K231" s="267">
        <f t="shared" si="196"/>
        <v>0</v>
      </c>
      <c r="L231" s="267">
        <f t="shared" si="196"/>
        <v>0</v>
      </c>
      <c r="M231" s="267">
        <f t="shared" si="196"/>
        <v>0.99933007789064021</v>
      </c>
      <c r="N231" s="267">
        <f t="shared" si="196"/>
        <v>0</v>
      </c>
      <c r="O231" s="267">
        <f t="shared" si="196"/>
        <v>0</v>
      </c>
      <c r="P231" s="267">
        <f t="shared" si="196"/>
        <v>0</v>
      </c>
      <c r="Q231" s="267">
        <f t="shared" si="196"/>
        <v>0</v>
      </c>
      <c r="R231" s="196"/>
      <c r="S231" s="196"/>
      <c r="T231" s="196"/>
    </row>
    <row r="232" spans="1:20" s="200" customFormat="1" hidden="1" outlineLevel="2">
      <c r="A232" s="198"/>
      <c r="B232" s="199"/>
      <c r="C232" s="199"/>
      <c r="D232" s="198"/>
      <c r="E232" s="181" t="str">
        <f xml:space="preserve"> Time!E$45</f>
        <v>1st Forecast Period Flag</v>
      </c>
      <c r="F232" s="181">
        <f xml:space="preserve"> Time!F$45</f>
        <v>0</v>
      </c>
      <c r="G232" s="181" t="str">
        <f xml:space="preserve"> Time!G$45</f>
        <v>flag</v>
      </c>
      <c r="H232" s="272">
        <f xml:space="preserve"> Time!H$45</f>
        <v>1</v>
      </c>
      <c r="I232" s="272">
        <f xml:space="preserve"> Time!I$45</f>
        <v>0</v>
      </c>
      <c r="J232" s="272">
        <f xml:space="preserve"> Time!J$45</f>
        <v>0</v>
      </c>
      <c r="K232" s="272">
        <f xml:space="preserve"> Time!K$45</f>
        <v>0</v>
      </c>
      <c r="L232" s="272">
        <f xml:space="preserve"> Time!L$45</f>
        <v>0</v>
      </c>
      <c r="M232" s="272">
        <f xml:space="preserve"> Time!M$45</f>
        <v>1</v>
      </c>
      <c r="N232" s="272">
        <f xml:space="preserve"> Time!N$45</f>
        <v>0</v>
      </c>
      <c r="O232" s="272">
        <f xml:space="preserve"> Time!O$45</f>
        <v>0</v>
      </c>
      <c r="P232" s="272">
        <f xml:space="preserve"> Time!P$45</f>
        <v>0</v>
      </c>
      <c r="Q232" s="272">
        <f xml:space="preserve"> Time!Q$45</f>
        <v>0</v>
      </c>
      <c r="R232" s="196"/>
      <c r="S232" s="196"/>
      <c r="T232" s="196"/>
    </row>
    <row r="233" spans="1:20" s="200" customFormat="1" hidden="1" outlineLevel="2">
      <c r="A233" s="198"/>
      <c r="B233" s="199"/>
      <c r="C233" s="199"/>
      <c r="D233" s="198"/>
      <c r="E233" s="196" t="s">
        <v>709</v>
      </c>
      <c r="G233" s="196" t="s">
        <v>668</v>
      </c>
      <c r="J233" s="267">
        <f xml:space="preserve"> IF( J231 &lt;&gt; 0, (J230 / J231) * J232, 0)</f>
        <v>0</v>
      </c>
      <c r="K233" s="267">
        <f t="shared" ref="K233" si="197" xml:space="preserve"> IF( K231 &lt;&gt; 0, (K230 / K231) * K232, 0)</f>
        <v>0</v>
      </c>
      <c r="L233" s="267">
        <f t="shared" ref="L233" si="198" xml:space="preserve"> IF( L231 &lt;&gt; 0, (L230 / L231) * L232, 0)</f>
        <v>0</v>
      </c>
      <c r="M233" s="267">
        <f t="shared" ref="M233" si="199" xml:space="preserve"> IF( M231 &lt;&gt; 0, (M230 / M231) * M232, 0)</f>
        <v>1.0086825136806705</v>
      </c>
      <c r="N233" s="267">
        <f t="shared" ref="N233" si="200" xml:space="preserve"> IF( N231 &lt;&gt; 0, (N230 / N231) * N232, 0)</f>
        <v>0</v>
      </c>
      <c r="O233" s="267">
        <f t="shared" ref="O233" si="201" xml:space="preserve"> IF( O231 &lt;&gt; 0, (O230 / O231) * O232, 0)</f>
        <v>0</v>
      </c>
      <c r="P233" s="267">
        <f t="shared" ref="P233" si="202" xml:space="preserve"> IF( P231 &lt;&gt; 0, (P230 / P231) * P232, 0)</f>
        <v>0</v>
      </c>
      <c r="Q233" s="267">
        <f t="shared" ref="Q233" si="203" xml:space="preserve"> IF( Q231 &lt;&gt; 0, (Q230 / Q231) * Q232, 0)</f>
        <v>0</v>
      </c>
      <c r="R233" s="196"/>
      <c r="S233" s="196"/>
      <c r="T233" s="196"/>
    </row>
    <row r="234" spans="1:20" s="200" customFormat="1" hidden="1" outlineLevel="2">
      <c r="A234" s="198"/>
      <c r="B234" s="199"/>
      <c r="C234" s="199"/>
      <c r="D234" s="198"/>
      <c r="E234" s="196"/>
      <c r="G234" s="196"/>
      <c r="J234" s="196"/>
      <c r="K234" s="196"/>
      <c r="L234" s="196"/>
      <c r="M234" s="196"/>
      <c r="N234" s="196"/>
      <c r="O234" s="196"/>
      <c r="P234" s="196"/>
      <c r="Q234" s="196"/>
      <c r="R234" s="196"/>
      <c r="S234" s="196"/>
      <c r="T234" s="196"/>
    </row>
    <row r="235" spans="1:20" s="200" customFormat="1" hidden="1" outlineLevel="2">
      <c r="A235" s="198"/>
      <c r="B235" s="199"/>
      <c r="C235" s="199"/>
      <c r="D235" s="198"/>
      <c r="E235" s="196" t="str">
        <f xml:space="preserve"> E$233</f>
        <v>CPIH + wedge 2020-21 (actual) - annual inflation</v>
      </c>
      <c r="F235" s="196">
        <f t="shared" ref="F235:Q235" si="204" xml:space="preserve"> F$233</f>
        <v>0</v>
      </c>
      <c r="G235" s="196" t="str">
        <f t="shared" si="204"/>
        <v>Factor</v>
      </c>
      <c r="H235" s="267">
        <f t="shared" si="204"/>
        <v>0</v>
      </c>
      <c r="I235" s="267">
        <f t="shared" si="204"/>
        <v>0</v>
      </c>
      <c r="J235" s="267">
        <f t="shared" si="204"/>
        <v>0</v>
      </c>
      <c r="K235" s="267">
        <f t="shared" si="204"/>
        <v>0</v>
      </c>
      <c r="L235" s="267">
        <f t="shared" si="204"/>
        <v>0</v>
      </c>
      <c r="M235" s="267">
        <f t="shared" si="204"/>
        <v>1.0086825136806705</v>
      </c>
      <c r="N235" s="267">
        <f t="shared" si="204"/>
        <v>0</v>
      </c>
      <c r="O235" s="267">
        <f t="shared" si="204"/>
        <v>0</v>
      </c>
      <c r="P235" s="267">
        <f t="shared" si="204"/>
        <v>0</v>
      </c>
      <c r="Q235" s="267">
        <f t="shared" si="204"/>
        <v>0</v>
      </c>
      <c r="R235" s="196"/>
      <c r="S235" s="196"/>
      <c r="T235" s="196"/>
    </row>
    <row r="236" spans="1:20" s="200" customFormat="1" hidden="1" outlineLevel="2">
      <c r="A236" s="198"/>
      <c r="B236" s="199"/>
      <c r="C236" s="199"/>
      <c r="D236" s="198"/>
      <c r="E236" s="196" t="str">
        <f xml:space="preserve"> E$173</f>
        <v>RPI index (actual) - FYA - annual inflation</v>
      </c>
      <c r="F236" s="196">
        <f t="shared" ref="F236:Q236" si="205" xml:space="preserve"> F$173</f>
        <v>0</v>
      </c>
      <c r="G236" s="196" t="str">
        <f t="shared" si="205"/>
        <v>Factor</v>
      </c>
      <c r="H236" s="267">
        <f t="shared" si="205"/>
        <v>0</v>
      </c>
      <c r="I236" s="267">
        <f t="shared" si="205"/>
        <v>0</v>
      </c>
      <c r="J236" s="267">
        <f t="shared" si="205"/>
        <v>0</v>
      </c>
      <c r="K236" s="267">
        <f t="shared" si="205"/>
        <v>1.0305556397587075</v>
      </c>
      <c r="L236" s="267">
        <f t="shared" si="205"/>
        <v>1.0258846368797245</v>
      </c>
      <c r="M236" s="267">
        <f t="shared" si="205"/>
        <v>1.0121283367262093</v>
      </c>
      <c r="N236" s="267">
        <f t="shared" si="205"/>
        <v>1.0577620396600564</v>
      </c>
      <c r="O236" s="267">
        <f t="shared" si="205"/>
        <v>0</v>
      </c>
      <c r="P236" s="267">
        <f t="shared" si="205"/>
        <v>0</v>
      </c>
      <c r="Q236" s="267">
        <f t="shared" si="205"/>
        <v>0</v>
      </c>
      <c r="R236" s="196"/>
      <c r="S236" s="196"/>
      <c r="T236" s="196"/>
    </row>
    <row r="237" spans="1:20" s="200" customFormat="1" hidden="1" outlineLevel="2">
      <c r="A237" s="198"/>
      <c r="B237" s="199"/>
      <c r="C237" s="199"/>
      <c r="D237" s="198"/>
      <c r="E237" s="196" t="s">
        <v>710</v>
      </c>
      <c r="G237" s="196" t="s">
        <v>668</v>
      </c>
      <c r="H237" s="267"/>
      <c r="I237" s="267"/>
      <c r="J237" s="267">
        <f t="shared" ref="J237" si="206" xml:space="preserve"> IF(J235 = 0, J236, J235)</f>
        <v>0</v>
      </c>
      <c r="K237" s="267">
        <f xml:space="preserve"> IF(K235 = 0, K236, K235)</f>
        <v>1.0305556397587075</v>
      </c>
      <c r="L237" s="267">
        <f t="shared" ref="L237" si="207" xml:space="preserve"> IF(L235 = 0, L236, L235)</f>
        <v>1.0258846368797245</v>
      </c>
      <c r="M237" s="267">
        <f t="shared" ref="M237" si="208" xml:space="preserve"> IF(M235 = 0, M236, M235)</f>
        <v>1.0086825136806705</v>
      </c>
      <c r="N237" s="267">
        <f t="shared" ref="N237" si="209" xml:space="preserve"> IF(N235 = 0, N236, N235)</f>
        <v>1.0577620396600564</v>
      </c>
      <c r="O237" s="267">
        <f t="shared" ref="O237" si="210" xml:space="preserve"> IF(O235 = 0, O236, O235)</f>
        <v>0</v>
      </c>
      <c r="P237" s="267">
        <f t="shared" ref="P237" si="211" xml:space="preserve"> IF(P235 = 0, P236, P235)</f>
        <v>0</v>
      </c>
      <c r="Q237" s="267">
        <f t="shared" ref="Q237" si="212" xml:space="preserve"> IF(Q235 = 0, Q236, Q235)</f>
        <v>0</v>
      </c>
      <c r="R237" s="196"/>
      <c r="S237" s="196"/>
      <c r="T237" s="196"/>
    </row>
    <row r="238" spans="1:20" s="200" customFormat="1" hidden="1" outlineLevel="2">
      <c r="A238" s="198"/>
      <c r="B238" s="199"/>
      <c r="C238" s="199"/>
      <c r="D238" s="198"/>
      <c r="E238" s="196"/>
      <c r="G238" s="196"/>
      <c r="J238" s="196"/>
      <c r="K238" s="196"/>
      <c r="L238" s="196"/>
      <c r="M238" s="196"/>
      <c r="N238" s="196"/>
      <c r="O238" s="196"/>
      <c r="P238" s="196"/>
      <c r="Q238" s="196"/>
      <c r="R238" s="196"/>
      <c r="S238" s="196"/>
      <c r="T238" s="196"/>
    </row>
    <row r="239" spans="1:20" s="214" customFormat="1" hidden="1" outlineLevel="2">
      <c r="A239" s="212"/>
      <c r="B239" s="213"/>
      <c r="C239" s="213"/>
      <c r="D239" s="212"/>
      <c r="E239" s="276" t="str">
        <f xml:space="preserve"> E$237</f>
        <v>RPI index (actual) - FYA - annual inflation active</v>
      </c>
      <c r="F239" s="276">
        <f t="shared" ref="F239:Q239" si="213" xml:space="preserve"> F$237</f>
        <v>0</v>
      </c>
      <c r="G239" s="276" t="str">
        <f t="shared" si="213"/>
        <v>Factor</v>
      </c>
      <c r="H239" s="276">
        <f t="shared" si="213"/>
        <v>0</v>
      </c>
      <c r="I239" s="276">
        <f t="shared" si="213"/>
        <v>0</v>
      </c>
      <c r="J239" s="276">
        <f t="shared" si="213"/>
        <v>0</v>
      </c>
      <c r="K239" s="276">
        <f t="shared" si="213"/>
        <v>1.0305556397587075</v>
      </c>
      <c r="L239" s="276">
        <f t="shared" si="213"/>
        <v>1.0258846368797245</v>
      </c>
      <c r="M239" s="276">
        <f t="shared" si="213"/>
        <v>1.0086825136806705</v>
      </c>
      <c r="N239" s="276">
        <f t="shared" si="213"/>
        <v>1.0577620396600564</v>
      </c>
      <c r="O239" s="276">
        <f t="shared" si="213"/>
        <v>0</v>
      </c>
      <c r="P239" s="276">
        <f t="shared" si="213"/>
        <v>0</v>
      </c>
      <c r="Q239" s="276">
        <f t="shared" si="213"/>
        <v>0</v>
      </c>
      <c r="R239" s="275"/>
      <c r="S239" s="275"/>
      <c r="T239" s="275"/>
    </row>
    <row r="240" spans="1:20" s="200" customFormat="1" hidden="1" outlineLevel="2">
      <c r="A240" s="198"/>
      <c r="B240" s="199"/>
      <c r="C240" s="199"/>
      <c r="D240" s="198"/>
      <c r="E240" s="196" t="str">
        <f xml:space="preserve"> E$195</f>
        <v>CPIH index (actual) - FYA - annual inflation</v>
      </c>
      <c r="F240" s="196">
        <f t="shared" ref="F240:Q240" si="214" xml:space="preserve"> F$195</f>
        <v>0</v>
      </c>
      <c r="G240" s="196" t="str">
        <f t="shared" si="214"/>
        <v>Factor</v>
      </c>
      <c r="H240" s="267">
        <f t="shared" si="214"/>
        <v>0</v>
      </c>
      <c r="I240" s="267">
        <f t="shared" si="214"/>
        <v>0</v>
      </c>
      <c r="J240" s="267">
        <f t="shared" si="214"/>
        <v>0</v>
      </c>
      <c r="K240" s="267">
        <f t="shared" si="214"/>
        <v>1.0212697905005599</v>
      </c>
      <c r="L240" s="267">
        <f t="shared" si="214"/>
        <v>1.0169902912621356</v>
      </c>
      <c r="M240" s="267">
        <f t="shared" si="214"/>
        <v>1.0080067749634312</v>
      </c>
      <c r="N240" s="267">
        <f t="shared" si="214"/>
        <v>1.0367371878102802</v>
      </c>
      <c r="O240" s="267">
        <f t="shared" si="214"/>
        <v>0</v>
      </c>
      <c r="P240" s="267">
        <f t="shared" si="214"/>
        <v>0</v>
      </c>
      <c r="Q240" s="267">
        <f t="shared" si="214"/>
        <v>0</v>
      </c>
      <c r="R240" s="196"/>
      <c r="S240" s="196"/>
      <c r="T240" s="196"/>
    </row>
    <row r="241" spans="1:20" s="214" customFormat="1" hidden="1" outlineLevel="1">
      <c r="A241" s="212"/>
      <c r="B241" s="213"/>
      <c r="C241" s="213"/>
      <c r="D241" s="212"/>
      <c r="E241" s="275" t="s">
        <v>711</v>
      </c>
      <c r="G241" s="275" t="s">
        <v>668</v>
      </c>
      <c r="J241" s="276">
        <f t="shared" ref="J241" si="215" xml:space="preserve"> J239 - J240</f>
        <v>0</v>
      </c>
      <c r="K241" s="276">
        <f t="shared" ref="K241" si="216" xml:space="preserve"> K239 - K240</f>
        <v>9.2858492581475716E-3</v>
      </c>
      <c r="L241" s="276">
        <f t="shared" ref="L241" si="217" xml:space="preserve"> L239 - L240</f>
        <v>8.8943456175889501E-3</v>
      </c>
      <c r="M241" s="648">
        <f xml:space="preserve"> M239 - M240</f>
        <v>6.757387172393603E-4</v>
      </c>
      <c r="N241" s="648">
        <f t="shared" ref="N241" si="218" xml:space="preserve"> N239 - N240</f>
        <v>2.1024851849776205E-2</v>
      </c>
      <c r="O241" s="276">
        <f t="shared" ref="O241" si="219" xml:space="preserve"> O239 - O240</f>
        <v>0</v>
      </c>
      <c r="P241" s="276">
        <f t="shared" ref="P241" si="220" xml:space="preserve"> P239 - P240</f>
        <v>0</v>
      </c>
      <c r="Q241" s="276">
        <f t="shared" ref="Q241" si="221" xml:space="preserve"> Q239 - Q240</f>
        <v>0</v>
      </c>
      <c r="R241" s="275"/>
      <c r="S241" s="275"/>
      <c r="T241" s="275"/>
    </row>
    <row r="242" spans="1:20" s="200" customFormat="1" hidden="1" outlineLevel="1">
      <c r="A242" s="198"/>
      <c r="B242" s="199"/>
      <c r="C242" s="199"/>
      <c r="D242" s="198"/>
      <c r="E242" s="196"/>
      <c r="G242" s="196"/>
      <c r="J242" s="267"/>
      <c r="K242" s="267"/>
      <c r="L242" s="267"/>
      <c r="M242" s="267"/>
      <c r="N242" s="267"/>
      <c r="O242" s="267"/>
      <c r="P242" s="267"/>
      <c r="Q242" s="267"/>
      <c r="R242" s="196"/>
      <c r="S242" s="196"/>
      <c r="T242" s="196"/>
    </row>
    <row r="243" spans="1:20" s="182" customFormat="1">
      <c r="A243" s="179"/>
      <c r="B243" s="180"/>
      <c r="C243" s="170"/>
      <c r="D243" s="171"/>
      <c r="E243" s="181"/>
      <c r="F243" s="181"/>
      <c r="G243" s="181"/>
      <c r="H243" s="181"/>
      <c r="I243" s="181"/>
      <c r="J243" s="181"/>
      <c r="K243" s="181"/>
      <c r="L243" s="181"/>
      <c r="M243" s="181"/>
      <c r="N243" s="181"/>
      <c r="O243" s="181"/>
      <c r="P243" s="181"/>
      <c r="Q243" s="181"/>
      <c r="R243" s="181"/>
      <c r="S243" s="181"/>
      <c r="T243" s="181"/>
    </row>
    <row r="244" spans="1:20" s="51" customFormat="1">
      <c r="A244" s="51" t="s">
        <v>88</v>
      </c>
      <c r="B244" s="169"/>
    </row>
  </sheetData>
  <conditionalFormatting sqref="J3:T3">
    <cfRule type="cellIs" dxfId="100" priority="1" operator="equal">
      <formula>"Post-Fcst"</formula>
    </cfRule>
    <cfRule type="cellIs" dxfId="99" priority="2" operator="equal">
      <formula>"Forecast"</formula>
    </cfRule>
    <cfRule type="cellIs" dxfId="98" priority="3" operator="equal">
      <formula>"Pre Fcst"</formula>
    </cfRule>
  </conditionalFormatting>
  <pageMargins left="0.70866141732283472" right="0.70866141732283472" top="0.74803149606299213" bottom="0.74803149606299213" header="0.31496062992125984" footer="0.31496062992125984"/>
  <pageSetup paperSize="9" scale="65"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haredContentType xmlns="Microsoft.SharePoint.Taxonomy.ContentTypeSync" SourceId="e0e5cfab-624c-4e44-8ff4-7cd112c8ab77" ContentTypeId="0x010100573134B1BDBFC74F8C2DBF70E4CDEAD401" PreviousValue="false"/>
</file>

<file path=customXml/item3.xml><?xml version="1.0" encoding="utf-8"?>
<ct:contentTypeSchema xmlns:ct="http://schemas.microsoft.com/office/2006/metadata/contentType" xmlns:ma="http://schemas.microsoft.com/office/2006/metadata/properties/metaAttributes" ct:_="" ma:_="" ma:contentTypeName="Working Document - Excel" ma:contentTypeID="0x010100573134B1BDBFC74F8C2DBF70E4CDEAD4010003DABE3384B68D438657CFF4DDF21D07" ma:contentTypeVersion="90" ma:contentTypeDescription="" ma:contentTypeScope="" ma:versionID="e1cefa7aadf2fcb30679a5c89e78c82b">
  <xsd:schema xmlns:xsd="http://www.w3.org/2001/XMLSchema" xmlns:xs="http://www.w3.org/2001/XMLSchema" xmlns:p="http://schemas.microsoft.com/office/2006/metadata/properties" xmlns:ns2="7041854e-4853-44f9-9e63-23b7acad5461" targetNamespace="http://schemas.microsoft.com/office/2006/metadata/properties" ma:root="true" ma:fieldsID="1bbeb1752700e51e2756b189c912a60b" ns2:_="">
    <xsd:import namespace="7041854e-4853-44f9-9e63-23b7acad5461"/>
    <xsd:element name="properties">
      <xsd:complexType>
        <xsd:sequence>
          <xsd:element name="documentManagement">
            <xsd:complexType>
              <xsd:all>
                <xsd:element ref="ns2:TaxCatchAll" minOccurs="0"/>
                <xsd:element ref="ns2:TaxCatchAllLabel" minOccurs="0"/>
                <xsd:element ref="ns2:oe9d4f963f4c420b8d2b35d038476850" minOccurs="0"/>
                <xsd:element ref="ns2:a9250910d34f4f6d82af870f608babb6" minOccurs="0"/>
                <xsd:element ref="ns2:da4e9ae56afa494a84f353054bd212ec" minOccurs="0"/>
                <xsd:element ref="ns2:j7c77f2a1a924badb0d621542422dc19" minOccurs="0"/>
                <xsd:element ref="ns2:b20f10deb29d4945907115b7b62c5b70" minOccurs="0"/>
                <xsd:element ref="ns2:f8aa492165544285b4c7fe9d1b6ad82c" minOccurs="0"/>
                <xsd:element ref="ns2:j014a7bd3fd34d828fc493e84f684b49" minOccurs="0"/>
                <xsd:element ref="ns2:b2faa34e97554b63aaaf45270201a270" minOccurs="0"/>
                <xsd:element ref="ns2:m279c8e365374608a4eb2bb657f838c2" minOccurs="0"/>
                <xsd:element ref="ns2:b128efbe498d4e38a73555a2e7be12ea" minOccurs="0"/>
                <xsd:element ref="ns2:Asse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041854e-4853-44f9-9e63-23b7acad5461"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2da52b04-469a-4e7f-bcdd-dd5059019484}" ma:internalName="TaxCatchAll" ma:showField="CatchAllData"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2da52b04-469a-4e7f-bcdd-dd5059019484}" ma:internalName="TaxCatchAllLabel" ma:readOnly="true" ma:showField="CatchAllDataLabel"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oe9d4f963f4c420b8d2b35d038476850" ma:index="10" ma:taxonomy="true" ma:internalName="oe9d4f963f4c420b8d2b35d038476850" ma:taxonomyFieldName="Project_x0020_Code" ma:displayName="Project Code" ma:readOnly="false" ma:default="" ma:fieldId="{8e9d4f96-3f4c-420b-8d2b-35d038476850}" ma:sspId="e0e5cfab-624c-4e44-8ff4-7cd112c8ab77" ma:termSetId="bc23a541-aea4-4435-a073-083f538ddda8" ma:anchorId="00000000-0000-0000-0000-000000000000" ma:open="false" ma:isKeyword="false">
      <xsd:complexType>
        <xsd:sequence>
          <xsd:element ref="pc:Terms" minOccurs="0" maxOccurs="1"/>
        </xsd:sequence>
      </xsd:complexType>
    </xsd:element>
    <xsd:element name="a9250910d34f4f6d82af870f608babb6" ma:index="12" nillable="true" ma:taxonomy="true" ma:internalName="a9250910d34f4f6d82af870f608babb6" ma:taxonomyFieldName="Stakeholder" ma:displayName="Stakeholder" ma:default="" ma:fieldId="{a9250910-d34f-4f6d-82af-870f608babb6}"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da4e9ae56afa494a84f353054bd212ec" ma:index="14" ma:taxonomy="true" ma:internalName="da4e9ae56afa494a84f353054bd212ec" ma:taxonomyFieldName="Security_x0020_Classification" ma:displayName="Security Classification" ma:readOnly="false" ma:default="21;#OFFICIAL|c2540f30-f875-494b-a43f-ebfb5017a6ad" ma:fieldId="{da4e9ae5-6afa-494a-84f3-53054bd212ec}" ma:sspId="e0e5cfab-624c-4e44-8ff4-7cd112c8ab77" ma:termSetId="7ee735fb-a12e-40a4-910f-35c1a693a535" ma:anchorId="00000000-0000-0000-0000-000000000000" ma:open="false" ma:isKeyword="false">
      <xsd:complexType>
        <xsd:sequence>
          <xsd:element ref="pc:Terms" minOccurs="0" maxOccurs="1"/>
        </xsd:sequence>
      </xsd:complexType>
    </xsd:element>
    <xsd:element name="j7c77f2a1a924badb0d621542422dc19" ma:index="16" nillable="true" ma:taxonomy="true" ma:internalName="j7c77f2a1a924badb0d621542422dc19" ma:taxonomyFieldName="Meeting" ma:displayName="Meeting" ma:default="" ma:fieldId="{37c77f2a-1a92-4bad-b0d6-21542422dc19}" ma:sspId="e0e5cfab-624c-4e44-8ff4-7cd112c8ab77" ma:termSetId="97d639f9-b377-4b4b-8e24-8a2b6f8acfbc" ma:anchorId="00000000-0000-0000-0000-000000000000" ma:open="false" ma:isKeyword="false">
      <xsd:complexType>
        <xsd:sequence>
          <xsd:element ref="pc:Terms" minOccurs="0" maxOccurs="1"/>
        </xsd:sequence>
      </xsd:complexType>
    </xsd:element>
    <xsd:element name="b20f10deb29d4945907115b7b62c5b70" ma:index="18" nillable="true" ma:taxonomy="true" ma:internalName="b20f10deb29d4945907115b7b62c5b70" ma:taxonomyFieldName="Collection" ma:displayName="Collection" ma:default="" ma:fieldId="{b20f10de-b29d-4945-9071-15b7b62c5b70}" ma:sspId="e0e5cfab-624c-4e44-8ff4-7cd112c8ab77" ma:termSetId="c92d14f4-1e6e-460e-8790-d6638fa0f1bd" ma:anchorId="00000000-0000-0000-0000-000000000000" ma:open="false" ma:isKeyword="false">
      <xsd:complexType>
        <xsd:sequence>
          <xsd:element ref="pc:Terms" minOccurs="0" maxOccurs="1"/>
        </xsd:sequence>
      </xsd:complexType>
    </xsd:element>
    <xsd:element name="f8aa492165544285b4c7fe9d1b6ad82c" ma:index="20" nillable="true" ma:taxonomy="true" ma:internalName="f8aa492165544285b4c7fe9d1b6ad82c" ma:taxonomyFieldName="Stakeholder_x0020_2" ma:displayName="Stakeholder 2" ma:default="" ma:fieldId="{f8aa4921-6554-4285-b4c7-fe9d1b6ad82c}"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j014a7bd3fd34d828fc493e84f684b49" ma:index="22" nillable="true" ma:taxonomy="true" ma:internalName="j014a7bd3fd34d828fc493e84f684b49" ma:taxonomyFieldName="Stakeholder_x0020_3" ma:displayName="Stakeholder 3" ma:default="" ma:fieldId="{3014a7bd-3fd3-4d82-8fc4-93e84f684b49}"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2faa34e97554b63aaaf45270201a270" ma:index="24" nillable="true" ma:taxonomy="true" ma:internalName="b2faa34e97554b63aaaf45270201a270" ma:taxonomyFieldName="Stakeholder_x0020_4" ma:displayName="Stakeholder 4" ma:default="" ma:fieldId="{b2faa34e-9755-4b63-aaaf-45270201a270}"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m279c8e365374608a4eb2bb657f838c2" ma:index="26" nillable="true" ma:taxonomy="true" ma:internalName="m279c8e365374608a4eb2bb657f838c2" ma:taxonomyFieldName="Stakeholder_x0020_5" ma:displayName="Stakeholder 5" ma:default="" ma:fieldId="{6279c8e3-6537-4608-a4eb-2bb657f838c2}"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128efbe498d4e38a73555a2e7be12ea" ma:index="28" nillable="true" ma:taxonomy="true" ma:internalName="b128efbe498d4e38a73555a2e7be12ea" ma:taxonomyFieldName="Hierarchy" ma:displayName="Hierarchy" ma:readOnly="false" ma:default="" ma:fieldId="{b128efbe-498d-4e38-a735-55a2e7be12ea}" ma:taxonomyMulti="true" ma:sspId="e0e5cfab-624c-4e44-8ff4-7cd112c8ab77" ma:termSetId="810f28d6-fc1d-4797-8929-b08781167f15" ma:anchorId="00000000-0000-0000-0000-000000000000" ma:open="false" ma:isKeyword="false">
      <xsd:complexType>
        <xsd:sequence>
          <xsd:element ref="pc:Terms" minOccurs="0" maxOccurs="1"/>
        </xsd:sequence>
      </xsd:complexType>
    </xsd:element>
    <xsd:element name="Asset" ma:index="30" nillable="true" ma:displayName="Asset Type" ma:default="Standard" ma:description="Standard - Information that does not contain sensitive or personal data.&#10;Sensitive personal data - Information that contains sensitive personal data.&#10;Sensitive commercial data - Information that is sensitive but does NOT contain personal data." ma:format="RadioButtons" ma:internalName="Asset">
      <xsd:simpleType>
        <xsd:restriction base="dms:Choice">
          <xsd:enumeration value="Standard"/>
          <xsd:enumeration value="Sensitive personal data"/>
          <xsd:enumeration value="Sensitive commercial data"/>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j7c77f2a1a924badb0d621542422dc19 xmlns="7041854e-4853-44f9-9e63-23b7acad5461">
      <Terms xmlns="http://schemas.microsoft.com/office/infopath/2007/PartnerControls"/>
    </j7c77f2a1a924badb0d621542422dc19>
    <b128efbe498d4e38a73555a2e7be12ea xmlns="7041854e-4853-44f9-9e63-23b7acad5461">
      <Terms xmlns="http://schemas.microsoft.com/office/infopath/2007/PartnerControls"/>
    </b128efbe498d4e38a73555a2e7be12ea>
    <m279c8e365374608a4eb2bb657f838c2 xmlns="7041854e-4853-44f9-9e63-23b7acad5461">
      <Terms xmlns="http://schemas.microsoft.com/office/infopath/2007/PartnerControls"/>
    </m279c8e365374608a4eb2bb657f838c2>
    <a9250910d34f4f6d82af870f608babb6 xmlns="7041854e-4853-44f9-9e63-23b7acad5461">
      <Terms xmlns="http://schemas.microsoft.com/office/infopath/2007/PartnerControls">
        <TermInfo xmlns="http://schemas.microsoft.com/office/infopath/2007/PartnerControls">
          <TermName xmlns="http://schemas.microsoft.com/office/infopath/2007/PartnerControls">Water and wastewater companies (WaSCs)</TermName>
          <TermId xmlns="http://schemas.microsoft.com/office/infopath/2007/PartnerControls">1f450446-47d1-4fe9-8d64-c249a3be1897</TermId>
        </TermInfo>
      </Terms>
    </a9250910d34f4f6d82af870f608babb6>
    <oe9d4f963f4c420b8d2b35d038476850 xmlns="7041854e-4853-44f9-9e63-23b7acad5461">
      <Terms xmlns="http://schemas.microsoft.com/office/infopath/2007/PartnerControls">
        <TermInfo xmlns="http://schemas.microsoft.com/office/infopath/2007/PartnerControls">
          <TermName xmlns="http://schemas.microsoft.com/office/infopath/2007/PartnerControls">Company performance monitoring ＆ engagement</TermName>
          <TermId xmlns="http://schemas.microsoft.com/office/infopath/2007/PartnerControls">3cbb2248-aeb0-4f5e-8833-d72f52afb8f0</TermId>
        </TermInfo>
      </Terms>
    </oe9d4f963f4c420b8d2b35d038476850>
    <f8aa492165544285b4c7fe9d1b6ad82c xmlns="7041854e-4853-44f9-9e63-23b7acad5461">
      <Terms xmlns="http://schemas.microsoft.com/office/infopath/2007/PartnerControls">
        <TermInfo xmlns="http://schemas.microsoft.com/office/infopath/2007/PartnerControls">
          <TermName xmlns="http://schemas.microsoft.com/office/infopath/2007/PartnerControls">Water only companies (WoCs)</TermName>
          <TermId xmlns="http://schemas.microsoft.com/office/infopath/2007/PartnerControls">91175171-5b11-464a-af37-f57338f7bff6</TermId>
        </TermInfo>
      </Terms>
    </f8aa492165544285b4c7fe9d1b6ad82c>
    <Asset xmlns="7041854e-4853-44f9-9e63-23b7acad5461">Standard</Asset>
    <TaxCatchAll xmlns="7041854e-4853-44f9-9e63-23b7acad5461">
      <Value>1896</Value>
      <Value>334</Value>
      <Value>25</Value>
      <Value>377</Value>
      <Value>21</Value>
    </TaxCatchAll>
    <b20f10deb29d4945907115b7b62c5b70 xmlns="7041854e-4853-44f9-9e63-23b7acad5461">
      <Terms xmlns="http://schemas.microsoft.com/office/infopath/2007/PartnerControls"/>
    </b20f10deb29d4945907115b7b62c5b70>
    <j014a7bd3fd34d828fc493e84f684b49 xmlns="7041854e-4853-44f9-9e63-23b7acad5461">
      <Terms xmlns="http://schemas.microsoft.com/office/infopath/2007/PartnerControls">
        <TermInfo xmlns="http://schemas.microsoft.com/office/infopath/2007/PartnerControls">
          <TermName xmlns="http://schemas.microsoft.com/office/infopath/2007/PartnerControls">Investors</TermName>
          <TermId xmlns="http://schemas.microsoft.com/office/infopath/2007/PartnerControls">aa94e554-651e-46d2-8081-c22d81d6579d</TermId>
        </TermInfo>
      </Terms>
    </j014a7bd3fd34d828fc493e84f684b49>
    <b2faa34e97554b63aaaf45270201a270 xmlns="7041854e-4853-44f9-9e63-23b7acad5461">
      <Terms xmlns="http://schemas.microsoft.com/office/infopath/2007/PartnerControls"/>
    </b2faa34e97554b63aaaf45270201a270>
    <da4e9ae56afa494a84f353054bd212ec xmlns="7041854e-4853-44f9-9e63-23b7acad5461">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c2540f30-f875-494b-a43f-ebfb5017a6ad</TermId>
        </TermInfo>
      </Terms>
    </da4e9ae56afa494a84f353054bd212ec>
  </documentManagement>
</p:properties>
</file>

<file path=customXml/itemProps1.xml><?xml version="1.0" encoding="utf-8"?>
<ds:datastoreItem xmlns:ds="http://schemas.openxmlformats.org/officeDocument/2006/customXml" ds:itemID="{32867784-49BF-4239-9263-C42E37521AE4}"/>
</file>

<file path=customXml/itemProps2.xml><?xml version="1.0" encoding="utf-8"?>
<ds:datastoreItem xmlns:ds="http://schemas.openxmlformats.org/officeDocument/2006/customXml" ds:itemID="{9DBA9BE3-9CE7-445F-BEC8-71A89C218E88}"/>
</file>

<file path=customXml/itemProps3.xml><?xml version="1.0" encoding="utf-8"?>
<ds:datastoreItem xmlns:ds="http://schemas.openxmlformats.org/officeDocument/2006/customXml" ds:itemID="{CFA32EB2-BC72-4B1F-9422-8F8C92B6BF93}"/>
</file>

<file path=customXml/itemProps4.xml><?xml version="1.0" encoding="utf-8"?>
<ds:datastoreItem xmlns:ds="http://schemas.openxmlformats.org/officeDocument/2006/customXml" ds:itemID="{EF7CA67D-4FB0-497E-B3FE-089F602C32A0}"/>
</file>

<file path=docProps/app.xml><?xml version="1.0" encoding="utf-8"?>
<Properties xmlns="http://schemas.openxmlformats.org/officeDocument/2006/extended-properties" xmlns:vt="http://schemas.openxmlformats.org/officeDocument/2006/docPropsVTypes">
  <Application>Microsoft Excel Online</Application>
  <Manager/>
  <Company>Ofwat - Water Services Regulation Authority</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Allan Copsey</dc:creator>
  <cp:keywords/>
  <dc:description/>
  <cp:lastModifiedBy/>
  <cp:revision/>
  <dcterms:created xsi:type="dcterms:W3CDTF">2019-03-11T14:22:05Z</dcterms:created>
  <dcterms:modified xsi:type="dcterms:W3CDTF">2022-06-22T07:44:22Z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arison_Summary7RowInsertions">
    <vt:lpwstr/>
  </property>
  <property fmtid="{D5CDD505-2E9C-101B-9397-08002B2CF9AE}" pid="3" name="Comparison_Summary7ColumnInsertions">
    <vt:lpwstr/>
  </property>
  <property fmtid="{D5CDD505-2E9C-101B-9397-08002B2CF9AE}" pid="4" name="Comparison_Summary7CellChanges1_1">
    <vt:lpwstr>FAAAAB+LCAAAAAAABAAzNDM3NzcyNK3xMTHQ8Ta10PE2MQAAslWmYxQAAAA=</vt:lpwstr>
  </property>
  <property fmtid="{D5CDD505-2E9C-101B-9397-08002B2CF9AE}" pid="5" name="Comparison_R&amp;R3RowInsertions">
    <vt:lpwstr/>
  </property>
  <property fmtid="{D5CDD505-2E9C-101B-9397-08002B2CF9AE}" pid="6" name="Comparison_R&amp;R3ColumnInsertions">
    <vt:lpwstr/>
  </property>
  <property fmtid="{D5CDD505-2E9C-101B-9397-08002B2CF9AE}" pid="7" name="Comparison_PD2RowInsertions">
    <vt:lpwstr/>
  </property>
  <property fmtid="{D5CDD505-2E9C-101B-9397-08002B2CF9AE}" pid="8" name="Comparison_PD2ColumnInsertions">
    <vt:lpwstr/>
  </property>
  <property fmtid="{D5CDD505-2E9C-101B-9397-08002B2CF9AE}" pid="9" name="Comparison_DD letter9RowInsertions">
    <vt:lpwstr/>
  </property>
  <property fmtid="{D5CDD505-2E9C-101B-9397-08002B2CF9AE}" pid="10" name="Comparison_DD letter9ColumnInsertions">
    <vt:lpwstr/>
  </property>
  <property fmtid="{D5CDD505-2E9C-101B-9397-08002B2CF9AE}" pid="11" name="Comparison_Dashboard9RowInsertions">
    <vt:lpwstr/>
  </property>
  <property fmtid="{D5CDD505-2E9C-101B-9397-08002B2CF9AE}" pid="12" name="Comparison_Dashboard9ColumnInsertions">
    <vt:lpwstr/>
  </property>
  <property fmtid="{D5CDD505-2E9C-101B-9397-08002B2CF9AE}" pid="13" name="Comparison_Inputs&gt;&gt;8RowInsertions">
    <vt:lpwstr/>
  </property>
  <property fmtid="{D5CDD505-2E9C-101B-9397-08002B2CF9AE}" pid="14" name="Comparison_Inputs&gt;&gt;8ColumnInsertions">
    <vt:lpwstr/>
  </property>
  <property fmtid="{D5CDD505-2E9C-101B-9397-08002B2CF9AE}" pid="15" name="Comparison_FM inputs9RowInsertions">
    <vt:lpwstr/>
  </property>
  <property fmtid="{D5CDD505-2E9C-101B-9397-08002B2CF9AE}" pid="16" name="Comparison_FM inputs9ColumnInsertions">
    <vt:lpwstr/>
  </property>
  <property fmtid="{D5CDD505-2E9C-101B-9397-08002B2CF9AE}" pid="17" name="Comparison_FM inputs9CellChanges1_1">
    <vt:lpwstr>XwAAAB+LCAAAAAAABAANxbERACEIBMCGmHlhhNOrgIDAwHIs/tlkdRowlr6crPlpADD1l85yOc7rksEKOcEbkmBBDnghuVhLcrO2pA6Wjl577a23H8/AvSBfAAAA</vt:lpwstr>
  </property>
  <property fmtid="{D5CDD505-2E9C-101B-9397-08002B2CF9AE}" pid="18" name="Comparison_Net Totex9RowInsertions">
    <vt:lpwstr/>
  </property>
  <property fmtid="{D5CDD505-2E9C-101B-9397-08002B2CF9AE}" pid="19" name="Comparison_Net Totex9ColumnInsertions">
    <vt:lpwstr/>
  </property>
  <property fmtid="{D5CDD505-2E9C-101B-9397-08002B2CF9AE}" pid="20" name="Comparison_Long term bills15RowInsertions">
    <vt:lpwstr/>
  </property>
  <property fmtid="{D5CDD505-2E9C-101B-9397-08002B2CF9AE}" pid="21" name="Comparison_Long term bills15ColumnInsertions">
    <vt:lpwstr/>
  </property>
  <property fmtid="{D5CDD505-2E9C-101B-9397-08002B2CF9AE}" pid="22" name="Comparison_CPIH4RowInsertions">
    <vt:lpwstr/>
  </property>
  <property fmtid="{D5CDD505-2E9C-101B-9397-08002B2CF9AE}" pid="23" name="Comparison_CPIH4ColumnInsertions">
    <vt:lpwstr/>
  </property>
  <property fmtid="{D5CDD505-2E9C-101B-9397-08002B2CF9AE}" pid="24" name="Comparison_Calcs5RowInsertions">
    <vt:lpwstr/>
  </property>
  <property fmtid="{D5CDD505-2E9C-101B-9397-08002B2CF9AE}" pid="25" name="Comparison_Calcs5ColumnInsertions">
    <vt:lpwstr/>
  </property>
  <property fmtid="{D5CDD505-2E9C-101B-9397-08002B2CF9AE}" pid="26" name="Comparison_Bills 17-18 prices18RowInsertions">
    <vt:lpwstr/>
  </property>
  <property fmtid="{D5CDD505-2E9C-101B-9397-08002B2CF9AE}" pid="27" name="Comparison_Bills 17-18 prices18ColumnInsertions">
    <vt:lpwstr/>
  </property>
  <property fmtid="{D5CDD505-2E9C-101B-9397-08002B2CF9AE}" pid="28" name="Comparison_Bills 17-18 prices18CellChanges1_1">
    <vt:lpwstr>zgAAAB+LCAAAAAAABAAdzTsKAzEMRdENGcb6y9MFkpSqs5hZfJ5UXDgPZEwqmmz5FO1VJMjRWcWMDOUqIaQoVinuFFuxFduwDe/ML/KIYLLn9XG6f9+30wJ5yE0ZSlOH2rShNX3ozRhGM4fZPMMDxm7Gbs5vQX8dcrXAzgAAAA==</vt:lpwstr>
  </property>
  <property fmtid="{D5CDD505-2E9C-101B-9397-08002B2CF9AE}" pid="29" name="Comparison_Rev_to_rum_fix_costs20RowInsertions">
    <vt:lpwstr/>
  </property>
  <property fmtid="{D5CDD505-2E9C-101B-9397-08002B2CF9AE}" pid="30" name="Comparison_Rev_to_rum_fix_costs20ColumnInsertions">
    <vt:lpwstr/>
  </property>
  <property fmtid="{D5CDD505-2E9C-101B-9397-08002B2CF9AE}" pid="31" name="Comparison_Overview&gt;&gt;10RowInsertions">
    <vt:lpwstr/>
  </property>
  <property fmtid="{D5CDD505-2E9C-101B-9397-08002B2CF9AE}" pid="32" name="Comparison_Overview&gt;&gt;10ColumnInsertions">
    <vt:lpwstr/>
  </property>
  <property fmtid="{D5CDD505-2E9C-101B-9397-08002B2CF9AE}" pid="33" name="Comparison_Table 17RowInsertions">
    <vt:lpwstr/>
  </property>
  <property fmtid="{D5CDD505-2E9C-101B-9397-08002B2CF9AE}" pid="34" name="Comparison_Table 17ColumnInsertions">
    <vt:lpwstr/>
  </property>
  <property fmtid="{D5CDD505-2E9C-101B-9397-08002B2CF9AE}" pid="35" name="Comparison_Table 17CellChanges1_1">
    <vt:lpwstr>IAAAAB+LCAAAAAAABAAzNDM3NzcyNK1xNrXyNNVxNrPyNNPxMbMKBJKmVoGmAHnmbI8gAAAA</vt:lpwstr>
  </property>
  <property fmtid="{D5CDD505-2E9C-101B-9397-08002B2CF9AE}" pid="36" name="Comparison_Summary data&gt;&gt;14RowInsertions">
    <vt:lpwstr/>
  </property>
  <property fmtid="{D5CDD505-2E9C-101B-9397-08002B2CF9AE}" pid="37" name="Comparison_Summary data&gt;&gt;14ColumnInsertions">
    <vt:lpwstr/>
  </property>
  <property fmtid="{D5CDD505-2E9C-101B-9397-08002B2CF9AE}" pid="38" name="Comparison_1.13RowInsertions">
    <vt:lpwstr/>
  </property>
  <property fmtid="{D5CDD505-2E9C-101B-9397-08002B2CF9AE}" pid="39" name="Comparison_1.13ColumnInsertions">
    <vt:lpwstr/>
  </property>
  <property fmtid="{D5CDD505-2E9C-101B-9397-08002B2CF9AE}" pid="40" name="Comparison_1.33RowInsertions">
    <vt:lpwstr/>
  </property>
  <property fmtid="{D5CDD505-2E9C-101B-9397-08002B2CF9AE}" pid="41" name="Comparison_1.33ColumnInsertions">
    <vt:lpwstr/>
  </property>
  <property fmtid="{D5CDD505-2E9C-101B-9397-08002B2CF9AE}" pid="42" name="Comparison_1.3 old7RowInsertions">
    <vt:lpwstr/>
  </property>
  <property fmtid="{D5CDD505-2E9C-101B-9397-08002B2CF9AE}" pid="43" name="Comparison_1.3 old7ColumnInsertions">
    <vt:lpwstr/>
  </property>
  <property fmtid="{D5CDD505-2E9C-101B-9397-08002B2CF9AE}" pid="44" name="Comparison_1.43RowInsertions">
    <vt:lpwstr/>
  </property>
  <property fmtid="{D5CDD505-2E9C-101B-9397-08002B2CF9AE}" pid="45" name="Comparison_1.43ColumnInsertions">
    <vt:lpwstr/>
  </property>
  <property fmtid="{D5CDD505-2E9C-101B-9397-08002B2CF9AE}" pid="46" name="Comparison_2 old5RowInsertions">
    <vt:lpwstr/>
  </property>
  <property fmtid="{D5CDD505-2E9C-101B-9397-08002B2CF9AE}" pid="47" name="Comparison_2 old5ColumnInsertions">
    <vt:lpwstr/>
  </property>
  <property fmtid="{D5CDD505-2E9C-101B-9397-08002B2CF9AE}" pid="48" name="Comparison_3.1 old7RowInsertions">
    <vt:lpwstr/>
  </property>
  <property fmtid="{D5CDD505-2E9C-101B-9397-08002B2CF9AE}" pid="49" name="Comparison_3.1 old7ColumnInsertions">
    <vt:lpwstr/>
  </property>
  <property fmtid="{D5CDD505-2E9C-101B-9397-08002B2CF9AE}" pid="50" name="Comparison_3.13RowInsertions">
    <vt:lpwstr/>
  </property>
  <property fmtid="{D5CDD505-2E9C-101B-9397-08002B2CF9AE}" pid="51" name="Comparison_3.13ColumnInsertions">
    <vt:lpwstr/>
  </property>
  <property fmtid="{D5CDD505-2E9C-101B-9397-08002B2CF9AE}" pid="52" name="Comparison_CA app 3.2 old14RowInsertions">
    <vt:lpwstr/>
  </property>
  <property fmtid="{D5CDD505-2E9C-101B-9397-08002B2CF9AE}" pid="53" name="Comparison_CA app 3.2 old14ColumnInsertions">
    <vt:lpwstr/>
  </property>
  <property fmtid="{D5CDD505-2E9C-101B-9397-08002B2CF9AE}" pid="54" name="Comparison_CA app 3.3 old14RowInsertions">
    <vt:lpwstr/>
  </property>
  <property fmtid="{D5CDD505-2E9C-101B-9397-08002B2CF9AE}" pid="55" name="Comparison_CA app 3.3 old14ColumnInsertions">
    <vt:lpwstr/>
  </property>
  <property fmtid="{D5CDD505-2E9C-101B-9397-08002B2CF9AE}" pid="56" name="Comparison_3.23RowInsertions">
    <vt:lpwstr/>
  </property>
  <property fmtid="{D5CDD505-2E9C-101B-9397-08002B2CF9AE}" pid="57" name="Comparison_3.23ColumnInsertions">
    <vt:lpwstr/>
  </property>
  <property fmtid="{D5CDD505-2E9C-101B-9397-08002B2CF9AE}" pid="58" name="Comparison_3.33RowInsertions">
    <vt:lpwstr/>
  </property>
  <property fmtid="{D5CDD505-2E9C-101B-9397-08002B2CF9AE}" pid="59" name="Comparison_3.33ColumnInsertions">
    <vt:lpwstr/>
  </property>
  <property fmtid="{D5CDD505-2E9C-101B-9397-08002B2CF9AE}" pid="60" name="Comparison_3.63RowInsertions">
    <vt:lpwstr/>
  </property>
  <property fmtid="{D5CDD505-2E9C-101B-9397-08002B2CF9AE}" pid="61" name="Comparison_3.63ColumnInsertions">
    <vt:lpwstr/>
  </property>
  <property fmtid="{D5CDD505-2E9C-101B-9397-08002B2CF9AE}" pid="62" name="Comparison_3.53RowInsertions">
    <vt:lpwstr/>
  </property>
  <property fmtid="{D5CDD505-2E9C-101B-9397-08002B2CF9AE}" pid="63" name="Comparison_3.53ColumnInsertions">
    <vt:lpwstr/>
  </property>
  <property fmtid="{D5CDD505-2E9C-101B-9397-08002B2CF9AE}" pid="64" name="Comparison_3.4 old7RowInsertions">
    <vt:lpwstr/>
  </property>
  <property fmtid="{D5CDD505-2E9C-101B-9397-08002B2CF9AE}" pid="65" name="Comparison_3.4 old7ColumnInsertions">
    <vt:lpwstr/>
  </property>
  <property fmtid="{D5CDD505-2E9C-101B-9397-08002B2CF9AE}" pid="66" name="Comparison_3.6 old7RowInsertions">
    <vt:lpwstr/>
  </property>
  <property fmtid="{D5CDD505-2E9C-101B-9397-08002B2CF9AE}" pid="67" name="Comparison_3.6 old7ColumnInsertions">
    <vt:lpwstr/>
  </property>
  <property fmtid="{D5CDD505-2E9C-101B-9397-08002B2CF9AE}" pid="68" name="Comparison_3.83RowInsertions">
    <vt:lpwstr/>
  </property>
  <property fmtid="{D5CDD505-2E9C-101B-9397-08002B2CF9AE}" pid="69" name="Comparison_3.83ColumnInsertions">
    <vt:lpwstr/>
  </property>
  <property fmtid="{D5CDD505-2E9C-101B-9397-08002B2CF9AE}" pid="70" name="Comparison_4.1 old7RowInsertions">
    <vt:lpwstr/>
  </property>
  <property fmtid="{D5CDD505-2E9C-101B-9397-08002B2CF9AE}" pid="71" name="Comparison_4.1 old7ColumnInsertions">
    <vt:lpwstr/>
  </property>
  <property fmtid="{D5CDD505-2E9C-101B-9397-08002B2CF9AE}" pid="72" name="Comparison_4.1 old v210RowInsertions">
    <vt:lpwstr/>
  </property>
  <property fmtid="{D5CDD505-2E9C-101B-9397-08002B2CF9AE}" pid="73" name="Comparison_4.1 old v210ColumnInsertions">
    <vt:lpwstr/>
  </property>
  <property fmtid="{D5CDD505-2E9C-101B-9397-08002B2CF9AE}" pid="74" name="Comparison_4.13RowInsertions">
    <vt:lpwstr/>
  </property>
  <property fmtid="{D5CDD505-2E9C-101B-9397-08002B2CF9AE}" pid="75" name="Comparison_4.13ColumnInsertions">
    <vt:lpwstr/>
  </property>
  <property fmtid="{D5CDD505-2E9C-101B-9397-08002B2CF9AE}" pid="76" name="Comparison_4.13CellChanges1_1">
    <vt:lpwstr>cQAAAB+LCAAAAAAABAANjEEKwDAIBD8UKKvWQI45tFTwR3l85yDDLLsq55ym+2xpPdL4IDe2DDfccMMddxjrVZA7ucOAccnuzEg/xYPmQTFshkWxKRbFVvzRBvDgcQAAAA==</vt:lpwstr>
  </property>
  <property fmtid="{D5CDD505-2E9C-101B-9397-08002B2CF9AE}" pid="77" name="Comparison_4.23RowInsertions">
    <vt:lpwstr/>
  </property>
  <property fmtid="{D5CDD505-2E9C-101B-9397-08002B2CF9AE}" pid="78" name="Comparison_4.23ColumnInsertions">
    <vt:lpwstr/>
  </property>
  <property fmtid="{D5CDD505-2E9C-101B-9397-08002B2CF9AE}" pid="79" name="Comparison_4.2 old7RowInsertions">
    <vt:lpwstr/>
  </property>
  <property fmtid="{D5CDD505-2E9C-101B-9397-08002B2CF9AE}" pid="80" name="Comparison_4.2 old7ColumnInsertions">
    <vt:lpwstr/>
  </property>
  <property fmtid="{D5CDD505-2E9C-101B-9397-08002B2CF9AE}" pid="81" name="Comparison_4.2 old v210RowInsertions">
    <vt:lpwstr/>
  </property>
  <property fmtid="{D5CDD505-2E9C-101B-9397-08002B2CF9AE}" pid="82" name="Comparison_4.2 old v210ColumnInsertions">
    <vt:lpwstr/>
  </property>
  <property fmtid="{D5CDD505-2E9C-101B-9397-08002B2CF9AE}" pid="83" name="Comparison_4.33RowInsertions">
    <vt:lpwstr/>
  </property>
  <property fmtid="{D5CDD505-2E9C-101B-9397-08002B2CF9AE}" pid="84" name="Comparison_4.33ColumnInsertions">
    <vt:lpwstr/>
  </property>
  <property fmtid="{D5CDD505-2E9C-101B-9397-08002B2CF9AE}" pid="85" name="Comparison_4.3 old7RowInsertions">
    <vt:lpwstr/>
  </property>
  <property fmtid="{D5CDD505-2E9C-101B-9397-08002B2CF9AE}" pid="86" name="Comparison_4.3 old7ColumnInsertions">
    <vt:lpwstr/>
  </property>
  <property fmtid="{D5CDD505-2E9C-101B-9397-08002B2CF9AE}" pid="87" name="Comparison_4.43RowInsertions">
    <vt:lpwstr/>
  </property>
  <property fmtid="{D5CDD505-2E9C-101B-9397-08002B2CF9AE}" pid="88" name="Comparison_4.43ColumnInsertions">
    <vt:lpwstr/>
  </property>
  <property fmtid="{D5CDD505-2E9C-101B-9397-08002B2CF9AE}" pid="89" name="Comparison_4.53RowInsertions">
    <vt:lpwstr/>
  </property>
  <property fmtid="{D5CDD505-2E9C-101B-9397-08002B2CF9AE}" pid="90" name="Comparison_4.53ColumnInsertions">
    <vt:lpwstr/>
  </property>
  <property fmtid="{D5CDD505-2E9C-101B-9397-08002B2CF9AE}" pid="91" name="Comparison_4.53CellChanges1_1">
    <vt:lpwstr>EwAAAB+LCAAAAAAABAAzNDM3NzcyNK1xttBxNjSzcjM0AwCgiQjXEwAAAA==</vt:lpwstr>
  </property>
  <property fmtid="{D5CDD505-2E9C-101B-9397-08002B2CF9AE}" pid="92" name="Comparison_4.63RowInsertions">
    <vt:lpwstr/>
  </property>
  <property fmtid="{D5CDD505-2E9C-101B-9397-08002B2CF9AE}" pid="93" name="Comparison_4.63ColumnInsertions">
    <vt:lpwstr/>
  </property>
  <property fmtid="{D5CDD505-2E9C-101B-9397-08002B2CF9AE}" pid="94" name="Comparison_4.63CellChanges1_1">
    <vt:lpwstr>UgAAAB+LCAAAAAAABAANyMENwDAIBMGGTopJDBb3BeOmXHx4jFZasbXWK3pjsiZCWYo0bkM4w7Gd5QgZbNjdkvGY6qc3nenIfg2n237Ym5J6UgAAAA==</vt:lpwstr>
  </property>
  <property fmtid="{D5CDD505-2E9C-101B-9397-08002B2CF9AE}" pid="95" name="Comparison_4.73RowInsertions">
    <vt:lpwstr/>
  </property>
  <property fmtid="{D5CDD505-2E9C-101B-9397-08002B2CF9AE}" pid="96" name="Comparison_4.73ColumnInsertions">
    <vt:lpwstr/>
  </property>
  <property fmtid="{D5CDD505-2E9C-101B-9397-08002B2CF9AE}" pid="97" name="Comparison_4.73CellChanges1_1">
    <vt:lpwstr>ZAAAAB+LCAAAAAAABAANykEKwEAIQ9ELCW3a0YBbHXupOXyz+DwCQZB84KdWzrLyHLeKnLDN3LTCncq2HFmANrShjSvcXz/NbFrroyQk7JPqBxANvfJkAAAA</vt:lpwstr>
  </property>
  <property fmtid="{D5CDD505-2E9C-101B-9397-08002B2CF9AE}" pid="98" name="Comparison_4.5 old v210RowInsertions">
    <vt:lpwstr/>
  </property>
  <property fmtid="{D5CDD505-2E9C-101B-9397-08002B2CF9AE}" pid="99" name="Comparison_4.5 old v210ColumnInsertions">
    <vt:lpwstr/>
  </property>
  <property fmtid="{D5CDD505-2E9C-101B-9397-08002B2CF9AE}" pid="100" name="Comparison_4.5 old7RowInsertions">
    <vt:lpwstr/>
  </property>
  <property fmtid="{D5CDD505-2E9C-101B-9397-08002B2CF9AE}" pid="101" name="Comparison_4.5 old7ColumnInsertions">
    <vt:lpwstr/>
  </property>
  <property fmtid="{D5CDD505-2E9C-101B-9397-08002B2CF9AE}" pid="102" name="Comparison_4.6 old v210RowInsertions">
    <vt:lpwstr/>
  </property>
  <property fmtid="{D5CDD505-2E9C-101B-9397-08002B2CF9AE}" pid="103" name="Comparison_4.6 old v210ColumnInsertions">
    <vt:lpwstr/>
  </property>
  <property fmtid="{D5CDD505-2E9C-101B-9397-08002B2CF9AE}" pid="104" name="Comparison_4.6 old7RowInsertions">
    <vt:lpwstr/>
  </property>
  <property fmtid="{D5CDD505-2E9C-101B-9397-08002B2CF9AE}" pid="105" name="Comparison_4.6 old7ColumnInsertions">
    <vt:lpwstr/>
  </property>
  <property fmtid="{D5CDD505-2E9C-101B-9397-08002B2CF9AE}" pid="106" name="Comparison_4.83RowInsertions">
    <vt:lpwstr/>
  </property>
  <property fmtid="{D5CDD505-2E9C-101B-9397-08002B2CF9AE}" pid="107" name="Comparison_4.83ColumnInsertions">
    <vt:lpwstr/>
  </property>
  <property fmtid="{D5CDD505-2E9C-101B-9397-08002B2CF9AE}" pid="108" name="Comparison_4.83CellChanges1_1">
    <vt:lpwstr>JAAAAB+LCAAAAAAABAAzNDM3NzcyNK1xNrNyM9NxMbdyNddxNjSwcjM0ANKGQNoQABOhZi0kAAAA</vt:lpwstr>
  </property>
  <property fmtid="{D5CDD505-2E9C-101B-9397-08002B2CF9AE}" pid="109" name="Comparison_4.7 old v210RowInsertions">
    <vt:lpwstr/>
  </property>
  <property fmtid="{D5CDD505-2E9C-101B-9397-08002B2CF9AE}" pid="110" name="Comparison_4.7 old v210ColumnInsertions">
    <vt:lpwstr/>
  </property>
  <property fmtid="{D5CDD505-2E9C-101B-9397-08002B2CF9AE}" pid="111" name="Comparison_4.7 old7RowInsertions">
    <vt:lpwstr/>
  </property>
  <property fmtid="{D5CDD505-2E9C-101B-9397-08002B2CF9AE}" pid="112" name="Comparison_4.7 old7ColumnInsertions">
    <vt:lpwstr/>
  </property>
  <property fmtid="{D5CDD505-2E9C-101B-9397-08002B2CF9AE}" pid="113" name="Comparison_4.93RowInsertions">
    <vt:lpwstr/>
  </property>
  <property fmtid="{D5CDD505-2E9C-101B-9397-08002B2CF9AE}" pid="114" name="Comparison_4.93ColumnInsertions">
    <vt:lpwstr/>
  </property>
  <property fmtid="{D5CDD505-2E9C-101B-9397-08002B2CF9AE}" pid="115" name="Comparison_4.93CellChanges1_1">
    <vt:lpwstr>KAAAAB+LCAAAAAAABAAFwbENADAIA7CHMkBVQGSNlKt6fO3smTlZT5e+UNEFNd3Q0gtl0BkfKvVYuSgAAAA=</vt:lpwstr>
  </property>
  <property fmtid="{D5CDD505-2E9C-101B-9397-08002B2CF9AE}" pid="116" name="Comparison_4.10 old8RowInsertions">
    <vt:lpwstr/>
  </property>
  <property fmtid="{D5CDD505-2E9C-101B-9397-08002B2CF9AE}" pid="117" name="Comparison_4.10 old8ColumnInsertions">
    <vt:lpwstr/>
  </property>
  <property fmtid="{D5CDD505-2E9C-101B-9397-08002B2CF9AE}" pid="118" name="Comparison_4.104RowInsertions">
    <vt:lpwstr/>
  </property>
  <property fmtid="{D5CDD505-2E9C-101B-9397-08002B2CF9AE}" pid="119" name="Comparison_4.104ColumnInsertions">
    <vt:lpwstr/>
  </property>
  <property fmtid="{D5CDD505-2E9C-101B-9397-08002B2CF9AE}" pid="120" name="Comparison_4.10 old v211RowInsertions">
    <vt:lpwstr/>
  </property>
  <property fmtid="{D5CDD505-2E9C-101B-9397-08002B2CF9AE}" pid="121" name="Comparison_4.10 old v211ColumnInsertions">
    <vt:lpwstr/>
  </property>
  <property fmtid="{D5CDD505-2E9C-101B-9397-08002B2CF9AE}" pid="122" name="Comparison_4.124RowInsertions">
    <vt:lpwstr/>
  </property>
  <property fmtid="{D5CDD505-2E9C-101B-9397-08002B2CF9AE}" pid="123" name="Comparison_4.124ColumnInsertions">
    <vt:lpwstr/>
  </property>
  <property fmtid="{D5CDD505-2E9C-101B-9397-08002B2CF9AE}" pid="124" name="Comparison_4.134RowInsertions">
    <vt:lpwstr/>
  </property>
  <property fmtid="{D5CDD505-2E9C-101B-9397-08002B2CF9AE}" pid="125" name="Comparison_4.134ColumnInsertions">
    <vt:lpwstr/>
  </property>
  <property fmtid="{D5CDD505-2E9C-101B-9397-08002B2CF9AE}" pid="126" name="Comparison_4.134CellChanges1_1">
    <vt:lpwstr>FAAAAB+LCAAAAAAABAAzNDM3NzcyNK1xNrdyM9dxtrByswAAoUXl1xQAAAA=</vt:lpwstr>
  </property>
  <property fmtid="{D5CDD505-2E9C-101B-9397-08002B2CF9AE}" pid="127" name="Comparison_4.8 old v210RowInsertions">
    <vt:lpwstr/>
  </property>
  <property fmtid="{D5CDD505-2E9C-101B-9397-08002B2CF9AE}" pid="128" name="Comparison_4.8 old v210ColumnInsertions">
    <vt:lpwstr/>
  </property>
  <property fmtid="{D5CDD505-2E9C-101B-9397-08002B2CF9AE}" pid="129" name="Comparison_5.1 old7RowInsertions">
    <vt:lpwstr/>
  </property>
  <property fmtid="{D5CDD505-2E9C-101B-9397-08002B2CF9AE}" pid="130" name="Comparison_5.1 old7ColumnInsertions">
    <vt:lpwstr/>
  </property>
  <property fmtid="{D5CDD505-2E9C-101B-9397-08002B2CF9AE}" pid="131" name="Comparison_5.23RowInsertions">
    <vt:lpwstr/>
  </property>
  <property fmtid="{D5CDD505-2E9C-101B-9397-08002B2CF9AE}" pid="132" name="Comparison_5.23ColumnInsertions">
    <vt:lpwstr/>
  </property>
  <property fmtid="{D5CDD505-2E9C-101B-9397-08002B2CF9AE}" pid="133" name="Comparison_5.23CellChanges1_1">
    <vt:lpwstr>DAAAAB+LCAAAAAAABAAzNDI1MzMxM67xMDQAAOK3ZsMMAAAA</vt:lpwstr>
  </property>
  <property fmtid="{D5CDD505-2E9C-101B-9397-08002B2CF9AE}" pid="134" name="Comparison_5.2 old7RowInsertions">
    <vt:lpwstr/>
  </property>
  <property fmtid="{D5CDD505-2E9C-101B-9397-08002B2CF9AE}" pid="135" name="Comparison_5.2 old7ColumnInsertions">
    <vt:lpwstr/>
  </property>
  <property fmtid="{D5CDD505-2E9C-101B-9397-08002B2CF9AE}" pid="136" name="Comparison_5.43RowInsertions">
    <vt:lpwstr/>
  </property>
  <property fmtid="{D5CDD505-2E9C-101B-9397-08002B2CF9AE}" pid="137" name="Comparison_5.43ColumnInsertions">
    <vt:lpwstr/>
  </property>
  <property fmtid="{D5CDD505-2E9C-101B-9397-08002B2CF9AE}" pid="138" name="Comparison_5.53RowInsertions">
    <vt:lpwstr/>
  </property>
  <property fmtid="{D5CDD505-2E9C-101B-9397-08002B2CF9AE}" pid="139" name="Comparison_5.53ColumnInsertions">
    <vt:lpwstr/>
  </property>
  <property fmtid="{D5CDD505-2E9C-101B-9397-08002B2CF9AE}" pid="140" name="Comparison_5.63RowInsertions">
    <vt:lpwstr/>
  </property>
  <property fmtid="{D5CDD505-2E9C-101B-9397-08002B2CF9AE}" pid="141" name="Comparison_5.63ColumnInsertions">
    <vt:lpwstr/>
  </property>
  <property fmtid="{D5CDD505-2E9C-101B-9397-08002B2CF9AE}" pid="142" name="Comparison_5.3 old7RowInsertions">
    <vt:lpwstr/>
  </property>
  <property fmtid="{D5CDD505-2E9C-101B-9397-08002B2CF9AE}" pid="143" name="Comparison_5.3 old7ColumnInsertions">
    <vt:lpwstr/>
  </property>
  <property fmtid="{D5CDD505-2E9C-101B-9397-08002B2CF9AE}" pid="144" name="Comparison_5.73RowInsertions">
    <vt:lpwstr/>
  </property>
  <property fmtid="{D5CDD505-2E9C-101B-9397-08002B2CF9AE}" pid="145" name="Comparison_5.73ColumnInsertions">
    <vt:lpwstr/>
  </property>
  <property fmtid="{D5CDD505-2E9C-101B-9397-08002B2CF9AE}" pid="146" name="Comparison_5.73CellChanges1_1">
    <vt:lpwstr>EQAAAB+LCAAAAAAABAAzNDM3NzcyNK1xNtFxNtVxNgMAn85xyREAAAA=</vt:lpwstr>
  </property>
  <property fmtid="{D5CDD505-2E9C-101B-9397-08002B2CF9AE}" pid="147" name="Comparison_5.7 old7RowInsertions">
    <vt:lpwstr/>
  </property>
  <property fmtid="{D5CDD505-2E9C-101B-9397-08002B2CF9AE}" pid="148" name="Comparison_5.7 old7ColumnInsertions">
    <vt:lpwstr/>
  </property>
  <property fmtid="{D5CDD505-2E9C-101B-9397-08002B2CF9AE}" pid="149" name="Comparison_5.83RowInsertions">
    <vt:lpwstr/>
  </property>
  <property fmtid="{D5CDD505-2E9C-101B-9397-08002B2CF9AE}" pid="150" name="Comparison_5.83ColumnInsertions">
    <vt:lpwstr/>
  </property>
  <property fmtid="{D5CDD505-2E9C-101B-9397-08002B2CF9AE}" pid="151" name="Comparison_5.8 old7RowInsertions">
    <vt:lpwstr/>
  </property>
  <property fmtid="{D5CDD505-2E9C-101B-9397-08002B2CF9AE}" pid="152" name="Comparison_5.8 old7ColumnInsertions">
    <vt:lpwstr/>
  </property>
  <property fmtid="{D5CDD505-2E9C-101B-9397-08002B2CF9AE}" pid="153" name="Comparison_5.93RowInsertions">
    <vt:lpwstr/>
  </property>
  <property fmtid="{D5CDD505-2E9C-101B-9397-08002B2CF9AE}" pid="154" name="Comparison_5.93ColumnInsertions">
    <vt:lpwstr/>
  </property>
  <property fmtid="{D5CDD505-2E9C-101B-9397-08002B2CF9AE}" pid="155" name="Comparison_R&amp;R appendix&gt;&gt;14RowInsertions">
    <vt:lpwstr/>
  </property>
  <property fmtid="{D5CDD505-2E9C-101B-9397-08002B2CF9AE}" pid="156" name="Comparison_R&amp;R appendix&gt;&gt;14ColumnInsertions">
    <vt:lpwstr/>
  </property>
  <property fmtid="{D5CDD505-2E9C-101B-9397-08002B2CF9AE}" pid="157" name="Comparison_PAYG rates10RowInsertions">
    <vt:lpwstr/>
  </property>
  <property fmtid="{D5CDD505-2E9C-101B-9397-08002B2CF9AE}" pid="158" name="Comparison_PAYG rates10ColumnInsertions">
    <vt:lpwstr/>
  </property>
  <property fmtid="{D5CDD505-2E9C-101B-9397-08002B2CF9AE}" pid="159" name="Comparison_PAYG rates10CellChanges1_1">
    <vt:lpwstr>RAAAAB+LCAAAAAAABAANyqsVADAIA8CFMMkrn2IRLNXhG3XmEJlJ+JvTe2y8122AXkBSUpYseeW1oRr1GDI+4fuMckQAAAA=</vt:lpwstr>
  </property>
  <property fmtid="{D5CDD505-2E9C-101B-9397-08002B2CF9AE}" pid="160" name="Comparison_RCV run_off old15RowInsertions">
    <vt:lpwstr/>
  </property>
  <property fmtid="{D5CDD505-2E9C-101B-9397-08002B2CF9AE}" pid="161" name="Comparison_RCV run_off old15ColumnInsertions">
    <vt:lpwstr/>
  </property>
  <property fmtid="{D5CDD505-2E9C-101B-9397-08002B2CF9AE}" pid="162" name="Comparison_RCV run off rates17RowInsertions">
    <vt:lpwstr/>
  </property>
  <property fmtid="{D5CDD505-2E9C-101B-9397-08002B2CF9AE}" pid="163" name="Comparison_RCV run off rates17ColumnInsertions">
    <vt:lpwstr/>
  </property>
  <property fmtid="{D5CDD505-2E9C-101B-9397-08002B2CF9AE}" pid="164" name="Comparison_RCV run off rates17CellChanges1_1">
    <vt:lpwstr>YgAAAB+LCAAAAAAABAAVzLkNADEIBdGGCPzxgUVKQFNb/I6jF4w0OhHh2l+t7GW1s7fVyT5WGtkaKBQ6OpL1emDgxWvldKf7xIksff0C+/XjYgAAAA==</vt:lpwstr>
  </property>
  <property fmtid="{D5CDD505-2E9C-101B-9397-08002B2CF9AE}" pid="165" name="Comparison_Return on capital old21RowInsertions">
    <vt:lpwstr/>
  </property>
  <property fmtid="{D5CDD505-2E9C-101B-9397-08002B2CF9AE}" pid="166" name="Comparison_Return on capital old21ColumnInsertions">
    <vt:lpwstr/>
  </property>
  <property fmtid="{D5CDD505-2E9C-101B-9397-08002B2CF9AE}" pid="167" name="Comparison_Return on capital old21CellChanges1_1">
    <vt:lpwstr>ggAAAB+LCAAAAAAABAANyqEBwDAIRcGFEP2QhAaLYKkO36fOnE5muvbXq2ZZ75ptfWqOtZ4aPRgYSBFHJLF08Vq717gjz3nOc56/+FqHakLIC17wgheJ+QMSEW0CggAAAA==</vt:lpwstr>
  </property>
  <property fmtid="{D5CDD505-2E9C-101B-9397-08002B2CF9AE}" pid="168" name="Comparison_RCV old7RowInsertions">
    <vt:lpwstr/>
  </property>
  <property fmtid="{D5CDD505-2E9C-101B-9397-08002B2CF9AE}" pid="169" name="Comparison_RCV old7ColumnInsertions">
    <vt:lpwstr/>
  </property>
  <property fmtid="{D5CDD505-2E9C-101B-9397-08002B2CF9AE}" pid="170" name="Comparison_Return on capital17RowInsertions">
    <vt:lpwstr/>
  </property>
  <property fmtid="{D5CDD505-2E9C-101B-9397-08002B2CF9AE}" pid="171" name="Comparison_Return on capital17ColumnInsertions">
    <vt:lpwstr/>
  </property>
  <property fmtid="{D5CDD505-2E9C-101B-9397-08002B2CF9AE}" pid="172" name="Comparison_Return on capital17CellChanges1_1">
    <vt:lpwstr>xAAAAB+LCAAAAAAABAAVzKEBw0AMQ9GFDCKpd76YBoQYeZ4OXxWJ/CfszCTWt1nD6E/NJ3rVrOhds6OzJqNPzYkHV724oqEayOsc7mEAC5jABkZI97f7O5r/c7/Tjna0ox3taEc77nh46uWJFmoEr53sZCc72clOdlrxKOtV/gCHN4vPxAAAAA==</vt:lpwstr>
  </property>
  <property fmtid="{D5CDD505-2E9C-101B-9397-08002B2CF9AE}" pid="173" name="Comparison_RCV3RowInsertions">
    <vt:lpwstr/>
  </property>
  <property fmtid="{D5CDD505-2E9C-101B-9397-08002B2CF9AE}" pid="174" name="Comparison_RCV3ColumnInsertions">
    <vt:lpwstr/>
  </property>
  <property fmtid="{D5CDD505-2E9C-101B-9397-08002B2CF9AE}" pid="175" name="Comparison_RCV3CellChanges1_1">
    <vt:lpwstr>nQEAAB+LCAAAAAAABAAVkLsRBCEMxRrameX5x0JKQFNX/MmRE2HJSF/GMPud2Deek/vmc2rfeo7ZvmZMZzoTxGBigA6mmGLCBVx+PP6Yi7nYAlfj1RhfKfx35r7zOVBAMCCGzxAaRmsliMEEykAZXdVKuOgwlIWyUBbKgit/lTIfa/2OcIo2AQpQgAIUoPoG7Ibe8BsBDu/wDu99CyFBSBASHQIf8AEffRNBRVARVB3UXwVf8DVf1ZzTlIQACtA</vt:lpwstr>
  </property>
  <property fmtid="{D5CDD505-2E9C-101B-9397-08002B2CF9AE}" pid="176" name="Comparison_RCV3CellChanges1_2">
    <vt:lpwstr>J8P4cRIkoEWVfwOJicbG41luZ3q9YK9Y6ue5/Yv4ZkJ0BAAA=</vt:lpwstr>
  </property>
  <property fmtid="{D5CDD505-2E9C-101B-9397-08002B2CF9AE}" pid="177" name="Comparison_Calculation of allowed revenue30RowInsertions">
    <vt:lpwstr>55,56,57,58,59,60,61,62,63,64,65,66,67,68,69,70,71,72,73,74,75,76,77,78</vt:lpwstr>
  </property>
  <property fmtid="{D5CDD505-2E9C-101B-9397-08002B2CF9AE}" pid="178" name="Comparison_Calculation of allowed revenue30ColumnInsertions">
    <vt:lpwstr/>
  </property>
  <property fmtid="{D5CDD505-2E9C-101B-9397-08002B2CF9AE}" pid="179" name="Comparison_Calculation of allowed revenue30CellChanges1_1">
    <vt:lpwstr>/wIAAB+LCAAAAAAABAAd0U1uKjEQReENIQXb9QMMK4OgjFhQFv++foOjujTqusfuVd29V/7NWq+ftW6/mLXlLW/5yMeM13uFZyG33HLLD/khP+Sn/JSft9n313vfb7+YvWS7MXvLdmP2kY9s/7Z/24/ZKaeccskll6x3673g9H3ur59zN7mfZfI+2+R8rv/DDDNNu473j3cxh/fhjTm8D29M8A7emOAX/DDBL/hhgl/wwwS/4IcJ+8N+TNgf9mP</vt:lpwstr>
  </property>
  <property fmtid="{D5CDD505-2E9C-101B-9397-08002B2CF9AE}" pid="180" name="Comparison_Calculation of allowed revenue30CellChanges1_2">
    <vt:lpwstr>C/rAfk/bn5Vyc6vad3JN7cs99ez/4J/88ciDReNy+H87x/7ddef9asdc++/43W8H20Pzs6xAuOVyy+Ylr6fqqzOMzJ/Wkbn7MSfpJH5P0kz4m6Sd9TNqeV6XNRb9cD6Z81vJZMaWxNGLKtZVrw5RrK9eGKd2lG1O6Spf5Maf0lT5M6St9mNbX+jCtr/VhWl/rw7S+1odpfa0P0/paH6ads50T07pbd/c/Sb4HWv8CAAA=</vt:lpwstr>
  </property>
  <property fmtid="{D5CDD505-2E9C-101B-9397-08002B2CF9AE}" pid="181" name="Comparison_Allowed Rev old15RowInsertions">
    <vt:lpwstr/>
  </property>
  <property fmtid="{D5CDD505-2E9C-101B-9397-08002B2CF9AE}" pid="182" name="Comparison_Allowed Rev old15ColumnInsertions">
    <vt:lpwstr/>
  </property>
  <property fmtid="{D5CDD505-2E9C-101B-9397-08002B2CF9AE}" pid="183" name="Comparison_4.1a4RowInsertions">
    <vt:lpwstr/>
  </property>
  <property fmtid="{D5CDD505-2E9C-101B-9397-08002B2CF9AE}" pid="184" name="Comparison_4.1a4ColumnInsertions">
    <vt:lpwstr/>
  </property>
  <property fmtid="{D5CDD505-2E9C-101B-9397-08002B2CF9AE}" pid="185" name="Comparison_PD&gt;&gt;4RowInsertions">
    <vt:lpwstr/>
  </property>
  <property fmtid="{D5CDD505-2E9C-101B-9397-08002B2CF9AE}" pid="186" name="Comparison_PD&gt;&gt;4ColumnInsertions">
    <vt:lpwstr/>
  </property>
  <property fmtid="{D5CDD505-2E9C-101B-9397-08002B2CF9AE}" pid="187" name="Comparison_PD tables9RowInsertions">
    <vt:lpwstr/>
  </property>
  <property fmtid="{D5CDD505-2E9C-101B-9397-08002B2CF9AE}" pid="188" name="Comparison_PD tables9ColumnInsertions">
    <vt:lpwstr/>
  </property>
  <property fmtid="{D5CDD505-2E9C-101B-9397-08002B2CF9AE}" pid="189" name="Comparison_PD tables9CellChanges1_1">
    <vt:lpwstr>IAAAAB+LCAAAAAAABAAzNDM3NzcyNK3xNTaxCjA20fE1NgXSpkDaDEibAQA3yo1VIAAAAA==</vt:lpwstr>
  </property>
  <property fmtid="{D5CDD505-2E9C-101B-9397-08002B2CF9AE}" pid="190" name="Comparison_DD letter&gt;&gt;11RowInsertions">
    <vt:lpwstr/>
  </property>
  <property fmtid="{D5CDD505-2E9C-101B-9397-08002B2CF9AE}" pid="191" name="Comparison_DD letter&gt;&gt;11ColumnInsertions">
    <vt:lpwstr/>
  </property>
  <property fmtid="{D5CDD505-2E9C-101B-9397-08002B2CF9AE}" pid="192" name="Comparison_DD let data11RowInsertions">
    <vt:lpwstr/>
  </property>
  <property fmtid="{D5CDD505-2E9C-101B-9397-08002B2CF9AE}" pid="193" name="Comparison_DD let data11ColumnInsertions">
    <vt:lpwstr/>
  </property>
  <property fmtid="{D5CDD505-2E9C-101B-9397-08002B2CF9AE}" pid="194" name="Comparison_DD K Tables11RowInsertions">
    <vt:lpwstr/>
  </property>
  <property fmtid="{D5CDD505-2E9C-101B-9397-08002B2CF9AE}" pid="195" name="Comparison_DD K Tables11ColumnInsertions">
    <vt:lpwstr/>
  </property>
  <property fmtid="{D5CDD505-2E9C-101B-9397-08002B2CF9AE}" pid="196" name="Comparison_DD Bioresources tables22RowInsertions">
    <vt:lpwstr/>
  </property>
  <property fmtid="{D5CDD505-2E9C-101B-9397-08002B2CF9AE}" pid="197" name="Comparison_DD Bioresources tables22ColumnInsertions">
    <vt:lpwstr/>
  </property>
  <property fmtid="{D5CDD505-2E9C-101B-9397-08002B2CF9AE}" pid="198" name="Comparison_DD retail tables16RowInsertions">
    <vt:lpwstr/>
  </property>
  <property fmtid="{D5CDD505-2E9C-101B-9397-08002B2CF9AE}" pid="199" name="Comparison_DD retail tables16ColumnInsertions">
    <vt:lpwstr/>
  </property>
  <property fmtid="{D5CDD505-2E9C-101B-9397-08002B2CF9AE}" pid="200" name="Comparison_DD retail tables16CellChanges1_1">
    <vt:lpwstr>DgAAAB+LCAAAAAAABAAzNDM3NzcyNK1xNrVyNwUA9137fA4AAAA=</vt:lpwstr>
  </property>
  <property fmtid="{D5CDD505-2E9C-101B-9397-08002B2CF9AE}" pid="201" name="ContentTypeId">
    <vt:lpwstr>0x010100573134B1BDBFC74F8C2DBF70E4CDEAD4010003DABE3384B68D438657CFF4DDF21D07</vt:lpwstr>
  </property>
  <property fmtid="{D5CDD505-2E9C-101B-9397-08002B2CF9AE}" pid="202" name="Project Code">
    <vt:lpwstr>1896;#Company performance monitoring ＆ engagement|3cbb2248-aeb0-4f5e-8833-d72f52afb8f0</vt:lpwstr>
  </property>
  <property fmtid="{D5CDD505-2E9C-101B-9397-08002B2CF9AE}" pid="203" name="Stakeholder 5">
    <vt:lpwstr/>
  </property>
  <property fmtid="{D5CDD505-2E9C-101B-9397-08002B2CF9AE}" pid="204" name="Stakeholder">
    <vt:lpwstr>25;#Water and wastewater companies (WaSCs)|1f450446-47d1-4fe9-8d64-c249a3be1897</vt:lpwstr>
  </property>
  <property fmtid="{D5CDD505-2E9C-101B-9397-08002B2CF9AE}" pid="205" name="Security Classification">
    <vt:lpwstr>21;#OFFICIAL|c2540f30-f875-494b-a43f-ebfb5017a6ad</vt:lpwstr>
  </property>
  <property fmtid="{D5CDD505-2E9C-101B-9397-08002B2CF9AE}" pid="206" name="Meeting">
    <vt:lpwstr/>
  </property>
  <property fmtid="{D5CDD505-2E9C-101B-9397-08002B2CF9AE}" pid="207" name="Stakeholder 2">
    <vt:lpwstr/>
  </property>
  <property fmtid="{D5CDD505-2E9C-101B-9397-08002B2CF9AE}" pid="208" name="Hierarchy">
    <vt:lpwstr/>
  </property>
  <property fmtid="{D5CDD505-2E9C-101B-9397-08002B2CF9AE}" pid="209" name="Collection">
    <vt:lpwstr/>
  </property>
  <property fmtid="{D5CDD505-2E9C-101B-9397-08002B2CF9AE}" pid="210" name="Stakeholder 3">
    <vt:lpwstr/>
  </property>
  <property fmtid="{D5CDD505-2E9C-101B-9397-08002B2CF9AE}" pid="211" name="Stakeholder 4">
    <vt:lpwstr/>
  </property>
  <property fmtid="{D5CDD505-2E9C-101B-9397-08002B2CF9AE}" pid="212" name="Stakeholder_x0020_2">
    <vt:lpwstr/>
  </property>
  <property fmtid="{D5CDD505-2E9C-101B-9397-08002B2CF9AE}" pid="213" name="Stakeholder_x0020_3">
    <vt:lpwstr/>
  </property>
  <property fmtid="{D5CDD505-2E9C-101B-9397-08002B2CF9AE}" pid="214" name="Stakeholder_x0020_4">
    <vt:lpwstr/>
  </property>
  <property fmtid="{D5CDD505-2E9C-101B-9397-08002B2CF9AE}" pid="215" name="Follow-up">
    <vt:bool>false</vt:bool>
  </property>
  <property fmtid="{D5CDD505-2E9C-101B-9397-08002B2CF9AE}" pid="216" name="Stakeholder_x0020_5">
    <vt:lpwstr/>
  </property>
</Properties>
</file>